
<file path=[Content_Types].xml><?xml version="1.0" encoding="utf-8"?>
<Types xmlns="http://schemas.openxmlformats.org/package/2006/content-types">
  <Default Extension="bin" ContentType="application/vnd.openxmlformats-officedocument.spreadsheetml.printerSettings"/>
  <Override PartName="/xl/theme/theme1.xml" ContentType="application/vnd.openxmlformats-officedocument.theme+xml"/>
  <Override PartName="/xl/styles.xml" ContentType="application/vnd.openxmlformats-officedocument.spreadsheetml.styles+xml"/>
  <Override PartName="/xl/tables/table1.xml" ContentType="application/vnd.openxmlformats-officedocument.spreadsheetml.table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pivotTables/pivotTable1.xml" ContentType="application/vnd.openxmlformats-officedocument.spreadsheetml.pivotTable+xml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docProps/app.xml" ContentType="application/vnd.openxmlformats-officedocument.extended-properties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comments2.xml" ContentType="application/vnd.openxmlformats-officedocument.spreadsheetml.comments+xml"/>
  <Override PartName="/xl/worksheets/sheet1.xml" ContentType="application/vnd.openxmlformats-officedocument.spreadsheetml.worksheet+xml"/>
  <Override PartName="/xl/externalLinks/externalLink1.xml" ContentType="application/vnd.openxmlformats-officedocument.spreadsheetml.externalLink+xml"/>
  <Override PartName="/xl/pivotCache/pivotCacheDefinition1.xml" ContentType="application/vnd.openxmlformats-officedocument.spreadsheetml.pivotCacheDefinition+xml"/>
  <Default Extension="vml" ContentType="application/vnd.openxmlformats-officedocument.vmlDrawing"/>
  <Override PartName="/xl/comments1.xml" ContentType="application/vnd.openxmlformats-officedocument.spreadsheetml.comments+xml"/>
  <Override PartName="/xl/calcChain.xml" ContentType="application/vnd.openxmlformats-officedocument.spreadsheetml.calcChain+xml"/>
  <Override PartName="/xl/sharedStrings.xml" ContentType="application/vnd.openxmlformats-officedocument.spreadsheetml.sharedStrings+xml"/>
  <Override PartName="/xl/pivotCache/pivotCacheRecords1.xml" ContentType="application/vnd.openxmlformats-officedocument.spreadsheetml.pivotCacheRecords+xml"/>
  <Override PartName="/docProps/core.xml" ContentType="application/vnd.openxmlformats-package.core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120" yWindow="105" windowWidth="19095" windowHeight="6930" tabRatio="547" firstSheet="1" activeTab="1"/>
  </bookViews>
  <sheets>
    <sheet name="All_student (2)" sheetId="8" r:id="rId1"/>
    <sheet name="XI_Stu_Detail" sheetId="6" r:id="rId2"/>
    <sheet name="Sheet2" sheetId="22" r:id="rId3"/>
    <sheet name="Sheet1" sheetId="24" r:id="rId4"/>
    <sheet name="Daily_Collection" sheetId="2" r:id="rId5"/>
    <sheet name="LinkRpt" sheetId="3" r:id="rId6"/>
    <sheet name="Sheet4" sheetId="23" r:id="rId7"/>
  </sheets>
  <externalReferences>
    <externalReference r:id="rId8"/>
  </externalReferences>
  <definedNames>
    <definedName name="_xlnm._FilterDatabase" localSheetId="0" hidden="1">'All_student (2)'!$A$4:$AT$460</definedName>
    <definedName name="_xlnm._FilterDatabase" localSheetId="4" hidden="1">Daily_Collection!$A$3:$G$552</definedName>
    <definedName name="_xlnm._FilterDatabase" localSheetId="1" hidden="1">XI_Stu_Detail!$B$8:$FL$460</definedName>
    <definedName name="MRpT">[1]Sheet1!$A$2:$M$15</definedName>
    <definedName name="RcvAmt">[1]Sheet2!$A$2:$X$11</definedName>
    <definedName name="Rpt">LinkRpt!$A$4:$AF$5000</definedName>
    <definedName name="StudentID">XI_Stu_Detail!$C$9:$C$473</definedName>
    <definedName name="StuDetail">XI_Stu_Detail!$B$8:$CB$462</definedName>
    <definedName name="StuID">Sheet2!$AH$4:$AH$459</definedName>
    <definedName name="STUINFO">XI_Stu_Detail!$A$8:$CB$466</definedName>
  </definedNames>
  <calcPr calcId="124519"/>
  <pivotCaches>
    <pivotCache cacheId="0" r:id="rId9"/>
  </pivotCaches>
</workbook>
</file>

<file path=xl/calcChain.xml><?xml version="1.0" encoding="utf-8"?>
<calcChain xmlns="http://schemas.openxmlformats.org/spreadsheetml/2006/main">
  <c r="M460" i="6"/>
  <c r="M459"/>
  <c r="M458"/>
  <c r="M457"/>
  <c r="M456"/>
  <c r="M455"/>
  <c r="M454"/>
  <c r="M453"/>
  <c r="M452"/>
  <c r="M451"/>
  <c r="M450"/>
  <c r="M449"/>
  <c r="M448"/>
  <c r="M447"/>
  <c r="M446"/>
  <c r="M445"/>
  <c r="M444"/>
  <c r="M443"/>
  <c r="M442"/>
  <c r="M441"/>
  <c r="M440"/>
  <c r="M439"/>
  <c r="M438"/>
  <c r="M437"/>
  <c r="M436"/>
  <c r="M435"/>
  <c r="M434"/>
  <c r="M433"/>
  <c r="M432"/>
  <c r="M431"/>
  <c r="M430"/>
  <c r="M429"/>
  <c r="M428"/>
  <c r="M427"/>
  <c r="M426"/>
  <c r="M425"/>
  <c r="M424"/>
  <c r="M423"/>
  <c r="M422"/>
  <c r="M421"/>
  <c r="M420"/>
  <c r="M419"/>
  <c r="M418"/>
  <c r="M417"/>
  <c r="M416"/>
  <c r="M415"/>
  <c r="M414"/>
  <c r="M413"/>
  <c r="M412"/>
  <c r="M411"/>
  <c r="M410"/>
  <c r="M409"/>
  <c r="M408"/>
  <c r="M407"/>
  <c r="M406"/>
  <c r="M405"/>
  <c r="M404"/>
  <c r="M403"/>
  <c r="M402"/>
  <c r="M401"/>
  <c r="M400"/>
  <c r="M399"/>
  <c r="M398"/>
  <c r="M397"/>
  <c r="M396"/>
  <c r="M395"/>
  <c r="M394"/>
  <c r="M393"/>
  <c r="M392"/>
  <c r="M391"/>
  <c r="M390"/>
  <c r="M389"/>
  <c r="M388"/>
  <c r="M387"/>
  <c r="M386"/>
  <c r="M385"/>
  <c r="M384"/>
  <c r="M383"/>
  <c r="M382"/>
  <c r="M381"/>
  <c r="M380"/>
  <c r="M379"/>
  <c r="M378"/>
  <c r="M377"/>
  <c r="M376"/>
  <c r="M375"/>
  <c r="M374"/>
  <c r="M373"/>
  <c r="M372"/>
  <c r="M371"/>
  <c r="M370"/>
  <c r="M369"/>
  <c r="M368"/>
  <c r="M367"/>
  <c r="M366"/>
  <c r="M365"/>
  <c r="M364"/>
  <c r="M363"/>
  <c r="M362"/>
  <c r="M361"/>
  <c r="M360"/>
  <c r="M359"/>
  <c r="M358"/>
  <c r="M357"/>
  <c r="M356"/>
  <c r="M355"/>
  <c r="M354"/>
  <c r="M353"/>
  <c r="M352"/>
  <c r="M351"/>
  <c r="M350"/>
  <c r="M349"/>
  <c r="M348"/>
  <c r="M347"/>
  <c r="M346"/>
  <c r="M345"/>
  <c r="M344"/>
  <c r="M343"/>
  <c r="M342"/>
  <c r="M341"/>
  <c r="M340"/>
  <c r="M339"/>
  <c r="M338"/>
  <c r="M337"/>
  <c r="M336"/>
  <c r="M335"/>
  <c r="M334"/>
  <c r="M333"/>
  <c r="M332"/>
  <c r="M331"/>
  <c r="M330"/>
  <c r="M329"/>
  <c r="M328"/>
  <c r="M327"/>
  <c r="M326"/>
  <c r="M325"/>
  <c r="M324"/>
  <c r="M323"/>
  <c r="M322"/>
  <c r="M321"/>
  <c r="M320"/>
  <c r="M319"/>
  <c r="M318"/>
  <c r="M317"/>
  <c r="M316"/>
  <c r="M315"/>
  <c r="M314"/>
  <c r="M313"/>
  <c r="M312"/>
  <c r="M311"/>
  <c r="M310"/>
  <c r="M309"/>
  <c r="M308"/>
  <c r="M307"/>
  <c r="M306"/>
  <c r="M305"/>
  <c r="M304"/>
  <c r="M303"/>
  <c r="M302"/>
  <c r="M301"/>
  <c r="M300"/>
  <c r="M299"/>
  <c r="M298"/>
  <c r="M297"/>
  <c r="M296"/>
  <c r="M295"/>
  <c r="M294"/>
  <c r="M293"/>
  <c r="M292"/>
  <c r="M291"/>
  <c r="M290"/>
  <c r="M289"/>
  <c r="M288"/>
  <c r="M287"/>
  <c r="M286"/>
  <c r="M285"/>
  <c r="M284"/>
  <c r="M283"/>
  <c r="M282"/>
  <c r="M281"/>
  <c r="M280"/>
  <c r="M279"/>
  <c r="M278"/>
  <c r="M277"/>
  <c r="M276"/>
  <c r="M275"/>
  <c r="M274"/>
  <c r="M273"/>
  <c r="M272"/>
  <c r="M271"/>
  <c r="M270"/>
  <c r="M269"/>
  <c r="M268"/>
  <c r="M267"/>
  <c r="M266"/>
  <c r="M265"/>
  <c r="M264"/>
  <c r="M263"/>
  <c r="M262"/>
  <c r="M261"/>
  <c r="M260"/>
  <c r="M259"/>
  <c r="M258"/>
  <c r="M257"/>
  <c r="M256"/>
  <c r="M255"/>
  <c r="M254"/>
  <c r="M253"/>
  <c r="M252"/>
  <c r="M251"/>
  <c r="M250"/>
  <c r="M249"/>
  <c r="M248"/>
  <c r="M247"/>
  <c r="M246"/>
  <c r="M245"/>
  <c r="M244"/>
  <c r="M243"/>
  <c r="M242"/>
  <c r="M241"/>
  <c r="M240"/>
  <c r="M239"/>
  <c r="M238"/>
  <c r="M237"/>
  <c r="M236"/>
  <c r="M235"/>
  <c r="M234"/>
  <c r="M233"/>
  <c r="M232"/>
  <c r="M231"/>
  <c r="M230"/>
  <c r="M229"/>
  <c r="M228"/>
  <c r="M227"/>
  <c r="M226"/>
  <c r="M225"/>
  <c r="M224"/>
  <c r="M223"/>
  <c r="M222"/>
  <c r="M221"/>
  <c r="M220"/>
  <c r="M219"/>
  <c r="M218"/>
  <c r="M217"/>
  <c r="M216"/>
  <c r="M215"/>
  <c r="M214"/>
  <c r="M213"/>
  <c r="M212"/>
  <c r="M211"/>
  <c r="M210"/>
  <c r="M209"/>
  <c r="M208"/>
  <c r="M207"/>
  <c r="M206"/>
  <c r="M205"/>
  <c r="M204"/>
  <c r="M203"/>
  <c r="M202"/>
  <c r="M201"/>
  <c r="M200"/>
  <c r="M199"/>
  <c r="M198"/>
  <c r="M197"/>
  <c r="M196"/>
  <c r="M195"/>
  <c r="M194"/>
  <c r="M193"/>
  <c r="M192"/>
  <c r="M191"/>
  <c r="M190"/>
  <c r="M189"/>
  <c r="M188"/>
  <c r="M187"/>
  <c r="M186"/>
  <c r="M185"/>
  <c r="M184"/>
  <c r="M183"/>
  <c r="M182"/>
  <c r="M181"/>
  <c r="M180"/>
  <c r="M179"/>
  <c r="M178"/>
  <c r="M177"/>
  <c r="M176"/>
  <c r="M175"/>
  <c r="M174"/>
  <c r="M173"/>
  <c r="M172"/>
  <c r="M171"/>
  <c r="M170"/>
  <c r="M169"/>
  <c r="M168"/>
  <c r="M167"/>
  <c r="M166"/>
  <c r="M165"/>
  <c r="M164"/>
  <c r="M163"/>
  <c r="M162"/>
  <c r="M161"/>
  <c r="M160"/>
  <c r="M159"/>
  <c r="M158"/>
  <c r="M157"/>
  <c r="M156"/>
  <c r="M155"/>
  <c r="M154"/>
  <c r="M153"/>
  <c r="M152"/>
  <c r="M151"/>
  <c r="M150"/>
  <c r="M149"/>
  <c r="M148"/>
  <c r="M147"/>
  <c r="M146"/>
  <c r="M145"/>
  <c r="M144"/>
  <c r="M143"/>
  <c r="M142"/>
  <c r="M141"/>
  <c r="M140"/>
  <c r="M139"/>
  <c r="M138"/>
  <c r="M137"/>
  <c r="M136"/>
  <c r="M135"/>
  <c r="M134"/>
  <c r="M133"/>
  <c r="M132"/>
  <c r="M131"/>
  <c r="M130"/>
  <c r="M129"/>
  <c r="M128"/>
  <c r="M127"/>
  <c r="M126"/>
  <c r="M125"/>
  <c r="M124"/>
  <c r="M123"/>
  <c r="M122"/>
  <c r="M121"/>
  <c r="M120"/>
  <c r="M119"/>
  <c r="M118"/>
  <c r="M117"/>
  <c r="M116"/>
  <c r="M115"/>
  <c r="M114"/>
  <c r="M113"/>
  <c r="M112"/>
  <c r="M111"/>
  <c r="M110"/>
  <c r="M109"/>
  <c r="M108"/>
  <c r="M107"/>
  <c r="M106"/>
  <c r="M105"/>
  <c r="M104"/>
  <c r="M103"/>
  <c r="M102"/>
  <c r="M101"/>
  <c r="M100"/>
  <c r="M99"/>
  <c r="M98"/>
  <c r="M97"/>
  <c r="M96"/>
  <c r="M95"/>
  <c r="M94"/>
  <c r="M93"/>
  <c r="M92"/>
  <c r="M91"/>
  <c r="M90"/>
  <c r="M89"/>
  <c r="M88"/>
  <c r="M87"/>
  <c r="M86"/>
  <c r="M85"/>
  <c r="M84"/>
  <c r="M83"/>
  <c r="M82"/>
  <c r="M81"/>
  <c r="M80"/>
  <c r="M79"/>
  <c r="M78"/>
  <c r="M77"/>
  <c r="M76"/>
  <c r="M75"/>
  <c r="M74"/>
  <c r="M73"/>
  <c r="M72"/>
  <c r="M71"/>
  <c r="M70"/>
  <c r="M69"/>
  <c r="M68"/>
  <c r="M67"/>
  <c r="M66"/>
  <c r="M65"/>
  <c r="M64"/>
  <c r="M63"/>
  <c r="M62"/>
  <c r="M61"/>
  <c r="M60"/>
  <c r="M59"/>
  <c r="M58"/>
  <c r="M57"/>
  <c r="M56"/>
  <c r="M55"/>
  <c r="M54"/>
  <c r="M53"/>
  <c r="M52"/>
  <c r="M51"/>
  <c r="M50"/>
  <c r="M49"/>
  <c r="M48"/>
  <c r="M47"/>
  <c r="M46"/>
  <c r="M45"/>
  <c r="M44"/>
  <c r="M43"/>
  <c r="M42"/>
  <c r="M41"/>
  <c r="M40"/>
  <c r="M39"/>
  <c r="M38"/>
  <c r="M37"/>
  <c r="M36"/>
  <c r="M35"/>
  <c r="M34"/>
  <c r="M33"/>
  <c r="M32"/>
  <c r="M31"/>
  <c r="M30"/>
  <c r="M29"/>
  <c r="M28"/>
  <c r="M27"/>
  <c r="M26"/>
  <c r="M25"/>
  <c r="M24"/>
  <c r="M23"/>
  <c r="M22"/>
  <c r="M21"/>
  <c r="M20"/>
  <c r="M19"/>
  <c r="M18"/>
  <c r="M17"/>
  <c r="M16"/>
  <c r="M15"/>
  <c r="M14"/>
  <c r="M13"/>
  <c r="M12"/>
  <c r="M11"/>
  <c r="M10"/>
  <c r="M9"/>
  <c r="B12" i="22"/>
  <c r="B19"/>
  <c r="H487" i="2"/>
  <c r="G487"/>
  <c r="B487"/>
  <c r="G5"/>
  <c r="H5"/>
  <c r="G6"/>
  <c r="H6"/>
  <c r="G7"/>
  <c r="H7"/>
  <c r="G8"/>
  <c r="H8"/>
  <c r="G9"/>
  <c r="H9"/>
  <c r="G10"/>
  <c r="H10"/>
  <c r="G11"/>
  <c r="H11"/>
  <c r="G12"/>
  <c r="H12"/>
  <c r="G13"/>
  <c r="H13"/>
  <c r="G14"/>
  <c r="H14"/>
  <c r="G15"/>
  <c r="H15"/>
  <c r="G16"/>
  <c r="H16"/>
  <c r="G17"/>
  <c r="H17"/>
  <c r="G18"/>
  <c r="H18"/>
  <c r="G19"/>
  <c r="H19"/>
  <c r="G20"/>
  <c r="H20"/>
  <c r="G21"/>
  <c r="H21"/>
  <c r="G22"/>
  <c r="H22"/>
  <c r="G23"/>
  <c r="H23"/>
  <c r="G24"/>
  <c r="H24"/>
  <c r="G25"/>
  <c r="H25"/>
  <c r="G26"/>
  <c r="H26"/>
  <c r="G27"/>
  <c r="H27"/>
  <c r="G28"/>
  <c r="H28"/>
  <c r="G29"/>
  <c r="H29"/>
  <c r="G30"/>
  <c r="H30"/>
  <c r="G31"/>
  <c r="H31"/>
  <c r="G32"/>
  <c r="H32"/>
  <c r="G33"/>
  <c r="H33"/>
  <c r="G34"/>
  <c r="H34"/>
  <c r="G35"/>
  <c r="H35"/>
  <c r="G36"/>
  <c r="H36"/>
  <c r="G37"/>
  <c r="H37"/>
  <c r="G38"/>
  <c r="H38"/>
  <c r="G39"/>
  <c r="H39"/>
  <c r="G40"/>
  <c r="H40"/>
  <c r="G41"/>
  <c r="H41"/>
  <c r="G42"/>
  <c r="H42"/>
  <c r="G43"/>
  <c r="H43"/>
  <c r="G44"/>
  <c r="H44"/>
  <c r="G45"/>
  <c r="H45"/>
  <c r="G46"/>
  <c r="H46"/>
  <c r="G47"/>
  <c r="H47"/>
  <c r="G48"/>
  <c r="H48"/>
  <c r="G49"/>
  <c r="H49"/>
  <c r="G50"/>
  <c r="H50"/>
  <c r="G51"/>
  <c r="H51"/>
  <c r="G52"/>
  <c r="H52"/>
  <c r="G53"/>
  <c r="H53"/>
  <c r="G54"/>
  <c r="H54"/>
  <c r="G55"/>
  <c r="H55"/>
  <c r="G56"/>
  <c r="H56"/>
  <c r="G57"/>
  <c r="H57"/>
  <c r="G58"/>
  <c r="H58"/>
  <c r="G59"/>
  <c r="H59"/>
  <c r="G60"/>
  <c r="H60"/>
  <c r="G61"/>
  <c r="H61"/>
  <c r="G62"/>
  <c r="H62"/>
  <c r="G63"/>
  <c r="H63"/>
  <c r="G64"/>
  <c r="H64"/>
  <c r="G65"/>
  <c r="H65"/>
  <c r="G66"/>
  <c r="H66"/>
  <c r="G67"/>
  <c r="H67"/>
  <c r="G68"/>
  <c r="H68"/>
  <c r="G69"/>
  <c r="H69"/>
  <c r="G70"/>
  <c r="H70"/>
  <c r="G71"/>
  <c r="H71"/>
  <c r="G72"/>
  <c r="H72"/>
  <c r="G73"/>
  <c r="H73"/>
  <c r="G74"/>
  <c r="H74"/>
  <c r="G75"/>
  <c r="H75"/>
  <c r="G76"/>
  <c r="H76"/>
  <c r="G77"/>
  <c r="H77"/>
  <c r="G78"/>
  <c r="H78"/>
  <c r="G79"/>
  <c r="H79"/>
  <c r="G80"/>
  <c r="H80"/>
  <c r="G81"/>
  <c r="H81"/>
  <c r="G82"/>
  <c r="H82"/>
  <c r="G83"/>
  <c r="H83"/>
  <c r="G84"/>
  <c r="H84"/>
  <c r="G85"/>
  <c r="H85"/>
  <c r="G86"/>
  <c r="H86"/>
  <c r="G87"/>
  <c r="H87"/>
  <c r="G88"/>
  <c r="H88"/>
  <c r="G89"/>
  <c r="H89"/>
  <c r="G90"/>
  <c r="H90"/>
  <c r="G91"/>
  <c r="H91"/>
  <c r="G92"/>
  <c r="H92"/>
  <c r="G93"/>
  <c r="H93"/>
  <c r="G94"/>
  <c r="H94"/>
  <c r="G95"/>
  <c r="H95"/>
  <c r="G96"/>
  <c r="H96"/>
  <c r="G97"/>
  <c r="H97"/>
  <c r="G98"/>
  <c r="H98"/>
  <c r="G99"/>
  <c r="H99"/>
  <c r="G100"/>
  <c r="H100"/>
  <c r="G101"/>
  <c r="H101"/>
  <c r="G102"/>
  <c r="H102"/>
  <c r="G103"/>
  <c r="H103"/>
  <c r="G104"/>
  <c r="H104"/>
  <c r="G105"/>
  <c r="H105"/>
  <c r="G106"/>
  <c r="H106"/>
  <c r="G107"/>
  <c r="H107"/>
  <c r="G108"/>
  <c r="H108"/>
  <c r="G109"/>
  <c r="H109"/>
  <c r="G110"/>
  <c r="H110"/>
  <c r="G111"/>
  <c r="H111"/>
  <c r="G112"/>
  <c r="H112"/>
  <c r="G113"/>
  <c r="H113"/>
  <c r="G114"/>
  <c r="H114"/>
  <c r="G115"/>
  <c r="H115"/>
  <c r="G116"/>
  <c r="H116"/>
  <c r="G117"/>
  <c r="H117"/>
  <c r="G118"/>
  <c r="H118"/>
  <c r="G119"/>
  <c r="H119"/>
  <c r="G120"/>
  <c r="H120"/>
  <c r="G121"/>
  <c r="H121"/>
  <c r="G122"/>
  <c r="H122"/>
  <c r="G123"/>
  <c r="H123"/>
  <c r="G124"/>
  <c r="H124"/>
  <c r="G125"/>
  <c r="H125"/>
  <c r="G126"/>
  <c r="H126"/>
  <c r="G127"/>
  <c r="H127"/>
  <c r="G128"/>
  <c r="H128"/>
  <c r="G129"/>
  <c r="H129"/>
  <c r="G130"/>
  <c r="H130"/>
  <c r="G131"/>
  <c r="H131"/>
  <c r="G132"/>
  <c r="H132"/>
  <c r="G133"/>
  <c r="H133"/>
  <c r="G134"/>
  <c r="H134"/>
  <c r="G135"/>
  <c r="H135"/>
  <c r="G136"/>
  <c r="H136"/>
  <c r="G137"/>
  <c r="H137"/>
  <c r="G138"/>
  <c r="H138"/>
  <c r="G139"/>
  <c r="H139"/>
  <c r="G140"/>
  <c r="H140"/>
  <c r="G141"/>
  <c r="H141"/>
  <c r="G142"/>
  <c r="H142"/>
  <c r="G143"/>
  <c r="H143"/>
  <c r="G144"/>
  <c r="H144"/>
  <c r="G145"/>
  <c r="H145"/>
  <c r="G146"/>
  <c r="H146"/>
  <c r="G147"/>
  <c r="H147"/>
  <c r="G148"/>
  <c r="H148"/>
  <c r="G149"/>
  <c r="H149"/>
  <c r="G150"/>
  <c r="H150"/>
  <c r="G151"/>
  <c r="H151"/>
  <c r="G152"/>
  <c r="H152"/>
  <c r="G153"/>
  <c r="H153"/>
  <c r="G154"/>
  <c r="H154"/>
  <c r="G155"/>
  <c r="H155"/>
  <c r="G156"/>
  <c r="H156"/>
  <c r="G157"/>
  <c r="H157"/>
  <c r="G158"/>
  <c r="H158"/>
  <c r="G159"/>
  <c r="H159"/>
  <c r="G160"/>
  <c r="H160"/>
  <c r="G161"/>
  <c r="H161"/>
  <c r="G162"/>
  <c r="H162"/>
  <c r="G163"/>
  <c r="H163"/>
  <c r="G164"/>
  <c r="H164"/>
  <c r="G165"/>
  <c r="H165"/>
  <c r="G166"/>
  <c r="H166"/>
  <c r="G167"/>
  <c r="H167"/>
  <c r="G168"/>
  <c r="H168"/>
  <c r="G169"/>
  <c r="H169"/>
  <c r="G170"/>
  <c r="H170"/>
  <c r="G171"/>
  <c r="H171"/>
  <c r="G172"/>
  <c r="H172"/>
  <c r="G173"/>
  <c r="H173"/>
  <c r="G174"/>
  <c r="H174"/>
  <c r="G175"/>
  <c r="H175"/>
  <c r="G176"/>
  <c r="H176"/>
  <c r="G177"/>
  <c r="H177"/>
  <c r="G178"/>
  <c r="H178"/>
  <c r="G179"/>
  <c r="H179"/>
  <c r="G180"/>
  <c r="H180"/>
  <c r="G181"/>
  <c r="H181"/>
  <c r="G182"/>
  <c r="H182"/>
  <c r="G183"/>
  <c r="H183"/>
  <c r="G184"/>
  <c r="H184"/>
  <c r="G185"/>
  <c r="H185"/>
  <c r="G186"/>
  <c r="H186"/>
  <c r="G187"/>
  <c r="H187"/>
  <c r="G188"/>
  <c r="H188"/>
  <c r="G189"/>
  <c r="H189"/>
  <c r="G190"/>
  <c r="H190"/>
  <c r="G191"/>
  <c r="H191"/>
  <c r="G192"/>
  <c r="H192"/>
  <c r="G193"/>
  <c r="H193"/>
  <c r="G194"/>
  <c r="H194"/>
  <c r="G195"/>
  <c r="H195"/>
  <c r="G196"/>
  <c r="H196"/>
  <c r="G197"/>
  <c r="H197"/>
  <c r="G198"/>
  <c r="H198"/>
  <c r="G199"/>
  <c r="H199"/>
  <c r="G200"/>
  <c r="H200"/>
  <c r="G201"/>
  <c r="H201"/>
  <c r="G202"/>
  <c r="H202"/>
  <c r="G203"/>
  <c r="H203"/>
  <c r="G204"/>
  <c r="H204"/>
  <c r="G205"/>
  <c r="H205"/>
  <c r="G206"/>
  <c r="H206"/>
  <c r="G207"/>
  <c r="H207"/>
  <c r="G208"/>
  <c r="H208"/>
  <c r="G209"/>
  <c r="H209"/>
  <c r="G210"/>
  <c r="H210"/>
  <c r="G211"/>
  <c r="H211"/>
  <c r="G212"/>
  <c r="H212"/>
  <c r="G213"/>
  <c r="H213"/>
  <c r="G214"/>
  <c r="H214"/>
  <c r="G215"/>
  <c r="H215"/>
  <c r="G216"/>
  <c r="H216"/>
  <c r="G217"/>
  <c r="H217"/>
  <c r="G218"/>
  <c r="H218"/>
  <c r="G219"/>
  <c r="H219"/>
  <c r="G220"/>
  <c r="H220"/>
  <c r="G221"/>
  <c r="H221"/>
  <c r="G222"/>
  <c r="H222"/>
  <c r="G223"/>
  <c r="H223"/>
  <c r="G224"/>
  <c r="H224"/>
  <c r="G225"/>
  <c r="H225"/>
  <c r="G226"/>
  <c r="H226"/>
  <c r="G227"/>
  <c r="H227"/>
  <c r="G228"/>
  <c r="H228"/>
  <c r="G229"/>
  <c r="H229"/>
  <c r="G230"/>
  <c r="H230"/>
  <c r="G231"/>
  <c r="H231"/>
  <c r="G232"/>
  <c r="H232"/>
  <c r="G233"/>
  <c r="H233"/>
  <c r="G234"/>
  <c r="H234"/>
  <c r="G235"/>
  <c r="H235"/>
  <c r="G236"/>
  <c r="H236"/>
  <c r="G237"/>
  <c r="H237"/>
  <c r="G238"/>
  <c r="H238"/>
  <c r="G239"/>
  <c r="H239"/>
  <c r="G240"/>
  <c r="H240"/>
  <c r="G241"/>
  <c r="H241"/>
  <c r="G242"/>
  <c r="H242"/>
  <c r="G243"/>
  <c r="H243"/>
  <c r="G244"/>
  <c r="H244"/>
  <c r="G245"/>
  <c r="H245"/>
  <c r="G246"/>
  <c r="H246"/>
  <c r="G247"/>
  <c r="H247"/>
  <c r="G248"/>
  <c r="H248"/>
  <c r="G249"/>
  <c r="H249"/>
  <c r="G250"/>
  <c r="H250"/>
  <c r="G251"/>
  <c r="H251"/>
  <c r="G252"/>
  <c r="H252"/>
  <c r="G253"/>
  <c r="H253"/>
  <c r="G254"/>
  <c r="H254"/>
  <c r="G255"/>
  <c r="H255"/>
  <c r="G256"/>
  <c r="H256"/>
  <c r="G257"/>
  <c r="H257"/>
  <c r="G258"/>
  <c r="H258"/>
  <c r="G259"/>
  <c r="H259"/>
  <c r="G260"/>
  <c r="H260"/>
  <c r="G261"/>
  <c r="H261"/>
  <c r="G262"/>
  <c r="H262"/>
  <c r="G263"/>
  <c r="H263"/>
  <c r="G264"/>
  <c r="H264"/>
  <c r="G265"/>
  <c r="H265"/>
  <c r="G266"/>
  <c r="H266"/>
  <c r="G267"/>
  <c r="H267"/>
  <c r="G268"/>
  <c r="H268"/>
  <c r="G269"/>
  <c r="H269"/>
  <c r="G270"/>
  <c r="H270"/>
  <c r="G271"/>
  <c r="H271"/>
  <c r="G272"/>
  <c r="H272"/>
  <c r="G273"/>
  <c r="H273"/>
  <c r="G274"/>
  <c r="H274"/>
  <c r="G275"/>
  <c r="H275"/>
  <c r="G276"/>
  <c r="H276"/>
  <c r="G277"/>
  <c r="H277"/>
  <c r="G278"/>
  <c r="H278"/>
  <c r="G279"/>
  <c r="H279"/>
  <c r="G280"/>
  <c r="H280"/>
  <c r="G281"/>
  <c r="H281"/>
  <c r="G282"/>
  <c r="H282"/>
  <c r="G283"/>
  <c r="H283"/>
  <c r="G284"/>
  <c r="H284"/>
  <c r="G285"/>
  <c r="H285"/>
  <c r="G286"/>
  <c r="H286"/>
  <c r="G287"/>
  <c r="H287"/>
  <c r="G288"/>
  <c r="H288"/>
  <c r="G289"/>
  <c r="H289"/>
  <c r="G290"/>
  <c r="H290"/>
  <c r="G291"/>
  <c r="H291"/>
  <c r="G292"/>
  <c r="H292"/>
  <c r="G293"/>
  <c r="H293"/>
  <c r="G294"/>
  <c r="H294"/>
  <c r="G295"/>
  <c r="H295"/>
  <c r="G296"/>
  <c r="H296"/>
  <c r="G297"/>
  <c r="H297"/>
  <c r="G298"/>
  <c r="H298"/>
  <c r="G299"/>
  <c r="H299"/>
  <c r="G300"/>
  <c r="H300"/>
  <c r="G301"/>
  <c r="H301"/>
  <c r="G302"/>
  <c r="H302"/>
  <c r="G303"/>
  <c r="H303"/>
  <c r="G304"/>
  <c r="H304"/>
  <c r="G305"/>
  <c r="H305"/>
  <c r="G306"/>
  <c r="H306"/>
  <c r="G307"/>
  <c r="H307"/>
  <c r="G308"/>
  <c r="H308"/>
  <c r="G309"/>
  <c r="H309"/>
  <c r="G310"/>
  <c r="H310"/>
  <c r="G311"/>
  <c r="H311"/>
  <c r="G312"/>
  <c r="H312"/>
  <c r="G313"/>
  <c r="H313"/>
  <c r="G314"/>
  <c r="H314"/>
  <c r="G315"/>
  <c r="H315"/>
  <c r="G316"/>
  <c r="H316"/>
  <c r="G317"/>
  <c r="H317"/>
  <c r="G318"/>
  <c r="H318"/>
  <c r="G319"/>
  <c r="H319"/>
  <c r="G320"/>
  <c r="H320"/>
  <c r="G321"/>
  <c r="H321"/>
  <c r="G322"/>
  <c r="H322"/>
  <c r="G323"/>
  <c r="H323"/>
  <c r="G324"/>
  <c r="H324"/>
  <c r="G325"/>
  <c r="H325"/>
  <c r="G326"/>
  <c r="H326"/>
  <c r="G327"/>
  <c r="H327"/>
  <c r="G328"/>
  <c r="H328"/>
  <c r="G329"/>
  <c r="H329"/>
  <c r="G330"/>
  <c r="H330"/>
  <c r="G331"/>
  <c r="H331"/>
  <c r="G332"/>
  <c r="H332"/>
  <c r="G333"/>
  <c r="H333"/>
  <c r="G334"/>
  <c r="H334"/>
  <c r="G335"/>
  <c r="H335"/>
  <c r="G336"/>
  <c r="H336"/>
  <c r="G337"/>
  <c r="H337"/>
  <c r="G338"/>
  <c r="H338"/>
  <c r="G339"/>
  <c r="H339"/>
  <c r="G340"/>
  <c r="H340"/>
  <c r="G341"/>
  <c r="H341"/>
  <c r="G342"/>
  <c r="H342"/>
  <c r="G343"/>
  <c r="H343"/>
  <c r="G344"/>
  <c r="H344"/>
  <c r="G345"/>
  <c r="H345"/>
  <c r="G346"/>
  <c r="H346"/>
  <c r="G347"/>
  <c r="H347"/>
  <c r="G348"/>
  <c r="H348"/>
  <c r="G349"/>
  <c r="H349"/>
  <c r="G350"/>
  <c r="H350"/>
  <c r="G351"/>
  <c r="H351"/>
  <c r="G352"/>
  <c r="H352"/>
  <c r="G353"/>
  <c r="H353"/>
  <c r="G354"/>
  <c r="H354"/>
  <c r="G355"/>
  <c r="H355"/>
  <c r="G356"/>
  <c r="H356"/>
  <c r="G357"/>
  <c r="H357"/>
  <c r="G358"/>
  <c r="H358"/>
  <c r="G359"/>
  <c r="H359"/>
  <c r="G360"/>
  <c r="H360"/>
  <c r="G361"/>
  <c r="H361"/>
  <c r="G362"/>
  <c r="H362"/>
  <c r="G363"/>
  <c r="H363"/>
  <c r="G364"/>
  <c r="H364"/>
  <c r="G365"/>
  <c r="H365"/>
  <c r="G366"/>
  <c r="H366"/>
  <c r="G367"/>
  <c r="H367"/>
  <c r="G368"/>
  <c r="H368"/>
  <c r="G369"/>
  <c r="H369"/>
  <c r="G370"/>
  <c r="H370"/>
  <c r="G371"/>
  <c r="H371"/>
  <c r="G372"/>
  <c r="H372"/>
  <c r="G373"/>
  <c r="H373"/>
  <c r="G374"/>
  <c r="H374"/>
  <c r="G375"/>
  <c r="H375"/>
  <c r="G376"/>
  <c r="H376"/>
  <c r="G377"/>
  <c r="H377"/>
  <c r="G378"/>
  <c r="H378"/>
  <c r="G379"/>
  <c r="H379"/>
  <c r="G380"/>
  <c r="H380"/>
  <c r="G381"/>
  <c r="H381"/>
  <c r="G382"/>
  <c r="H382"/>
  <c r="G383"/>
  <c r="H383"/>
  <c r="G384"/>
  <c r="H384"/>
  <c r="G385"/>
  <c r="H385"/>
  <c r="G386"/>
  <c r="H386"/>
  <c r="G387"/>
  <c r="H387"/>
  <c r="G388"/>
  <c r="H388"/>
  <c r="G389"/>
  <c r="H389"/>
  <c r="G390"/>
  <c r="H390"/>
  <c r="G391"/>
  <c r="H391"/>
  <c r="G392"/>
  <c r="H392"/>
  <c r="G393"/>
  <c r="H393"/>
  <c r="G394"/>
  <c r="H394"/>
  <c r="G395"/>
  <c r="H395"/>
  <c r="G396"/>
  <c r="H396"/>
  <c r="G397"/>
  <c r="H397"/>
  <c r="G398"/>
  <c r="H398"/>
  <c r="G399"/>
  <c r="H399"/>
  <c r="G400"/>
  <c r="H400"/>
  <c r="G401"/>
  <c r="H401"/>
  <c r="G402"/>
  <c r="H402"/>
  <c r="G403"/>
  <c r="H403"/>
  <c r="G404"/>
  <c r="H404"/>
  <c r="G405"/>
  <c r="H405"/>
  <c r="G406"/>
  <c r="H406"/>
  <c r="G407"/>
  <c r="H407"/>
  <c r="G408"/>
  <c r="H408"/>
  <c r="G409"/>
  <c r="H409"/>
  <c r="G410"/>
  <c r="H410"/>
  <c r="G411"/>
  <c r="H411"/>
  <c r="G412"/>
  <c r="H412"/>
  <c r="G413"/>
  <c r="H413"/>
  <c r="G414"/>
  <c r="H414"/>
  <c r="G415"/>
  <c r="H415"/>
  <c r="G416"/>
  <c r="H416"/>
  <c r="G417"/>
  <c r="H417"/>
  <c r="G418"/>
  <c r="H418"/>
  <c r="G419"/>
  <c r="H419"/>
  <c r="G420"/>
  <c r="H420"/>
  <c r="G421"/>
  <c r="H421"/>
  <c r="G422"/>
  <c r="H422"/>
  <c r="G423"/>
  <c r="H423"/>
  <c r="G424"/>
  <c r="H424"/>
  <c r="G425"/>
  <c r="H425"/>
  <c r="G426"/>
  <c r="H426"/>
  <c r="G427"/>
  <c r="H427"/>
  <c r="G428"/>
  <c r="H428"/>
  <c r="G429"/>
  <c r="H429"/>
  <c r="G430"/>
  <c r="H430"/>
  <c r="G431"/>
  <c r="H431"/>
  <c r="G432"/>
  <c r="H432"/>
  <c r="G433"/>
  <c r="H433"/>
  <c r="G434"/>
  <c r="H434"/>
  <c r="G435"/>
  <c r="H435"/>
  <c r="G436"/>
  <c r="H436"/>
  <c r="G437"/>
  <c r="H437"/>
  <c r="G438"/>
  <c r="H438"/>
  <c r="G439"/>
  <c r="H439"/>
  <c r="G440"/>
  <c r="H440"/>
  <c r="G441"/>
  <c r="H441"/>
  <c r="G442"/>
  <c r="H442"/>
  <c r="G443"/>
  <c r="H443"/>
  <c r="G444"/>
  <c r="H444"/>
  <c r="G445"/>
  <c r="H445"/>
  <c r="G446"/>
  <c r="H446"/>
  <c r="G447"/>
  <c r="H447"/>
  <c r="G448"/>
  <c r="H448"/>
  <c r="G449"/>
  <c r="H449"/>
  <c r="G450"/>
  <c r="H450"/>
  <c r="G451"/>
  <c r="H451"/>
  <c r="G452"/>
  <c r="H452"/>
  <c r="G453"/>
  <c r="H453"/>
  <c r="G454"/>
  <c r="H454"/>
  <c r="G455"/>
  <c r="H455"/>
  <c r="H4"/>
  <c r="H456"/>
  <c r="H457"/>
  <c r="H458"/>
  <c r="H459"/>
  <c r="H460"/>
  <c r="H461"/>
  <c r="H462"/>
  <c r="H463"/>
  <c r="H464"/>
  <c r="H465"/>
  <c r="H466"/>
  <c r="H467"/>
  <c r="H468"/>
  <c r="H469"/>
  <c r="H470"/>
  <c r="H471"/>
  <c r="H472"/>
  <c r="H473"/>
  <c r="H474"/>
  <c r="H475"/>
  <c r="H476"/>
  <c r="H477"/>
  <c r="H478"/>
  <c r="H479"/>
  <c r="H480"/>
  <c r="H481"/>
  <c r="H482"/>
  <c r="H483"/>
  <c r="H484"/>
  <c r="H485"/>
  <c r="H486"/>
  <c r="G4"/>
  <c r="BA129" i="6"/>
  <c r="AY9"/>
  <c r="B5" i="22"/>
  <c r="B10" l="1"/>
  <c r="A10" s="1"/>
  <c r="D6"/>
  <c r="B15"/>
  <c r="B13"/>
  <c r="B11"/>
  <c r="A11" s="1"/>
  <c r="B16"/>
  <c r="B9"/>
  <c r="A9" s="1"/>
  <c r="B457" i="2"/>
  <c r="B458"/>
  <c r="B459"/>
  <c r="B460"/>
  <c r="B461"/>
  <c r="B462"/>
  <c r="B463"/>
  <c r="B464"/>
  <c r="B465"/>
  <c r="B466"/>
  <c r="B467"/>
  <c r="B468"/>
  <c r="B469"/>
  <c r="B470"/>
  <c r="B471"/>
  <c r="B472"/>
  <c r="B473"/>
  <c r="B474"/>
  <c r="B475"/>
  <c r="B476"/>
  <c r="B477"/>
  <c r="B478"/>
  <c r="B479"/>
  <c r="B480"/>
  <c r="B481"/>
  <c r="B482"/>
  <c r="B483"/>
  <c r="B484"/>
  <c r="B485"/>
  <c r="B486"/>
  <c r="G463"/>
  <c r="G464"/>
  <c r="G465"/>
  <c r="G466"/>
  <c r="G467"/>
  <c r="G468"/>
  <c r="G469"/>
  <c r="G470"/>
  <c r="G471"/>
  <c r="G472"/>
  <c r="G473"/>
  <c r="G474"/>
  <c r="G475"/>
  <c r="G476"/>
  <c r="G477"/>
  <c r="G478"/>
  <c r="G479"/>
  <c r="G480"/>
  <c r="G481"/>
  <c r="G482"/>
  <c r="G483"/>
  <c r="G484"/>
  <c r="G485"/>
  <c r="G486"/>
  <c r="A16" i="22" l="1"/>
  <c r="A15"/>
  <c r="B456" i="2"/>
  <c r="CA460" i="6" l="1"/>
  <c r="BZ460"/>
  <c r="BY460"/>
  <c r="BX460"/>
  <c r="BW460"/>
  <c r="BV460"/>
  <c r="BU460"/>
  <c r="BT460"/>
  <c r="BS460"/>
  <c r="BR460"/>
  <c r="BQ460"/>
  <c r="BP460"/>
  <c r="BO460"/>
  <c r="BN460"/>
  <c r="BM460"/>
  <c r="BL460"/>
  <c r="BK460"/>
  <c r="BJ460"/>
  <c r="BI460"/>
  <c r="BH460"/>
  <c r="BG460"/>
  <c r="BF460"/>
  <c r="BE460"/>
  <c r="BD460"/>
  <c r="BC460"/>
  <c r="BB460"/>
  <c r="BA460"/>
  <c r="AZ460"/>
  <c r="AY460"/>
  <c r="AX460"/>
  <c r="CA459"/>
  <c r="BZ459"/>
  <c r="BY459"/>
  <c r="BX459"/>
  <c r="BW459"/>
  <c r="BV459"/>
  <c r="BU459"/>
  <c r="BT459"/>
  <c r="BS459"/>
  <c r="BR459"/>
  <c r="BQ459"/>
  <c r="BP459"/>
  <c r="BO459"/>
  <c r="BN459"/>
  <c r="BM459"/>
  <c r="BL459"/>
  <c r="BK459"/>
  <c r="BJ459"/>
  <c r="BI459"/>
  <c r="BH459"/>
  <c r="BG459"/>
  <c r="BF459"/>
  <c r="BE459"/>
  <c r="BD459"/>
  <c r="BC459"/>
  <c r="BB459"/>
  <c r="BA459"/>
  <c r="AZ459"/>
  <c r="AY459"/>
  <c r="AX459"/>
  <c r="CA458"/>
  <c r="BZ458"/>
  <c r="BY458"/>
  <c r="BX458"/>
  <c r="BW458"/>
  <c r="BV458"/>
  <c r="BU458"/>
  <c r="BT458"/>
  <c r="BS458"/>
  <c r="BR458"/>
  <c r="BQ458"/>
  <c r="BP458"/>
  <c r="BO458"/>
  <c r="BN458"/>
  <c r="BM458"/>
  <c r="BL458"/>
  <c r="BK458"/>
  <c r="BJ458"/>
  <c r="BI458"/>
  <c r="BH458"/>
  <c r="BG458"/>
  <c r="BF458"/>
  <c r="BE458"/>
  <c r="BD458"/>
  <c r="BC458"/>
  <c r="BB458"/>
  <c r="BA458"/>
  <c r="AZ458"/>
  <c r="AY458"/>
  <c r="AX458"/>
  <c r="CA457"/>
  <c r="BZ457"/>
  <c r="BY457"/>
  <c r="BX457"/>
  <c r="BW457"/>
  <c r="BV457"/>
  <c r="BU457"/>
  <c r="BT457"/>
  <c r="BS457"/>
  <c r="BR457"/>
  <c r="BQ457"/>
  <c r="BP457"/>
  <c r="BO457"/>
  <c r="BN457"/>
  <c r="BM457"/>
  <c r="BL457"/>
  <c r="BK457"/>
  <c r="BJ457"/>
  <c r="BI457"/>
  <c r="BH457"/>
  <c r="BG457"/>
  <c r="BF457"/>
  <c r="BE457"/>
  <c r="BD457"/>
  <c r="BC457"/>
  <c r="BB457"/>
  <c r="BA457"/>
  <c r="AZ457"/>
  <c r="AY457"/>
  <c r="AX457"/>
  <c r="CA456"/>
  <c r="BZ456"/>
  <c r="BY456"/>
  <c r="BX456"/>
  <c r="BW456"/>
  <c r="BV456"/>
  <c r="BU456"/>
  <c r="BT456"/>
  <c r="BS456"/>
  <c r="BR456"/>
  <c r="BQ456"/>
  <c r="BP456"/>
  <c r="BO456"/>
  <c r="BN456"/>
  <c r="BM456"/>
  <c r="BL456"/>
  <c r="BK456"/>
  <c r="BJ456"/>
  <c r="BI456"/>
  <c r="BH456"/>
  <c r="BG456"/>
  <c r="BF456"/>
  <c r="BE456"/>
  <c r="BD456"/>
  <c r="BC456"/>
  <c r="BB456"/>
  <c r="BA456"/>
  <c r="AZ456"/>
  <c r="AY456"/>
  <c r="AX456"/>
  <c r="CA455"/>
  <c r="BZ455"/>
  <c r="BY455"/>
  <c r="BX455"/>
  <c r="BW455"/>
  <c r="BV455"/>
  <c r="BU455"/>
  <c r="BT455"/>
  <c r="BS455"/>
  <c r="BR455"/>
  <c r="BQ455"/>
  <c r="BP455"/>
  <c r="BO455"/>
  <c r="BN455"/>
  <c r="BM455"/>
  <c r="BL455"/>
  <c r="BK455"/>
  <c r="BJ455"/>
  <c r="BI455"/>
  <c r="BH455"/>
  <c r="BG455"/>
  <c r="BF455"/>
  <c r="BE455"/>
  <c r="BD455"/>
  <c r="BC455"/>
  <c r="BB455"/>
  <c r="BA455"/>
  <c r="AZ455"/>
  <c r="AY455"/>
  <c r="AX455"/>
  <c r="CA454"/>
  <c r="BZ454"/>
  <c r="BY454"/>
  <c r="BX454"/>
  <c r="BW454"/>
  <c r="BV454"/>
  <c r="BU454"/>
  <c r="BT454"/>
  <c r="BS454"/>
  <c r="BR454"/>
  <c r="BQ454"/>
  <c r="BP454"/>
  <c r="BO454"/>
  <c r="BN454"/>
  <c r="BM454"/>
  <c r="BL454"/>
  <c r="BK454"/>
  <c r="BJ454"/>
  <c r="BI454"/>
  <c r="BH454"/>
  <c r="BG454"/>
  <c r="BF454"/>
  <c r="BE454"/>
  <c r="BD454"/>
  <c r="BC454"/>
  <c r="BB454"/>
  <c r="BA454"/>
  <c r="AZ454"/>
  <c r="AY454"/>
  <c r="AX454"/>
  <c r="CA453"/>
  <c r="BZ453"/>
  <c r="BY453"/>
  <c r="BX453"/>
  <c r="BW453"/>
  <c r="BV453"/>
  <c r="BU453"/>
  <c r="BT453"/>
  <c r="BS453"/>
  <c r="BR453"/>
  <c r="BQ453"/>
  <c r="BP453"/>
  <c r="BO453"/>
  <c r="BN453"/>
  <c r="BM453"/>
  <c r="BL453"/>
  <c r="BK453"/>
  <c r="BJ453"/>
  <c r="BI453"/>
  <c r="BH453"/>
  <c r="BG453"/>
  <c r="BF453"/>
  <c r="BE453"/>
  <c r="BD453"/>
  <c r="BC453"/>
  <c r="BB453"/>
  <c r="BA453"/>
  <c r="AZ453"/>
  <c r="AY453"/>
  <c r="AX453"/>
  <c r="CA452"/>
  <c r="BZ452"/>
  <c r="BY452"/>
  <c r="BX452"/>
  <c r="BW452"/>
  <c r="BV452"/>
  <c r="BU452"/>
  <c r="BT452"/>
  <c r="BS452"/>
  <c r="BR452"/>
  <c r="BQ452"/>
  <c r="BP452"/>
  <c r="BO452"/>
  <c r="BN452"/>
  <c r="BM452"/>
  <c r="BL452"/>
  <c r="BK452"/>
  <c r="BJ452"/>
  <c r="BI452"/>
  <c r="BH452"/>
  <c r="BG452"/>
  <c r="BF452"/>
  <c r="BE452"/>
  <c r="BD452"/>
  <c r="BC452"/>
  <c r="BB452"/>
  <c r="BA452"/>
  <c r="AZ452"/>
  <c r="AY452"/>
  <c r="AX452"/>
  <c r="CA451"/>
  <c r="BZ451"/>
  <c r="BY451"/>
  <c r="BX451"/>
  <c r="BW451"/>
  <c r="BV451"/>
  <c r="BU451"/>
  <c r="BT451"/>
  <c r="BS451"/>
  <c r="BR451"/>
  <c r="BQ451"/>
  <c r="BP451"/>
  <c r="BO451"/>
  <c r="BN451"/>
  <c r="BM451"/>
  <c r="BL451"/>
  <c r="BK451"/>
  <c r="BJ451"/>
  <c r="BI451"/>
  <c r="BH451"/>
  <c r="BG451"/>
  <c r="BF451"/>
  <c r="BE451"/>
  <c r="BD451"/>
  <c r="BC451"/>
  <c r="BB451"/>
  <c r="BA451"/>
  <c r="AZ451"/>
  <c r="AY451"/>
  <c r="AX451"/>
  <c r="CA450"/>
  <c r="BZ450"/>
  <c r="BY450"/>
  <c r="BX450"/>
  <c r="BW450"/>
  <c r="BV450"/>
  <c r="BU450"/>
  <c r="BT450"/>
  <c r="BS450"/>
  <c r="BR450"/>
  <c r="BQ450"/>
  <c r="BP450"/>
  <c r="BO450"/>
  <c r="BN450"/>
  <c r="BM450"/>
  <c r="BL450"/>
  <c r="BK450"/>
  <c r="BJ450"/>
  <c r="BI450"/>
  <c r="BH450"/>
  <c r="BG450"/>
  <c r="BF450"/>
  <c r="BE450"/>
  <c r="BD450"/>
  <c r="BC450"/>
  <c r="BB450"/>
  <c r="BA450"/>
  <c r="AZ450"/>
  <c r="AY450"/>
  <c r="AX450"/>
  <c r="CA449"/>
  <c r="BZ449"/>
  <c r="BY449"/>
  <c r="BX449"/>
  <c r="BW449"/>
  <c r="BV449"/>
  <c r="BU449"/>
  <c r="BT449"/>
  <c r="BS449"/>
  <c r="BR449"/>
  <c r="BQ449"/>
  <c r="BP449"/>
  <c r="BO449"/>
  <c r="BN449"/>
  <c r="BM449"/>
  <c r="BL449"/>
  <c r="BK449"/>
  <c r="BJ449"/>
  <c r="BI449"/>
  <c r="BH449"/>
  <c r="BG449"/>
  <c r="BF449"/>
  <c r="BE449"/>
  <c r="BD449"/>
  <c r="BC449"/>
  <c r="BB449"/>
  <c r="BA449"/>
  <c r="AZ449"/>
  <c r="AY449"/>
  <c r="AX449"/>
  <c r="CA448"/>
  <c r="BZ448"/>
  <c r="BY448"/>
  <c r="BX448"/>
  <c r="BW448"/>
  <c r="BV448"/>
  <c r="BU448"/>
  <c r="BT448"/>
  <c r="BS448"/>
  <c r="BR448"/>
  <c r="BQ448"/>
  <c r="BP448"/>
  <c r="BO448"/>
  <c r="BN448"/>
  <c r="BM448"/>
  <c r="BL448"/>
  <c r="BK448"/>
  <c r="BJ448"/>
  <c r="BI448"/>
  <c r="BH448"/>
  <c r="BG448"/>
  <c r="BF448"/>
  <c r="BE448"/>
  <c r="BD448"/>
  <c r="BC448"/>
  <c r="BB448"/>
  <c r="BA448"/>
  <c r="AZ448"/>
  <c r="AY448"/>
  <c r="AX448"/>
  <c r="CA447"/>
  <c r="BZ447"/>
  <c r="BY447"/>
  <c r="BX447"/>
  <c r="BW447"/>
  <c r="BV447"/>
  <c r="BU447"/>
  <c r="BT447"/>
  <c r="BS447"/>
  <c r="BR447"/>
  <c r="BQ447"/>
  <c r="BP447"/>
  <c r="BO447"/>
  <c r="BN447"/>
  <c r="BM447"/>
  <c r="BL447"/>
  <c r="BK447"/>
  <c r="BJ447"/>
  <c r="BI447"/>
  <c r="BH447"/>
  <c r="BG447"/>
  <c r="BF447"/>
  <c r="BE447"/>
  <c r="BD447"/>
  <c r="BC447"/>
  <c r="BB447"/>
  <c r="BA447"/>
  <c r="AZ447"/>
  <c r="AY447"/>
  <c r="AX447"/>
  <c r="CA446"/>
  <c r="BZ446"/>
  <c r="BY446"/>
  <c r="BX446"/>
  <c r="BW446"/>
  <c r="BV446"/>
  <c r="BU446"/>
  <c r="BT446"/>
  <c r="BS446"/>
  <c r="BR446"/>
  <c r="BQ446"/>
  <c r="BP446"/>
  <c r="BO446"/>
  <c r="BN446"/>
  <c r="BM446"/>
  <c r="BL446"/>
  <c r="BK446"/>
  <c r="BJ446"/>
  <c r="BI446"/>
  <c r="BH446"/>
  <c r="BG446"/>
  <c r="BF446"/>
  <c r="BE446"/>
  <c r="BD446"/>
  <c r="BC446"/>
  <c r="BB446"/>
  <c r="BA446"/>
  <c r="AZ446"/>
  <c r="AY446"/>
  <c r="AX446"/>
  <c r="CA445"/>
  <c r="BZ445"/>
  <c r="BY445"/>
  <c r="BX445"/>
  <c r="BW445"/>
  <c r="BV445"/>
  <c r="BU445"/>
  <c r="BT445"/>
  <c r="BS445"/>
  <c r="BR445"/>
  <c r="BQ445"/>
  <c r="BP445"/>
  <c r="BO445"/>
  <c r="BN445"/>
  <c r="BM445"/>
  <c r="BL445"/>
  <c r="BK445"/>
  <c r="BJ445"/>
  <c r="BI445"/>
  <c r="BH445"/>
  <c r="BG445"/>
  <c r="BF445"/>
  <c r="BE445"/>
  <c r="BD445"/>
  <c r="BC445"/>
  <c r="BB445"/>
  <c r="BA445"/>
  <c r="AZ445"/>
  <c r="AY445"/>
  <c r="AX445"/>
  <c r="CA444"/>
  <c r="BZ444"/>
  <c r="BY444"/>
  <c r="BX444"/>
  <c r="BW444"/>
  <c r="BV444"/>
  <c r="BU444"/>
  <c r="BT444"/>
  <c r="BS444"/>
  <c r="BR444"/>
  <c r="BQ444"/>
  <c r="BP444"/>
  <c r="BO444"/>
  <c r="BN444"/>
  <c r="BM444"/>
  <c r="BL444"/>
  <c r="BK444"/>
  <c r="BJ444"/>
  <c r="BI444"/>
  <c r="BH444"/>
  <c r="BG444"/>
  <c r="BF444"/>
  <c r="BE444"/>
  <c r="BD444"/>
  <c r="BC444"/>
  <c r="BB444"/>
  <c r="BA444"/>
  <c r="AZ444"/>
  <c r="AY444"/>
  <c r="AX444"/>
  <c r="CA443"/>
  <c r="BZ443"/>
  <c r="BY443"/>
  <c r="BX443"/>
  <c r="BW443"/>
  <c r="BV443"/>
  <c r="BU443"/>
  <c r="BT443"/>
  <c r="BS443"/>
  <c r="BR443"/>
  <c r="BQ443"/>
  <c r="BP443"/>
  <c r="BO443"/>
  <c r="BN443"/>
  <c r="BM443"/>
  <c r="BL443"/>
  <c r="BK443"/>
  <c r="BJ443"/>
  <c r="BI443"/>
  <c r="BH443"/>
  <c r="BG443"/>
  <c r="BF443"/>
  <c r="BE443"/>
  <c r="BD443"/>
  <c r="BC443"/>
  <c r="BB443"/>
  <c r="BA443"/>
  <c r="AZ443"/>
  <c r="AY443"/>
  <c r="AX443"/>
  <c r="CA442"/>
  <c r="BZ442"/>
  <c r="BY442"/>
  <c r="BX442"/>
  <c r="BW442"/>
  <c r="BV442"/>
  <c r="BU442"/>
  <c r="BT442"/>
  <c r="BS442"/>
  <c r="BR442"/>
  <c r="BQ442"/>
  <c r="BP442"/>
  <c r="BO442"/>
  <c r="BN442"/>
  <c r="BM442"/>
  <c r="BL442"/>
  <c r="BK442"/>
  <c r="BJ442"/>
  <c r="BI442"/>
  <c r="BH442"/>
  <c r="BG442"/>
  <c r="BF442"/>
  <c r="BE442"/>
  <c r="BD442"/>
  <c r="BC442"/>
  <c r="BB442"/>
  <c r="BA442"/>
  <c r="AZ442"/>
  <c r="AY442"/>
  <c r="AX442"/>
  <c r="CA441"/>
  <c r="BZ441"/>
  <c r="BY441"/>
  <c r="BX441"/>
  <c r="BW441"/>
  <c r="BV441"/>
  <c r="BU441"/>
  <c r="BT441"/>
  <c r="BS441"/>
  <c r="BR441"/>
  <c r="BQ441"/>
  <c r="BP441"/>
  <c r="BO441"/>
  <c r="BN441"/>
  <c r="BM441"/>
  <c r="BL441"/>
  <c r="BK441"/>
  <c r="BJ441"/>
  <c r="BI441"/>
  <c r="BH441"/>
  <c r="BG441"/>
  <c r="BF441"/>
  <c r="BE441"/>
  <c r="BD441"/>
  <c r="BC441"/>
  <c r="BB441"/>
  <c r="BA441"/>
  <c r="AZ441"/>
  <c r="AY441"/>
  <c r="AX441"/>
  <c r="CA440"/>
  <c r="BZ440"/>
  <c r="BY440"/>
  <c r="BX440"/>
  <c r="BW440"/>
  <c r="BV440"/>
  <c r="BU440"/>
  <c r="BT440"/>
  <c r="BS440"/>
  <c r="BR440"/>
  <c r="BQ440"/>
  <c r="BP440"/>
  <c r="BO440"/>
  <c r="BN440"/>
  <c r="BM440"/>
  <c r="BL440"/>
  <c r="BK440"/>
  <c r="BJ440"/>
  <c r="BI440"/>
  <c r="BH440"/>
  <c r="BG440"/>
  <c r="BF440"/>
  <c r="BE440"/>
  <c r="BD440"/>
  <c r="BC440"/>
  <c r="BB440"/>
  <c r="BA440"/>
  <c r="AZ440"/>
  <c r="AY440"/>
  <c r="AX440"/>
  <c r="CA439"/>
  <c r="BZ439"/>
  <c r="BY439"/>
  <c r="BX439"/>
  <c r="BW439"/>
  <c r="BV439"/>
  <c r="BU439"/>
  <c r="BT439"/>
  <c r="BS439"/>
  <c r="BR439"/>
  <c r="BQ439"/>
  <c r="BP439"/>
  <c r="BO439"/>
  <c r="BN439"/>
  <c r="BM439"/>
  <c r="BL439"/>
  <c r="BK439"/>
  <c r="BJ439"/>
  <c r="BI439"/>
  <c r="BH439"/>
  <c r="BG439"/>
  <c r="BF439"/>
  <c r="BE439"/>
  <c r="BD439"/>
  <c r="BC439"/>
  <c r="BB439"/>
  <c r="BA439"/>
  <c r="AZ439"/>
  <c r="AY439"/>
  <c r="AX439"/>
  <c r="CA438"/>
  <c r="BZ438"/>
  <c r="BY438"/>
  <c r="BX438"/>
  <c r="BW438"/>
  <c r="BV438"/>
  <c r="BU438"/>
  <c r="BT438"/>
  <c r="BS438"/>
  <c r="BR438"/>
  <c r="BQ438"/>
  <c r="BP438"/>
  <c r="BO438"/>
  <c r="BN438"/>
  <c r="BM438"/>
  <c r="BL438"/>
  <c r="BK438"/>
  <c r="BJ438"/>
  <c r="BI438"/>
  <c r="BH438"/>
  <c r="BG438"/>
  <c r="BF438"/>
  <c r="BE438"/>
  <c r="BD438"/>
  <c r="BC438"/>
  <c r="BB438"/>
  <c r="BA438"/>
  <c r="AZ438"/>
  <c r="AY438"/>
  <c r="AX438"/>
  <c r="CA437"/>
  <c r="BZ437"/>
  <c r="BY437"/>
  <c r="BX437"/>
  <c r="BW437"/>
  <c r="BV437"/>
  <c r="BU437"/>
  <c r="BT437"/>
  <c r="BS437"/>
  <c r="BR437"/>
  <c r="BQ437"/>
  <c r="BP437"/>
  <c r="BO437"/>
  <c r="BN437"/>
  <c r="BM437"/>
  <c r="BL437"/>
  <c r="BK437"/>
  <c r="BJ437"/>
  <c r="BI437"/>
  <c r="BH437"/>
  <c r="BG437"/>
  <c r="BF437"/>
  <c r="BE437"/>
  <c r="BD437"/>
  <c r="BC437"/>
  <c r="BB437"/>
  <c r="BA437"/>
  <c r="AZ437"/>
  <c r="AY437"/>
  <c r="AX437"/>
  <c r="CA436"/>
  <c r="BZ436"/>
  <c r="BY436"/>
  <c r="BX436"/>
  <c r="BW436"/>
  <c r="BV436"/>
  <c r="BU436"/>
  <c r="BT436"/>
  <c r="BS436"/>
  <c r="BR436"/>
  <c r="BQ436"/>
  <c r="BP436"/>
  <c r="BO436"/>
  <c r="BN436"/>
  <c r="BM436"/>
  <c r="BL436"/>
  <c r="BK436"/>
  <c r="BJ436"/>
  <c r="BI436"/>
  <c r="BH436"/>
  <c r="BG436"/>
  <c r="BF436"/>
  <c r="BE436"/>
  <c r="BD436"/>
  <c r="BC436"/>
  <c r="BB436"/>
  <c r="BA436"/>
  <c r="AZ436"/>
  <c r="AY436"/>
  <c r="AX436"/>
  <c r="CA435"/>
  <c r="BZ435"/>
  <c r="BY435"/>
  <c r="BX435"/>
  <c r="BW435"/>
  <c r="BV435"/>
  <c r="BU435"/>
  <c r="BT435"/>
  <c r="BS435"/>
  <c r="BR435"/>
  <c r="BQ435"/>
  <c r="BP435"/>
  <c r="BO435"/>
  <c r="BN435"/>
  <c r="BM435"/>
  <c r="BL435"/>
  <c r="BK435"/>
  <c r="BJ435"/>
  <c r="BI435"/>
  <c r="BH435"/>
  <c r="BG435"/>
  <c r="BF435"/>
  <c r="BE435"/>
  <c r="BD435"/>
  <c r="BC435"/>
  <c r="BB435"/>
  <c r="BA435"/>
  <c r="AZ435"/>
  <c r="AY435"/>
  <c r="AX435"/>
  <c r="CA434"/>
  <c r="BZ434"/>
  <c r="BY434"/>
  <c r="BX434"/>
  <c r="BW434"/>
  <c r="BV434"/>
  <c r="BU434"/>
  <c r="BT434"/>
  <c r="BS434"/>
  <c r="BR434"/>
  <c r="BQ434"/>
  <c r="BP434"/>
  <c r="BO434"/>
  <c r="BN434"/>
  <c r="BM434"/>
  <c r="BL434"/>
  <c r="BK434"/>
  <c r="BJ434"/>
  <c r="BI434"/>
  <c r="BH434"/>
  <c r="BG434"/>
  <c r="BF434"/>
  <c r="BE434"/>
  <c r="BD434"/>
  <c r="BC434"/>
  <c r="BB434"/>
  <c r="BA434"/>
  <c r="AZ434"/>
  <c r="AY434"/>
  <c r="AX434"/>
  <c r="CA433"/>
  <c r="BZ433"/>
  <c r="BY433"/>
  <c r="BX433"/>
  <c r="BW433"/>
  <c r="BV433"/>
  <c r="BU433"/>
  <c r="BT433"/>
  <c r="BS433"/>
  <c r="BR433"/>
  <c r="BQ433"/>
  <c r="BP433"/>
  <c r="BO433"/>
  <c r="BN433"/>
  <c r="BM433"/>
  <c r="BL433"/>
  <c r="BK433"/>
  <c r="BJ433"/>
  <c r="BI433"/>
  <c r="BH433"/>
  <c r="BG433"/>
  <c r="BF433"/>
  <c r="BE433"/>
  <c r="BD433"/>
  <c r="BC433"/>
  <c r="BB433"/>
  <c r="BA433"/>
  <c r="AZ433"/>
  <c r="AY433"/>
  <c r="AX433"/>
  <c r="CA432"/>
  <c r="BZ432"/>
  <c r="BY432"/>
  <c r="BX432"/>
  <c r="BW432"/>
  <c r="BV432"/>
  <c r="BU432"/>
  <c r="BT432"/>
  <c r="BS432"/>
  <c r="BR432"/>
  <c r="BQ432"/>
  <c r="BP432"/>
  <c r="BO432"/>
  <c r="BN432"/>
  <c r="BM432"/>
  <c r="BL432"/>
  <c r="BK432"/>
  <c r="BJ432"/>
  <c r="BI432"/>
  <c r="BH432"/>
  <c r="BG432"/>
  <c r="BF432"/>
  <c r="BE432"/>
  <c r="BD432"/>
  <c r="BC432"/>
  <c r="BB432"/>
  <c r="BA432"/>
  <c r="AZ432"/>
  <c r="AY432"/>
  <c r="AX432"/>
  <c r="CA431"/>
  <c r="BZ431"/>
  <c r="BY431"/>
  <c r="BX431"/>
  <c r="BW431"/>
  <c r="BV431"/>
  <c r="BU431"/>
  <c r="BT431"/>
  <c r="BS431"/>
  <c r="BR431"/>
  <c r="BQ431"/>
  <c r="BP431"/>
  <c r="BO431"/>
  <c r="BN431"/>
  <c r="BM431"/>
  <c r="BL431"/>
  <c r="BK431"/>
  <c r="BJ431"/>
  <c r="BI431"/>
  <c r="BH431"/>
  <c r="BG431"/>
  <c r="BF431"/>
  <c r="BE431"/>
  <c r="BD431"/>
  <c r="BC431"/>
  <c r="BB431"/>
  <c r="BA431"/>
  <c r="AZ431"/>
  <c r="AY431"/>
  <c r="AX431"/>
  <c r="CA430"/>
  <c r="BZ430"/>
  <c r="BY430"/>
  <c r="BX430"/>
  <c r="BW430"/>
  <c r="BV430"/>
  <c r="BU430"/>
  <c r="BT430"/>
  <c r="BS430"/>
  <c r="BR430"/>
  <c r="BQ430"/>
  <c r="BP430"/>
  <c r="BO430"/>
  <c r="BN430"/>
  <c r="BM430"/>
  <c r="BL430"/>
  <c r="BK430"/>
  <c r="BJ430"/>
  <c r="BI430"/>
  <c r="BH430"/>
  <c r="BG430"/>
  <c r="BF430"/>
  <c r="BE430"/>
  <c r="BD430"/>
  <c r="BC430"/>
  <c r="BB430"/>
  <c r="BA430"/>
  <c r="AZ430"/>
  <c r="AY430"/>
  <c r="AX430"/>
  <c r="CA429"/>
  <c r="BZ429"/>
  <c r="BY429"/>
  <c r="BX429"/>
  <c r="BW429"/>
  <c r="BV429"/>
  <c r="BU429"/>
  <c r="BT429"/>
  <c r="BS429"/>
  <c r="BR429"/>
  <c r="BQ429"/>
  <c r="BP429"/>
  <c r="BO429"/>
  <c r="BN429"/>
  <c r="BM429"/>
  <c r="BL429"/>
  <c r="BK429"/>
  <c r="BJ429"/>
  <c r="BI429"/>
  <c r="BH429"/>
  <c r="BG429"/>
  <c r="BF429"/>
  <c r="BE429"/>
  <c r="BD429"/>
  <c r="BC429"/>
  <c r="BB429"/>
  <c r="BA429"/>
  <c r="AZ429"/>
  <c r="AY429"/>
  <c r="AX429"/>
  <c r="CA428"/>
  <c r="BZ428"/>
  <c r="BY428"/>
  <c r="BX428"/>
  <c r="BW428"/>
  <c r="BV428"/>
  <c r="BU428"/>
  <c r="BT428"/>
  <c r="BS428"/>
  <c r="BR428"/>
  <c r="BQ428"/>
  <c r="BP428"/>
  <c r="BO428"/>
  <c r="BN428"/>
  <c r="BM428"/>
  <c r="BL428"/>
  <c r="BK428"/>
  <c r="BJ428"/>
  <c r="BI428"/>
  <c r="BH428"/>
  <c r="BG428"/>
  <c r="BF428"/>
  <c r="BE428"/>
  <c r="BD428"/>
  <c r="BC428"/>
  <c r="BB428"/>
  <c r="BA428"/>
  <c r="AZ428"/>
  <c r="AY428"/>
  <c r="AX428"/>
  <c r="CA427"/>
  <c r="BZ427"/>
  <c r="BY427"/>
  <c r="BX427"/>
  <c r="BW427"/>
  <c r="BV427"/>
  <c r="BU427"/>
  <c r="BT427"/>
  <c r="BS427"/>
  <c r="BR427"/>
  <c r="BQ427"/>
  <c r="BP427"/>
  <c r="BO427"/>
  <c r="BN427"/>
  <c r="BM427"/>
  <c r="BL427"/>
  <c r="BK427"/>
  <c r="BJ427"/>
  <c r="BI427"/>
  <c r="BH427"/>
  <c r="BG427"/>
  <c r="BF427"/>
  <c r="BE427"/>
  <c r="BD427"/>
  <c r="BC427"/>
  <c r="BB427"/>
  <c r="BA427"/>
  <c r="AZ427"/>
  <c r="AY427"/>
  <c r="AX427"/>
  <c r="CA426"/>
  <c r="BZ426"/>
  <c r="BY426"/>
  <c r="BX426"/>
  <c r="BW426"/>
  <c r="BV426"/>
  <c r="BU426"/>
  <c r="BT426"/>
  <c r="BS426"/>
  <c r="BR426"/>
  <c r="BQ426"/>
  <c r="BP426"/>
  <c r="BO426"/>
  <c r="BN426"/>
  <c r="BM426"/>
  <c r="BL426"/>
  <c r="BK426"/>
  <c r="BJ426"/>
  <c r="BI426"/>
  <c r="BH426"/>
  <c r="BG426"/>
  <c r="BF426"/>
  <c r="BE426"/>
  <c r="BD426"/>
  <c r="BC426"/>
  <c r="BB426"/>
  <c r="BA426"/>
  <c r="AZ426"/>
  <c r="AY426"/>
  <c r="AX426"/>
  <c r="CA425"/>
  <c r="BZ425"/>
  <c r="BY425"/>
  <c r="BX425"/>
  <c r="BW425"/>
  <c r="BV425"/>
  <c r="BU425"/>
  <c r="BT425"/>
  <c r="BS425"/>
  <c r="BR425"/>
  <c r="BQ425"/>
  <c r="BP425"/>
  <c r="BO425"/>
  <c r="BN425"/>
  <c r="BM425"/>
  <c r="BL425"/>
  <c r="BK425"/>
  <c r="BJ425"/>
  <c r="BI425"/>
  <c r="BH425"/>
  <c r="BG425"/>
  <c r="BF425"/>
  <c r="BE425"/>
  <c r="BD425"/>
  <c r="BC425"/>
  <c r="BB425"/>
  <c r="BA425"/>
  <c r="AZ425"/>
  <c r="AY425"/>
  <c r="AX425"/>
  <c r="CA424"/>
  <c r="BZ424"/>
  <c r="BY424"/>
  <c r="BX424"/>
  <c r="BW424"/>
  <c r="BV424"/>
  <c r="BU424"/>
  <c r="BT424"/>
  <c r="BS424"/>
  <c r="BR424"/>
  <c r="BQ424"/>
  <c r="BP424"/>
  <c r="BO424"/>
  <c r="BN424"/>
  <c r="BM424"/>
  <c r="BL424"/>
  <c r="BK424"/>
  <c r="BJ424"/>
  <c r="BI424"/>
  <c r="BH424"/>
  <c r="BG424"/>
  <c r="BF424"/>
  <c r="BE424"/>
  <c r="BD424"/>
  <c r="BC424"/>
  <c r="BB424"/>
  <c r="BA424"/>
  <c r="AZ424"/>
  <c r="AY424"/>
  <c r="AX424"/>
  <c r="CA423"/>
  <c r="BZ423"/>
  <c r="BY423"/>
  <c r="BX423"/>
  <c r="BW423"/>
  <c r="BV423"/>
  <c r="BU423"/>
  <c r="BT423"/>
  <c r="BS423"/>
  <c r="BR423"/>
  <c r="BQ423"/>
  <c r="BP423"/>
  <c r="BO423"/>
  <c r="BN423"/>
  <c r="BM423"/>
  <c r="BL423"/>
  <c r="BK423"/>
  <c r="BJ423"/>
  <c r="BI423"/>
  <c r="BH423"/>
  <c r="BG423"/>
  <c r="BF423"/>
  <c r="BE423"/>
  <c r="BD423"/>
  <c r="BC423"/>
  <c r="BB423"/>
  <c r="BA423"/>
  <c r="AZ423"/>
  <c r="AY423"/>
  <c r="AX423"/>
  <c r="CA422"/>
  <c r="BZ422"/>
  <c r="BY422"/>
  <c r="BX422"/>
  <c r="BW422"/>
  <c r="BV422"/>
  <c r="BU422"/>
  <c r="BT422"/>
  <c r="BS422"/>
  <c r="BR422"/>
  <c r="BQ422"/>
  <c r="BP422"/>
  <c r="BO422"/>
  <c r="BN422"/>
  <c r="BM422"/>
  <c r="BL422"/>
  <c r="BK422"/>
  <c r="BJ422"/>
  <c r="BI422"/>
  <c r="BH422"/>
  <c r="BG422"/>
  <c r="BF422"/>
  <c r="BE422"/>
  <c r="BD422"/>
  <c r="BC422"/>
  <c r="BB422"/>
  <c r="BA422"/>
  <c r="AZ422"/>
  <c r="AY422"/>
  <c r="AX422"/>
  <c r="CA421"/>
  <c r="BZ421"/>
  <c r="BY421"/>
  <c r="BX421"/>
  <c r="BW421"/>
  <c r="BV421"/>
  <c r="BU421"/>
  <c r="BT421"/>
  <c r="BS421"/>
  <c r="BR421"/>
  <c r="BQ421"/>
  <c r="BP421"/>
  <c r="BO421"/>
  <c r="BN421"/>
  <c r="BM421"/>
  <c r="BL421"/>
  <c r="BK421"/>
  <c r="BJ421"/>
  <c r="BI421"/>
  <c r="BH421"/>
  <c r="BG421"/>
  <c r="BF421"/>
  <c r="BE421"/>
  <c r="BD421"/>
  <c r="BC421"/>
  <c r="BB421"/>
  <c r="BA421"/>
  <c r="AZ421"/>
  <c r="AY421"/>
  <c r="AX421"/>
  <c r="CA420"/>
  <c r="BZ420"/>
  <c r="BY420"/>
  <c r="BX420"/>
  <c r="BW420"/>
  <c r="BV420"/>
  <c r="BU420"/>
  <c r="BT420"/>
  <c r="BS420"/>
  <c r="BR420"/>
  <c r="BQ420"/>
  <c r="BP420"/>
  <c r="BO420"/>
  <c r="BN420"/>
  <c r="BM420"/>
  <c r="BL420"/>
  <c r="BK420"/>
  <c r="BJ420"/>
  <c r="BI420"/>
  <c r="BH420"/>
  <c r="BG420"/>
  <c r="BF420"/>
  <c r="BE420"/>
  <c r="BD420"/>
  <c r="BC420"/>
  <c r="BB420"/>
  <c r="BA420"/>
  <c r="AZ420"/>
  <c r="AY420"/>
  <c r="AX420"/>
  <c r="CA419"/>
  <c r="BZ419"/>
  <c r="BY419"/>
  <c r="BX419"/>
  <c r="BW419"/>
  <c r="BV419"/>
  <c r="BU419"/>
  <c r="BT419"/>
  <c r="BS419"/>
  <c r="BR419"/>
  <c r="BQ419"/>
  <c r="BP419"/>
  <c r="BO419"/>
  <c r="BN419"/>
  <c r="BM419"/>
  <c r="BL419"/>
  <c r="BK419"/>
  <c r="BJ419"/>
  <c r="BI419"/>
  <c r="BH419"/>
  <c r="BG419"/>
  <c r="BF419"/>
  <c r="BE419"/>
  <c r="BD419"/>
  <c r="BC419"/>
  <c r="BB419"/>
  <c r="BA419"/>
  <c r="AZ419"/>
  <c r="AY419"/>
  <c r="AX419"/>
  <c r="CA418"/>
  <c r="BZ418"/>
  <c r="BY418"/>
  <c r="BX418"/>
  <c r="BW418"/>
  <c r="BV418"/>
  <c r="BU418"/>
  <c r="BT418"/>
  <c r="BS418"/>
  <c r="BR418"/>
  <c r="BQ418"/>
  <c r="BP418"/>
  <c r="BO418"/>
  <c r="BN418"/>
  <c r="BM418"/>
  <c r="BL418"/>
  <c r="BK418"/>
  <c r="BJ418"/>
  <c r="BI418"/>
  <c r="BH418"/>
  <c r="BG418"/>
  <c r="BF418"/>
  <c r="BE418"/>
  <c r="BD418"/>
  <c r="BC418"/>
  <c r="BB418"/>
  <c r="BA418"/>
  <c r="AZ418"/>
  <c r="AY418"/>
  <c r="AX418"/>
  <c r="CA417"/>
  <c r="BZ417"/>
  <c r="BY417"/>
  <c r="BX417"/>
  <c r="BW417"/>
  <c r="BV417"/>
  <c r="BU417"/>
  <c r="BT417"/>
  <c r="BS417"/>
  <c r="BR417"/>
  <c r="BQ417"/>
  <c r="BP417"/>
  <c r="BO417"/>
  <c r="BN417"/>
  <c r="BM417"/>
  <c r="BL417"/>
  <c r="BK417"/>
  <c r="BJ417"/>
  <c r="BI417"/>
  <c r="BH417"/>
  <c r="BG417"/>
  <c r="BF417"/>
  <c r="BE417"/>
  <c r="BD417"/>
  <c r="BC417"/>
  <c r="BB417"/>
  <c r="BA417"/>
  <c r="AZ417"/>
  <c r="AY417"/>
  <c r="AX417"/>
  <c r="CA416"/>
  <c r="BZ416"/>
  <c r="BY416"/>
  <c r="BX416"/>
  <c r="BW416"/>
  <c r="BV416"/>
  <c r="BU416"/>
  <c r="BT416"/>
  <c r="BS416"/>
  <c r="BR416"/>
  <c r="BQ416"/>
  <c r="BP416"/>
  <c r="BO416"/>
  <c r="BN416"/>
  <c r="BM416"/>
  <c r="BL416"/>
  <c r="BK416"/>
  <c r="BJ416"/>
  <c r="BI416"/>
  <c r="BH416"/>
  <c r="BG416"/>
  <c r="BF416"/>
  <c r="BE416"/>
  <c r="BD416"/>
  <c r="BC416"/>
  <c r="BB416"/>
  <c r="BA416"/>
  <c r="AZ416"/>
  <c r="AY416"/>
  <c r="AX416"/>
  <c r="CA415"/>
  <c r="BZ415"/>
  <c r="BY415"/>
  <c r="BX415"/>
  <c r="BW415"/>
  <c r="BV415"/>
  <c r="BU415"/>
  <c r="BT415"/>
  <c r="BS415"/>
  <c r="BR415"/>
  <c r="BQ415"/>
  <c r="BP415"/>
  <c r="BO415"/>
  <c r="BN415"/>
  <c r="BM415"/>
  <c r="BL415"/>
  <c r="BK415"/>
  <c r="BJ415"/>
  <c r="BI415"/>
  <c r="BH415"/>
  <c r="BG415"/>
  <c r="BF415"/>
  <c r="BE415"/>
  <c r="BD415"/>
  <c r="BC415"/>
  <c r="BB415"/>
  <c r="BA415"/>
  <c r="AZ415"/>
  <c r="AY415"/>
  <c r="AX415"/>
  <c r="CA414"/>
  <c r="BZ414"/>
  <c r="BY414"/>
  <c r="BX414"/>
  <c r="BW414"/>
  <c r="BV414"/>
  <c r="BU414"/>
  <c r="BT414"/>
  <c r="BS414"/>
  <c r="BR414"/>
  <c r="BQ414"/>
  <c r="BP414"/>
  <c r="BO414"/>
  <c r="BN414"/>
  <c r="BM414"/>
  <c r="BL414"/>
  <c r="BK414"/>
  <c r="BJ414"/>
  <c r="BI414"/>
  <c r="BH414"/>
  <c r="BG414"/>
  <c r="BF414"/>
  <c r="BE414"/>
  <c r="BD414"/>
  <c r="BC414"/>
  <c r="BB414"/>
  <c r="BA414"/>
  <c r="AZ414"/>
  <c r="AY414"/>
  <c r="AX414"/>
  <c r="CA413"/>
  <c r="BZ413"/>
  <c r="BY413"/>
  <c r="BX413"/>
  <c r="BW413"/>
  <c r="BV413"/>
  <c r="BU413"/>
  <c r="BT413"/>
  <c r="BS413"/>
  <c r="BR413"/>
  <c r="BQ413"/>
  <c r="BP413"/>
  <c r="BO413"/>
  <c r="BN413"/>
  <c r="BM413"/>
  <c r="BL413"/>
  <c r="BK413"/>
  <c r="BJ413"/>
  <c r="BI413"/>
  <c r="BH413"/>
  <c r="BG413"/>
  <c r="BF413"/>
  <c r="BE413"/>
  <c r="BD413"/>
  <c r="BC413"/>
  <c r="BB413"/>
  <c r="BA413"/>
  <c r="AZ413"/>
  <c r="AY413"/>
  <c r="AX413"/>
  <c r="CA412"/>
  <c r="BZ412"/>
  <c r="BY412"/>
  <c r="BX412"/>
  <c r="BW412"/>
  <c r="BV412"/>
  <c r="BU412"/>
  <c r="BT412"/>
  <c r="BS412"/>
  <c r="BR412"/>
  <c r="BQ412"/>
  <c r="BP412"/>
  <c r="BO412"/>
  <c r="BN412"/>
  <c r="BM412"/>
  <c r="BL412"/>
  <c r="BK412"/>
  <c r="BJ412"/>
  <c r="BI412"/>
  <c r="BH412"/>
  <c r="BG412"/>
  <c r="BF412"/>
  <c r="BE412"/>
  <c r="BD412"/>
  <c r="BC412"/>
  <c r="BB412"/>
  <c r="BA412"/>
  <c r="AZ412"/>
  <c r="AY412"/>
  <c r="AX412"/>
  <c r="CA411"/>
  <c r="BZ411"/>
  <c r="BY411"/>
  <c r="BX411"/>
  <c r="BW411"/>
  <c r="BV411"/>
  <c r="BU411"/>
  <c r="BT411"/>
  <c r="BS411"/>
  <c r="BR411"/>
  <c r="BQ411"/>
  <c r="BP411"/>
  <c r="BO411"/>
  <c r="BN411"/>
  <c r="BM411"/>
  <c r="BL411"/>
  <c r="BK411"/>
  <c r="BJ411"/>
  <c r="BI411"/>
  <c r="BH411"/>
  <c r="BG411"/>
  <c r="BF411"/>
  <c r="BE411"/>
  <c r="BD411"/>
  <c r="BC411"/>
  <c r="BB411"/>
  <c r="BA411"/>
  <c r="AZ411"/>
  <c r="AY411"/>
  <c r="AX411"/>
  <c r="CA410"/>
  <c r="BZ410"/>
  <c r="BY410"/>
  <c r="BX410"/>
  <c r="BW410"/>
  <c r="BV410"/>
  <c r="BU410"/>
  <c r="BT410"/>
  <c r="BS410"/>
  <c r="BR410"/>
  <c r="BQ410"/>
  <c r="BP410"/>
  <c r="BO410"/>
  <c r="BN410"/>
  <c r="BM410"/>
  <c r="BL410"/>
  <c r="BK410"/>
  <c r="BJ410"/>
  <c r="BI410"/>
  <c r="BH410"/>
  <c r="BG410"/>
  <c r="BF410"/>
  <c r="BE410"/>
  <c r="BD410"/>
  <c r="BC410"/>
  <c r="BB410"/>
  <c r="BA410"/>
  <c r="AZ410"/>
  <c r="AY410"/>
  <c r="AX410"/>
  <c r="CA409"/>
  <c r="BZ409"/>
  <c r="BY409"/>
  <c r="BX409"/>
  <c r="BW409"/>
  <c r="BV409"/>
  <c r="BU409"/>
  <c r="BT409"/>
  <c r="BS409"/>
  <c r="BR409"/>
  <c r="BQ409"/>
  <c r="BP409"/>
  <c r="BO409"/>
  <c r="BN409"/>
  <c r="BM409"/>
  <c r="BL409"/>
  <c r="BK409"/>
  <c r="BJ409"/>
  <c r="BI409"/>
  <c r="BH409"/>
  <c r="BG409"/>
  <c r="BF409"/>
  <c r="BE409"/>
  <c r="BD409"/>
  <c r="BC409"/>
  <c r="BB409"/>
  <c r="BA409"/>
  <c r="AZ409"/>
  <c r="AY409"/>
  <c r="AX409"/>
  <c r="CA408"/>
  <c r="BZ408"/>
  <c r="BY408"/>
  <c r="BX408"/>
  <c r="BW408"/>
  <c r="BV408"/>
  <c r="BU408"/>
  <c r="BT408"/>
  <c r="BS408"/>
  <c r="BR408"/>
  <c r="BQ408"/>
  <c r="BP408"/>
  <c r="BO408"/>
  <c r="BN408"/>
  <c r="BM408"/>
  <c r="BL408"/>
  <c r="BK408"/>
  <c r="BJ408"/>
  <c r="BI408"/>
  <c r="BH408"/>
  <c r="BG408"/>
  <c r="BF408"/>
  <c r="BE408"/>
  <c r="BD408"/>
  <c r="BC408"/>
  <c r="BB408"/>
  <c r="BA408"/>
  <c r="AZ408"/>
  <c r="AY408"/>
  <c r="AX408"/>
  <c r="CA407"/>
  <c r="BZ407"/>
  <c r="BY407"/>
  <c r="BX407"/>
  <c r="BW407"/>
  <c r="BV407"/>
  <c r="BU407"/>
  <c r="BT407"/>
  <c r="BS407"/>
  <c r="BR407"/>
  <c r="BQ407"/>
  <c r="BP407"/>
  <c r="BO407"/>
  <c r="BN407"/>
  <c r="BM407"/>
  <c r="BL407"/>
  <c r="BK407"/>
  <c r="BJ407"/>
  <c r="BI407"/>
  <c r="BH407"/>
  <c r="BG407"/>
  <c r="BF407"/>
  <c r="BE407"/>
  <c r="BD407"/>
  <c r="BC407"/>
  <c r="BB407"/>
  <c r="BA407"/>
  <c r="AZ407"/>
  <c r="AY407"/>
  <c r="AX407"/>
  <c r="CA406"/>
  <c r="BZ406"/>
  <c r="BY406"/>
  <c r="BX406"/>
  <c r="BW406"/>
  <c r="BV406"/>
  <c r="BU406"/>
  <c r="BT406"/>
  <c r="BS406"/>
  <c r="BR406"/>
  <c r="BQ406"/>
  <c r="BP406"/>
  <c r="BO406"/>
  <c r="BN406"/>
  <c r="BM406"/>
  <c r="BL406"/>
  <c r="BK406"/>
  <c r="BJ406"/>
  <c r="BI406"/>
  <c r="BH406"/>
  <c r="BG406"/>
  <c r="BF406"/>
  <c r="BE406"/>
  <c r="BD406"/>
  <c r="BC406"/>
  <c r="BB406"/>
  <c r="BA406"/>
  <c r="AZ406"/>
  <c r="AY406"/>
  <c r="AX406"/>
  <c r="CA405"/>
  <c r="BZ405"/>
  <c r="BY405"/>
  <c r="BX405"/>
  <c r="BW405"/>
  <c r="BV405"/>
  <c r="BU405"/>
  <c r="BT405"/>
  <c r="BS405"/>
  <c r="BR405"/>
  <c r="BQ405"/>
  <c r="BP405"/>
  <c r="BO405"/>
  <c r="BN405"/>
  <c r="BM405"/>
  <c r="BL405"/>
  <c r="BK405"/>
  <c r="BJ405"/>
  <c r="BI405"/>
  <c r="BH405"/>
  <c r="BG405"/>
  <c r="BF405"/>
  <c r="BE405"/>
  <c r="BD405"/>
  <c r="BC405"/>
  <c r="BB405"/>
  <c r="BA405"/>
  <c r="AZ405"/>
  <c r="AY405"/>
  <c r="AX405"/>
  <c r="CA404"/>
  <c r="BZ404"/>
  <c r="BY404"/>
  <c r="BX404"/>
  <c r="BW404"/>
  <c r="BV404"/>
  <c r="BU404"/>
  <c r="BT404"/>
  <c r="BS404"/>
  <c r="BR404"/>
  <c r="BQ404"/>
  <c r="BP404"/>
  <c r="BO404"/>
  <c r="BN404"/>
  <c r="BM404"/>
  <c r="BL404"/>
  <c r="BK404"/>
  <c r="BJ404"/>
  <c r="BI404"/>
  <c r="BH404"/>
  <c r="BG404"/>
  <c r="BF404"/>
  <c r="BE404"/>
  <c r="BD404"/>
  <c r="BC404"/>
  <c r="BB404"/>
  <c r="BA404"/>
  <c r="AZ404"/>
  <c r="AY404"/>
  <c r="AX404"/>
  <c r="CA403"/>
  <c r="BZ403"/>
  <c r="BY403"/>
  <c r="BX403"/>
  <c r="BW403"/>
  <c r="BV403"/>
  <c r="BU403"/>
  <c r="BT403"/>
  <c r="BS403"/>
  <c r="BR403"/>
  <c r="BQ403"/>
  <c r="BP403"/>
  <c r="BO403"/>
  <c r="BN403"/>
  <c r="BM403"/>
  <c r="BL403"/>
  <c r="BK403"/>
  <c r="BJ403"/>
  <c r="BI403"/>
  <c r="BH403"/>
  <c r="BG403"/>
  <c r="BF403"/>
  <c r="BE403"/>
  <c r="BD403"/>
  <c r="BC403"/>
  <c r="BB403"/>
  <c r="BA403"/>
  <c r="AZ403"/>
  <c r="AY403"/>
  <c r="AX403"/>
  <c r="CA402"/>
  <c r="BZ402"/>
  <c r="BY402"/>
  <c r="BX402"/>
  <c r="BW402"/>
  <c r="BV402"/>
  <c r="BU402"/>
  <c r="BT402"/>
  <c r="BS402"/>
  <c r="BR402"/>
  <c r="BQ402"/>
  <c r="BP402"/>
  <c r="BO402"/>
  <c r="BN402"/>
  <c r="BM402"/>
  <c r="BL402"/>
  <c r="BK402"/>
  <c r="BJ402"/>
  <c r="BI402"/>
  <c r="BH402"/>
  <c r="BG402"/>
  <c r="BF402"/>
  <c r="BE402"/>
  <c r="BD402"/>
  <c r="BC402"/>
  <c r="BB402"/>
  <c r="BA402"/>
  <c r="AZ402"/>
  <c r="AY402"/>
  <c r="AX402"/>
  <c r="CA401"/>
  <c r="BZ401"/>
  <c r="BY401"/>
  <c r="BX401"/>
  <c r="BW401"/>
  <c r="BV401"/>
  <c r="BU401"/>
  <c r="BT401"/>
  <c r="BS401"/>
  <c r="BR401"/>
  <c r="BQ401"/>
  <c r="BP401"/>
  <c r="BO401"/>
  <c r="BN401"/>
  <c r="BM401"/>
  <c r="BL401"/>
  <c r="BK401"/>
  <c r="BJ401"/>
  <c r="BI401"/>
  <c r="BH401"/>
  <c r="BG401"/>
  <c r="BF401"/>
  <c r="BE401"/>
  <c r="BD401"/>
  <c r="BC401"/>
  <c r="BB401"/>
  <c r="BA401"/>
  <c r="AZ401"/>
  <c r="AY401"/>
  <c r="AX401"/>
  <c r="CA400"/>
  <c r="BZ400"/>
  <c r="BY400"/>
  <c r="BX400"/>
  <c r="BW400"/>
  <c r="BV400"/>
  <c r="BU400"/>
  <c r="BT400"/>
  <c r="BS400"/>
  <c r="BR400"/>
  <c r="BQ400"/>
  <c r="BP400"/>
  <c r="BO400"/>
  <c r="BN400"/>
  <c r="BM400"/>
  <c r="BL400"/>
  <c r="BK400"/>
  <c r="BJ400"/>
  <c r="BI400"/>
  <c r="BH400"/>
  <c r="BG400"/>
  <c r="BF400"/>
  <c r="BE400"/>
  <c r="BD400"/>
  <c r="BC400"/>
  <c r="BB400"/>
  <c r="BA400"/>
  <c r="AZ400"/>
  <c r="AY400"/>
  <c r="AX400"/>
  <c r="CA399"/>
  <c r="BZ399"/>
  <c r="BY399"/>
  <c r="BX399"/>
  <c r="BW399"/>
  <c r="BV399"/>
  <c r="BU399"/>
  <c r="BT399"/>
  <c r="BS399"/>
  <c r="BR399"/>
  <c r="BQ399"/>
  <c r="BP399"/>
  <c r="BO399"/>
  <c r="BN399"/>
  <c r="BM399"/>
  <c r="BL399"/>
  <c r="BK399"/>
  <c r="BJ399"/>
  <c r="BI399"/>
  <c r="BH399"/>
  <c r="BG399"/>
  <c r="BF399"/>
  <c r="BE399"/>
  <c r="BD399"/>
  <c r="BC399"/>
  <c r="BB399"/>
  <c r="BA399"/>
  <c r="AZ399"/>
  <c r="AY399"/>
  <c r="AX399"/>
  <c r="CA398"/>
  <c r="BZ398"/>
  <c r="BY398"/>
  <c r="BX398"/>
  <c r="BW398"/>
  <c r="BV398"/>
  <c r="BU398"/>
  <c r="BT398"/>
  <c r="BS398"/>
  <c r="BR398"/>
  <c r="BQ398"/>
  <c r="BP398"/>
  <c r="BO398"/>
  <c r="BN398"/>
  <c r="BM398"/>
  <c r="BL398"/>
  <c r="BK398"/>
  <c r="BJ398"/>
  <c r="BI398"/>
  <c r="BH398"/>
  <c r="BG398"/>
  <c r="BF398"/>
  <c r="BE398"/>
  <c r="BD398"/>
  <c r="BC398"/>
  <c r="BB398"/>
  <c r="BA398"/>
  <c r="AZ398"/>
  <c r="AY398"/>
  <c r="AX398"/>
  <c r="CA397"/>
  <c r="BZ397"/>
  <c r="BY397"/>
  <c r="BX397"/>
  <c r="BW397"/>
  <c r="BV397"/>
  <c r="BU397"/>
  <c r="BT397"/>
  <c r="BS397"/>
  <c r="BR397"/>
  <c r="BQ397"/>
  <c r="BP397"/>
  <c r="BO397"/>
  <c r="BN397"/>
  <c r="BM397"/>
  <c r="BL397"/>
  <c r="BK397"/>
  <c r="BJ397"/>
  <c r="BI397"/>
  <c r="BH397"/>
  <c r="BG397"/>
  <c r="BF397"/>
  <c r="BE397"/>
  <c r="BD397"/>
  <c r="BC397"/>
  <c r="BB397"/>
  <c r="BA397"/>
  <c r="AZ397"/>
  <c r="AY397"/>
  <c r="AX397"/>
  <c r="CA396"/>
  <c r="BZ396"/>
  <c r="BY396"/>
  <c r="BX396"/>
  <c r="BW396"/>
  <c r="BV396"/>
  <c r="BU396"/>
  <c r="BT396"/>
  <c r="BS396"/>
  <c r="BR396"/>
  <c r="BQ396"/>
  <c r="BP396"/>
  <c r="BO396"/>
  <c r="BN396"/>
  <c r="BM396"/>
  <c r="BL396"/>
  <c r="BK396"/>
  <c r="BJ396"/>
  <c r="BI396"/>
  <c r="BH396"/>
  <c r="BG396"/>
  <c r="BF396"/>
  <c r="BE396"/>
  <c r="BD396"/>
  <c r="BC396"/>
  <c r="BB396"/>
  <c r="BA396"/>
  <c r="AZ396"/>
  <c r="AY396"/>
  <c r="AX396"/>
  <c r="CA395"/>
  <c r="BZ395"/>
  <c r="BY395"/>
  <c r="BX395"/>
  <c r="BW395"/>
  <c r="BV395"/>
  <c r="BU395"/>
  <c r="BT395"/>
  <c r="BS395"/>
  <c r="BR395"/>
  <c r="BQ395"/>
  <c r="BP395"/>
  <c r="BO395"/>
  <c r="BN395"/>
  <c r="BM395"/>
  <c r="BL395"/>
  <c r="BK395"/>
  <c r="BJ395"/>
  <c r="BI395"/>
  <c r="BH395"/>
  <c r="BG395"/>
  <c r="BF395"/>
  <c r="BE395"/>
  <c r="BD395"/>
  <c r="BC395"/>
  <c r="BB395"/>
  <c r="BA395"/>
  <c r="AZ395"/>
  <c r="AY395"/>
  <c r="AX395"/>
  <c r="CA394"/>
  <c r="BZ394"/>
  <c r="BY394"/>
  <c r="BX394"/>
  <c r="BW394"/>
  <c r="BV394"/>
  <c r="BU394"/>
  <c r="BT394"/>
  <c r="BS394"/>
  <c r="BR394"/>
  <c r="BQ394"/>
  <c r="BP394"/>
  <c r="BO394"/>
  <c r="BN394"/>
  <c r="BM394"/>
  <c r="BL394"/>
  <c r="BK394"/>
  <c r="BJ394"/>
  <c r="BI394"/>
  <c r="BH394"/>
  <c r="BG394"/>
  <c r="BF394"/>
  <c r="BE394"/>
  <c r="BD394"/>
  <c r="BC394"/>
  <c r="BB394"/>
  <c r="BA394"/>
  <c r="AZ394"/>
  <c r="AY394"/>
  <c r="AX394"/>
  <c r="CA393"/>
  <c r="BZ393"/>
  <c r="BY393"/>
  <c r="BX393"/>
  <c r="BW393"/>
  <c r="BV393"/>
  <c r="BU393"/>
  <c r="BT393"/>
  <c r="BS393"/>
  <c r="BR393"/>
  <c r="BQ393"/>
  <c r="BP393"/>
  <c r="BO393"/>
  <c r="BN393"/>
  <c r="BM393"/>
  <c r="BL393"/>
  <c r="BK393"/>
  <c r="BJ393"/>
  <c r="BI393"/>
  <c r="BH393"/>
  <c r="BG393"/>
  <c r="BF393"/>
  <c r="BE393"/>
  <c r="BD393"/>
  <c r="BC393"/>
  <c r="BB393"/>
  <c r="BA393"/>
  <c r="AZ393"/>
  <c r="AY393"/>
  <c r="AX393"/>
  <c r="CA392"/>
  <c r="BZ392"/>
  <c r="BY392"/>
  <c r="BX392"/>
  <c r="BW392"/>
  <c r="BV392"/>
  <c r="BU392"/>
  <c r="BT392"/>
  <c r="BS392"/>
  <c r="BR392"/>
  <c r="BQ392"/>
  <c r="BP392"/>
  <c r="BO392"/>
  <c r="BN392"/>
  <c r="BM392"/>
  <c r="BL392"/>
  <c r="BK392"/>
  <c r="BJ392"/>
  <c r="BI392"/>
  <c r="BH392"/>
  <c r="BG392"/>
  <c r="BF392"/>
  <c r="BE392"/>
  <c r="BD392"/>
  <c r="BC392"/>
  <c r="BB392"/>
  <c r="BA392"/>
  <c r="AZ392"/>
  <c r="AY392"/>
  <c r="AX392"/>
  <c r="CA391"/>
  <c r="BZ391"/>
  <c r="BY391"/>
  <c r="BX391"/>
  <c r="BW391"/>
  <c r="BV391"/>
  <c r="BU391"/>
  <c r="BT391"/>
  <c r="BS391"/>
  <c r="BR391"/>
  <c r="BQ391"/>
  <c r="BP391"/>
  <c r="BO391"/>
  <c r="BN391"/>
  <c r="BM391"/>
  <c r="BL391"/>
  <c r="BK391"/>
  <c r="BJ391"/>
  <c r="BI391"/>
  <c r="BH391"/>
  <c r="BG391"/>
  <c r="BF391"/>
  <c r="BE391"/>
  <c r="BD391"/>
  <c r="BC391"/>
  <c r="BB391"/>
  <c r="BA391"/>
  <c r="AZ391"/>
  <c r="AY391"/>
  <c r="AX391"/>
  <c r="CA390"/>
  <c r="BZ390"/>
  <c r="BY390"/>
  <c r="BX390"/>
  <c r="BW390"/>
  <c r="BV390"/>
  <c r="BU390"/>
  <c r="BT390"/>
  <c r="BS390"/>
  <c r="BR390"/>
  <c r="BQ390"/>
  <c r="BP390"/>
  <c r="BO390"/>
  <c r="BN390"/>
  <c r="BM390"/>
  <c r="BL390"/>
  <c r="BK390"/>
  <c r="BJ390"/>
  <c r="BI390"/>
  <c r="BH390"/>
  <c r="BG390"/>
  <c r="BF390"/>
  <c r="BE390"/>
  <c r="BD390"/>
  <c r="BC390"/>
  <c r="BB390"/>
  <c r="BA390"/>
  <c r="AZ390"/>
  <c r="AY390"/>
  <c r="AX390"/>
  <c r="CA389"/>
  <c r="BZ389"/>
  <c r="BY389"/>
  <c r="BX389"/>
  <c r="BW389"/>
  <c r="BV389"/>
  <c r="BU389"/>
  <c r="BT389"/>
  <c r="BS389"/>
  <c r="BR389"/>
  <c r="BQ389"/>
  <c r="BP389"/>
  <c r="BO389"/>
  <c r="BN389"/>
  <c r="BM389"/>
  <c r="BL389"/>
  <c r="BK389"/>
  <c r="BJ389"/>
  <c r="BI389"/>
  <c r="BH389"/>
  <c r="BG389"/>
  <c r="BF389"/>
  <c r="BE389"/>
  <c r="BD389"/>
  <c r="BC389"/>
  <c r="BB389"/>
  <c r="BA389"/>
  <c r="AZ389"/>
  <c r="AY389"/>
  <c r="AX389"/>
  <c r="CA388"/>
  <c r="BZ388"/>
  <c r="BY388"/>
  <c r="BX388"/>
  <c r="BW388"/>
  <c r="BV388"/>
  <c r="BU388"/>
  <c r="BT388"/>
  <c r="BS388"/>
  <c r="BR388"/>
  <c r="BQ388"/>
  <c r="BP388"/>
  <c r="BO388"/>
  <c r="BN388"/>
  <c r="BM388"/>
  <c r="BL388"/>
  <c r="BK388"/>
  <c r="BJ388"/>
  <c r="BI388"/>
  <c r="BH388"/>
  <c r="BG388"/>
  <c r="BF388"/>
  <c r="BE388"/>
  <c r="BD388"/>
  <c r="BC388"/>
  <c r="BB388"/>
  <c r="BA388"/>
  <c r="AZ388"/>
  <c r="AY388"/>
  <c r="AX388"/>
  <c r="CA387"/>
  <c r="BZ387"/>
  <c r="BY387"/>
  <c r="BX387"/>
  <c r="BW387"/>
  <c r="BV387"/>
  <c r="BU387"/>
  <c r="BT387"/>
  <c r="BS387"/>
  <c r="BR387"/>
  <c r="BQ387"/>
  <c r="BP387"/>
  <c r="BO387"/>
  <c r="BN387"/>
  <c r="BM387"/>
  <c r="BL387"/>
  <c r="BK387"/>
  <c r="BJ387"/>
  <c r="BI387"/>
  <c r="BH387"/>
  <c r="BG387"/>
  <c r="BF387"/>
  <c r="BE387"/>
  <c r="BD387"/>
  <c r="BC387"/>
  <c r="BB387"/>
  <c r="BA387"/>
  <c r="AZ387"/>
  <c r="AY387"/>
  <c r="AX387"/>
  <c r="CA386"/>
  <c r="BZ386"/>
  <c r="BY386"/>
  <c r="BX386"/>
  <c r="BW386"/>
  <c r="BV386"/>
  <c r="BU386"/>
  <c r="BT386"/>
  <c r="BS386"/>
  <c r="BR386"/>
  <c r="BQ386"/>
  <c r="BP386"/>
  <c r="BO386"/>
  <c r="BN386"/>
  <c r="BM386"/>
  <c r="BL386"/>
  <c r="BK386"/>
  <c r="BJ386"/>
  <c r="BI386"/>
  <c r="BH386"/>
  <c r="BG386"/>
  <c r="BF386"/>
  <c r="BE386"/>
  <c r="BD386"/>
  <c r="BC386"/>
  <c r="BB386"/>
  <c r="BA386"/>
  <c r="AZ386"/>
  <c r="AY386"/>
  <c r="AX386"/>
  <c r="CA385"/>
  <c r="BZ385"/>
  <c r="BY385"/>
  <c r="BX385"/>
  <c r="BW385"/>
  <c r="BV385"/>
  <c r="BU385"/>
  <c r="BT385"/>
  <c r="BS385"/>
  <c r="BR385"/>
  <c r="BQ385"/>
  <c r="BP385"/>
  <c r="BO385"/>
  <c r="BN385"/>
  <c r="BM385"/>
  <c r="BL385"/>
  <c r="BK385"/>
  <c r="BJ385"/>
  <c r="BI385"/>
  <c r="BH385"/>
  <c r="BG385"/>
  <c r="BF385"/>
  <c r="BE385"/>
  <c r="BD385"/>
  <c r="BC385"/>
  <c r="BB385"/>
  <c r="BA385"/>
  <c r="AZ385"/>
  <c r="AY385"/>
  <c r="AX385"/>
  <c r="CA384"/>
  <c r="BZ384"/>
  <c r="BY384"/>
  <c r="BX384"/>
  <c r="BW384"/>
  <c r="BV384"/>
  <c r="BU384"/>
  <c r="BT384"/>
  <c r="BS384"/>
  <c r="BR384"/>
  <c r="BQ384"/>
  <c r="BP384"/>
  <c r="BO384"/>
  <c r="BN384"/>
  <c r="BM384"/>
  <c r="BL384"/>
  <c r="BK384"/>
  <c r="BJ384"/>
  <c r="BI384"/>
  <c r="BH384"/>
  <c r="BG384"/>
  <c r="BF384"/>
  <c r="BE384"/>
  <c r="BD384"/>
  <c r="BC384"/>
  <c r="BB384"/>
  <c r="BA384"/>
  <c r="AZ384"/>
  <c r="AY384"/>
  <c r="AX384"/>
  <c r="CA383"/>
  <c r="BZ383"/>
  <c r="BY383"/>
  <c r="BX383"/>
  <c r="BW383"/>
  <c r="BV383"/>
  <c r="BU383"/>
  <c r="BT383"/>
  <c r="BS383"/>
  <c r="BR383"/>
  <c r="BQ383"/>
  <c r="BP383"/>
  <c r="BO383"/>
  <c r="BN383"/>
  <c r="BM383"/>
  <c r="BL383"/>
  <c r="BK383"/>
  <c r="BJ383"/>
  <c r="BI383"/>
  <c r="BH383"/>
  <c r="BG383"/>
  <c r="BF383"/>
  <c r="BE383"/>
  <c r="BD383"/>
  <c r="BC383"/>
  <c r="BB383"/>
  <c r="BA383"/>
  <c r="AZ383"/>
  <c r="AY383"/>
  <c r="AX383"/>
  <c r="CA382"/>
  <c r="BZ382"/>
  <c r="BY382"/>
  <c r="BX382"/>
  <c r="BW382"/>
  <c r="BV382"/>
  <c r="BU382"/>
  <c r="BT382"/>
  <c r="BS382"/>
  <c r="BR382"/>
  <c r="BQ382"/>
  <c r="BP382"/>
  <c r="BO382"/>
  <c r="BN382"/>
  <c r="BM382"/>
  <c r="BL382"/>
  <c r="BK382"/>
  <c r="BJ382"/>
  <c r="BI382"/>
  <c r="BH382"/>
  <c r="BG382"/>
  <c r="BF382"/>
  <c r="BE382"/>
  <c r="BD382"/>
  <c r="BC382"/>
  <c r="BB382"/>
  <c r="BA382"/>
  <c r="AZ382"/>
  <c r="AY382"/>
  <c r="AX382"/>
  <c r="CA381"/>
  <c r="BZ381"/>
  <c r="BY381"/>
  <c r="BX381"/>
  <c r="BW381"/>
  <c r="BV381"/>
  <c r="BU381"/>
  <c r="BT381"/>
  <c r="BS381"/>
  <c r="BR381"/>
  <c r="BQ381"/>
  <c r="BP381"/>
  <c r="BO381"/>
  <c r="BN381"/>
  <c r="BM381"/>
  <c r="BL381"/>
  <c r="BK381"/>
  <c r="BJ381"/>
  <c r="BI381"/>
  <c r="BH381"/>
  <c r="BG381"/>
  <c r="BF381"/>
  <c r="BE381"/>
  <c r="BD381"/>
  <c r="BC381"/>
  <c r="BB381"/>
  <c r="BA381"/>
  <c r="AZ381"/>
  <c r="AY381"/>
  <c r="AX381"/>
  <c r="CA380"/>
  <c r="BZ380"/>
  <c r="BY380"/>
  <c r="BX380"/>
  <c r="BW380"/>
  <c r="BV380"/>
  <c r="BU380"/>
  <c r="BT380"/>
  <c r="BS380"/>
  <c r="BR380"/>
  <c r="BQ380"/>
  <c r="BP380"/>
  <c r="BO380"/>
  <c r="BN380"/>
  <c r="BM380"/>
  <c r="BL380"/>
  <c r="BK380"/>
  <c r="BJ380"/>
  <c r="BI380"/>
  <c r="BH380"/>
  <c r="BG380"/>
  <c r="BF380"/>
  <c r="BE380"/>
  <c r="BD380"/>
  <c r="BC380"/>
  <c r="BB380"/>
  <c r="BA380"/>
  <c r="AZ380"/>
  <c r="AY380"/>
  <c r="AX380"/>
  <c r="CA379"/>
  <c r="BZ379"/>
  <c r="BY379"/>
  <c r="BX379"/>
  <c r="BW379"/>
  <c r="BV379"/>
  <c r="BU379"/>
  <c r="BT379"/>
  <c r="BS379"/>
  <c r="BR379"/>
  <c r="BQ379"/>
  <c r="BP379"/>
  <c r="BO379"/>
  <c r="BN379"/>
  <c r="BM379"/>
  <c r="BL379"/>
  <c r="BK379"/>
  <c r="BJ379"/>
  <c r="BI379"/>
  <c r="BH379"/>
  <c r="BG379"/>
  <c r="BF379"/>
  <c r="BE379"/>
  <c r="BD379"/>
  <c r="BC379"/>
  <c r="BB379"/>
  <c r="BA379"/>
  <c r="AZ379"/>
  <c r="AY379"/>
  <c r="AX379"/>
  <c r="CA378"/>
  <c r="BZ378"/>
  <c r="BY378"/>
  <c r="BX378"/>
  <c r="BW378"/>
  <c r="BV378"/>
  <c r="BU378"/>
  <c r="BT378"/>
  <c r="BS378"/>
  <c r="BR378"/>
  <c r="BQ378"/>
  <c r="BP378"/>
  <c r="BO378"/>
  <c r="BN378"/>
  <c r="BM378"/>
  <c r="BL378"/>
  <c r="BK378"/>
  <c r="BJ378"/>
  <c r="BI378"/>
  <c r="BH378"/>
  <c r="BG378"/>
  <c r="BF378"/>
  <c r="BE378"/>
  <c r="BD378"/>
  <c r="BC378"/>
  <c r="BB378"/>
  <c r="BA378"/>
  <c r="AZ378"/>
  <c r="AY378"/>
  <c r="AX378"/>
  <c r="CA377"/>
  <c r="BZ377"/>
  <c r="BY377"/>
  <c r="BX377"/>
  <c r="BW377"/>
  <c r="BV377"/>
  <c r="BU377"/>
  <c r="BT377"/>
  <c r="BS377"/>
  <c r="BR377"/>
  <c r="BQ377"/>
  <c r="BP377"/>
  <c r="BO377"/>
  <c r="BN377"/>
  <c r="BM377"/>
  <c r="BL377"/>
  <c r="BK377"/>
  <c r="BJ377"/>
  <c r="BI377"/>
  <c r="BH377"/>
  <c r="BG377"/>
  <c r="BF377"/>
  <c r="BE377"/>
  <c r="BD377"/>
  <c r="BC377"/>
  <c r="BB377"/>
  <c r="BA377"/>
  <c r="AZ377"/>
  <c r="AY377"/>
  <c r="AX377"/>
  <c r="CA376"/>
  <c r="BZ376"/>
  <c r="BY376"/>
  <c r="BX376"/>
  <c r="BW376"/>
  <c r="BV376"/>
  <c r="BU376"/>
  <c r="BT376"/>
  <c r="BS376"/>
  <c r="BR376"/>
  <c r="BQ376"/>
  <c r="BP376"/>
  <c r="BO376"/>
  <c r="BN376"/>
  <c r="BM376"/>
  <c r="BL376"/>
  <c r="BK376"/>
  <c r="BJ376"/>
  <c r="BI376"/>
  <c r="BH376"/>
  <c r="BG376"/>
  <c r="BF376"/>
  <c r="BE376"/>
  <c r="BD376"/>
  <c r="BC376"/>
  <c r="BB376"/>
  <c r="BA376"/>
  <c r="AZ376"/>
  <c r="AY376"/>
  <c r="AX376"/>
  <c r="CA375"/>
  <c r="BZ375"/>
  <c r="BY375"/>
  <c r="BX375"/>
  <c r="BW375"/>
  <c r="BV375"/>
  <c r="BU375"/>
  <c r="BT375"/>
  <c r="BS375"/>
  <c r="BR375"/>
  <c r="BQ375"/>
  <c r="BP375"/>
  <c r="BO375"/>
  <c r="BN375"/>
  <c r="BM375"/>
  <c r="BL375"/>
  <c r="BK375"/>
  <c r="BJ375"/>
  <c r="BI375"/>
  <c r="BH375"/>
  <c r="BG375"/>
  <c r="BF375"/>
  <c r="BE375"/>
  <c r="BD375"/>
  <c r="BC375"/>
  <c r="BB375"/>
  <c r="BA375"/>
  <c r="AZ375"/>
  <c r="AY375"/>
  <c r="AX375"/>
  <c r="CA374"/>
  <c r="BZ374"/>
  <c r="BY374"/>
  <c r="BX374"/>
  <c r="BW374"/>
  <c r="BV374"/>
  <c r="BU374"/>
  <c r="BT374"/>
  <c r="BS374"/>
  <c r="BR374"/>
  <c r="BQ374"/>
  <c r="BP374"/>
  <c r="BO374"/>
  <c r="BN374"/>
  <c r="BM374"/>
  <c r="BL374"/>
  <c r="BK374"/>
  <c r="BJ374"/>
  <c r="BI374"/>
  <c r="BH374"/>
  <c r="BG374"/>
  <c r="BF374"/>
  <c r="BE374"/>
  <c r="BD374"/>
  <c r="BC374"/>
  <c r="BB374"/>
  <c r="BA374"/>
  <c r="AZ374"/>
  <c r="AY374"/>
  <c r="AX374"/>
  <c r="CA373"/>
  <c r="BZ373"/>
  <c r="BY373"/>
  <c r="BX373"/>
  <c r="BW373"/>
  <c r="BV373"/>
  <c r="BU373"/>
  <c r="BT373"/>
  <c r="BS373"/>
  <c r="BR373"/>
  <c r="BQ373"/>
  <c r="BP373"/>
  <c r="BO373"/>
  <c r="BN373"/>
  <c r="BM373"/>
  <c r="BL373"/>
  <c r="BK373"/>
  <c r="BJ373"/>
  <c r="BI373"/>
  <c r="BH373"/>
  <c r="BG373"/>
  <c r="BF373"/>
  <c r="BE373"/>
  <c r="BD373"/>
  <c r="BC373"/>
  <c r="BB373"/>
  <c r="BA373"/>
  <c r="AZ373"/>
  <c r="AY373"/>
  <c r="AX373"/>
  <c r="CA372"/>
  <c r="BZ372"/>
  <c r="BY372"/>
  <c r="BX372"/>
  <c r="BW372"/>
  <c r="BV372"/>
  <c r="BU372"/>
  <c r="BT372"/>
  <c r="BS372"/>
  <c r="BR372"/>
  <c r="BQ372"/>
  <c r="BP372"/>
  <c r="BO372"/>
  <c r="BN372"/>
  <c r="BM372"/>
  <c r="BL372"/>
  <c r="BK372"/>
  <c r="BJ372"/>
  <c r="BI372"/>
  <c r="BH372"/>
  <c r="BG372"/>
  <c r="BF372"/>
  <c r="BE372"/>
  <c r="BD372"/>
  <c r="BC372"/>
  <c r="BB372"/>
  <c r="BA372"/>
  <c r="AZ372"/>
  <c r="AY372"/>
  <c r="AX372"/>
  <c r="CA371"/>
  <c r="BZ371"/>
  <c r="BY371"/>
  <c r="BX371"/>
  <c r="BW371"/>
  <c r="BV371"/>
  <c r="BU371"/>
  <c r="BT371"/>
  <c r="BS371"/>
  <c r="BR371"/>
  <c r="BQ371"/>
  <c r="BP371"/>
  <c r="BO371"/>
  <c r="BN371"/>
  <c r="BM371"/>
  <c r="BL371"/>
  <c r="BK371"/>
  <c r="BJ371"/>
  <c r="BI371"/>
  <c r="BH371"/>
  <c r="BG371"/>
  <c r="BF371"/>
  <c r="BE371"/>
  <c r="BD371"/>
  <c r="BC371"/>
  <c r="BB371"/>
  <c r="BA371"/>
  <c r="AZ371"/>
  <c r="AY371"/>
  <c r="AX371"/>
  <c r="CA370"/>
  <c r="BZ370"/>
  <c r="BY370"/>
  <c r="BX370"/>
  <c r="BW370"/>
  <c r="BV370"/>
  <c r="BU370"/>
  <c r="BT370"/>
  <c r="BS370"/>
  <c r="BR370"/>
  <c r="BQ370"/>
  <c r="BP370"/>
  <c r="BO370"/>
  <c r="BN370"/>
  <c r="BM370"/>
  <c r="BL370"/>
  <c r="BK370"/>
  <c r="BJ370"/>
  <c r="BI370"/>
  <c r="BH370"/>
  <c r="BG370"/>
  <c r="BF370"/>
  <c r="BE370"/>
  <c r="BD370"/>
  <c r="BC370"/>
  <c r="BB370"/>
  <c r="BA370"/>
  <c r="AZ370"/>
  <c r="AY370"/>
  <c r="AX370"/>
  <c r="CA369"/>
  <c r="BZ369"/>
  <c r="BY369"/>
  <c r="BX369"/>
  <c r="BW369"/>
  <c r="BV369"/>
  <c r="BU369"/>
  <c r="BT369"/>
  <c r="BS369"/>
  <c r="BR369"/>
  <c r="BQ369"/>
  <c r="BP369"/>
  <c r="BO369"/>
  <c r="BN369"/>
  <c r="BM369"/>
  <c r="BL369"/>
  <c r="BK369"/>
  <c r="BJ369"/>
  <c r="BI369"/>
  <c r="BH369"/>
  <c r="BG369"/>
  <c r="BF369"/>
  <c r="BE369"/>
  <c r="BD369"/>
  <c r="BC369"/>
  <c r="BB369"/>
  <c r="BA369"/>
  <c r="AZ369"/>
  <c r="AY369"/>
  <c r="AX369"/>
  <c r="CA368"/>
  <c r="BZ368"/>
  <c r="BY368"/>
  <c r="BX368"/>
  <c r="BW368"/>
  <c r="BV368"/>
  <c r="BU368"/>
  <c r="BT368"/>
  <c r="BS368"/>
  <c r="BR368"/>
  <c r="BQ368"/>
  <c r="BP368"/>
  <c r="BO368"/>
  <c r="BN368"/>
  <c r="BM368"/>
  <c r="BL368"/>
  <c r="BK368"/>
  <c r="BJ368"/>
  <c r="BI368"/>
  <c r="BH368"/>
  <c r="BG368"/>
  <c r="BF368"/>
  <c r="BE368"/>
  <c r="BD368"/>
  <c r="BC368"/>
  <c r="BB368"/>
  <c r="BA368"/>
  <c r="AZ368"/>
  <c r="AY368"/>
  <c r="AX368"/>
  <c r="CA367"/>
  <c r="BZ367"/>
  <c r="BY367"/>
  <c r="BX367"/>
  <c r="BW367"/>
  <c r="BV367"/>
  <c r="BU367"/>
  <c r="BT367"/>
  <c r="BS367"/>
  <c r="BR367"/>
  <c r="BQ367"/>
  <c r="BP367"/>
  <c r="BO367"/>
  <c r="BN367"/>
  <c r="BM367"/>
  <c r="BL367"/>
  <c r="BK367"/>
  <c r="BJ367"/>
  <c r="BI367"/>
  <c r="BH367"/>
  <c r="BG367"/>
  <c r="BF367"/>
  <c r="BE367"/>
  <c r="BD367"/>
  <c r="BC367"/>
  <c r="BB367"/>
  <c r="BA367"/>
  <c r="AZ367"/>
  <c r="AY367"/>
  <c r="AX367"/>
  <c r="CA366"/>
  <c r="BZ366"/>
  <c r="BY366"/>
  <c r="BX366"/>
  <c r="BW366"/>
  <c r="BV366"/>
  <c r="BU366"/>
  <c r="BT366"/>
  <c r="BS366"/>
  <c r="BR366"/>
  <c r="BQ366"/>
  <c r="BP366"/>
  <c r="BO366"/>
  <c r="BN366"/>
  <c r="BM366"/>
  <c r="BL366"/>
  <c r="BK366"/>
  <c r="BJ366"/>
  <c r="BI366"/>
  <c r="BH366"/>
  <c r="BG366"/>
  <c r="BF366"/>
  <c r="BE366"/>
  <c r="BD366"/>
  <c r="BC366"/>
  <c r="BB366"/>
  <c r="BA366"/>
  <c r="AZ366"/>
  <c r="AY366"/>
  <c r="AX366"/>
  <c r="CA365"/>
  <c r="BZ365"/>
  <c r="BY365"/>
  <c r="BX365"/>
  <c r="BW365"/>
  <c r="BV365"/>
  <c r="BU365"/>
  <c r="BT365"/>
  <c r="BS365"/>
  <c r="BR365"/>
  <c r="BQ365"/>
  <c r="BP365"/>
  <c r="BO365"/>
  <c r="BN365"/>
  <c r="BM365"/>
  <c r="BL365"/>
  <c r="BK365"/>
  <c r="BJ365"/>
  <c r="BI365"/>
  <c r="BH365"/>
  <c r="BG365"/>
  <c r="BF365"/>
  <c r="BE365"/>
  <c r="BD365"/>
  <c r="BC365"/>
  <c r="BB365"/>
  <c r="BA365"/>
  <c r="AZ365"/>
  <c r="AY365"/>
  <c r="AX365"/>
  <c r="CA364"/>
  <c r="BZ364"/>
  <c r="BY364"/>
  <c r="BX364"/>
  <c r="BW364"/>
  <c r="BV364"/>
  <c r="BU364"/>
  <c r="BT364"/>
  <c r="BS364"/>
  <c r="BR364"/>
  <c r="BQ364"/>
  <c r="BP364"/>
  <c r="BO364"/>
  <c r="BN364"/>
  <c r="BM364"/>
  <c r="BL364"/>
  <c r="BK364"/>
  <c r="BJ364"/>
  <c r="BI364"/>
  <c r="BH364"/>
  <c r="BG364"/>
  <c r="BF364"/>
  <c r="BE364"/>
  <c r="BD364"/>
  <c r="BC364"/>
  <c r="BB364"/>
  <c r="BA364"/>
  <c r="AZ364"/>
  <c r="AY364"/>
  <c r="AX364"/>
  <c r="CA363"/>
  <c r="BZ363"/>
  <c r="BY363"/>
  <c r="BX363"/>
  <c r="BW363"/>
  <c r="BV363"/>
  <c r="BU363"/>
  <c r="BT363"/>
  <c r="BS363"/>
  <c r="BR363"/>
  <c r="BQ363"/>
  <c r="BP363"/>
  <c r="BO363"/>
  <c r="BN363"/>
  <c r="BM363"/>
  <c r="BL363"/>
  <c r="BK363"/>
  <c r="BJ363"/>
  <c r="BI363"/>
  <c r="BH363"/>
  <c r="BG363"/>
  <c r="BF363"/>
  <c r="BE363"/>
  <c r="BD363"/>
  <c r="BC363"/>
  <c r="BB363"/>
  <c r="BA363"/>
  <c r="AZ363"/>
  <c r="AY363"/>
  <c r="AX363"/>
  <c r="CA362"/>
  <c r="BZ362"/>
  <c r="BY362"/>
  <c r="BX362"/>
  <c r="BW362"/>
  <c r="BV362"/>
  <c r="BU362"/>
  <c r="BT362"/>
  <c r="BS362"/>
  <c r="BR362"/>
  <c r="BQ362"/>
  <c r="BP362"/>
  <c r="BO362"/>
  <c r="BN362"/>
  <c r="BM362"/>
  <c r="BL362"/>
  <c r="BK362"/>
  <c r="BJ362"/>
  <c r="BI362"/>
  <c r="BH362"/>
  <c r="BG362"/>
  <c r="BF362"/>
  <c r="BE362"/>
  <c r="BD362"/>
  <c r="BC362"/>
  <c r="BB362"/>
  <c r="BA362"/>
  <c r="AZ362"/>
  <c r="AY362"/>
  <c r="AX362"/>
  <c r="CA361"/>
  <c r="BZ361"/>
  <c r="BY361"/>
  <c r="BX361"/>
  <c r="BW361"/>
  <c r="BV361"/>
  <c r="BU361"/>
  <c r="BT361"/>
  <c r="BS361"/>
  <c r="BR361"/>
  <c r="BQ361"/>
  <c r="BP361"/>
  <c r="BO361"/>
  <c r="BN361"/>
  <c r="BM361"/>
  <c r="BL361"/>
  <c r="BK361"/>
  <c r="BJ361"/>
  <c r="BI361"/>
  <c r="BH361"/>
  <c r="BG361"/>
  <c r="BF361"/>
  <c r="BE361"/>
  <c r="BD361"/>
  <c r="BC361"/>
  <c r="BB361"/>
  <c r="BA361"/>
  <c r="AZ361"/>
  <c r="AY361"/>
  <c r="AX361"/>
  <c r="CA360"/>
  <c r="BZ360"/>
  <c r="BY360"/>
  <c r="BX360"/>
  <c r="BW360"/>
  <c r="BV360"/>
  <c r="BU360"/>
  <c r="BT360"/>
  <c r="BS360"/>
  <c r="BR360"/>
  <c r="BQ360"/>
  <c r="BP360"/>
  <c r="BO360"/>
  <c r="BN360"/>
  <c r="BM360"/>
  <c r="BL360"/>
  <c r="BK360"/>
  <c r="BJ360"/>
  <c r="BI360"/>
  <c r="BH360"/>
  <c r="BG360"/>
  <c r="BF360"/>
  <c r="BE360"/>
  <c r="BD360"/>
  <c r="BC360"/>
  <c r="BB360"/>
  <c r="BA360"/>
  <c r="AZ360"/>
  <c r="AY360"/>
  <c r="AX360"/>
  <c r="CA359"/>
  <c r="BZ359"/>
  <c r="BY359"/>
  <c r="BX359"/>
  <c r="BW359"/>
  <c r="BV359"/>
  <c r="BU359"/>
  <c r="BT359"/>
  <c r="BS359"/>
  <c r="BR359"/>
  <c r="BQ359"/>
  <c r="BP359"/>
  <c r="BO359"/>
  <c r="BN359"/>
  <c r="BM359"/>
  <c r="BL359"/>
  <c r="BK359"/>
  <c r="BJ359"/>
  <c r="BI359"/>
  <c r="BH359"/>
  <c r="BG359"/>
  <c r="BF359"/>
  <c r="BE359"/>
  <c r="BD359"/>
  <c r="BC359"/>
  <c r="BB359"/>
  <c r="BA359"/>
  <c r="AZ359"/>
  <c r="AY359"/>
  <c r="AX359"/>
  <c r="CA358"/>
  <c r="BZ358"/>
  <c r="BY358"/>
  <c r="BX358"/>
  <c r="BW358"/>
  <c r="BV358"/>
  <c r="BU358"/>
  <c r="BT358"/>
  <c r="BS358"/>
  <c r="BR358"/>
  <c r="BQ358"/>
  <c r="BP358"/>
  <c r="BO358"/>
  <c r="BN358"/>
  <c r="BM358"/>
  <c r="BL358"/>
  <c r="BK358"/>
  <c r="BJ358"/>
  <c r="BI358"/>
  <c r="BH358"/>
  <c r="BG358"/>
  <c r="BF358"/>
  <c r="BE358"/>
  <c r="BD358"/>
  <c r="BC358"/>
  <c r="BB358"/>
  <c r="BA358"/>
  <c r="AZ358"/>
  <c r="AY358"/>
  <c r="AX358"/>
  <c r="CA357"/>
  <c r="BZ357"/>
  <c r="BY357"/>
  <c r="BX357"/>
  <c r="BW357"/>
  <c r="BV357"/>
  <c r="BU357"/>
  <c r="BT357"/>
  <c r="BS357"/>
  <c r="BR357"/>
  <c r="BQ357"/>
  <c r="BP357"/>
  <c r="BO357"/>
  <c r="BN357"/>
  <c r="BM357"/>
  <c r="BL357"/>
  <c r="BK357"/>
  <c r="BJ357"/>
  <c r="BI357"/>
  <c r="BH357"/>
  <c r="BG357"/>
  <c r="BF357"/>
  <c r="BE357"/>
  <c r="BD357"/>
  <c r="BC357"/>
  <c r="BB357"/>
  <c r="BA357"/>
  <c r="AZ357"/>
  <c r="AY357"/>
  <c r="AX357"/>
  <c r="CA356"/>
  <c r="BZ356"/>
  <c r="BY356"/>
  <c r="BX356"/>
  <c r="BW356"/>
  <c r="BV356"/>
  <c r="BU356"/>
  <c r="BT356"/>
  <c r="BS356"/>
  <c r="BR356"/>
  <c r="BQ356"/>
  <c r="BP356"/>
  <c r="BO356"/>
  <c r="BN356"/>
  <c r="BM356"/>
  <c r="BL356"/>
  <c r="BK356"/>
  <c r="BJ356"/>
  <c r="BI356"/>
  <c r="BH356"/>
  <c r="BG356"/>
  <c r="BF356"/>
  <c r="BE356"/>
  <c r="BD356"/>
  <c r="BC356"/>
  <c r="BB356"/>
  <c r="BA356"/>
  <c r="AZ356"/>
  <c r="AY356"/>
  <c r="AX356"/>
  <c r="CA355"/>
  <c r="BZ355"/>
  <c r="BY355"/>
  <c r="BX355"/>
  <c r="BW355"/>
  <c r="BV355"/>
  <c r="BU355"/>
  <c r="BT355"/>
  <c r="BS355"/>
  <c r="BR355"/>
  <c r="BQ355"/>
  <c r="BP355"/>
  <c r="BO355"/>
  <c r="BN355"/>
  <c r="BM355"/>
  <c r="BL355"/>
  <c r="BK355"/>
  <c r="BJ355"/>
  <c r="BI355"/>
  <c r="BH355"/>
  <c r="BG355"/>
  <c r="BF355"/>
  <c r="BE355"/>
  <c r="BD355"/>
  <c r="BC355"/>
  <c r="BB355"/>
  <c r="BA355"/>
  <c r="AZ355"/>
  <c r="AY355"/>
  <c r="AX355"/>
  <c r="CA354"/>
  <c r="BZ354"/>
  <c r="BY354"/>
  <c r="BX354"/>
  <c r="BW354"/>
  <c r="BV354"/>
  <c r="BU354"/>
  <c r="BT354"/>
  <c r="BS354"/>
  <c r="BR354"/>
  <c r="BQ354"/>
  <c r="BP354"/>
  <c r="BO354"/>
  <c r="BN354"/>
  <c r="BM354"/>
  <c r="BL354"/>
  <c r="BK354"/>
  <c r="BJ354"/>
  <c r="BI354"/>
  <c r="BH354"/>
  <c r="BG354"/>
  <c r="BF354"/>
  <c r="BE354"/>
  <c r="BD354"/>
  <c r="BC354"/>
  <c r="BB354"/>
  <c r="BA354"/>
  <c r="AZ354"/>
  <c r="AY354"/>
  <c r="AX354"/>
  <c r="CA353"/>
  <c r="BZ353"/>
  <c r="BY353"/>
  <c r="BX353"/>
  <c r="BW353"/>
  <c r="BV353"/>
  <c r="BU353"/>
  <c r="BT353"/>
  <c r="BS353"/>
  <c r="BR353"/>
  <c r="BQ353"/>
  <c r="BP353"/>
  <c r="BO353"/>
  <c r="BN353"/>
  <c r="BM353"/>
  <c r="BL353"/>
  <c r="BK353"/>
  <c r="BJ353"/>
  <c r="BI353"/>
  <c r="BH353"/>
  <c r="BG353"/>
  <c r="BF353"/>
  <c r="BE353"/>
  <c r="BD353"/>
  <c r="BC353"/>
  <c r="BB353"/>
  <c r="BA353"/>
  <c r="AZ353"/>
  <c r="AY353"/>
  <c r="AX353"/>
  <c r="CA352"/>
  <c r="BZ352"/>
  <c r="BY352"/>
  <c r="BX352"/>
  <c r="BW352"/>
  <c r="BV352"/>
  <c r="BU352"/>
  <c r="BT352"/>
  <c r="BS352"/>
  <c r="BR352"/>
  <c r="BQ352"/>
  <c r="BP352"/>
  <c r="BO352"/>
  <c r="BN352"/>
  <c r="BM352"/>
  <c r="BL352"/>
  <c r="BK352"/>
  <c r="BJ352"/>
  <c r="BI352"/>
  <c r="BH352"/>
  <c r="BG352"/>
  <c r="BF352"/>
  <c r="BE352"/>
  <c r="BD352"/>
  <c r="BC352"/>
  <c r="BB352"/>
  <c r="BA352"/>
  <c r="AZ352"/>
  <c r="AY352"/>
  <c r="AX352"/>
  <c r="CA351"/>
  <c r="BZ351"/>
  <c r="BY351"/>
  <c r="BX351"/>
  <c r="BW351"/>
  <c r="BV351"/>
  <c r="BU351"/>
  <c r="BT351"/>
  <c r="BS351"/>
  <c r="BR351"/>
  <c r="BQ351"/>
  <c r="BP351"/>
  <c r="BO351"/>
  <c r="BN351"/>
  <c r="BM351"/>
  <c r="BL351"/>
  <c r="BK351"/>
  <c r="BJ351"/>
  <c r="BI351"/>
  <c r="BH351"/>
  <c r="BG351"/>
  <c r="BF351"/>
  <c r="BE351"/>
  <c r="BD351"/>
  <c r="BC351"/>
  <c r="BB351"/>
  <c r="BA351"/>
  <c r="AZ351"/>
  <c r="AY351"/>
  <c r="AX351"/>
  <c r="CA350"/>
  <c r="BZ350"/>
  <c r="BY350"/>
  <c r="BX350"/>
  <c r="BW350"/>
  <c r="BV350"/>
  <c r="BU350"/>
  <c r="BT350"/>
  <c r="BS350"/>
  <c r="BR350"/>
  <c r="BQ350"/>
  <c r="BP350"/>
  <c r="BO350"/>
  <c r="BN350"/>
  <c r="BM350"/>
  <c r="BL350"/>
  <c r="BK350"/>
  <c r="BJ350"/>
  <c r="BI350"/>
  <c r="BH350"/>
  <c r="BG350"/>
  <c r="BF350"/>
  <c r="BE350"/>
  <c r="BD350"/>
  <c r="BC350"/>
  <c r="BB350"/>
  <c r="BA350"/>
  <c r="AZ350"/>
  <c r="AY350"/>
  <c r="AX350"/>
  <c r="CA349"/>
  <c r="BZ349"/>
  <c r="BY349"/>
  <c r="BX349"/>
  <c r="BW349"/>
  <c r="BV349"/>
  <c r="BU349"/>
  <c r="BT349"/>
  <c r="BS349"/>
  <c r="BR349"/>
  <c r="BQ349"/>
  <c r="BP349"/>
  <c r="BO349"/>
  <c r="BN349"/>
  <c r="BM349"/>
  <c r="BL349"/>
  <c r="BK349"/>
  <c r="BJ349"/>
  <c r="BI349"/>
  <c r="BH349"/>
  <c r="BG349"/>
  <c r="BF349"/>
  <c r="BE349"/>
  <c r="BD349"/>
  <c r="BC349"/>
  <c r="BB349"/>
  <c r="BA349"/>
  <c r="AZ349"/>
  <c r="AY349"/>
  <c r="AX349"/>
  <c r="CA348"/>
  <c r="BZ348"/>
  <c r="BY348"/>
  <c r="BX348"/>
  <c r="BW348"/>
  <c r="BV348"/>
  <c r="BU348"/>
  <c r="BT348"/>
  <c r="BS348"/>
  <c r="BR348"/>
  <c r="BQ348"/>
  <c r="BP348"/>
  <c r="BO348"/>
  <c r="BN348"/>
  <c r="BM348"/>
  <c r="BL348"/>
  <c r="BK348"/>
  <c r="BJ348"/>
  <c r="BI348"/>
  <c r="BH348"/>
  <c r="BG348"/>
  <c r="BF348"/>
  <c r="BE348"/>
  <c r="BD348"/>
  <c r="BC348"/>
  <c r="BB348"/>
  <c r="BA348"/>
  <c r="AZ348"/>
  <c r="AY348"/>
  <c r="AX348"/>
  <c r="CA347"/>
  <c r="BZ347"/>
  <c r="BY347"/>
  <c r="BX347"/>
  <c r="BW347"/>
  <c r="BV347"/>
  <c r="BU347"/>
  <c r="BT347"/>
  <c r="BS347"/>
  <c r="BR347"/>
  <c r="BQ347"/>
  <c r="BP347"/>
  <c r="BO347"/>
  <c r="BN347"/>
  <c r="BM347"/>
  <c r="BL347"/>
  <c r="BK347"/>
  <c r="BJ347"/>
  <c r="BI347"/>
  <c r="BH347"/>
  <c r="BG347"/>
  <c r="BF347"/>
  <c r="BE347"/>
  <c r="BD347"/>
  <c r="BC347"/>
  <c r="BB347"/>
  <c r="BA347"/>
  <c r="AZ347"/>
  <c r="AY347"/>
  <c r="AX347"/>
  <c r="CA346"/>
  <c r="BZ346"/>
  <c r="BY346"/>
  <c r="BX346"/>
  <c r="BW346"/>
  <c r="BV346"/>
  <c r="BU346"/>
  <c r="BT346"/>
  <c r="BS346"/>
  <c r="BR346"/>
  <c r="BQ346"/>
  <c r="BP346"/>
  <c r="BO346"/>
  <c r="BN346"/>
  <c r="BM346"/>
  <c r="BL346"/>
  <c r="BK346"/>
  <c r="BJ346"/>
  <c r="BI346"/>
  <c r="BH346"/>
  <c r="BG346"/>
  <c r="BF346"/>
  <c r="BE346"/>
  <c r="BD346"/>
  <c r="BC346"/>
  <c r="BB346"/>
  <c r="BA346"/>
  <c r="AZ346"/>
  <c r="AY346"/>
  <c r="AX346"/>
  <c r="CA345"/>
  <c r="BZ345"/>
  <c r="BY345"/>
  <c r="BX345"/>
  <c r="BW345"/>
  <c r="BV345"/>
  <c r="BU345"/>
  <c r="BT345"/>
  <c r="BS345"/>
  <c r="BR345"/>
  <c r="BQ345"/>
  <c r="BP345"/>
  <c r="BO345"/>
  <c r="BN345"/>
  <c r="BM345"/>
  <c r="BL345"/>
  <c r="BK345"/>
  <c r="BJ345"/>
  <c r="BI345"/>
  <c r="BH345"/>
  <c r="BG345"/>
  <c r="BF345"/>
  <c r="BE345"/>
  <c r="BD345"/>
  <c r="BC345"/>
  <c r="BB345"/>
  <c r="BA345"/>
  <c r="AZ345"/>
  <c r="AY345"/>
  <c r="AX345"/>
  <c r="CA344"/>
  <c r="BZ344"/>
  <c r="BY344"/>
  <c r="BX344"/>
  <c r="BW344"/>
  <c r="BV344"/>
  <c r="BU344"/>
  <c r="BT344"/>
  <c r="BS344"/>
  <c r="BR344"/>
  <c r="BQ344"/>
  <c r="BP344"/>
  <c r="BO344"/>
  <c r="BN344"/>
  <c r="BM344"/>
  <c r="BL344"/>
  <c r="BK344"/>
  <c r="BJ344"/>
  <c r="BI344"/>
  <c r="BH344"/>
  <c r="BG344"/>
  <c r="BF344"/>
  <c r="BE344"/>
  <c r="BD344"/>
  <c r="BC344"/>
  <c r="BB344"/>
  <c r="BA344"/>
  <c r="AZ344"/>
  <c r="AY344"/>
  <c r="AX344"/>
  <c r="CA343"/>
  <c r="BZ343"/>
  <c r="BY343"/>
  <c r="BX343"/>
  <c r="BW343"/>
  <c r="BV343"/>
  <c r="BU343"/>
  <c r="BT343"/>
  <c r="BS343"/>
  <c r="BR343"/>
  <c r="BQ343"/>
  <c r="BP343"/>
  <c r="BO343"/>
  <c r="BN343"/>
  <c r="BM343"/>
  <c r="BL343"/>
  <c r="BK343"/>
  <c r="BJ343"/>
  <c r="BI343"/>
  <c r="BH343"/>
  <c r="BG343"/>
  <c r="BF343"/>
  <c r="BE343"/>
  <c r="BD343"/>
  <c r="BC343"/>
  <c r="BB343"/>
  <c r="BA343"/>
  <c r="AZ343"/>
  <c r="AY343"/>
  <c r="AX343"/>
  <c r="CA342"/>
  <c r="BZ342"/>
  <c r="BY342"/>
  <c r="BX342"/>
  <c r="BW342"/>
  <c r="BV342"/>
  <c r="BU342"/>
  <c r="BT342"/>
  <c r="BS342"/>
  <c r="BR342"/>
  <c r="BQ342"/>
  <c r="BP342"/>
  <c r="BO342"/>
  <c r="BN342"/>
  <c r="BM342"/>
  <c r="BL342"/>
  <c r="BK342"/>
  <c r="BJ342"/>
  <c r="BI342"/>
  <c r="BH342"/>
  <c r="BG342"/>
  <c r="BF342"/>
  <c r="BE342"/>
  <c r="BD342"/>
  <c r="BC342"/>
  <c r="BB342"/>
  <c r="BA342"/>
  <c r="AZ342"/>
  <c r="AY342"/>
  <c r="AX342"/>
  <c r="CA341"/>
  <c r="BZ341"/>
  <c r="BY341"/>
  <c r="BX341"/>
  <c r="BW341"/>
  <c r="BV341"/>
  <c r="BU341"/>
  <c r="BT341"/>
  <c r="BS341"/>
  <c r="BR341"/>
  <c r="BQ341"/>
  <c r="BP341"/>
  <c r="BO341"/>
  <c r="BN341"/>
  <c r="BM341"/>
  <c r="BL341"/>
  <c r="BK341"/>
  <c r="BJ341"/>
  <c r="BI341"/>
  <c r="BH341"/>
  <c r="BG341"/>
  <c r="BF341"/>
  <c r="BE341"/>
  <c r="BD341"/>
  <c r="BC341"/>
  <c r="BB341"/>
  <c r="BA341"/>
  <c r="AZ341"/>
  <c r="AY341"/>
  <c r="AX341"/>
  <c r="CA340"/>
  <c r="BZ340"/>
  <c r="BY340"/>
  <c r="BX340"/>
  <c r="BW340"/>
  <c r="BV340"/>
  <c r="BU340"/>
  <c r="BT340"/>
  <c r="BS340"/>
  <c r="BR340"/>
  <c r="BQ340"/>
  <c r="BP340"/>
  <c r="BO340"/>
  <c r="BN340"/>
  <c r="BM340"/>
  <c r="BL340"/>
  <c r="BK340"/>
  <c r="BJ340"/>
  <c r="BI340"/>
  <c r="BH340"/>
  <c r="BG340"/>
  <c r="BF340"/>
  <c r="BE340"/>
  <c r="BD340"/>
  <c r="BC340"/>
  <c r="BB340"/>
  <c r="BA340"/>
  <c r="AZ340"/>
  <c r="AY340"/>
  <c r="AX340"/>
  <c r="CA339"/>
  <c r="BZ339"/>
  <c r="BY339"/>
  <c r="BX339"/>
  <c r="BW339"/>
  <c r="BV339"/>
  <c r="BU339"/>
  <c r="BT339"/>
  <c r="BS339"/>
  <c r="BR339"/>
  <c r="BQ339"/>
  <c r="BP339"/>
  <c r="BO339"/>
  <c r="BN339"/>
  <c r="BM339"/>
  <c r="BL339"/>
  <c r="BK339"/>
  <c r="BJ339"/>
  <c r="BI339"/>
  <c r="BH339"/>
  <c r="BG339"/>
  <c r="BF339"/>
  <c r="BE339"/>
  <c r="BD339"/>
  <c r="BC339"/>
  <c r="BB339"/>
  <c r="BA339"/>
  <c r="AZ339"/>
  <c r="AY339"/>
  <c r="AX339"/>
  <c r="CA338"/>
  <c r="BZ338"/>
  <c r="BY338"/>
  <c r="BX338"/>
  <c r="BW338"/>
  <c r="BV338"/>
  <c r="BU338"/>
  <c r="BT338"/>
  <c r="BS338"/>
  <c r="BR338"/>
  <c r="BQ338"/>
  <c r="BP338"/>
  <c r="BO338"/>
  <c r="BN338"/>
  <c r="BM338"/>
  <c r="BL338"/>
  <c r="BK338"/>
  <c r="BJ338"/>
  <c r="BI338"/>
  <c r="BH338"/>
  <c r="BG338"/>
  <c r="BF338"/>
  <c r="BE338"/>
  <c r="BD338"/>
  <c r="BC338"/>
  <c r="BB338"/>
  <c r="BA338"/>
  <c r="AZ338"/>
  <c r="AY338"/>
  <c r="AX338"/>
  <c r="CA337"/>
  <c r="BZ337"/>
  <c r="BY337"/>
  <c r="BX337"/>
  <c r="BW337"/>
  <c r="BV337"/>
  <c r="BU337"/>
  <c r="BT337"/>
  <c r="BS337"/>
  <c r="BR337"/>
  <c r="BQ337"/>
  <c r="BP337"/>
  <c r="BO337"/>
  <c r="BN337"/>
  <c r="BM337"/>
  <c r="BL337"/>
  <c r="BK337"/>
  <c r="BJ337"/>
  <c r="BI337"/>
  <c r="BH337"/>
  <c r="BG337"/>
  <c r="BF337"/>
  <c r="BE337"/>
  <c r="BD337"/>
  <c r="BC337"/>
  <c r="BB337"/>
  <c r="BA337"/>
  <c r="AZ337"/>
  <c r="AY337"/>
  <c r="AX337"/>
  <c r="CA336"/>
  <c r="BZ336"/>
  <c r="BY336"/>
  <c r="BX336"/>
  <c r="BW336"/>
  <c r="BV336"/>
  <c r="BU336"/>
  <c r="BT336"/>
  <c r="BS336"/>
  <c r="BR336"/>
  <c r="BQ336"/>
  <c r="BP336"/>
  <c r="BO336"/>
  <c r="BN336"/>
  <c r="BM336"/>
  <c r="BL336"/>
  <c r="BK336"/>
  <c r="BJ336"/>
  <c r="BI336"/>
  <c r="BH336"/>
  <c r="BG336"/>
  <c r="BF336"/>
  <c r="BE336"/>
  <c r="BD336"/>
  <c r="BC336"/>
  <c r="BB336"/>
  <c r="BA336"/>
  <c r="AZ336"/>
  <c r="AY336"/>
  <c r="AX336"/>
  <c r="CA335"/>
  <c r="BZ335"/>
  <c r="BY335"/>
  <c r="BX335"/>
  <c r="BW335"/>
  <c r="BV335"/>
  <c r="BU335"/>
  <c r="BT335"/>
  <c r="BS335"/>
  <c r="BR335"/>
  <c r="BQ335"/>
  <c r="BP335"/>
  <c r="BO335"/>
  <c r="BN335"/>
  <c r="BM335"/>
  <c r="BL335"/>
  <c r="BK335"/>
  <c r="BJ335"/>
  <c r="BI335"/>
  <c r="BH335"/>
  <c r="BG335"/>
  <c r="BF335"/>
  <c r="BE335"/>
  <c r="BD335"/>
  <c r="BC335"/>
  <c r="BB335"/>
  <c r="BA335"/>
  <c r="AZ335"/>
  <c r="AY335"/>
  <c r="AX335"/>
  <c r="CA334"/>
  <c r="BZ334"/>
  <c r="BY334"/>
  <c r="BX334"/>
  <c r="BW334"/>
  <c r="BV334"/>
  <c r="BU334"/>
  <c r="BT334"/>
  <c r="BS334"/>
  <c r="BR334"/>
  <c r="BQ334"/>
  <c r="BP334"/>
  <c r="BO334"/>
  <c r="BN334"/>
  <c r="BM334"/>
  <c r="BL334"/>
  <c r="BK334"/>
  <c r="BJ334"/>
  <c r="BI334"/>
  <c r="BH334"/>
  <c r="BG334"/>
  <c r="BF334"/>
  <c r="BE334"/>
  <c r="BD334"/>
  <c r="BC334"/>
  <c r="BB334"/>
  <c r="BA334"/>
  <c r="AZ334"/>
  <c r="AY334"/>
  <c r="AX334"/>
  <c r="CA333"/>
  <c r="BZ333"/>
  <c r="BY333"/>
  <c r="BX333"/>
  <c r="BW333"/>
  <c r="BV333"/>
  <c r="BU333"/>
  <c r="BT333"/>
  <c r="BS333"/>
  <c r="BR333"/>
  <c r="BQ333"/>
  <c r="BP333"/>
  <c r="BO333"/>
  <c r="BN333"/>
  <c r="BM333"/>
  <c r="BL333"/>
  <c r="BK333"/>
  <c r="BJ333"/>
  <c r="BI333"/>
  <c r="BH333"/>
  <c r="BG333"/>
  <c r="BF333"/>
  <c r="BE333"/>
  <c r="BD333"/>
  <c r="BC333"/>
  <c r="BB333"/>
  <c r="BA333"/>
  <c r="AZ333"/>
  <c r="AY333"/>
  <c r="AX333"/>
  <c r="CA332"/>
  <c r="BZ332"/>
  <c r="BY332"/>
  <c r="BX332"/>
  <c r="BW332"/>
  <c r="BV332"/>
  <c r="BU332"/>
  <c r="BT332"/>
  <c r="BS332"/>
  <c r="BR332"/>
  <c r="BQ332"/>
  <c r="BP332"/>
  <c r="BO332"/>
  <c r="BN332"/>
  <c r="BM332"/>
  <c r="BL332"/>
  <c r="BK332"/>
  <c r="BJ332"/>
  <c r="BI332"/>
  <c r="BH332"/>
  <c r="BG332"/>
  <c r="BF332"/>
  <c r="BE332"/>
  <c r="BD332"/>
  <c r="BC332"/>
  <c r="BB332"/>
  <c r="BA332"/>
  <c r="AZ332"/>
  <c r="AY332"/>
  <c r="AX332"/>
  <c r="CA331"/>
  <c r="BZ331"/>
  <c r="BY331"/>
  <c r="BX331"/>
  <c r="BW331"/>
  <c r="BV331"/>
  <c r="BU331"/>
  <c r="BT331"/>
  <c r="BS331"/>
  <c r="BR331"/>
  <c r="BQ331"/>
  <c r="BP331"/>
  <c r="BO331"/>
  <c r="BN331"/>
  <c r="BM331"/>
  <c r="BL331"/>
  <c r="BK331"/>
  <c r="BJ331"/>
  <c r="BI331"/>
  <c r="BH331"/>
  <c r="BG331"/>
  <c r="BF331"/>
  <c r="BE331"/>
  <c r="BD331"/>
  <c r="BC331"/>
  <c r="BB331"/>
  <c r="BA331"/>
  <c r="AZ331"/>
  <c r="AY331"/>
  <c r="AX331"/>
  <c r="CA330"/>
  <c r="BZ330"/>
  <c r="BY330"/>
  <c r="BX330"/>
  <c r="BW330"/>
  <c r="BV330"/>
  <c r="BU330"/>
  <c r="BT330"/>
  <c r="BS330"/>
  <c r="BR330"/>
  <c r="BQ330"/>
  <c r="BP330"/>
  <c r="BO330"/>
  <c r="BN330"/>
  <c r="BM330"/>
  <c r="BL330"/>
  <c r="BK330"/>
  <c r="BJ330"/>
  <c r="BI330"/>
  <c r="BH330"/>
  <c r="BG330"/>
  <c r="BF330"/>
  <c r="BE330"/>
  <c r="BD330"/>
  <c r="BC330"/>
  <c r="BB330"/>
  <c r="BA330"/>
  <c r="AZ330"/>
  <c r="AY330"/>
  <c r="AX330"/>
  <c r="CA329"/>
  <c r="BZ329"/>
  <c r="BY329"/>
  <c r="BX329"/>
  <c r="BW329"/>
  <c r="BV329"/>
  <c r="BU329"/>
  <c r="BT329"/>
  <c r="BS329"/>
  <c r="BR329"/>
  <c r="BQ329"/>
  <c r="BP329"/>
  <c r="BO329"/>
  <c r="BN329"/>
  <c r="BM329"/>
  <c r="BL329"/>
  <c r="BK329"/>
  <c r="BJ329"/>
  <c r="BI329"/>
  <c r="BH329"/>
  <c r="BG329"/>
  <c r="BF329"/>
  <c r="BE329"/>
  <c r="BD329"/>
  <c r="BC329"/>
  <c r="BB329"/>
  <c r="BA329"/>
  <c r="AZ329"/>
  <c r="AY329"/>
  <c r="AX329"/>
  <c r="CA328"/>
  <c r="BZ328"/>
  <c r="BY328"/>
  <c r="BX328"/>
  <c r="BW328"/>
  <c r="BV328"/>
  <c r="BU328"/>
  <c r="BT328"/>
  <c r="BS328"/>
  <c r="BR328"/>
  <c r="BQ328"/>
  <c r="BP328"/>
  <c r="BO328"/>
  <c r="BN328"/>
  <c r="BM328"/>
  <c r="BL328"/>
  <c r="BK328"/>
  <c r="BJ328"/>
  <c r="BI328"/>
  <c r="BH328"/>
  <c r="BG328"/>
  <c r="BF328"/>
  <c r="BE328"/>
  <c r="BD328"/>
  <c r="BC328"/>
  <c r="BB328"/>
  <c r="BA328"/>
  <c r="AZ328"/>
  <c r="AY328"/>
  <c r="AX328"/>
  <c r="CA327"/>
  <c r="BZ327"/>
  <c r="BY327"/>
  <c r="BX327"/>
  <c r="BW327"/>
  <c r="BV327"/>
  <c r="BU327"/>
  <c r="BT327"/>
  <c r="BS327"/>
  <c r="BR327"/>
  <c r="BQ327"/>
  <c r="BP327"/>
  <c r="BO327"/>
  <c r="BN327"/>
  <c r="BM327"/>
  <c r="BL327"/>
  <c r="BK327"/>
  <c r="BJ327"/>
  <c r="BI327"/>
  <c r="BH327"/>
  <c r="BG327"/>
  <c r="BF327"/>
  <c r="BE327"/>
  <c r="BD327"/>
  <c r="BC327"/>
  <c r="BB327"/>
  <c r="BA327"/>
  <c r="AZ327"/>
  <c r="AY327"/>
  <c r="AX327"/>
  <c r="CA326"/>
  <c r="BZ326"/>
  <c r="BY326"/>
  <c r="BX326"/>
  <c r="BW326"/>
  <c r="BV326"/>
  <c r="BU326"/>
  <c r="BT326"/>
  <c r="BS326"/>
  <c r="BR326"/>
  <c r="BQ326"/>
  <c r="BP326"/>
  <c r="BO326"/>
  <c r="BN326"/>
  <c r="BM326"/>
  <c r="BL326"/>
  <c r="BK326"/>
  <c r="BJ326"/>
  <c r="BI326"/>
  <c r="BH326"/>
  <c r="BG326"/>
  <c r="BF326"/>
  <c r="BE326"/>
  <c r="BD326"/>
  <c r="BC326"/>
  <c r="BB326"/>
  <c r="BA326"/>
  <c r="AZ326"/>
  <c r="AY326"/>
  <c r="AX326"/>
  <c r="CA325"/>
  <c r="BZ325"/>
  <c r="BY325"/>
  <c r="BX325"/>
  <c r="BW325"/>
  <c r="BV325"/>
  <c r="BU325"/>
  <c r="BT325"/>
  <c r="BS325"/>
  <c r="BR325"/>
  <c r="BQ325"/>
  <c r="BP325"/>
  <c r="BO325"/>
  <c r="BN325"/>
  <c r="BM325"/>
  <c r="BL325"/>
  <c r="BK325"/>
  <c r="BJ325"/>
  <c r="BI325"/>
  <c r="BH325"/>
  <c r="BG325"/>
  <c r="BF325"/>
  <c r="BE325"/>
  <c r="BD325"/>
  <c r="BC325"/>
  <c r="BB325"/>
  <c r="BA325"/>
  <c r="AZ325"/>
  <c r="AY325"/>
  <c r="AX325"/>
  <c r="CA324"/>
  <c r="BZ324"/>
  <c r="BY324"/>
  <c r="BX324"/>
  <c r="BW324"/>
  <c r="BV324"/>
  <c r="BU324"/>
  <c r="BT324"/>
  <c r="BS324"/>
  <c r="BR324"/>
  <c r="BQ324"/>
  <c r="BP324"/>
  <c r="BO324"/>
  <c r="BN324"/>
  <c r="BM324"/>
  <c r="BL324"/>
  <c r="BK324"/>
  <c r="BJ324"/>
  <c r="BI324"/>
  <c r="BH324"/>
  <c r="BG324"/>
  <c r="BF324"/>
  <c r="BE324"/>
  <c r="BD324"/>
  <c r="BC324"/>
  <c r="BB324"/>
  <c r="BA324"/>
  <c r="AZ324"/>
  <c r="AY324"/>
  <c r="AX324"/>
  <c r="CA323"/>
  <c r="BZ323"/>
  <c r="BY323"/>
  <c r="BX323"/>
  <c r="BW323"/>
  <c r="BV323"/>
  <c r="BU323"/>
  <c r="BT323"/>
  <c r="BS323"/>
  <c r="BR323"/>
  <c r="BQ323"/>
  <c r="BP323"/>
  <c r="BO323"/>
  <c r="BN323"/>
  <c r="BM323"/>
  <c r="BL323"/>
  <c r="BK323"/>
  <c r="BJ323"/>
  <c r="BI323"/>
  <c r="BH323"/>
  <c r="BG323"/>
  <c r="BF323"/>
  <c r="BE323"/>
  <c r="BD323"/>
  <c r="BC323"/>
  <c r="BB323"/>
  <c r="BA323"/>
  <c r="AZ323"/>
  <c r="AY323"/>
  <c r="AX323"/>
  <c r="CA322"/>
  <c r="BZ322"/>
  <c r="BY322"/>
  <c r="BX322"/>
  <c r="BW322"/>
  <c r="BV322"/>
  <c r="BU322"/>
  <c r="BT322"/>
  <c r="BS322"/>
  <c r="BR322"/>
  <c r="BQ322"/>
  <c r="BP322"/>
  <c r="BO322"/>
  <c r="BN322"/>
  <c r="BM322"/>
  <c r="BL322"/>
  <c r="BK322"/>
  <c r="BJ322"/>
  <c r="BI322"/>
  <c r="BH322"/>
  <c r="BG322"/>
  <c r="BF322"/>
  <c r="BE322"/>
  <c r="BD322"/>
  <c r="BC322"/>
  <c r="BB322"/>
  <c r="BA322"/>
  <c r="AZ322"/>
  <c r="AY322"/>
  <c r="AX322"/>
  <c r="CA321"/>
  <c r="BZ321"/>
  <c r="BY321"/>
  <c r="BX321"/>
  <c r="BW321"/>
  <c r="BV321"/>
  <c r="BU321"/>
  <c r="BT321"/>
  <c r="BS321"/>
  <c r="BR321"/>
  <c r="BQ321"/>
  <c r="BP321"/>
  <c r="BO321"/>
  <c r="BN321"/>
  <c r="BM321"/>
  <c r="BL321"/>
  <c r="BK321"/>
  <c r="BJ321"/>
  <c r="BI321"/>
  <c r="BH321"/>
  <c r="BG321"/>
  <c r="BF321"/>
  <c r="BE321"/>
  <c r="BD321"/>
  <c r="BC321"/>
  <c r="BB321"/>
  <c r="BA321"/>
  <c r="AZ321"/>
  <c r="AY321"/>
  <c r="AX321"/>
  <c r="CA320"/>
  <c r="BZ320"/>
  <c r="BY320"/>
  <c r="BX320"/>
  <c r="BW320"/>
  <c r="BV320"/>
  <c r="BU320"/>
  <c r="BT320"/>
  <c r="BS320"/>
  <c r="BR320"/>
  <c r="BQ320"/>
  <c r="BP320"/>
  <c r="BO320"/>
  <c r="BN320"/>
  <c r="BM320"/>
  <c r="BL320"/>
  <c r="BK320"/>
  <c r="BJ320"/>
  <c r="BI320"/>
  <c r="BH320"/>
  <c r="BG320"/>
  <c r="BF320"/>
  <c r="BE320"/>
  <c r="BD320"/>
  <c r="BC320"/>
  <c r="BB320"/>
  <c r="BA320"/>
  <c r="AZ320"/>
  <c r="AY320"/>
  <c r="AX320"/>
  <c r="CA319"/>
  <c r="BZ319"/>
  <c r="BY319"/>
  <c r="BX319"/>
  <c r="BW319"/>
  <c r="BV319"/>
  <c r="BU319"/>
  <c r="BT319"/>
  <c r="BS319"/>
  <c r="BR319"/>
  <c r="BQ319"/>
  <c r="BP319"/>
  <c r="BO319"/>
  <c r="BN319"/>
  <c r="BM319"/>
  <c r="BL319"/>
  <c r="BK319"/>
  <c r="BJ319"/>
  <c r="BI319"/>
  <c r="BH319"/>
  <c r="BG319"/>
  <c r="BF319"/>
  <c r="BE319"/>
  <c r="BD319"/>
  <c r="BC319"/>
  <c r="BB319"/>
  <c r="BA319"/>
  <c r="AZ319"/>
  <c r="AY319"/>
  <c r="AX319"/>
  <c r="CA318"/>
  <c r="BZ318"/>
  <c r="BY318"/>
  <c r="BX318"/>
  <c r="BW318"/>
  <c r="BV318"/>
  <c r="BU318"/>
  <c r="BT318"/>
  <c r="BS318"/>
  <c r="BR318"/>
  <c r="BQ318"/>
  <c r="BP318"/>
  <c r="BO318"/>
  <c r="BN318"/>
  <c r="BM318"/>
  <c r="BL318"/>
  <c r="BK318"/>
  <c r="BJ318"/>
  <c r="BI318"/>
  <c r="BH318"/>
  <c r="BG318"/>
  <c r="BF318"/>
  <c r="BE318"/>
  <c r="BD318"/>
  <c r="BC318"/>
  <c r="BB318"/>
  <c r="BA318"/>
  <c r="AZ318"/>
  <c r="AY318"/>
  <c r="AX318"/>
  <c r="CA317"/>
  <c r="BZ317"/>
  <c r="BY317"/>
  <c r="BX317"/>
  <c r="BW317"/>
  <c r="BV317"/>
  <c r="BU317"/>
  <c r="BT317"/>
  <c r="BS317"/>
  <c r="BR317"/>
  <c r="BQ317"/>
  <c r="BP317"/>
  <c r="BO317"/>
  <c r="BN317"/>
  <c r="BM317"/>
  <c r="BL317"/>
  <c r="BK317"/>
  <c r="BJ317"/>
  <c r="BI317"/>
  <c r="BH317"/>
  <c r="BG317"/>
  <c r="BF317"/>
  <c r="BE317"/>
  <c r="BD317"/>
  <c r="BC317"/>
  <c r="BB317"/>
  <c r="BA317"/>
  <c r="AZ317"/>
  <c r="AY317"/>
  <c r="AX317"/>
  <c r="CA316"/>
  <c r="BZ316"/>
  <c r="BY316"/>
  <c r="BX316"/>
  <c r="BW316"/>
  <c r="BV316"/>
  <c r="BU316"/>
  <c r="BT316"/>
  <c r="BS316"/>
  <c r="BR316"/>
  <c r="BQ316"/>
  <c r="BP316"/>
  <c r="BO316"/>
  <c r="BN316"/>
  <c r="BM316"/>
  <c r="BL316"/>
  <c r="BK316"/>
  <c r="BJ316"/>
  <c r="BI316"/>
  <c r="BH316"/>
  <c r="BG316"/>
  <c r="BF316"/>
  <c r="BE316"/>
  <c r="BD316"/>
  <c r="BC316"/>
  <c r="BB316"/>
  <c r="BA316"/>
  <c r="AZ316"/>
  <c r="AY316"/>
  <c r="AX316"/>
  <c r="CA315"/>
  <c r="BZ315"/>
  <c r="BY315"/>
  <c r="BX315"/>
  <c r="BW315"/>
  <c r="BV315"/>
  <c r="BU315"/>
  <c r="BT315"/>
  <c r="BS315"/>
  <c r="BR315"/>
  <c r="BQ315"/>
  <c r="BP315"/>
  <c r="BO315"/>
  <c r="BN315"/>
  <c r="BM315"/>
  <c r="BL315"/>
  <c r="BK315"/>
  <c r="BJ315"/>
  <c r="BI315"/>
  <c r="BH315"/>
  <c r="BG315"/>
  <c r="BF315"/>
  <c r="BE315"/>
  <c r="BD315"/>
  <c r="BC315"/>
  <c r="BB315"/>
  <c r="BA315"/>
  <c r="AZ315"/>
  <c r="AY315"/>
  <c r="AX315"/>
  <c r="CA314"/>
  <c r="BZ314"/>
  <c r="BY314"/>
  <c r="BX314"/>
  <c r="BW314"/>
  <c r="BV314"/>
  <c r="BU314"/>
  <c r="BT314"/>
  <c r="BS314"/>
  <c r="BR314"/>
  <c r="BQ314"/>
  <c r="BP314"/>
  <c r="BO314"/>
  <c r="BN314"/>
  <c r="BM314"/>
  <c r="BL314"/>
  <c r="BK314"/>
  <c r="BJ314"/>
  <c r="BI314"/>
  <c r="BH314"/>
  <c r="BG314"/>
  <c r="BF314"/>
  <c r="BE314"/>
  <c r="BD314"/>
  <c r="BC314"/>
  <c r="BB314"/>
  <c r="BA314"/>
  <c r="AZ314"/>
  <c r="AY314"/>
  <c r="AX314"/>
  <c r="CA313"/>
  <c r="BZ313"/>
  <c r="BY313"/>
  <c r="BX313"/>
  <c r="BW313"/>
  <c r="BV313"/>
  <c r="BU313"/>
  <c r="BT313"/>
  <c r="BS313"/>
  <c r="BR313"/>
  <c r="BQ313"/>
  <c r="BP313"/>
  <c r="BO313"/>
  <c r="BN313"/>
  <c r="BM313"/>
  <c r="BL313"/>
  <c r="BK313"/>
  <c r="BJ313"/>
  <c r="BI313"/>
  <c r="BH313"/>
  <c r="BG313"/>
  <c r="BF313"/>
  <c r="BE313"/>
  <c r="BD313"/>
  <c r="BC313"/>
  <c r="BB313"/>
  <c r="BA313"/>
  <c r="AZ313"/>
  <c r="AY313"/>
  <c r="AX313"/>
  <c r="CA312"/>
  <c r="BZ312"/>
  <c r="BY312"/>
  <c r="BX312"/>
  <c r="BW312"/>
  <c r="BV312"/>
  <c r="BU312"/>
  <c r="BT312"/>
  <c r="BS312"/>
  <c r="BR312"/>
  <c r="BQ312"/>
  <c r="BP312"/>
  <c r="BO312"/>
  <c r="BN312"/>
  <c r="BM312"/>
  <c r="BL312"/>
  <c r="BK312"/>
  <c r="BJ312"/>
  <c r="BI312"/>
  <c r="BH312"/>
  <c r="BG312"/>
  <c r="BF312"/>
  <c r="BE312"/>
  <c r="BD312"/>
  <c r="BC312"/>
  <c r="BB312"/>
  <c r="BA312"/>
  <c r="AZ312"/>
  <c r="AY312"/>
  <c r="AX312"/>
  <c r="CA311"/>
  <c r="BZ311"/>
  <c r="BY311"/>
  <c r="BX311"/>
  <c r="BW311"/>
  <c r="BV311"/>
  <c r="BU311"/>
  <c r="BT311"/>
  <c r="BS311"/>
  <c r="BR311"/>
  <c r="BQ311"/>
  <c r="BP311"/>
  <c r="BO311"/>
  <c r="BN311"/>
  <c r="BM311"/>
  <c r="BL311"/>
  <c r="BK311"/>
  <c r="BJ311"/>
  <c r="BI311"/>
  <c r="BH311"/>
  <c r="BG311"/>
  <c r="BF311"/>
  <c r="BE311"/>
  <c r="BD311"/>
  <c r="BC311"/>
  <c r="BB311"/>
  <c r="BA311"/>
  <c r="AZ311"/>
  <c r="AY311"/>
  <c r="AX311"/>
  <c r="CA310"/>
  <c r="BZ310"/>
  <c r="BY310"/>
  <c r="BX310"/>
  <c r="BW310"/>
  <c r="BV310"/>
  <c r="BU310"/>
  <c r="BT310"/>
  <c r="BS310"/>
  <c r="BR310"/>
  <c r="BQ310"/>
  <c r="BP310"/>
  <c r="BO310"/>
  <c r="BN310"/>
  <c r="BM310"/>
  <c r="BL310"/>
  <c r="BK310"/>
  <c r="BJ310"/>
  <c r="BI310"/>
  <c r="BH310"/>
  <c r="BG310"/>
  <c r="BF310"/>
  <c r="BE310"/>
  <c r="BD310"/>
  <c r="BC310"/>
  <c r="BB310"/>
  <c r="BA310"/>
  <c r="AZ310"/>
  <c r="AY310"/>
  <c r="AX310"/>
  <c r="CA309"/>
  <c r="BZ309"/>
  <c r="BY309"/>
  <c r="BX309"/>
  <c r="BW309"/>
  <c r="BV309"/>
  <c r="BU309"/>
  <c r="BT309"/>
  <c r="BS309"/>
  <c r="BR309"/>
  <c r="BQ309"/>
  <c r="BP309"/>
  <c r="BO309"/>
  <c r="BN309"/>
  <c r="BM309"/>
  <c r="BL309"/>
  <c r="BK309"/>
  <c r="BJ309"/>
  <c r="BI309"/>
  <c r="BH309"/>
  <c r="BG309"/>
  <c r="BF309"/>
  <c r="BE309"/>
  <c r="BD309"/>
  <c r="BC309"/>
  <c r="BB309"/>
  <c r="BA309"/>
  <c r="AZ309"/>
  <c r="AY309"/>
  <c r="AX309"/>
  <c r="CA308"/>
  <c r="BZ308"/>
  <c r="BY308"/>
  <c r="BX308"/>
  <c r="BW308"/>
  <c r="BV308"/>
  <c r="BU308"/>
  <c r="BT308"/>
  <c r="BS308"/>
  <c r="BR308"/>
  <c r="BQ308"/>
  <c r="BP308"/>
  <c r="BO308"/>
  <c r="BN308"/>
  <c r="BM308"/>
  <c r="BL308"/>
  <c r="BK308"/>
  <c r="BJ308"/>
  <c r="BI308"/>
  <c r="BH308"/>
  <c r="BG308"/>
  <c r="BF308"/>
  <c r="BE308"/>
  <c r="BD308"/>
  <c r="BC308"/>
  <c r="BB308"/>
  <c r="BA308"/>
  <c r="AZ308"/>
  <c r="AY308"/>
  <c r="AX308"/>
  <c r="CA307"/>
  <c r="BZ307"/>
  <c r="BY307"/>
  <c r="BX307"/>
  <c r="BW307"/>
  <c r="BV307"/>
  <c r="BU307"/>
  <c r="BT307"/>
  <c r="BS307"/>
  <c r="BR307"/>
  <c r="BQ307"/>
  <c r="BP307"/>
  <c r="BO307"/>
  <c r="BN307"/>
  <c r="BM307"/>
  <c r="BL307"/>
  <c r="BK307"/>
  <c r="BJ307"/>
  <c r="BI307"/>
  <c r="BH307"/>
  <c r="BG307"/>
  <c r="BF307"/>
  <c r="BE307"/>
  <c r="BD307"/>
  <c r="BC307"/>
  <c r="BB307"/>
  <c r="BA307"/>
  <c r="AZ307"/>
  <c r="AY307"/>
  <c r="AX307"/>
  <c r="CA306"/>
  <c r="BZ306"/>
  <c r="BY306"/>
  <c r="BX306"/>
  <c r="BW306"/>
  <c r="BV306"/>
  <c r="BU306"/>
  <c r="BT306"/>
  <c r="BS306"/>
  <c r="BR306"/>
  <c r="BQ306"/>
  <c r="BP306"/>
  <c r="BO306"/>
  <c r="BN306"/>
  <c r="BM306"/>
  <c r="BL306"/>
  <c r="BK306"/>
  <c r="BJ306"/>
  <c r="BI306"/>
  <c r="BH306"/>
  <c r="BG306"/>
  <c r="BF306"/>
  <c r="BE306"/>
  <c r="BD306"/>
  <c r="BC306"/>
  <c r="BB306"/>
  <c r="BA306"/>
  <c r="AZ306"/>
  <c r="AY306"/>
  <c r="AX306"/>
  <c r="CA305"/>
  <c r="BZ305"/>
  <c r="BY305"/>
  <c r="BX305"/>
  <c r="BW305"/>
  <c r="BV305"/>
  <c r="BU305"/>
  <c r="BT305"/>
  <c r="BS305"/>
  <c r="BR305"/>
  <c r="BQ305"/>
  <c r="BP305"/>
  <c r="BO305"/>
  <c r="BN305"/>
  <c r="BM305"/>
  <c r="BL305"/>
  <c r="BK305"/>
  <c r="BJ305"/>
  <c r="BI305"/>
  <c r="BH305"/>
  <c r="BG305"/>
  <c r="BF305"/>
  <c r="BE305"/>
  <c r="BD305"/>
  <c r="BC305"/>
  <c r="BB305"/>
  <c r="BA305"/>
  <c r="AZ305"/>
  <c r="AY305"/>
  <c r="AX305"/>
  <c r="CA304"/>
  <c r="BZ304"/>
  <c r="BY304"/>
  <c r="BX304"/>
  <c r="BW304"/>
  <c r="BV304"/>
  <c r="BU304"/>
  <c r="BT304"/>
  <c r="BS304"/>
  <c r="BR304"/>
  <c r="BQ304"/>
  <c r="BP304"/>
  <c r="BO304"/>
  <c r="BN304"/>
  <c r="BM304"/>
  <c r="BL304"/>
  <c r="BK304"/>
  <c r="BJ304"/>
  <c r="BI304"/>
  <c r="BH304"/>
  <c r="BG304"/>
  <c r="BF304"/>
  <c r="BE304"/>
  <c r="BD304"/>
  <c r="BC304"/>
  <c r="BB304"/>
  <c r="BA304"/>
  <c r="AZ304"/>
  <c r="AY304"/>
  <c r="AX304"/>
  <c r="CA303"/>
  <c r="BZ303"/>
  <c r="BY303"/>
  <c r="BX303"/>
  <c r="BW303"/>
  <c r="BV303"/>
  <c r="BU303"/>
  <c r="BT303"/>
  <c r="BS303"/>
  <c r="BR303"/>
  <c r="BQ303"/>
  <c r="BP303"/>
  <c r="BO303"/>
  <c r="BN303"/>
  <c r="BM303"/>
  <c r="BL303"/>
  <c r="BK303"/>
  <c r="BJ303"/>
  <c r="BI303"/>
  <c r="BH303"/>
  <c r="BG303"/>
  <c r="BF303"/>
  <c r="BE303"/>
  <c r="BD303"/>
  <c r="BC303"/>
  <c r="BB303"/>
  <c r="BA303"/>
  <c r="AZ303"/>
  <c r="AY303"/>
  <c r="AX303"/>
  <c r="CA302"/>
  <c r="BZ302"/>
  <c r="BY302"/>
  <c r="BX302"/>
  <c r="BW302"/>
  <c r="BV302"/>
  <c r="BU302"/>
  <c r="BT302"/>
  <c r="BS302"/>
  <c r="BR302"/>
  <c r="BQ302"/>
  <c r="BP302"/>
  <c r="BO302"/>
  <c r="BN302"/>
  <c r="BM302"/>
  <c r="BL302"/>
  <c r="BK302"/>
  <c r="BJ302"/>
  <c r="BI302"/>
  <c r="BH302"/>
  <c r="BG302"/>
  <c r="BF302"/>
  <c r="BE302"/>
  <c r="BD302"/>
  <c r="BC302"/>
  <c r="BB302"/>
  <c r="BA302"/>
  <c r="AZ302"/>
  <c r="AY302"/>
  <c r="AX302"/>
  <c r="CA301"/>
  <c r="BZ301"/>
  <c r="BY301"/>
  <c r="BX301"/>
  <c r="BW301"/>
  <c r="BV301"/>
  <c r="BU301"/>
  <c r="BT301"/>
  <c r="BS301"/>
  <c r="BR301"/>
  <c r="BQ301"/>
  <c r="BP301"/>
  <c r="BO301"/>
  <c r="BN301"/>
  <c r="BM301"/>
  <c r="BL301"/>
  <c r="BK301"/>
  <c r="BJ301"/>
  <c r="BI301"/>
  <c r="BH301"/>
  <c r="BG301"/>
  <c r="BF301"/>
  <c r="BE301"/>
  <c r="BD301"/>
  <c r="BC301"/>
  <c r="BB301"/>
  <c r="BA301"/>
  <c r="AZ301"/>
  <c r="AY301"/>
  <c r="AX301"/>
  <c r="CA300"/>
  <c r="BZ300"/>
  <c r="BY300"/>
  <c r="BX300"/>
  <c r="BW300"/>
  <c r="BV300"/>
  <c r="BU300"/>
  <c r="BT300"/>
  <c r="BS300"/>
  <c r="BR300"/>
  <c r="BQ300"/>
  <c r="BP300"/>
  <c r="BO300"/>
  <c r="BN300"/>
  <c r="BM300"/>
  <c r="BL300"/>
  <c r="BK300"/>
  <c r="BJ300"/>
  <c r="BI300"/>
  <c r="BH300"/>
  <c r="BG300"/>
  <c r="BF300"/>
  <c r="BE300"/>
  <c r="BD300"/>
  <c r="BC300"/>
  <c r="BB300"/>
  <c r="BA300"/>
  <c r="AZ300"/>
  <c r="AY300"/>
  <c r="AX300"/>
  <c r="CA299"/>
  <c r="BZ299"/>
  <c r="BY299"/>
  <c r="BX299"/>
  <c r="BW299"/>
  <c r="BV299"/>
  <c r="BU299"/>
  <c r="BT299"/>
  <c r="BS299"/>
  <c r="BR299"/>
  <c r="BQ299"/>
  <c r="BP299"/>
  <c r="BO299"/>
  <c r="BN299"/>
  <c r="BM299"/>
  <c r="BL299"/>
  <c r="BK299"/>
  <c r="BJ299"/>
  <c r="BI299"/>
  <c r="BH299"/>
  <c r="BG299"/>
  <c r="BF299"/>
  <c r="BE299"/>
  <c r="BD299"/>
  <c r="BC299"/>
  <c r="BB299"/>
  <c r="BA299"/>
  <c r="AZ299"/>
  <c r="AY299"/>
  <c r="AX299"/>
  <c r="CA298"/>
  <c r="BZ298"/>
  <c r="BY298"/>
  <c r="BX298"/>
  <c r="BW298"/>
  <c r="BV298"/>
  <c r="BU298"/>
  <c r="BT298"/>
  <c r="BS298"/>
  <c r="BR298"/>
  <c r="BQ298"/>
  <c r="BP298"/>
  <c r="BO298"/>
  <c r="BN298"/>
  <c r="BM298"/>
  <c r="BL298"/>
  <c r="BK298"/>
  <c r="BJ298"/>
  <c r="BI298"/>
  <c r="BH298"/>
  <c r="BG298"/>
  <c r="BF298"/>
  <c r="BE298"/>
  <c r="BD298"/>
  <c r="BC298"/>
  <c r="BB298"/>
  <c r="BA298"/>
  <c r="AZ298"/>
  <c r="AY298"/>
  <c r="AX298"/>
  <c r="CA297"/>
  <c r="BZ297"/>
  <c r="BY297"/>
  <c r="BX297"/>
  <c r="BW297"/>
  <c r="BV297"/>
  <c r="BU297"/>
  <c r="BT297"/>
  <c r="BS297"/>
  <c r="BR297"/>
  <c r="BQ297"/>
  <c r="BP297"/>
  <c r="BO297"/>
  <c r="BN297"/>
  <c r="BM297"/>
  <c r="BL297"/>
  <c r="BK297"/>
  <c r="BJ297"/>
  <c r="BI297"/>
  <c r="BH297"/>
  <c r="BG297"/>
  <c r="BF297"/>
  <c r="BE297"/>
  <c r="BD297"/>
  <c r="BC297"/>
  <c r="BB297"/>
  <c r="BA297"/>
  <c r="AZ297"/>
  <c r="AY297"/>
  <c r="AX297"/>
  <c r="CA296"/>
  <c r="BZ296"/>
  <c r="BY296"/>
  <c r="BX296"/>
  <c r="BW296"/>
  <c r="BV296"/>
  <c r="BU296"/>
  <c r="BT296"/>
  <c r="BS296"/>
  <c r="BR296"/>
  <c r="BQ296"/>
  <c r="BP296"/>
  <c r="BO296"/>
  <c r="BN296"/>
  <c r="BM296"/>
  <c r="BL296"/>
  <c r="BK296"/>
  <c r="BJ296"/>
  <c r="BI296"/>
  <c r="BH296"/>
  <c r="BG296"/>
  <c r="BF296"/>
  <c r="BE296"/>
  <c r="BD296"/>
  <c r="BC296"/>
  <c r="BB296"/>
  <c r="BA296"/>
  <c r="AZ296"/>
  <c r="AY296"/>
  <c r="AX296"/>
  <c r="CA295"/>
  <c r="BZ295"/>
  <c r="BY295"/>
  <c r="BX295"/>
  <c r="BW295"/>
  <c r="BV295"/>
  <c r="BU295"/>
  <c r="BT295"/>
  <c r="BS295"/>
  <c r="BR295"/>
  <c r="BQ295"/>
  <c r="BP295"/>
  <c r="BO295"/>
  <c r="BN295"/>
  <c r="BM295"/>
  <c r="BL295"/>
  <c r="BK295"/>
  <c r="BJ295"/>
  <c r="BI295"/>
  <c r="BH295"/>
  <c r="BG295"/>
  <c r="BF295"/>
  <c r="BE295"/>
  <c r="BD295"/>
  <c r="BC295"/>
  <c r="BB295"/>
  <c r="BA295"/>
  <c r="AZ295"/>
  <c r="AY295"/>
  <c r="AX295"/>
  <c r="CA294"/>
  <c r="BZ294"/>
  <c r="BY294"/>
  <c r="BX294"/>
  <c r="BW294"/>
  <c r="BV294"/>
  <c r="BU294"/>
  <c r="BT294"/>
  <c r="BS294"/>
  <c r="BR294"/>
  <c r="BQ294"/>
  <c r="BP294"/>
  <c r="BO294"/>
  <c r="BN294"/>
  <c r="BM294"/>
  <c r="BL294"/>
  <c r="BK294"/>
  <c r="BJ294"/>
  <c r="BI294"/>
  <c r="BH294"/>
  <c r="BG294"/>
  <c r="BF294"/>
  <c r="BE294"/>
  <c r="BD294"/>
  <c r="BC294"/>
  <c r="BB294"/>
  <c r="BA294"/>
  <c r="AZ294"/>
  <c r="AY294"/>
  <c r="AX294"/>
  <c r="CA293"/>
  <c r="BZ293"/>
  <c r="BY293"/>
  <c r="BX293"/>
  <c r="BW293"/>
  <c r="BV293"/>
  <c r="BU293"/>
  <c r="BT293"/>
  <c r="BS293"/>
  <c r="BR293"/>
  <c r="BQ293"/>
  <c r="BP293"/>
  <c r="BO293"/>
  <c r="BN293"/>
  <c r="BM293"/>
  <c r="BL293"/>
  <c r="BK293"/>
  <c r="BJ293"/>
  <c r="BI293"/>
  <c r="BH293"/>
  <c r="BG293"/>
  <c r="BF293"/>
  <c r="BE293"/>
  <c r="BD293"/>
  <c r="BC293"/>
  <c r="BB293"/>
  <c r="BA293"/>
  <c r="AZ293"/>
  <c r="AY293"/>
  <c r="AX293"/>
  <c r="CA292"/>
  <c r="BZ292"/>
  <c r="BY292"/>
  <c r="BX292"/>
  <c r="BW292"/>
  <c r="BV292"/>
  <c r="BU292"/>
  <c r="BT292"/>
  <c r="BS292"/>
  <c r="BR292"/>
  <c r="BQ292"/>
  <c r="BP292"/>
  <c r="BO292"/>
  <c r="BN292"/>
  <c r="BM292"/>
  <c r="BL292"/>
  <c r="BK292"/>
  <c r="BJ292"/>
  <c r="BI292"/>
  <c r="BH292"/>
  <c r="BG292"/>
  <c r="BF292"/>
  <c r="BE292"/>
  <c r="BD292"/>
  <c r="BC292"/>
  <c r="BB292"/>
  <c r="BA292"/>
  <c r="AZ292"/>
  <c r="AY292"/>
  <c r="AX292"/>
  <c r="CA291"/>
  <c r="BZ291"/>
  <c r="BY291"/>
  <c r="BX291"/>
  <c r="BW291"/>
  <c r="BV291"/>
  <c r="BU291"/>
  <c r="BT291"/>
  <c r="BS291"/>
  <c r="BR291"/>
  <c r="BQ291"/>
  <c r="BP291"/>
  <c r="BO291"/>
  <c r="BN291"/>
  <c r="BM291"/>
  <c r="BL291"/>
  <c r="BK291"/>
  <c r="BJ291"/>
  <c r="BI291"/>
  <c r="BH291"/>
  <c r="BG291"/>
  <c r="BF291"/>
  <c r="BE291"/>
  <c r="BD291"/>
  <c r="BC291"/>
  <c r="BB291"/>
  <c r="BA291"/>
  <c r="AZ291"/>
  <c r="AY291"/>
  <c r="AX291"/>
  <c r="CA290"/>
  <c r="BZ290"/>
  <c r="BY290"/>
  <c r="BX290"/>
  <c r="BW290"/>
  <c r="BV290"/>
  <c r="BU290"/>
  <c r="BT290"/>
  <c r="BS290"/>
  <c r="BR290"/>
  <c r="BQ290"/>
  <c r="BP290"/>
  <c r="BO290"/>
  <c r="BN290"/>
  <c r="BM290"/>
  <c r="BL290"/>
  <c r="BK290"/>
  <c r="BJ290"/>
  <c r="BI290"/>
  <c r="BH290"/>
  <c r="BG290"/>
  <c r="BF290"/>
  <c r="BE290"/>
  <c r="BD290"/>
  <c r="BC290"/>
  <c r="BB290"/>
  <c r="BA290"/>
  <c r="AZ290"/>
  <c r="AY290"/>
  <c r="AX290"/>
  <c r="CA289"/>
  <c r="BZ289"/>
  <c r="BY289"/>
  <c r="BX289"/>
  <c r="BW289"/>
  <c r="BV289"/>
  <c r="BU289"/>
  <c r="BT289"/>
  <c r="BS289"/>
  <c r="BR289"/>
  <c r="BQ289"/>
  <c r="BP289"/>
  <c r="BO289"/>
  <c r="BN289"/>
  <c r="BM289"/>
  <c r="BL289"/>
  <c r="BK289"/>
  <c r="BJ289"/>
  <c r="BI289"/>
  <c r="BH289"/>
  <c r="BG289"/>
  <c r="BF289"/>
  <c r="BE289"/>
  <c r="BD289"/>
  <c r="BC289"/>
  <c r="BB289"/>
  <c r="BA289"/>
  <c r="AZ289"/>
  <c r="AY289"/>
  <c r="AX289"/>
  <c r="CA288"/>
  <c r="BZ288"/>
  <c r="BY288"/>
  <c r="BX288"/>
  <c r="BW288"/>
  <c r="BV288"/>
  <c r="BU288"/>
  <c r="BT288"/>
  <c r="BS288"/>
  <c r="BR288"/>
  <c r="BQ288"/>
  <c r="BP288"/>
  <c r="BO288"/>
  <c r="BN288"/>
  <c r="BM288"/>
  <c r="BL288"/>
  <c r="BK288"/>
  <c r="BJ288"/>
  <c r="BI288"/>
  <c r="BH288"/>
  <c r="BG288"/>
  <c r="BF288"/>
  <c r="BE288"/>
  <c r="BD288"/>
  <c r="BC288"/>
  <c r="BB288"/>
  <c r="BA288"/>
  <c r="AZ288"/>
  <c r="AY288"/>
  <c r="AX288"/>
  <c r="CA287"/>
  <c r="BZ287"/>
  <c r="BY287"/>
  <c r="BX287"/>
  <c r="BW287"/>
  <c r="BV287"/>
  <c r="BU287"/>
  <c r="BT287"/>
  <c r="BS287"/>
  <c r="BR287"/>
  <c r="BQ287"/>
  <c r="BP287"/>
  <c r="BO287"/>
  <c r="BN287"/>
  <c r="BM287"/>
  <c r="BL287"/>
  <c r="BK287"/>
  <c r="BJ287"/>
  <c r="BI287"/>
  <c r="BH287"/>
  <c r="BG287"/>
  <c r="BF287"/>
  <c r="BE287"/>
  <c r="BD287"/>
  <c r="BC287"/>
  <c r="BB287"/>
  <c r="BA287"/>
  <c r="AZ287"/>
  <c r="AY287"/>
  <c r="AX287"/>
  <c r="CA286"/>
  <c r="BZ286"/>
  <c r="BY286"/>
  <c r="BX286"/>
  <c r="BW286"/>
  <c r="BV286"/>
  <c r="BU286"/>
  <c r="BT286"/>
  <c r="BS286"/>
  <c r="BR286"/>
  <c r="BQ286"/>
  <c r="BP286"/>
  <c r="BO286"/>
  <c r="BN286"/>
  <c r="BM286"/>
  <c r="BL286"/>
  <c r="BK286"/>
  <c r="BJ286"/>
  <c r="BI286"/>
  <c r="BH286"/>
  <c r="BG286"/>
  <c r="BF286"/>
  <c r="BE286"/>
  <c r="BD286"/>
  <c r="BC286"/>
  <c r="BB286"/>
  <c r="BA286"/>
  <c r="AZ286"/>
  <c r="AY286"/>
  <c r="AX286"/>
  <c r="CA285"/>
  <c r="BZ285"/>
  <c r="BY285"/>
  <c r="BX285"/>
  <c r="BW285"/>
  <c r="BV285"/>
  <c r="BU285"/>
  <c r="BT285"/>
  <c r="BS285"/>
  <c r="BR285"/>
  <c r="BQ285"/>
  <c r="BP285"/>
  <c r="BO285"/>
  <c r="BN285"/>
  <c r="BM285"/>
  <c r="BL285"/>
  <c r="BK285"/>
  <c r="BJ285"/>
  <c r="BI285"/>
  <c r="BH285"/>
  <c r="BG285"/>
  <c r="BF285"/>
  <c r="BE285"/>
  <c r="BD285"/>
  <c r="BC285"/>
  <c r="BB285"/>
  <c r="BA285"/>
  <c r="AZ285"/>
  <c r="AY285"/>
  <c r="AX285"/>
  <c r="CA284"/>
  <c r="BZ284"/>
  <c r="BY284"/>
  <c r="BX284"/>
  <c r="BW284"/>
  <c r="BV284"/>
  <c r="BU284"/>
  <c r="BT284"/>
  <c r="BS284"/>
  <c r="BR284"/>
  <c r="BQ284"/>
  <c r="BP284"/>
  <c r="BO284"/>
  <c r="BN284"/>
  <c r="BM284"/>
  <c r="BL284"/>
  <c r="BK284"/>
  <c r="BJ284"/>
  <c r="BI284"/>
  <c r="BH284"/>
  <c r="BG284"/>
  <c r="BF284"/>
  <c r="BE284"/>
  <c r="BD284"/>
  <c r="BC284"/>
  <c r="BB284"/>
  <c r="BA284"/>
  <c r="AZ284"/>
  <c r="AY284"/>
  <c r="AX284"/>
  <c r="CA283"/>
  <c r="BZ283"/>
  <c r="BY283"/>
  <c r="BX283"/>
  <c r="BW283"/>
  <c r="BV283"/>
  <c r="BU283"/>
  <c r="BT283"/>
  <c r="BS283"/>
  <c r="BR283"/>
  <c r="BQ283"/>
  <c r="BP283"/>
  <c r="BO283"/>
  <c r="BN283"/>
  <c r="BM283"/>
  <c r="BL283"/>
  <c r="BK283"/>
  <c r="BJ283"/>
  <c r="BI283"/>
  <c r="BH283"/>
  <c r="BG283"/>
  <c r="BF283"/>
  <c r="BE283"/>
  <c r="BD283"/>
  <c r="BC283"/>
  <c r="BB283"/>
  <c r="BA283"/>
  <c r="AZ283"/>
  <c r="AY283"/>
  <c r="AX283"/>
  <c r="CA282"/>
  <c r="BZ282"/>
  <c r="BY282"/>
  <c r="BX282"/>
  <c r="BW282"/>
  <c r="BV282"/>
  <c r="BU282"/>
  <c r="BT282"/>
  <c r="BS282"/>
  <c r="BR282"/>
  <c r="BQ282"/>
  <c r="BP282"/>
  <c r="BO282"/>
  <c r="BN282"/>
  <c r="BM282"/>
  <c r="BL282"/>
  <c r="BK282"/>
  <c r="BJ282"/>
  <c r="BI282"/>
  <c r="BH282"/>
  <c r="BG282"/>
  <c r="BF282"/>
  <c r="BE282"/>
  <c r="BD282"/>
  <c r="BC282"/>
  <c r="BB282"/>
  <c r="BA282"/>
  <c r="AZ282"/>
  <c r="AY282"/>
  <c r="AX282"/>
  <c r="CA281"/>
  <c r="BZ281"/>
  <c r="BY281"/>
  <c r="BX281"/>
  <c r="BW281"/>
  <c r="BV281"/>
  <c r="BU281"/>
  <c r="BT281"/>
  <c r="BS281"/>
  <c r="BR281"/>
  <c r="BQ281"/>
  <c r="BP281"/>
  <c r="BO281"/>
  <c r="BN281"/>
  <c r="BM281"/>
  <c r="BL281"/>
  <c r="BK281"/>
  <c r="BJ281"/>
  <c r="BI281"/>
  <c r="BH281"/>
  <c r="BG281"/>
  <c r="BF281"/>
  <c r="BE281"/>
  <c r="BD281"/>
  <c r="BC281"/>
  <c r="BB281"/>
  <c r="BA281"/>
  <c r="AZ281"/>
  <c r="AY281"/>
  <c r="AX281"/>
  <c r="CA280"/>
  <c r="BZ280"/>
  <c r="BY280"/>
  <c r="BX280"/>
  <c r="BW280"/>
  <c r="BV280"/>
  <c r="BU280"/>
  <c r="BT280"/>
  <c r="BS280"/>
  <c r="BR280"/>
  <c r="BQ280"/>
  <c r="BP280"/>
  <c r="BO280"/>
  <c r="BN280"/>
  <c r="BM280"/>
  <c r="BL280"/>
  <c r="BK280"/>
  <c r="BJ280"/>
  <c r="BI280"/>
  <c r="BH280"/>
  <c r="BG280"/>
  <c r="BF280"/>
  <c r="BE280"/>
  <c r="BD280"/>
  <c r="BC280"/>
  <c r="BB280"/>
  <c r="BA280"/>
  <c r="AZ280"/>
  <c r="AY280"/>
  <c r="AX280"/>
  <c r="CA279"/>
  <c r="BZ279"/>
  <c r="BY279"/>
  <c r="BX279"/>
  <c r="BW279"/>
  <c r="BV279"/>
  <c r="BU279"/>
  <c r="BT279"/>
  <c r="BS279"/>
  <c r="BR279"/>
  <c r="BQ279"/>
  <c r="BP279"/>
  <c r="BO279"/>
  <c r="BN279"/>
  <c r="BM279"/>
  <c r="BL279"/>
  <c r="BK279"/>
  <c r="BJ279"/>
  <c r="BI279"/>
  <c r="BH279"/>
  <c r="BG279"/>
  <c r="BF279"/>
  <c r="BE279"/>
  <c r="BD279"/>
  <c r="BC279"/>
  <c r="BB279"/>
  <c r="BA279"/>
  <c r="AZ279"/>
  <c r="AY279"/>
  <c r="AX279"/>
  <c r="CA278"/>
  <c r="BZ278"/>
  <c r="BY278"/>
  <c r="BX278"/>
  <c r="BW278"/>
  <c r="BV278"/>
  <c r="BU278"/>
  <c r="BT278"/>
  <c r="BS278"/>
  <c r="BR278"/>
  <c r="BQ278"/>
  <c r="BP278"/>
  <c r="BO278"/>
  <c r="BN278"/>
  <c r="BM278"/>
  <c r="BL278"/>
  <c r="BK278"/>
  <c r="BJ278"/>
  <c r="BI278"/>
  <c r="BH278"/>
  <c r="BG278"/>
  <c r="BF278"/>
  <c r="BE278"/>
  <c r="BD278"/>
  <c r="BC278"/>
  <c r="BB278"/>
  <c r="BA278"/>
  <c r="AZ278"/>
  <c r="AY278"/>
  <c r="AX278"/>
  <c r="CA277"/>
  <c r="BZ277"/>
  <c r="BY277"/>
  <c r="BX277"/>
  <c r="BW277"/>
  <c r="BV277"/>
  <c r="BU277"/>
  <c r="BT277"/>
  <c r="BS277"/>
  <c r="BR277"/>
  <c r="BQ277"/>
  <c r="BP277"/>
  <c r="BO277"/>
  <c r="BN277"/>
  <c r="BM277"/>
  <c r="BL277"/>
  <c r="BK277"/>
  <c r="BJ277"/>
  <c r="BI277"/>
  <c r="BH277"/>
  <c r="BG277"/>
  <c r="BF277"/>
  <c r="BE277"/>
  <c r="BD277"/>
  <c r="BC277"/>
  <c r="BB277"/>
  <c r="BA277"/>
  <c r="AZ277"/>
  <c r="AY277"/>
  <c r="AX277"/>
  <c r="CA276"/>
  <c r="BZ276"/>
  <c r="BY276"/>
  <c r="BX276"/>
  <c r="BW276"/>
  <c r="BV276"/>
  <c r="BU276"/>
  <c r="BT276"/>
  <c r="BS276"/>
  <c r="BR276"/>
  <c r="BQ276"/>
  <c r="BP276"/>
  <c r="BO276"/>
  <c r="BN276"/>
  <c r="BM276"/>
  <c r="BL276"/>
  <c r="BK276"/>
  <c r="BJ276"/>
  <c r="BI276"/>
  <c r="BH276"/>
  <c r="BG276"/>
  <c r="BF276"/>
  <c r="BE276"/>
  <c r="BD276"/>
  <c r="BC276"/>
  <c r="BB276"/>
  <c r="BA276"/>
  <c r="AZ276"/>
  <c r="AY276"/>
  <c r="AX276"/>
  <c r="CA275"/>
  <c r="BZ275"/>
  <c r="BY275"/>
  <c r="BX275"/>
  <c r="BW275"/>
  <c r="BV275"/>
  <c r="BU275"/>
  <c r="BT275"/>
  <c r="BS275"/>
  <c r="BR275"/>
  <c r="BQ275"/>
  <c r="BP275"/>
  <c r="BO275"/>
  <c r="BN275"/>
  <c r="BM275"/>
  <c r="BL275"/>
  <c r="BK275"/>
  <c r="BJ275"/>
  <c r="BI275"/>
  <c r="BH275"/>
  <c r="BG275"/>
  <c r="BF275"/>
  <c r="BE275"/>
  <c r="BD275"/>
  <c r="BC275"/>
  <c r="BB275"/>
  <c r="BA275"/>
  <c r="AZ275"/>
  <c r="AY275"/>
  <c r="AX275"/>
  <c r="CA274"/>
  <c r="BZ274"/>
  <c r="BY274"/>
  <c r="BX274"/>
  <c r="BW274"/>
  <c r="BV274"/>
  <c r="BU274"/>
  <c r="BT274"/>
  <c r="BS274"/>
  <c r="BR274"/>
  <c r="BQ274"/>
  <c r="BP274"/>
  <c r="BO274"/>
  <c r="BN274"/>
  <c r="BM274"/>
  <c r="BL274"/>
  <c r="BK274"/>
  <c r="BJ274"/>
  <c r="BI274"/>
  <c r="BH274"/>
  <c r="BG274"/>
  <c r="BF274"/>
  <c r="BE274"/>
  <c r="BD274"/>
  <c r="BC274"/>
  <c r="BB274"/>
  <c r="BA274"/>
  <c r="AZ274"/>
  <c r="AY274"/>
  <c r="AX274"/>
  <c r="CA273"/>
  <c r="BZ273"/>
  <c r="BY273"/>
  <c r="BX273"/>
  <c r="BW273"/>
  <c r="BV273"/>
  <c r="BU273"/>
  <c r="BT273"/>
  <c r="BS273"/>
  <c r="BR273"/>
  <c r="BQ273"/>
  <c r="BP273"/>
  <c r="BO273"/>
  <c r="BN273"/>
  <c r="BM273"/>
  <c r="BL273"/>
  <c r="BK273"/>
  <c r="BJ273"/>
  <c r="BI273"/>
  <c r="BH273"/>
  <c r="BG273"/>
  <c r="BF273"/>
  <c r="BE273"/>
  <c r="BD273"/>
  <c r="BC273"/>
  <c r="BB273"/>
  <c r="BA273"/>
  <c r="AZ273"/>
  <c r="AY273"/>
  <c r="AX273"/>
  <c r="CA272"/>
  <c r="BZ272"/>
  <c r="BY272"/>
  <c r="BX272"/>
  <c r="BW272"/>
  <c r="BV272"/>
  <c r="BU272"/>
  <c r="BT272"/>
  <c r="BS272"/>
  <c r="BR272"/>
  <c r="BQ272"/>
  <c r="BP272"/>
  <c r="BO272"/>
  <c r="BN272"/>
  <c r="BM272"/>
  <c r="BL272"/>
  <c r="BK272"/>
  <c r="BJ272"/>
  <c r="BI272"/>
  <c r="BH272"/>
  <c r="BG272"/>
  <c r="BF272"/>
  <c r="BE272"/>
  <c r="BD272"/>
  <c r="BC272"/>
  <c r="BB272"/>
  <c r="BA272"/>
  <c r="AZ272"/>
  <c r="AY272"/>
  <c r="AX272"/>
  <c r="CA271"/>
  <c r="BZ271"/>
  <c r="BY271"/>
  <c r="BX271"/>
  <c r="BW271"/>
  <c r="BV271"/>
  <c r="BU271"/>
  <c r="BT271"/>
  <c r="BS271"/>
  <c r="BR271"/>
  <c r="BQ271"/>
  <c r="BP271"/>
  <c r="BO271"/>
  <c r="BN271"/>
  <c r="BM271"/>
  <c r="BL271"/>
  <c r="BK271"/>
  <c r="BJ271"/>
  <c r="BI271"/>
  <c r="BH271"/>
  <c r="BG271"/>
  <c r="BF271"/>
  <c r="BE271"/>
  <c r="BD271"/>
  <c r="BC271"/>
  <c r="BB271"/>
  <c r="BA271"/>
  <c r="AZ271"/>
  <c r="AY271"/>
  <c r="AX271"/>
  <c r="CA270"/>
  <c r="BZ270"/>
  <c r="BY270"/>
  <c r="BX270"/>
  <c r="BW270"/>
  <c r="BV270"/>
  <c r="BU270"/>
  <c r="BT270"/>
  <c r="BS270"/>
  <c r="BR270"/>
  <c r="BQ270"/>
  <c r="BP270"/>
  <c r="BO270"/>
  <c r="BN270"/>
  <c r="BM270"/>
  <c r="BL270"/>
  <c r="BK270"/>
  <c r="BJ270"/>
  <c r="BI270"/>
  <c r="BH270"/>
  <c r="BG270"/>
  <c r="BF270"/>
  <c r="BE270"/>
  <c r="BD270"/>
  <c r="BC270"/>
  <c r="BB270"/>
  <c r="BA270"/>
  <c r="AZ270"/>
  <c r="AY270"/>
  <c r="AX270"/>
  <c r="CA269"/>
  <c r="BZ269"/>
  <c r="BY269"/>
  <c r="BX269"/>
  <c r="BW269"/>
  <c r="BV269"/>
  <c r="BU269"/>
  <c r="BT269"/>
  <c r="BS269"/>
  <c r="BR269"/>
  <c r="BQ269"/>
  <c r="BP269"/>
  <c r="BO269"/>
  <c r="BN269"/>
  <c r="BM269"/>
  <c r="BL269"/>
  <c r="BK269"/>
  <c r="BJ269"/>
  <c r="BI269"/>
  <c r="BH269"/>
  <c r="BG269"/>
  <c r="BF269"/>
  <c r="BE269"/>
  <c r="BD269"/>
  <c r="BC269"/>
  <c r="BB269"/>
  <c r="BA269"/>
  <c r="AZ269"/>
  <c r="AY269"/>
  <c r="AX269"/>
  <c r="CA268"/>
  <c r="BZ268"/>
  <c r="BY268"/>
  <c r="BX268"/>
  <c r="BW268"/>
  <c r="BV268"/>
  <c r="BU268"/>
  <c r="BT268"/>
  <c r="BS268"/>
  <c r="BR268"/>
  <c r="BQ268"/>
  <c r="BP268"/>
  <c r="BO268"/>
  <c r="BN268"/>
  <c r="BM268"/>
  <c r="BL268"/>
  <c r="BK268"/>
  <c r="BJ268"/>
  <c r="BI268"/>
  <c r="BH268"/>
  <c r="BG268"/>
  <c r="BF268"/>
  <c r="BE268"/>
  <c r="BD268"/>
  <c r="BC268"/>
  <c r="BB268"/>
  <c r="BA268"/>
  <c r="AZ268"/>
  <c r="AY268"/>
  <c r="AX268"/>
  <c r="CA267"/>
  <c r="BZ267"/>
  <c r="BY267"/>
  <c r="BX267"/>
  <c r="BW267"/>
  <c r="BV267"/>
  <c r="BU267"/>
  <c r="BT267"/>
  <c r="BS267"/>
  <c r="BR267"/>
  <c r="BQ267"/>
  <c r="BP267"/>
  <c r="BO267"/>
  <c r="BN267"/>
  <c r="BM267"/>
  <c r="BL267"/>
  <c r="BK267"/>
  <c r="BJ267"/>
  <c r="BI267"/>
  <c r="BH267"/>
  <c r="BG267"/>
  <c r="BF267"/>
  <c r="BE267"/>
  <c r="BD267"/>
  <c r="BC267"/>
  <c r="BB267"/>
  <c r="BA267"/>
  <c r="AZ267"/>
  <c r="AY267"/>
  <c r="AX267"/>
  <c r="CA266"/>
  <c r="BZ266"/>
  <c r="BY266"/>
  <c r="BX266"/>
  <c r="BW266"/>
  <c r="BV266"/>
  <c r="BU266"/>
  <c r="BT266"/>
  <c r="BS266"/>
  <c r="BR266"/>
  <c r="BQ266"/>
  <c r="BP266"/>
  <c r="BO266"/>
  <c r="BN266"/>
  <c r="BM266"/>
  <c r="BL266"/>
  <c r="BK266"/>
  <c r="BJ266"/>
  <c r="BI266"/>
  <c r="BH266"/>
  <c r="BG266"/>
  <c r="BF266"/>
  <c r="BE266"/>
  <c r="BD266"/>
  <c r="BC266"/>
  <c r="BB266"/>
  <c r="BA266"/>
  <c r="AZ266"/>
  <c r="AY266"/>
  <c r="AX266"/>
  <c r="CA265"/>
  <c r="BZ265"/>
  <c r="BY265"/>
  <c r="BX265"/>
  <c r="BW265"/>
  <c r="BV265"/>
  <c r="BU265"/>
  <c r="BT265"/>
  <c r="BS265"/>
  <c r="BR265"/>
  <c r="BQ265"/>
  <c r="BP265"/>
  <c r="BO265"/>
  <c r="BN265"/>
  <c r="BM265"/>
  <c r="BL265"/>
  <c r="BK265"/>
  <c r="BJ265"/>
  <c r="BI265"/>
  <c r="BH265"/>
  <c r="BG265"/>
  <c r="BF265"/>
  <c r="BE265"/>
  <c r="BD265"/>
  <c r="BC265"/>
  <c r="BB265"/>
  <c r="BA265"/>
  <c r="AZ265"/>
  <c r="AY265"/>
  <c r="AX265"/>
  <c r="CA264"/>
  <c r="BZ264"/>
  <c r="BY264"/>
  <c r="BX264"/>
  <c r="BW264"/>
  <c r="BV264"/>
  <c r="BU264"/>
  <c r="BT264"/>
  <c r="BS264"/>
  <c r="BR264"/>
  <c r="BQ264"/>
  <c r="BP264"/>
  <c r="BO264"/>
  <c r="BN264"/>
  <c r="BM264"/>
  <c r="BL264"/>
  <c r="BK264"/>
  <c r="BJ264"/>
  <c r="BI264"/>
  <c r="BH264"/>
  <c r="BG264"/>
  <c r="BF264"/>
  <c r="BE264"/>
  <c r="BD264"/>
  <c r="BC264"/>
  <c r="BB264"/>
  <c r="BA264"/>
  <c r="AZ264"/>
  <c r="AY264"/>
  <c r="AX264"/>
  <c r="CA263"/>
  <c r="BZ263"/>
  <c r="BY263"/>
  <c r="BX263"/>
  <c r="BW263"/>
  <c r="BV263"/>
  <c r="BU263"/>
  <c r="BT263"/>
  <c r="BS263"/>
  <c r="BR263"/>
  <c r="BQ263"/>
  <c r="BP263"/>
  <c r="BO263"/>
  <c r="BN263"/>
  <c r="BM263"/>
  <c r="BL263"/>
  <c r="BK263"/>
  <c r="BJ263"/>
  <c r="BI263"/>
  <c r="BH263"/>
  <c r="BG263"/>
  <c r="BF263"/>
  <c r="BE263"/>
  <c r="BD263"/>
  <c r="BC263"/>
  <c r="BB263"/>
  <c r="BA263"/>
  <c r="AZ263"/>
  <c r="AY263"/>
  <c r="AX263"/>
  <c r="CA262"/>
  <c r="BZ262"/>
  <c r="BY262"/>
  <c r="BX262"/>
  <c r="BW262"/>
  <c r="BV262"/>
  <c r="BU262"/>
  <c r="BT262"/>
  <c r="BS262"/>
  <c r="BR262"/>
  <c r="BQ262"/>
  <c r="BP262"/>
  <c r="BO262"/>
  <c r="BN262"/>
  <c r="BM262"/>
  <c r="BL262"/>
  <c r="BK262"/>
  <c r="BJ262"/>
  <c r="BI262"/>
  <c r="BH262"/>
  <c r="BG262"/>
  <c r="BF262"/>
  <c r="BE262"/>
  <c r="BD262"/>
  <c r="BC262"/>
  <c r="BB262"/>
  <c r="BA262"/>
  <c r="AZ262"/>
  <c r="AY262"/>
  <c r="AX262"/>
  <c r="CA261"/>
  <c r="BZ261"/>
  <c r="BY261"/>
  <c r="BX261"/>
  <c r="BW261"/>
  <c r="BV261"/>
  <c r="BU261"/>
  <c r="BT261"/>
  <c r="BS261"/>
  <c r="BR261"/>
  <c r="BQ261"/>
  <c r="BP261"/>
  <c r="BO261"/>
  <c r="BN261"/>
  <c r="BM261"/>
  <c r="BL261"/>
  <c r="BK261"/>
  <c r="BJ261"/>
  <c r="BI261"/>
  <c r="BH261"/>
  <c r="BG261"/>
  <c r="BF261"/>
  <c r="BE261"/>
  <c r="BD261"/>
  <c r="BC261"/>
  <c r="BB261"/>
  <c r="BA261"/>
  <c r="AZ261"/>
  <c r="AY261"/>
  <c r="AX261"/>
  <c r="CA260"/>
  <c r="BZ260"/>
  <c r="BY260"/>
  <c r="BX260"/>
  <c r="BW260"/>
  <c r="BV260"/>
  <c r="BU260"/>
  <c r="BT260"/>
  <c r="BS260"/>
  <c r="BR260"/>
  <c r="BQ260"/>
  <c r="BP260"/>
  <c r="BO260"/>
  <c r="BN260"/>
  <c r="BM260"/>
  <c r="BL260"/>
  <c r="BK260"/>
  <c r="BJ260"/>
  <c r="BI260"/>
  <c r="BH260"/>
  <c r="BG260"/>
  <c r="BF260"/>
  <c r="BE260"/>
  <c r="BD260"/>
  <c r="BC260"/>
  <c r="BB260"/>
  <c r="BA260"/>
  <c r="AZ260"/>
  <c r="AY260"/>
  <c r="AX260"/>
  <c r="CA259"/>
  <c r="BZ259"/>
  <c r="BY259"/>
  <c r="BX259"/>
  <c r="BW259"/>
  <c r="BV259"/>
  <c r="BU259"/>
  <c r="BT259"/>
  <c r="BS259"/>
  <c r="BR259"/>
  <c r="BQ259"/>
  <c r="BP259"/>
  <c r="BO259"/>
  <c r="BN259"/>
  <c r="BM259"/>
  <c r="BL259"/>
  <c r="BK259"/>
  <c r="BJ259"/>
  <c r="BI259"/>
  <c r="BH259"/>
  <c r="BG259"/>
  <c r="BF259"/>
  <c r="BE259"/>
  <c r="BD259"/>
  <c r="BC259"/>
  <c r="BB259"/>
  <c r="BA259"/>
  <c r="AZ259"/>
  <c r="AY259"/>
  <c r="AX259"/>
  <c r="CA258"/>
  <c r="BZ258"/>
  <c r="BY258"/>
  <c r="BX258"/>
  <c r="BW258"/>
  <c r="BV258"/>
  <c r="BU258"/>
  <c r="BT258"/>
  <c r="BS258"/>
  <c r="BR258"/>
  <c r="BQ258"/>
  <c r="BP258"/>
  <c r="BO258"/>
  <c r="BN258"/>
  <c r="BM258"/>
  <c r="BL258"/>
  <c r="BK258"/>
  <c r="BJ258"/>
  <c r="BI258"/>
  <c r="BH258"/>
  <c r="BG258"/>
  <c r="BF258"/>
  <c r="BE258"/>
  <c r="BD258"/>
  <c r="BC258"/>
  <c r="BB258"/>
  <c r="BA258"/>
  <c r="AZ258"/>
  <c r="AY258"/>
  <c r="AX258"/>
  <c r="CA257"/>
  <c r="BZ257"/>
  <c r="BY257"/>
  <c r="BX257"/>
  <c r="BW257"/>
  <c r="BV257"/>
  <c r="BU257"/>
  <c r="BT257"/>
  <c r="BS257"/>
  <c r="BR257"/>
  <c r="BQ257"/>
  <c r="BP257"/>
  <c r="BO257"/>
  <c r="BN257"/>
  <c r="BM257"/>
  <c r="BL257"/>
  <c r="BK257"/>
  <c r="BJ257"/>
  <c r="BI257"/>
  <c r="BH257"/>
  <c r="BG257"/>
  <c r="BF257"/>
  <c r="BE257"/>
  <c r="BD257"/>
  <c r="BC257"/>
  <c r="BB257"/>
  <c r="BA257"/>
  <c r="AZ257"/>
  <c r="AY257"/>
  <c r="AX257"/>
  <c r="CA256"/>
  <c r="BZ256"/>
  <c r="BY256"/>
  <c r="BX256"/>
  <c r="BW256"/>
  <c r="BV256"/>
  <c r="BU256"/>
  <c r="BT256"/>
  <c r="BS256"/>
  <c r="BR256"/>
  <c r="BQ256"/>
  <c r="BP256"/>
  <c r="BO256"/>
  <c r="BN256"/>
  <c r="BM256"/>
  <c r="BL256"/>
  <c r="BK256"/>
  <c r="BJ256"/>
  <c r="BI256"/>
  <c r="BH256"/>
  <c r="BG256"/>
  <c r="BF256"/>
  <c r="BE256"/>
  <c r="BD256"/>
  <c r="BC256"/>
  <c r="BB256"/>
  <c r="BA256"/>
  <c r="AZ256"/>
  <c r="AY256"/>
  <c r="AX256"/>
  <c r="CA255"/>
  <c r="BZ255"/>
  <c r="BY255"/>
  <c r="BX255"/>
  <c r="BW255"/>
  <c r="BV255"/>
  <c r="BU255"/>
  <c r="BT255"/>
  <c r="BS255"/>
  <c r="BR255"/>
  <c r="BQ255"/>
  <c r="BP255"/>
  <c r="BO255"/>
  <c r="BN255"/>
  <c r="BM255"/>
  <c r="BL255"/>
  <c r="BK255"/>
  <c r="BJ255"/>
  <c r="BI255"/>
  <c r="BH255"/>
  <c r="BG255"/>
  <c r="BF255"/>
  <c r="BE255"/>
  <c r="BD255"/>
  <c r="BC255"/>
  <c r="BB255"/>
  <c r="BA255"/>
  <c r="AZ255"/>
  <c r="AY255"/>
  <c r="AX255"/>
  <c r="CA254"/>
  <c r="BZ254"/>
  <c r="BY254"/>
  <c r="BX254"/>
  <c r="BW254"/>
  <c r="BV254"/>
  <c r="BU254"/>
  <c r="BT254"/>
  <c r="BS254"/>
  <c r="BR254"/>
  <c r="BQ254"/>
  <c r="BP254"/>
  <c r="BO254"/>
  <c r="BN254"/>
  <c r="BM254"/>
  <c r="BL254"/>
  <c r="BK254"/>
  <c r="BJ254"/>
  <c r="BI254"/>
  <c r="BH254"/>
  <c r="BG254"/>
  <c r="BF254"/>
  <c r="BE254"/>
  <c r="BD254"/>
  <c r="BC254"/>
  <c r="BB254"/>
  <c r="BA254"/>
  <c r="AZ254"/>
  <c r="AY254"/>
  <c r="AX254"/>
  <c r="CA253"/>
  <c r="BZ253"/>
  <c r="BY253"/>
  <c r="BX253"/>
  <c r="BW253"/>
  <c r="BV253"/>
  <c r="BU253"/>
  <c r="BT253"/>
  <c r="BS253"/>
  <c r="BR253"/>
  <c r="BQ253"/>
  <c r="BP253"/>
  <c r="BO253"/>
  <c r="BN253"/>
  <c r="BM253"/>
  <c r="BL253"/>
  <c r="BK253"/>
  <c r="BJ253"/>
  <c r="BI253"/>
  <c r="BH253"/>
  <c r="BG253"/>
  <c r="BF253"/>
  <c r="BE253"/>
  <c r="BD253"/>
  <c r="BC253"/>
  <c r="BB253"/>
  <c r="BA253"/>
  <c r="AZ253"/>
  <c r="AY253"/>
  <c r="AX253"/>
  <c r="CA252"/>
  <c r="BZ252"/>
  <c r="BY252"/>
  <c r="BX252"/>
  <c r="BW252"/>
  <c r="BV252"/>
  <c r="BU252"/>
  <c r="BT252"/>
  <c r="BS252"/>
  <c r="BR252"/>
  <c r="BQ252"/>
  <c r="BP252"/>
  <c r="BO252"/>
  <c r="BN252"/>
  <c r="BM252"/>
  <c r="BL252"/>
  <c r="BK252"/>
  <c r="BJ252"/>
  <c r="BI252"/>
  <c r="BH252"/>
  <c r="BG252"/>
  <c r="BF252"/>
  <c r="BE252"/>
  <c r="BD252"/>
  <c r="BC252"/>
  <c r="BB252"/>
  <c r="BA252"/>
  <c r="AZ252"/>
  <c r="AY252"/>
  <c r="AX252"/>
  <c r="CA251"/>
  <c r="BZ251"/>
  <c r="BY251"/>
  <c r="BX251"/>
  <c r="BW251"/>
  <c r="BV251"/>
  <c r="BU251"/>
  <c r="BT251"/>
  <c r="BS251"/>
  <c r="BR251"/>
  <c r="BQ251"/>
  <c r="BP251"/>
  <c r="BO251"/>
  <c r="BN251"/>
  <c r="BM251"/>
  <c r="BL251"/>
  <c r="BK251"/>
  <c r="BJ251"/>
  <c r="BI251"/>
  <c r="BH251"/>
  <c r="BG251"/>
  <c r="BF251"/>
  <c r="BE251"/>
  <c r="BD251"/>
  <c r="BC251"/>
  <c r="BB251"/>
  <c r="BA251"/>
  <c r="AZ251"/>
  <c r="AY251"/>
  <c r="AX251"/>
  <c r="CA250"/>
  <c r="BZ250"/>
  <c r="BY250"/>
  <c r="BX250"/>
  <c r="BW250"/>
  <c r="BV250"/>
  <c r="BU250"/>
  <c r="BT250"/>
  <c r="BS250"/>
  <c r="BR250"/>
  <c r="BQ250"/>
  <c r="BP250"/>
  <c r="BO250"/>
  <c r="BN250"/>
  <c r="BM250"/>
  <c r="BL250"/>
  <c r="BK250"/>
  <c r="BJ250"/>
  <c r="BI250"/>
  <c r="BH250"/>
  <c r="BG250"/>
  <c r="BF250"/>
  <c r="BE250"/>
  <c r="BD250"/>
  <c r="BC250"/>
  <c r="BB250"/>
  <c r="BA250"/>
  <c r="AZ250"/>
  <c r="AY250"/>
  <c r="AX250"/>
  <c r="CA249"/>
  <c r="BZ249"/>
  <c r="BY249"/>
  <c r="BX249"/>
  <c r="BW249"/>
  <c r="BV249"/>
  <c r="BU249"/>
  <c r="BT249"/>
  <c r="BS249"/>
  <c r="BR249"/>
  <c r="BQ249"/>
  <c r="BP249"/>
  <c r="BO249"/>
  <c r="BN249"/>
  <c r="BM249"/>
  <c r="BL249"/>
  <c r="BK249"/>
  <c r="BJ249"/>
  <c r="BI249"/>
  <c r="BH249"/>
  <c r="BG249"/>
  <c r="BF249"/>
  <c r="BE249"/>
  <c r="BD249"/>
  <c r="BC249"/>
  <c r="BB249"/>
  <c r="BA249"/>
  <c r="AZ249"/>
  <c r="AY249"/>
  <c r="AX249"/>
  <c r="CA248"/>
  <c r="BZ248"/>
  <c r="BY248"/>
  <c r="BX248"/>
  <c r="BW248"/>
  <c r="BV248"/>
  <c r="BU248"/>
  <c r="BT248"/>
  <c r="BS248"/>
  <c r="BR248"/>
  <c r="BQ248"/>
  <c r="BP248"/>
  <c r="BO248"/>
  <c r="BN248"/>
  <c r="BM248"/>
  <c r="BL248"/>
  <c r="BK248"/>
  <c r="BJ248"/>
  <c r="BI248"/>
  <c r="BH248"/>
  <c r="BG248"/>
  <c r="BF248"/>
  <c r="BE248"/>
  <c r="BD248"/>
  <c r="BC248"/>
  <c r="BB248"/>
  <c r="BA248"/>
  <c r="AZ248"/>
  <c r="AY248"/>
  <c r="AX248"/>
  <c r="CA247"/>
  <c r="BZ247"/>
  <c r="BY247"/>
  <c r="BX247"/>
  <c r="BW247"/>
  <c r="BV247"/>
  <c r="BU247"/>
  <c r="BT247"/>
  <c r="BS247"/>
  <c r="BR247"/>
  <c r="BQ247"/>
  <c r="BP247"/>
  <c r="BO247"/>
  <c r="BN247"/>
  <c r="BM247"/>
  <c r="BL247"/>
  <c r="BK247"/>
  <c r="BJ247"/>
  <c r="BI247"/>
  <c r="BH247"/>
  <c r="BG247"/>
  <c r="BF247"/>
  <c r="BE247"/>
  <c r="BD247"/>
  <c r="BC247"/>
  <c r="BB247"/>
  <c r="BA247"/>
  <c r="AZ247"/>
  <c r="AY247"/>
  <c r="AX247"/>
  <c r="CA246"/>
  <c r="BZ246"/>
  <c r="BY246"/>
  <c r="BX246"/>
  <c r="BW246"/>
  <c r="BV246"/>
  <c r="BU246"/>
  <c r="BT246"/>
  <c r="BS246"/>
  <c r="BR246"/>
  <c r="BQ246"/>
  <c r="BP246"/>
  <c r="BO246"/>
  <c r="BN246"/>
  <c r="BM246"/>
  <c r="BL246"/>
  <c r="BK246"/>
  <c r="BJ246"/>
  <c r="BI246"/>
  <c r="BH246"/>
  <c r="BG246"/>
  <c r="BF246"/>
  <c r="BE246"/>
  <c r="BD246"/>
  <c r="BC246"/>
  <c r="BB246"/>
  <c r="BA246"/>
  <c r="AZ246"/>
  <c r="AY246"/>
  <c r="AX246"/>
  <c r="CA245"/>
  <c r="BZ245"/>
  <c r="BY245"/>
  <c r="BX245"/>
  <c r="BW245"/>
  <c r="BV245"/>
  <c r="BU245"/>
  <c r="BT245"/>
  <c r="BS245"/>
  <c r="BR245"/>
  <c r="BQ245"/>
  <c r="BP245"/>
  <c r="BO245"/>
  <c r="BN245"/>
  <c r="BM245"/>
  <c r="BL245"/>
  <c r="BK245"/>
  <c r="BJ245"/>
  <c r="BI245"/>
  <c r="BH245"/>
  <c r="BG245"/>
  <c r="BF245"/>
  <c r="BE245"/>
  <c r="BD245"/>
  <c r="BC245"/>
  <c r="BB245"/>
  <c r="BA245"/>
  <c r="AZ245"/>
  <c r="AY245"/>
  <c r="AX245"/>
  <c r="CA244"/>
  <c r="BZ244"/>
  <c r="BY244"/>
  <c r="BX244"/>
  <c r="BW244"/>
  <c r="BV244"/>
  <c r="BU244"/>
  <c r="BT244"/>
  <c r="BS244"/>
  <c r="BR244"/>
  <c r="BQ244"/>
  <c r="BP244"/>
  <c r="BO244"/>
  <c r="BN244"/>
  <c r="BM244"/>
  <c r="BL244"/>
  <c r="BK244"/>
  <c r="BJ244"/>
  <c r="BI244"/>
  <c r="BH244"/>
  <c r="BG244"/>
  <c r="BF244"/>
  <c r="BE244"/>
  <c r="BD244"/>
  <c r="BC244"/>
  <c r="BB244"/>
  <c r="BA244"/>
  <c r="AZ244"/>
  <c r="AY244"/>
  <c r="AX244"/>
  <c r="CA243"/>
  <c r="BZ243"/>
  <c r="BY243"/>
  <c r="BX243"/>
  <c r="BW243"/>
  <c r="BV243"/>
  <c r="BU243"/>
  <c r="BT243"/>
  <c r="BS243"/>
  <c r="BR243"/>
  <c r="BQ243"/>
  <c r="BP243"/>
  <c r="BO243"/>
  <c r="BN243"/>
  <c r="BM243"/>
  <c r="BL243"/>
  <c r="BK243"/>
  <c r="BJ243"/>
  <c r="BI243"/>
  <c r="BH243"/>
  <c r="BG243"/>
  <c r="BF243"/>
  <c r="BE243"/>
  <c r="BD243"/>
  <c r="BC243"/>
  <c r="BB243"/>
  <c r="BA243"/>
  <c r="AZ243"/>
  <c r="AY243"/>
  <c r="AX243"/>
  <c r="CA242"/>
  <c r="BZ242"/>
  <c r="BY242"/>
  <c r="BX242"/>
  <c r="BW242"/>
  <c r="BV242"/>
  <c r="BU242"/>
  <c r="BT242"/>
  <c r="BS242"/>
  <c r="BR242"/>
  <c r="BQ242"/>
  <c r="BP242"/>
  <c r="BO242"/>
  <c r="BN242"/>
  <c r="BM242"/>
  <c r="BL242"/>
  <c r="BK242"/>
  <c r="BJ242"/>
  <c r="BI242"/>
  <c r="BH242"/>
  <c r="BG242"/>
  <c r="BF242"/>
  <c r="BE242"/>
  <c r="BD242"/>
  <c r="BC242"/>
  <c r="BB242"/>
  <c r="BA242"/>
  <c r="AZ242"/>
  <c r="AY242"/>
  <c r="AX242"/>
  <c r="CA241"/>
  <c r="BZ241"/>
  <c r="BY241"/>
  <c r="BX241"/>
  <c r="BW241"/>
  <c r="BV241"/>
  <c r="BU241"/>
  <c r="BT241"/>
  <c r="BS241"/>
  <c r="BR241"/>
  <c r="BQ241"/>
  <c r="BP241"/>
  <c r="BO241"/>
  <c r="BN241"/>
  <c r="BM241"/>
  <c r="BL241"/>
  <c r="BK241"/>
  <c r="BJ241"/>
  <c r="BI241"/>
  <c r="BH241"/>
  <c r="BG241"/>
  <c r="BF241"/>
  <c r="BE241"/>
  <c r="BD241"/>
  <c r="BC241"/>
  <c r="BB241"/>
  <c r="BA241"/>
  <c r="AZ241"/>
  <c r="AY241"/>
  <c r="AX241"/>
  <c r="CA240"/>
  <c r="BZ240"/>
  <c r="BY240"/>
  <c r="BX240"/>
  <c r="BW240"/>
  <c r="BV240"/>
  <c r="BU240"/>
  <c r="BT240"/>
  <c r="BS240"/>
  <c r="BR240"/>
  <c r="BQ240"/>
  <c r="BP240"/>
  <c r="BO240"/>
  <c r="BN240"/>
  <c r="BM240"/>
  <c r="BL240"/>
  <c r="BK240"/>
  <c r="BJ240"/>
  <c r="BI240"/>
  <c r="BH240"/>
  <c r="BG240"/>
  <c r="BF240"/>
  <c r="BE240"/>
  <c r="BD240"/>
  <c r="BC240"/>
  <c r="BB240"/>
  <c r="BA240"/>
  <c r="AZ240"/>
  <c r="AY240"/>
  <c r="AX240"/>
  <c r="CA239"/>
  <c r="BZ239"/>
  <c r="BY239"/>
  <c r="BX239"/>
  <c r="BW239"/>
  <c r="BV239"/>
  <c r="BU239"/>
  <c r="BT239"/>
  <c r="BS239"/>
  <c r="BR239"/>
  <c r="BQ239"/>
  <c r="BP239"/>
  <c r="BO239"/>
  <c r="BN239"/>
  <c r="BM239"/>
  <c r="BL239"/>
  <c r="BK239"/>
  <c r="BJ239"/>
  <c r="BI239"/>
  <c r="BH239"/>
  <c r="BG239"/>
  <c r="BF239"/>
  <c r="BE239"/>
  <c r="BD239"/>
  <c r="BC239"/>
  <c r="BB239"/>
  <c r="BA239"/>
  <c r="AZ239"/>
  <c r="AY239"/>
  <c r="AX239"/>
  <c r="CA238"/>
  <c r="BZ238"/>
  <c r="BY238"/>
  <c r="BX238"/>
  <c r="BW238"/>
  <c r="BV238"/>
  <c r="BU238"/>
  <c r="BT238"/>
  <c r="BS238"/>
  <c r="BR238"/>
  <c r="BQ238"/>
  <c r="BP238"/>
  <c r="BO238"/>
  <c r="BN238"/>
  <c r="BM238"/>
  <c r="BL238"/>
  <c r="BK238"/>
  <c r="BJ238"/>
  <c r="BI238"/>
  <c r="BH238"/>
  <c r="BG238"/>
  <c r="BF238"/>
  <c r="BE238"/>
  <c r="BD238"/>
  <c r="BC238"/>
  <c r="BB238"/>
  <c r="BA238"/>
  <c r="AZ238"/>
  <c r="AY238"/>
  <c r="AX238"/>
  <c r="CA237"/>
  <c r="BZ237"/>
  <c r="BY237"/>
  <c r="BX237"/>
  <c r="BW237"/>
  <c r="BV237"/>
  <c r="BU237"/>
  <c r="BT237"/>
  <c r="BS237"/>
  <c r="BR237"/>
  <c r="BQ237"/>
  <c r="BP237"/>
  <c r="BO237"/>
  <c r="BN237"/>
  <c r="BM237"/>
  <c r="BL237"/>
  <c r="BK237"/>
  <c r="BJ237"/>
  <c r="BI237"/>
  <c r="BH237"/>
  <c r="BG237"/>
  <c r="BF237"/>
  <c r="BE237"/>
  <c r="BD237"/>
  <c r="BC237"/>
  <c r="BB237"/>
  <c r="BA237"/>
  <c r="AZ237"/>
  <c r="AY237"/>
  <c r="AX237"/>
  <c r="CA236"/>
  <c r="BZ236"/>
  <c r="BY236"/>
  <c r="BX236"/>
  <c r="BW236"/>
  <c r="BV236"/>
  <c r="BU236"/>
  <c r="BT236"/>
  <c r="BS236"/>
  <c r="BR236"/>
  <c r="BQ236"/>
  <c r="BP236"/>
  <c r="BO236"/>
  <c r="BN236"/>
  <c r="BM236"/>
  <c r="BL236"/>
  <c r="BK236"/>
  <c r="BJ236"/>
  <c r="BI236"/>
  <c r="BH236"/>
  <c r="BG236"/>
  <c r="BF236"/>
  <c r="BE236"/>
  <c r="BD236"/>
  <c r="BC236"/>
  <c r="BB236"/>
  <c r="BA236"/>
  <c r="AZ236"/>
  <c r="AY236"/>
  <c r="AX236"/>
  <c r="CA235"/>
  <c r="BZ235"/>
  <c r="BY235"/>
  <c r="BX235"/>
  <c r="BW235"/>
  <c r="BV235"/>
  <c r="BU235"/>
  <c r="BT235"/>
  <c r="BS235"/>
  <c r="BR235"/>
  <c r="BQ235"/>
  <c r="BP235"/>
  <c r="BO235"/>
  <c r="BN235"/>
  <c r="BM235"/>
  <c r="BL235"/>
  <c r="BK235"/>
  <c r="BJ235"/>
  <c r="BI235"/>
  <c r="BH235"/>
  <c r="BG235"/>
  <c r="BF235"/>
  <c r="BE235"/>
  <c r="BD235"/>
  <c r="BC235"/>
  <c r="BB235"/>
  <c r="BA235"/>
  <c r="AZ235"/>
  <c r="AY235"/>
  <c r="AX235"/>
  <c r="CA234"/>
  <c r="BZ234"/>
  <c r="BY234"/>
  <c r="BX234"/>
  <c r="BW234"/>
  <c r="BV234"/>
  <c r="BU234"/>
  <c r="BT234"/>
  <c r="BS234"/>
  <c r="BR234"/>
  <c r="BQ234"/>
  <c r="BP234"/>
  <c r="BO234"/>
  <c r="BN234"/>
  <c r="BM234"/>
  <c r="BL234"/>
  <c r="BK234"/>
  <c r="BJ234"/>
  <c r="BI234"/>
  <c r="BH234"/>
  <c r="BG234"/>
  <c r="BF234"/>
  <c r="BE234"/>
  <c r="BD234"/>
  <c r="BC234"/>
  <c r="BB234"/>
  <c r="BA234"/>
  <c r="AZ234"/>
  <c r="AY234"/>
  <c r="AX234"/>
  <c r="CA233"/>
  <c r="BZ233"/>
  <c r="BY233"/>
  <c r="BX233"/>
  <c r="BW233"/>
  <c r="BV233"/>
  <c r="BU233"/>
  <c r="BT233"/>
  <c r="BS233"/>
  <c r="BR233"/>
  <c r="BQ233"/>
  <c r="BP233"/>
  <c r="BO233"/>
  <c r="BN233"/>
  <c r="BM233"/>
  <c r="BL233"/>
  <c r="BK233"/>
  <c r="BJ233"/>
  <c r="BI233"/>
  <c r="BH233"/>
  <c r="BG233"/>
  <c r="BF233"/>
  <c r="BE233"/>
  <c r="BD233"/>
  <c r="BC233"/>
  <c r="BB233"/>
  <c r="BA233"/>
  <c r="AZ233"/>
  <c r="AY233"/>
  <c r="AX233"/>
  <c r="CA232"/>
  <c r="BZ232"/>
  <c r="BY232"/>
  <c r="BX232"/>
  <c r="BW232"/>
  <c r="BV232"/>
  <c r="BU232"/>
  <c r="BT232"/>
  <c r="BS232"/>
  <c r="BR232"/>
  <c r="BQ232"/>
  <c r="BP232"/>
  <c r="BO232"/>
  <c r="BN232"/>
  <c r="BM232"/>
  <c r="BL232"/>
  <c r="BK232"/>
  <c r="BJ232"/>
  <c r="BI232"/>
  <c r="BH232"/>
  <c r="BG232"/>
  <c r="BF232"/>
  <c r="BE232"/>
  <c r="BD232"/>
  <c r="BC232"/>
  <c r="BB232"/>
  <c r="BA232"/>
  <c r="AZ232"/>
  <c r="AY232"/>
  <c r="AX232"/>
  <c r="CA231"/>
  <c r="BZ231"/>
  <c r="BY231"/>
  <c r="BX231"/>
  <c r="BW231"/>
  <c r="BV231"/>
  <c r="BU231"/>
  <c r="BT231"/>
  <c r="BS231"/>
  <c r="BR231"/>
  <c r="BQ231"/>
  <c r="BP231"/>
  <c r="BO231"/>
  <c r="BN231"/>
  <c r="BM231"/>
  <c r="BL231"/>
  <c r="BK231"/>
  <c r="BJ231"/>
  <c r="BI231"/>
  <c r="BH231"/>
  <c r="BG231"/>
  <c r="BF231"/>
  <c r="BE231"/>
  <c r="BD231"/>
  <c r="BC231"/>
  <c r="BB231"/>
  <c r="BA231"/>
  <c r="AZ231"/>
  <c r="AY231"/>
  <c r="AX231"/>
  <c r="CA230"/>
  <c r="BZ230"/>
  <c r="BY230"/>
  <c r="BX230"/>
  <c r="BW230"/>
  <c r="BV230"/>
  <c r="BU230"/>
  <c r="BT230"/>
  <c r="BS230"/>
  <c r="BR230"/>
  <c r="BQ230"/>
  <c r="BP230"/>
  <c r="BO230"/>
  <c r="BN230"/>
  <c r="BM230"/>
  <c r="BL230"/>
  <c r="BK230"/>
  <c r="BJ230"/>
  <c r="BI230"/>
  <c r="BH230"/>
  <c r="BG230"/>
  <c r="BF230"/>
  <c r="BE230"/>
  <c r="BD230"/>
  <c r="BC230"/>
  <c r="BB230"/>
  <c r="BA230"/>
  <c r="AZ230"/>
  <c r="AY230"/>
  <c r="AX230"/>
  <c r="CA229"/>
  <c r="BZ229"/>
  <c r="BY229"/>
  <c r="BX229"/>
  <c r="BW229"/>
  <c r="BV229"/>
  <c r="BU229"/>
  <c r="BT229"/>
  <c r="BS229"/>
  <c r="BR229"/>
  <c r="BQ229"/>
  <c r="BP229"/>
  <c r="BO229"/>
  <c r="BN229"/>
  <c r="BM229"/>
  <c r="BL229"/>
  <c r="BK229"/>
  <c r="BJ229"/>
  <c r="BI229"/>
  <c r="BH229"/>
  <c r="BG229"/>
  <c r="BF229"/>
  <c r="BE229"/>
  <c r="BD229"/>
  <c r="BC229"/>
  <c r="BB229"/>
  <c r="BA229"/>
  <c r="AZ229"/>
  <c r="AY229"/>
  <c r="AX229"/>
  <c r="CA228"/>
  <c r="BZ228"/>
  <c r="BY228"/>
  <c r="BX228"/>
  <c r="BW228"/>
  <c r="BV228"/>
  <c r="BU228"/>
  <c r="BT228"/>
  <c r="BS228"/>
  <c r="BR228"/>
  <c r="BQ228"/>
  <c r="BP228"/>
  <c r="BO228"/>
  <c r="BN228"/>
  <c r="BM228"/>
  <c r="BL228"/>
  <c r="BK228"/>
  <c r="BJ228"/>
  <c r="BI228"/>
  <c r="BH228"/>
  <c r="BG228"/>
  <c r="BF228"/>
  <c r="BE228"/>
  <c r="BD228"/>
  <c r="BC228"/>
  <c r="BB228"/>
  <c r="BA228"/>
  <c r="AZ228"/>
  <c r="AY228"/>
  <c r="AX228"/>
  <c r="CA227"/>
  <c r="BZ227"/>
  <c r="BY227"/>
  <c r="BX227"/>
  <c r="BW227"/>
  <c r="BV227"/>
  <c r="BU227"/>
  <c r="BT227"/>
  <c r="BS227"/>
  <c r="BR227"/>
  <c r="BQ227"/>
  <c r="BP227"/>
  <c r="BO227"/>
  <c r="BN227"/>
  <c r="BM227"/>
  <c r="BL227"/>
  <c r="BK227"/>
  <c r="BJ227"/>
  <c r="BI227"/>
  <c r="BH227"/>
  <c r="BG227"/>
  <c r="BF227"/>
  <c r="BE227"/>
  <c r="BD227"/>
  <c r="BC227"/>
  <c r="BB227"/>
  <c r="BA227"/>
  <c r="AZ227"/>
  <c r="AY227"/>
  <c r="AX227"/>
  <c r="CA226"/>
  <c r="BZ226"/>
  <c r="BY226"/>
  <c r="BX226"/>
  <c r="BW226"/>
  <c r="BV226"/>
  <c r="BU226"/>
  <c r="BT226"/>
  <c r="BS226"/>
  <c r="BR226"/>
  <c r="BQ226"/>
  <c r="BP226"/>
  <c r="BO226"/>
  <c r="BN226"/>
  <c r="BM226"/>
  <c r="BL226"/>
  <c r="BK226"/>
  <c r="BJ226"/>
  <c r="BI226"/>
  <c r="BH226"/>
  <c r="BG226"/>
  <c r="BF226"/>
  <c r="BE226"/>
  <c r="BD226"/>
  <c r="BC226"/>
  <c r="BB226"/>
  <c r="BA226"/>
  <c r="AZ226"/>
  <c r="AY226"/>
  <c r="AX226"/>
  <c r="CA225"/>
  <c r="BZ225"/>
  <c r="BY225"/>
  <c r="BX225"/>
  <c r="BW225"/>
  <c r="BV225"/>
  <c r="BU225"/>
  <c r="BT225"/>
  <c r="BS225"/>
  <c r="BR225"/>
  <c r="BQ225"/>
  <c r="BP225"/>
  <c r="BO225"/>
  <c r="BN225"/>
  <c r="BM225"/>
  <c r="BL225"/>
  <c r="BK225"/>
  <c r="BJ225"/>
  <c r="BI225"/>
  <c r="BH225"/>
  <c r="BG225"/>
  <c r="BF225"/>
  <c r="BE225"/>
  <c r="BD225"/>
  <c r="BC225"/>
  <c r="BB225"/>
  <c r="BA225"/>
  <c r="AZ225"/>
  <c r="AY225"/>
  <c r="AX225"/>
  <c r="CA224"/>
  <c r="BZ224"/>
  <c r="BY224"/>
  <c r="BX224"/>
  <c r="BW224"/>
  <c r="BV224"/>
  <c r="BU224"/>
  <c r="BT224"/>
  <c r="BS224"/>
  <c r="BR224"/>
  <c r="BQ224"/>
  <c r="BP224"/>
  <c r="BO224"/>
  <c r="BN224"/>
  <c r="BM224"/>
  <c r="BL224"/>
  <c r="BK224"/>
  <c r="BJ224"/>
  <c r="BI224"/>
  <c r="BH224"/>
  <c r="BG224"/>
  <c r="BF224"/>
  <c r="BE224"/>
  <c r="BD224"/>
  <c r="BC224"/>
  <c r="BB224"/>
  <c r="BA224"/>
  <c r="AZ224"/>
  <c r="AY224"/>
  <c r="AX224"/>
  <c r="CA223"/>
  <c r="BZ223"/>
  <c r="BY223"/>
  <c r="BX223"/>
  <c r="BW223"/>
  <c r="BV223"/>
  <c r="BU223"/>
  <c r="BT223"/>
  <c r="BS223"/>
  <c r="BR223"/>
  <c r="BQ223"/>
  <c r="BP223"/>
  <c r="BO223"/>
  <c r="BN223"/>
  <c r="BM223"/>
  <c r="BL223"/>
  <c r="BK223"/>
  <c r="BJ223"/>
  <c r="BI223"/>
  <c r="BH223"/>
  <c r="BG223"/>
  <c r="BF223"/>
  <c r="BE223"/>
  <c r="BD223"/>
  <c r="BC223"/>
  <c r="BB223"/>
  <c r="BA223"/>
  <c r="AZ223"/>
  <c r="AY223"/>
  <c r="AX223"/>
  <c r="CA222"/>
  <c r="BZ222"/>
  <c r="BY222"/>
  <c r="BX222"/>
  <c r="BW222"/>
  <c r="BV222"/>
  <c r="BU222"/>
  <c r="BT222"/>
  <c r="BS222"/>
  <c r="BR222"/>
  <c r="BQ222"/>
  <c r="BP222"/>
  <c r="BO222"/>
  <c r="BN222"/>
  <c r="BM222"/>
  <c r="BL222"/>
  <c r="BK222"/>
  <c r="BJ222"/>
  <c r="BI222"/>
  <c r="BH222"/>
  <c r="BG222"/>
  <c r="BF222"/>
  <c r="BE222"/>
  <c r="BD222"/>
  <c r="BC222"/>
  <c r="BB222"/>
  <c r="BA222"/>
  <c r="AZ222"/>
  <c r="AY222"/>
  <c r="AX222"/>
  <c r="CA221"/>
  <c r="BZ221"/>
  <c r="BY221"/>
  <c r="BX221"/>
  <c r="BW221"/>
  <c r="BV221"/>
  <c r="BU221"/>
  <c r="BT221"/>
  <c r="BS221"/>
  <c r="BR221"/>
  <c r="BQ221"/>
  <c r="BP221"/>
  <c r="BO221"/>
  <c r="BN221"/>
  <c r="BM221"/>
  <c r="BL221"/>
  <c r="BK221"/>
  <c r="BJ221"/>
  <c r="BI221"/>
  <c r="BH221"/>
  <c r="BG221"/>
  <c r="BF221"/>
  <c r="BE221"/>
  <c r="BD221"/>
  <c r="BC221"/>
  <c r="BB221"/>
  <c r="BA221"/>
  <c r="AZ221"/>
  <c r="AY221"/>
  <c r="AX221"/>
  <c r="CA220"/>
  <c r="BZ220"/>
  <c r="BY220"/>
  <c r="BX220"/>
  <c r="BW220"/>
  <c r="BV220"/>
  <c r="BU220"/>
  <c r="BT220"/>
  <c r="BS220"/>
  <c r="BR220"/>
  <c r="BQ220"/>
  <c r="BP220"/>
  <c r="BO220"/>
  <c r="BN220"/>
  <c r="BM220"/>
  <c r="BL220"/>
  <c r="BK220"/>
  <c r="BJ220"/>
  <c r="BI220"/>
  <c r="BH220"/>
  <c r="BG220"/>
  <c r="BF220"/>
  <c r="BE220"/>
  <c r="BD220"/>
  <c r="BC220"/>
  <c r="BB220"/>
  <c r="BA220"/>
  <c r="AZ220"/>
  <c r="AY220"/>
  <c r="AX220"/>
  <c r="CA219"/>
  <c r="BZ219"/>
  <c r="BY219"/>
  <c r="BX219"/>
  <c r="BW219"/>
  <c r="BV219"/>
  <c r="BU219"/>
  <c r="BT219"/>
  <c r="BS219"/>
  <c r="BR219"/>
  <c r="BQ219"/>
  <c r="BP219"/>
  <c r="BO219"/>
  <c r="BN219"/>
  <c r="BM219"/>
  <c r="BL219"/>
  <c r="BK219"/>
  <c r="BJ219"/>
  <c r="BI219"/>
  <c r="BH219"/>
  <c r="BG219"/>
  <c r="BF219"/>
  <c r="BE219"/>
  <c r="BD219"/>
  <c r="BC219"/>
  <c r="BB219"/>
  <c r="BA219"/>
  <c r="AZ219"/>
  <c r="AY219"/>
  <c r="AX219"/>
  <c r="CA218"/>
  <c r="BZ218"/>
  <c r="BY218"/>
  <c r="BX218"/>
  <c r="BW218"/>
  <c r="BV218"/>
  <c r="BU218"/>
  <c r="BT218"/>
  <c r="BS218"/>
  <c r="BR218"/>
  <c r="BQ218"/>
  <c r="BP218"/>
  <c r="BO218"/>
  <c r="BN218"/>
  <c r="BM218"/>
  <c r="BL218"/>
  <c r="BK218"/>
  <c r="BJ218"/>
  <c r="BI218"/>
  <c r="BH218"/>
  <c r="BG218"/>
  <c r="BF218"/>
  <c r="BE218"/>
  <c r="BD218"/>
  <c r="BC218"/>
  <c r="BB218"/>
  <c r="BA218"/>
  <c r="AZ218"/>
  <c r="AY218"/>
  <c r="AX218"/>
  <c r="CA217"/>
  <c r="BZ217"/>
  <c r="BY217"/>
  <c r="BX217"/>
  <c r="BW217"/>
  <c r="BV217"/>
  <c r="BU217"/>
  <c r="BT217"/>
  <c r="BS217"/>
  <c r="BR217"/>
  <c r="BQ217"/>
  <c r="BP217"/>
  <c r="BO217"/>
  <c r="BN217"/>
  <c r="BM217"/>
  <c r="BL217"/>
  <c r="BK217"/>
  <c r="BJ217"/>
  <c r="BI217"/>
  <c r="BH217"/>
  <c r="BG217"/>
  <c r="BF217"/>
  <c r="BE217"/>
  <c r="BD217"/>
  <c r="BC217"/>
  <c r="BB217"/>
  <c r="BA217"/>
  <c r="AZ217"/>
  <c r="AY217"/>
  <c r="AX217"/>
  <c r="CA216"/>
  <c r="BZ216"/>
  <c r="BY216"/>
  <c r="BX216"/>
  <c r="BW216"/>
  <c r="BV216"/>
  <c r="BU216"/>
  <c r="BT216"/>
  <c r="BS216"/>
  <c r="BR216"/>
  <c r="BQ216"/>
  <c r="BP216"/>
  <c r="BO216"/>
  <c r="BN216"/>
  <c r="BM216"/>
  <c r="BL216"/>
  <c r="BK216"/>
  <c r="BJ216"/>
  <c r="BI216"/>
  <c r="BH216"/>
  <c r="BG216"/>
  <c r="BF216"/>
  <c r="BE216"/>
  <c r="BD216"/>
  <c r="BC216"/>
  <c r="BB216"/>
  <c r="BA216"/>
  <c r="AZ216"/>
  <c r="AY216"/>
  <c r="AX216"/>
  <c r="CA215"/>
  <c r="BZ215"/>
  <c r="BY215"/>
  <c r="BX215"/>
  <c r="BW215"/>
  <c r="BV215"/>
  <c r="BU215"/>
  <c r="BT215"/>
  <c r="BS215"/>
  <c r="BR215"/>
  <c r="BQ215"/>
  <c r="BP215"/>
  <c r="BO215"/>
  <c r="BN215"/>
  <c r="BM215"/>
  <c r="BL215"/>
  <c r="BK215"/>
  <c r="BJ215"/>
  <c r="BI215"/>
  <c r="BH215"/>
  <c r="BG215"/>
  <c r="BF215"/>
  <c r="BE215"/>
  <c r="BD215"/>
  <c r="BC215"/>
  <c r="BB215"/>
  <c r="BA215"/>
  <c r="AZ215"/>
  <c r="AY215"/>
  <c r="AX215"/>
  <c r="CA214"/>
  <c r="BZ214"/>
  <c r="BY214"/>
  <c r="BX214"/>
  <c r="BW214"/>
  <c r="BV214"/>
  <c r="BU214"/>
  <c r="BT214"/>
  <c r="BS214"/>
  <c r="BR214"/>
  <c r="BQ214"/>
  <c r="BP214"/>
  <c r="BO214"/>
  <c r="BN214"/>
  <c r="BM214"/>
  <c r="BL214"/>
  <c r="BK214"/>
  <c r="BJ214"/>
  <c r="BI214"/>
  <c r="BH214"/>
  <c r="BG214"/>
  <c r="BF214"/>
  <c r="BE214"/>
  <c r="BD214"/>
  <c r="BC214"/>
  <c r="BB214"/>
  <c r="BA214"/>
  <c r="AZ214"/>
  <c r="AY214"/>
  <c r="AX214"/>
  <c r="CA213"/>
  <c r="BZ213"/>
  <c r="BY213"/>
  <c r="BX213"/>
  <c r="BW213"/>
  <c r="BV213"/>
  <c r="BU213"/>
  <c r="BT213"/>
  <c r="BS213"/>
  <c r="BR213"/>
  <c r="BQ213"/>
  <c r="BP213"/>
  <c r="BO213"/>
  <c r="BN213"/>
  <c r="BM213"/>
  <c r="BL213"/>
  <c r="BK213"/>
  <c r="BJ213"/>
  <c r="BI213"/>
  <c r="BH213"/>
  <c r="BG213"/>
  <c r="BF213"/>
  <c r="BE213"/>
  <c r="BD213"/>
  <c r="BC213"/>
  <c r="BB213"/>
  <c r="BA213"/>
  <c r="AZ213"/>
  <c r="AY213"/>
  <c r="AX213"/>
  <c r="CA212"/>
  <c r="BZ212"/>
  <c r="BY212"/>
  <c r="BX212"/>
  <c r="BW212"/>
  <c r="BV212"/>
  <c r="BU212"/>
  <c r="BT212"/>
  <c r="BS212"/>
  <c r="BR212"/>
  <c r="BQ212"/>
  <c r="BP212"/>
  <c r="BO212"/>
  <c r="BN212"/>
  <c r="BM212"/>
  <c r="BL212"/>
  <c r="BK212"/>
  <c r="BJ212"/>
  <c r="BI212"/>
  <c r="BH212"/>
  <c r="BG212"/>
  <c r="BF212"/>
  <c r="BE212"/>
  <c r="BD212"/>
  <c r="BC212"/>
  <c r="BB212"/>
  <c r="BA212"/>
  <c r="AZ212"/>
  <c r="AY212"/>
  <c r="AX212"/>
  <c r="CA211"/>
  <c r="BZ211"/>
  <c r="BY211"/>
  <c r="BX211"/>
  <c r="BW211"/>
  <c r="BV211"/>
  <c r="BU211"/>
  <c r="BT211"/>
  <c r="BS211"/>
  <c r="BR211"/>
  <c r="BQ211"/>
  <c r="BP211"/>
  <c r="BO211"/>
  <c r="BN211"/>
  <c r="BM211"/>
  <c r="BL211"/>
  <c r="BK211"/>
  <c r="BJ211"/>
  <c r="BI211"/>
  <c r="BH211"/>
  <c r="BG211"/>
  <c r="BF211"/>
  <c r="BE211"/>
  <c r="BD211"/>
  <c r="BC211"/>
  <c r="BB211"/>
  <c r="BA211"/>
  <c r="AZ211"/>
  <c r="AY211"/>
  <c r="AX211"/>
  <c r="CA210"/>
  <c r="BZ210"/>
  <c r="BY210"/>
  <c r="BX210"/>
  <c r="BW210"/>
  <c r="BV210"/>
  <c r="BU210"/>
  <c r="BT210"/>
  <c r="BS210"/>
  <c r="BR210"/>
  <c r="BQ210"/>
  <c r="BP210"/>
  <c r="BO210"/>
  <c r="BN210"/>
  <c r="BM210"/>
  <c r="BL210"/>
  <c r="BK210"/>
  <c r="BJ210"/>
  <c r="BI210"/>
  <c r="BH210"/>
  <c r="BG210"/>
  <c r="BF210"/>
  <c r="BE210"/>
  <c r="BD210"/>
  <c r="BC210"/>
  <c r="BB210"/>
  <c r="BA210"/>
  <c r="AZ210"/>
  <c r="AY210"/>
  <c r="AX210"/>
  <c r="CA209"/>
  <c r="BZ209"/>
  <c r="BY209"/>
  <c r="BX209"/>
  <c r="BW209"/>
  <c r="BV209"/>
  <c r="BU209"/>
  <c r="BT209"/>
  <c r="BS209"/>
  <c r="BR209"/>
  <c r="BQ209"/>
  <c r="BP209"/>
  <c r="BO209"/>
  <c r="BN209"/>
  <c r="BM209"/>
  <c r="BL209"/>
  <c r="BK209"/>
  <c r="BJ209"/>
  <c r="BI209"/>
  <c r="BH209"/>
  <c r="BG209"/>
  <c r="BF209"/>
  <c r="BE209"/>
  <c r="BD209"/>
  <c r="BC209"/>
  <c r="BB209"/>
  <c r="BA209"/>
  <c r="AZ209"/>
  <c r="AY209"/>
  <c r="AX209"/>
  <c r="CA208"/>
  <c r="BZ208"/>
  <c r="BY208"/>
  <c r="BX208"/>
  <c r="BW208"/>
  <c r="BV208"/>
  <c r="BU208"/>
  <c r="BT208"/>
  <c r="BS208"/>
  <c r="BR208"/>
  <c r="BQ208"/>
  <c r="BP208"/>
  <c r="BO208"/>
  <c r="BN208"/>
  <c r="BM208"/>
  <c r="BL208"/>
  <c r="BK208"/>
  <c r="BJ208"/>
  <c r="BI208"/>
  <c r="BH208"/>
  <c r="BG208"/>
  <c r="BF208"/>
  <c r="BE208"/>
  <c r="BD208"/>
  <c r="BC208"/>
  <c r="BB208"/>
  <c r="BA208"/>
  <c r="AZ208"/>
  <c r="AY208"/>
  <c r="AX208"/>
  <c r="CA207"/>
  <c r="BZ207"/>
  <c r="BY207"/>
  <c r="BX207"/>
  <c r="BW207"/>
  <c r="BV207"/>
  <c r="BU207"/>
  <c r="BT207"/>
  <c r="BS207"/>
  <c r="BR207"/>
  <c r="BQ207"/>
  <c r="BP207"/>
  <c r="BO207"/>
  <c r="BN207"/>
  <c r="BM207"/>
  <c r="BL207"/>
  <c r="BK207"/>
  <c r="BJ207"/>
  <c r="BI207"/>
  <c r="BH207"/>
  <c r="BG207"/>
  <c r="BF207"/>
  <c r="BE207"/>
  <c r="BD207"/>
  <c r="BC207"/>
  <c r="BB207"/>
  <c r="BA207"/>
  <c r="AZ207"/>
  <c r="AY207"/>
  <c r="AX207"/>
  <c r="CA206"/>
  <c r="BZ206"/>
  <c r="BY206"/>
  <c r="BX206"/>
  <c r="BW206"/>
  <c r="BV206"/>
  <c r="BU206"/>
  <c r="BT206"/>
  <c r="BS206"/>
  <c r="BR206"/>
  <c r="BQ206"/>
  <c r="BP206"/>
  <c r="BO206"/>
  <c r="BN206"/>
  <c r="BM206"/>
  <c r="BL206"/>
  <c r="BK206"/>
  <c r="BJ206"/>
  <c r="BI206"/>
  <c r="BH206"/>
  <c r="BG206"/>
  <c r="BF206"/>
  <c r="BE206"/>
  <c r="BD206"/>
  <c r="BC206"/>
  <c r="BB206"/>
  <c r="BA206"/>
  <c r="AZ206"/>
  <c r="AY206"/>
  <c r="AX206"/>
  <c r="CA205"/>
  <c r="BZ205"/>
  <c r="BY205"/>
  <c r="BX205"/>
  <c r="BW205"/>
  <c r="BV205"/>
  <c r="BU205"/>
  <c r="BT205"/>
  <c r="BS205"/>
  <c r="BR205"/>
  <c r="BQ205"/>
  <c r="BP205"/>
  <c r="BO205"/>
  <c r="BN205"/>
  <c r="BM205"/>
  <c r="BL205"/>
  <c r="BK205"/>
  <c r="BJ205"/>
  <c r="BI205"/>
  <c r="BH205"/>
  <c r="BG205"/>
  <c r="BF205"/>
  <c r="BE205"/>
  <c r="BD205"/>
  <c r="BC205"/>
  <c r="BB205"/>
  <c r="BA205"/>
  <c r="AZ205"/>
  <c r="AY205"/>
  <c r="AX205"/>
  <c r="CA204"/>
  <c r="BZ204"/>
  <c r="BY204"/>
  <c r="BX204"/>
  <c r="BW204"/>
  <c r="BV204"/>
  <c r="BU204"/>
  <c r="BT204"/>
  <c r="BS204"/>
  <c r="BR204"/>
  <c r="BQ204"/>
  <c r="BP204"/>
  <c r="BO204"/>
  <c r="BN204"/>
  <c r="BM204"/>
  <c r="BL204"/>
  <c r="BK204"/>
  <c r="BJ204"/>
  <c r="BI204"/>
  <c r="BH204"/>
  <c r="BG204"/>
  <c r="BF204"/>
  <c r="BE204"/>
  <c r="BD204"/>
  <c r="BC204"/>
  <c r="BB204"/>
  <c r="BA204"/>
  <c r="AZ204"/>
  <c r="AY204"/>
  <c r="AX204"/>
  <c r="CA203"/>
  <c r="BZ203"/>
  <c r="BY203"/>
  <c r="BX203"/>
  <c r="BW203"/>
  <c r="BV203"/>
  <c r="BU203"/>
  <c r="BT203"/>
  <c r="BS203"/>
  <c r="BR203"/>
  <c r="BQ203"/>
  <c r="BP203"/>
  <c r="BO203"/>
  <c r="BN203"/>
  <c r="BM203"/>
  <c r="BL203"/>
  <c r="BK203"/>
  <c r="BJ203"/>
  <c r="BI203"/>
  <c r="BH203"/>
  <c r="BG203"/>
  <c r="BF203"/>
  <c r="BE203"/>
  <c r="BD203"/>
  <c r="BC203"/>
  <c r="BB203"/>
  <c r="BA203"/>
  <c r="AZ203"/>
  <c r="AY203"/>
  <c r="AX203"/>
  <c r="CA202"/>
  <c r="BZ202"/>
  <c r="BY202"/>
  <c r="BX202"/>
  <c r="BW202"/>
  <c r="BV202"/>
  <c r="BU202"/>
  <c r="BT202"/>
  <c r="BS202"/>
  <c r="BR202"/>
  <c r="BQ202"/>
  <c r="BP202"/>
  <c r="BO202"/>
  <c r="BN202"/>
  <c r="BM202"/>
  <c r="BL202"/>
  <c r="BK202"/>
  <c r="BJ202"/>
  <c r="BI202"/>
  <c r="BH202"/>
  <c r="BG202"/>
  <c r="BF202"/>
  <c r="BE202"/>
  <c r="BD202"/>
  <c r="BC202"/>
  <c r="BB202"/>
  <c r="BA202"/>
  <c r="AZ202"/>
  <c r="AY202"/>
  <c r="AX202"/>
  <c r="CA201"/>
  <c r="BZ201"/>
  <c r="BY201"/>
  <c r="BX201"/>
  <c r="BW201"/>
  <c r="BV201"/>
  <c r="BU201"/>
  <c r="BT201"/>
  <c r="BS201"/>
  <c r="BR201"/>
  <c r="BQ201"/>
  <c r="BP201"/>
  <c r="BO201"/>
  <c r="BN201"/>
  <c r="BM201"/>
  <c r="BL201"/>
  <c r="BK201"/>
  <c r="BJ201"/>
  <c r="BI201"/>
  <c r="BH201"/>
  <c r="BG201"/>
  <c r="BF201"/>
  <c r="BE201"/>
  <c r="BD201"/>
  <c r="BC201"/>
  <c r="BB201"/>
  <c r="BA201"/>
  <c r="AZ201"/>
  <c r="AY201"/>
  <c r="AX201"/>
  <c r="CA200"/>
  <c r="BZ200"/>
  <c r="BY200"/>
  <c r="BX200"/>
  <c r="BW200"/>
  <c r="BV200"/>
  <c r="BU200"/>
  <c r="BT200"/>
  <c r="BS200"/>
  <c r="BR200"/>
  <c r="BQ200"/>
  <c r="BP200"/>
  <c r="BO200"/>
  <c r="BN200"/>
  <c r="BM200"/>
  <c r="BL200"/>
  <c r="BK200"/>
  <c r="BJ200"/>
  <c r="BI200"/>
  <c r="BH200"/>
  <c r="BG200"/>
  <c r="BF200"/>
  <c r="BE200"/>
  <c r="BD200"/>
  <c r="BC200"/>
  <c r="BB200"/>
  <c r="BA200"/>
  <c r="AZ200"/>
  <c r="AY200"/>
  <c r="AX200"/>
  <c r="CA199"/>
  <c r="BZ199"/>
  <c r="BY199"/>
  <c r="BX199"/>
  <c r="BW199"/>
  <c r="BV199"/>
  <c r="BU199"/>
  <c r="BT199"/>
  <c r="BS199"/>
  <c r="BR199"/>
  <c r="BQ199"/>
  <c r="BP199"/>
  <c r="BO199"/>
  <c r="BN199"/>
  <c r="BM199"/>
  <c r="BL199"/>
  <c r="BK199"/>
  <c r="BJ199"/>
  <c r="BI199"/>
  <c r="BH199"/>
  <c r="BG199"/>
  <c r="BF199"/>
  <c r="BE199"/>
  <c r="BD199"/>
  <c r="BC199"/>
  <c r="BB199"/>
  <c r="BA199"/>
  <c r="AZ199"/>
  <c r="AY199"/>
  <c r="AX199"/>
  <c r="CA198"/>
  <c r="BZ198"/>
  <c r="BY198"/>
  <c r="BX198"/>
  <c r="BW198"/>
  <c r="BV198"/>
  <c r="BU198"/>
  <c r="BT198"/>
  <c r="BS198"/>
  <c r="BR198"/>
  <c r="BQ198"/>
  <c r="BP198"/>
  <c r="BO198"/>
  <c r="BN198"/>
  <c r="BM198"/>
  <c r="BL198"/>
  <c r="BK198"/>
  <c r="BJ198"/>
  <c r="BI198"/>
  <c r="BH198"/>
  <c r="BG198"/>
  <c r="BF198"/>
  <c r="BE198"/>
  <c r="BD198"/>
  <c r="BC198"/>
  <c r="BB198"/>
  <c r="BA198"/>
  <c r="AZ198"/>
  <c r="AY198"/>
  <c r="AX198"/>
  <c r="CA197"/>
  <c r="BZ197"/>
  <c r="BY197"/>
  <c r="BX197"/>
  <c r="BW197"/>
  <c r="BV197"/>
  <c r="BU197"/>
  <c r="BT197"/>
  <c r="BS197"/>
  <c r="BR197"/>
  <c r="BQ197"/>
  <c r="BP197"/>
  <c r="BO197"/>
  <c r="BN197"/>
  <c r="BM197"/>
  <c r="BL197"/>
  <c r="BK197"/>
  <c r="BJ197"/>
  <c r="BI197"/>
  <c r="BH197"/>
  <c r="BG197"/>
  <c r="BF197"/>
  <c r="BE197"/>
  <c r="BD197"/>
  <c r="BC197"/>
  <c r="BB197"/>
  <c r="BA197"/>
  <c r="AZ197"/>
  <c r="AY197"/>
  <c r="AX197"/>
  <c r="CA196"/>
  <c r="BZ196"/>
  <c r="BY196"/>
  <c r="BX196"/>
  <c r="BW196"/>
  <c r="BV196"/>
  <c r="BU196"/>
  <c r="BT196"/>
  <c r="BS196"/>
  <c r="BR196"/>
  <c r="BQ196"/>
  <c r="BP196"/>
  <c r="BO196"/>
  <c r="BN196"/>
  <c r="BM196"/>
  <c r="BL196"/>
  <c r="BK196"/>
  <c r="BJ196"/>
  <c r="BI196"/>
  <c r="BH196"/>
  <c r="BG196"/>
  <c r="BF196"/>
  <c r="BE196"/>
  <c r="BD196"/>
  <c r="BC196"/>
  <c r="BB196"/>
  <c r="BA196"/>
  <c r="AZ196"/>
  <c r="AY196"/>
  <c r="AX196"/>
  <c r="CA195"/>
  <c r="BZ195"/>
  <c r="BY195"/>
  <c r="BX195"/>
  <c r="BW195"/>
  <c r="BV195"/>
  <c r="BU195"/>
  <c r="BT195"/>
  <c r="BS195"/>
  <c r="BR195"/>
  <c r="BQ195"/>
  <c r="BP195"/>
  <c r="BO195"/>
  <c r="BN195"/>
  <c r="BM195"/>
  <c r="BL195"/>
  <c r="BK195"/>
  <c r="BJ195"/>
  <c r="BI195"/>
  <c r="BH195"/>
  <c r="BG195"/>
  <c r="BF195"/>
  <c r="BE195"/>
  <c r="BD195"/>
  <c r="BC195"/>
  <c r="BB195"/>
  <c r="BA195"/>
  <c r="AZ195"/>
  <c r="AY195"/>
  <c r="AX195"/>
  <c r="CA194"/>
  <c r="BZ194"/>
  <c r="BY194"/>
  <c r="BX194"/>
  <c r="BW194"/>
  <c r="BV194"/>
  <c r="BU194"/>
  <c r="BT194"/>
  <c r="BS194"/>
  <c r="BR194"/>
  <c r="BQ194"/>
  <c r="BP194"/>
  <c r="BO194"/>
  <c r="BN194"/>
  <c r="BM194"/>
  <c r="BL194"/>
  <c r="BK194"/>
  <c r="BJ194"/>
  <c r="BI194"/>
  <c r="BH194"/>
  <c r="BG194"/>
  <c r="BF194"/>
  <c r="BE194"/>
  <c r="BD194"/>
  <c r="BC194"/>
  <c r="BB194"/>
  <c r="BA194"/>
  <c r="AZ194"/>
  <c r="AY194"/>
  <c r="AX194"/>
  <c r="CA193"/>
  <c r="BZ193"/>
  <c r="BY193"/>
  <c r="BX193"/>
  <c r="BW193"/>
  <c r="BV193"/>
  <c r="BU193"/>
  <c r="BT193"/>
  <c r="BS193"/>
  <c r="BR193"/>
  <c r="BQ193"/>
  <c r="BP193"/>
  <c r="BO193"/>
  <c r="BN193"/>
  <c r="BM193"/>
  <c r="BL193"/>
  <c r="BK193"/>
  <c r="BJ193"/>
  <c r="BI193"/>
  <c r="BH193"/>
  <c r="BG193"/>
  <c r="BF193"/>
  <c r="BE193"/>
  <c r="BD193"/>
  <c r="BC193"/>
  <c r="BB193"/>
  <c r="BA193"/>
  <c r="AZ193"/>
  <c r="AY193"/>
  <c r="AX193"/>
  <c r="CA192"/>
  <c r="BZ192"/>
  <c r="BY192"/>
  <c r="BX192"/>
  <c r="BW192"/>
  <c r="BV192"/>
  <c r="BU192"/>
  <c r="BT192"/>
  <c r="BS192"/>
  <c r="BR192"/>
  <c r="BQ192"/>
  <c r="BP192"/>
  <c r="BO192"/>
  <c r="BN192"/>
  <c r="BM192"/>
  <c r="BL192"/>
  <c r="BK192"/>
  <c r="BJ192"/>
  <c r="BI192"/>
  <c r="BH192"/>
  <c r="BG192"/>
  <c r="BF192"/>
  <c r="BE192"/>
  <c r="BD192"/>
  <c r="BC192"/>
  <c r="BB192"/>
  <c r="BA192"/>
  <c r="AZ192"/>
  <c r="AY192"/>
  <c r="AX192"/>
  <c r="CA191"/>
  <c r="BZ191"/>
  <c r="BY191"/>
  <c r="BX191"/>
  <c r="BW191"/>
  <c r="BV191"/>
  <c r="BU191"/>
  <c r="BT191"/>
  <c r="BS191"/>
  <c r="BR191"/>
  <c r="BQ191"/>
  <c r="BP191"/>
  <c r="BO191"/>
  <c r="BN191"/>
  <c r="BM191"/>
  <c r="BL191"/>
  <c r="BK191"/>
  <c r="BJ191"/>
  <c r="BI191"/>
  <c r="BH191"/>
  <c r="BG191"/>
  <c r="BF191"/>
  <c r="BE191"/>
  <c r="BD191"/>
  <c r="BC191"/>
  <c r="BB191"/>
  <c r="BA191"/>
  <c r="AZ191"/>
  <c r="AY191"/>
  <c r="AX191"/>
  <c r="CA190"/>
  <c r="BZ190"/>
  <c r="BY190"/>
  <c r="BX190"/>
  <c r="BW190"/>
  <c r="BV190"/>
  <c r="BU190"/>
  <c r="BT190"/>
  <c r="BS190"/>
  <c r="BR190"/>
  <c r="BQ190"/>
  <c r="BP190"/>
  <c r="BO190"/>
  <c r="BN190"/>
  <c r="BM190"/>
  <c r="BL190"/>
  <c r="BK190"/>
  <c r="BJ190"/>
  <c r="BI190"/>
  <c r="BH190"/>
  <c r="BG190"/>
  <c r="BF190"/>
  <c r="BE190"/>
  <c r="BD190"/>
  <c r="BC190"/>
  <c r="BB190"/>
  <c r="BA190"/>
  <c r="AZ190"/>
  <c r="AY190"/>
  <c r="AX190"/>
  <c r="CA189"/>
  <c r="BZ189"/>
  <c r="BY189"/>
  <c r="BX189"/>
  <c r="BW189"/>
  <c r="BV189"/>
  <c r="BU189"/>
  <c r="BT189"/>
  <c r="BS189"/>
  <c r="BR189"/>
  <c r="BQ189"/>
  <c r="BP189"/>
  <c r="BO189"/>
  <c r="BN189"/>
  <c r="BM189"/>
  <c r="BL189"/>
  <c r="BK189"/>
  <c r="BJ189"/>
  <c r="BI189"/>
  <c r="BH189"/>
  <c r="BG189"/>
  <c r="BF189"/>
  <c r="BE189"/>
  <c r="BD189"/>
  <c r="BC189"/>
  <c r="BB189"/>
  <c r="BA189"/>
  <c r="AZ189"/>
  <c r="AY189"/>
  <c r="AX189"/>
  <c r="CA188"/>
  <c r="BZ188"/>
  <c r="BY188"/>
  <c r="BX188"/>
  <c r="BW188"/>
  <c r="BV188"/>
  <c r="BU188"/>
  <c r="BT188"/>
  <c r="BS188"/>
  <c r="BR188"/>
  <c r="BQ188"/>
  <c r="BP188"/>
  <c r="BO188"/>
  <c r="BN188"/>
  <c r="BM188"/>
  <c r="BL188"/>
  <c r="BK188"/>
  <c r="BJ188"/>
  <c r="BI188"/>
  <c r="BH188"/>
  <c r="BG188"/>
  <c r="BF188"/>
  <c r="BE188"/>
  <c r="BD188"/>
  <c r="BC188"/>
  <c r="BB188"/>
  <c r="BA188"/>
  <c r="AZ188"/>
  <c r="AY188"/>
  <c r="AX188"/>
  <c r="CA187"/>
  <c r="BZ187"/>
  <c r="BY187"/>
  <c r="BX187"/>
  <c r="BW187"/>
  <c r="BV187"/>
  <c r="BU187"/>
  <c r="BT187"/>
  <c r="BS187"/>
  <c r="BR187"/>
  <c r="BQ187"/>
  <c r="BP187"/>
  <c r="BO187"/>
  <c r="BN187"/>
  <c r="BM187"/>
  <c r="BL187"/>
  <c r="BK187"/>
  <c r="BJ187"/>
  <c r="BI187"/>
  <c r="BH187"/>
  <c r="BG187"/>
  <c r="BF187"/>
  <c r="BE187"/>
  <c r="BD187"/>
  <c r="BC187"/>
  <c r="BB187"/>
  <c r="BA187"/>
  <c r="AZ187"/>
  <c r="AY187"/>
  <c r="AX187"/>
  <c r="CA186"/>
  <c r="BZ186"/>
  <c r="BY186"/>
  <c r="BX186"/>
  <c r="BW186"/>
  <c r="BV186"/>
  <c r="BU186"/>
  <c r="BT186"/>
  <c r="BS186"/>
  <c r="BR186"/>
  <c r="BQ186"/>
  <c r="BP186"/>
  <c r="BO186"/>
  <c r="BN186"/>
  <c r="BM186"/>
  <c r="BL186"/>
  <c r="BK186"/>
  <c r="BJ186"/>
  <c r="BI186"/>
  <c r="BH186"/>
  <c r="BG186"/>
  <c r="BF186"/>
  <c r="BE186"/>
  <c r="BD186"/>
  <c r="BC186"/>
  <c r="BB186"/>
  <c r="BA186"/>
  <c r="AZ186"/>
  <c r="AY186"/>
  <c r="AX186"/>
  <c r="CA185"/>
  <c r="BZ185"/>
  <c r="BY185"/>
  <c r="BX185"/>
  <c r="BW185"/>
  <c r="BV185"/>
  <c r="BU185"/>
  <c r="BT185"/>
  <c r="BS185"/>
  <c r="BR185"/>
  <c r="BQ185"/>
  <c r="BP185"/>
  <c r="BO185"/>
  <c r="BN185"/>
  <c r="BM185"/>
  <c r="BL185"/>
  <c r="BK185"/>
  <c r="BJ185"/>
  <c r="BI185"/>
  <c r="BH185"/>
  <c r="BG185"/>
  <c r="BF185"/>
  <c r="BE185"/>
  <c r="BD185"/>
  <c r="BC185"/>
  <c r="BB185"/>
  <c r="BA185"/>
  <c r="AZ185"/>
  <c r="AY185"/>
  <c r="AX185"/>
  <c r="CA184"/>
  <c r="BZ184"/>
  <c r="BY184"/>
  <c r="BX184"/>
  <c r="BW184"/>
  <c r="BV184"/>
  <c r="BU184"/>
  <c r="BT184"/>
  <c r="BS184"/>
  <c r="BR184"/>
  <c r="BQ184"/>
  <c r="BP184"/>
  <c r="BO184"/>
  <c r="BN184"/>
  <c r="BM184"/>
  <c r="BL184"/>
  <c r="BK184"/>
  <c r="BJ184"/>
  <c r="BI184"/>
  <c r="BH184"/>
  <c r="BG184"/>
  <c r="BF184"/>
  <c r="BE184"/>
  <c r="BD184"/>
  <c r="BC184"/>
  <c r="BB184"/>
  <c r="BA184"/>
  <c r="AZ184"/>
  <c r="AY184"/>
  <c r="AX184"/>
  <c r="CA183"/>
  <c r="BZ183"/>
  <c r="BY183"/>
  <c r="BX183"/>
  <c r="BW183"/>
  <c r="BV183"/>
  <c r="BU183"/>
  <c r="BT183"/>
  <c r="BS183"/>
  <c r="BR183"/>
  <c r="BQ183"/>
  <c r="BP183"/>
  <c r="BO183"/>
  <c r="BN183"/>
  <c r="BM183"/>
  <c r="BL183"/>
  <c r="BK183"/>
  <c r="BJ183"/>
  <c r="BI183"/>
  <c r="BH183"/>
  <c r="BG183"/>
  <c r="BF183"/>
  <c r="BE183"/>
  <c r="BD183"/>
  <c r="BC183"/>
  <c r="BB183"/>
  <c r="BA183"/>
  <c r="AZ183"/>
  <c r="AY183"/>
  <c r="AX183"/>
  <c r="CA182"/>
  <c r="BZ182"/>
  <c r="BY182"/>
  <c r="BX182"/>
  <c r="BW182"/>
  <c r="BV182"/>
  <c r="BU182"/>
  <c r="BT182"/>
  <c r="BS182"/>
  <c r="BR182"/>
  <c r="BQ182"/>
  <c r="BP182"/>
  <c r="BO182"/>
  <c r="BN182"/>
  <c r="BM182"/>
  <c r="BL182"/>
  <c r="BK182"/>
  <c r="BJ182"/>
  <c r="BI182"/>
  <c r="BH182"/>
  <c r="BG182"/>
  <c r="BF182"/>
  <c r="BE182"/>
  <c r="BD182"/>
  <c r="BC182"/>
  <c r="BB182"/>
  <c r="BA182"/>
  <c r="AZ182"/>
  <c r="AY182"/>
  <c r="AX182"/>
  <c r="CA181"/>
  <c r="BZ181"/>
  <c r="BY181"/>
  <c r="BX181"/>
  <c r="BW181"/>
  <c r="BV181"/>
  <c r="BU181"/>
  <c r="BT181"/>
  <c r="BS181"/>
  <c r="BR181"/>
  <c r="BQ181"/>
  <c r="BP181"/>
  <c r="BO181"/>
  <c r="BN181"/>
  <c r="BM181"/>
  <c r="BL181"/>
  <c r="BK181"/>
  <c r="BJ181"/>
  <c r="BI181"/>
  <c r="BH181"/>
  <c r="BG181"/>
  <c r="BF181"/>
  <c r="BE181"/>
  <c r="BD181"/>
  <c r="BC181"/>
  <c r="BB181"/>
  <c r="BA181"/>
  <c r="AZ181"/>
  <c r="AY181"/>
  <c r="AX181"/>
  <c r="CA180"/>
  <c r="BZ180"/>
  <c r="BY180"/>
  <c r="BX180"/>
  <c r="BW180"/>
  <c r="BV180"/>
  <c r="BU180"/>
  <c r="BT180"/>
  <c r="BS180"/>
  <c r="BR180"/>
  <c r="BQ180"/>
  <c r="BP180"/>
  <c r="BO180"/>
  <c r="BN180"/>
  <c r="BM180"/>
  <c r="BL180"/>
  <c r="BK180"/>
  <c r="BJ180"/>
  <c r="BI180"/>
  <c r="BH180"/>
  <c r="BG180"/>
  <c r="BF180"/>
  <c r="BE180"/>
  <c r="BD180"/>
  <c r="BC180"/>
  <c r="BB180"/>
  <c r="BA180"/>
  <c r="AZ180"/>
  <c r="AY180"/>
  <c r="AX180"/>
  <c r="CA179"/>
  <c r="BZ179"/>
  <c r="BY179"/>
  <c r="BX179"/>
  <c r="BW179"/>
  <c r="BV179"/>
  <c r="BU179"/>
  <c r="BT179"/>
  <c r="BS179"/>
  <c r="BR179"/>
  <c r="BQ179"/>
  <c r="BP179"/>
  <c r="BO179"/>
  <c r="BN179"/>
  <c r="BM179"/>
  <c r="BL179"/>
  <c r="BK179"/>
  <c r="BJ179"/>
  <c r="BI179"/>
  <c r="BH179"/>
  <c r="BG179"/>
  <c r="BF179"/>
  <c r="BE179"/>
  <c r="BD179"/>
  <c r="BC179"/>
  <c r="BB179"/>
  <c r="BA179"/>
  <c r="AZ179"/>
  <c r="AY179"/>
  <c r="AX179"/>
  <c r="CA178"/>
  <c r="BZ178"/>
  <c r="BY178"/>
  <c r="BX178"/>
  <c r="BW178"/>
  <c r="BV178"/>
  <c r="BU178"/>
  <c r="BT178"/>
  <c r="BS178"/>
  <c r="BR178"/>
  <c r="BQ178"/>
  <c r="BP178"/>
  <c r="BO178"/>
  <c r="BN178"/>
  <c r="BM178"/>
  <c r="BL178"/>
  <c r="BK178"/>
  <c r="BJ178"/>
  <c r="BI178"/>
  <c r="BH178"/>
  <c r="BG178"/>
  <c r="BF178"/>
  <c r="BE178"/>
  <c r="BD178"/>
  <c r="BC178"/>
  <c r="BB178"/>
  <c r="BA178"/>
  <c r="AZ178"/>
  <c r="AY178"/>
  <c r="AX178"/>
  <c r="CA177"/>
  <c r="BZ177"/>
  <c r="BY177"/>
  <c r="BX177"/>
  <c r="BW177"/>
  <c r="BV177"/>
  <c r="BU177"/>
  <c r="BT177"/>
  <c r="BS177"/>
  <c r="BR177"/>
  <c r="BQ177"/>
  <c r="BP177"/>
  <c r="BO177"/>
  <c r="BN177"/>
  <c r="BM177"/>
  <c r="BL177"/>
  <c r="BK177"/>
  <c r="BJ177"/>
  <c r="BI177"/>
  <c r="BH177"/>
  <c r="BG177"/>
  <c r="BF177"/>
  <c r="BE177"/>
  <c r="BD177"/>
  <c r="BC177"/>
  <c r="BB177"/>
  <c r="BA177"/>
  <c r="AZ177"/>
  <c r="AY177"/>
  <c r="AX177"/>
  <c r="CA176"/>
  <c r="BZ176"/>
  <c r="BY176"/>
  <c r="BX176"/>
  <c r="BW176"/>
  <c r="BV176"/>
  <c r="BU176"/>
  <c r="BT176"/>
  <c r="BS176"/>
  <c r="BR176"/>
  <c r="BQ176"/>
  <c r="BP176"/>
  <c r="BO176"/>
  <c r="BN176"/>
  <c r="BM176"/>
  <c r="BL176"/>
  <c r="BK176"/>
  <c r="BJ176"/>
  <c r="BI176"/>
  <c r="BH176"/>
  <c r="BG176"/>
  <c r="BF176"/>
  <c r="BE176"/>
  <c r="BD176"/>
  <c r="BC176"/>
  <c r="BB176"/>
  <c r="BA176"/>
  <c r="AZ176"/>
  <c r="AY176"/>
  <c r="AX176"/>
  <c r="CA175"/>
  <c r="BZ175"/>
  <c r="BY175"/>
  <c r="BX175"/>
  <c r="BW175"/>
  <c r="BV175"/>
  <c r="BU175"/>
  <c r="BT175"/>
  <c r="BS175"/>
  <c r="BR175"/>
  <c r="BQ175"/>
  <c r="BP175"/>
  <c r="BO175"/>
  <c r="BN175"/>
  <c r="BM175"/>
  <c r="BL175"/>
  <c r="BK175"/>
  <c r="BJ175"/>
  <c r="BI175"/>
  <c r="BH175"/>
  <c r="BG175"/>
  <c r="BF175"/>
  <c r="BE175"/>
  <c r="BD175"/>
  <c r="BC175"/>
  <c r="BB175"/>
  <c r="BA175"/>
  <c r="AZ175"/>
  <c r="AY175"/>
  <c r="AX175"/>
  <c r="CA174"/>
  <c r="BZ174"/>
  <c r="BY174"/>
  <c r="BX174"/>
  <c r="BW174"/>
  <c r="BV174"/>
  <c r="BU174"/>
  <c r="BT174"/>
  <c r="BS174"/>
  <c r="BR174"/>
  <c r="BQ174"/>
  <c r="BP174"/>
  <c r="BO174"/>
  <c r="BN174"/>
  <c r="BM174"/>
  <c r="BL174"/>
  <c r="BK174"/>
  <c r="BJ174"/>
  <c r="BI174"/>
  <c r="BH174"/>
  <c r="BG174"/>
  <c r="BF174"/>
  <c r="BE174"/>
  <c r="BD174"/>
  <c r="BC174"/>
  <c r="BB174"/>
  <c r="BA174"/>
  <c r="AZ174"/>
  <c r="AY174"/>
  <c r="AX174"/>
  <c r="CA173"/>
  <c r="BZ173"/>
  <c r="BY173"/>
  <c r="BX173"/>
  <c r="BW173"/>
  <c r="BV173"/>
  <c r="BU173"/>
  <c r="BT173"/>
  <c r="BS173"/>
  <c r="BR173"/>
  <c r="BQ173"/>
  <c r="BP173"/>
  <c r="BO173"/>
  <c r="BN173"/>
  <c r="BM173"/>
  <c r="BL173"/>
  <c r="BK173"/>
  <c r="BJ173"/>
  <c r="BI173"/>
  <c r="BH173"/>
  <c r="BG173"/>
  <c r="BF173"/>
  <c r="BE173"/>
  <c r="BD173"/>
  <c r="BC173"/>
  <c r="BB173"/>
  <c r="BA173"/>
  <c r="AZ173"/>
  <c r="AY173"/>
  <c r="AX173"/>
  <c r="CA172"/>
  <c r="BZ172"/>
  <c r="BY172"/>
  <c r="BX172"/>
  <c r="BW172"/>
  <c r="BV172"/>
  <c r="BU172"/>
  <c r="BT172"/>
  <c r="BS172"/>
  <c r="BR172"/>
  <c r="BQ172"/>
  <c r="BP172"/>
  <c r="BO172"/>
  <c r="BN172"/>
  <c r="BM172"/>
  <c r="BL172"/>
  <c r="BK172"/>
  <c r="BJ172"/>
  <c r="BI172"/>
  <c r="BH172"/>
  <c r="BG172"/>
  <c r="BF172"/>
  <c r="BE172"/>
  <c r="BD172"/>
  <c r="BC172"/>
  <c r="BB172"/>
  <c r="BA172"/>
  <c r="AZ172"/>
  <c r="AY172"/>
  <c r="AX172"/>
  <c r="CA171"/>
  <c r="BZ171"/>
  <c r="BY171"/>
  <c r="BX171"/>
  <c r="BW171"/>
  <c r="BV171"/>
  <c r="BU171"/>
  <c r="BT171"/>
  <c r="BS171"/>
  <c r="BR171"/>
  <c r="BQ171"/>
  <c r="BP171"/>
  <c r="BO171"/>
  <c r="BN171"/>
  <c r="BM171"/>
  <c r="BL171"/>
  <c r="BK171"/>
  <c r="BJ171"/>
  <c r="BI171"/>
  <c r="BH171"/>
  <c r="BG171"/>
  <c r="BF171"/>
  <c r="BE171"/>
  <c r="BD171"/>
  <c r="BC171"/>
  <c r="BB171"/>
  <c r="BA171"/>
  <c r="AZ171"/>
  <c r="AY171"/>
  <c r="AX171"/>
  <c r="CA170"/>
  <c r="BZ170"/>
  <c r="BY170"/>
  <c r="BX170"/>
  <c r="BW170"/>
  <c r="BV170"/>
  <c r="BU170"/>
  <c r="BT170"/>
  <c r="BS170"/>
  <c r="BR170"/>
  <c r="BQ170"/>
  <c r="BP170"/>
  <c r="BO170"/>
  <c r="BN170"/>
  <c r="BM170"/>
  <c r="BL170"/>
  <c r="BK170"/>
  <c r="BJ170"/>
  <c r="BI170"/>
  <c r="BH170"/>
  <c r="BG170"/>
  <c r="BF170"/>
  <c r="BE170"/>
  <c r="BD170"/>
  <c r="BC170"/>
  <c r="BB170"/>
  <c r="BA170"/>
  <c r="AZ170"/>
  <c r="AY170"/>
  <c r="AX170"/>
  <c r="CA169"/>
  <c r="BZ169"/>
  <c r="BY169"/>
  <c r="BX169"/>
  <c r="BW169"/>
  <c r="BV169"/>
  <c r="BU169"/>
  <c r="BT169"/>
  <c r="BS169"/>
  <c r="BR169"/>
  <c r="BQ169"/>
  <c r="BP169"/>
  <c r="BO169"/>
  <c r="BN169"/>
  <c r="BM169"/>
  <c r="BL169"/>
  <c r="BK169"/>
  <c r="BJ169"/>
  <c r="BI169"/>
  <c r="BH169"/>
  <c r="BG169"/>
  <c r="BF169"/>
  <c r="BE169"/>
  <c r="BD169"/>
  <c r="BC169"/>
  <c r="BB169"/>
  <c r="BA169"/>
  <c r="AZ169"/>
  <c r="AY169"/>
  <c r="AX169"/>
  <c r="CA168"/>
  <c r="BZ168"/>
  <c r="BY168"/>
  <c r="BX168"/>
  <c r="BW168"/>
  <c r="BV168"/>
  <c r="BU168"/>
  <c r="BT168"/>
  <c r="BS168"/>
  <c r="BR168"/>
  <c r="BQ168"/>
  <c r="BP168"/>
  <c r="BO168"/>
  <c r="BN168"/>
  <c r="BM168"/>
  <c r="BL168"/>
  <c r="BK168"/>
  <c r="BJ168"/>
  <c r="BI168"/>
  <c r="BH168"/>
  <c r="BG168"/>
  <c r="BF168"/>
  <c r="BE168"/>
  <c r="BD168"/>
  <c r="BC168"/>
  <c r="BB168"/>
  <c r="BA168"/>
  <c r="AZ168"/>
  <c r="AY168"/>
  <c r="AX168"/>
  <c r="CA167"/>
  <c r="BZ167"/>
  <c r="BY167"/>
  <c r="BX167"/>
  <c r="BW167"/>
  <c r="BV167"/>
  <c r="BU167"/>
  <c r="BT167"/>
  <c r="BS167"/>
  <c r="BR167"/>
  <c r="BQ167"/>
  <c r="BP167"/>
  <c r="BO167"/>
  <c r="BN167"/>
  <c r="BM167"/>
  <c r="BL167"/>
  <c r="BK167"/>
  <c r="BJ167"/>
  <c r="BI167"/>
  <c r="BH167"/>
  <c r="BG167"/>
  <c r="BF167"/>
  <c r="BE167"/>
  <c r="BD167"/>
  <c r="BC167"/>
  <c r="BB167"/>
  <c r="BA167"/>
  <c r="AZ167"/>
  <c r="AY167"/>
  <c r="AX167"/>
  <c r="CA166"/>
  <c r="BZ166"/>
  <c r="BY166"/>
  <c r="BX166"/>
  <c r="BW166"/>
  <c r="BV166"/>
  <c r="BU166"/>
  <c r="BT166"/>
  <c r="BS166"/>
  <c r="BR166"/>
  <c r="BQ166"/>
  <c r="BP166"/>
  <c r="BO166"/>
  <c r="BN166"/>
  <c r="BM166"/>
  <c r="BL166"/>
  <c r="BK166"/>
  <c r="BJ166"/>
  <c r="BI166"/>
  <c r="BH166"/>
  <c r="BG166"/>
  <c r="BF166"/>
  <c r="BE166"/>
  <c r="BD166"/>
  <c r="BC166"/>
  <c r="BB166"/>
  <c r="BA166"/>
  <c r="AZ166"/>
  <c r="AY166"/>
  <c r="AX166"/>
  <c r="CA165"/>
  <c r="BZ165"/>
  <c r="BY165"/>
  <c r="BX165"/>
  <c r="BW165"/>
  <c r="BV165"/>
  <c r="BU165"/>
  <c r="BT165"/>
  <c r="BS165"/>
  <c r="BR165"/>
  <c r="BQ165"/>
  <c r="BP165"/>
  <c r="BO165"/>
  <c r="BN165"/>
  <c r="BM165"/>
  <c r="BL165"/>
  <c r="BK165"/>
  <c r="BJ165"/>
  <c r="BI165"/>
  <c r="BH165"/>
  <c r="BG165"/>
  <c r="BF165"/>
  <c r="BE165"/>
  <c r="BD165"/>
  <c r="BC165"/>
  <c r="BB165"/>
  <c r="BA165"/>
  <c r="AZ165"/>
  <c r="AY165"/>
  <c r="AX165"/>
  <c r="CA164"/>
  <c r="BZ164"/>
  <c r="BY164"/>
  <c r="BX164"/>
  <c r="BW164"/>
  <c r="BV164"/>
  <c r="BU164"/>
  <c r="BT164"/>
  <c r="BS164"/>
  <c r="BR164"/>
  <c r="BQ164"/>
  <c r="BP164"/>
  <c r="BO164"/>
  <c r="BN164"/>
  <c r="BM164"/>
  <c r="BL164"/>
  <c r="BK164"/>
  <c r="BJ164"/>
  <c r="BI164"/>
  <c r="BH164"/>
  <c r="BG164"/>
  <c r="BF164"/>
  <c r="BE164"/>
  <c r="BD164"/>
  <c r="BC164"/>
  <c r="BB164"/>
  <c r="BA164"/>
  <c r="AZ164"/>
  <c r="AY164"/>
  <c r="AX164"/>
  <c r="CA163"/>
  <c r="BZ163"/>
  <c r="BY163"/>
  <c r="BX163"/>
  <c r="BW163"/>
  <c r="BV163"/>
  <c r="BU163"/>
  <c r="BT163"/>
  <c r="BS163"/>
  <c r="BR163"/>
  <c r="BQ163"/>
  <c r="BP163"/>
  <c r="BO163"/>
  <c r="BN163"/>
  <c r="BM163"/>
  <c r="BL163"/>
  <c r="BK163"/>
  <c r="BJ163"/>
  <c r="BI163"/>
  <c r="BH163"/>
  <c r="BG163"/>
  <c r="BF163"/>
  <c r="BE163"/>
  <c r="BD163"/>
  <c r="BC163"/>
  <c r="BB163"/>
  <c r="BA163"/>
  <c r="AZ163"/>
  <c r="AY163"/>
  <c r="AX163"/>
  <c r="CA162"/>
  <c r="BZ162"/>
  <c r="BY162"/>
  <c r="BX162"/>
  <c r="BW162"/>
  <c r="BV162"/>
  <c r="BU162"/>
  <c r="BT162"/>
  <c r="BS162"/>
  <c r="BR162"/>
  <c r="BQ162"/>
  <c r="BP162"/>
  <c r="BO162"/>
  <c r="BN162"/>
  <c r="BM162"/>
  <c r="BL162"/>
  <c r="BK162"/>
  <c r="BJ162"/>
  <c r="BI162"/>
  <c r="BH162"/>
  <c r="BG162"/>
  <c r="BF162"/>
  <c r="BE162"/>
  <c r="BD162"/>
  <c r="BC162"/>
  <c r="BB162"/>
  <c r="BA162"/>
  <c r="AZ162"/>
  <c r="AY162"/>
  <c r="AX162"/>
  <c r="CA161"/>
  <c r="BZ161"/>
  <c r="BY161"/>
  <c r="BX161"/>
  <c r="BW161"/>
  <c r="BV161"/>
  <c r="BU161"/>
  <c r="BT161"/>
  <c r="BS161"/>
  <c r="BR161"/>
  <c r="BQ161"/>
  <c r="BP161"/>
  <c r="BO161"/>
  <c r="BN161"/>
  <c r="BM161"/>
  <c r="BL161"/>
  <c r="BK161"/>
  <c r="BJ161"/>
  <c r="BI161"/>
  <c r="BH161"/>
  <c r="BG161"/>
  <c r="BF161"/>
  <c r="BE161"/>
  <c r="BD161"/>
  <c r="BC161"/>
  <c r="BB161"/>
  <c r="BA161"/>
  <c r="AZ161"/>
  <c r="AY161"/>
  <c r="AX161"/>
  <c r="CA160"/>
  <c r="BZ160"/>
  <c r="BY160"/>
  <c r="BX160"/>
  <c r="BW160"/>
  <c r="BV160"/>
  <c r="BU160"/>
  <c r="BT160"/>
  <c r="BS160"/>
  <c r="BR160"/>
  <c r="BQ160"/>
  <c r="BP160"/>
  <c r="BO160"/>
  <c r="BN160"/>
  <c r="BM160"/>
  <c r="BL160"/>
  <c r="BK160"/>
  <c r="BJ160"/>
  <c r="BI160"/>
  <c r="BH160"/>
  <c r="BG160"/>
  <c r="BF160"/>
  <c r="BE160"/>
  <c r="BD160"/>
  <c r="BC160"/>
  <c r="BB160"/>
  <c r="BA160"/>
  <c r="AZ160"/>
  <c r="AY160"/>
  <c r="AX160"/>
  <c r="CA159"/>
  <c r="BZ159"/>
  <c r="BY159"/>
  <c r="BX159"/>
  <c r="BW159"/>
  <c r="BV159"/>
  <c r="BU159"/>
  <c r="BT159"/>
  <c r="BS159"/>
  <c r="BR159"/>
  <c r="BQ159"/>
  <c r="BP159"/>
  <c r="BO159"/>
  <c r="BN159"/>
  <c r="BM159"/>
  <c r="BL159"/>
  <c r="BK159"/>
  <c r="BJ159"/>
  <c r="BI159"/>
  <c r="BH159"/>
  <c r="BG159"/>
  <c r="BF159"/>
  <c r="BE159"/>
  <c r="BD159"/>
  <c r="BC159"/>
  <c r="BB159"/>
  <c r="BA159"/>
  <c r="AZ159"/>
  <c r="AY159"/>
  <c r="AX159"/>
  <c r="CA158"/>
  <c r="BZ158"/>
  <c r="BY158"/>
  <c r="BX158"/>
  <c r="BW158"/>
  <c r="BV158"/>
  <c r="BU158"/>
  <c r="BT158"/>
  <c r="BS158"/>
  <c r="BR158"/>
  <c r="BQ158"/>
  <c r="BP158"/>
  <c r="BO158"/>
  <c r="BN158"/>
  <c r="BM158"/>
  <c r="BL158"/>
  <c r="BK158"/>
  <c r="BJ158"/>
  <c r="BI158"/>
  <c r="BH158"/>
  <c r="BG158"/>
  <c r="BF158"/>
  <c r="BE158"/>
  <c r="BD158"/>
  <c r="BC158"/>
  <c r="BB158"/>
  <c r="BA158"/>
  <c r="AZ158"/>
  <c r="AY158"/>
  <c r="AX158"/>
  <c r="CA157"/>
  <c r="BZ157"/>
  <c r="BY157"/>
  <c r="BX157"/>
  <c r="BW157"/>
  <c r="BV157"/>
  <c r="BU157"/>
  <c r="BT157"/>
  <c r="BS157"/>
  <c r="BR157"/>
  <c r="BQ157"/>
  <c r="BP157"/>
  <c r="BO157"/>
  <c r="BN157"/>
  <c r="BM157"/>
  <c r="BL157"/>
  <c r="BK157"/>
  <c r="BJ157"/>
  <c r="BI157"/>
  <c r="BH157"/>
  <c r="BG157"/>
  <c r="BF157"/>
  <c r="BE157"/>
  <c r="BD157"/>
  <c r="BC157"/>
  <c r="BB157"/>
  <c r="BA157"/>
  <c r="AZ157"/>
  <c r="AY157"/>
  <c r="AX157"/>
  <c r="CA156"/>
  <c r="BZ156"/>
  <c r="BY156"/>
  <c r="BX156"/>
  <c r="BW156"/>
  <c r="BV156"/>
  <c r="BU156"/>
  <c r="BT156"/>
  <c r="BS156"/>
  <c r="BR156"/>
  <c r="BQ156"/>
  <c r="BP156"/>
  <c r="BO156"/>
  <c r="BN156"/>
  <c r="BM156"/>
  <c r="BL156"/>
  <c r="BK156"/>
  <c r="BJ156"/>
  <c r="BI156"/>
  <c r="BH156"/>
  <c r="BG156"/>
  <c r="BF156"/>
  <c r="BE156"/>
  <c r="BD156"/>
  <c r="BC156"/>
  <c r="BB156"/>
  <c r="BA156"/>
  <c r="AZ156"/>
  <c r="AY156"/>
  <c r="AX156"/>
  <c r="CA155"/>
  <c r="BZ155"/>
  <c r="BY155"/>
  <c r="BX155"/>
  <c r="BW155"/>
  <c r="BV155"/>
  <c r="BU155"/>
  <c r="BT155"/>
  <c r="BS155"/>
  <c r="BR155"/>
  <c r="BQ155"/>
  <c r="BP155"/>
  <c r="BO155"/>
  <c r="BN155"/>
  <c r="BM155"/>
  <c r="BL155"/>
  <c r="BK155"/>
  <c r="BJ155"/>
  <c r="BI155"/>
  <c r="BH155"/>
  <c r="BG155"/>
  <c r="BF155"/>
  <c r="BE155"/>
  <c r="BD155"/>
  <c r="BC155"/>
  <c r="BB155"/>
  <c r="BA155"/>
  <c r="AZ155"/>
  <c r="AY155"/>
  <c r="AX155"/>
  <c r="CA154"/>
  <c r="BZ154"/>
  <c r="BY154"/>
  <c r="BX154"/>
  <c r="BW154"/>
  <c r="BV154"/>
  <c r="BU154"/>
  <c r="BT154"/>
  <c r="BS154"/>
  <c r="BR154"/>
  <c r="BQ154"/>
  <c r="BP154"/>
  <c r="BO154"/>
  <c r="BN154"/>
  <c r="BM154"/>
  <c r="BL154"/>
  <c r="BK154"/>
  <c r="BJ154"/>
  <c r="BI154"/>
  <c r="BH154"/>
  <c r="BG154"/>
  <c r="BF154"/>
  <c r="BE154"/>
  <c r="BD154"/>
  <c r="BC154"/>
  <c r="BB154"/>
  <c r="BA154"/>
  <c r="AZ154"/>
  <c r="AY154"/>
  <c r="AX154"/>
  <c r="CA153"/>
  <c r="BZ153"/>
  <c r="BY153"/>
  <c r="BX153"/>
  <c r="BW153"/>
  <c r="BV153"/>
  <c r="BU153"/>
  <c r="BT153"/>
  <c r="BS153"/>
  <c r="BR153"/>
  <c r="BQ153"/>
  <c r="BP153"/>
  <c r="BO153"/>
  <c r="BN153"/>
  <c r="BM153"/>
  <c r="BL153"/>
  <c r="BK153"/>
  <c r="BJ153"/>
  <c r="BI153"/>
  <c r="BH153"/>
  <c r="BG153"/>
  <c r="BF153"/>
  <c r="BE153"/>
  <c r="BD153"/>
  <c r="BC153"/>
  <c r="BB153"/>
  <c r="BA153"/>
  <c r="AZ153"/>
  <c r="AY153"/>
  <c r="AX153"/>
  <c r="CA152"/>
  <c r="BZ152"/>
  <c r="BY152"/>
  <c r="BX152"/>
  <c r="BW152"/>
  <c r="BV152"/>
  <c r="BU152"/>
  <c r="BT152"/>
  <c r="BS152"/>
  <c r="BR152"/>
  <c r="BQ152"/>
  <c r="BP152"/>
  <c r="BO152"/>
  <c r="BN152"/>
  <c r="BM152"/>
  <c r="BL152"/>
  <c r="BK152"/>
  <c r="BJ152"/>
  <c r="BI152"/>
  <c r="BH152"/>
  <c r="BG152"/>
  <c r="BF152"/>
  <c r="BE152"/>
  <c r="BD152"/>
  <c r="BC152"/>
  <c r="BB152"/>
  <c r="BA152"/>
  <c r="AZ152"/>
  <c r="AY152"/>
  <c r="AX152"/>
  <c r="CA151"/>
  <c r="BZ151"/>
  <c r="BY151"/>
  <c r="BX151"/>
  <c r="BW151"/>
  <c r="BV151"/>
  <c r="BU151"/>
  <c r="BT151"/>
  <c r="BS151"/>
  <c r="BR151"/>
  <c r="BQ151"/>
  <c r="BP151"/>
  <c r="BO151"/>
  <c r="BN151"/>
  <c r="BM151"/>
  <c r="BL151"/>
  <c r="BK151"/>
  <c r="BJ151"/>
  <c r="BI151"/>
  <c r="BH151"/>
  <c r="BG151"/>
  <c r="BF151"/>
  <c r="BE151"/>
  <c r="BD151"/>
  <c r="BC151"/>
  <c r="BB151"/>
  <c r="BA151"/>
  <c r="AZ151"/>
  <c r="AY151"/>
  <c r="AX151"/>
  <c r="CA150"/>
  <c r="BZ150"/>
  <c r="BY150"/>
  <c r="BX150"/>
  <c r="BW150"/>
  <c r="BV150"/>
  <c r="BU150"/>
  <c r="BT150"/>
  <c r="BS150"/>
  <c r="BR150"/>
  <c r="BQ150"/>
  <c r="BP150"/>
  <c r="BO150"/>
  <c r="BN150"/>
  <c r="BM150"/>
  <c r="BL150"/>
  <c r="BK150"/>
  <c r="BJ150"/>
  <c r="BI150"/>
  <c r="BH150"/>
  <c r="BG150"/>
  <c r="BF150"/>
  <c r="BE150"/>
  <c r="BD150"/>
  <c r="BC150"/>
  <c r="BB150"/>
  <c r="BA150"/>
  <c r="AZ150"/>
  <c r="AY150"/>
  <c r="AX150"/>
  <c r="CA149"/>
  <c r="BZ149"/>
  <c r="BY149"/>
  <c r="BX149"/>
  <c r="BW149"/>
  <c r="BV149"/>
  <c r="BU149"/>
  <c r="BT149"/>
  <c r="BS149"/>
  <c r="BR149"/>
  <c r="BQ149"/>
  <c r="BP149"/>
  <c r="BO149"/>
  <c r="BN149"/>
  <c r="BM149"/>
  <c r="BL149"/>
  <c r="BK149"/>
  <c r="BJ149"/>
  <c r="BI149"/>
  <c r="BH149"/>
  <c r="BG149"/>
  <c r="BF149"/>
  <c r="BE149"/>
  <c r="BD149"/>
  <c r="BC149"/>
  <c r="BB149"/>
  <c r="BA149"/>
  <c r="AZ149"/>
  <c r="AY149"/>
  <c r="AX149"/>
  <c r="CA148"/>
  <c r="BZ148"/>
  <c r="BY148"/>
  <c r="BX148"/>
  <c r="BW148"/>
  <c r="BV148"/>
  <c r="BU148"/>
  <c r="BT148"/>
  <c r="BS148"/>
  <c r="BR148"/>
  <c r="BQ148"/>
  <c r="BP148"/>
  <c r="BO148"/>
  <c r="BN148"/>
  <c r="BM148"/>
  <c r="BL148"/>
  <c r="BK148"/>
  <c r="BJ148"/>
  <c r="BI148"/>
  <c r="BH148"/>
  <c r="BG148"/>
  <c r="BF148"/>
  <c r="BE148"/>
  <c r="BD148"/>
  <c r="BC148"/>
  <c r="BB148"/>
  <c r="BA148"/>
  <c r="AZ148"/>
  <c r="AY148"/>
  <c r="AX148"/>
  <c r="CA147"/>
  <c r="BZ147"/>
  <c r="BY147"/>
  <c r="BX147"/>
  <c r="BW147"/>
  <c r="BV147"/>
  <c r="BU147"/>
  <c r="BT147"/>
  <c r="BS147"/>
  <c r="BR147"/>
  <c r="BQ147"/>
  <c r="BP147"/>
  <c r="BO147"/>
  <c r="BN147"/>
  <c r="BM147"/>
  <c r="BL147"/>
  <c r="BK147"/>
  <c r="BJ147"/>
  <c r="BI147"/>
  <c r="BH147"/>
  <c r="BG147"/>
  <c r="BF147"/>
  <c r="BE147"/>
  <c r="BD147"/>
  <c r="BC147"/>
  <c r="BB147"/>
  <c r="BA147"/>
  <c r="AZ147"/>
  <c r="AY147"/>
  <c r="AX147"/>
  <c r="CA146"/>
  <c r="BZ146"/>
  <c r="BY146"/>
  <c r="BX146"/>
  <c r="BW146"/>
  <c r="BV146"/>
  <c r="BU146"/>
  <c r="BT146"/>
  <c r="BS146"/>
  <c r="BR146"/>
  <c r="BQ146"/>
  <c r="BP146"/>
  <c r="BO146"/>
  <c r="BN146"/>
  <c r="BM146"/>
  <c r="BL146"/>
  <c r="BK146"/>
  <c r="BJ146"/>
  <c r="BI146"/>
  <c r="BH146"/>
  <c r="BG146"/>
  <c r="BF146"/>
  <c r="BE146"/>
  <c r="BD146"/>
  <c r="BC146"/>
  <c r="BB146"/>
  <c r="BA146"/>
  <c r="AZ146"/>
  <c r="AY146"/>
  <c r="AX146"/>
  <c r="CA145"/>
  <c r="BZ145"/>
  <c r="BY145"/>
  <c r="BX145"/>
  <c r="BW145"/>
  <c r="BV145"/>
  <c r="BU145"/>
  <c r="BT145"/>
  <c r="BS145"/>
  <c r="BR145"/>
  <c r="BQ145"/>
  <c r="BP145"/>
  <c r="BO145"/>
  <c r="BN145"/>
  <c r="BM145"/>
  <c r="BL145"/>
  <c r="BK145"/>
  <c r="BJ145"/>
  <c r="BI145"/>
  <c r="BH145"/>
  <c r="BG145"/>
  <c r="BF145"/>
  <c r="BE145"/>
  <c r="BD145"/>
  <c r="BC145"/>
  <c r="BB145"/>
  <c r="BA145"/>
  <c r="AZ145"/>
  <c r="AY145"/>
  <c r="AX145"/>
  <c r="CA144"/>
  <c r="BZ144"/>
  <c r="BY144"/>
  <c r="BX144"/>
  <c r="BW144"/>
  <c r="BV144"/>
  <c r="BU144"/>
  <c r="BT144"/>
  <c r="BS144"/>
  <c r="BR144"/>
  <c r="BQ144"/>
  <c r="BP144"/>
  <c r="BO144"/>
  <c r="BN144"/>
  <c r="BM144"/>
  <c r="BL144"/>
  <c r="BK144"/>
  <c r="BJ144"/>
  <c r="BI144"/>
  <c r="BH144"/>
  <c r="BG144"/>
  <c r="BF144"/>
  <c r="BE144"/>
  <c r="BD144"/>
  <c r="BC144"/>
  <c r="BB144"/>
  <c r="BA144"/>
  <c r="AZ144"/>
  <c r="AY144"/>
  <c r="AX144"/>
  <c r="CA143"/>
  <c r="BZ143"/>
  <c r="BY143"/>
  <c r="BX143"/>
  <c r="BW143"/>
  <c r="BV143"/>
  <c r="BU143"/>
  <c r="BT143"/>
  <c r="BS143"/>
  <c r="BR143"/>
  <c r="BQ143"/>
  <c r="BP143"/>
  <c r="BO143"/>
  <c r="BN143"/>
  <c r="BM143"/>
  <c r="BL143"/>
  <c r="BK143"/>
  <c r="BJ143"/>
  <c r="BI143"/>
  <c r="BH143"/>
  <c r="BG143"/>
  <c r="BF143"/>
  <c r="BE143"/>
  <c r="BD143"/>
  <c r="BC143"/>
  <c r="BB143"/>
  <c r="BA143"/>
  <c r="AZ143"/>
  <c r="AY143"/>
  <c r="AX143"/>
  <c r="CA142"/>
  <c r="BZ142"/>
  <c r="BY142"/>
  <c r="BX142"/>
  <c r="BW142"/>
  <c r="BV142"/>
  <c r="BU142"/>
  <c r="BT142"/>
  <c r="BS142"/>
  <c r="BR142"/>
  <c r="BQ142"/>
  <c r="BP142"/>
  <c r="BO142"/>
  <c r="BN142"/>
  <c r="BM142"/>
  <c r="BL142"/>
  <c r="BK142"/>
  <c r="BJ142"/>
  <c r="BI142"/>
  <c r="BH142"/>
  <c r="BG142"/>
  <c r="BF142"/>
  <c r="BE142"/>
  <c r="BD142"/>
  <c r="BC142"/>
  <c r="BB142"/>
  <c r="BA142"/>
  <c r="AZ142"/>
  <c r="AY142"/>
  <c r="AX142"/>
  <c r="CA141"/>
  <c r="BZ141"/>
  <c r="BY141"/>
  <c r="BX141"/>
  <c r="BW141"/>
  <c r="BV141"/>
  <c r="BU141"/>
  <c r="BT141"/>
  <c r="BS141"/>
  <c r="BR141"/>
  <c r="BQ141"/>
  <c r="BP141"/>
  <c r="BO141"/>
  <c r="BN141"/>
  <c r="BM141"/>
  <c r="BL141"/>
  <c r="BK141"/>
  <c r="BJ141"/>
  <c r="BI141"/>
  <c r="BH141"/>
  <c r="BG141"/>
  <c r="BF141"/>
  <c r="BE141"/>
  <c r="BD141"/>
  <c r="BC141"/>
  <c r="BB141"/>
  <c r="BA141"/>
  <c r="AZ141"/>
  <c r="AY141"/>
  <c r="AX141"/>
  <c r="CA140"/>
  <c r="BZ140"/>
  <c r="BY140"/>
  <c r="BX140"/>
  <c r="BW140"/>
  <c r="BV140"/>
  <c r="BU140"/>
  <c r="BT140"/>
  <c r="BS140"/>
  <c r="BR140"/>
  <c r="BQ140"/>
  <c r="BP140"/>
  <c r="BO140"/>
  <c r="BN140"/>
  <c r="BM140"/>
  <c r="BL140"/>
  <c r="BK140"/>
  <c r="BJ140"/>
  <c r="BI140"/>
  <c r="BH140"/>
  <c r="BG140"/>
  <c r="BF140"/>
  <c r="BE140"/>
  <c r="BD140"/>
  <c r="BC140"/>
  <c r="BB140"/>
  <c r="BA140"/>
  <c r="AZ140"/>
  <c r="AY140"/>
  <c r="AX140"/>
  <c r="CA139"/>
  <c r="BZ139"/>
  <c r="BY139"/>
  <c r="BX139"/>
  <c r="BW139"/>
  <c r="BV139"/>
  <c r="BU139"/>
  <c r="BT139"/>
  <c r="BS139"/>
  <c r="BR139"/>
  <c r="BQ139"/>
  <c r="BP139"/>
  <c r="BO139"/>
  <c r="BN139"/>
  <c r="BM139"/>
  <c r="BL139"/>
  <c r="BK139"/>
  <c r="BJ139"/>
  <c r="BI139"/>
  <c r="BH139"/>
  <c r="BG139"/>
  <c r="BF139"/>
  <c r="BE139"/>
  <c r="BD139"/>
  <c r="BC139"/>
  <c r="BB139"/>
  <c r="BA139"/>
  <c r="AZ139"/>
  <c r="AY139"/>
  <c r="AX139"/>
  <c r="CA138"/>
  <c r="BZ138"/>
  <c r="BY138"/>
  <c r="BX138"/>
  <c r="BW138"/>
  <c r="BV138"/>
  <c r="BU138"/>
  <c r="BT138"/>
  <c r="BS138"/>
  <c r="BR138"/>
  <c r="BQ138"/>
  <c r="BP138"/>
  <c r="BO138"/>
  <c r="BN138"/>
  <c r="BM138"/>
  <c r="BL138"/>
  <c r="BK138"/>
  <c r="BJ138"/>
  <c r="BI138"/>
  <c r="BH138"/>
  <c r="BG138"/>
  <c r="BF138"/>
  <c r="BE138"/>
  <c r="BD138"/>
  <c r="BC138"/>
  <c r="BB138"/>
  <c r="BA138"/>
  <c r="AZ138"/>
  <c r="AY138"/>
  <c r="AX138"/>
  <c r="CA137"/>
  <c r="BZ137"/>
  <c r="BY137"/>
  <c r="BX137"/>
  <c r="BW137"/>
  <c r="BV137"/>
  <c r="BU137"/>
  <c r="BT137"/>
  <c r="BS137"/>
  <c r="BR137"/>
  <c r="BQ137"/>
  <c r="BP137"/>
  <c r="BO137"/>
  <c r="BN137"/>
  <c r="BM137"/>
  <c r="BL137"/>
  <c r="BK137"/>
  <c r="BJ137"/>
  <c r="BI137"/>
  <c r="BH137"/>
  <c r="BG137"/>
  <c r="BF137"/>
  <c r="BE137"/>
  <c r="BD137"/>
  <c r="BC137"/>
  <c r="BB137"/>
  <c r="BA137"/>
  <c r="AZ137"/>
  <c r="AY137"/>
  <c r="AX137"/>
  <c r="CA136"/>
  <c r="BZ136"/>
  <c r="BY136"/>
  <c r="BX136"/>
  <c r="BW136"/>
  <c r="BV136"/>
  <c r="BU136"/>
  <c r="BT136"/>
  <c r="BS136"/>
  <c r="BR136"/>
  <c r="BQ136"/>
  <c r="BP136"/>
  <c r="BO136"/>
  <c r="BN136"/>
  <c r="BM136"/>
  <c r="BL136"/>
  <c r="BK136"/>
  <c r="BJ136"/>
  <c r="BI136"/>
  <c r="BH136"/>
  <c r="BG136"/>
  <c r="BF136"/>
  <c r="BE136"/>
  <c r="BD136"/>
  <c r="BC136"/>
  <c r="BB136"/>
  <c r="BA136"/>
  <c r="AZ136"/>
  <c r="AY136"/>
  <c r="AX136"/>
  <c r="CA135"/>
  <c r="BZ135"/>
  <c r="BY135"/>
  <c r="BX135"/>
  <c r="BW135"/>
  <c r="BV135"/>
  <c r="BU135"/>
  <c r="BT135"/>
  <c r="BS135"/>
  <c r="BR135"/>
  <c r="BQ135"/>
  <c r="BP135"/>
  <c r="BO135"/>
  <c r="BN135"/>
  <c r="BM135"/>
  <c r="BL135"/>
  <c r="BK135"/>
  <c r="BJ135"/>
  <c r="BI135"/>
  <c r="BH135"/>
  <c r="BG135"/>
  <c r="BF135"/>
  <c r="BE135"/>
  <c r="BD135"/>
  <c r="BC135"/>
  <c r="BB135"/>
  <c r="BA135"/>
  <c r="AZ135"/>
  <c r="AY135"/>
  <c r="AX135"/>
  <c r="CA134"/>
  <c r="BZ134"/>
  <c r="BY134"/>
  <c r="BX134"/>
  <c r="BW134"/>
  <c r="BV134"/>
  <c r="BU134"/>
  <c r="BT134"/>
  <c r="BS134"/>
  <c r="BR134"/>
  <c r="BQ134"/>
  <c r="BP134"/>
  <c r="BO134"/>
  <c r="BN134"/>
  <c r="BM134"/>
  <c r="BL134"/>
  <c r="BK134"/>
  <c r="BJ134"/>
  <c r="BI134"/>
  <c r="BH134"/>
  <c r="BG134"/>
  <c r="BF134"/>
  <c r="BE134"/>
  <c r="BD134"/>
  <c r="BC134"/>
  <c r="BB134"/>
  <c r="BA134"/>
  <c r="AZ134"/>
  <c r="AY134"/>
  <c r="AX134"/>
  <c r="CA133"/>
  <c r="BZ133"/>
  <c r="BY133"/>
  <c r="BX133"/>
  <c r="BW133"/>
  <c r="BV133"/>
  <c r="BU133"/>
  <c r="BT133"/>
  <c r="BS133"/>
  <c r="BR133"/>
  <c r="BQ133"/>
  <c r="BP133"/>
  <c r="BO133"/>
  <c r="BN133"/>
  <c r="BM133"/>
  <c r="BL133"/>
  <c r="BK133"/>
  <c r="BJ133"/>
  <c r="BI133"/>
  <c r="BH133"/>
  <c r="BG133"/>
  <c r="BF133"/>
  <c r="BE133"/>
  <c r="BD133"/>
  <c r="BC133"/>
  <c r="BB133"/>
  <c r="BA133"/>
  <c r="AZ133"/>
  <c r="AY133"/>
  <c r="AX133"/>
  <c r="CA132"/>
  <c r="BZ132"/>
  <c r="BY132"/>
  <c r="BX132"/>
  <c r="BW132"/>
  <c r="BV132"/>
  <c r="BU132"/>
  <c r="BT132"/>
  <c r="BS132"/>
  <c r="BR132"/>
  <c r="BQ132"/>
  <c r="BP132"/>
  <c r="BO132"/>
  <c r="BN132"/>
  <c r="BM132"/>
  <c r="BL132"/>
  <c r="BK132"/>
  <c r="BJ132"/>
  <c r="BI132"/>
  <c r="BH132"/>
  <c r="BG132"/>
  <c r="BF132"/>
  <c r="BE132"/>
  <c r="BD132"/>
  <c r="BC132"/>
  <c r="BB132"/>
  <c r="BA132"/>
  <c r="AZ132"/>
  <c r="AY132"/>
  <c r="AX132"/>
  <c r="CA131"/>
  <c r="BZ131"/>
  <c r="BY131"/>
  <c r="BX131"/>
  <c r="BW131"/>
  <c r="BV131"/>
  <c r="BU131"/>
  <c r="BT131"/>
  <c r="BS131"/>
  <c r="BR131"/>
  <c r="BQ131"/>
  <c r="BP131"/>
  <c r="BO131"/>
  <c r="BN131"/>
  <c r="BM131"/>
  <c r="BL131"/>
  <c r="BK131"/>
  <c r="BJ131"/>
  <c r="BI131"/>
  <c r="BH131"/>
  <c r="BG131"/>
  <c r="BF131"/>
  <c r="BE131"/>
  <c r="BD131"/>
  <c r="BC131"/>
  <c r="BB131"/>
  <c r="BA131"/>
  <c r="AZ131"/>
  <c r="AY131"/>
  <c r="AX131"/>
  <c r="CA130"/>
  <c r="BZ130"/>
  <c r="BY130"/>
  <c r="BX130"/>
  <c r="BW130"/>
  <c r="BV130"/>
  <c r="BU130"/>
  <c r="BT130"/>
  <c r="BS130"/>
  <c r="BR130"/>
  <c r="BQ130"/>
  <c r="BP130"/>
  <c r="BO130"/>
  <c r="BN130"/>
  <c r="BM130"/>
  <c r="BL130"/>
  <c r="BK130"/>
  <c r="BJ130"/>
  <c r="BI130"/>
  <c r="BH130"/>
  <c r="BG130"/>
  <c r="BF130"/>
  <c r="BE130"/>
  <c r="BD130"/>
  <c r="BC130"/>
  <c r="BB130"/>
  <c r="BA130"/>
  <c r="AZ130"/>
  <c r="AY130"/>
  <c r="AX130"/>
  <c r="CA129"/>
  <c r="BZ129"/>
  <c r="BY129"/>
  <c r="BX129"/>
  <c r="BW129"/>
  <c r="BV129"/>
  <c r="BU129"/>
  <c r="BT129"/>
  <c r="BS129"/>
  <c r="BR129"/>
  <c r="BQ129"/>
  <c r="BP129"/>
  <c r="BO129"/>
  <c r="BN129"/>
  <c r="BM129"/>
  <c r="BL129"/>
  <c r="BK129"/>
  <c r="BJ129"/>
  <c r="BI129"/>
  <c r="BH129"/>
  <c r="BG129"/>
  <c r="BF129"/>
  <c r="BE129"/>
  <c r="BD129"/>
  <c r="BC129"/>
  <c r="BB129"/>
  <c r="AZ129"/>
  <c r="AY129"/>
  <c r="AX129"/>
  <c r="CA128"/>
  <c r="BZ128"/>
  <c r="BY128"/>
  <c r="BX128"/>
  <c r="BW128"/>
  <c r="BV128"/>
  <c r="BU128"/>
  <c r="BT128"/>
  <c r="BS128"/>
  <c r="BR128"/>
  <c r="BQ128"/>
  <c r="BP128"/>
  <c r="BO128"/>
  <c r="BN128"/>
  <c r="BM128"/>
  <c r="BL128"/>
  <c r="BK128"/>
  <c r="BJ128"/>
  <c r="BI128"/>
  <c r="BH128"/>
  <c r="BG128"/>
  <c r="BF128"/>
  <c r="BE128"/>
  <c r="BD128"/>
  <c r="BC128"/>
  <c r="BB128"/>
  <c r="BA128"/>
  <c r="AZ128"/>
  <c r="AY128"/>
  <c r="AX128"/>
  <c r="CA127"/>
  <c r="BZ127"/>
  <c r="BY127"/>
  <c r="BX127"/>
  <c r="BW127"/>
  <c r="BV127"/>
  <c r="BU127"/>
  <c r="BT127"/>
  <c r="BS127"/>
  <c r="BR127"/>
  <c r="BQ127"/>
  <c r="BP127"/>
  <c r="BO127"/>
  <c r="BN127"/>
  <c r="BM127"/>
  <c r="BL127"/>
  <c r="BK127"/>
  <c r="BJ127"/>
  <c r="BI127"/>
  <c r="BH127"/>
  <c r="BG127"/>
  <c r="BF127"/>
  <c r="BE127"/>
  <c r="BD127"/>
  <c r="BC127"/>
  <c r="BB127"/>
  <c r="BA127"/>
  <c r="AZ127"/>
  <c r="AY127"/>
  <c r="AX127"/>
  <c r="CA126"/>
  <c r="BZ126"/>
  <c r="BY126"/>
  <c r="BX126"/>
  <c r="BW126"/>
  <c r="BV126"/>
  <c r="BU126"/>
  <c r="BT126"/>
  <c r="BS126"/>
  <c r="BR126"/>
  <c r="BQ126"/>
  <c r="BP126"/>
  <c r="BO126"/>
  <c r="BN126"/>
  <c r="BM126"/>
  <c r="BL126"/>
  <c r="BK126"/>
  <c r="BJ126"/>
  <c r="BI126"/>
  <c r="BH126"/>
  <c r="BG126"/>
  <c r="BF126"/>
  <c r="BE126"/>
  <c r="BD126"/>
  <c r="BC126"/>
  <c r="BB126"/>
  <c r="BA126"/>
  <c r="AZ126"/>
  <c r="AY126"/>
  <c r="AX126"/>
  <c r="CA125"/>
  <c r="BZ125"/>
  <c r="BY125"/>
  <c r="BX125"/>
  <c r="BW125"/>
  <c r="BV125"/>
  <c r="BU125"/>
  <c r="BT125"/>
  <c r="BS125"/>
  <c r="BR125"/>
  <c r="BQ125"/>
  <c r="BP125"/>
  <c r="BO125"/>
  <c r="BN125"/>
  <c r="BM125"/>
  <c r="BL125"/>
  <c r="BK125"/>
  <c r="BJ125"/>
  <c r="BI125"/>
  <c r="BH125"/>
  <c r="BG125"/>
  <c r="BF125"/>
  <c r="BE125"/>
  <c r="BD125"/>
  <c r="BC125"/>
  <c r="BB125"/>
  <c r="BA125"/>
  <c r="AZ125"/>
  <c r="AY125"/>
  <c r="AX125"/>
  <c r="CA124"/>
  <c r="BZ124"/>
  <c r="BY124"/>
  <c r="BX124"/>
  <c r="BW124"/>
  <c r="BV124"/>
  <c r="BU124"/>
  <c r="BT124"/>
  <c r="BS124"/>
  <c r="BR124"/>
  <c r="BQ124"/>
  <c r="BP124"/>
  <c r="BO124"/>
  <c r="BN124"/>
  <c r="BM124"/>
  <c r="BL124"/>
  <c r="BK124"/>
  <c r="BJ124"/>
  <c r="BI124"/>
  <c r="BH124"/>
  <c r="BG124"/>
  <c r="BF124"/>
  <c r="BE124"/>
  <c r="BD124"/>
  <c r="BC124"/>
  <c r="BB124"/>
  <c r="BA124"/>
  <c r="AZ124"/>
  <c r="AY124"/>
  <c r="AX124"/>
  <c r="CA123"/>
  <c r="BZ123"/>
  <c r="BY123"/>
  <c r="BX123"/>
  <c r="BW123"/>
  <c r="BV123"/>
  <c r="BU123"/>
  <c r="BT123"/>
  <c r="BS123"/>
  <c r="BR123"/>
  <c r="BQ123"/>
  <c r="BP123"/>
  <c r="BO123"/>
  <c r="BN123"/>
  <c r="BM123"/>
  <c r="BL123"/>
  <c r="BK123"/>
  <c r="BJ123"/>
  <c r="BI123"/>
  <c r="BH123"/>
  <c r="BG123"/>
  <c r="BF123"/>
  <c r="BE123"/>
  <c r="BD123"/>
  <c r="BC123"/>
  <c r="BB123"/>
  <c r="BA123"/>
  <c r="AZ123"/>
  <c r="AY123"/>
  <c r="AX123"/>
  <c r="CA122"/>
  <c r="BZ122"/>
  <c r="BY122"/>
  <c r="BX122"/>
  <c r="BW122"/>
  <c r="BV122"/>
  <c r="BU122"/>
  <c r="BT122"/>
  <c r="BS122"/>
  <c r="BR122"/>
  <c r="BQ122"/>
  <c r="BP122"/>
  <c r="BO122"/>
  <c r="BN122"/>
  <c r="BM122"/>
  <c r="BL122"/>
  <c r="BK122"/>
  <c r="BJ122"/>
  <c r="BI122"/>
  <c r="BH122"/>
  <c r="BG122"/>
  <c r="BF122"/>
  <c r="BE122"/>
  <c r="BD122"/>
  <c r="BC122"/>
  <c r="BB122"/>
  <c r="BA122"/>
  <c r="AZ122"/>
  <c r="AY122"/>
  <c r="AX122"/>
  <c r="CA121"/>
  <c r="BZ121"/>
  <c r="BY121"/>
  <c r="BX121"/>
  <c r="BW121"/>
  <c r="BV121"/>
  <c r="BU121"/>
  <c r="BT121"/>
  <c r="BS121"/>
  <c r="BR121"/>
  <c r="BQ121"/>
  <c r="BP121"/>
  <c r="BO121"/>
  <c r="BN121"/>
  <c r="BM121"/>
  <c r="BL121"/>
  <c r="BK121"/>
  <c r="BJ121"/>
  <c r="BI121"/>
  <c r="BH121"/>
  <c r="BG121"/>
  <c r="BF121"/>
  <c r="BE121"/>
  <c r="BD121"/>
  <c r="BC121"/>
  <c r="BB121"/>
  <c r="BA121"/>
  <c r="AZ121"/>
  <c r="AY121"/>
  <c r="AX121"/>
  <c r="CA120"/>
  <c r="BZ120"/>
  <c r="BY120"/>
  <c r="BX120"/>
  <c r="BW120"/>
  <c r="BV120"/>
  <c r="BU120"/>
  <c r="BT120"/>
  <c r="BS120"/>
  <c r="BR120"/>
  <c r="BQ120"/>
  <c r="BP120"/>
  <c r="BO120"/>
  <c r="BN120"/>
  <c r="BM120"/>
  <c r="BL120"/>
  <c r="BK120"/>
  <c r="BJ120"/>
  <c r="BI120"/>
  <c r="BH120"/>
  <c r="BG120"/>
  <c r="BF120"/>
  <c r="BE120"/>
  <c r="BD120"/>
  <c r="BC120"/>
  <c r="BB120"/>
  <c r="BA120"/>
  <c r="AZ120"/>
  <c r="AY120"/>
  <c r="AX120"/>
  <c r="CA119"/>
  <c r="BZ119"/>
  <c r="BY119"/>
  <c r="BX119"/>
  <c r="BW119"/>
  <c r="BV119"/>
  <c r="BU119"/>
  <c r="BT119"/>
  <c r="BS119"/>
  <c r="BR119"/>
  <c r="BQ119"/>
  <c r="BP119"/>
  <c r="BO119"/>
  <c r="BN119"/>
  <c r="BM119"/>
  <c r="BL119"/>
  <c r="BK119"/>
  <c r="BJ119"/>
  <c r="BI119"/>
  <c r="BH119"/>
  <c r="BG119"/>
  <c r="BF119"/>
  <c r="BE119"/>
  <c r="BD119"/>
  <c r="BC119"/>
  <c r="BB119"/>
  <c r="BA119"/>
  <c r="AZ119"/>
  <c r="AY119"/>
  <c r="AX119"/>
  <c r="CA118"/>
  <c r="BZ118"/>
  <c r="BY118"/>
  <c r="BX118"/>
  <c r="BW118"/>
  <c r="BV118"/>
  <c r="BU118"/>
  <c r="BT118"/>
  <c r="BS118"/>
  <c r="BR118"/>
  <c r="BQ118"/>
  <c r="BP118"/>
  <c r="BO118"/>
  <c r="BN118"/>
  <c r="BM118"/>
  <c r="BL118"/>
  <c r="BK118"/>
  <c r="BJ118"/>
  <c r="BI118"/>
  <c r="BH118"/>
  <c r="BG118"/>
  <c r="BF118"/>
  <c r="BE118"/>
  <c r="BD118"/>
  <c r="BC118"/>
  <c r="BB118"/>
  <c r="BA118"/>
  <c r="AZ118"/>
  <c r="AY118"/>
  <c r="AX118"/>
  <c r="CA117"/>
  <c r="BZ117"/>
  <c r="BY117"/>
  <c r="BX117"/>
  <c r="BW117"/>
  <c r="BV117"/>
  <c r="BU117"/>
  <c r="BT117"/>
  <c r="BS117"/>
  <c r="BR117"/>
  <c r="BQ117"/>
  <c r="BP117"/>
  <c r="BO117"/>
  <c r="BN117"/>
  <c r="BM117"/>
  <c r="BL117"/>
  <c r="BK117"/>
  <c r="BJ117"/>
  <c r="BI117"/>
  <c r="BH117"/>
  <c r="BG117"/>
  <c r="BF117"/>
  <c r="BE117"/>
  <c r="BD117"/>
  <c r="BC117"/>
  <c r="BB117"/>
  <c r="BA117"/>
  <c r="AZ117"/>
  <c r="AY117"/>
  <c r="AX117"/>
  <c r="CA116"/>
  <c r="BZ116"/>
  <c r="BY116"/>
  <c r="BX116"/>
  <c r="BW116"/>
  <c r="BV116"/>
  <c r="BU116"/>
  <c r="BT116"/>
  <c r="BS116"/>
  <c r="BR116"/>
  <c r="BQ116"/>
  <c r="BP116"/>
  <c r="BO116"/>
  <c r="BN116"/>
  <c r="BM116"/>
  <c r="BL116"/>
  <c r="BK116"/>
  <c r="BJ116"/>
  <c r="BI116"/>
  <c r="BH116"/>
  <c r="BG116"/>
  <c r="BF116"/>
  <c r="BE116"/>
  <c r="BD116"/>
  <c r="BC116"/>
  <c r="BB116"/>
  <c r="BA116"/>
  <c r="AZ116"/>
  <c r="AY116"/>
  <c r="AX116"/>
  <c r="CA115"/>
  <c r="BZ115"/>
  <c r="BY115"/>
  <c r="BX115"/>
  <c r="BW115"/>
  <c r="BV115"/>
  <c r="BU115"/>
  <c r="BT115"/>
  <c r="BS115"/>
  <c r="BR115"/>
  <c r="BQ115"/>
  <c r="BP115"/>
  <c r="BO115"/>
  <c r="BN115"/>
  <c r="BM115"/>
  <c r="BL115"/>
  <c r="BK115"/>
  <c r="BJ115"/>
  <c r="BI115"/>
  <c r="BH115"/>
  <c r="BG115"/>
  <c r="BF115"/>
  <c r="BE115"/>
  <c r="BD115"/>
  <c r="BC115"/>
  <c r="BB115"/>
  <c r="BA115"/>
  <c r="AZ115"/>
  <c r="AY115"/>
  <c r="AX115"/>
  <c r="CA114"/>
  <c r="BZ114"/>
  <c r="BY114"/>
  <c r="BX114"/>
  <c r="BW114"/>
  <c r="BV114"/>
  <c r="BU114"/>
  <c r="BT114"/>
  <c r="BS114"/>
  <c r="BR114"/>
  <c r="BQ114"/>
  <c r="BP114"/>
  <c r="BO114"/>
  <c r="BN114"/>
  <c r="BM114"/>
  <c r="BL114"/>
  <c r="BK114"/>
  <c r="BJ114"/>
  <c r="BI114"/>
  <c r="BH114"/>
  <c r="BG114"/>
  <c r="BF114"/>
  <c r="BE114"/>
  <c r="BD114"/>
  <c r="BC114"/>
  <c r="BB114"/>
  <c r="BA114"/>
  <c r="AZ114"/>
  <c r="AY114"/>
  <c r="AX114"/>
  <c r="CA113"/>
  <c r="BZ113"/>
  <c r="BY113"/>
  <c r="BX113"/>
  <c r="BW113"/>
  <c r="BV113"/>
  <c r="BU113"/>
  <c r="BT113"/>
  <c r="BS113"/>
  <c r="BR113"/>
  <c r="BQ113"/>
  <c r="BP113"/>
  <c r="BO113"/>
  <c r="BN113"/>
  <c r="BM113"/>
  <c r="BL113"/>
  <c r="BK113"/>
  <c r="BJ113"/>
  <c r="BI113"/>
  <c r="BH113"/>
  <c r="BG113"/>
  <c r="BF113"/>
  <c r="BE113"/>
  <c r="BD113"/>
  <c r="BC113"/>
  <c r="BB113"/>
  <c r="BA113"/>
  <c r="AZ113"/>
  <c r="AY113"/>
  <c r="AX113"/>
  <c r="CA112"/>
  <c r="BZ112"/>
  <c r="BY112"/>
  <c r="BX112"/>
  <c r="BW112"/>
  <c r="BV112"/>
  <c r="BU112"/>
  <c r="BT112"/>
  <c r="BS112"/>
  <c r="BR112"/>
  <c r="BQ112"/>
  <c r="BP112"/>
  <c r="BO112"/>
  <c r="BN112"/>
  <c r="BM112"/>
  <c r="BL112"/>
  <c r="BK112"/>
  <c r="BJ112"/>
  <c r="BI112"/>
  <c r="BH112"/>
  <c r="BG112"/>
  <c r="BF112"/>
  <c r="BE112"/>
  <c r="BD112"/>
  <c r="BC112"/>
  <c r="BB112"/>
  <c r="BA112"/>
  <c r="AZ112"/>
  <c r="AY112"/>
  <c r="AX112"/>
  <c r="CA111"/>
  <c r="BZ111"/>
  <c r="BY111"/>
  <c r="BX111"/>
  <c r="BW111"/>
  <c r="BV111"/>
  <c r="BU111"/>
  <c r="BT111"/>
  <c r="BS111"/>
  <c r="BR111"/>
  <c r="BQ111"/>
  <c r="BP111"/>
  <c r="BO111"/>
  <c r="BN111"/>
  <c r="BM111"/>
  <c r="BL111"/>
  <c r="BK111"/>
  <c r="BJ111"/>
  <c r="BI111"/>
  <c r="BH111"/>
  <c r="BG111"/>
  <c r="BF111"/>
  <c r="BE111"/>
  <c r="BD111"/>
  <c r="BC111"/>
  <c r="BB111"/>
  <c r="BA111"/>
  <c r="AZ111"/>
  <c r="AY111"/>
  <c r="AX111"/>
  <c r="CA110"/>
  <c r="BZ110"/>
  <c r="BY110"/>
  <c r="BX110"/>
  <c r="BW110"/>
  <c r="BV110"/>
  <c r="BU110"/>
  <c r="BT110"/>
  <c r="BS110"/>
  <c r="BR110"/>
  <c r="BQ110"/>
  <c r="BP110"/>
  <c r="BO110"/>
  <c r="BN110"/>
  <c r="BM110"/>
  <c r="BL110"/>
  <c r="BK110"/>
  <c r="BJ110"/>
  <c r="BI110"/>
  <c r="BH110"/>
  <c r="BG110"/>
  <c r="BF110"/>
  <c r="BE110"/>
  <c r="BD110"/>
  <c r="BC110"/>
  <c r="BB110"/>
  <c r="BA110"/>
  <c r="AZ110"/>
  <c r="AY110"/>
  <c r="AX110"/>
  <c r="CA109"/>
  <c r="BZ109"/>
  <c r="BY109"/>
  <c r="BX109"/>
  <c r="BW109"/>
  <c r="BV109"/>
  <c r="BU109"/>
  <c r="BT109"/>
  <c r="BS109"/>
  <c r="BR109"/>
  <c r="BQ109"/>
  <c r="BP109"/>
  <c r="BO109"/>
  <c r="BN109"/>
  <c r="BM109"/>
  <c r="BL109"/>
  <c r="BK109"/>
  <c r="BJ109"/>
  <c r="BI109"/>
  <c r="BH109"/>
  <c r="BG109"/>
  <c r="BF109"/>
  <c r="BE109"/>
  <c r="BD109"/>
  <c r="BC109"/>
  <c r="BB109"/>
  <c r="BA109"/>
  <c r="AZ109"/>
  <c r="AY109"/>
  <c r="AX109"/>
  <c r="CA108"/>
  <c r="BZ108"/>
  <c r="BY108"/>
  <c r="BX108"/>
  <c r="BW108"/>
  <c r="BV108"/>
  <c r="BU108"/>
  <c r="BT108"/>
  <c r="BS108"/>
  <c r="BR108"/>
  <c r="BQ108"/>
  <c r="BP108"/>
  <c r="BO108"/>
  <c r="BN108"/>
  <c r="BM108"/>
  <c r="BL108"/>
  <c r="BK108"/>
  <c r="BJ108"/>
  <c r="BI108"/>
  <c r="BH108"/>
  <c r="BG108"/>
  <c r="BF108"/>
  <c r="BE108"/>
  <c r="BD108"/>
  <c r="BC108"/>
  <c r="BB108"/>
  <c r="BA108"/>
  <c r="AZ108"/>
  <c r="AY108"/>
  <c r="AX108"/>
  <c r="CA107"/>
  <c r="BZ107"/>
  <c r="BY107"/>
  <c r="BX107"/>
  <c r="BW107"/>
  <c r="BV107"/>
  <c r="BU107"/>
  <c r="BT107"/>
  <c r="BS107"/>
  <c r="BR107"/>
  <c r="BQ107"/>
  <c r="BP107"/>
  <c r="BO107"/>
  <c r="BN107"/>
  <c r="BM107"/>
  <c r="BL107"/>
  <c r="BK107"/>
  <c r="BJ107"/>
  <c r="BI107"/>
  <c r="BH107"/>
  <c r="BG107"/>
  <c r="BF107"/>
  <c r="BE107"/>
  <c r="BD107"/>
  <c r="BC107"/>
  <c r="BB107"/>
  <c r="BA107"/>
  <c r="AZ107"/>
  <c r="AY107"/>
  <c r="AX107"/>
  <c r="CA106"/>
  <c r="BZ106"/>
  <c r="BY106"/>
  <c r="BX106"/>
  <c r="BW106"/>
  <c r="BV106"/>
  <c r="BU106"/>
  <c r="BT106"/>
  <c r="BS106"/>
  <c r="BR106"/>
  <c r="BQ106"/>
  <c r="BP106"/>
  <c r="BO106"/>
  <c r="BN106"/>
  <c r="BM106"/>
  <c r="BL106"/>
  <c r="BK106"/>
  <c r="BJ106"/>
  <c r="BI106"/>
  <c r="BH106"/>
  <c r="BG106"/>
  <c r="BF106"/>
  <c r="BE106"/>
  <c r="BD106"/>
  <c r="BC106"/>
  <c r="BB106"/>
  <c r="BA106"/>
  <c r="AZ106"/>
  <c r="AY106"/>
  <c r="AX106"/>
  <c r="CA105"/>
  <c r="BZ105"/>
  <c r="BY105"/>
  <c r="BX105"/>
  <c r="BW105"/>
  <c r="BV105"/>
  <c r="BU105"/>
  <c r="BT105"/>
  <c r="BS105"/>
  <c r="BR105"/>
  <c r="BQ105"/>
  <c r="BP105"/>
  <c r="BO105"/>
  <c r="BN105"/>
  <c r="BM105"/>
  <c r="BL105"/>
  <c r="BK105"/>
  <c r="BJ105"/>
  <c r="BI105"/>
  <c r="BH105"/>
  <c r="BG105"/>
  <c r="BF105"/>
  <c r="BE105"/>
  <c r="BD105"/>
  <c r="BC105"/>
  <c r="BB105"/>
  <c r="BA105"/>
  <c r="AZ105"/>
  <c r="AY105"/>
  <c r="AX105"/>
  <c r="CA104"/>
  <c r="BZ104"/>
  <c r="BY104"/>
  <c r="BX104"/>
  <c r="BW104"/>
  <c r="BV104"/>
  <c r="BU104"/>
  <c r="BT104"/>
  <c r="BS104"/>
  <c r="BR104"/>
  <c r="BQ104"/>
  <c r="BP104"/>
  <c r="BO104"/>
  <c r="BN104"/>
  <c r="BM104"/>
  <c r="BL104"/>
  <c r="BK104"/>
  <c r="BJ104"/>
  <c r="BI104"/>
  <c r="BH104"/>
  <c r="BG104"/>
  <c r="BF104"/>
  <c r="BE104"/>
  <c r="BD104"/>
  <c r="BC104"/>
  <c r="BB104"/>
  <c r="BA104"/>
  <c r="AZ104"/>
  <c r="AY104"/>
  <c r="AX104"/>
  <c r="CA103"/>
  <c r="BZ103"/>
  <c r="BY103"/>
  <c r="BX103"/>
  <c r="BW103"/>
  <c r="BV103"/>
  <c r="BU103"/>
  <c r="BT103"/>
  <c r="BS103"/>
  <c r="BR103"/>
  <c r="BQ103"/>
  <c r="BP103"/>
  <c r="BO103"/>
  <c r="BN103"/>
  <c r="BM103"/>
  <c r="BL103"/>
  <c r="BK103"/>
  <c r="BJ103"/>
  <c r="BI103"/>
  <c r="BH103"/>
  <c r="BG103"/>
  <c r="BF103"/>
  <c r="BE103"/>
  <c r="BD103"/>
  <c r="BC103"/>
  <c r="BB103"/>
  <c r="BA103"/>
  <c r="AZ103"/>
  <c r="AY103"/>
  <c r="AX103"/>
  <c r="CA102"/>
  <c r="BZ102"/>
  <c r="BY102"/>
  <c r="BX102"/>
  <c r="BW102"/>
  <c r="BV102"/>
  <c r="BU102"/>
  <c r="BT102"/>
  <c r="BS102"/>
  <c r="BR102"/>
  <c r="BQ102"/>
  <c r="BP102"/>
  <c r="BO102"/>
  <c r="BN102"/>
  <c r="BM102"/>
  <c r="BL102"/>
  <c r="BK102"/>
  <c r="BJ102"/>
  <c r="BI102"/>
  <c r="BH102"/>
  <c r="BG102"/>
  <c r="BF102"/>
  <c r="BE102"/>
  <c r="BD102"/>
  <c r="BC102"/>
  <c r="BB102"/>
  <c r="BA102"/>
  <c r="AZ102"/>
  <c r="AY102"/>
  <c r="AX102"/>
  <c r="CA101"/>
  <c r="BZ101"/>
  <c r="BY101"/>
  <c r="BX101"/>
  <c r="BW101"/>
  <c r="BV101"/>
  <c r="BU101"/>
  <c r="BT101"/>
  <c r="BS101"/>
  <c r="BR101"/>
  <c r="BQ101"/>
  <c r="BP101"/>
  <c r="BO101"/>
  <c r="BN101"/>
  <c r="BM101"/>
  <c r="BL101"/>
  <c r="BK101"/>
  <c r="BJ101"/>
  <c r="BI101"/>
  <c r="BH101"/>
  <c r="BG101"/>
  <c r="BF101"/>
  <c r="BE101"/>
  <c r="BD101"/>
  <c r="BC101"/>
  <c r="BB101"/>
  <c r="BA101"/>
  <c r="AZ101"/>
  <c r="AY101"/>
  <c r="AX101"/>
  <c r="CA100"/>
  <c r="BZ100"/>
  <c r="BY100"/>
  <c r="BX100"/>
  <c r="BW100"/>
  <c r="BV100"/>
  <c r="BU100"/>
  <c r="BT100"/>
  <c r="BS100"/>
  <c r="BR100"/>
  <c r="BQ100"/>
  <c r="BP100"/>
  <c r="BO100"/>
  <c r="BN100"/>
  <c r="BM100"/>
  <c r="BL100"/>
  <c r="BK100"/>
  <c r="BJ100"/>
  <c r="BI100"/>
  <c r="BH100"/>
  <c r="BG100"/>
  <c r="BF100"/>
  <c r="BE100"/>
  <c r="BD100"/>
  <c r="BC100"/>
  <c r="BB100"/>
  <c r="BA100"/>
  <c r="AZ100"/>
  <c r="AY100"/>
  <c r="AX100"/>
  <c r="CA99"/>
  <c r="BZ99"/>
  <c r="BY99"/>
  <c r="BX99"/>
  <c r="BW99"/>
  <c r="BV99"/>
  <c r="BU99"/>
  <c r="BT99"/>
  <c r="BS99"/>
  <c r="BR99"/>
  <c r="BQ99"/>
  <c r="BP99"/>
  <c r="BO99"/>
  <c r="BN99"/>
  <c r="BM99"/>
  <c r="BL99"/>
  <c r="BK99"/>
  <c r="BJ99"/>
  <c r="BI99"/>
  <c r="BH99"/>
  <c r="BG99"/>
  <c r="BF99"/>
  <c r="BE99"/>
  <c r="BD99"/>
  <c r="BC99"/>
  <c r="BB99"/>
  <c r="BA99"/>
  <c r="AZ99"/>
  <c r="AY99"/>
  <c r="AX99"/>
  <c r="CA98"/>
  <c r="BZ98"/>
  <c r="BY98"/>
  <c r="BX98"/>
  <c r="BW98"/>
  <c r="BV98"/>
  <c r="BU98"/>
  <c r="BT98"/>
  <c r="BS98"/>
  <c r="BR98"/>
  <c r="BQ98"/>
  <c r="BP98"/>
  <c r="BO98"/>
  <c r="BN98"/>
  <c r="BM98"/>
  <c r="BL98"/>
  <c r="BK98"/>
  <c r="BJ98"/>
  <c r="BI98"/>
  <c r="BH98"/>
  <c r="BG98"/>
  <c r="BF98"/>
  <c r="BE98"/>
  <c r="BD98"/>
  <c r="BC98"/>
  <c r="BB98"/>
  <c r="BA98"/>
  <c r="AZ98"/>
  <c r="AY98"/>
  <c r="AX98"/>
  <c r="CA97"/>
  <c r="BZ97"/>
  <c r="BY97"/>
  <c r="BX97"/>
  <c r="BW97"/>
  <c r="BV97"/>
  <c r="BU97"/>
  <c r="BT97"/>
  <c r="BS97"/>
  <c r="BR97"/>
  <c r="BQ97"/>
  <c r="BP97"/>
  <c r="BO97"/>
  <c r="BN97"/>
  <c r="BM97"/>
  <c r="BL97"/>
  <c r="BK97"/>
  <c r="BJ97"/>
  <c r="BI97"/>
  <c r="BH97"/>
  <c r="BG97"/>
  <c r="BF97"/>
  <c r="BE97"/>
  <c r="BD97"/>
  <c r="BC97"/>
  <c r="BB97"/>
  <c r="BA97"/>
  <c r="AZ97"/>
  <c r="AY97"/>
  <c r="AX97"/>
  <c r="CA96"/>
  <c r="BZ96"/>
  <c r="BY96"/>
  <c r="BX96"/>
  <c r="BW96"/>
  <c r="BV96"/>
  <c r="BU96"/>
  <c r="BT96"/>
  <c r="BS96"/>
  <c r="BR96"/>
  <c r="BQ96"/>
  <c r="BP96"/>
  <c r="BO96"/>
  <c r="BN96"/>
  <c r="BM96"/>
  <c r="BL96"/>
  <c r="BK96"/>
  <c r="BJ96"/>
  <c r="BI96"/>
  <c r="BH96"/>
  <c r="BG96"/>
  <c r="BF96"/>
  <c r="BE96"/>
  <c r="BD96"/>
  <c r="BC96"/>
  <c r="BB96"/>
  <c r="BA96"/>
  <c r="AZ96"/>
  <c r="AY96"/>
  <c r="AX96"/>
  <c r="CA95"/>
  <c r="BZ95"/>
  <c r="BY95"/>
  <c r="BX95"/>
  <c r="BW95"/>
  <c r="BV95"/>
  <c r="BU95"/>
  <c r="BT95"/>
  <c r="BS95"/>
  <c r="BR95"/>
  <c r="BQ95"/>
  <c r="BP95"/>
  <c r="BO95"/>
  <c r="BN95"/>
  <c r="BM95"/>
  <c r="BL95"/>
  <c r="BK95"/>
  <c r="BJ95"/>
  <c r="BI95"/>
  <c r="BH95"/>
  <c r="BG95"/>
  <c r="BF95"/>
  <c r="BE95"/>
  <c r="BD95"/>
  <c r="BC95"/>
  <c r="BB95"/>
  <c r="BA95"/>
  <c r="AZ95"/>
  <c r="AY95"/>
  <c r="AX95"/>
  <c r="CA94"/>
  <c r="BZ94"/>
  <c r="BY94"/>
  <c r="BX94"/>
  <c r="BW94"/>
  <c r="BV94"/>
  <c r="BU94"/>
  <c r="BT94"/>
  <c r="BS94"/>
  <c r="BR94"/>
  <c r="BQ94"/>
  <c r="BP94"/>
  <c r="BO94"/>
  <c r="BN94"/>
  <c r="BM94"/>
  <c r="BL94"/>
  <c r="BK94"/>
  <c r="BJ94"/>
  <c r="BI94"/>
  <c r="BH94"/>
  <c r="BG94"/>
  <c r="BF94"/>
  <c r="BE94"/>
  <c r="BD94"/>
  <c r="BC94"/>
  <c r="BB94"/>
  <c r="BA94"/>
  <c r="AZ94"/>
  <c r="AY94"/>
  <c r="AX94"/>
  <c r="CA93"/>
  <c r="BZ93"/>
  <c r="BY93"/>
  <c r="BX93"/>
  <c r="BW93"/>
  <c r="BV93"/>
  <c r="BU93"/>
  <c r="BT93"/>
  <c r="BS93"/>
  <c r="BR93"/>
  <c r="BQ93"/>
  <c r="BP93"/>
  <c r="BO93"/>
  <c r="BN93"/>
  <c r="BM93"/>
  <c r="BL93"/>
  <c r="BK93"/>
  <c r="BJ93"/>
  <c r="BI93"/>
  <c r="BH93"/>
  <c r="BG93"/>
  <c r="BF93"/>
  <c r="BE93"/>
  <c r="BD93"/>
  <c r="BC93"/>
  <c r="BB93"/>
  <c r="BA93"/>
  <c r="AZ93"/>
  <c r="AY93"/>
  <c r="AX93"/>
  <c r="CA92"/>
  <c r="BZ92"/>
  <c r="BY92"/>
  <c r="BX92"/>
  <c r="BW92"/>
  <c r="BV92"/>
  <c r="BU92"/>
  <c r="BT92"/>
  <c r="BS92"/>
  <c r="BR92"/>
  <c r="BQ92"/>
  <c r="BP92"/>
  <c r="BO92"/>
  <c r="BN92"/>
  <c r="BM92"/>
  <c r="BL92"/>
  <c r="BK92"/>
  <c r="BJ92"/>
  <c r="BI92"/>
  <c r="BH92"/>
  <c r="BG92"/>
  <c r="BF92"/>
  <c r="BE92"/>
  <c r="BD92"/>
  <c r="BC92"/>
  <c r="BB92"/>
  <c r="BA92"/>
  <c r="AZ92"/>
  <c r="AY92"/>
  <c r="AX92"/>
  <c r="CA91"/>
  <c r="BZ91"/>
  <c r="BY91"/>
  <c r="BX91"/>
  <c r="BW91"/>
  <c r="BV91"/>
  <c r="BU91"/>
  <c r="BT91"/>
  <c r="BS91"/>
  <c r="BR91"/>
  <c r="BQ91"/>
  <c r="BP91"/>
  <c r="BO91"/>
  <c r="BN91"/>
  <c r="BM91"/>
  <c r="BL91"/>
  <c r="BK91"/>
  <c r="BJ91"/>
  <c r="BI91"/>
  <c r="BH91"/>
  <c r="BG91"/>
  <c r="BF91"/>
  <c r="BE91"/>
  <c r="BD91"/>
  <c r="BC91"/>
  <c r="BB91"/>
  <c r="BA91"/>
  <c r="AZ91"/>
  <c r="AY91"/>
  <c r="AX91"/>
  <c r="CA90"/>
  <c r="BZ90"/>
  <c r="BY90"/>
  <c r="BX90"/>
  <c r="BW90"/>
  <c r="BV90"/>
  <c r="BU90"/>
  <c r="BT90"/>
  <c r="BS90"/>
  <c r="BR90"/>
  <c r="BQ90"/>
  <c r="BP90"/>
  <c r="BO90"/>
  <c r="BN90"/>
  <c r="BM90"/>
  <c r="BL90"/>
  <c r="BK90"/>
  <c r="BJ90"/>
  <c r="BI90"/>
  <c r="BH90"/>
  <c r="BG90"/>
  <c r="BF90"/>
  <c r="BE90"/>
  <c r="BD90"/>
  <c r="BC90"/>
  <c r="BB90"/>
  <c r="BA90"/>
  <c r="AZ90"/>
  <c r="AY90"/>
  <c r="AX90"/>
  <c r="CA89"/>
  <c r="BZ89"/>
  <c r="BY89"/>
  <c r="BX89"/>
  <c r="BW89"/>
  <c r="BV89"/>
  <c r="BU89"/>
  <c r="BT89"/>
  <c r="BS89"/>
  <c r="BR89"/>
  <c r="BQ89"/>
  <c r="BP89"/>
  <c r="BO89"/>
  <c r="BN89"/>
  <c r="BM89"/>
  <c r="BL89"/>
  <c r="BK89"/>
  <c r="BJ89"/>
  <c r="BI89"/>
  <c r="BH89"/>
  <c r="BG89"/>
  <c r="BF89"/>
  <c r="BE89"/>
  <c r="BD89"/>
  <c r="BC89"/>
  <c r="BB89"/>
  <c r="BA89"/>
  <c r="AZ89"/>
  <c r="AY89"/>
  <c r="AX89"/>
  <c r="CA88"/>
  <c r="BZ88"/>
  <c r="BY88"/>
  <c r="BX88"/>
  <c r="BW88"/>
  <c r="BV88"/>
  <c r="BU88"/>
  <c r="BT88"/>
  <c r="BS88"/>
  <c r="BR88"/>
  <c r="BQ88"/>
  <c r="BP88"/>
  <c r="BO88"/>
  <c r="BN88"/>
  <c r="BM88"/>
  <c r="BL88"/>
  <c r="BK88"/>
  <c r="BJ88"/>
  <c r="BI88"/>
  <c r="BH88"/>
  <c r="BG88"/>
  <c r="BF88"/>
  <c r="BE88"/>
  <c r="BD88"/>
  <c r="BC88"/>
  <c r="BB88"/>
  <c r="BA88"/>
  <c r="AZ88"/>
  <c r="AY88"/>
  <c r="AX88"/>
  <c r="CA87"/>
  <c r="BZ87"/>
  <c r="BY87"/>
  <c r="BX87"/>
  <c r="BW87"/>
  <c r="BV87"/>
  <c r="BU87"/>
  <c r="BT87"/>
  <c r="BS87"/>
  <c r="BR87"/>
  <c r="BQ87"/>
  <c r="BP87"/>
  <c r="BO87"/>
  <c r="BN87"/>
  <c r="BM87"/>
  <c r="BL87"/>
  <c r="BK87"/>
  <c r="BJ87"/>
  <c r="BI87"/>
  <c r="BH87"/>
  <c r="BG87"/>
  <c r="BF87"/>
  <c r="BE87"/>
  <c r="BD87"/>
  <c r="BC87"/>
  <c r="BB87"/>
  <c r="BA87"/>
  <c r="AZ87"/>
  <c r="AY87"/>
  <c r="AX87"/>
  <c r="CA86"/>
  <c r="BZ86"/>
  <c r="BY86"/>
  <c r="BX86"/>
  <c r="BW86"/>
  <c r="BV86"/>
  <c r="BU86"/>
  <c r="BT86"/>
  <c r="BS86"/>
  <c r="BR86"/>
  <c r="BQ86"/>
  <c r="BP86"/>
  <c r="BO86"/>
  <c r="BN86"/>
  <c r="BM86"/>
  <c r="BL86"/>
  <c r="BK86"/>
  <c r="BJ86"/>
  <c r="BI86"/>
  <c r="BH86"/>
  <c r="BG86"/>
  <c r="BF86"/>
  <c r="BE86"/>
  <c r="BD86"/>
  <c r="BC86"/>
  <c r="BB86"/>
  <c r="BA86"/>
  <c r="AZ86"/>
  <c r="AY86"/>
  <c r="AX86"/>
  <c r="CA85"/>
  <c r="BZ85"/>
  <c r="BY85"/>
  <c r="BX85"/>
  <c r="BW85"/>
  <c r="BV85"/>
  <c r="BU85"/>
  <c r="BT85"/>
  <c r="BS85"/>
  <c r="BR85"/>
  <c r="BQ85"/>
  <c r="BP85"/>
  <c r="BO85"/>
  <c r="BN85"/>
  <c r="BM85"/>
  <c r="BL85"/>
  <c r="BK85"/>
  <c r="BJ85"/>
  <c r="BI85"/>
  <c r="BH85"/>
  <c r="BG85"/>
  <c r="BF85"/>
  <c r="BE85"/>
  <c r="BD85"/>
  <c r="BC85"/>
  <c r="BB85"/>
  <c r="BA85"/>
  <c r="AZ85"/>
  <c r="AY85"/>
  <c r="AX85"/>
  <c r="CA84"/>
  <c r="BZ84"/>
  <c r="BY84"/>
  <c r="BX84"/>
  <c r="BW84"/>
  <c r="BV84"/>
  <c r="BU84"/>
  <c r="BT84"/>
  <c r="BS84"/>
  <c r="BR84"/>
  <c r="BQ84"/>
  <c r="BP84"/>
  <c r="BO84"/>
  <c r="BN84"/>
  <c r="BM84"/>
  <c r="BL84"/>
  <c r="BK84"/>
  <c r="BJ84"/>
  <c r="BI84"/>
  <c r="BH84"/>
  <c r="BG84"/>
  <c r="BF84"/>
  <c r="BE84"/>
  <c r="BD84"/>
  <c r="BC84"/>
  <c r="BB84"/>
  <c r="BA84"/>
  <c r="AZ84"/>
  <c r="AY84"/>
  <c r="AX84"/>
  <c r="CA83"/>
  <c r="BZ83"/>
  <c r="BY83"/>
  <c r="BX83"/>
  <c r="BW83"/>
  <c r="BV83"/>
  <c r="BU83"/>
  <c r="BT83"/>
  <c r="BS83"/>
  <c r="BR83"/>
  <c r="BQ83"/>
  <c r="BP83"/>
  <c r="BO83"/>
  <c r="BN83"/>
  <c r="BM83"/>
  <c r="BL83"/>
  <c r="BK83"/>
  <c r="BJ83"/>
  <c r="BI83"/>
  <c r="BH83"/>
  <c r="BG83"/>
  <c r="BF83"/>
  <c r="BE83"/>
  <c r="BD83"/>
  <c r="BC83"/>
  <c r="BB83"/>
  <c r="BA83"/>
  <c r="AZ83"/>
  <c r="AY83"/>
  <c r="AX83"/>
  <c r="CA82"/>
  <c r="BZ82"/>
  <c r="BY82"/>
  <c r="BX82"/>
  <c r="BW82"/>
  <c r="BV82"/>
  <c r="BU82"/>
  <c r="BT82"/>
  <c r="BS82"/>
  <c r="BR82"/>
  <c r="BQ82"/>
  <c r="BP82"/>
  <c r="BO82"/>
  <c r="BN82"/>
  <c r="BM82"/>
  <c r="BL82"/>
  <c r="BK82"/>
  <c r="BJ82"/>
  <c r="BI82"/>
  <c r="BH82"/>
  <c r="BG82"/>
  <c r="BF82"/>
  <c r="BE82"/>
  <c r="BD82"/>
  <c r="BC82"/>
  <c r="BB82"/>
  <c r="BA82"/>
  <c r="AZ82"/>
  <c r="AY82"/>
  <c r="AX82"/>
  <c r="CA81"/>
  <c r="BZ81"/>
  <c r="BY81"/>
  <c r="BX81"/>
  <c r="BW81"/>
  <c r="BV81"/>
  <c r="BU81"/>
  <c r="BT81"/>
  <c r="BS81"/>
  <c r="BR81"/>
  <c r="BQ81"/>
  <c r="BP81"/>
  <c r="BO81"/>
  <c r="BN81"/>
  <c r="BM81"/>
  <c r="BL81"/>
  <c r="BK81"/>
  <c r="BJ81"/>
  <c r="BI81"/>
  <c r="BH81"/>
  <c r="BG81"/>
  <c r="BF81"/>
  <c r="BE81"/>
  <c r="BD81"/>
  <c r="BC81"/>
  <c r="BB81"/>
  <c r="BA81"/>
  <c r="AZ81"/>
  <c r="AY81"/>
  <c r="AX81"/>
  <c r="CA80"/>
  <c r="BZ80"/>
  <c r="BY80"/>
  <c r="BX80"/>
  <c r="BW80"/>
  <c r="BV80"/>
  <c r="BU80"/>
  <c r="BT80"/>
  <c r="BS80"/>
  <c r="BR80"/>
  <c r="BQ80"/>
  <c r="BP80"/>
  <c r="BO80"/>
  <c r="BN80"/>
  <c r="BM80"/>
  <c r="BL80"/>
  <c r="BK80"/>
  <c r="BJ80"/>
  <c r="BI80"/>
  <c r="BH80"/>
  <c r="BG80"/>
  <c r="BF80"/>
  <c r="BE80"/>
  <c r="BD80"/>
  <c r="BC80"/>
  <c r="BB80"/>
  <c r="BA80"/>
  <c r="AZ80"/>
  <c r="AY80"/>
  <c r="AX80"/>
  <c r="CA79"/>
  <c r="BZ79"/>
  <c r="BY79"/>
  <c r="BX79"/>
  <c r="BW79"/>
  <c r="BV79"/>
  <c r="BU79"/>
  <c r="BT79"/>
  <c r="BS79"/>
  <c r="BR79"/>
  <c r="BQ79"/>
  <c r="BP79"/>
  <c r="BO79"/>
  <c r="BN79"/>
  <c r="BM79"/>
  <c r="BL79"/>
  <c r="BK79"/>
  <c r="BJ79"/>
  <c r="BI79"/>
  <c r="BH79"/>
  <c r="BG79"/>
  <c r="BF79"/>
  <c r="BE79"/>
  <c r="BD79"/>
  <c r="BC79"/>
  <c r="BB79"/>
  <c r="BA79"/>
  <c r="AZ79"/>
  <c r="AY79"/>
  <c r="AX79"/>
  <c r="CA78"/>
  <c r="BZ78"/>
  <c r="BY78"/>
  <c r="BX78"/>
  <c r="BW78"/>
  <c r="BV78"/>
  <c r="BU78"/>
  <c r="BT78"/>
  <c r="BS78"/>
  <c r="BR78"/>
  <c r="BQ78"/>
  <c r="BP78"/>
  <c r="BO78"/>
  <c r="BN78"/>
  <c r="BM78"/>
  <c r="BL78"/>
  <c r="BK78"/>
  <c r="BJ78"/>
  <c r="BI78"/>
  <c r="BH78"/>
  <c r="BG78"/>
  <c r="BF78"/>
  <c r="BE78"/>
  <c r="BD78"/>
  <c r="BC78"/>
  <c r="BB78"/>
  <c r="BA78"/>
  <c r="AZ78"/>
  <c r="AY78"/>
  <c r="AX78"/>
  <c r="CA77"/>
  <c r="BZ77"/>
  <c r="BY77"/>
  <c r="BX77"/>
  <c r="BW77"/>
  <c r="BV77"/>
  <c r="BU77"/>
  <c r="BT77"/>
  <c r="BS77"/>
  <c r="BR77"/>
  <c r="BQ77"/>
  <c r="BP77"/>
  <c r="BO77"/>
  <c r="BN77"/>
  <c r="BM77"/>
  <c r="BL77"/>
  <c r="BK77"/>
  <c r="BJ77"/>
  <c r="BI77"/>
  <c r="BH77"/>
  <c r="BG77"/>
  <c r="BF77"/>
  <c r="BE77"/>
  <c r="BD77"/>
  <c r="BC77"/>
  <c r="BB77"/>
  <c r="BA77"/>
  <c r="AZ77"/>
  <c r="AY77"/>
  <c r="AX77"/>
  <c r="CA76"/>
  <c r="BZ76"/>
  <c r="BY76"/>
  <c r="BX76"/>
  <c r="BW76"/>
  <c r="BV76"/>
  <c r="BU76"/>
  <c r="BT76"/>
  <c r="BS76"/>
  <c r="BR76"/>
  <c r="BQ76"/>
  <c r="BP76"/>
  <c r="BO76"/>
  <c r="BN76"/>
  <c r="BM76"/>
  <c r="BL76"/>
  <c r="BK76"/>
  <c r="BJ76"/>
  <c r="BI76"/>
  <c r="BH76"/>
  <c r="BG76"/>
  <c r="BF76"/>
  <c r="BE76"/>
  <c r="BD76"/>
  <c r="BC76"/>
  <c r="BB76"/>
  <c r="BA76"/>
  <c r="AZ76"/>
  <c r="AY76"/>
  <c r="AX76"/>
  <c r="CA75"/>
  <c r="BZ75"/>
  <c r="BY75"/>
  <c r="BX75"/>
  <c r="BW75"/>
  <c r="BV75"/>
  <c r="BU75"/>
  <c r="BT75"/>
  <c r="BS75"/>
  <c r="BR75"/>
  <c r="BQ75"/>
  <c r="BP75"/>
  <c r="BO75"/>
  <c r="BN75"/>
  <c r="BM75"/>
  <c r="BL75"/>
  <c r="BK75"/>
  <c r="BJ75"/>
  <c r="BI75"/>
  <c r="BH75"/>
  <c r="BG75"/>
  <c r="BF75"/>
  <c r="BE75"/>
  <c r="BD75"/>
  <c r="BC75"/>
  <c r="BB75"/>
  <c r="BA75"/>
  <c r="AZ75"/>
  <c r="AY75"/>
  <c r="AX75"/>
  <c r="CA74"/>
  <c r="BZ74"/>
  <c r="BY74"/>
  <c r="BX74"/>
  <c r="BW74"/>
  <c r="BV74"/>
  <c r="BU74"/>
  <c r="BT74"/>
  <c r="BS74"/>
  <c r="BR74"/>
  <c r="BQ74"/>
  <c r="BP74"/>
  <c r="BO74"/>
  <c r="BN74"/>
  <c r="BM74"/>
  <c r="BL74"/>
  <c r="BK74"/>
  <c r="BJ74"/>
  <c r="BI74"/>
  <c r="BH74"/>
  <c r="BG74"/>
  <c r="BF74"/>
  <c r="BE74"/>
  <c r="BD74"/>
  <c r="BC74"/>
  <c r="BB74"/>
  <c r="BA74"/>
  <c r="AZ74"/>
  <c r="AY74"/>
  <c r="AX74"/>
  <c r="CA73"/>
  <c r="BZ73"/>
  <c r="BY73"/>
  <c r="BX73"/>
  <c r="BW73"/>
  <c r="BV73"/>
  <c r="BU73"/>
  <c r="BT73"/>
  <c r="BS73"/>
  <c r="BR73"/>
  <c r="BQ73"/>
  <c r="BP73"/>
  <c r="BO73"/>
  <c r="BN73"/>
  <c r="BM73"/>
  <c r="BL73"/>
  <c r="BK73"/>
  <c r="BJ73"/>
  <c r="BI73"/>
  <c r="BH73"/>
  <c r="BG73"/>
  <c r="BF73"/>
  <c r="BE73"/>
  <c r="BD73"/>
  <c r="BC73"/>
  <c r="BB73"/>
  <c r="BA73"/>
  <c r="AZ73"/>
  <c r="AY73"/>
  <c r="AX73"/>
  <c r="CA72"/>
  <c r="BZ72"/>
  <c r="BY72"/>
  <c r="BX72"/>
  <c r="BW72"/>
  <c r="BV72"/>
  <c r="BU72"/>
  <c r="BT72"/>
  <c r="BS72"/>
  <c r="BR72"/>
  <c r="BQ72"/>
  <c r="BP72"/>
  <c r="BO72"/>
  <c r="BN72"/>
  <c r="BM72"/>
  <c r="BL72"/>
  <c r="BK72"/>
  <c r="BJ72"/>
  <c r="BI72"/>
  <c r="BH72"/>
  <c r="BG72"/>
  <c r="BF72"/>
  <c r="BE72"/>
  <c r="BD72"/>
  <c r="BC72"/>
  <c r="BB72"/>
  <c r="BA72"/>
  <c r="AZ72"/>
  <c r="AY72"/>
  <c r="AX72"/>
  <c r="CA71"/>
  <c r="BZ71"/>
  <c r="BY71"/>
  <c r="BX71"/>
  <c r="BW71"/>
  <c r="BV71"/>
  <c r="BU71"/>
  <c r="BT71"/>
  <c r="BS71"/>
  <c r="BR71"/>
  <c r="BQ71"/>
  <c r="BP71"/>
  <c r="BO71"/>
  <c r="BN71"/>
  <c r="BM71"/>
  <c r="BL71"/>
  <c r="BK71"/>
  <c r="BJ71"/>
  <c r="BI71"/>
  <c r="BH71"/>
  <c r="BG71"/>
  <c r="BF71"/>
  <c r="BE71"/>
  <c r="BD71"/>
  <c r="BC71"/>
  <c r="BB71"/>
  <c r="BA71"/>
  <c r="AZ71"/>
  <c r="AY71"/>
  <c r="AX71"/>
  <c r="CA70"/>
  <c r="BZ70"/>
  <c r="BY70"/>
  <c r="BX70"/>
  <c r="BW70"/>
  <c r="BV70"/>
  <c r="BU70"/>
  <c r="BT70"/>
  <c r="BS70"/>
  <c r="BR70"/>
  <c r="BQ70"/>
  <c r="BP70"/>
  <c r="BO70"/>
  <c r="BN70"/>
  <c r="BM70"/>
  <c r="BL70"/>
  <c r="BK70"/>
  <c r="BJ70"/>
  <c r="BI70"/>
  <c r="BH70"/>
  <c r="BG70"/>
  <c r="BF70"/>
  <c r="BE70"/>
  <c r="BD70"/>
  <c r="BC70"/>
  <c r="BB70"/>
  <c r="BA70"/>
  <c r="AZ70"/>
  <c r="AY70"/>
  <c r="AX70"/>
  <c r="CA69"/>
  <c r="BZ69"/>
  <c r="BY69"/>
  <c r="BX69"/>
  <c r="BW69"/>
  <c r="BV69"/>
  <c r="BU69"/>
  <c r="BT69"/>
  <c r="BS69"/>
  <c r="BR69"/>
  <c r="BQ69"/>
  <c r="BP69"/>
  <c r="BO69"/>
  <c r="BN69"/>
  <c r="BM69"/>
  <c r="BL69"/>
  <c r="BK69"/>
  <c r="BJ69"/>
  <c r="BI69"/>
  <c r="BH69"/>
  <c r="BG69"/>
  <c r="BF69"/>
  <c r="BE69"/>
  <c r="BD69"/>
  <c r="BC69"/>
  <c r="BB69"/>
  <c r="BA69"/>
  <c r="AZ69"/>
  <c r="AY69"/>
  <c r="AX69"/>
  <c r="CA68"/>
  <c r="BZ68"/>
  <c r="BY68"/>
  <c r="BX68"/>
  <c r="BW68"/>
  <c r="BV68"/>
  <c r="BU68"/>
  <c r="BT68"/>
  <c r="BS68"/>
  <c r="BR68"/>
  <c r="BQ68"/>
  <c r="BP68"/>
  <c r="BO68"/>
  <c r="BN68"/>
  <c r="BM68"/>
  <c r="BL68"/>
  <c r="BK68"/>
  <c r="BJ68"/>
  <c r="BI68"/>
  <c r="BH68"/>
  <c r="BG68"/>
  <c r="BF68"/>
  <c r="BE68"/>
  <c r="BD68"/>
  <c r="BC68"/>
  <c r="BB68"/>
  <c r="BA68"/>
  <c r="AZ68"/>
  <c r="AY68"/>
  <c r="AX68"/>
  <c r="CA67"/>
  <c r="BZ67"/>
  <c r="BY67"/>
  <c r="BX67"/>
  <c r="BW67"/>
  <c r="BV67"/>
  <c r="BU67"/>
  <c r="BT67"/>
  <c r="BS67"/>
  <c r="BR67"/>
  <c r="BQ67"/>
  <c r="BP67"/>
  <c r="BO67"/>
  <c r="BN67"/>
  <c r="BM67"/>
  <c r="BL67"/>
  <c r="BK67"/>
  <c r="BJ67"/>
  <c r="BI67"/>
  <c r="BH67"/>
  <c r="BG67"/>
  <c r="BF67"/>
  <c r="BE67"/>
  <c r="BD67"/>
  <c r="BC67"/>
  <c r="BB67"/>
  <c r="BA67"/>
  <c r="AZ67"/>
  <c r="AY67"/>
  <c r="AX67"/>
  <c r="CA66"/>
  <c r="BZ66"/>
  <c r="BY66"/>
  <c r="BX66"/>
  <c r="BW66"/>
  <c r="BV66"/>
  <c r="BU66"/>
  <c r="BT66"/>
  <c r="BS66"/>
  <c r="BR66"/>
  <c r="BQ66"/>
  <c r="BP66"/>
  <c r="BO66"/>
  <c r="BN66"/>
  <c r="BM66"/>
  <c r="BL66"/>
  <c r="BK66"/>
  <c r="BJ66"/>
  <c r="BI66"/>
  <c r="BH66"/>
  <c r="BG66"/>
  <c r="BF66"/>
  <c r="BE66"/>
  <c r="BD66"/>
  <c r="BC66"/>
  <c r="BB66"/>
  <c r="BA66"/>
  <c r="AZ66"/>
  <c r="AY66"/>
  <c r="AX66"/>
  <c r="CA65"/>
  <c r="BZ65"/>
  <c r="BY65"/>
  <c r="BX65"/>
  <c r="BW65"/>
  <c r="BV65"/>
  <c r="BU65"/>
  <c r="BT65"/>
  <c r="BS65"/>
  <c r="BR65"/>
  <c r="BQ65"/>
  <c r="BP65"/>
  <c r="BO65"/>
  <c r="BN65"/>
  <c r="BM65"/>
  <c r="BL65"/>
  <c r="BK65"/>
  <c r="BJ65"/>
  <c r="BI65"/>
  <c r="BH65"/>
  <c r="BG65"/>
  <c r="BF65"/>
  <c r="BE65"/>
  <c r="BD65"/>
  <c r="BC65"/>
  <c r="BB65"/>
  <c r="BA65"/>
  <c r="AZ65"/>
  <c r="AY65"/>
  <c r="AX65"/>
  <c r="CA64"/>
  <c r="BZ64"/>
  <c r="BY64"/>
  <c r="BX64"/>
  <c r="BW64"/>
  <c r="BV64"/>
  <c r="BU64"/>
  <c r="BT64"/>
  <c r="BS64"/>
  <c r="BR64"/>
  <c r="BQ64"/>
  <c r="BP64"/>
  <c r="BO64"/>
  <c r="BN64"/>
  <c r="BM64"/>
  <c r="BL64"/>
  <c r="BK64"/>
  <c r="BJ64"/>
  <c r="BI64"/>
  <c r="BH64"/>
  <c r="BG64"/>
  <c r="BF64"/>
  <c r="BE64"/>
  <c r="BD64"/>
  <c r="BC64"/>
  <c r="BB64"/>
  <c r="BA64"/>
  <c r="AZ64"/>
  <c r="AY64"/>
  <c r="AX64"/>
  <c r="CA63"/>
  <c r="BZ63"/>
  <c r="BY63"/>
  <c r="BX63"/>
  <c r="BW63"/>
  <c r="BV63"/>
  <c r="BU63"/>
  <c r="BT63"/>
  <c r="BS63"/>
  <c r="BR63"/>
  <c r="BQ63"/>
  <c r="BP63"/>
  <c r="BO63"/>
  <c r="BN63"/>
  <c r="BM63"/>
  <c r="BL63"/>
  <c r="BK63"/>
  <c r="BJ63"/>
  <c r="BI63"/>
  <c r="BH63"/>
  <c r="BG63"/>
  <c r="BF63"/>
  <c r="BE63"/>
  <c r="BD63"/>
  <c r="BC63"/>
  <c r="BB63"/>
  <c r="BA63"/>
  <c r="AZ63"/>
  <c r="AY63"/>
  <c r="AX63"/>
  <c r="CA62"/>
  <c r="BZ62"/>
  <c r="BY62"/>
  <c r="BX62"/>
  <c r="BW62"/>
  <c r="BV62"/>
  <c r="BU62"/>
  <c r="BT62"/>
  <c r="BS62"/>
  <c r="BR62"/>
  <c r="BQ62"/>
  <c r="BP62"/>
  <c r="BO62"/>
  <c r="BN62"/>
  <c r="BM62"/>
  <c r="BL62"/>
  <c r="BK62"/>
  <c r="BJ62"/>
  <c r="BI62"/>
  <c r="BH62"/>
  <c r="BG62"/>
  <c r="BF62"/>
  <c r="BE62"/>
  <c r="BD62"/>
  <c r="BC62"/>
  <c r="BB62"/>
  <c r="BA62"/>
  <c r="AZ62"/>
  <c r="AY62"/>
  <c r="AX62"/>
  <c r="CA61"/>
  <c r="BZ61"/>
  <c r="BY61"/>
  <c r="BX61"/>
  <c r="BW61"/>
  <c r="BV61"/>
  <c r="BU61"/>
  <c r="BT61"/>
  <c r="BS61"/>
  <c r="BR61"/>
  <c r="BQ61"/>
  <c r="BP61"/>
  <c r="BO61"/>
  <c r="BN61"/>
  <c r="BM61"/>
  <c r="BL61"/>
  <c r="BK61"/>
  <c r="BJ61"/>
  <c r="BI61"/>
  <c r="BH61"/>
  <c r="BG61"/>
  <c r="BF61"/>
  <c r="BE61"/>
  <c r="BD61"/>
  <c r="BC61"/>
  <c r="BB61"/>
  <c r="BA61"/>
  <c r="AZ61"/>
  <c r="AY61"/>
  <c r="AX61"/>
  <c r="CA60"/>
  <c r="BZ60"/>
  <c r="BY60"/>
  <c r="BX60"/>
  <c r="BW60"/>
  <c r="BV60"/>
  <c r="BU60"/>
  <c r="BT60"/>
  <c r="BS60"/>
  <c r="BR60"/>
  <c r="BQ60"/>
  <c r="BP60"/>
  <c r="BO60"/>
  <c r="BN60"/>
  <c r="BM60"/>
  <c r="BL60"/>
  <c r="BK60"/>
  <c r="BJ60"/>
  <c r="BI60"/>
  <c r="BH60"/>
  <c r="BG60"/>
  <c r="BF60"/>
  <c r="BE60"/>
  <c r="BD60"/>
  <c r="BC60"/>
  <c r="BB60"/>
  <c r="BA60"/>
  <c r="AZ60"/>
  <c r="AY60"/>
  <c r="AX60"/>
  <c r="CA59"/>
  <c r="BZ59"/>
  <c r="BY59"/>
  <c r="BX59"/>
  <c r="BW59"/>
  <c r="BV59"/>
  <c r="BU59"/>
  <c r="BT59"/>
  <c r="BS59"/>
  <c r="BR59"/>
  <c r="BQ59"/>
  <c r="BP59"/>
  <c r="BO59"/>
  <c r="BN59"/>
  <c r="BM59"/>
  <c r="BL59"/>
  <c r="BK59"/>
  <c r="BJ59"/>
  <c r="BI59"/>
  <c r="BH59"/>
  <c r="BG59"/>
  <c r="BF59"/>
  <c r="BE59"/>
  <c r="BD59"/>
  <c r="BC59"/>
  <c r="BB59"/>
  <c r="BA59"/>
  <c r="AZ59"/>
  <c r="AY59"/>
  <c r="AX59"/>
  <c r="CA58"/>
  <c r="BZ58"/>
  <c r="BY58"/>
  <c r="BX58"/>
  <c r="BW58"/>
  <c r="BV58"/>
  <c r="BU58"/>
  <c r="BT58"/>
  <c r="BS58"/>
  <c r="BR58"/>
  <c r="BQ58"/>
  <c r="BP58"/>
  <c r="BO58"/>
  <c r="BN58"/>
  <c r="BM58"/>
  <c r="BL58"/>
  <c r="BK58"/>
  <c r="BJ58"/>
  <c r="BI58"/>
  <c r="BH58"/>
  <c r="BG58"/>
  <c r="BF58"/>
  <c r="BE58"/>
  <c r="BD58"/>
  <c r="BC58"/>
  <c r="BB58"/>
  <c r="BA58"/>
  <c r="AZ58"/>
  <c r="AY58"/>
  <c r="AX58"/>
  <c r="CA57"/>
  <c r="BZ57"/>
  <c r="BY57"/>
  <c r="BX57"/>
  <c r="BW57"/>
  <c r="BV57"/>
  <c r="BU57"/>
  <c r="BT57"/>
  <c r="BS57"/>
  <c r="BR57"/>
  <c r="BQ57"/>
  <c r="BP57"/>
  <c r="BO57"/>
  <c r="BN57"/>
  <c r="BM57"/>
  <c r="BL57"/>
  <c r="BK57"/>
  <c r="BJ57"/>
  <c r="BI57"/>
  <c r="BH57"/>
  <c r="BG57"/>
  <c r="BF57"/>
  <c r="BE57"/>
  <c r="BD57"/>
  <c r="BC57"/>
  <c r="BB57"/>
  <c r="BA57"/>
  <c r="AZ57"/>
  <c r="AY57"/>
  <c r="AX57"/>
  <c r="CA56"/>
  <c r="BZ56"/>
  <c r="BY56"/>
  <c r="BX56"/>
  <c r="BW56"/>
  <c r="BV56"/>
  <c r="BU56"/>
  <c r="BT56"/>
  <c r="BS56"/>
  <c r="BR56"/>
  <c r="BQ56"/>
  <c r="BP56"/>
  <c r="BO56"/>
  <c r="BN56"/>
  <c r="BM56"/>
  <c r="BL56"/>
  <c r="BK56"/>
  <c r="BJ56"/>
  <c r="BI56"/>
  <c r="BH56"/>
  <c r="BG56"/>
  <c r="BF56"/>
  <c r="BE56"/>
  <c r="BD56"/>
  <c r="BC56"/>
  <c r="BB56"/>
  <c r="BA56"/>
  <c r="AZ56"/>
  <c r="AY56"/>
  <c r="AX56"/>
  <c r="CA55"/>
  <c r="BZ55"/>
  <c r="BY55"/>
  <c r="BX55"/>
  <c r="BW55"/>
  <c r="BV55"/>
  <c r="BU55"/>
  <c r="BT55"/>
  <c r="BS55"/>
  <c r="BR55"/>
  <c r="BQ55"/>
  <c r="BP55"/>
  <c r="BO55"/>
  <c r="BN55"/>
  <c r="BM55"/>
  <c r="BL55"/>
  <c r="BK55"/>
  <c r="BJ55"/>
  <c r="BI55"/>
  <c r="BH55"/>
  <c r="BG55"/>
  <c r="BF55"/>
  <c r="BE55"/>
  <c r="BD55"/>
  <c r="BC55"/>
  <c r="BB55"/>
  <c r="BA55"/>
  <c r="AZ55"/>
  <c r="AY55"/>
  <c r="AX55"/>
  <c r="CA54"/>
  <c r="BZ54"/>
  <c r="BY54"/>
  <c r="BX54"/>
  <c r="BW54"/>
  <c r="BV54"/>
  <c r="BU54"/>
  <c r="BT54"/>
  <c r="BS54"/>
  <c r="BR54"/>
  <c r="BQ54"/>
  <c r="BP54"/>
  <c r="BO54"/>
  <c r="BN54"/>
  <c r="BM54"/>
  <c r="BL54"/>
  <c r="BK54"/>
  <c r="BJ54"/>
  <c r="BI54"/>
  <c r="BH54"/>
  <c r="BG54"/>
  <c r="BF54"/>
  <c r="BE54"/>
  <c r="BD54"/>
  <c r="BC54"/>
  <c r="BB54"/>
  <c r="BA54"/>
  <c r="AZ54"/>
  <c r="AY54"/>
  <c r="AX54"/>
  <c r="CA53"/>
  <c r="BZ53"/>
  <c r="BY53"/>
  <c r="BX53"/>
  <c r="BW53"/>
  <c r="BV53"/>
  <c r="BU53"/>
  <c r="BT53"/>
  <c r="BS53"/>
  <c r="BR53"/>
  <c r="BQ53"/>
  <c r="BP53"/>
  <c r="BO53"/>
  <c r="BN53"/>
  <c r="BM53"/>
  <c r="BL53"/>
  <c r="BK53"/>
  <c r="BJ53"/>
  <c r="BI53"/>
  <c r="BH53"/>
  <c r="BG53"/>
  <c r="BF53"/>
  <c r="BE53"/>
  <c r="BD53"/>
  <c r="BC53"/>
  <c r="BB53"/>
  <c r="BA53"/>
  <c r="AZ53"/>
  <c r="AY53"/>
  <c r="AX53"/>
  <c r="CA52"/>
  <c r="BZ52"/>
  <c r="BY52"/>
  <c r="BX52"/>
  <c r="BW52"/>
  <c r="BV52"/>
  <c r="BU52"/>
  <c r="BT52"/>
  <c r="BS52"/>
  <c r="BR52"/>
  <c r="BQ52"/>
  <c r="BP52"/>
  <c r="BO52"/>
  <c r="BN52"/>
  <c r="BM52"/>
  <c r="BL52"/>
  <c r="BK52"/>
  <c r="BJ52"/>
  <c r="BI52"/>
  <c r="BH52"/>
  <c r="BG52"/>
  <c r="BF52"/>
  <c r="BE52"/>
  <c r="BD52"/>
  <c r="BC52"/>
  <c r="BB52"/>
  <c r="BA52"/>
  <c r="AZ52"/>
  <c r="AY52"/>
  <c r="AX52"/>
  <c r="CA51"/>
  <c r="BZ51"/>
  <c r="BY51"/>
  <c r="BX51"/>
  <c r="BW51"/>
  <c r="BV51"/>
  <c r="BU51"/>
  <c r="BT51"/>
  <c r="BS51"/>
  <c r="BR51"/>
  <c r="BQ51"/>
  <c r="BP51"/>
  <c r="BO51"/>
  <c r="BN51"/>
  <c r="BM51"/>
  <c r="BL51"/>
  <c r="BK51"/>
  <c r="BJ51"/>
  <c r="BI51"/>
  <c r="BH51"/>
  <c r="BG51"/>
  <c r="BF51"/>
  <c r="BE51"/>
  <c r="BD51"/>
  <c r="BC51"/>
  <c r="BB51"/>
  <c r="BA51"/>
  <c r="AZ51"/>
  <c r="AY51"/>
  <c r="AX51"/>
  <c r="CA50"/>
  <c r="BZ50"/>
  <c r="BY50"/>
  <c r="BX50"/>
  <c r="BW50"/>
  <c r="BV50"/>
  <c r="BU50"/>
  <c r="BT50"/>
  <c r="BS50"/>
  <c r="BR50"/>
  <c r="BQ50"/>
  <c r="BP50"/>
  <c r="BO50"/>
  <c r="BN50"/>
  <c r="BM50"/>
  <c r="BL50"/>
  <c r="BK50"/>
  <c r="BJ50"/>
  <c r="BI50"/>
  <c r="BH50"/>
  <c r="BG50"/>
  <c r="BF50"/>
  <c r="BE50"/>
  <c r="BD50"/>
  <c r="BC50"/>
  <c r="BB50"/>
  <c r="BA50"/>
  <c r="AZ50"/>
  <c r="AY50"/>
  <c r="AX50"/>
  <c r="CA49"/>
  <c r="BZ49"/>
  <c r="BY49"/>
  <c r="BX49"/>
  <c r="BW49"/>
  <c r="BV49"/>
  <c r="BU49"/>
  <c r="BT49"/>
  <c r="BS49"/>
  <c r="BR49"/>
  <c r="BQ49"/>
  <c r="BP49"/>
  <c r="BO49"/>
  <c r="BN49"/>
  <c r="BM49"/>
  <c r="BL49"/>
  <c r="BK49"/>
  <c r="BJ49"/>
  <c r="BI49"/>
  <c r="BH49"/>
  <c r="BG49"/>
  <c r="BF49"/>
  <c r="BE49"/>
  <c r="BD49"/>
  <c r="BC49"/>
  <c r="BB49"/>
  <c r="BA49"/>
  <c r="AZ49"/>
  <c r="AY49"/>
  <c r="AX49"/>
  <c r="CA48"/>
  <c r="BZ48"/>
  <c r="BY48"/>
  <c r="BX48"/>
  <c r="BW48"/>
  <c r="BV48"/>
  <c r="BU48"/>
  <c r="BT48"/>
  <c r="BS48"/>
  <c r="BR48"/>
  <c r="BQ48"/>
  <c r="BP48"/>
  <c r="BO48"/>
  <c r="BN48"/>
  <c r="BM48"/>
  <c r="BL48"/>
  <c r="BK48"/>
  <c r="BJ48"/>
  <c r="BI48"/>
  <c r="BH48"/>
  <c r="BG48"/>
  <c r="BF48"/>
  <c r="BE48"/>
  <c r="BD48"/>
  <c r="BC48"/>
  <c r="BB48"/>
  <c r="BA48"/>
  <c r="AZ48"/>
  <c r="AY48"/>
  <c r="AX48"/>
  <c r="CA47"/>
  <c r="BZ47"/>
  <c r="BY47"/>
  <c r="BX47"/>
  <c r="BW47"/>
  <c r="BV47"/>
  <c r="BU47"/>
  <c r="BT47"/>
  <c r="BS47"/>
  <c r="BR47"/>
  <c r="BQ47"/>
  <c r="BP47"/>
  <c r="BO47"/>
  <c r="BN47"/>
  <c r="BM47"/>
  <c r="BL47"/>
  <c r="BK47"/>
  <c r="BJ47"/>
  <c r="BI47"/>
  <c r="BH47"/>
  <c r="BG47"/>
  <c r="BF47"/>
  <c r="BE47"/>
  <c r="BD47"/>
  <c r="BC47"/>
  <c r="BB47"/>
  <c r="BA47"/>
  <c r="AZ47"/>
  <c r="AY47"/>
  <c r="AX47"/>
  <c r="CA46"/>
  <c r="BZ46"/>
  <c r="BY46"/>
  <c r="BX46"/>
  <c r="BW46"/>
  <c r="BV46"/>
  <c r="BU46"/>
  <c r="BT46"/>
  <c r="BS46"/>
  <c r="BR46"/>
  <c r="BQ46"/>
  <c r="BP46"/>
  <c r="BO46"/>
  <c r="BN46"/>
  <c r="BM46"/>
  <c r="BL46"/>
  <c r="BK46"/>
  <c r="BJ46"/>
  <c r="BI46"/>
  <c r="BH46"/>
  <c r="BG46"/>
  <c r="BF46"/>
  <c r="BE46"/>
  <c r="BD46"/>
  <c r="BC46"/>
  <c r="BB46"/>
  <c r="BA46"/>
  <c r="AZ46"/>
  <c r="AY46"/>
  <c r="AX46"/>
  <c r="CA45"/>
  <c r="BZ45"/>
  <c r="BY45"/>
  <c r="BX45"/>
  <c r="BW45"/>
  <c r="BV45"/>
  <c r="BU45"/>
  <c r="BT45"/>
  <c r="BS45"/>
  <c r="BR45"/>
  <c r="BQ45"/>
  <c r="BP45"/>
  <c r="BO45"/>
  <c r="BN45"/>
  <c r="BM45"/>
  <c r="BL45"/>
  <c r="BK45"/>
  <c r="BJ45"/>
  <c r="BI45"/>
  <c r="BH45"/>
  <c r="BG45"/>
  <c r="BF45"/>
  <c r="BE45"/>
  <c r="BD45"/>
  <c r="BC45"/>
  <c r="BB45"/>
  <c r="BA45"/>
  <c r="AZ45"/>
  <c r="AY45"/>
  <c r="AX45"/>
  <c r="CA44"/>
  <c r="BZ44"/>
  <c r="BY44"/>
  <c r="BX44"/>
  <c r="BW44"/>
  <c r="BV44"/>
  <c r="BU44"/>
  <c r="BT44"/>
  <c r="BS44"/>
  <c r="BR44"/>
  <c r="BQ44"/>
  <c r="BP44"/>
  <c r="BO44"/>
  <c r="BN44"/>
  <c r="BM44"/>
  <c r="BL44"/>
  <c r="BK44"/>
  <c r="BJ44"/>
  <c r="BI44"/>
  <c r="BH44"/>
  <c r="BG44"/>
  <c r="BF44"/>
  <c r="BE44"/>
  <c r="BD44"/>
  <c r="BC44"/>
  <c r="BB44"/>
  <c r="BA44"/>
  <c r="AZ44"/>
  <c r="AY44"/>
  <c r="AX44"/>
  <c r="CA43"/>
  <c r="BZ43"/>
  <c r="BY43"/>
  <c r="BX43"/>
  <c r="BW43"/>
  <c r="BV43"/>
  <c r="BU43"/>
  <c r="BT43"/>
  <c r="BS43"/>
  <c r="BR43"/>
  <c r="BQ43"/>
  <c r="BP43"/>
  <c r="BO43"/>
  <c r="BN43"/>
  <c r="BM43"/>
  <c r="BL43"/>
  <c r="BK43"/>
  <c r="BJ43"/>
  <c r="BI43"/>
  <c r="BH43"/>
  <c r="BG43"/>
  <c r="BF43"/>
  <c r="BE43"/>
  <c r="BD43"/>
  <c r="BC43"/>
  <c r="BB43"/>
  <c r="BA43"/>
  <c r="AZ43"/>
  <c r="AY43"/>
  <c r="AX43"/>
  <c r="CA42"/>
  <c r="BZ42"/>
  <c r="BY42"/>
  <c r="BX42"/>
  <c r="BW42"/>
  <c r="BV42"/>
  <c r="BU42"/>
  <c r="BT42"/>
  <c r="BS42"/>
  <c r="BR42"/>
  <c r="BQ42"/>
  <c r="BP42"/>
  <c r="BO42"/>
  <c r="BN42"/>
  <c r="BM42"/>
  <c r="BL42"/>
  <c r="BK42"/>
  <c r="BJ42"/>
  <c r="BI42"/>
  <c r="BH42"/>
  <c r="BG42"/>
  <c r="BF42"/>
  <c r="BE42"/>
  <c r="BD42"/>
  <c r="BC42"/>
  <c r="BB42"/>
  <c r="BA42"/>
  <c r="AZ42"/>
  <c r="AY42"/>
  <c r="AX42"/>
  <c r="CA41"/>
  <c r="BZ41"/>
  <c r="BY41"/>
  <c r="BX41"/>
  <c r="BW41"/>
  <c r="BV41"/>
  <c r="BU41"/>
  <c r="BT41"/>
  <c r="BS41"/>
  <c r="BR41"/>
  <c r="BQ41"/>
  <c r="BP41"/>
  <c r="BO41"/>
  <c r="BN41"/>
  <c r="BM41"/>
  <c r="BL41"/>
  <c r="BK41"/>
  <c r="BJ41"/>
  <c r="BI41"/>
  <c r="BH41"/>
  <c r="BG41"/>
  <c r="BF41"/>
  <c r="BE41"/>
  <c r="BD41"/>
  <c r="BC41"/>
  <c r="BB41"/>
  <c r="BA41"/>
  <c r="AZ41"/>
  <c r="AY41"/>
  <c r="AX41"/>
  <c r="CA40"/>
  <c r="BZ40"/>
  <c r="BY40"/>
  <c r="BX40"/>
  <c r="BW40"/>
  <c r="BV40"/>
  <c r="BU40"/>
  <c r="BT40"/>
  <c r="BS40"/>
  <c r="BR40"/>
  <c r="BQ40"/>
  <c r="BP40"/>
  <c r="BO40"/>
  <c r="BN40"/>
  <c r="BM40"/>
  <c r="BL40"/>
  <c r="BK40"/>
  <c r="BJ40"/>
  <c r="BI40"/>
  <c r="BH40"/>
  <c r="BG40"/>
  <c r="BF40"/>
  <c r="BE40"/>
  <c r="BD40"/>
  <c r="BC40"/>
  <c r="BB40"/>
  <c r="BA40"/>
  <c r="AZ40"/>
  <c r="AY40"/>
  <c r="AX40"/>
  <c r="CA39"/>
  <c r="BZ39"/>
  <c r="BY39"/>
  <c r="BX39"/>
  <c r="BW39"/>
  <c r="BV39"/>
  <c r="BU39"/>
  <c r="BT39"/>
  <c r="BS39"/>
  <c r="BR39"/>
  <c r="BQ39"/>
  <c r="BP39"/>
  <c r="BO39"/>
  <c r="BN39"/>
  <c r="BM39"/>
  <c r="BL39"/>
  <c r="BK39"/>
  <c r="BJ39"/>
  <c r="BI39"/>
  <c r="BH39"/>
  <c r="BG39"/>
  <c r="BF39"/>
  <c r="BE39"/>
  <c r="BD39"/>
  <c r="BC39"/>
  <c r="BB39"/>
  <c r="BA39"/>
  <c r="AZ39"/>
  <c r="AY39"/>
  <c r="AX39"/>
  <c r="CA38"/>
  <c r="BZ38"/>
  <c r="BY38"/>
  <c r="BX38"/>
  <c r="BW38"/>
  <c r="BV38"/>
  <c r="BU38"/>
  <c r="BT38"/>
  <c r="BS38"/>
  <c r="BR38"/>
  <c r="BQ38"/>
  <c r="BP38"/>
  <c r="BO38"/>
  <c r="BN38"/>
  <c r="BM38"/>
  <c r="BL38"/>
  <c r="BK38"/>
  <c r="BJ38"/>
  <c r="BI38"/>
  <c r="BH38"/>
  <c r="BG38"/>
  <c r="BF38"/>
  <c r="BE38"/>
  <c r="BD38"/>
  <c r="BC38"/>
  <c r="BB38"/>
  <c r="BA38"/>
  <c r="AZ38"/>
  <c r="AY38"/>
  <c r="AX38"/>
  <c r="CA37"/>
  <c r="BZ37"/>
  <c r="BY37"/>
  <c r="BX37"/>
  <c r="BW37"/>
  <c r="BV37"/>
  <c r="BU37"/>
  <c r="BT37"/>
  <c r="BS37"/>
  <c r="BR37"/>
  <c r="BQ37"/>
  <c r="BP37"/>
  <c r="BO37"/>
  <c r="BN37"/>
  <c r="BM37"/>
  <c r="BL37"/>
  <c r="BK37"/>
  <c r="BJ37"/>
  <c r="BI37"/>
  <c r="BH37"/>
  <c r="BG37"/>
  <c r="BF37"/>
  <c r="BE37"/>
  <c r="BD37"/>
  <c r="BC37"/>
  <c r="BB37"/>
  <c r="BA37"/>
  <c r="AZ37"/>
  <c r="AY37"/>
  <c r="AX37"/>
  <c r="CA36"/>
  <c r="BZ36"/>
  <c r="BY36"/>
  <c r="BX36"/>
  <c r="BW36"/>
  <c r="BV36"/>
  <c r="BU36"/>
  <c r="BT36"/>
  <c r="BS36"/>
  <c r="BR36"/>
  <c r="BQ36"/>
  <c r="BP36"/>
  <c r="BO36"/>
  <c r="BN36"/>
  <c r="BM36"/>
  <c r="BL36"/>
  <c r="BK36"/>
  <c r="BJ36"/>
  <c r="BI36"/>
  <c r="BH36"/>
  <c r="BG36"/>
  <c r="BF36"/>
  <c r="BE36"/>
  <c r="BD36"/>
  <c r="BC36"/>
  <c r="BB36"/>
  <c r="BA36"/>
  <c r="AZ36"/>
  <c r="AY36"/>
  <c r="AX36"/>
  <c r="CA35"/>
  <c r="BZ35"/>
  <c r="BY35"/>
  <c r="BX35"/>
  <c r="BW35"/>
  <c r="BV35"/>
  <c r="BU35"/>
  <c r="BT35"/>
  <c r="BS35"/>
  <c r="BR35"/>
  <c r="BQ35"/>
  <c r="BP35"/>
  <c r="BO35"/>
  <c r="BN35"/>
  <c r="BM35"/>
  <c r="BL35"/>
  <c r="BK35"/>
  <c r="BJ35"/>
  <c r="BI35"/>
  <c r="BH35"/>
  <c r="BG35"/>
  <c r="BF35"/>
  <c r="BE35"/>
  <c r="BD35"/>
  <c r="BC35"/>
  <c r="BB35"/>
  <c r="BA35"/>
  <c r="AZ35"/>
  <c r="AY35"/>
  <c r="AX35"/>
  <c r="CA34"/>
  <c r="BZ34"/>
  <c r="BY34"/>
  <c r="BX34"/>
  <c r="BW34"/>
  <c r="BV34"/>
  <c r="BU34"/>
  <c r="BT34"/>
  <c r="BS34"/>
  <c r="BR34"/>
  <c r="BQ34"/>
  <c r="BP34"/>
  <c r="BO34"/>
  <c r="BN34"/>
  <c r="BM34"/>
  <c r="BL34"/>
  <c r="BK34"/>
  <c r="BJ34"/>
  <c r="BI34"/>
  <c r="BH34"/>
  <c r="BG34"/>
  <c r="BF34"/>
  <c r="BE34"/>
  <c r="BD34"/>
  <c r="BC34"/>
  <c r="BB34"/>
  <c r="BA34"/>
  <c r="AZ34"/>
  <c r="AY34"/>
  <c r="AX34"/>
  <c r="CA33"/>
  <c r="BZ33"/>
  <c r="BY33"/>
  <c r="BX33"/>
  <c r="BW33"/>
  <c r="BV33"/>
  <c r="BU33"/>
  <c r="BT33"/>
  <c r="BS33"/>
  <c r="BR33"/>
  <c r="BQ33"/>
  <c r="BP33"/>
  <c r="BO33"/>
  <c r="BN33"/>
  <c r="BM33"/>
  <c r="BL33"/>
  <c r="BK33"/>
  <c r="BJ33"/>
  <c r="BI33"/>
  <c r="BH33"/>
  <c r="BG33"/>
  <c r="BF33"/>
  <c r="BE33"/>
  <c r="BD33"/>
  <c r="BC33"/>
  <c r="BB33"/>
  <c r="BA33"/>
  <c r="AZ33"/>
  <c r="AY33"/>
  <c r="AX33"/>
  <c r="CA32"/>
  <c r="BZ32"/>
  <c r="BY32"/>
  <c r="BX32"/>
  <c r="BW32"/>
  <c r="BV32"/>
  <c r="BU32"/>
  <c r="BT32"/>
  <c r="BS32"/>
  <c r="BR32"/>
  <c r="BQ32"/>
  <c r="BP32"/>
  <c r="BO32"/>
  <c r="BN32"/>
  <c r="BM32"/>
  <c r="BL32"/>
  <c r="BK32"/>
  <c r="BJ32"/>
  <c r="BI32"/>
  <c r="BH32"/>
  <c r="BG32"/>
  <c r="BF32"/>
  <c r="BE32"/>
  <c r="BD32"/>
  <c r="BC32"/>
  <c r="BB32"/>
  <c r="BA32"/>
  <c r="AZ32"/>
  <c r="AY32"/>
  <c r="AX32"/>
  <c r="CA31"/>
  <c r="BZ31"/>
  <c r="BY31"/>
  <c r="BX31"/>
  <c r="BW31"/>
  <c r="BV31"/>
  <c r="BU31"/>
  <c r="BT31"/>
  <c r="BS31"/>
  <c r="BR31"/>
  <c r="BQ31"/>
  <c r="BP31"/>
  <c r="BO31"/>
  <c r="BN31"/>
  <c r="BM31"/>
  <c r="BL31"/>
  <c r="BK31"/>
  <c r="BJ31"/>
  <c r="BI31"/>
  <c r="BH31"/>
  <c r="BG31"/>
  <c r="BF31"/>
  <c r="BE31"/>
  <c r="BD31"/>
  <c r="BC31"/>
  <c r="BB31"/>
  <c r="BA31"/>
  <c r="AZ31"/>
  <c r="AY31"/>
  <c r="AX31"/>
  <c r="CA30"/>
  <c r="BZ30"/>
  <c r="BY30"/>
  <c r="BX30"/>
  <c r="BW30"/>
  <c r="BV30"/>
  <c r="BU30"/>
  <c r="BT30"/>
  <c r="BS30"/>
  <c r="BR30"/>
  <c r="BQ30"/>
  <c r="BP30"/>
  <c r="BO30"/>
  <c r="BN30"/>
  <c r="BM30"/>
  <c r="BL30"/>
  <c r="BK30"/>
  <c r="BJ30"/>
  <c r="BI30"/>
  <c r="BH30"/>
  <c r="BG30"/>
  <c r="BF30"/>
  <c r="BE30"/>
  <c r="BD30"/>
  <c r="BC30"/>
  <c r="BB30"/>
  <c r="BA30"/>
  <c r="AZ30"/>
  <c r="AY30"/>
  <c r="AX30"/>
  <c r="CA29"/>
  <c r="BZ29"/>
  <c r="BY29"/>
  <c r="BX29"/>
  <c r="BW29"/>
  <c r="BV29"/>
  <c r="BU29"/>
  <c r="BT29"/>
  <c r="BS29"/>
  <c r="BR29"/>
  <c r="BQ29"/>
  <c r="BP29"/>
  <c r="BO29"/>
  <c r="BN29"/>
  <c r="BM29"/>
  <c r="BL29"/>
  <c r="BK29"/>
  <c r="BJ29"/>
  <c r="BI29"/>
  <c r="BH29"/>
  <c r="BG29"/>
  <c r="BF29"/>
  <c r="BE29"/>
  <c r="BD29"/>
  <c r="BC29"/>
  <c r="BB29"/>
  <c r="BA29"/>
  <c r="AZ29"/>
  <c r="AY29"/>
  <c r="AX29"/>
  <c r="CA28"/>
  <c r="BZ28"/>
  <c r="BY28"/>
  <c r="BX28"/>
  <c r="BW28"/>
  <c r="BV28"/>
  <c r="BU28"/>
  <c r="BT28"/>
  <c r="BS28"/>
  <c r="BR28"/>
  <c r="BQ28"/>
  <c r="BP28"/>
  <c r="BO28"/>
  <c r="BN28"/>
  <c r="BM28"/>
  <c r="BL28"/>
  <c r="BK28"/>
  <c r="BJ28"/>
  <c r="BI28"/>
  <c r="BH28"/>
  <c r="BG28"/>
  <c r="BF28"/>
  <c r="BE28"/>
  <c r="BD28"/>
  <c r="BC28"/>
  <c r="BB28"/>
  <c r="BA28"/>
  <c r="AZ28"/>
  <c r="AY28"/>
  <c r="AX28"/>
  <c r="CA27"/>
  <c r="BZ27"/>
  <c r="BY27"/>
  <c r="BX27"/>
  <c r="BW27"/>
  <c r="BV27"/>
  <c r="BU27"/>
  <c r="BT27"/>
  <c r="BS27"/>
  <c r="BR27"/>
  <c r="BQ27"/>
  <c r="BP27"/>
  <c r="BO27"/>
  <c r="BN27"/>
  <c r="BM27"/>
  <c r="BL27"/>
  <c r="BK27"/>
  <c r="BJ27"/>
  <c r="BI27"/>
  <c r="BH27"/>
  <c r="BG27"/>
  <c r="BF27"/>
  <c r="BE27"/>
  <c r="BD27"/>
  <c r="BC27"/>
  <c r="BB27"/>
  <c r="BA27"/>
  <c r="AZ27"/>
  <c r="AY27"/>
  <c r="AX27"/>
  <c r="CA26"/>
  <c r="BZ26"/>
  <c r="BY26"/>
  <c r="BX26"/>
  <c r="BW26"/>
  <c r="BV26"/>
  <c r="BU26"/>
  <c r="BT26"/>
  <c r="BS26"/>
  <c r="BR26"/>
  <c r="BQ26"/>
  <c r="BP26"/>
  <c r="BO26"/>
  <c r="BN26"/>
  <c r="BM26"/>
  <c r="BL26"/>
  <c r="BK26"/>
  <c r="BJ26"/>
  <c r="BI26"/>
  <c r="BH26"/>
  <c r="BG26"/>
  <c r="BF26"/>
  <c r="BE26"/>
  <c r="BD26"/>
  <c r="BC26"/>
  <c r="BB26"/>
  <c r="BA26"/>
  <c r="AZ26"/>
  <c r="AY26"/>
  <c r="AX26"/>
  <c r="CA25"/>
  <c r="BZ25"/>
  <c r="BY25"/>
  <c r="BX25"/>
  <c r="BW25"/>
  <c r="BV25"/>
  <c r="BU25"/>
  <c r="BT25"/>
  <c r="BS25"/>
  <c r="BR25"/>
  <c r="BQ25"/>
  <c r="BP25"/>
  <c r="BO25"/>
  <c r="BN25"/>
  <c r="BM25"/>
  <c r="BL25"/>
  <c r="BK25"/>
  <c r="BJ25"/>
  <c r="BI25"/>
  <c r="BH25"/>
  <c r="BG25"/>
  <c r="BF25"/>
  <c r="BE25"/>
  <c r="BD25"/>
  <c r="BC25"/>
  <c r="BB25"/>
  <c r="BA25"/>
  <c r="AZ25"/>
  <c r="AY25"/>
  <c r="AX25"/>
  <c r="CA24"/>
  <c r="BZ24"/>
  <c r="BY24"/>
  <c r="BX24"/>
  <c r="BW24"/>
  <c r="BV24"/>
  <c r="BU24"/>
  <c r="BT24"/>
  <c r="BS24"/>
  <c r="BR24"/>
  <c r="BQ24"/>
  <c r="BP24"/>
  <c r="BO24"/>
  <c r="BN24"/>
  <c r="BM24"/>
  <c r="BL24"/>
  <c r="BK24"/>
  <c r="BJ24"/>
  <c r="BI24"/>
  <c r="BH24"/>
  <c r="BG24"/>
  <c r="BF24"/>
  <c r="BE24"/>
  <c r="BD24"/>
  <c r="BC24"/>
  <c r="BB24"/>
  <c r="BA24"/>
  <c r="AZ24"/>
  <c r="AY24"/>
  <c r="AX24"/>
  <c r="CA23"/>
  <c r="BZ23"/>
  <c r="BY23"/>
  <c r="BX23"/>
  <c r="BW23"/>
  <c r="BV23"/>
  <c r="BU23"/>
  <c r="BT23"/>
  <c r="BS23"/>
  <c r="BR23"/>
  <c r="BQ23"/>
  <c r="BP23"/>
  <c r="BO23"/>
  <c r="BN23"/>
  <c r="BM23"/>
  <c r="BL23"/>
  <c r="BK23"/>
  <c r="BJ23"/>
  <c r="BI23"/>
  <c r="BH23"/>
  <c r="BG23"/>
  <c r="BF23"/>
  <c r="BE23"/>
  <c r="BD23"/>
  <c r="BC23"/>
  <c r="BB23"/>
  <c r="BA23"/>
  <c r="AZ23"/>
  <c r="AY23"/>
  <c r="AX23"/>
  <c r="CA22"/>
  <c r="BZ22"/>
  <c r="BY22"/>
  <c r="BX22"/>
  <c r="BW22"/>
  <c r="BV22"/>
  <c r="BU22"/>
  <c r="BT22"/>
  <c r="BS22"/>
  <c r="BR22"/>
  <c r="BQ22"/>
  <c r="BP22"/>
  <c r="BO22"/>
  <c r="BN22"/>
  <c r="BM22"/>
  <c r="BL22"/>
  <c r="BK22"/>
  <c r="BJ22"/>
  <c r="BI22"/>
  <c r="BH22"/>
  <c r="BG22"/>
  <c r="BF22"/>
  <c r="BE22"/>
  <c r="BD22"/>
  <c r="BC22"/>
  <c r="BB22"/>
  <c r="BA22"/>
  <c r="AZ22"/>
  <c r="AY22"/>
  <c r="AX22"/>
  <c r="CA21"/>
  <c r="BZ21"/>
  <c r="BY21"/>
  <c r="BX21"/>
  <c r="BW21"/>
  <c r="BV21"/>
  <c r="BU21"/>
  <c r="BT21"/>
  <c r="BS21"/>
  <c r="BR21"/>
  <c r="BQ21"/>
  <c r="BP21"/>
  <c r="BO21"/>
  <c r="BN21"/>
  <c r="BM21"/>
  <c r="BL21"/>
  <c r="BK21"/>
  <c r="BJ21"/>
  <c r="BI21"/>
  <c r="BH21"/>
  <c r="BG21"/>
  <c r="BF21"/>
  <c r="BE21"/>
  <c r="BD21"/>
  <c r="BC21"/>
  <c r="BB21"/>
  <c r="BA21"/>
  <c r="AZ21"/>
  <c r="AY21"/>
  <c r="AX21"/>
  <c r="CA20"/>
  <c r="BZ20"/>
  <c r="BY20"/>
  <c r="BX20"/>
  <c r="BW20"/>
  <c r="BV20"/>
  <c r="BU20"/>
  <c r="BT20"/>
  <c r="BS20"/>
  <c r="BR20"/>
  <c r="BQ20"/>
  <c r="BP20"/>
  <c r="BO20"/>
  <c r="BN20"/>
  <c r="BM20"/>
  <c r="BL20"/>
  <c r="BK20"/>
  <c r="BJ20"/>
  <c r="BI20"/>
  <c r="BH20"/>
  <c r="BG20"/>
  <c r="BF20"/>
  <c r="BE20"/>
  <c r="BD20"/>
  <c r="BC20"/>
  <c r="BB20"/>
  <c r="BA20"/>
  <c r="AZ20"/>
  <c r="AY20"/>
  <c r="AX20"/>
  <c r="CA19"/>
  <c r="BZ19"/>
  <c r="BY19"/>
  <c r="BX19"/>
  <c r="BW19"/>
  <c r="BV19"/>
  <c r="BU19"/>
  <c r="BT19"/>
  <c r="BS19"/>
  <c r="BR19"/>
  <c r="BQ19"/>
  <c r="BP19"/>
  <c r="BO19"/>
  <c r="BN19"/>
  <c r="BM19"/>
  <c r="BL19"/>
  <c r="BK19"/>
  <c r="BJ19"/>
  <c r="BI19"/>
  <c r="BH19"/>
  <c r="BG19"/>
  <c r="BF19"/>
  <c r="BE19"/>
  <c r="BD19"/>
  <c r="BC19"/>
  <c r="BB19"/>
  <c r="BA19"/>
  <c r="AZ19"/>
  <c r="AY19"/>
  <c r="AX19"/>
  <c r="CA18"/>
  <c r="BZ18"/>
  <c r="BY18"/>
  <c r="BX18"/>
  <c r="BW18"/>
  <c r="BV18"/>
  <c r="BU18"/>
  <c r="BT18"/>
  <c r="BS18"/>
  <c r="BR18"/>
  <c r="BQ18"/>
  <c r="BP18"/>
  <c r="BO18"/>
  <c r="BN18"/>
  <c r="BM18"/>
  <c r="BL18"/>
  <c r="BK18"/>
  <c r="BJ18"/>
  <c r="BI18"/>
  <c r="BH18"/>
  <c r="BG18"/>
  <c r="BF18"/>
  <c r="BE18"/>
  <c r="BD18"/>
  <c r="BC18"/>
  <c r="BB18"/>
  <c r="BA18"/>
  <c r="AZ18"/>
  <c r="AY18"/>
  <c r="AX18"/>
  <c r="CA17"/>
  <c r="BZ17"/>
  <c r="BY17"/>
  <c r="BX17"/>
  <c r="BW17"/>
  <c r="BV17"/>
  <c r="BU17"/>
  <c r="BT17"/>
  <c r="BS17"/>
  <c r="BR17"/>
  <c r="BQ17"/>
  <c r="BP17"/>
  <c r="BO17"/>
  <c r="BN17"/>
  <c r="BM17"/>
  <c r="BL17"/>
  <c r="BK17"/>
  <c r="BJ17"/>
  <c r="BI17"/>
  <c r="BH17"/>
  <c r="BG17"/>
  <c r="BF17"/>
  <c r="BE17"/>
  <c r="BD17"/>
  <c r="BC17"/>
  <c r="BB17"/>
  <c r="BA17"/>
  <c r="AZ17"/>
  <c r="AY17"/>
  <c r="AX17"/>
  <c r="CA16"/>
  <c r="BZ16"/>
  <c r="BY16"/>
  <c r="BX16"/>
  <c r="BW16"/>
  <c r="BV16"/>
  <c r="BU16"/>
  <c r="BT16"/>
  <c r="BS16"/>
  <c r="BR16"/>
  <c r="BQ16"/>
  <c r="BP16"/>
  <c r="BO16"/>
  <c r="BN16"/>
  <c r="BM16"/>
  <c r="BL16"/>
  <c r="BK16"/>
  <c r="BJ16"/>
  <c r="BI16"/>
  <c r="BH16"/>
  <c r="BG16"/>
  <c r="BF16"/>
  <c r="BE16"/>
  <c r="BD16"/>
  <c r="BC16"/>
  <c r="BB16"/>
  <c r="BA16"/>
  <c r="AZ16"/>
  <c r="AY16"/>
  <c r="AX16"/>
  <c r="CA15"/>
  <c r="BZ15"/>
  <c r="BY15"/>
  <c r="BX15"/>
  <c r="BW15"/>
  <c r="BV15"/>
  <c r="BU15"/>
  <c r="BT15"/>
  <c r="BS15"/>
  <c r="BR15"/>
  <c r="BQ15"/>
  <c r="BP15"/>
  <c r="BO15"/>
  <c r="BN15"/>
  <c r="BM15"/>
  <c r="BL15"/>
  <c r="BK15"/>
  <c r="BJ15"/>
  <c r="BI15"/>
  <c r="BH15"/>
  <c r="BG15"/>
  <c r="BF15"/>
  <c r="BE15"/>
  <c r="BD15"/>
  <c r="BC15"/>
  <c r="BB15"/>
  <c r="BA15"/>
  <c r="AZ15"/>
  <c r="AY15"/>
  <c r="AX15"/>
  <c r="CA14"/>
  <c r="BZ14"/>
  <c r="BY14"/>
  <c r="BX14"/>
  <c r="BW14"/>
  <c r="BV14"/>
  <c r="BU14"/>
  <c r="BT14"/>
  <c r="BS14"/>
  <c r="BR14"/>
  <c r="BQ14"/>
  <c r="BP14"/>
  <c r="BO14"/>
  <c r="BN14"/>
  <c r="BM14"/>
  <c r="BL14"/>
  <c r="BK14"/>
  <c r="BJ14"/>
  <c r="BI14"/>
  <c r="BH14"/>
  <c r="BG14"/>
  <c r="BF14"/>
  <c r="BE14"/>
  <c r="BD14"/>
  <c r="BC14"/>
  <c r="BB14"/>
  <c r="BA14"/>
  <c r="AZ14"/>
  <c r="AY14"/>
  <c r="AX14"/>
  <c r="CA13"/>
  <c r="BZ13"/>
  <c r="BY13"/>
  <c r="BX13"/>
  <c r="BW13"/>
  <c r="BV13"/>
  <c r="BU13"/>
  <c r="BT13"/>
  <c r="BS13"/>
  <c r="BR13"/>
  <c r="BQ13"/>
  <c r="BP13"/>
  <c r="BO13"/>
  <c r="BN13"/>
  <c r="BM13"/>
  <c r="BL13"/>
  <c r="BK13"/>
  <c r="BJ13"/>
  <c r="BI13"/>
  <c r="BH13"/>
  <c r="BG13"/>
  <c r="BF13"/>
  <c r="BE13"/>
  <c r="BD13"/>
  <c r="BC13"/>
  <c r="BB13"/>
  <c r="BA13"/>
  <c r="AZ13"/>
  <c r="AY13"/>
  <c r="AX13"/>
  <c r="CA12"/>
  <c r="BZ12"/>
  <c r="BY12"/>
  <c r="BX12"/>
  <c r="BW12"/>
  <c r="BV12"/>
  <c r="BU12"/>
  <c r="BT12"/>
  <c r="BS12"/>
  <c r="BR12"/>
  <c r="BQ12"/>
  <c r="BP12"/>
  <c r="BO12"/>
  <c r="BN12"/>
  <c r="BM12"/>
  <c r="BL12"/>
  <c r="BK12"/>
  <c r="BJ12"/>
  <c r="BI12"/>
  <c r="BH12"/>
  <c r="BG12"/>
  <c r="BF12"/>
  <c r="BE12"/>
  <c r="BD12"/>
  <c r="BC12"/>
  <c r="BB12"/>
  <c r="BA12"/>
  <c r="AZ12"/>
  <c r="AY12"/>
  <c r="AX12"/>
  <c r="CA11"/>
  <c r="BZ11"/>
  <c r="BY11"/>
  <c r="BX11"/>
  <c r="BW11"/>
  <c r="BV11"/>
  <c r="BU11"/>
  <c r="BT11"/>
  <c r="BS11"/>
  <c r="BR11"/>
  <c r="BQ11"/>
  <c r="BP11"/>
  <c r="BO11"/>
  <c r="BN11"/>
  <c r="BM11"/>
  <c r="BL11"/>
  <c r="BK11"/>
  <c r="BJ11"/>
  <c r="BI11"/>
  <c r="BH11"/>
  <c r="BG11"/>
  <c r="BF11"/>
  <c r="BE11"/>
  <c r="BD11"/>
  <c r="BC11"/>
  <c r="BB11"/>
  <c r="BA11"/>
  <c r="AZ11"/>
  <c r="AY11"/>
  <c r="AX11"/>
  <c r="CA10"/>
  <c r="BZ10"/>
  <c r="BY10"/>
  <c r="BX10"/>
  <c r="BW10"/>
  <c r="BV10"/>
  <c r="BU10"/>
  <c r="BT10"/>
  <c r="BS10"/>
  <c r="BR10"/>
  <c r="BQ10"/>
  <c r="BP10"/>
  <c r="BO10"/>
  <c r="BN10"/>
  <c r="BM10"/>
  <c r="BL10"/>
  <c r="BK10"/>
  <c r="BJ10"/>
  <c r="BI10"/>
  <c r="BH10"/>
  <c r="BG10"/>
  <c r="BF10"/>
  <c r="BE10"/>
  <c r="BD10"/>
  <c r="BC10"/>
  <c r="BB10"/>
  <c r="BA10"/>
  <c r="AZ10"/>
  <c r="AY10"/>
  <c r="AX10"/>
  <c r="CA9"/>
  <c r="BZ9"/>
  <c r="BY9"/>
  <c r="BX9"/>
  <c r="BW9"/>
  <c r="BV9"/>
  <c r="BU9"/>
  <c r="BT9"/>
  <c r="BS9"/>
  <c r="BR9"/>
  <c r="BQ9"/>
  <c r="BP9"/>
  <c r="BO9"/>
  <c r="BN9"/>
  <c r="BM9"/>
  <c r="BL9"/>
  <c r="BK9"/>
  <c r="BJ9"/>
  <c r="BI9"/>
  <c r="BH9"/>
  <c r="BG9"/>
  <c r="BF9"/>
  <c r="BE9"/>
  <c r="BD9"/>
  <c r="BC9"/>
  <c r="BB9"/>
  <c r="BA9"/>
  <c r="AZ9"/>
  <c r="AX9"/>
  <c r="CJ416"/>
  <c r="CT418"/>
  <c r="DF418"/>
  <c r="W411"/>
  <c r="W390"/>
  <c r="W358"/>
  <c r="W299"/>
  <c r="W298"/>
  <c r="W259"/>
  <c r="W228"/>
  <c r="W162"/>
  <c r="W158"/>
  <c r="W139"/>
  <c r="W96"/>
  <c r="W82"/>
  <c r="W22"/>
  <c r="W445"/>
  <c r="V374"/>
  <c r="V333"/>
  <c r="V244"/>
  <c r="V213"/>
  <c r="V172"/>
  <c r="V137"/>
  <c r="V111"/>
  <c r="V104"/>
  <c r="V96"/>
  <c r="V85"/>
  <c r="V83"/>
  <c r="U139"/>
  <c r="U131"/>
  <c r="U115"/>
  <c r="U64"/>
  <c r="U60"/>
  <c r="U59"/>
  <c r="U58"/>
  <c r="U49"/>
  <c r="U48"/>
  <c r="U47"/>
  <c r="U46"/>
  <c r="U429"/>
  <c r="D10" i="22" l="1"/>
  <c r="D9"/>
  <c r="D8"/>
  <c r="D7"/>
  <c r="D15"/>
  <c r="D14"/>
  <c r="D13"/>
  <c r="D12"/>
  <c r="D16"/>
  <c r="D11"/>
  <c r="CB449" i="6"/>
  <c r="N449" s="1"/>
  <c r="CB451"/>
  <c r="N451" s="1"/>
  <c r="CB452"/>
  <c r="CB453"/>
  <c r="CB455"/>
  <c r="N455" s="1"/>
  <c r="CB456"/>
  <c r="N456" s="1"/>
  <c r="CB457"/>
  <c r="N457" s="1"/>
  <c r="CB458"/>
  <c r="N458" s="1"/>
  <c r="CB459"/>
  <c r="CB460"/>
  <c r="CB415"/>
  <c r="CB420"/>
  <c r="N420" s="1"/>
  <c r="CB421"/>
  <c r="CB9"/>
  <c r="CB11"/>
  <c r="CB12"/>
  <c r="N12" s="1"/>
  <c r="CB13"/>
  <c r="CB14"/>
  <c r="N14" s="1"/>
  <c r="CB15"/>
  <c r="N15" s="1"/>
  <c r="CB16"/>
  <c r="CB17"/>
  <c r="CB18"/>
  <c r="N18" s="1"/>
  <c r="CB19"/>
  <c r="CB20"/>
  <c r="N20" s="1"/>
  <c r="CB21"/>
  <c r="CB22"/>
  <c r="CB23"/>
  <c r="N23" s="1"/>
  <c r="CB24"/>
  <c r="CB25"/>
  <c r="N25" s="1"/>
  <c r="CB26"/>
  <c r="CB27"/>
  <c r="CB28"/>
  <c r="CB29"/>
  <c r="N29" s="1"/>
  <c r="CB30"/>
  <c r="CB31"/>
  <c r="N31" s="1"/>
  <c r="CB32"/>
  <c r="N32" s="1"/>
  <c r="CB33"/>
  <c r="CB34"/>
  <c r="CB35"/>
  <c r="CB36"/>
  <c r="CB37"/>
  <c r="N37" s="1"/>
  <c r="CB38"/>
  <c r="CB39"/>
  <c r="CB40"/>
  <c r="N40" s="1"/>
  <c r="CB41"/>
  <c r="CB42"/>
  <c r="N42" s="1"/>
  <c r="CB43"/>
  <c r="N43" s="1"/>
  <c r="CB44"/>
  <c r="N44" s="1"/>
  <c r="CB45"/>
  <c r="N45" s="1"/>
  <c r="CB46"/>
  <c r="CB47"/>
  <c r="CB48"/>
  <c r="N48" s="1"/>
  <c r="CB49"/>
  <c r="CB50"/>
  <c r="N50" s="1"/>
  <c r="CB51"/>
  <c r="N51" s="1"/>
  <c r="CB52"/>
  <c r="CB53"/>
  <c r="CB54"/>
  <c r="N54" s="1"/>
  <c r="CB55"/>
  <c r="CB56"/>
  <c r="N56" s="1"/>
  <c r="CB57"/>
  <c r="CB58"/>
  <c r="CB59"/>
  <c r="N59" s="1"/>
  <c r="CB60"/>
  <c r="CB61"/>
  <c r="N61" s="1"/>
  <c r="CB62"/>
  <c r="CB63"/>
  <c r="CB64"/>
  <c r="CB65"/>
  <c r="N65" s="1"/>
  <c r="CB66"/>
  <c r="CB67"/>
  <c r="N67" s="1"/>
  <c r="CB68"/>
  <c r="N68" s="1"/>
  <c r="CB69"/>
  <c r="CB70"/>
  <c r="CB71"/>
  <c r="CB72"/>
  <c r="CB73"/>
  <c r="N73" s="1"/>
  <c r="CB74"/>
  <c r="CB75"/>
  <c r="CB76"/>
  <c r="N76" s="1"/>
  <c r="CB77"/>
  <c r="CB78"/>
  <c r="N78" s="1"/>
  <c r="CB79"/>
  <c r="N79" s="1"/>
  <c r="CB80"/>
  <c r="N80" s="1"/>
  <c r="CB81"/>
  <c r="CB82"/>
  <c r="CB83"/>
  <c r="CB84"/>
  <c r="N84" s="1"/>
  <c r="CB85"/>
  <c r="CB86"/>
  <c r="N86" s="1"/>
  <c r="CB87"/>
  <c r="CB88"/>
  <c r="CB89"/>
  <c r="CB90"/>
  <c r="N90" s="1"/>
  <c r="CB91"/>
  <c r="CB92"/>
  <c r="N92" s="1"/>
  <c r="CB93"/>
  <c r="CB94"/>
  <c r="CB95"/>
  <c r="N95" s="1"/>
  <c r="CB96"/>
  <c r="CB97"/>
  <c r="N97" s="1"/>
  <c r="CB98"/>
  <c r="CB99"/>
  <c r="N99" s="1"/>
  <c r="CB100"/>
  <c r="CB101"/>
  <c r="N101" s="1"/>
  <c r="CB102"/>
  <c r="CB103"/>
  <c r="CB104"/>
  <c r="N104" s="1"/>
  <c r="CB105"/>
  <c r="CB106"/>
  <c r="CB107"/>
  <c r="CB108"/>
  <c r="CB109"/>
  <c r="N109" s="1"/>
  <c r="CB110"/>
  <c r="CB111"/>
  <c r="CB112"/>
  <c r="N112" s="1"/>
  <c r="CB113"/>
  <c r="CB114"/>
  <c r="N114" s="1"/>
  <c r="CB115"/>
  <c r="N115" s="1"/>
  <c r="CB116"/>
  <c r="CB117"/>
  <c r="CB118"/>
  <c r="CB119"/>
  <c r="CB120"/>
  <c r="N120" s="1"/>
  <c r="CB121"/>
  <c r="B6" i="22" s="1"/>
  <c r="CB122" i="6"/>
  <c r="N122" s="1"/>
  <c r="CB123"/>
  <c r="CB124"/>
  <c r="CB125"/>
  <c r="CB126"/>
  <c r="N126" s="1"/>
  <c r="CB127"/>
  <c r="CB128"/>
  <c r="N128" s="1"/>
  <c r="CB129"/>
  <c r="CB130"/>
  <c r="CB131"/>
  <c r="N131" s="1"/>
  <c r="CB132"/>
  <c r="CB133"/>
  <c r="N133" s="1"/>
  <c r="CB134"/>
  <c r="CB135"/>
  <c r="CB136"/>
  <c r="CB137"/>
  <c r="N137" s="1"/>
  <c r="CB138"/>
  <c r="CB139"/>
  <c r="CB140"/>
  <c r="N140" s="1"/>
  <c r="CB141"/>
  <c r="CB142"/>
  <c r="CB143"/>
  <c r="CB144"/>
  <c r="CB145"/>
  <c r="N145" s="1"/>
  <c r="CB146"/>
  <c r="CB147"/>
  <c r="CB148"/>
  <c r="N148" s="1"/>
  <c r="CB149"/>
  <c r="CB150"/>
  <c r="N150" s="1"/>
  <c r="CB151"/>
  <c r="N151" s="1"/>
  <c r="CB152"/>
  <c r="CB153"/>
  <c r="CB154"/>
  <c r="CB155"/>
  <c r="CB156"/>
  <c r="N156" s="1"/>
  <c r="CB157"/>
  <c r="CB158"/>
  <c r="N158" s="1"/>
  <c r="CB159"/>
  <c r="N159" s="1"/>
  <c r="CB160"/>
  <c r="CB161"/>
  <c r="CB162"/>
  <c r="N162" s="1"/>
  <c r="CB163"/>
  <c r="CB164"/>
  <c r="N164" s="1"/>
  <c r="CB165"/>
  <c r="CB166"/>
  <c r="CB167"/>
  <c r="N167" s="1"/>
  <c r="CB168"/>
  <c r="CB169"/>
  <c r="N169" s="1"/>
  <c r="CB170"/>
  <c r="CB171"/>
  <c r="CB172"/>
  <c r="CB173"/>
  <c r="N173" s="1"/>
  <c r="CB174"/>
  <c r="CB175"/>
  <c r="CB176"/>
  <c r="N176" s="1"/>
  <c r="CB177"/>
  <c r="CB178"/>
  <c r="CB179"/>
  <c r="CB180"/>
  <c r="CB181"/>
  <c r="N181" s="1"/>
  <c r="CB182"/>
  <c r="CB183"/>
  <c r="CB184"/>
  <c r="N184" s="1"/>
  <c r="CB185"/>
  <c r="CB186"/>
  <c r="N186" s="1"/>
  <c r="CB187"/>
  <c r="N187" s="1"/>
  <c r="CB188"/>
  <c r="CB189"/>
  <c r="CB190"/>
  <c r="CB191"/>
  <c r="CB192"/>
  <c r="N192" s="1"/>
  <c r="CB10"/>
  <c r="N10" s="1"/>
  <c r="CB193"/>
  <c r="N193" s="1"/>
  <c r="CB194"/>
  <c r="CB195"/>
  <c r="CB196"/>
  <c r="CB197"/>
  <c r="CB198"/>
  <c r="CB199"/>
  <c r="CB200"/>
  <c r="CB201"/>
  <c r="CB202"/>
  <c r="CB203"/>
  <c r="N203" s="1"/>
  <c r="CB204"/>
  <c r="N204" s="1"/>
  <c r="CB205"/>
  <c r="N205" s="1"/>
  <c r="CB206"/>
  <c r="CB207"/>
  <c r="CB208"/>
  <c r="CB209"/>
  <c r="N209" s="1"/>
  <c r="CB210"/>
  <c r="CB211"/>
  <c r="CB212"/>
  <c r="CB213"/>
  <c r="CB214"/>
  <c r="CB215"/>
  <c r="N215" s="1"/>
  <c r="CB216"/>
  <c r="CB217"/>
  <c r="CB218"/>
  <c r="CB219"/>
  <c r="CB220"/>
  <c r="N220" s="1"/>
  <c r="CB221"/>
  <c r="CB222"/>
  <c r="N222" s="1"/>
  <c r="CB223"/>
  <c r="N223" s="1"/>
  <c r="CB224"/>
  <c r="CB225"/>
  <c r="N225" s="1"/>
  <c r="CB226"/>
  <c r="N226" s="1"/>
  <c r="CB227"/>
  <c r="CB228"/>
  <c r="CB229"/>
  <c r="N229" s="1"/>
  <c r="CB230"/>
  <c r="N230" s="1"/>
  <c r="CB231"/>
  <c r="CB232"/>
  <c r="CB233"/>
  <c r="CB234"/>
  <c r="N234" s="1"/>
  <c r="CB235"/>
  <c r="CB236"/>
  <c r="N236" s="1"/>
  <c r="CB237"/>
  <c r="CB238"/>
  <c r="CB239"/>
  <c r="N239" s="1"/>
  <c r="CB240"/>
  <c r="N240" s="1"/>
  <c r="CB241"/>
  <c r="N241" s="1"/>
  <c r="CB242"/>
  <c r="CB243"/>
  <c r="CB244"/>
  <c r="CB245"/>
  <c r="N245" s="1"/>
  <c r="CB246"/>
  <c r="CB247"/>
  <c r="CB248"/>
  <c r="CB249"/>
  <c r="CB250"/>
  <c r="CB251"/>
  <c r="N251" s="1"/>
  <c r="CB252"/>
  <c r="CB253"/>
  <c r="N253" s="1"/>
  <c r="CB254"/>
  <c r="CB255"/>
  <c r="CB256"/>
  <c r="N256" s="1"/>
  <c r="CB257"/>
  <c r="CB258"/>
  <c r="N258" s="1"/>
  <c r="CB259"/>
  <c r="N259" s="1"/>
  <c r="CB260"/>
  <c r="CB261"/>
  <c r="N261" s="1"/>
  <c r="CB262"/>
  <c r="N262" s="1"/>
  <c r="CB263"/>
  <c r="CB264"/>
  <c r="CB265"/>
  <c r="N265" s="1"/>
  <c r="CB266"/>
  <c r="N266" s="1"/>
  <c r="CB267"/>
  <c r="CB268"/>
  <c r="CB269"/>
  <c r="CB270"/>
  <c r="N270" s="1"/>
  <c r="CB271"/>
  <c r="CB272"/>
  <c r="CB273"/>
  <c r="CB274"/>
  <c r="CB275"/>
  <c r="N275" s="1"/>
  <c r="CB276"/>
  <c r="N276" s="1"/>
  <c r="CB277"/>
  <c r="N277" s="1"/>
  <c r="CB278"/>
  <c r="CB279"/>
  <c r="CB280"/>
  <c r="CB281"/>
  <c r="N281" s="1"/>
  <c r="CB282"/>
  <c r="CB283"/>
  <c r="N283" s="1"/>
  <c r="CB284"/>
  <c r="CB285"/>
  <c r="CB286"/>
  <c r="CB287"/>
  <c r="N287" s="1"/>
  <c r="CB288"/>
  <c r="CB289"/>
  <c r="N289" s="1"/>
  <c r="CB290"/>
  <c r="N290" s="1"/>
  <c r="CB291"/>
  <c r="CB292"/>
  <c r="N292" s="1"/>
  <c r="CB293"/>
  <c r="CB294"/>
  <c r="N294" s="1"/>
  <c r="CB295"/>
  <c r="N295" s="1"/>
  <c r="CB296"/>
  <c r="CB297"/>
  <c r="N297" s="1"/>
  <c r="CB298"/>
  <c r="N298" s="1"/>
  <c r="CB299"/>
  <c r="CB300"/>
  <c r="N300" s="1"/>
  <c r="CB301"/>
  <c r="N301" s="1"/>
  <c r="CB302"/>
  <c r="CB303"/>
  <c r="CB304"/>
  <c r="CB305"/>
  <c r="CB306"/>
  <c r="N306" s="1"/>
  <c r="CB307"/>
  <c r="CB308"/>
  <c r="CB309"/>
  <c r="CB310"/>
  <c r="CB311"/>
  <c r="N311" s="1"/>
  <c r="CB312"/>
  <c r="N312" s="1"/>
  <c r="CB313"/>
  <c r="N313" s="1"/>
  <c r="CB314"/>
  <c r="CB315"/>
  <c r="CB316"/>
  <c r="CB317"/>
  <c r="N317" s="1"/>
  <c r="CB318"/>
  <c r="CB319"/>
  <c r="N319" s="1"/>
  <c r="CB320"/>
  <c r="CB321"/>
  <c r="CB322"/>
  <c r="CB323"/>
  <c r="N323" s="1"/>
  <c r="CB324"/>
  <c r="CB325"/>
  <c r="N325" s="1"/>
  <c r="CB326"/>
  <c r="CB327"/>
  <c r="CB328"/>
  <c r="N328" s="1"/>
  <c r="CB329"/>
  <c r="CB330"/>
  <c r="N330" s="1"/>
  <c r="CB331"/>
  <c r="N331" s="1"/>
  <c r="CB332"/>
  <c r="CB333"/>
  <c r="N333" s="1"/>
  <c r="CB334"/>
  <c r="N334" s="1"/>
  <c r="CB335"/>
  <c r="CB336"/>
  <c r="N336" s="1"/>
  <c r="CB337"/>
  <c r="N337" s="1"/>
  <c r="CB338"/>
  <c r="CB339"/>
  <c r="CB340"/>
  <c r="CB341"/>
  <c r="CB342"/>
  <c r="N342" s="1"/>
  <c r="CB343"/>
  <c r="CB344"/>
  <c r="CB345"/>
  <c r="CB346"/>
  <c r="CB347"/>
  <c r="N347" s="1"/>
  <c r="CB348"/>
  <c r="N348" s="1"/>
  <c r="CB349"/>
  <c r="N349" s="1"/>
  <c r="CB350"/>
  <c r="CB351"/>
  <c r="CB352"/>
  <c r="CB353"/>
  <c r="N353" s="1"/>
  <c r="CB354"/>
  <c r="CB355"/>
  <c r="CB356"/>
  <c r="N356" s="1"/>
  <c r="CB357"/>
  <c r="CB358"/>
  <c r="CB359"/>
  <c r="N359" s="1"/>
  <c r="CB360"/>
  <c r="CB361"/>
  <c r="N361" s="1"/>
  <c r="CB362"/>
  <c r="N362" s="1"/>
  <c r="CB363"/>
  <c r="CB364"/>
  <c r="N364" s="1"/>
  <c r="CB365"/>
  <c r="CB366"/>
  <c r="N366" s="1"/>
  <c r="CB367"/>
  <c r="N367" s="1"/>
  <c r="CB368"/>
  <c r="CB369"/>
  <c r="N369" s="1"/>
  <c r="CB370"/>
  <c r="N370" s="1"/>
  <c r="CB371"/>
  <c r="CB372"/>
  <c r="N372" s="1"/>
  <c r="CB373"/>
  <c r="N373" s="1"/>
  <c r="CB374"/>
  <c r="N374" s="1"/>
  <c r="CB375"/>
  <c r="CB376"/>
  <c r="CB377"/>
  <c r="CB378"/>
  <c r="N378" s="1"/>
  <c r="CB379"/>
  <c r="CB380"/>
  <c r="CB381"/>
  <c r="CB382"/>
  <c r="CB383"/>
  <c r="N383" s="1"/>
  <c r="CB384"/>
  <c r="N384" s="1"/>
  <c r="CB385"/>
  <c r="N385" s="1"/>
  <c r="CB386"/>
  <c r="CB387"/>
  <c r="CB388"/>
  <c r="CB389"/>
  <c r="N389" s="1"/>
  <c r="CB390"/>
  <c r="CB391"/>
  <c r="CB392"/>
  <c r="CB393"/>
  <c r="CB394"/>
  <c r="CB395"/>
  <c r="N395" s="1"/>
  <c r="CB396"/>
  <c r="CB397"/>
  <c r="N397" s="1"/>
  <c r="CB398"/>
  <c r="N398" s="1"/>
  <c r="CB399"/>
  <c r="CB400"/>
  <c r="N400" s="1"/>
  <c r="CB401"/>
  <c r="CB402"/>
  <c r="N402" s="1"/>
  <c r="CB403"/>
  <c r="CB404"/>
  <c r="CB405"/>
  <c r="N405" s="1"/>
  <c r="CB406"/>
  <c r="N406" s="1"/>
  <c r="CB407"/>
  <c r="CB408"/>
  <c r="N408" s="1"/>
  <c r="CB409"/>
  <c r="N409" s="1"/>
  <c r="CB410"/>
  <c r="CB411"/>
  <c r="CB412"/>
  <c r="CB413"/>
  <c r="CB414"/>
  <c r="N414" s="1"/>
  <c r="CB416"/>
  <c r="CB417"/>
  <c r="CB418"/>
  <c r="CB419"/>
  <c r="CB422"/>
  <c r="N422" s="1"/>
  <c r="CB423"/>
  <c r="CB424"/>
  <c r="N424" s="1"/>
  <c r="CB425"/>
  <c r="CB426"/>
  <c r="CB427"/>
  <c r="CB428"/>
  <c r="N428" s="1"/>
  <c r="CB429"/>
  <c r="N429" s="1"/>
  <c r="CB430"/>
  <c r="N430" s="1"/>
  <c r="CB431"/>
  <c r="CB432"/>
  <c r="CB433"/>
  <c r="CB434"/>
  <c r="N434" s="1"/>
  <c r="CB435"/>
  <c r="CB436"/>
  <c r="CB437"/>
  <c r="CB438"/>
  <c r="CB439"/>
  <c r="N439" s="1"/>
  <c r="CB440"/>
  <c r="CB441"/>
  <c r="N441" s="1"/>
  <c r="CB442"/>
  <c r="N442" s="1"/>
  <c r="CB443"/>
  <c r="N443" s="1"/>
  <c r="CB444"/>
  <c r="CB445"/>
  <c r="N445" s="1"/>
  <c r="CB446"/>
  <c r="CB447"/>
  <c r="N447" s="1"/>
  <c r="CB448"/>
  <c r="CB450"/>
  <c r="CB454"/>
  <c r="B455" i="2"/>
  <c r="B454"/>
  <c r="B453"/>
  <c r="B452"/>
  <c r="B451"/>
  <c r="B450"/>
  <c r="B449"/>
  <c r="B448"/>
  <c r="B447"/>
  <c r="B446"/>
  <c r="B445"/>
  <c r="B444"/>
  <c r="B443"/>
  <c r="B442"/>
  <c r="B441"/>
  <c r="B440"/>
  <c r="B439"/>
  <c r="B438"/>
  <c r="B437"/>
  <c r="B436"/>
  <c r="B435"/>
  <c r="B434"/>
  <c r="B433"/>
  <c r="B432"/>
  <c r="B431"/>
  <c r="B430"/>
  <c r="B429"/>
  <c r="B428"/>
  <c r="B427"/>
  <c r="B426"/>
  <c r="B425"/>
  <c r="B424"/>
  <c r="B423"/>
  <c r="B422"/>
  <c r="B421"/>
  <c r="B420"/>
  <c r="B419"/>
  <c r="B418"/>
  <c r="B417"/>
  <c r="B416"/>
  <c r="B415"/>
  <c r="B414"/>
  <c r="B413"/>
  <c r="B412"/>
  <c r="B411"/>
  <c r="B410"/>
  <c r="B409"/>
  <c r="B408"/>
  <c r="B407"/>
  <c r="B406"/>
  <c r="B405"/>
  <c r="B404"/>
  <c r="B403"/>
  <c r="B402"/>
  <c r="B401"/>
  <c r="B400"/>
  <c r="B399"/>
  <c r="B398"/>
  <c r="B397"/>
  <c r="B396"/>
  <c r="B395"/>
  <c r="B394"/>
  <c r="B393"/>
  <c r="B392"/>
  <c r="B391"/>
  <c r="B390"/>
  <c r="B389"/>
  <c r="B388"/>
  <c r="B387"/>
  <c r="B386"/>
  <c r="B385"/>
  <c r="B384"/>
  <c r="B383"/>
  <c r="B382"/>
  <c r="B381"/>
  <c r="B380"/>
  <c r="B379"/>
  <c r="B378"/>
  <c r="B377"/>
  <c r="B376"/>
  <c r="B375"/>
  <c r="B374"/>
  <c r="B373"/>
  <c r="B372"/>
  <c r="B371"/>
  <c r="B370"/>
  <c r="B369"/>
  <c r="B368"/>
  <c r="B367"/>
  <c r="B366"/>
  <c r="B365"/>
  <c r="B364"/>
  <c r="B363"/>
  <c r="B362"/>
  <c r="B361"/>
  <c r="B360"/>
  <c r="B359"/>
  <c r="B358"/>
  <c r="B357"/>
  <c r="B356"/>
  <c r="B355"/>
  <c r="B354"/>
  <c r="B353"/>
  <c r="B352"/>
  <c r="B351"/>
  <c r="B350"/>
  <c r="B349"/>
  <c r="B348"/>
  <c r="B347"/>
  <c r="B346"/>
  <c r="B345"/>
  <c r="B344"/>
  <c r="B343"/>
  <c r="B342"/>
  <c r="B341"/>
  <c r="B340"/>
  <c r="B339"/>
  <c r="B338"/>
  <c r="B337"/>
  <c r="B336"/>
  <c r="B335"/>
  <c r="B334"/>
  <c r="B333"/>
  <c r="B332"/>
  <c r="B331"/>
  <c r="B330"/>
  <c r="B329"/>
  <c r="B328"/>
  <c r="B327"/>
  <c r="B326"/>
  <c r="B325"/>
  <c r="B324"/>
  <c r="B323"/>
  <c r="B322"/>
  <c r="B321"/>
  <c r="B320"/>
  <c r="B319"/>
  <c r="B318"/>
  <c r="B317"/>
  <c r="B316"/>
  <c r="B315"/>
  <c r="B314"/>
  <c r="B313"/>
  <c r="B312"/>
  <c r="B311"/>
  <c r="B310"/>
  <c r="B309"/>
  <c r="B308"/>
  <c r="B307"/>
  <c r="B306"/>
  <c r="B305"/>
  <c r="B304"/>
  <c r="B303"/>
  <c r="B302"/>
  <c r="B301"/>
  <c r="B300"/>
  <c r="B299"/>
  <c r="B298"/>
  <c r="B297"/>
  <c r="B296"/>
  <c r="B295"/>
  <c r="B294"/>
  <c r="B293"/>
  <c r="B292"/>
  <c r="B291"/>
  <c r="B290"/>
  <c r="B289"/>
  <c r="B288"/>
  <c r="B287"/>
  <c r="B286"/>
  <c r="B285"/>
  <c r="B284"/>
  <c r="B283"/>
  <c r="B282"/>
  <c r="B281"/>
  <c r="B280"/>
  <c r="B279"/>
  <c r="B278"/>
  <c r="B277"/>
  <c r="B276"/>
  <c r="B275"/>
  <c r="B274"/>
  <c r="B273"/>
  <c r="B272"/>
  <c r="B271"/>
  <c r="B270"/>
  <c r="B269"/>
  <c r="B268"/>
  <c r="B267"/>
  <c r="B266"/>
  <c r="B265"/>
  <c r="B264"/>
  <c r="B263"/>
  <c r="B262"/>
  <c r="B261"/>
  <c r="B260"/>
  <c r="B259"/>
  <c r="B258"/>
  <c r="B257"/>
  <c r="B256"/>
  <c r="B255"/>
  <c r="B254"/>
  <c r="B253"/>
  <c r="B252"/>
  <c r="B251"/>
  <c r="B250"/>
  <c r="B249"/>
  <c r="B248"/>
  <c r="B247"/>
  <c r="B246"/>
  <c r="B245"/>
  <c r="B244"/>
  <c r="B243"/>
  <c r="B242"/>
  <c r="B241"/>
  <c r="B240"/>
  <c r="B239"/>
  <c r="B238"/>
  <c r="B237"/>
  <c r="B236"/>
  <c r="B235"/>
  <c r="B234"/>
  <c r="B233"/>
  <c r="B232"/>
  <c r="B231"/>
  <c r="B230"/>
  <c r="B229"/>
  <c r="B228"/>
  <c r="B227"/>
  <c r="B226"/>
  <c r="B225"/>
  <c r="B224"/>
  <c r="B223"/>
  <c r="B222"/>
  <c r="B221"/>
  <c r="B220"/>
  <c r="B219"/>
  <c r="B218"/>
  <c r="B217"/>
  <c r="B216"/>
  <c r="B215"/>
  <c r="B214"/>
  <c r="B213"/>
  <c r="B212"/>
  <c r="B211"/>
  <c r="B210"/>
  <c r="B209"/>
  <c r="B208"/>
  <c r="B207"/>
  <c r="B206"/>
  <c r="B205"/>
  <c r="B204"/>
  <c r="B203"/>
  <c r="B202"/>
  <c r="B201"/>
  <c r="B200"/>
  <c r="B199"/>
  <c r="B198"/>
  <c r="B197"/>
  <c r="B196"/>
  <c r="B195"/>
  <c r="B194"/>
  <c r="B193"/>
  <c r="B192"/>
  <c r="B191"/>
  <c r="B190"/>
  <c r="B189"/>
  <c r="B188"/>
  <c r="B187"/>
  <c r="B186"/>
  <c r="B185"/>
  <c r="B184"/>
  <c r="B183"/>
  <c r="B182"/>
  <c r="B181"/>
  <c r="B180"/>
  <c r="B179"/>
  <c r="B178"/>
  <c r="B177"/>
  <c r="B176"/>
  <c r="B175"/>
  <c r="B174"/>
  <c r="B173"/>
  <c r="B172"/>
  <c r="B171"/>
  <c r="B170"/>
  <c r="B169"/>
  <c r="B168"/>
  <c r="B167"/>
  <c r="B166"/>
  <c r="B165"/>
  <c r="B164"/>
  <c r="B163"/>
  <c r="B162"/>
  <c r="B161"/>
  <c r="B160"/>
  <c r="B159"/>
  <c r="B158"/>
  <c r="B157"/>
  <c r="B156"/>
  <c r="B155"/>
  <c r="B154"/>
  <c r="B153"/>
  <c r="B152"/>
  <c r="B151"/>
  <c r="B150"/>
  <c r="B149"/>
  <c r="B148"/>
  <c r="B147"/>
  <c r="B146"/>
  <c r="B145"/>
  <c r="B144"/>
  <c r="B143"/>
  <c r="B142"/>
  <c r="B141"/>
  <c r="B140"/>
  <c r="B139"/>
  <c r="B138"/>
  <c r="B137"/>
  <c r="B136"/>
  <c r="B135"/>
  <c r="B134"/>
  <c r="B133"/>
  <c r="B132"/>
  <c r="B131"/>
  <c r="B130"/>
  <c r="B129"/>
  <c r="B128"/>
  <c r="B127"/>
  <c r="B126"/>
  <c r="B125"/>
  <c r="B124"/>
  <c r="B123"/>
  <c r="B122"/>
  <c r="B121"/>
  <c r="B120"/>
  <c r="B119"/>
  <c r="B118"/>
  <c r="B117"/>
  <c r="B116"/>
  <c r="B115"/>
  <c r="B114"/>
  <c r="B113"/>
  <c r="B112"/>
  <c r="B111"/>
  <c r="B110"/>
  <c r="B109"/>
  <c r="B108"/>
  <c r="B107"/>
  <c r="B106"/>
  <c r="B105"/>
  <c r="B104"/>
  <c r="B103"/>
  <c r="B102"/>
  <c r="B101"/>
  <c r="B100"/>
  <c r="B99"/>
  <c r="B98"/>
  <c r="B97"/>
  <c r="B96"/>
  <c r="B95"/>
  <c r="B94"/>
  <c r="B93"/>
  <c r="B92"/>
  <c r="B91"/>
  <c r="B90"/>
  <c r="B89"/>
  <c r="B88"/>
  <c r="B87"/>
  <c r="B86"/>
  <c r="B85"/>
  <c r="B84"/>
  <c r="B83"/>
  <c r="B82"/>
  <c r="B81"/>
  <c r="B80"/>
  <c r="B79"/>
  <c r="B78"/>
  <c r="B77"/>
  <c r="B76"/>
  <c r="B75"/>
  <c r="B74"/>
  <c r="B73"/>
  <c r="B72"/>
  <c r="B71"/>
  <c r="B70"/>
  <c r="B69"/>
  <c r="B68"/>
  <c r="B67"/>
  <c r="B66"/>
  <c r="B65"/>
  <c r="B64"/>
  <c r="B63"/>
  <c r="B62"/>
  <c r="B61"/>
  <c r="B60"/>
  <c r="B59"/>
  <c r="B58"/>
  <c r="B57"/>
  <c r="B56"/>
  <c r="B55"/>
  <c r="B54"/>
  <c r="B53"/>
  <c r="B52"/>
  <c r="B51"/>
  <c r="B50"/>
  <c r="B49"/>
  <c r="B48"/>
  <c r="B47"/>
  <c r="B46"/>
  <c r="B45"/>
  <c r="B44"/>
  <c r="B43"/>
  <c r="B42"/>
  <c r="B41"/>
  <c r="B40"/>
  <c r="B39"/>
  <c r="B38"/>
  <c r="B37"/>
  <c r="B36"/>
  <c r="B35"/>
  <c r="B34"/>
  <c r="B33"/>
  <c r="B32"/>
  <c r="B31"/>
  <c r="B30"/>
  <c r="B29"/>
  <c r="B28"/>
  <c r="B27"/>
  <c r="B26"/>
  <c r="B25"/>
  <c r="B24"/>
  <c r="B23"/>
  <c r="B22"/>
  <c r="B21"/>
  <c r="B20"/>
  <c r="B19"/>
  <c r="B18"/>
  <c r="B17"/>
  <c r="B16"/>
  <c r="B15"/>
  <c r="B14"/>
  <c r="B13"/>
  <c r="B12"/>
  <c r="B11"/>
  <c r="B10"/>
  <c r="B9"/>
  <c r="B8"/>
  <c r="B7"/>
  <c r="B6"/>
  <c r="B5"/>
  <c r="N9" i="6" l="1"/>
  <c r="Y450"/>
  <c r="Z450" s="1"/>
  <c r="Y425"/>
  <c r="Z425" s="1"/>
  <c r="Y386"/>
  <c r="Y368"/>
  <c r="Y338"/>
  <c r="Z338" s="1"/>
  <c r="AA338" s="1"/>
  <c r="Y320"/>
  <c r="Z320" s="1"/>
  <c r="AA320" s="1"/>
  <c r="Y302"/>
  <c r="Z302" s="1"/>
  <c r="AA302" s="1"/>
  <c r="Y272"/>
  <c r="Y242"/>
  <c r="Z242" s="1"/>
  <c r="AA242" s="1"/>
  <c r="Y206"/>
  <c r="Y171"/>
  <c r="Z171" s="1"/>
  <c r="AA171" s="1"/>
  <c r="Y123"/>
  <c r="Z123" s="1"/>
  <c r="AA123" s="1"/>
  <c r="Y93"/>
  <c r="Y63"/>
  <c r="Z63" s="1"/>
  <c r="Y27"/>
  <c r="Z27" s="1"/>
  <c r="AA27" s="1"/>
  <c r="Y454"/>
  <c r="Z454" s="1"/>
  <c r="AA454" s="1"/>
  <c r="AB454" s="1"/>
  <c r="Y444"/>
  <c r="Z444" s="1"/>
  <c r="Y438"/>
  <c r="Z438" s="1"/>
  <c r="AA438" s="1"/>
  <c r="AB438" s="1"/>
  <c r="Y432"/>
  <c r="Z432" s="1"/>
  <c r="Y426"/>
  <c r="Z426" s="1"/>
  <c r="AA426" s="1"/>
  <c r="Y418"/>
  <c r="Z418" s="1"/>
  <c r="Y411"/>
  <c r="Z411" s="1"/>
  <c r="Y405"/>
  <c r="Z405" s="1"/>
  <c r="Y399"/>
  <c r="Z399" s="1"/>
  <c r="Y393"/>
  <c r="Z393" s="1"/>
  <c r="AA393" s="1"/>
  <c r="Y387"/>
  <c r="Z387" s="1"/>
  <c r="AA387" s="1"/>
  <c r="Y381"/>
  <c r="Z381" s="1"/>
  <c r="Y375"/>
  <c r="Z375" s="1"/>
  <c r="AA375" s="1"/>
  <c r="Y369"/>
  <c r="Z369" s="1"/>
  <c r="AA369" s="1"/>
  <c r="Y363"/>
  <c r="Z363" s="1"/>
  <c r="Y357"/>
  <c r="Z357" s="1"/>
  <c r="AA357" s="1"/>
  <c r="Y351"/>
  <c r="Z351" s="1"/>
  <c r="AA351" s="1"/>
  <c r="Y345"/>
  <c r="Z345" s="1"/>
  <c r="Y339"/>
  <c r="Y333"/>
  <c r="Z333" s="1"/>
  <c r="AA333" s="1"/>
  <c r="Y327"/>
  <c r="Z327" s="1"/>
  <c r="AA327" s="1"/>
  <c r="Y321"/>
  <c r="Z321" s="1"/>
  <c r="AA321" s="1"/>
  <c r="Y315"/>
  <c r="Z315" s="1"/>
  <c r="AA315" s="1"/>
  <c r="Y309"/>
  <c r="Z309" s="1"/>
  <c r="AA309" s="1"/>
  <c r="Y303"/>
  <c r="Z303" s="1"/>
  <c r="AA303" s="1"/>
  <c r="Y297"/>
  <c r="Z297" s="1"/>
  <c r="AA297" s="1"/>
  <c r="Y291"/>
  <c r="Z291" s="1"/>
  <c r="Y285"/>
  <c r="Y279"/>
  <c r="Z279" s="1"/>
  <c r="AA279" s="1"/>
  <c r="Y273"/>
  <c r="Z273" s="1"/>
  <c r="AA273" s="1"/>
  <c r="AB273" s="1"/>
  <c r="AC273" s="1"/>
  <c r="Y267"/>
  <c r="Z267" s="1"/>
  <c r="Y261"/>
  <c r="Z261" s="1"/>
  <c r="AA261" s="1"/>
  <c r="Y255"/>
  <c r="Z255" s="1"/>
  <c r="AA255" s="1"/>
  <c r="Y249"/>
  <c r="Z249" s="1"/>
  <c r="AA249" s="1"/>
  <c r="Y243"/>
  <c r="Z243" s="1"/>
  <c r="Y237"/>
  <c r="Z237" s="1"/>
  <c r="AA237" s="1"/>
  <c r="Y231"/>
  <c r="Z231" s="1"/>
  <c r="AA231" s="1"/>
  <c r="Y225"/>
  <c r="Z225" s="1"/>
  <c r="Y219"/>
  <c r="Z219" s="1"/>
  <c r="Y213"/>
  <c r="Z213" s="1"/>
  <c r="AA213" s="1"/>
  <c r="Y207"/>
  <c r="Y201"/>
  <c r="Z201" s="1"/>
  <c r="AA201" s="1"/>
  <c r="AB201" s="1"/>
  <c r="AC201" s="1"/>
  <c r="Y195"/>
  <c r="Z195" s="1"/>
  <c r="AA195" s="1"/>
  <c r="Y190"/>
  <c r="Z190" s="1"/>
  <c r="Y184"/>
  <c r="Z184" s="1"/>
  <c r="AA184" s="1"/>
  <c r="Y178"/>
  <c r="Z178" s="1"/>
  <c r="Y172"/>
  <c r="Z172" s="1"/>
  <c r="AA172" s="1"/>
  <c r="AB172" s="1"/>
  <c r="Y166"/>
  <c r="Z166" s="1"/>
  <c r="AA166" s="1"/>
  <c r="Y160"/>
  <c r="Z160" s="1"/>
  <c r="AA160" s="1"/>
  <c r="Y154"/>
  <c r="Z154" s="1"/>
  <c r="AA154" s="1"/>
  <c r="Y148"/>
  <c r="Z148" s="1"/>
  <c r="AA148" s="1"/>
  <c r="Y142"/>
  <c r="Z142" s="1"/>
  <c r="AA142" s="1"/>
  <c r="Y136"/>
  <c r="Y130"/>
  <c r="Z130" s="1"/>
  <c r="AA130" s="1"/>
  <c r="Y124"/>
  <c r="Z124" s="1"/>
  <c r="Y118"/>
  <c r="Y112"/>
  <c r="Z112" s="1"/>
  <c r="AA112" s="1"/>
  <c r="Y106"/>
  <c r="Z106" s="1"/>
  <c r="AA106" s="1"/>
  <c r="Y100"/>
  <c r="Y94"/>
  <c r="Y88"/>
  <c r="Z88" s="1"/>
  <c r="AA88" s="1"/>
  <c r="Y82"/>
  <c r="Y76"/>
  <c r="Z76" s="1"/>
  <c r="AA76" s="1"/>
  <c r="Y70"/>
  <c r="Z70" s="1"/>
  <c r="AA70" s="1"/>
  <c r="Y64"/>
  <c r="Y58"/>
  <c r="Z58" s="1"/>
  <c r="AA58" s="1"/>
  <c r="Y52"/>
  <c r="Z52" s="1"/>
  <c r="AA52" s="1"/>
  <c r="Y46"/>
  <c r="Z46" s="1"/>
  <c r="Y40"/>
  <c r="Z40" s="1"/>
  <c r="AA40" s="1"/>
  <c r="Y34"/>
  <c r="Z34" s="1"/>
  <c r="AA34" s="1"/>
  <c r="Y28"/>
  <c r="Z28" s="1"/>
  <c r="Y22"/>
  <c r="Z22" s="1"/>
  <c r="AA22" s="1"/>
  <c r="Y16"/>
  <c r="Z16" s="1"/>
  <c r="AA16" s="1"/>
  <c r="Y9"/>
  <c r="Z9" s="1"/>
  <c r="AA9" s="1"/>
  <c r="Y458"/>
  <c r="Y451"/>
  <c r="Z451" s="1"/>
  <c r="Z272"/>
  <c r="N392"/>
  <c r="N212"/>
  <c r="N189"/>
  <c r="N190"/>
  <c r="N154"/>
  <c r="N118"/>
  <c r="N82"/>
  <c r="N46"/>
  <c r="N426"/>
  <c r="N264"/>
  <c r="N228"/>
  <c r="N391"/>
  <c r="N355"/>
  <c r="N247"/>
  <c r="N211"/>
  <c r="N175"/>
  <c r="N139"/>
  <c r="N103"/>
  <c r="N435"/>
  <c r="N326"/>
  <c r="N254"/>
  <c r="N218"/>
  <c r="N182"/>
  <c r="N146"/>
  <c r="N110"/>
  <c r="N74"/>
  <c r="N38"/>
  <c r="N448"/>
  <c r="N411"/>
  <c r="N375"/>
  <c r="N339"/>
  <c r="N303"/>
  <c r="N267"/>
  <c r="N231"/>
  <c r="N195"/>
  <c r="N123"/>
  <c r="N87"/>
  <c r="Y437"/>
  <c r="Z437" s="1"/>
  <c r="Y404"/>
  <c r="Z404" s="1"/>
  <c r="AA404" s="1"/>
  <c r="Y362"/>
  <c r="Z362" s="1"/>
  <c r="AA362" s="1"/>
  <c r="Y332"/>
  <c r="Z332" s="1"/>
  <c r="AA332" s="1"/>
  <c r="Y296"/>
  <c r="Z296" s="1"/>
  <c r="AA296" s="1"/>
  <c r="Y260"/>
  <c r="Z260" s="1"/>
  <c r="AA260" s="1"/>
  <c r="AB260" s="1"/>
  <c r="Y224"/>
  <c r="Y183"/>
  <c r="Z183" s="1"/>
  <c r="Y165"/>
  <c r="Z165" s="1"/>
  <c r="Y135"/>
  <c r="Z135" s="1"/>
  <c r="AA135" s="1"/>
  <c r="AB135" s="1"/>
  <c r="Y105"/>
  <c r="Z105" s="1"/>
  <c r="AA105" s="1"/>
  <c r="Y75"/>
  <c r="Z75" s="1"/>
  <c r="Y51"/>
  <c r="Z51" s="1"/>
  <c r="AA51" s="1"/>
  <c r="Y21"/>
  <c r="Y445"/>
  <c r="Z445" s="1"/>
  <c r="Y439"/>
  <c r="Y433"/>
  <c r="Z433" s="1"/>
  <c r="Y427"/>
  <c r="Y419"/>
  <c r="Z419" s="1"/>
  <c r="AA419" s="1"/>
  <c r="Y412"/>
  <c r="Y406"/>
  <c r="Z406" s="1"/>
  <c r="Y400"/>
  <c r="Z400" s="1"/>
  <c r="AA400" s="1"/>
  <c r="AB400" s="1"/>
  <c r="AC400" s="1"/>
  <c r="Y394"/>
  <c r="Y388"/>
  <c r="Z388" s="1"/>
  <c r="AA388" s="1"/>
  <c r="AB388" s="1"/>
  <c r="Y382"/>
  <c r="Z382" s="1"/>
  <c r="AA382" s="1"/>
  <c r="Y376"/>
  <c r="Z376" s="1"/>
  <c r="AA376" s="1"/>
  <c r="AB376" s="1"/>
  <c r="Y370"/>
  <c r="Z370" s="1"/>
  <c r="Y364"/>
  <c r="Z364" s="1"/>
  <c r="AA364" s="1"/>
  <c r="AB364" s="1"/>
  <c r="Y358"/>
  <c r="Y352"/>
  <c r="Z352" s="1"/>
  <c r="AA352" s="1"/>
  <c r="AB352" s="1"/>
  <c r="Y346"/>
  <c r="Z346" s="1"/>
  <c r="AA346" s="1"/>
  <c r="Y340"/>
  <c r="Z340" s="1"/>
  <c r="AA340" s="1"/>
  <c r="Y334"/>
  <c r="Z334" s="1"/>
  <c r="AA334" s="1"/>
  <c r="Y328"/>
  <c r="Y322"/>
  <c r="Z322" s="1"/>
  <c r="AA322" s="1"/>
  <c r="Y316"/>
  <c r="Z316" s="1"/>
  <c r="AA316" s="1"/>
  <c r="Y310"/>
  <c r="Z310" s="1"/>
  <c r="AA310" s="1"/>
  <c r="Y304"/>
  <c r="Z304" s="1"/>
  <c r="AA304" s="1"/>
  <c r="Y298"/>
  <c r="Z298" s="1"/>
  <c r="Y292"/>
  <c r="Z292" s="1"/>
  <c r="Y286"/>
  <c r="Z286" s="1"/>
  <c r="AA286" s="1"/>
  <c r="Y280"/>
  <c r="Z280" s="1"/>
  <c r="Y274"/>
  <c r="Z274" s="1"/>
  <c r="AA274" s="1"/>
  <c r="Y268"/>
  <c r="Z268" s="1"/>
  <c r="AA268" s="1"/>
  <c r="Y262"/>
  <c r="Z262" s="1"/>
  <c r="AA262" s="1"/>
  <c r="Y256"/>
  <c r="Z256" s="1"/>
  <c r="AA256" s="1"/>
  <c r="Y250"/>
  <c r="Z250" s="1"/>
  <c r="Y244"/>
  <c r="Z244" s="1"/>
  <c r="AA244" s="1"/>
  <c r="Y238"/>
  <c r="Z238" s="1"/>
  <c r="Y232"/>
  <c r="Z232" s="1"/>
  <c r="Y226"/>
  <c r="Z226" s="1"/>
  <c r="Y220"/>
  <c r="Z220" s="1"/>
  <c r="Y214"/>
  <c r="Z214" s="1"/>
  <c r="Y208"/>
  <c r="Z208" s="1"/>
  <c r="AA208" s="1"/>
  <c r="Y202"/>
  <c r="Y196"/>
  <c r="Z196" s="1"/>
  <c r="Y191"/>
  <c r="Z191" s="1"/>
  <c r="Y185"/>
  <c r="Z185" s="1"/>
  <c r="Y179"/>
  <c r="Y173"/>
  <c r="Z173" s="1"/>
  <c r="Y167"/>
  <c r="Z167" s="1"/>
  <c r="Y161"/>
  <c r="Z161" s="1"/>
  <c r="Y155"/>
  <c r="Z155" s="1"/>
  <c r="Y149"/>
  <c r="Z149" s="1"/>
  <c r="Y143"/>
  <c r="Y137"/>
  <c r="Z137" s="1"/>
  <c r="Y131"/>
  <c r="Z131" s="1"/>
  <c r="Y125"/>
  <c r="Z125" s="1"/>
  <c r="Y119"/>
  <c r="Z119" s="1"/>
  <c r="Y113"/>
  <c r="Z113" s="1"/>
  <c r="Y107"/>
  <c r="Y101"/>
  <c r="Y95"/>
  <c r="Z95" s="1"/>
  <c r="Y89"/>
  <c r="Z89" s="1"/>
  <c r="AA89" s="1"/>
  <c r="Y83"/>
  <c r="Z83" s="1"/>
  <c r="AA83" s="1"/>
  <c r="Y77"/>
  <c r="Z77" s="1"/>
  <c r="AA77" s="1"/>
  <c r="Y71"/>
  <c r="Z71" s="1"/>
  <c r="Y65"/>
  <c r="Z65" s="1"/>
  <c r="AA65" s="1"/>
  <c r="Y59"/>
  <c r="Z59" s="1"/>
  <c r="Y53"/>
  <c r="Z53" s="1"/>
  <c r="AA53" s="1"/>
  <c r="Y47"/>
  <c r="Z47" s="1"/>
  <c r="AA47" s="1"/>
  <c r="Y41"/>
  <c r="Z41" s="1"/>
  <c r="AA41" s="1"/>
  <c r="Y35"/>
  <c r="Z35" s="1"/>
  <c r="AA35" s="1"/>
  <c r="Y29"/>
  <c r="Z29" s="1"/>
  <c r="AA29" s="1"/>
  <c r="Y23"/>
  <c r="Z23" s="1"/>
  <c r="Y17"/>
  <c r="Z17" s="1"/>
  <c r="AA17" s="1"/>
  <c r="Y11"/>
  <c r="Z11" s="1"/>
  <c r="AA11" s="1"/>
  <c r="Y459"/>
  <c r="Y452"/>
  <c r="N320"/>
  <c r="Z206"/>
  <c r="AA206" s="1"/>
  <c r="AB206" s="1"/>
  <c r="AC206" s="1"/>
  <c r="N412"/>
  <c r="N376"/>
  <c r="N340"/>
  <c r="N304"/>
  <c r="N268"/>
  <c r="N232"/>
  <c r="N196"/>
  <c r="N160"/>
  <c r="N124"/>
  <c r="N88"/>
  <c r="N52"/>
  <c r="N16"/>
  <c r="N432"/>
  <c r="N179"/>
  <c r="N143"/>
  <c r="N107"/>
  <c r="N71"/>
  <c r="N35"/>
  <c r="N198"/>
  <c r="N217"/>
  <c r="N404"/>
  <c r="N368"/>
  <c r="N332"/>
  <c r="N296"/>
  <c r="N260"/>
  <c r="N224"/>
  <c r="N188"/>
  <c r="N152"/>
  <c r="N116"/>
  <c r="N454"/>
  <c r="N418"/>
  <c r="N381"/>
  <c r="N345"/>
  <c r="N309"/>
  <c r="N273"/>
  <c r="N237"/>
  <c r="N201"/>
  <c r="N165"/>
  <c r="N129"/>
  <c r="N93"/>
  <c r="N57"/>
  <c r="N21"/>
  <c r="Y431"/>
  <c r="Z431" s="1"/>
  <c r="Y410"/>
  <c r="Z410" s="1"/>
  <c r="Y380"/>
  <c r="Z380" s="1"/>
  <c r="Y350"/>
  <c r="Z350" s="1"/>
  <c r="Y308"/>
  <c r="Z308" s="1"/>
  <c r="Y284"/>
  <c r="Z284" s="1"/>
  <c r="AA284" s="1"/>
  <c r="Y248"/>
  <c r="Z248" s="1"/>
  <c r="AA248" s="1"/>
  <c r="Y212"/>
  <c r="Z212" s="1"/>
  <c r="Y194"/>
  <c r="Z194" s="1"/>
  <c r="Y159"/>
  <c r="Z159" s="1"/>
  <c r="Y141"/>
  <c r="Z141" s="1"/>
  <c r="AA141" s="1"/>
  <c r="Y111"/>
  <c r="Z111" s="1"/>
  <c r="AA111" s="1"/>
  <c r="AB111" s="1"/>
  <c r="AC111" s="1"/>
  <c r="Y81"/>
  <c r="Z81" s="1"/>
  <c r="AA81" s="1"/>
  <c r="Y45"/>
  <c r="Z45" s="1"/>
  <c r="AA45" s="1"/>
  <c r="Y15"/>
  <c r="Z15" s="1"/>
  <c r="Y449"/>
  <c r="Z449" s="1"/>
  <c r="Y446"/>
  <c r="Z446" s="1"/>
  <c r="Y440"/>
  <c r="Z440" s="1"/>
  <c r="Y434"/>
  <c r="Z434" s="1"/>
  <c r="Y428"/>
  <c r="Y422"/>
  <c r="Z422" s="1"/>
  <c r="Y413"/>
  <c r="Z413" s="1"/>
  <c r="Y407"/>
  <c r="Z407" s="1"/>
  <c r="Y401"/>
  <c r="Z401" s="1"/>
  <c r="Y395"/>
  <c r="Y389"/>
  <c r="Y383"/>
  <c r="Y377"/>
  <c r="Y371"/>
  <c r="Y365"/>
  <c r="Y359"/>
  <c r="Y353"/>
  <c r="Y347"/>
  <c r="Y341"/>
  <c r="Y335"/>
  <c r="Z335" s="1"/>
  <c r="AA335" s="1"/>
  <c r="Y329"/>
  <c r="Z329" s="1"/>
  <c r="Y323"/>
  <c r="Z323" s="1"/>
  <c r="AA323" s="1"/>
  <c r="Y317"/>
  <c r="Z317" s="1"/>
  <c r="AA317" s="1"/>
  <c r="Y311"/>
  <c r="Z311" s="1"/>
  <c r="Y305"/>
  <c r="Z305" s="1"/>
  <c r="AA305" s="1"/>
  <c r="Y299"/>
  <c r="Z299" s="1"/>
  <c r="AA299" s="1"/>
  <c r="Y293"/>
  <c r="Z293" s="1"/>
  <c r="Y287"/>
  <c r="Z287" s="1"/>
  <c r="AA287" s="1"/>
  <c r="Y281"/>
  <c r="Z281" s="1"/>
  <c r="AA281" s="1"/>
  <c r="Y275"/>
  <c r="Y269"/>
  <c r="Z269" s="1"/>
  <c r="AA269" s="1"/>
  <c r="Y263"/>
  <c r="Z263" s="1"/>
  <c r="AA263" s="1"/>
  <c r="Y257"/>
  <c r="Z257" s="1"/>
  <c r="Y251"/>
  <c r="Z251" s="1"/>
  <c r="Y245"/>
  <c r="Z245" s="1"/>
  <c r="Y239"/>
  <c r="Z239" s="1"/>
  <c r="Y233"/>
  <c r="Z233" s="1"/>
  <c r="AA233" s="1"/>
  <c r="Y227"/>
  <c r="Z227" s="1"/>
  <c r="AA227" s="1"/>
  <c r="Y221"/>
  <c r="Z221" s="1"/>
  <c r="AA221" s="1"/>
  <c r="Y215"/>
  <c r="Z215" s="1"/>
  <c r="AA215" s="1"/>
  <c r="Y209"/>
  <c r="Z209" s="1"/>
  <c r="Y203"/>
  <c r="Z203" s="1"/>
  <c r="Y197"/>
  <c r="Y192"/>
  <c r="Z192" s="1"/>
  <c r="Y186"/>
  <c r="Z186" s="1"/>
  <c r="Y180"/>
  <c r="Z180" s="1"/>
  <c r="Y174"/>
  <c r="Z174" s="1"/>
  <c r="Y168"/>
  <c r="Z168" s="1"/>
  <c r="Y162"/>
  <c r="Z162" s="1"/>
  <c r="Y156"/>
  <c r="Z156" s="1"/>
  <c r="Y150"/>
  <c r="Z150" s="1"/>
  <c r="Y144"/>
  <c r="Z144" s="1"/>
  <c r="Y138"/>
  <c r="Z138" s="1"/>
  <c r="Y132"/>
  <c r="Z132" s="1"/>
  <c r="Y126"/>
  <c r="Z126" s="1"/>
  <c r="Y120"/>
  <c r="Z120" s="1"/>
  <c r="Y114"/>
  <c r="Z114" s="1"/>
  <c r="Y108"/>
  <c r="Z108" s="1"/>
  <c r="Y102"/>
  <c r="Z102" s="1"/>
  <c r="Y96"/>
  <c r="Z96" s="1"/>
  <c r="Y90"/>
  <c r="Z90" s="1"/>
  <c r="Y84"/>
  <c r="Z84" s="1"/>
  <c r="Y78"/>
  <c r="Z78" s="1"/>
  <c r="Y72"/>
  <c r="Z72" s="1"/>
  <c r="Y66"/>
  <c r="Z66" s="1"/>
  <c r="Y60"/>
  <c r="Z60" s="1"/>
  <c r="Y54"/>
  <c r="Z54" s="1"/>
  <c r="Y48"/>
  <c r="Z48" s="1"/>
  <c r="Y42"/>
  <c r="Z42" s="1"/>
  <c r="Y36"/>
  <c r="Z36" s="1"/>
  <c r="Y30"/>
  <c r="Z30" s="1"/>
  <c r="Y24"/>
  <c r="Z24" s="1"/>
  <c r="Y18"/>
  <c r="Z18" s="1"/>
  <c r="Y12"/>
  <c r="Z12" s="1"/>
  <c r="N460"/>
  <c r="Y460"/>
  <c r="Z460" s="1"/>
  <c r="Y453"/>
  <c r="N284"/>
  <c r="N81"/>
  <c r="Z386"/>
  <c r="AA386" s="1"/>
  <c r="AB386" s="1"/>
  <c r="AC386" s="1"/>
  <c r="Z368"/>
  <c r="AA368" s="1"/>
  <c r="AB368" s="1"/>
  <c r="AC368" s="1"/>
  <c r="N419"/>
  <c r="N382"/>
  <c r="N346"/>
  <c r="N310"/>
  <c r="N274"/>
  <c r="N238"/>
  <c r="N202"/>
  <c r="N166"/>
  <c r="N130"/>
  <c r="N94"/>
  <c r="N58"/>
  <c r="N22"/>
  <c r="N438"/>
  <c r="N401"/>
  <c r="N365"/>
  <c r="N329"/>
  <c r="N293"/>
  <c r="N257"/>
  <c r="N221"/>
  <c r="N185"/>
  <c r="N149"/>
  <c r="N113"/>
  <c r="N77"/>
  <c r="N41"/>
  <c r="N421"/>
  <c r="N168"/>
  <c r="N132"/>
  <c r="N96"/>
  <c r="N60"/>
  <c r="N24"/>
  <c r="N440"/>
  <c r="N403"/>
  <c r="N410"/>
  <c r="N338"/>
  <c r="N302"/>
  <c r="N194"/>
  <c r="N387"/>
  <c r="N351"/>
  <c r="N315"/>
  <c r="N279"/>
  <c r="N243"/>
  <c r="N207"/>
  <c r="N171"/>
  <c r="N135"/>
  <c r="N63"/>
  <c r="N27"/>
  <c r="Y443"/>
  <c r="Z443" s="1"/>
  <c r="AA443" s="1"/>
  <c r="AB443" s="1"/>
  <c r="AC443" s="1"/>
  <c r="Y417"/>
  <c r="Z417" s="1"/>
  <c r="Y398"/>
  <c r="Z398" s="1"/>
  <c r="Y374"/>
  <c r="Y344"/>
  <c r="Y314"/>
  <c r="Z314" s="1"/>
  <c r="AA314" s="1"/>
  <c r="Y278"/>
  <c r="Z278" s="1"/>
  <c r="AA278" s="1"/>
  <c r="Y254"/>
  <c r="Z254" s="1"/>
  <c r="AA254" s="1"/>
  <c r="Y230"/>
  <c r="Z230" s="1"/>
  <c r="AA230" s="1"/>
  <c r="Y200"/>
  <c r="Y177"/>
  <c r="Y147"/>
  <c r="Z147" s="1"/>
  <c r="Y129"/>
  <c r="Y99"/>
  <c r="Y69"/>
  <c r="Z69" s="1"/>
  <c r="AA69" s="1"/>
  <c r="Y33"/>
  <c r="Z33" s="1"/>
  <c r="AA33" s="1"/>
  <c r="Y457"/>
  <c r="Y447"/>
  <c r="Y441"/>
  <c r="Z441" s="1"/>
  <c r="AA441" s="1"/>
  <c r="AB441" s="1"/>
  <c r="Y435"/>
  <c r="Y429"/>
  <c r="Y423"/>
  <c r="Y414"/>
  <c r="Z414" s="1"/>
  <c r="AA414" s="1"/>
  <c r="AB414" s="1"/>
  <c r="Y408"/>
  <c r="Y402"/>
  <c r="Z402" s="1"/>
  <c r="AA402" s="1"/>
  <c r="AB402" s="1"/>
  <c r="Y396"/>
  <c r="Z396" s="1"/>
  <c r="Y390"/>
  <c r="Z390" s="1"/>
  <c r="Y384"/>
  <c r="Y378"/>
  <c r="Y372"/>
  <c r="Y366"/>
  <c r="Z366" s="1"/>
  <c r="Y360"/>
  <c r="Z360" s="1"/>
  <c r="Y354"/>
  <c r="Y348"/>
  <c r="Z348" s="1"/>
  <c r="Y342"/>
  <c r="Y336"/>
  <c r="Z336" s="1"/>
  <c r="AA336" s="1"/>
  <c r="Y330"/>
  <c r="Z330" s="1"/>
  <c r="AA330" s="1"/>
  <c r="Y324"/>
  <c r="Z324" s="1"/>
  <c r="AA324" s="1"/>
  <c r="Y318"/>
  <c r="Z318" s="1"/>
  <c r="AA318" s="1"/>
  <c r="Y312"/>
  <c r="Z312" s="1"/>
  <c r="AA312" s="1"/>
  <c r="Y306"/>
  <c r="Z306" s="1"/>
  <c r="Y300"/>
  <c r="Z300" s="1"/>
  <c r="AA300" s="1"/>
  <c r="Y294"/>
  <c r="Z294" s="1"/>
  <c r="AA294" s="1"/>
  <c r="Y288"/>
  <c r="Z288" s="1"/>
  <c r="Y282"/>
  <c r="Z282" s="1"/>
  <c r="Y276"/>
  <c r="Z276" s="1"/>
  <c r="Y270"/>
  <c r="Z270" s="1"/>
  <c r="Y264"/>
  <c r="Z264" s="1"/>
  <c r="Y258"/>
  <c r="Y252"/>
  <c r="Z252" s="1"/>
  <c r="AA252" s="1"/>
  <c r="Y246"/>
  <c r="Z246" s="1"/>
  <c r="AA246" s="1"/>
  <c r="Y240"/>
  <c r="Z240" s="1"/>
  <c r="AA240" s="1"/>
  <c r="Y234"/>
  <c r="Z234" s="1"/>
  <c r="Y228"/>
  <c r="Z228" s="1"/>
  <c r="Y222"/>
  <c r="Y216"/>
  <c r="Z216" s="1"/>
  <c r="Y210"/>
  <c r="Z210" s="1"/>
  <c r="Y204"/>
  <c r="Z204" s="1"/>
  <c r="Y198"/>
  <c r="Z198" s="1"/>
  <c r="Y10"/>
  <c r="Z10" s="1"/>
  <c r="AA10" s="1"/>
  <c r="Y187"/>
  <c r="Y181"/>
  <c r="Y175"/>
  <c r="Y169"/>
  <c r="Y163"/>
  <c r="Z163" s="1"/>
  <c r="Y157"/>
  <c r="Y151"/>
  <c r="Y145"/>
  <c r="Y139"/>
  <c r="Z139" s="1"/>
  <c r="Y133"/>
  <c r="Z133" s="1"/>
  <c r="Y127"/>
  <c r="Z127" s="1"/>
  <c r="Y121"/>
  <c r="Y115"/>
  <c r="Y109"/>
  <c r="Y103"/>
  <c r="Y97"/>
  <c r="Y91"/>
  <c r="Y85"/>
  <c r="Z85" s="1"/>
  <c r="AA85" s="1"/>
  <c r="Y79"/>
  <c r="Z79" s="1"/>
  <c r="AA79" s="1"/>
  <c r="Y73"/>
  <c r="Z73" s="1"/>
  <c r="AA73" s="1"/>
  <c r="Y67"/>
  <c r="Z67" s="1"/>
  <c r="AA67" s="1"/>
  <c r="Y61"/>
  <c r="Z61" s="1"/>
  <c r="AA61" s="1"/>
  <c r="Y55"/>
  <c r="Z55" s="1"/>
  <c r="AA55" s="1"/>
  <c r="Y49"/>
  <c r="Z49" s="1"/>
  <c r="AA49" s="1"/>
  <c r="Y43"/>
  <c r="Z43" s="1"/>
  <c r="AA43" s="1"/>
  <c r="Y37"/>
  <c r="Z37" s="1"/>
  <c r="AA37" s="1"/>
  <c r="Y31"/>
  <c r="Z31" s="1"/>
  <c r="AA31" s="1"/>
  <c r="Y25"/>
  <c r="Z25" s="1"/>
  <c r="AA25" s="1"/>
  <c r="Y19"/>
  <c r="Z19" s="1"/>
  <c r="AA19" s="1"/>
  <c r="Y13"/>
  <c r="Z13" s="1"/>
  <c r="AA13" s="1"/>
  <c r="Y415"/>
  <c r="Y455"/>
  <c r="Z455" s="1"/>
  <c r="N153"/>
  <c r="Z339"/>
  <c r="AA339" s="1"/>
  <c r="Z94"/>
  <c r="AA94" s="1"/>
  <c r="N425"/>
  <c r="N388"/>
  <c r="N352"/>
  <c r="N316"/>
  <c r="N280"/>
  <c r="N244"/>
  <c r="N208"/>
  <c r="N172"/>
  <c r="N136"/>
  <c r="N100"/>
  <c r="N64"/>
  <c r="N28"/>
  <c r="N444"/>
  <c r="N407"/>
  <c r="N371"/>
  <c r="N335"/>
  <c r="N299"/>
  <c r="N263"/>
  <c r="N227"/>
  <c r="N191"/>
  <c r="N155"/>
  <c r="N119"/>
  <c r="N83"/>
  <c r="N47"/>
  <c r="N11"/>
  <c r="N427"/>
  <c r="N390"/>
  <c r="N354"/>
  <c r="N318"/>
  <c r="N282"/>
  <c r="N246"/>
  <c r="N210"/>
  <c r="N174"/>
  <c r="N138"/>
  <c r="N102"/>
  <c r="N66"/>
  <c r="N30"/>
  <c r="N446"/>
  <c r="N157"/>
  <c r="N121"/>
  <c r="N85"/>
  <c r="N49"/>
  <c r="N13"/>
  <c r="N453"/>
  <c r="N417"/>
  <c r="N380"/>
  <c r="N344"/>
  <c r="N308"/>
  <c r="N272"/>
  <c r="N200"/>
  <c r="N393"/>
  <c r="N357"/>
  <c r="N321"/>
  <c r="N285"/>
  <c r="N249"/>
  <c r="N213"/>
  <c r="N177"/>
  <c r="N141"/>
  <c r="N105"/>
  <c r="N69"/>
  <c r="N33"/>
  <c r="Y392"/>
  <c r="Z392" s="1"/>
  <c r="Y356"/>
  <c r="Z356" s="1"/>
  <c r="Y326"/>
  <c r="Z326" s="1"/>
  <c r="AA326" s="1"/>
  <c r="Y290"/>
  <c r="Z290" s="1"/>
  <c r="AA290" s="1"/>
  <c r="Y266"/>
  <c r="Z266" s="1"/>
  <c r="Y236"/>
  <c r="Y218"/>
  <c r="Z218" s="1"/>
  <c r="AA218" s="1"/>
  <c r="Y189"/>
  <c r="Y153"/>
  <c r="Y117"/>
  <c r="Z117" s="1"/>
  <c r="Y87"/>
  <c r="Z87" s="1"/>
  <c r="Y57"/>
  <c r="Z57" s="1"/>
  <c r="AA57" s="1"/>
  <c r="Y39"/>
  <c r="Z39" s="1"/>
  <c r="AA39" s="1"/>
  <c r="Y421"/>
  <c r="Y448"/>
  <c r="Z448" s="1"/>
  <c r="Y442"/>
  <c r="Z442" s="1"/>
  <c r="Y436"/>
  <c r="Z436" s="1"/>
  <c r="Y430"/>
  <c r="Y424"/>
  <c r="Y416"/>
  <c r="Y409"/>
  <c r="Z409" s="1"/>
  <c r="Y403"/>
  <c r="Y397"/>
  <c r="Z397" s="1"/>
  <c r="Y391"/>
  <c r="Z391" s="1"/>
  <c r="Y385"/>
  <c r="Z385" s="1"/>
  <c r="Y379"/>
  <c r="Z379" s="1"/>
  <c r="Y373"/>
  <c r="Y367"/>
  <c r="Y361"/>
  <c r="Y355"/>
  <c r="Z355" s="1"/>
  <c r="Y349"/>
  <c r="Z349" s="1"/>
  <c r="Y343"/>
  <c r="Z343" s="1"/>
  <c r="Y337"/>
  <c r="Z337" s="1"/>
  <c r="AA337" s="1"/>
  <c r="Y331"/>
  <c r="Z331" s="1"/>
  <c r="AA331" s="1"/>
  <c r="Y325"/>
  <c r="Z325" s="1"/>
  <c r="Y319"/>
  <c r="Z319" s="1"/>
  <c r="AA319" s="1"/>
  <c r="Y313"/>
  <c r="Z313" s="1"/>
  <c r="Y307"/>
  <c r="Z307" s="1"/>
  <c r="AA307" s="1"/>
  <c r="Y301"/>
  <c r="Z301" s="1"/>
  <c r="AA301" s="1"/>
  <c r="Y295"/>
  <c r="Z295" s="1"/>
  <c r="AA295" s="1"/>
  <c r="Y289"/>
  <c r="Z289" s="1"/>
  <c r="AA289" s="1"/>
  <c r="Y283"/>
  <c r="Z283" s="1"/>
  <c r="AA283" s="1"/>
  <c r="Y277"/>
  <c r="Z277" s="1"/>
  <c r="AA277" s="1"/>
  <c r="Y271"/>
  <c r="Z271" s="1"/>
  <c r="AA271" s="1"/>
  <c r="Y265"/>
  <c r="Z265" s="1"/>
  <c r="AA265" s="1"/>
  <c r="Y259"/>
  <c r="Z259" s="1"/>
  <c r="Y253"/>
  <c r="Y247"/>
  <c r="Z247" s="1"/>
  <c r="AA247" s="1"/>
  <c r="Y241"/>
  <c r="Z241" s="1"/>
  <c r="AA241" s="1"/>
  <c r="Y235"/>
  <c r="Y229"/>
  <c r="Z229" s="1"/>
  <c r="AA229" s="1"/>
  <c r="Y223"/>
  <c r="Z223" s="1"/>
  <c r="AA223" s="1"/>
  <c r="Y217"/>
  <c r="Y211"/>
  <c r="Y205"/>
  <c r="Y199"/>
  <c r="Y193"/>
  <c r="Y188"/>
  <c r="Y182"/>
  <c r="Z182" s="1"/>
  <c r="Y176"/>
  <c r="Y170"/>
  <c r="Y164"/>
  <c r="Y158"/>
  <c r="Z158" s="1"/>
  <c r="Y152"/>
  <c r="Z152" s="1"/>
  <c r="Y146"/>
  <c r="Y140"/>
  <c r="Z140" s="1"/>
  <c r="Y134"/>
  <c r="Y128"/>
  <c r="Z128" s="1"/>
  <c r="Y122"/>
  <c r="Z122" s="1"/>
  <c r="Y116"/>
  <c r="Z116" s="1"/>
  <c r="Y110"/>
  <c r="Z110" s="1"/>
  <c r="Y104"/>
  <c r="Z104" s="1"/>
  <c r="Y98"/>
  <c r="Y92"/>
  <c r="Y86"/>
  <c r="Z86" s="1"/>
  <c r="AA86" s="1"/>
  <c r="Y80"/>
  <c r="Z80" s="1"/>
  <c r="AA80" s="1"/>
  <c r="Y74"/>
  <c r="Z74" s="1"/>
  <c r="Y68"/>
  <c r="Z68" s="1"/>
  <c r="AA68" s="1"/>
  <c r="Y62"/>
  <c r="Z62" s="1"/>
  <c r="AA62" s="1"/>
  <c r="Y56"/>
  <c r="Z56" s="1"/>
  <c r="Y50"/>
  <c r="Z50" s="1"/>
  <c r="AA50" s="1"/>
  <c r="Y44"/>
  <c r="Z44" s="1"/>
  <c r="AA44" s="1"/>
  <c r="Y38"/>
  <c r="Y32"/>
  <c r="Z32" s="1"/>
  <c r="AA32" s="1"/>
  <c r="Y26"/>
  <c r="Z26" s="1"/>
  <c r="AA26" s="1"/>
  <c r="Y20"/>
  <c r="Y14"/>
  <c r="Z14" s="1"/>
  <c r="AA14" s="1"/>
  <c r="Y420"/>
  <c r="Z420" s="1"/>
  <c r="Y456"/>
  <c r="Z456" s="1"/>
  <c r="N437"/>
  <c r="N248"/>
  <c r="N117"/>
  <c r="Z394"/>
  <c r="AA394" s="1"/>
  <c r="AB394" s="1"/>
  <c r="Z358"/>
  <c r="AA358" s="1"/>
  <c r="AB358" s="1"/>
  <c r="Z197"/>
  <c r="Z179"/>
  <c r="Z143"/>
  <c r="Z107"/>
  <c r="Z101"/>
  <c r="N431"/>
  <c r="N394"/>
  <c r="N358"/>
  <c r="N322"/>
  <c r="N286"/>
  <c r="N250"/>
  <c r="N214"/>
  <c r="N178"/>
  <c r="N142"/>
  <c r="N106"/>
  <c r="N70"/>
  <c r="N34"/>
  <c r="N450"/>
  <c r="N413"/>
  <c r="N377"/>
  <c r="N341"/>
  <c r="N305"/>
  <c r="N269"/>
  <c r="N233"/>
  <c r="N197"/>
  <c r="N161"/>
  <c r="N125"/>
  <c r="N89"/>
  <c r="N53"/>
  <c r="N17"/>
  <c r="N433"/>
  <c r="N396"/>
  <c r="N360"/>
  <c r="N324"/>
  <c r="N288"/>
  <c r="N252"/>
  <c r="N216"/>
  <c r="N180"/>
  <c r="N144"/>
  <c r="N108"/>
  <c r="N72"/>
  <c r="N36"/>
  <c r="N452"/>
  <c r="N415"/>
  <c r="N379"/>
  <c r="N343"/>
  <c r="N307"/>
  <c r="N271"/>
  <c r="N235"/>
  <c r="N199"/>
  <c r="N163"/>
  <c r="N127"/>
  <c r="N91"/>
  <c r="N55"/>
  <c r="N19"/>
  <c r="N459"/>
  <c r="N423"/>
  <c r="N386"/>
  <c r="N350"/>
  <c r="N314"/>
  <c r="N278"/>
  <c r="N242"/>
  <c r="N206"/>
  <c r="N170"/>
  <c r="N134"/>
  <c r="N98"/>
  <c r="N62"/>
  <c r="N26"/>
  <c r="N436"/>
  <c r="N399"/>
  <c r="N363"/>
  <c r="N327"/>
  <c r="N291"/>
  <c r="N255"/>
  <c r="N219"/>
  <c r="N183"/>
  <c r="N147"/>
  <c r="N111"/>
  <c r="N75"/>
  <c r="N39"/>
  <c r="FJ415"/>
  <c r="FL415" s="1"/>
  <c r="FI415"/>
  <c r="FJ414"/>
  <c r="FL414" s="1"/>
  <c r="FI414"/>
  <c r="FJ413"/>
  <c r="FL413" s="1"/>
  <c r="FI413"/>
  <c r="FI412"/>
  <c r="FI411"/>
  <c r="FJ410"/>
  <c r="FL410" s="1"/>
  <c r="FI410"/>
  <c r="FJ409"/>
  <c r="FL409" s="1"/>
  <c r="FI409"/>
  <c r="FJ408"/>
  <c r="FL408" s="1"/>
  <c r="FI408"/>
  <c r="FJ407"/>
  <c r="FL407" s="1"/>
  <c r="FI407"/>
  <c r="FJ406"/>
  <c r="FL406" s="1"/>
  <c r="FI406"/>
  <c r="FJ405"/>
  <c r="FL405" s="1"/>
  <c r="FI405"/>
  <c r="FJ404"/>
  <c r="FL404" s="1"/>
  <c r="FI404"/>
  <c r="FJ403"/>
  <c r="FL403" s="1"/>
  <c r="FI403"/>
  <c r="FI402"/>
  <c r="FJ401"/>
  <c r="FL401" s="1"/>
  <c r="FI401"/>
  <c r="FJ400"/>
  <c r="FL400" s="1"/>
  <c r="FI400"/>
  <c r="FJ399"/>
  <c r="FL399" s="1"/>
  <c r="FI399"/>
  <c r="FJ398"/>
  <c r="FL398" s="1"/>
  <c r="FI398"/>
  <c r="FJ397"/>
  <c r="FL397" s="1"/>
  <c r="FI397"/>
  <c r="FI396"/>
  <c r="FJ395"/>
  <c r="FL395" s="1"/>
  <c r="FI395"/>
  <c r="FJ394"/>
  <c r="FL394" s="1"/>
  <c r="FI394"/>
  <c r="FJ393"/>
  <c r="FL393" s="1"/>
  <c r="FI393"/>
  <c r="FJ392"/>
  <c r="FL392" s="1"/>
  <c r="FI392"/>
  <c r="FI391"/>
  <c r="FI390"/>
  <c r="FJ389"/>
  <c r="FL389" s="1"/>
  <c r="FI389"/>
  <c r="FI388"/>
  <c r="FJ387"/>
  <c r="FL387" s="1"/>
  <c r="FI387"/>
  <c r="FJ386"/>
  <c r="FL386" s="1"/>
  <c r="FI386"/>
  <c r="FI385"/>
  <c r="FJ384"/>
  <c r="FL384" s="1"/>
  <c r="FI384"/>
  <c r="FJ383"/>
  <c r="FL383" s="1"/>
  <c r="FI383"/>
  <c r="FJ382"/>
  <c r="FL382" s="1"/>
  <c r="FI382"/>
  <c r="FJ381"/>
  <c r="FL381" s="1"/>
  <c r="FI381"/>
  <c r="FI380"/>
  <c r="FI379"/>
  <c r="FJ378"/>
  <c r="FL378" s="1"/>
  <c r="FI378"/>
  <c r="FJ377"/>
  <c r="FL377" s="1"/>
  <c r="FI377"/>
  <c r="FJ376"/>
  <c r="FL376" s="1"/>
  <c r="FI376"/>
  <c r="FJ375"/>
  <c r="FL375" s="1"/>
  <c r="FI375"/>
  <c r="FI374"/>
  <c r="FJ373"/>
  <c r="FL373" s="1"/>
  <c r="FI373"/>
  <c r="FJ372"/>
  <c r="FL372" s="1"/>
  <c r="FI372"/>
  <c r="FJ371"/>
  <c r="FL371" s="1"/>
  <c r="FI371"/>
  <c r="FJ370"/>
  <c r="FL370" s="1"/>
  <c r="FI370"/>
  <c r="FJ369"/>
  <c r="FL369" s="1"/>
  <c r="FI369"/>
  <c r="FJ368"/>
  <c r="FL368" s="1"/>
  <c r="FI368"/>
  <c r="FI367"/>
  <c r="FJ366"/>
  <c r="FL366" s="1"/>
  <c r="FI366"/>
  <c r="FJ365"/>
  <c r="FL365" s="1"/>
  <c r="FI365"/>
  <c r="FJ364"/>
  <c r="FL364" s="1"/>
  <c r="FI364"/>
  <c r="FJ363"/>
  <c r="FL363" s="1"/>
  <c r="FI363"/>
  <c r="FI362"/>
  <c r="FJ361"/>
  <c r="FL361" s="1"/>
  <c r="FI361"/>
  <c r="FJ360"/>
  <c r="FL360" s="1"/>
  <c r="FI360"/>
  <c r="FJ359"/>
  <c r="FL359" s="1"/>
  <c r="FI359"/>
  <c r="FI358"/>
  <c r="FJ357"/>
  <c r="FL357" s="1"/>
  <c r="FI357"/>
  <c r="FJ356"/>
  <c r="FL356" s="1"/>
  <c r="FI356"/>
  <c r="FJ355"/>
  <c r="FL355" s="1"/>
  <c r="FI355"/>
  <c r="FJ354"/>
  <c r="FL354" s="1"/>
  <c r="FI354"/>
  <c r="FI353"/>
  <c r="FJ352"/>
  <c r="FL352" s="1"/>
  <c r="FI352"/>
  <c r="FJ351"/>
  <c r="FL351" s="1"/>
  <c r="FI351"/>
  <c r="FJ350"/>
  <c r="FL350" s="1"/>
  <c r="FI350"/>
  <c r="FI349"/>
  <c r="FI348"/>
  <c r="FI347"/>
  <c r="FI346"/>
  <c r="FI345"/>
  <c r="FJ344"/>
  <c r="FL344" s="1"/>
  <c r="FI344"/>
  <c r="FJ343"/>
  <c r="FL343" s="1"/>
  <c r="FI343"/>
  <c r="FJ342"/>
  <c r="FL342" s="1"/>
  <c r="FI342"/>
  <c r="FJ341"/>
  <c r="FL341" s="1"/>
  <c r="FI341"/>
  <c r="FJ340"/>
  <c r="FL340" s="1"/>
  <c r="FI340"/>
  <c r="FI339"/>
  <c r="FI338"/>
  <c r="FJ337"/>
  <c r="FL337" s="1"/>
  <c r="FI337"/>
  <c r="FJ336"/>
  <c r="FL336" s="1"/>
  <c r="FI336"/>
  <c r="FJ335"/>
  <c r="FL335" s="1"/>
  <c r="FI335"/>
  <c r="FJ334"/>
  <c r="FL334" s="1"/>
  <c r="FI334"/>
  <c r="FI333"/>
  <c r="FJ332"/>
  <c r="FL332" s="1"/>
  <c r="FI332"/>
  <c r="FJ331"/>
  <c r="FL331" s="1"/>
  <c r="FI331"/>
  <c r="FJ330"/>
  <c r="FL330" s="1"/>
  <c r="FI330"/>
  <c r="FJ329"/>
  <c r="FL329" s="1"/>
  <c r="FI329"/>
  <c r="FJ328"/>
  <c r="FL328" s="1"/>
  <c r="FI328"/>
  <c r="FJ327"/>
  <c r="FL327" s="1"/>
  <c r="FI327"/>
  <c r="FJ326"/>
  <c r="FL326" s="1"/>
  <c r="FI326"/>
  <c r="FJ325"/>
  <c r="FL325" s="1"/>
  <c r="FI325"/>
  <c r="FI324"/>
  <c r="FJ323"/>
  <c r="FL323" s="1"/>
  <c r="FI323"/>
  <c r="FJ322"/>
  <c r="FL322" s="1"/>
  <c r="FI322"/>
  <c r="FI321"/>
  <c r="FI320"/>
  <c r="FJ319"/>
  <c r="FL319" s="1"/>
  <c r="FI319"/>
  <c r="FJ318"/>
  <c r="FL318" s="1"/>
  <c r="FI318"/>
  <c r="FJ317"/>
  <c r="FL317" s="1"/>
  <c r="FI317"/>
  <c r="FI316"/>
  <c r="FJ315"/>
  <c r="FL315" s="1"/>
  <c r="FI315"/>
  <c r="FJ314"/>
  <c r="FL314" s="1"/>
  <c r="FI314"/>
  <c r="FI313"/>
  <c r="FJ312"/>
  <c r="FL312" s="1"/>
  <c r="FI312"/>
  <c r="FJ311"/>
  <c r="FL311" s="1"/>
  <c r="FI311"/>
  <c r="FJ310"/>
  <c r="FL310" s="1"/>
  <c r="FI310"/>
  <c r="FJ309"/>
  <c r="FL309" s="1"/>
  <c r="FI309"/>
  <c r="FJ308"/>
  <c r="FL308" s="1"/>
  <c r="FI308"/>
  <c r="FJ307"/>
  <c r="FL307" s="1"/>
  <c r="FI307"/>
  <c r="FI306"/>
  <c r="FJ305"/>
  <c r="FL305" s="1"/>
  <c r="FI305"/>
  <c r="FJ304"/>
  <c r="FL304" s="1"/>
  <c r="FI304"/>
  <c r="FJ303"/>
  <c r="FL303" s="1"/>
  <c r="FI303"/>
  <c r="FJ302"/>
  <c r="FL302" s="1"/>
  <c r="FI302"/>
  <c r="FJ301"/>
  <c r="FL301" s="1"/>
  <c r="FI301"/>
  <c r="FJ300"/>
  <c r="FL300" s="1"/>
  <c r="FI300"/>
  <c r="FI299"/>
  <c r="FI298"/>
  <c r="FI297"/>
  <c r="FJ296"/>
  <c r="FL296" s="1"/>
  <c r="FI296"/>
  <c r="FI295"/>
  <c r="FJ294"/>
  <c r="FL294" s="1"/>
  <c r="FI294"/>
  <c r="FJ293"/>
  <c r="FL293" s="1"/>
  <c r="FI293"/>
  <c r="FJ292"/>
  <c r="FL292" s="1"/>
  <c r="FI292"/>
  <c r="FJ291"/>
  <c r="FL291" s="1"/>
  <c r="FI291"/>
  <c r="FJ290"/>
  <c r="FL290" s="1"/>
  <c r="FI290"/>
  <c r="FJ289"/>
  <c r="FL289" s="1"/>
  <c r="FI289"/>
  <c r="FJ288"/>
  <c r="FL288" s="1"/>
  <c r="FI288"/>
  <c r="FJ287"/>
  <c r="FL287" s="1"/>
  <c r="FI287"/>
  <c r="FJ286"/>
  <c r="FL286" s="1"/>
  <c r="FI286"/>
  <c r="FJ285"/>
  <c r="FL285" s="1"/>
  <c r="FI285"/>
  <c r="FJ284"/>
  <c r="FL284" s="1"/>
  <c r="FI284"/>
  <c r="FJ283"/>
  <c r="FL283" s="1"/>
  <c r="FI283"/>
  <c r="FJ282"/>
  <c r="FL282" s="1"/>
  <c r="FI282"/>
  <c r="FJ281"/>
  <c r="FL281" s="1"/>
  <c r="FI281"/>
  <c r="FJ280"/>
  <c r="FL280" s="1"/>
  <c r="FI280"/>
  <c r="FI279"/>
  <c r="FJ278"/>
  <c r="FL278" s="1"/>
  <c r="FI278"/>
  <c r="FJ277"/>
  <c r="FL277" s="1"/>
  <c r="FI277"/>
  <c r="FJ276"/>
  <c r="FL276" s="1"/>
  <c r="FI276"/>
  <c r="FJ275"/>
  <c r="FL275" s="1"/>
  <c r="FI275"/>
  <c r="FJ274"/>
  <c r="FL274" s="1"/>
  <c r="FI274"/>
  <c r="FJ273"/>
  <c r="FL273" s="1"/>
  <c r="FI273"/>
  <c r="FJ272"/>
  <c r="FL272" s="1"/>
  <c r="FI272"/>
  <c r="FJ271"/>
  <c r="FL271" s="1"/>
  <c r="FI271"/>
  <c r="FI270"/>
  <c r="FI269"/>
  <c r="FI268"/>
  <c r="FI267"/>
  <c r="FJ266"/>
  <c r="FL266" s="1"/>
  <c r="FI266"/>
  <c r="FJ265"/>
  <c r="FL265" s="1"/>
  <c r="FI265"/>
  <c r="FI264"/>
  <c r="FJ263"/>
  <c r="FL263" s="1"/>
  <c r="FI263"/>
  <c r="FJ262"/>
  <c r="FL262" s="1"/>
  <c r="FI262"/>
  <c r="FJ261"/>
  <c r="FL261" s="1"/>
  <c r="FI261"/>
  <c r="FI260"/>
  <c r="FI259"/>
  <c r="FI258"/>
  <c r="FJ257"/>
  <c r="FL257" s="1"/>
  <c r="FI257"/>
  <c r="FI256"/>
  <c r="FJ255"/>
  <c r="FL255" s="1"/>
  <c r="FI255"/>
  <c r="FI254"/>
  <c r="FJ253"/>
  <c r="FL253" s="1"/>
  <c r="FI253"/>
  <c r="FJ252"/>
  <c r="FL252" s="1"/>
  <c r="FI252"/>
  <c r="FJ251"/>
  <c r="FL251" s="1"/>
  <c r="FI251"/>
  <c r="FJ250"/>
  <c r="FL250" s="1"/>
  <c r="FI250"/>
  <c r="FI249"/>
  <c r="FJ248"/>
  <c r="FL248" s="1"/>
  <c r="FI248"/>
  <c r="FI247"/>
  <c r="FJ246"/>
  <c r="FL246" s="1"/>
  <c r="FI246"/>
  <c r="FJ245"/>
  <c r="FL245" s="1"/>
  <c r="FI245"/>
  <c r="FI244"/>
  <c r="FJ243"/>
  <c r="FL243" s="1"/>
  <c r="FI243"/>
  <c r="FI242"/>
  <c r="FJ241"/>
  <c r="FL241" s="1"/>
  <c r="FI241"/>
  <c r="FJ240"/>
  <c r="FL240" s="1"/>
  <c r="FI240"/>
  <c r="FJ239"/>
  <c r="FL239" s="1"/>
  <c r="FI239"/>
  <c r="FJ238"/>
  <c r="FL238" s="1"/>
  <c r="FI238"/>
  <c r="FJ237"/>
  <c r="FL237" s="1"/>
  <c r="FI237"/>
  <c r="FI236"/>
  <c r="FI235"/>
  <c r="FJ234"/>
  <c r="FL234" s="1"/>
  <c r="FI234"/>
  <c r="FI233"/>
  <c r="FJ232"/>
  <c r="FL232" s="1"/>
  <c r="FI232"/>
  <c r="FI231"/>
  <c r="FJ230"/>
  <c r="FL230" s="1"/>
  <c r="FI230"/>
  <c r="FJ229"/>
  <c r="FL229" s="1"/>
  <c r="FI229"/>
  <c r="FI228"/>
  <c r="FJ227"/>
  <c r="FL227" s="1"/>
  <c r="FI227"/>
  <c r="FJ226"/>
  <c r="FL226" s="1"/>
  <c r="FI226"/>
  <c r="FJ225"/>
  <c r="FL225" s="1"/>
  <c r="FI225"/>
  <c r="FI224"/>
  <c r="FJ223"/>
  <c r="FL223" s="1"/>
  <c r="FI223"/>
  <c r="FJ222"/>
  <c r="FL222" s="1"/>
  <c r="FI222"/>
  <c r="FJ221"/>
  <c r="FL221" s="1"/>
  <c r="FI221"/>
  <c r="FI220"/>
  <c r="FJ219"/>
  <c r="FL219" s="1"/>
  <c r="FI219"/>
  <c r="FJ218"/>
  <c r="FL218" s="1"/>
  <c r="FI218"/>
  <c r="FJ217"/>
  <c r="FL217" s="1"/>
  <c r="FI217"/>
  <c r="FJ216"/>
  <c r="FL216" s="1"/>
  <c r="FI216"/>
  <c r="FJ215"/>
  <c r="FL215" s="1"/>
  <c r="FI215"/>
  <c r="FJ214"/>
  <c r="FL214" s="1"/>
  <c r="FI214"/>
  <c r="FI213"/>
  <c r="FJ212"/>
  <c r="FL212" s="1"/>
  <c r="FI212"/>
  <c r="FJ211"/>
  <c r="FL211" s="1"/>
  <c r="FI211"/>
  <c r="FJ210"/>
  <c r="FL210" s="1"/>
  <c r="FI210"/>
  <c r="FJ209"/>
  <c r="FL209" s="1"/>
  <c r="FI209"/>
  <c r="FJ208"/>
  <c r="FL208" s="1"/>
  <c r="FI208"/>
  <c r="FJ207"/>
  <c r="FL207" s="1"/>
  <c r="FI207"/>
  <c r="FJ206"/>
  <c r="FL206" s="1"/>
  <c r="FI206"/>
  <c r="FI205"/>
  <c r="FI204"/>
  <c r="FJ203"/>
  <c r="FL203" s="1"/>
  <c r="FI203"/>
  <c r="FI202"/>
  <c r="FJ201"/>
  <c r="FL201" s="1"/>
  <c r="FI201"/>
  <c r="FI200"/>
  <c r="FJ199"/>
  <c r="FL199" s="1"/>
  <c r="FI199"/>
  <c r="FJ198"/>
  <c r="FL198" s="1"/>
  <c r="FI198"/>
  <c r="FJ197"/>
  <c r="FL197" s="1"/>
  <c r="FI197"/>
  <c r="FJ196"/>
  <c r="FL196" s="1"/>
  <c r="FI196"/>
  <c r="FI195"/>
  <c r="FJ194"/>
  <c r="FL194" s="1"/>
  <c r="FI194"/>
  <c r="FJ193"/>
  <c r="FL193" s="1"/>
  <c r="FI193"/>
  <c r="FJ192"/>
  <c r="FL192" s="1"/>
  <c r="FI192"/>
  <c r="FJ191"/>
  <c r="FL191" s="1"/>
  <c r="FI191"/>
  <c r="FJ190"/>
  <c r="FL190" s="1"/>
  <c r="FI190"/>
  <c r="FJ189"/>
  <c r="FL189" s="1"/>
  <c r="FI189"/>
  <c r="FJ188"/>
  <c r="FL188" s="1"/>
  <c r="FI188"/>
  <c r="FJ187"/>
  <c r="FL187" s="1"/>
  <c r="FI187"/>
  <c r="FJ186"/>
  <c r="FL186" s="1"/>
  <c r="FI186"/>
  <c r="FJ185"/>
  <c r="FL185" s="1"/>
  <c r="FI185"/>
  <c r="FJ184"/>
  <c r="FL184" s="1"/>
  <c r="FI184"/>
  <c r="FJ183"/>
  <c r="FL183" s="1"/>
  <c r="FI183"/>
  <c r="FI182"/>
  <c r="FI181"/>
  <c r="FI180"/>
  <c r="FI179"/>
  <c r="FI178"/>
  <c r="FI177"/>
  <c r="FI176"/>
  <c r="FI175"/>
  <c r="FI174"/>
  <c r="FI173"/>
  <c r="FI172"/>
  <c r="FI171"/>
  <c r="FJ170"/>
  <c r="FL170" s="1"/>
  <c r="FI170"/>
  <c r="FI169"/>
  <c r="FJ168"/>
  <c r="FL168" s="1"/>
  <c r="FI168"/>
  <c r="FJ167"/>
  <c r="FL167" s="1"/>
  <c r="FI167"/>
  <c r="FJ166"/>
  <c r="FL166" s="1"/>
  <c r="FI166"/>
  <c r="FI165"/>
  <c r="FI164"/>
  <c r="FI163"/>
  <c r="FI162"/>
  <c r="FI161"/>
  <c r="FJ160"/>
  <c r="FL160" s="1"/>
  <c r="FI160"/>
  <c r="FJ159"/>
  <c r="FL159" s="1"/>
  <c r="FI159"/>
  <c r="FI158"/>
  <c r="FI157"/>
  <c r="FJ156"/>
  <c r="FL156" s="1"/>
  <c r="FI156"/>
  <c r="FI155"/>
  <c r="FI154"/>
  <c r="FJ153"/>
  <c r="FL153" s="1"/>
  <c r="FI153"/>
  <c r="FJ152"/>
  <c r="FL152" s="1"/>
  <c r="FI152"/>
  <c r="FI151"/>
  <c r="FI150"/>
  <c r="FJ149"/>
  <c r="FL149" s="1"/>
  <c r="FI149"/>
  <c r="FJ148"/>
  <c r="FL148" s="1"/>
  <c r="FI148"/>
  <c r="FJ147"/>
  <c r="FL147" s="1"/>
  <c r="FI147"/>
  <c r="FI146"/>
  <c r="FI145"/>
  <c r="FI144"/>
  <c r="FJ143"/>
  <c r="FL143" s="1"/>
  <c r="FI143"/>
  <c r="FI142"/>
  <c r="FI141"/>
  <c r="FI140"/>
  <c r="FI139"/>
  <c r="FJ138"/>
  <c r="FL138" s="1"/>
  <c r="FI138"/>
  <c r="FI137"/>
  <c r="FJ136"/>
  <c r="FL136" s="1"/>
  <c r="FI136"/>
  <c r="FI135"/>
  <c r="FI134"/>
  <c r="FJ133"/>
  <c r="FL133" s="1"/>
  <c r="FI133"/>
  <c r="FJ132"/>
  <c r="FL132" s="1"/>
  <c r="FI132"/>
  <c r="FI131"/>
  <c r="FI130"/>
  <c r="FI129"/>
  <c r="FJ128"/>
  <c r="FL128" s="1"/>
  <c r="FI128"/>
  <c r="FI127"/>
  <c r="FJ126"/>
  <c r="FL126" s="1"/>
  <c r="FI126"/>
  <c r="FJ125"/>
  <c r="FL125" s="1"/>
  <c r="FI125"/>
  <c r="FJ124"/>
  <c r="FL124" s="1"/>
  <c r="FI124"/>
  <c r="FJ123"/>
  <c r="FL123" s="1"/>
  <c r="FI123"/>
  <c r="FJ122"/>
  <c r="FL122" s="1"/>
  <c r="FI122"/>
  <c r="FJ121"/>
  <c r="FL121" s="1"/>
  <c r="FI121"/>
  <c r="FI120"/>
  <c r="FJ119"/>
  <c r="FL119" s="1"/>
  <c r="FI119"/>
  <c r="FI118"/>
  <c r="FJ117"/>
  <c r="FL117" s="1"/>
  <c r="FI117"/>
  <c r="FJ116"/>
  <c r="FL116" s="1"/>
  <c r="FI116"/>
  <c r="FI115"/>
  <c r="FI114"/>
  <c r="FI113"/>
  <c r="FI112"/>
  <c r="FI111"/>
  <c r="FI110"/>
  <c r="FI109"/>
  <c r="FJ108"/>
  <c r="FL108" s="1"/>
  <c r="FI108"/>
  <c r="FJ107"/>
  <c r="FL107" s="1"/>
  <c r="FI107"/>
  <c r="FI106"/>
  <c r="FI105"/>
  <c r="FI104"/>
  <c r="FJ103"/>
  <c r="FL103" s="1"/>
  <c r="FI103"/>
  <c r="FI102"/>
  <c r="FI101"/>
  <c r="FJ100"/>
  <c r="FL100" s="1"/>
  <c r="FI100"/>
  <c r="FI99"/>
  <c r="FJ98"/>
  <c r="FL98" s="1"/>
  <c r="FI98"/>
  <c r="FI97"/>
  <c r="FI96"/>
  <c r="FJ95"/>
  <c r="FL95" s="1"/>
  <c r="FI95"/>
  <c r="FJ94"/>
  <c r="FL94" s="1"/>
  <c r="FI94"/>
  <c r="FI93"/>
  <c r="FJ92"/>
  <c r="FL92" s="1"/>
  <c r="FI92"/>
  <c r="FI91"/>
  <c r="FI90"/>
  <c r="FJ89"/>
  <c r="FL89" s="1"/>
  <c r="FI89"/>
  <c r="FI88"/>
  <c r="FI87"/>
  <c r="FJ86"/>
  <c r="FL86" s="1"/>
  <c r="FI86"/>
  <c r="FI85"/>
  <c r="FJ84"/>
  <c r="FL84" s="1"/>
  <c r="FI84"/>
  <c r="FI83"/>
  <c r="FI82"/>
  <c r="FJ81"/>
  <c r="FL81" s="1"/>
  <c r="FI81"/>
  <c r="FJ80"/>
  <c r="FL80" s="1"/>
  <c r="FI80"/>
  <c r="FI79"/>
  <c r="FJ78"/>
  <c r="FL78" s="1"/>
  <c r="FI78"/>
  <c r="FI77"/>
  <c r="FJ76"/>
  <c r="FL76" s="1"/>
  <c r="FI76"/>
  <c r="FJ75"/>
  <c r="FL75" s="1"/>
  <c r="FI75"/>
  <c r="FI74"/>
  <c r="FI73"/>
  <c r="FI72"/>
  <c r="FJ71"/>
  <c r="FL71" s="1"/>
  <c r="FI71"/>
  <c r="FI70"/>
  <c r="FI69"/>
  <c r="FI68"/>
  <c r="FI67"/>
  <c r="FI66"/>
  <c r="FJ65"/>
  <c r="FL65" s="1"/>
  <c r="FI65"/>
  <c r="FI64"/>
  <c r="FI63"/>
  <c r="FI62"/>
  <c r="FI61"/>
  <c r="FI60"/>
  <c r="FI59"/>
  <c r="FI58"/>
  <c r="FI57"/>
  <c r="FI56"/>
  <c r="FI55"/>
  <c r="FJ54"/>
  <c r="FL54" s="1"/>
  <c r="FI54"/>
  <c r="FJ53"/>
  <c r="FL53" s="1"/>
  <c r="FI53"/>
  <c r="FJ52"/>
  <c r="FL52" s="1"/>
  <c r="FI52"/>
  <c r="FI51"/>
  <c r="FI50"/>
  <c r="FI49"/>
  <c r="FI48"/>
  <c r="FI47"/>
  <c r="FI46"/>
  <c r="FI45"/>
  <c r="FI44"/>
  <c r="FI43"/>
  <c r="FJ42"/>
  <c r="FL42" s="1"/>
  <c r="FI42"/>
  <c r="FJ41"/>
  <c r="FL41" s="1"/>
  <c r="FI41"/>
  <c r="FI40"/>
  <c r="FI39"/>
  <c r="FI38"/>
  <c r="FJ37"/>
  <c r="FL37" s="1"/>
  <c r="FI37"/>
  <c r="FI36"/>
  <c r="FI35"/>
  <c r="FI34"/>
  <c r="FI33"/>
  <c r="FJ32"/>
  <c r="FL32" s="1"/>
  <c r="FI32"/>
  <c r="FJ31"/>
  <c r="FL31" s="1"/>
  <c r="FI31"/>
  <c r="FI30"/>
  <c r="FI29"/>
  <c r="FI28"/>
  <c r="FI27"/>
  <c r="FJ26"/>
  <c r="FL26" s="1"/>
  <c r="FI26"/>
  <c r="FJ25"/>
  <c r="FL25" s="1"/>
  <c r="FI25"/>
  <c r="FI24"/>
  <c r="FJ23"/>
  <c r="FL23" s="1"/>
  <c r="FI23"/>
  <c r="FI22"/>
  <c r="FI21"/>
  <c r="FI20"/>
  <c r="FI19"/>
  <c r="FI18"/>
  <c r="FI17"/>
  <c r="FI16"/>
  <c r="FI15"/>
  <c r="FJ14"/>
  <c r="FL14" s="1"/>
  <c r="FI14"/>
  <c r="FJ13"/>
  <c r="FL13" s="1"/>
  <c r="FI13"/>
  <c r="FI12"/>
  <c r="FI11"/>
  <c r="FI10"/>
  <c r="FI9"/>
  <c r="FI460"/>
  <c r="FJ459"/>
  <c r="FL459" s="1"/>
  <c r="FI459"/>
  <c r="FJ458"/>
  <c r="FL458" s="1"/>
  <c r="FI458"/>
  <c r="FJ457"/>
  <c r="FL457" s="1"/>
  <c r="FI457"/>
  <c r="FI456"/>
  <c r="FJ455"/>
  <c r="FL455" s="1"/>
  <c r="FI455"/>
  <c r="FJ454"/>
  <c r="FL454" s="1"/>
  <c r="FI454"/>
  <c r="FJ453"/>
  <c r="FL453" s="1"/>
  <c r="FI453"/>
  <c r="FI452"/>
  <c r="FJ451"/>
  <c r="FL451" s="1"/>
  <c r="FI451"/>
  <c r="FJ450"/>
  <c r="FL450" s="1"/>
  <c r="FI450"/>
  <c r="FJ449"/>
  <c r="FL449" s="1"/>
  <c r="FI449"/>
  <c r="FJ448"/>
  <c r="FL448" s="1"/>
  <c r="FI448"/>
  <c r="FJ447"/>
  <c r="FL447" s="1"/>
  <c r="FI447"/>
  <c r="FJ446"/>
  <c r="FL446" s="1"/>
  <c r="FI446"/>
  <c r="FI445"/>
  <c r="FJ444"/>
  <c r="FL444" s="1"/>
  <c r="FI444"/>
  <c r="FJ443"/>
  <c r="FL443" s="1"/>
  <c r="FI443"/>
  <c r="FI442"/>
  <c r="FI441"/>
  <c r="FJ440"/>
  <c r="FL440" s="1"/>
  <c r="FI440"/>
  <c r="FJ439"/>
  <c r="FL439" s="1"/>
  <c r="FI439"/>
  <c r="FJ438"/>
  <c r="FL438" s="1"/>
  <c r="FI438"/>
  <c r="FI437"/>
  <c r="FI436"/>
  <c r="FJ435"/>
  <c r="FL435" s="1"/>
  <c r="FI435"/>
  <c r="FJ434"/>
  <c r="FL434" s="1"/>
  <c r="FI434"/>
  <c r="FI433"/>
  <c r="FJ432"/>
  <c r="FL432" s="1"/>
  <c r="FI432"/>
  <c r="FI431"/>
  <c r="FJ430"/>
  <c r="FL430" s="1"/>
  <c r="FI430"/>
  <c r="FI429"/>
  <c r="FJ428"/>
  <c r="FL428" s="1"/>
  <c r="FI428"/>
  <c r="FI427"/>
  <c r="FI426"/>
  <c r="FI425"/>
  <c r="FI424"/>
  <c r="FI423"/>
  <c r="FI422"/>
  <c r="FI421"/>
  <c r="FJ420"/>
  <c r="FL420" s="1"/>
  <c r="FI420"/>
  <c r="FJ419"/>
  <c r="FL419" s="1"/>
  <c r="FI419"/>
  <c r="FI418"/>
  <c r="FJ417"/>
  <c r="FL417" s="1"/>
  <c r="FI417"/>
  <c r="FI416"/>
  <c r="S416"/>
  <c r="CS460" i="8"/>
  <c r="CR460"/>
  <c r="CT460" s="1"/>
  <c r="K460"/>
  <c r="CT459"/>
  <c r="CS459"/>
  <c r="CR459"/>
  <c r="K459"/>
  <c r="CT458"/>
  <c r="CS458"/>
  <c r="CR458"/>
  <c r="K458"/>
  <c r="CS457"/>
  <c r="CR457"/>
  <c r="CT457" s="1"/>
  <c r="T457"/>
  <c r="K457"/>
  <c r="CR456"/>
  <c r="T456"/>
  <c r="CS456" s="1"/>
  <c r="K456"/>
  <c r="CT455"/>
  <c r="CS455"/>
  <c r="CR455"/>
  <c r="K455"/>
  <c r="CT454"/>
  <c r="CS454"/>
  <c r="CR454"/>
  <c r="K454"/>
  <c r="CS453"/>
  <c r="CR453"/>
  <c r="CT453" s="1"/>
  <c r="K453" s="1"/>
  <c r="CT452"/>
  <c r="CS452"/>
  <c r="CR452"/>
  <c r="K452"/>
  <c r="CT451"/>
  <c r="CS451"/>
  <c r="CR451"/>
  <c r="K451"/>
  <c r="CS450"/>
  <c r="CR450"/>
  <c r="CT450" s="1"/>
  <c r="K450"/>
  <c r="CT449"/>
  <c r="CS449"/>
  <c r="CR449"/>
  <c r="K449"/>
  <c r="CT448"/>
  <c r="CS448"/>
  <c r="CR448"/>
  <c r="K448"/>
  <c r="CS447"/>
  <c r="CR447"/>
  <c r="CT447" s="1"/>
  <c r="AB447"/>
  <c r="K447"/>
  <c r="CS446"/>
  <c r="CR446"/>
  <c r="CT446" s="1"/>
  <c r="K446"/>
  <c r="CS445"/>
  <c r="CT445" s="1"/>
  <c r="CR445"/>
  <c r="K445"/>
  <c r="CT444"/>
  <c r="CS444"/>
  <c r="CR444"/>
  <c r="K444"/>
  <c r="CS443"/>
  <c r="CR443"/>
  <c r="CT443" s="1"/>
  <c r="K443" s="1"/>
  <c r="CS442"/>
  <c r="CT442" s="1"/>
  <c r="CR442"/>
  <c r="K442"/>
  <c r="CS441"/>
  <c r="CT441" s="1"/>
  <c r="CR441"/>
  <c r="AD441"/>
  <c r="K441"/>
  <c r="CS440"/>
  <c r="CR440"/>
  <c r="CT440" s="1"/>
  <c r="K440" s="1"/>
  <c r="CT439"/>
  <c r="CS439"/>
  <c r="CR439"/>
  <c r="K439"/>
  <c r="CT438"/>
  <c r="CS438"/>
  <c r="CR438"/>
  <c r="K438"/>
  <c r="CS437"/>
  <c r="CR437"/>
  <c r="CT437" s="1"/>
  <c r="K437"/>
  <c r="CR436"/>
  <c r="AB436"/>
  <c r="CS436" s="1"/>
  <c r="CT436" s="1"/>
  <c r="K436"/>
  <c r="CS435"/>
  <c r="CT435" s="1"/>
  <c r="K435" s="1"/>
  <c r="CR435"/>
  <c r="T435"/>
  <c r="CT434"/>
  <c r="CS434"/>
  <c r="CR434"/>
  <c r="K434"/>
  <c r="CS433"/>
  <c r="CR433"/>
  <c r="CT433" s="1"/>
  <c r="AN433"/>
  <c r="X433"/>
  <c r="K433"/>
  <c r="CS432"/>
  <c r="CR432"/>
  <c r="CT432" s="1"/>
  <c r="K432" s="1"/>
  <c r="CT431"/>
  <c r="CS431"/>
  <c r="CR431"/>
  <c r="K431"/>
  <c r="CT430"/>
  <c r="CS430"/>
  <c r="CR430"/>
  <c r="Z430"/>
  <c r="K430"/>
  <c r="CS429"/>
  <c r="CT429" s="1"/>
  <c r="CR429"/>
  <c r="K429"/>
  <c r="CS428"/>
  <c r="CR428"/>
  <c r="CT428" s="1"/>
  <c r="K428"/>
  <c r="CS427"/>
  <c r="CT427" s="1"/>
  <c r="CR427"/>
  <c r="K427"/>
  <c r="CS426"/>
  <c r="CT426" s="1"/>
  <c r="CR426"/>
  <c r="K426"/>
  <c r="CR425"/>
  <c r="Z425"/>
  <c r="CS425" s="1"/>
  <c r="K425"/>
  <c r="CR424"/>
  <c r="AD424"/>
  <c r="CS424" s="1"/>
  <c r="CT424" s="1"/>
  <c r="AB424"/>
  <c r="K424"/>
  <c r="CT423"/>
  <c r="CS423"/>
  <c r="CR423"/>
  <c r="K423"/>
  <c r="CT422"/>
  <c r="K422" s="1"/>
  <c r="CS422"/>
  <c r="CR422"/>
  <c r="CS421"/>
  <c r="CR421"/>
  <c r="CT421" s="1"/>
  <c r="K421" s="1"/>
  <c r="CT420"/>
  <c r="CS420"/>
  <c r="CR420"/>
  <c r="K420"/>
  <c r="CT419"/>
  <c r="K419" s="1"/>
  <c r="CS419"/>
  <c r="CR419"/>
  <c r="R419"/>
  <c r="CS418"/>
  <c r="CT418" s="1"/>
  <c r="CR418"/>
  <c r="K418"/>
  <c r="CS417"/>
  <c r="CR417"/>
  <c r="CT417" s="1"/>
  <c r="K417"/>
  <c r="CT416"/>
  <c r="CS416"/>
  <c r="CR416"/>
  <c r="K416"/>
  <c r="CS415"/>
  <c r="CT415" s="1"/>
  <c r="CR415"/>
  <c r="K415"/>
  <c r="CS414"/>
  <c r="CR414"/>
  <c r="CT414" s="1"/>
  <c r="K414" s="1"/>
  <c r="CT413"/>
  <c r="CS413"/>
  <c r="CR413"/>
  <c r="K413"/>
  <c r="CS412"/>
  <c r="CT412" s="1"/>
  <c r="K412" s="1"/>
  <c r="CR412"/>
  <c r="AF412"/>
  <c r="CS411"/>
  <c r="CR411"/>
  <c r="CT411" s="1"/>
  <c r="K411"/>
  <c r="CT410"/>
  <c r="CS410"/>
  <c r="CR410"/>
  <c r="K410"/>
  <c r="CT409"/>
  <c r="CS409"/>
  <c r="CR409"/>
  <c r="K409"/>
  <c r="CS408"/>
  <c r="CR408"/>
  <c r="CT408" s="1"/>
  <c r="K408"/>
  <c r="CR407"/>
  <c r="AD407"/>
  <c r="CS407" s="1"/>
  <c r="CT407" s="1"/>
  <c r="K407"/>
  <c r="CT406"/>
  <c r="CS406"/>
  <c r="CR406"/>
  <c r="K406"/>
  <c r="CS405"/>
  <c r="CT405" s="1"/>
  <c r="CR405"/>
  <c r="K405"/>
  <c r="CS404"/>
  <c r="CR404"/>
  <c r="CT404" s="1"/>
  <c r="K404" s="1"/>
  <c r="CT403"/>
  <c r="CS403"/>
  <c r="CR403"/>
  <c r="T403"/>
  <c r="K403"/>
  <c r="CT402"/>
  <c r="K402" s="1"/>
  <c r="CS402"/>
  <c r="CR402"/>
  <c r="CS401"/>
  <c r="CR401"/>
  <c r="CT401" s="1"/>
  <c r="K401"/>
  <c r="CT400"/>
  <c r="CS400"/>
  <c r="CR400"/>
  <c r="K400"/>
  <c r="CT399"/>
  <c r="K399" s="1"/>
  <c r="CS399"/>
  <c r="CR399"/>
  <c r="CS398"/>
  <c r="CR398"/>
  <c r="CT398" s="1"/>
  <c r="K398" s="1"/>
  <c r="AD398"/>
  <c r="CS397"/>
  <c r="CR397"/>
  <c r="CT397" s="1"/>
  <c r="K397"/>
  <c r="CS396"/>
  <c r="CT396" s="1"/>
  <c r="K396" s="1"/>
  <c r="CR396"/>
  <c r="CT395"/>
  <c r="K395" s="1"/>
  <c r="CS395"/>
  <c r="CR395"/>
  <c r="CR394"/>
  <c r="Z394"/>
  <c r="CS394" s="1"/>
  <c r="K394"/>
  <c r="CR393"/>
  <c r="AB393"/>
  <c r="CS393" s="1"/>
  <c r="CT393" s="1"/>
  <c r="K393"/>
  <c r="CS392"/>
  <c r="CT392" s="1"/>
  <c r="CR392"/>
  <c r="Z392"/>
  <c r="K392"/>
  <c r="CT391"/>
  <c r="CS391"/>
  <c r="CR391"/>
  <c r="AD391"/>
  <c r="K391"/>
  <c r="CS390"/>
  <c r="CT390" s="1"/>
  <c r="CR390"/>
  <c r="AD390"/>
  <c r="K390"/>
  <c r="CS389"/>
  <c r="CR389"/>
  <c r="CT389" s="1"/>
  <c r="K389"/>
  <c r="CT388"/>
  <c r="CS388"/>
  <c r="CR388"/>
  <c r="K388"/>
  <c r="CT387"/>
  <c r="CS387"/>
  <c r="CR387"/>
  <c r="K387"/>
  <c r="CS386"/>
  <c r="CR386"/>
  <c r="CT386" s="1"/>
  <c r="K386" s="1"/>
  <c r="CT385"/>
  <c r="CS385"/>
  <c r="CR385"/>
  <c r="K385"/>
  <c r="CT384"/>
  <c r="CS384"/>
  <c r="CR384"/>
  <c r="Z384"/>
  <c r="K384"/>
  <c r="CS383"/>
  <c r="CT383" s="1"/>
  <c r="K383" s="1"/>
  <c r="CR383"/>
  <c r="AJ383"/>
  <c r="AD383"/>
  <c r="AB383"/>
  <c r="CS382"/>
  <c r="CT382" s="1"/>
  <c r="CR382"/>
  <c r="K382"/>
  <c r="CS381"/>
  <c r="CR381"/>
  <c r="CT381" s="1"/>
  <c r="K381" s="1"/>
  <c r="CT380"/>
  <c r="CS380"/>
  <c r="CR380"/>
  <c r="K380"/>
  <c r="CS379"/>
  <c r="CT379" s="1"/>
  <c r="CR379"/>
  <c r="K379"/>
  <c r="CS378"/>
  <c r="CR378"/>
  <c r="CT378" s="1"/>
  <c r="R378"/>
  <c r="K378"/>
  <c r="CS377"/>
  <c r="CR377"/>
  <c r="CT377" s="1"/>
  <c r="K377"/>
  <c r="CT376"/>
  <c r="CS376"/>
  <c r="CR376"/>
  <c r="K376"/>
  <c r="CS375"/>
  <c r="CT375" s="1"/>
  <c r="K375" s="1"/>
  <c r="CR375"/>
  <c r="CS374"/>
  <c r="CR374"/>
  <c r="CT374" s="1"/>
  <c r="K374"/>
  <c r="CT373"/>
  <c r="K373" s="1"/>
  <c r="CS373"/>
  <c r="CR373"/>
  <c r="CS372"/>
  <c r="CT372" s="1"/>
  <c r="CR372"/>
  <c r="K372"/>
  <c r="CS371"/>
  <c r="CR371"/>
  <c r="CT371" s="1"/>
  <c r="K371"/>
  <c r="CT370"/>
  <c r="CS370"/>
  <c r="CR370"/>
  <c r="K370"/>
  <c r="CS369"/>
  <c r="CT369" s="1"/>
  <c r="K369" s="1"/>
  <c r="CR369"/>
  <c r="Z369"/>
  <c r="CS368"/>
  <c r="CR368"/>
  <c r="CT368" s="1"/>
  <c r="K368"/>
  <c r="CT367"/>
  <c r="CS367"/>
  <c r="CR367"/>
  <c r="K367"/>
  <c r="CT366"/>
  <c r="CS366"/>
  <c r="CR366"/>
  <c r="Z366"/>
  <c r="K366"/>
  <c r="CS365"/>
  <c r="CR365"/>
  <c r="CT365" s="1"/>
  <c r="AB365"/>
  <c r="Z365"/>
  <c r="K365"/>
  <c r="CS364"/>
  <c r="CR364"/>
  <c r="CT364" s="1"/>
  <c r="K364"/>
  <c r="CS363"/>
  <c r="CR363"/>
  <c r="CT363" s="1"/>
  <c r="K363"/>
  <c r="CT362"/>
  <c r="CS362"/>
  <c r="CR362"/>
  <c r="K362"/>
  <c r="CS361"/>
  <c r="CR361"/>
  <c r="CT361" s="1"/>
  <c r="Z361"/>
  <c r="K361"/>
  <c r="CS360"/>
  <c r="CR360"/>
  <c r="CT360" s="1"/>
  <c r="K360"/>
  <c r="CT359"/>
  <c r="CS359"/>
  <c r="CR359"/>
  <c r="K359"/>
  <c r="CT358"/>
  <c r="CS358"/>
  <c r="CR358"/>
  <c r="AF358"/>
  <c r="K358"/>
  <c r="CS357"/>
  <c r="CR357"/>
  <c r="CT357" s="1"/>
  <c r="K357"/>
  <c r="CS356"/>
  <c r="CR356"/>
  <c r="CT356" s="1"/>
  <c r="K356"/>
  <c r="CT355"/>
  <c r="CS355"/>
  <c r="CR355"/>
  <c r="K355"/>
  <c r="CS354"/>
  <c r="CR354"/>
  <c r="CT354" s="1"/>
  <c r="K354"/>
  <c r="CS353"/>
  <c r="CR353"/>
  <c r="CT353" s="1"/>
  <c r="K353"/>
  <c r="CT352"/>
  <c r="K352" s="1"/>
  <c r="CS352"/>
  <c r="CR352"/>
  <c r="CS351"/>
  <c r="CR351"/>
  <c r="CT351" s="1"/>
  <c r="K351" s="1"/>
  <c r="Z351"/>
  <c r="CS350"/>
  <c r="CR350"/>
  <c r="CT350" s="1"/>
  <c r="K350" s="1"/>
  <c r="CT349"/>
  <c r="CS349"/>
  <c r="CR349"/>
  <c r="K349"/>
  <c r="CT348"/>
  <c r="K348" s="1"/>
  <c r="CS348"/>
  <c r="CR348"/>
  <c r="CS347"/>
  <c r="CR347"/>
  <c r="CT347" s="1"/>
  <c r="K347"/>
  <c r="CT346"/>
  <c r="CS346"/>
  <c r="CR346"/>
  <c r="K346"/>
  <c r="CT345"/>
  <c r="CS345"/>
  <c r="CR345"/>
  <c r="K345"/>
  <c r="CR344"/>
  <c r="T344"/>
  <c r="CS344" s="1"/>
  <c r="K344"/>
  <c r="CR343"/>
  <c r="CT343" s="1"/>
  <c r="X343"/>
  <c r="CS343" s="1"/>
  <c r="T343"/>
  <c r="K343"/>
  <c r="CR342"/>
  <c r="CT342" s="1"/>
  <c r="AF342"/>
  <c r="CS342" s="1"/>
  <c r="K342"/>
  <c r="CT341"/>
  <c r="CS341"/>
  <c r="CR341"/>
  <c r="K341"/>
  <c r="CT340"/>
  <c r="CS340"/>
  <c r="CR340"/>
  <c r="AB340"/>
  <c r="K340"/>
  <c r="CS339"/>
  <c r="CR339"/>
  <c r="CT339" s="1"/>
  <c r="K339"/>
  <c r="CS338"/>
  <c r="CR338"/>
  <c r="CT338" s="1"/>
  <c r="K338"/>
  <c r="CT337"/>
  <c r="K337" s="1"/>
  <c r="CS337"/>
  <c r="CR337"/>
  <c r="CS336"/>
  <c r="CR336"/>
  <c r="CT336" s="1"/>
  <c r="K336"/>
  <c r="CS335"/>
  <c r="CR335"/>
  <c r="CT335" s="1"/>
  <c r="K335" s="1"/>
  <c r="CT334"/>
  <c r="CS334"/>
  <c r="CR334"/>
  <c r="K334"/>
  <c r="CS333"/>
  <c r="CR333"/>
  <c r="CT333" s="1"/>
  <c r="K333"/>
  <c r="CS332"/>
  <c r="CR332"/>
  <c r="CT332" s="1"/>
  <c r="K332"/>
  <c r="CT331"/>
  <c r="K331" s="1"/>
  <c r="CS331"/>
  <c r="CR331"/>
  <c r="CS330"/>
  <c r="CR330"/>
  <c r="CT330" s="1"/>
  <c r="K330"/>
  <c r="CS329"/>
  <c r="CR329"/>
  <c r="CT329" s="1"/>
  <c r="K329"/>
  <c r="CT328"/>
  <c r="CS328"/>
  <c r="CR328"/>
  <c r="K328"/>
  <c r="CS327"/>
  <c r="CR327"/>
  <c r="CT327" s="1"/>
  <c r="K327" s="1"/>
  <c r="CS326"/>
  <c r="CR326"/>
  <c r="CT326" s="1"/>
  <c r="K326"/>
  <c r="CT325"/>
  <c r="CS325"/>
  <c r="CR325"/>
  <c r="K325"/>
  <c r="CS324"/>
  <c r="CR324"/>
  <c r="CT324" s="1"/>
  <c r="K324" s="1"/>
  <c r="Z324"/>
  <c r="CS323"/>
  <c r="CR323"/>
  <c r="CT323" s="1"/>
  <c r="K323" s="1"/>
  <c r="CT322"/>
  <c r="CS322"/>
  <c r="CR322"/>
  <c r="K322"/>
  <c r="CT321"/>
  <c r="CS321"/>
  <c r="CR321"/>
  <c r="K321"/>
  <c r="CS320"/>
  <c r="CR320"/>
  <c r="CT320" s="1"/>
  <c r="K320"/>
  <c r="CT319"/>
  <c r="CS319"/>
  <c r="CR319"/>
  <c r="K319"/>
  <c r="CT318"/>
  <c r="CS318"/>
  <c r="CR318"/>
  <c r="K318"/>
  <c r="CS317"/>
  <c r="CR317"/>
  <c r="CT317" s="1"/>
  <c r="K317"/>
  <c r="CT316"/>
  <c r="CS316"/>
  <c r="CR316"/>
  <c r="K316"/>
  <c r="CT315"/>
  <c r="K315" s="1"/>
  <c r="CS315"/>
  <c r="CR315"/>
  <c r="AN315"/>
  <c r="AF315"/>
  <c r="CS314"/>
  <c r="CT314" s="1"/>
  <c r="K314" s="1"/>
  <c r="CR314"/>
  <c r="AF314"/>
  <c r="CS313"/>
  <c r="CR313"/>
  <c r="CT313" s="1"/>
  <c r="K313" s="1"/>
  <c r="AF313"/>
  <c r="CR312"/>
  <c r="AD312"/>
  <c r="CS312" s="1"/>
  <c r="K312"/>
  <c r="CS311"/>
  <c r="CR311"/>
  <c r="CT311" s="1"/>
  <c r="K311"/>
  <c r="CT310"/>
  <c r="CS310"/>
  <c r="CR310"/>
  <c r="K310"/>
  <c r="CS309"/>
  <c r="CR309"/>
  <c r="CT309" s="1"/>
  <c r="AD309"/>
  <c r="K309"/>
  <c r="CS308"/>
  <c r="CR308"/>
  <c r="CT308" s="1"/>
  <c r="K308"/>
  <c r="CT307"/>
  <c r="CS307"/>
  <c r="CR307"/>
  <c r="K307"/>
  <c r="CT306"/>
  <c r="CS306"/>
  <c r="CR306"/>
  <c r="K306"/>
  <c r="CR305"/>
  <c r="AD305"/>
  <c r="CS305" s="1"/>
  <c r="K305"/>
  <c r="CR304"/>
  <c r="CT304" s="1"/>
  <c r="AB304"/>
  <c r="CS304" s="1"/>
  <c r="T304"/>
  <c r="K304"/>
  <c r="CR303"/>
  <c r="CT303" s="1"/>
  <c r="K303" s="1"/>
  <c r="AF303"/>
  <c r="CS303" s="1"/>
  <c r="AB303"/>
  <c r="CS302"/>
  <c r="CR302"/>
  <c r="CT302" s="1"/>
  <c r="K302"/>
  <c r="CR301"/>
  <c r="AN301"/>
  <c r="AF301"/>
  <c r="CS301" s="1"/>
  <c r="CT301" s="1"/>
  <c r="K301" s="1"/>
  <c r="CT300"/>
  <c r="K300" s="1"/>
  <c r="CS300"/>
  <c r="CR300"/>
  <c r="CS299"/>
  <c r="CR299"/>
  <c r="CT299" s="1"/>
  <c r="K299" s="1"/>
  <c r="AP299"/>
  <c r="AB299"/>
  <c r="CS298"/>
  <c r="CR298"/>
  <c r="CT298" s="1"/>
  <c r="K298"/>
  <c r="CS297"/>
  <c r="CR297"/>
  <c r="CT297" s="1"/>
  <c r="K297"/>
  <c r="CT296"/>
  <c r="CS296"/>
  <c r="CR296"/>
  <c r="K296"/>
  <c r="CS295"/>
  <c r="CR295"/>
  <c r="CT295" s="1"/>
  <c r="K295"/>
  <c r="CR294"/>
  <c r="AB294"/>
  <c r="CS294" s="1"/>
  <c r="K294"/>
  <c r="CT293"/>
  <c r="CS293"/>
  <c r="CR293"/>
  <c r="K293"/>
  <c r="CT292"/>
  <c r="CS292"/>
  <c r="CR292"/>
  <c r="AB292"/>
  <c r="K292"/>
  <c r="CS291"/>
  <c r="CR291"/>
  <c r="CT291" s="1"/>
  <c r="K291"/>
  <c r="CS290"/>
  <c r="CR290"/>
  <c r="CT290" s="1"/>
  <c r="K290"/>
  <c r="CT289"/>
  <c r="CS289"/>
  <c r="CR289"/>
  <c r="R289"/>
  <c r="K289"/>
  <c r="CS288"/>
  <c r="CT288" s="1"/>
  <c r="CR288"/>
  <c r="K288"/>
  <c r="CT287"/>
  <c r="K287" s="1"/>
  <c r="AB287"/>
  <c r="CU287" s="1"/>
  <c r="CU286"/>
  <c r="CT286"/>
  <c r="CV286" s="1"/>
  <c r="K286" s="1"/>
  <c r="CV285"/>
  <c r="K285" s="1"/>
  <c r="CU285"/>
  <c r="CT285"/>
  <c r="CU284"/>
  <c r="CT284"/>
  <c r="CV284" s="1"/>
  <c r="K284" s="1"/>
  <c r="CU283"/>
  <c r="CT283"/>
  <c r="CV283" s="1"/>
  <c r="K283" s="1"/>
  <c r="CV282"/>
  <c r="K282" s="1"/>
  <c r="CU282"/>
  <c r="CT282"/>
  <c r="CU281"/>
  <c r="CT281"/>
  <c r="CV281" s="1"/>
  <c r="K281" s="1"/>
  <c r="AD281"/>
  <c r="CT280"/>
  <c r="K280" s="1"/>
  <c r="AF280"/>
  <c r="CU280" s="1"/>
  <c r="CU279"/>
  <c r="CT279"/>
  <c r="CV279" s="1"/>
  <c r="K279" s="1"/>
  <c r="CV278"/>
  <c r="CU278"/>
  <c r="CT278"/>
  <c r="Z278"/>
  <c r="K278"/>
  <c r="CV277"/>
  <c r="K277" s="1"/>
  <c r="CU277"/>
  <c r="CT277"/>
  <c r="CT276"/>
  <c r="K276" s="1"/>
  <c r="AJ276"/>
  <c r="CU276" s="1"/>
  <c r="AD276"/>
  <c r="CU275"/>
  <c r="CT275"/>
  <c r="CV275" s="1"/>
  <c r="K275" s="1"/>
  <c r="CV274"/>
  <c r="CU274"/>
  <c r="CT274"/>
  <c r="K274"/>
  <c r="CV273"/>
  <c r="CU273"/>
  <c r="CT273"/>
  <c r="K273" s="1"/>
  <c r="T273"/>
  <c r="CU272"/>
  <c r="CT272"/>
  <c r="K272" s="1"/>
  <c r="CU271"/>
  <c r="CT271"/>
  <c r="CV271" s="1"/>
  <c r="K271" s="1"/>
  <c r="CV270"/>
  <c r="K270" s="1"/>
  <c r="CU270"/>
  <c r="CT270"/>
  <c r="CU269"/>
  <c r="CT269"/>
  <c r="CV269" s="1"/>
  <c r="K269" s="1"/>
  <c r="AD269"/>
  <c r="CU268"/>
  <c r="CT268"/>
  <c r="K268" s="1"/>
  <c r="CV267"/>
  <c r="CU267"/>
  <c r="CT267"/>
  <c r="K267"/>
  <c r="CV266"/>
  <c r="K266" s="1"/>
  <c r="CU266"/>
  <c r="CT266"/>
  <c r="CU265"/>
  <c r="CT265"/>
  <c r="CV265" s="1"/>
  <c r="K265" s="1"/>
  <c r="CT264"/>
  <c r="Z264"/>
  <c r="CU264" s="1"/>
  <c r="CV264" s="1"/>
  <c r="K264"/>
  <c r="CV263"/>
  <c r="CU263"/>
  <c r="CT263"/>
  <c r="K263" s="1"/>
  <c r="CU262"/>
  <c r="CT262"/>
  <c r="CV262" s="1"/>
  <c r="K262" s="1"/>
  <c r="CU261"/>
  <c r="CT261"/>
  <c r="CV261" s="1"/>
  <c r="K261"/>
  <c r="CV260"/>
  <c r="K260" s="1"/>
  <c r="CU260"/>
  <c r="CT260"/>
  <c r="CU259"/>
  <c r="CT259"/>
  <c r="CV259" s="1"/>
  <c r="K259" s="1"/>
  <c r="CU258"/>
  <c r="CT258"/>
  <c r="CV258" s="1"/>
  <c r="K258"/>
  <c r="CV257"/>
  <c r="CU257"/>
  <c r="CT257"/>
  <c r="K257" s="1"/>
  <c r="CU256"/>
  <c r="CT256"/>
  <c r="K256" s="1"/>
  <c r="R256"/>
  <c r="CU255"/>
  <c r="CT255"/>
  <c r="CV255" s="1"/>
  <c r="K255" s="1"/>
  <c r="CV254"/>
  <c r="CU254"/>
  <c r="CT254"/>
  <c r="K254"/>
  <c r="CV253"/>
  <c r="CU253"/>
  <c r="CT253"/>
  <c r="K253" s="1"/>
  <c r="CU252"/>
  <c r="CT252"/>
  <c r="K252" s="1"/>
  <c r="CV251"/>
  <c r="CU251"/>
  <c r="CT251"/>
  <c r="K251"/>
  <c r="CV250"/>
  <c r="K250" s="1"/>
  <c r="CU250"/>
  <c r="CT250"/>
  <c r="CU249"/>
  <c r="CT249"/>
  <c r="CV249" s="1"/>
  <c r="K249" s="1"/>
  <c r="CT248"/>
  <c r="AB248"/>
  <c r="CU248" s="1"/>
  <c r="CV248" s="1"/>
  <c r="K248" s="1"/>
  <c r="CV247"/>
  <c r="CU247"/>
  <c r="CT247"/>
  <c r="AF247"/>
  <c r="K247"/>
  <c r="CV246"/>
  <c r="K246" s="1"/>
  <c r="CU246"/>
  <c r="CT246"/>
  <c r="CT245"/>
  <c r="Z245"/>
  <c r="CU245" s="1"/>
  <c r="CU244"/>
  <c r="CT244"/>
  <c r="CV244" s="1"/>
  <c r="K244"/>
  <c r="CV243"/>
  <c r="CU243"/>
  <c r="CT243"/>
  <c r="AB243"/>
  <c r="K243"/>
  <c r="CV242"/>
  <c r="K242" s="1"/>
  <c r="CU242"/>
  <c r="CT242"/>
  <c r="CU241"/>
  <c r="CT241"/>
  <c r="K241" s="1"/>
  <c r="CV240"/>
  <c r="CU240"/>
  <c r="CT240"/>
  <c r="K240"/>
  <c r="CV239"/>
  <c r="K239" s="1"/>
  <c r="CU239"/>
  <c r="CT239"/>
  <c r="CT238"/>
  <c r="CV238" s="1"/>
  <c r="K238" s="1"/>
  <c r="AN238"/>
  <c r="CU238" s="1"/>
  <c r="CU237"/>
  <c r="CT237"/>
  <c r="CV237" s="1"/>
  <c r="K237" s="1"/>
  <c r="CV236"/>
  <c r="K236" s="1"/>
  <c r="CU236"/>
  <c r="CT236"/>
  <c r="CU235"/>
  <c r="CV235" s="1"/>
  <c r="K235" s="1"/>
  <c r="CT235"/>
  <c r="CU234"/>
  <c r="CT234"/>
  <c r="CV234" s="1"/>
  <c r="K234"/>
  <c r="CV233"/>
  <c r="CU233"/>
  <c r="CT233"/>
  <c r="K233" s="1"/>
  <c r="CU232"/>
  <c r="CV232" s="1"/>
  <c r="K232" s="1"/>
  <c r="CT232"/>
  <c r="CU231"/>
  <c r="CT231"/>
  <c r="CV231" s="1"/>
  <c r="K231" s="1"/>
  <c r="CV230"/>
  <c r="K230" s="1"/>
  <c r="CU230"/>
  <c r="CT230"/>
  <c r="CU229"/>
  <c r="CV229" s="1"/>
  <c r="CT229"/>
  <c r="K229" s="1"/>
  <c r="CU228"/>
  <c r="CT228"/>
  <c r="CV228" s="1"/>
  <c r="K228"/>
  <c r="CV227"/>
  <c r="K227" s="1"/>
  <c r="CU227"/>
  <c r="CT227"/>
  <c r="CU226"/>
  <c r="CV226" s="1"/>
  <c r="K226" s="1"/>
  <c r="CT226"/>
  <c r="CT225"/>
  <c r="AD225"/>
  <c r="CU225" s="1"/>
  <c r="AB225"/>
  <c r="CT224"/>
  <c r="CV224" s="1"/>
  <c r="K224" s="1"/>
  <c r="AF224"/>
  <c r="CU224" s="1"/>
  <c r="CT223"/>
  <c r="T223"/>
  <c r="CU223" s="1"/>
  <c r="CV223" s="1"/>
  <c r="K223" s="1"/>
  <c r="CV222"/>
  <c r="CU222"/>
  <c r="CT222"/>
  <c r="T222"/>
  <c r="K222"/>
  <c r="CV221"/>
  <c r="CU221"/>
  <c r="CT221"/>
  <c r="K221" s="1"/>
  <c r="T221"/>
  <c r="CU220"/>
  <c r="CV220" s="1"/>
  <c r="CT220"/>
  <c r="K220" s="1"/>
  <c r="T220"/>
  <c r="CU219"/>
  <c r="CT219"/>
  <c r="K219" s="1"/>
  <c r="AF219"/>
  <c r="T219"/>
  <c r="CU218"/>
  <c r="CT218"/>
  <c r="CV218" s="1"/>
  <c r="K218" s="1"/>
  <c r="T218"/>
  <c r="CT217"/>
  <c r="T217"/>
  <c r="CU217" s="1"/>
  <c r="CT216"/>
  <c r="T216"/>
  <c r="CU216" s="1"/>
  <c r="CV216" s="1"/>
  <c r="K216"/>
  <c r="CV215"/>
  <c r="CU215"/>
  <c r="CT215"/>
  <c r="R215"/>
  <c r="K215"/>
  <c r="CV214"/>
  <c r="K214" s="1"/>
  <c r="CU214"/>
  <c r="CT214"/>
  <c r="T214"/>
  <c r="CU213"/>
  <c r="CV213" s="1"/>
  <c r="K213" s="1"/>
  <c r="CT213"/>
  <c r="CT212"/>
  <c r="AJ212"/>
  <c r="CU212" s="1"/>
  <c r="T212"/>
  <c r="CU211"/>
  <c r="CT211"/>
  <c r="CV211" s="1"/>
  <c r="K211"/>
  <c r="CV210"/>
  <c r="CU210"/>
  <c r="CT210"/>
  <c r="K210" s="1"/>
  <c r="CU209"/>
  <c r="CV209" s="1"/>
  <c r="CT209"/>
  <c r="K209" s="1"/>
  <c r="CT208"/>
  <c r="T208"/>
  <c r="CU208" s="1"/>
  <c r="CT207"/>
  <c r="T207"/>
  <c r="CU207" s="1"/>
  <c r="CV207" s="1"/>
  <c r="K207" s="1"/>
  <c r="CV206"/>
  <c r="CU206"/>
  <c r="CT206"/>
  <c r="Z206"/>
  <c r="K206"/>
  <c r="CV205"/>
  <c r="K205" s="1"/>
  <c r="CU205"/>
  <c r="CT205"/>
  <c r="Z205"/>
  <c r="T205"/>
  <c r="CV204"/>
  <c r="K204" s="1"/>
  <c r="CU204"/>
  <c r="CT204"/>
  <c r="AH204"/>
  <c r="Z204"/>
  <c r="CV203"/>
  <c r="CU203"/>
  <c r="CT203"/>
  <c r="K203" s="1"/>
  <c r="CU202"/>
  <c r="CT202"/>
  <c r="CV202" s="1"/>
  <c r="K202" s="1"/>
  <c r="CT201"/>
  <c r="AD201"/>
  <c r="CU201" s="1"/>
  <c r="CV201" s="1"/>
  <c r="K201" s="1"/>
  <c r="AB201"/>
  <c r="T201"/>
  <c r="CT200"/>
  <c r="CV200" s="1"/>
  <c r="K200" s="1"/>
  <c r="T200"/>
  <c r="CU200" s="1"/>
  <c r="CV199"/>
  <c r="CU199"/>
  <c r="CT199"/>
  <c r="K199"/>
  <c r="CV198"/>
  <c r="K198" s="1"/>
  <c r="CU198"/>
  <c r="CT198"/>
  <c r="AB198"/>
  <c r="CU197"/>
  <c r="CV197" s="1"/>
  <c r="K197" s="1"/>
  <c r="CT197"/>
  <c r="T197"/>
  <c r="CU196"/>
  <c r="CT196"/>
  <c r="CV196" s="1"/>
  <c r="K196" s="1"/>
  <c r="CV195"/>
  <c r="CU195"/>
  <c r="CT195"/>
  <c r="K195"/>
  <c r="CV194"/>
  <c r="CU194"/>
  <c r="CT194"/>
  <c r="K194" s="1"/>
  <c r="AF194"/>
  <c r="CU193"/>
  <c r="CV193" s="1"/>
  <c r="K193" s="1"/>
  <c r="CT193"/>
  <c r="T193"/>
  <c r="CU192"/>
  <c r="CT192"/>
  <c r="K192" s="1"/>
  <c r="CV191"/>
  <c r="CU191"/>
  <c r="CT191"/>
  <c r="K191"/>
  <c r="CV190"/>
  <c r="K190" s="1"/>
  <c r="CU190"/>
  <c r="CT190"/>
  <c r="CU189"/>
  <c r="CT189"/>
  <c r="K189" s="1"/>
  <c r="T189"/>
  <c r="CT188"/>
  <c r="T188"/>
  <c r="CU188" s="1"/>
  <c r="CT187"/>
  <c r="AB187"/>
  <c r="CU187" s="1"/>
  <c r="CV187" s="1"/>
  <c r="K187" s="1"/>
  <c r="T187"/>
  <c r="CV186"/>
  <c r="CU186"/>
  <c r="CT186"/>
  <c r="K186"/>
  <c r="CV185"/>
  <c r="CU185"/>
  <c r="CT185"/>
  <c r="K185" s="1"/>
  <c r="T185"/>
  <c r="CU184"/>
  <c r="CV184" s="1"/>
  <c r="K184" s="1"/>
  <c r="CT184"/>
  <c r="AH184"/>
  <c r="T184"/>
  <c r="CU183"/>
  <c r="CT183"/>
  <c r="CV183" s="1"/>
  <c r="K183" s="1"/>
  <c r="T183"/>
  <c r="CU182"/>
  <c r="CT182"/>
  <c r="CV182" s="1"/>
  <c r="AH182"/>
  <c r="T182"/>
  <c r="P182"/>
  <c r="CU181"/>
  <c r="CT181"/>
  <c r="CV181" s="1"/>
  <c r="K181" s="1"/>
  <c r="CT180"/>
  <c r="CV180" s="1"/>
  <c r="K180" s="1"/>
  <c r="R180"/>
  <c r="CU180" s="1"/>
  <c r="CV179"/>
  <c r="CU179"/>
  <c r="CT179"/>
  <c r="K179"/>
  <c r="CV178"/>
  <c r="CU178"/>
  <c r="CT178"/>
  <c r="K178" s="1"/>
  <c r="T178"/>
  <c r="CU177"/>
  <c r="CT177"/>
  <c r="CV177" s="1"/>
  <c r="K177" s="1"/>
  <c r="AD177"/>
  <c r="T177"/>
  <c r="CU176"/>
  <c r="CT176"/>
  <c r="CV176" s="1"/>
  <c r="K176" s="1"/>
  <c r="CU175"/>
  <c r="CT175"/>
  <c r="CV175" s="1"/>
  <c r="K175"/>
  <c r="CV174"/>
  <c r="CU174"/>
  <c r="CT174"/>
  <c r="P174"/>
  <c r="K174"/>
  <c r="CU173"/>
  <c r="CV173" s="1"/>
  <c r="CT173"/>
  <c r="K173" s="1"/>
  <c r="T173"/>
  <c r="CU172"/>
  <c r="CT172"/>
  <c r="K172" s="1"/>
  <c r="T172"/>
  <c r="CU171"/>
  <c r="CT171"/>
  <c r="K171" s="1"/>
  <c r="CT170"/>
  <c r="T170"/>
  <c r="CU170" s="1"/>
  <c r="CV170" s="1"/>
  <c r="K170" s="1"/>
  <c r="CV169"/>
  <c r="K169" s="1"/>
  <c r="CU169"/>
  <c r="CT169"/>
  <c r="CU168"/>
  <c r="CT168"/>
  <c r="K168" s="1"/>
  <c r="CU167"/>
  <c r="CT167"/>
  <c r="CV167" s="1"/>
  <c r="K167" s="1"/>
  <c r="CV166"/>
  <c r="K166" s="1"/>
  <c r="CU166"/>
  <c r="CT166"/>
  <c r="CU165"/>
  <c r="CT165"/>
  <c r="CV165" s="1"/>
  <c r="K165" s="1"/>
  <c r="CU164"/>
  <c r="CT164"/>
  <c r="CV164" s="1"/>
  <c r="K164" s="1"/>
  <c r="CV163"/>
  <c r="K163" s="1"/>
  <c r="CU163"/>
  <c r="CT163"/>
  <c r="AB163"/>
  <c r="CU162"/>
  <c r="CV162" s="1"/>
  <c r="K162" s="1"/>
  <c r="CT162"/>
  <c r="CT161"/>
  <c r="CV161" s="1"/>
  <c r="K161" s="1"/>
  <c r="AD161"/>
  <c r="CU161" s="1"/>
  <c r="T161"/>
  <c r="CU160"/>
  <c r="CT160"/>
  <c r="CV160" s="1"/>
  <c r="K160" s="1"/>
  <c r="CV159"/>
  <c r="CU159"/>
  <c r="CT159"/>
  <c r="K159"/>
  <c r="CV158"/>
  <c r="CU158"/>
  <c r="CT158"/>
  <c r="AD158"/>
  <c r="P158"/>
  <c r="K158"/>
  <c r="CU157"/>
  <c r="CV157" s="1"/>
  <c r="CT157"/>
  <c r="AB157"/>
  <c r="T157"/>
  <c r="K157"/>
  <c r="CU156"/>
  <c r="CV156" s="1"/>
  <c r="CT156"/>
  <c r="K156" s="1"/>
  <c r="T156"/>
  <c r="CU155"/>
  <c r="CT155"/>
  <c r="CV155" s="1"/>
  <c r="K155" s="1"/>
  <c r="Z155"/>
  <c r="T155"/>
  <c r="CU154"/>
  <c r="CT154"/>
  <c r="CV154" s="1"/>
  <c r="K154" s="1"/>
  <c r="AD154"/>
  <c r="R154"/>
  <c r="CU153"/>
  <c r="CT153"/>
  <c r="CV153" s="1"/>
  <c r="K153" s="1"/>
  <c r="T153"/>
  <c r="CT152"/>
  <c r="CV152" s="1"/>
  <c r="K152" s="1"/>
  <c r="T152"/>
  <c r="CU152" s="1"/>
  <c r="CU151"/>
  <c r="CT151"/>
  <c r="CV151" s="1"/>
  <c r="K151" s="1"/>
  <c r="CV150"/>
  <c r="CU150"/>
  <c r="CT150"/>
  <c r="K150" s="1"/>
  <c r="CU149"/>
  <c r="CT149"/>
  <c r="K149" s="1"/>
  <c r="T149"/>
  <c r="CT148"/>
  <c r="K148" s="1"/>
  <c r="AP148"/>
  <c r="CU148" s="1"/>
  <c r="T148"/>
  <c r="CT147"/>
  <c r="CV147" s="1"/>
  <c r="K147" s="1"/>
  <c r="AB147"/>
  <c r="CU147" s="1"/>
  <c r="X147"/>
  <c r="R147"/>
  <c r="CU146"/>
  <c r="CT146"/>
  <c r="CV146" s="1"/>
  <c r="K146" s="1"/>
  <c r="CT145"/>
  <c r="T145"/>
  <c r="CU145" s="1"/>
  <c r="K145"/>
  <c r="CT144"/>
  <c r="Z144"/>
  <c r="CU144" s="1"/>
  <c r="CV144" s="1"/>
  <c r="K144" s="1"/>
  <c r="X144"/>
  <c r="CV143"/>
  <c r="CU143"/>
  <c r="CT143"/>
  <c r="K143"/>
  <c r="CV142"/>
  <c r="K142" s="1"/>
  <c r="CU142"/>
  <c r="CT142"/>
  <c r="AD142"/>
  <c r="T142"/>
  <c r="CV141"/>
  <c r="K141" s="1"/>
  <c r="CU141"/>
  <c r="CT141"/>
  <c r="CT140"/>
  <c r="AN140"/>
  <c r="CU140" s="1"/>
  <c r="T140"/>
  <c r="CT139"/>
  <c r="K139" s="1"/>
  <c r="T139"/>
  <c r="CU139" s="1"/>
  <c r="R139"/>
  <c r="CU138"/>
  <c r="CT138"/>
  <c r="CV138" s="1"/>
  <c r="K138" s="1"/>
  <c r="CV137"/>
  <c r="CU137"/>
  <c r="CT137"/>
  <c r="K137"/>
  <c r="CV136"/>
  <c r="K136" s="1"/>
  <c r="CU136"/>
  <c r="CT136"/>
  <c r="AJ136"/>
  <c r="AB136"/>
  <c r="CV135"/>
  <c r="K135" s="1"/>
  <c r="CU135"/>
  <c r="CT135"/>
  <c r="CT134"/>
  <c r="K134" s="1"/>
  <c r="T134"/>
  <c r="CU134" s="1"/>
  <c r="CT133"/>
  <c r="T133"/>
  <c r="CU133" s="1"/>
  <c r="K133"/>
  <c r="CV132"/>
  <c r="CU132"/>
  <c r="CT132"/>
  <c r="K132"/>
  <c r="CV131"/>
  <c r="CU131"/>
  <c r="CT131"/>
  <c r="Z131"/>
  <c r="T131"/>
  <c r="K131"/>
  <c r="CU130"/>
  <c r="CV130" s="1"/>
  <c r="CT130"/>
  <c r="AD130"/>
  <c r="T130"/>
  <c r="K130"/>
  <c r="CU129"/>
  <c r="CV129" s="1"/>
  <c r="CT129"/>
  <c r="K129" s="1"/>
  <c r="CT128"/>
  <c r="K128" s="1"/>
  <c r="R128"/>
  <c r="CU128" s="1"/>
  <c r="CU127"/>
  <c r="CT127"/>
  <c r="CV127" s="1"/>
  <c r="K127" s="1"/>
  <c r="CV126"/>
  <c r="CU126"/>
  <c r="CT126"/>
  <c r="R126"/>
  <c r="K126"/>
  <c r="CU125"/>
  <c r="CV125" s="1"/>
  <c r="K125" s="1"/>
  <c r="CT125"/>
  <c r="T125"/>
  <c r="CU124"/>
  <c r="CT124"/>
  <c r="CV124" s="1"/>
  <c r="K124" s="1"/>
  <c r="CU123"/>
  <c r="CT123"/>
  <c r="CV123" s="1"/>
  <c r="K123" s="1"/>
  <c r="CT122"/>
  <c r="AD122"/>
  <c r="T122"/>
  <c r="CU122" s="1"/>
  <c r="CV122" s="1"/>
  <c r="K122" s="1"/>
  <c r="CV121"/>
  <c r="CU121"/>
  <c r="CT121"/>
  <c r="K121" s="1"/>
  <c r="CU120"/>
  <c r="CT120"/>
  <c r="CV120" s="1"/>
  <c r="K120" s="1"/>
  <c r="AD120"/>
  <c r="T120"/>
  <c r="CU119"/>
  <c r="CT119"/>
  <c r="CV119" s="1"/>
  <c r="K119" s="1"/>
  <c r="T119"/>
  <c r="CU118"/>
  <c r="CT118"/>
  <c r="CV118" s="1"/>
  <c r="K118" s="1"/>
  <c r="CV117"/>
  <c r="CU117"/>
  <c r="CT117"/>
  <c r="K117"/>
  <c r="CU116"/>
  <c r="CV116" s="1"/>
  <c r="CT116"/>
  <c r="K116" s="1"/>
  <c r="T116"/>
  <c r="CU115"/>
  <c r="CT115"/>
  <c r="K115" s="1"/>
  <c r="AD115"/>
  <c r="CT114"/>
  <c r="CV114" s="1"/>
  <c r="K114" s="1"/>
  <c r="Z114"/>
  <c r="CU114" s="1"/>
  <c r="T114"/>
  <c r="CU113"/>
  <c r="CT113"/>
  <c r="K113" s="1"/>
  <c r="CT112"/>
  <c r="T112"/>
  <c r="CU112" s="1"/>
  <c r="CV112" s="1"/>
  <c r="K112"/>
  <c r="CV111"/>
  <c r="CU111"/>
  <c r="CT111"/>
  <c r="T111"/>
  <c r="K111"/>
  <c r="CV110"/>
  <c r="CU110"/>
  <c r="CT110"/>
  <c r="AP110"/>
  <c r="T110"/>
  <c r="K110"/>
  <c r="CU109"/>
  <c r="CV109" s="1"/>
  <c r="CT109"/>
  <c r="K109" s="1"/>
  <c r="T109"/>
  <c r="CU108"/>
  <c r="CT108"/>
  <c r="CV108" s="1"/>
  <c r="K108" s="1"/>
  <c r="AB108"/>
  <c r="T108"/>
  <c r="CU107"/>
  <c r="CT107"/>
  <c r="K107" s="1"/>
  <c r="CT106"/>
  <c r="CV106" s="1"/>
  <c r="P106"/>
  <c r="CU106" s="1"/>
  <c r="K106"/>
  <c r="CT105"/>
  <c r="AF105"/>
  <c r="CU105" s="1"/>
  <c r="CV105" s="1"/>
  <c r="T105"/>
  <c r="K105"/>
  <c r="CT104"/>
  <c r="X104"/>
  <c r="CU104" s="1"/>
  <c r="CV104" s="1"/>
  <c r="K104" s="1"/>
  <c r="CV103"/>
  <c r="CU103"/>
  <c r="CT103"/>
  <c r="T103"/>
  <c r="K103"/>
  <c r="CU102"/>
  <c r="CV102" s="1"/>
  <c r="CT102"/>
  <c r="K102" s="1"/>
  <c r="P102"/>
  <c r="CU101"/>
  <c r="CT101"/>
  <c r="CV101" s="1"/>
  <c r="K101" s="1"/>
  <c r="P101"/>
  <c r="CT100"/>
  <c r="CV100" s="1"/>
  <c r="K100" s="1"/>
  <c r="P100"/>
  <c r="CU100" s="1"/>
  <c r="CT99"/>
  <c r="CV99" s="1"/>
  <c r="K99" s="1"/>
  <c r="T99"/>
  <c r="CU99" s="1"/>
  <c r="CT98"/>
  <c r="T98"/>
  <c r="CU98" s="1"/>
  <c r="CV98" s="1"/>
  <c r="K98" s="1"/>
  <c r="CV97"/>
  <c r="K97" s="1"/>
  <c r="CU97"/>
  <c r="CT97"/>
  <c r="T97"/>
  <c r="CU96"/>
  <c r="CV96" s="1"/>
  <c r="CT96"/>
  <c r="K96" s="1"/>
  <c r="CU95"/>
  <c r="CT95"/>
  <c r="CV95" s="1"/>
  <c r="K95" s="1"/>
  <c r="CV94"/>
  <c r="CU94"/>
  <c r="CT94"/>
  <c r="K94"/>
  <c r="CU93"/>
  <c r="CV93" s="1"/>
  <c r="CT93"/>
  <c r="AP93"/>
  <c r="AF93"/>
  <c r="T93"/>
  <c r="K93"/>
  <c r="CV92"/>
  <c r="CU92"/>
  <c r="CT92"/>
  <c r="T92"/>
  <c r="K92"/>
  <c r="CU91"/>
  <c r="CV91" s="1"/>
  <c r="CT91"/>
  <c r="K91" s="1"/>
  <c r="P91"/>
  <c r="CU90"/>
  <c r="CT90"/>
  <c r="CV90" s="1"/>
  <c r="K90" s="1"/>
  <c r="P90"/>
  <c r="CT89"/>
  <c r="K89" s="1"/>
  <c r="P89"/>
  <c r="CU89" s="1"/>
  <c r="CT88"/>
  <c r="AP88"/>
  <c r="CU88" s="1"/>
  <c r="P88"/>
  <c r="CT87"/>
  <c r="CV87" s="1"/>
  <c r="K87" s="1"/>
  <c r="X87"/>
  <c r="CU87" s="1"/>
  <c r="CT86"/>
  <c r="AF86"/>
  <c r="CU86" s="1"/>
  <c r="CV86" s="1"/>
  <c r="T86"/>
  <c r="K86"/>
  <c r="CT85"/>
  <c r="T85"/>
  <c r="CU85" s="1"/>
  <c r="CV85" s="1"/>
  <c r="K85"/>
  <c r="CV84"/>
  <c r="CU84"/>
  <c r="CT84"/>
  <c r="K84" s="1"/>
  <c r="CU83"/>
  <c r="CT83"/>
  <c r="CV83" s="1"/>
  <c r="K83" s="1"/>
  <c r="CT82"/>
  <c r="CV82" s="1"/>
  <c r="K82" s="1"/>
  <c r="AD82"/>
  <c r="CU82" s="1"/>
  <c r="T82"/>
  <c r="CT81"/>
  <c r="CV81" s="1"/>
  <c r="T81"/>
  <c r="CU81" s="1"/>
  <c r="K81"/>
  <c r="CT80"/>
  <c r="T80"/>
  <c r="CU80" s="1"/>
  <c r="CV80" s="1"/>
  <c r="K80" s="1"/>
  <c r="CV79"/>
  <c r="K79" s="1"/>
  <c r="CU79"/>
  <c r="CT79"/>
  <c r="CU78"/>
  <c r="CT78"/>
  <c r="CV78" s="1"/>
  <c r="K78" s="1"/>
  <c r="AD78"/>
  <c r="CT77"/>
  <c r="CV77" s="1"/>
  <c r="K77" s="1"/>
  <c r="AN77"/>
  <c r="CU77" s="1"/>
  <c r="CT76"/>
  <c r="CV76" s="1"/>
  <c r="K76" s="1"/>
  <c r="AJ76"/>
  <c r="CU76" s="1"/>
  <c r="CT75"/>
  <c r="AJ75"/>
  <c r="CU75" s="1"/>
  <c r="CV75" s="1"/>
  <c r="T75"/>
  <c r="K75"/>
  <c r="CV74"/>
  <c r="CU74"/>
  <c r="CT74"/>
  <c r="K74"/>
  <c r="CU73"/>
  <c r="CV73" s="1"/>
  <c r="K73" s="1"/>
  <c r="CT73"/>
  <c r="CT72"/>
  <c r="K72" s="1"/>
  <c r="T72"/>
  <c r="CU72" s="1"/>
  <c r="CT71"/>
  <c r="T71"/>
  <c r="CU71" s="1"/>
  <c r="K71"/>
  <c r="CT70"/>
  <c r="T70"/>
  <c r="CU70" s="1"/>
  <c r="CV70" s="1"/>
  <c r="K70"/>
  <c r="CV69"/>
  <c r="CU69"/>
  <c r="CT69"/>
  <c r="T69"/>
  <c r="K69"/>
  <c r="CU68"/>
  <c r="CV68" s="1"/>
  <c r="CT68"/>
  <c r="K68" s="1"/>
  <c r="CU67"/>
  <c r="CT67"/>
  <c r="CV67" s="1"/>
  <c r="K67" s="1"/>
  <c r="CT66"/>
  <c r="T66"/>
  <c r="CU66" s="1"/>
  <c r="CV66" s="1"/>
  <c r="K66"/>
  <c r="CV65"/>
  <c r="K65" s="1"/>
  <c r="CU65"/>
  <c r="CT65"/>
  <c r="CU64"/>
  <c r="CT64"/>
  <c r="K64" s="1"/>
  <c r="T64"/>
  <c r="CT63"/>
  <c r="AP63"/>
  <c r="CU63" s="1"/>
  <c r="AF63"/>
  <c r="T63"/>
  <c r="CU62"/>
  <c r="CT62"/>
  <c r="K62" s="1"/>
  <c r="T62"/>
  <c r="CT61"/>
  <c r="K61" s="1"/>
  <c r="AF61"/>
  <c r="CU61" s="1"/>
  <c r="T61"/>
  <c r="CT60"/>
  <c r="K60" s="1"/>
  <c r="AF60"/>
  <c r="CU60" s="1"/>
  <c r="T60"/>
  <c r="CT59"/>
  <c r="CV59" s="1"/>
  <c r="K59" s="1"/>
  <c r="T59"/>
  <c r="CU59" s="1"/>
  <c r="CT58"/>
  <c r="CV58" s="1"/>
  <c r="K58" s="1"/>
  <c r="T58"/>
  <c r="CU58" s="1"/>
  <c r="CT57"/>
  <c r="T57"/>
  <c r="CU57" s="1"/>
  <c r="CV57" s="1"/>
  <c r="K57" s="1"/>
  <c r="CV56"/>
  <c r="CU56"/>
  <c r="CT56"/>
  <c r="K56" s="1"/>
  <c r="CU55"/>
  <c r="CT55"/>
  <c r="K55" s="1"/>
  <c r="CT54"/>
  <c r="T54"/>
  <c r="CU54" s="1"/>
  <c r="CT53"/>
  <c r="T53"/>
  <c r="CU53" s="1"/>
  <c r="CV53" s="1"/>
  <c r="K53"/>
  <c r="CT52"/>
  <c r="AF52"/>
  <c r="AD52"/>
  <c r="CU52" s="1"/>
  <c r="CV52" s="1"/>
  <c r="T52"/>
  <c r="K52"/>
  <c r="CT51"/>
  <c r="T51"/>
  <c r="CU51" s="1"/>
  <c r="CV51" s="1"/>
  <c r="K51"/>
  <c r="CV50"/>
  <c r="CU50"/>
  <c r="CT50"/>
  <c r="AD50"/>
  <c r="K50"/>
  <c r="CV49"/>
  <c r="K49" s="1"/>
  <c r="CU49"/>
  <c r="CT49"/>
  <c r="CU48"/>
  <c r="CT48"/>
  <c r="CV48" s="1"/>
  <c r="K48" s="1"/>
  <c r="CV47"/>
  <c r="CU47"/>
  <c r="CT47"/>
  <c r="K47"/>
  <c r="CV46"/>
  <c r="CU46"/>
  <c r="CT46"/>
  <c r="AF46"/>
  <c r="AD46"/>
  <c r="AB46"/>
  <c r="L46"/>
  <c r="K46"/>
  <c r="CV45"/>
  <c r="CU45"/>
  <c r="CT45"/>
  <c r="K45"/>
  <c r="CV44"/>
  <c r="CU44"/>
  <c r="CT44"/>
  <c r="K44" s="1"/>
  <c r="CU43"/>
  <c r="CT43"/>
  <c r="CV43" s="1"/>
  <c r="K43" s="1"/>
  <c r="CT42"/>
  <c r="AF42"/>
  <c r="CU42" s="1"/>
  <c r="CV42" s="1"/>
  <c r="K42"/>
  <c r="CV41"/>
  <c r="K41" s="1"/>
  <c r="CU41"/>
  <c r="CT41"/>
  <c r="CU40"/>
  <c r="CT40"/>
  <c r="CV40" s="1"/>
  <c r="K40" s="1"/>
  <c r="CU39"/>
  <c r="CT39"/>
  <c r="CV39" s="1"/>
  <c r="K39" s="1"/>
  <c r="CV38"/>
  <c r="K38" s="1"/>
  <c r="CU38"/>
  <c r="CT38"/>
  <c r="CU37"/>
  <c r="CT37"/>
  <c r="CV37" s="1"/>
  <c r="K37" s="1"/>
  <c r="CU36"/>
  <c r="CT36"/>
  <c r="CV36" s="1"/>
  <c r="K36" s="1"/>
  <c r="CT35"/>
  <c r="AD35"/>
  <c r="T35"/>
  <c r="CU35" s="1"/>
  <c r="CV35" s="1"/>
  <c r="K35" s="1"/>
  <c r="CV34"/>
  <c r="CU34"/>
  <c r="CT34"/>
  <c r="K34" s="1"/>
  <c r="CU33"/>
  <c r="CT33"/>
  <c r="CV33" s="1"/>
  <c r="K33" s="1"/>
  <c r="CT32"/>
  <c r="CV32" s="1"/>
  <c r="AD32"/>
  <c r="CU32" s="1"/>
  <c r="K32"/>
  <c r="CT31"/>
  <c r="T31"/>
  <c r="CU31" s="1"/>
  <c r="CV31" s="1"/>
  <c r="K31" s="1"/>
  <c r="CV30"/>
  <c r="K30" s="1"/>
  <c r="CU30"/>
  <c r="CT30"/>
  <c r="CU29"/>
  <c r="CT29"/>
  <c r="K29" s="1"/>
  <c r="CU28"/>
  <c r="CT28"/>
  <c r="CV28" s="1"/>
  <c r="K28"/>
  <c r="CV27"/>
  <c r="K27" s="1"/>
  <c r="CU27"/>
  <c r="CT27"/>
  <c r="T27"/>
  <c r="CV26"/>
  <c r="CU26"/>
  <c r="CT26"/>
  <c r="K26" s="1"/>
  <c r="T26"/>
  <c r="CU25"/>
  <c r="CT25"/>
  <c r="CV25" s="1"/>
  <c r="K25" s="1"/>
  <c r="CU24"/>
  <c r="CT24"/>
  <c r="CV24" s="1"/>
  <c r="K24" s="1"/>
  <c r="CT23"/>
  <c r="AB23"/>
  <c r="T23"/>
  <c r="CU23" s="1"/>
  <c r="CV23" s="1"/>
  <c r="K23"/>
  <c r="CV22"/>
  <c r="K22" s="1"/>
  <c r="CU22"/>
  <c r="CT22"/>
  <c r="CU21"/>
  <c r="CT21"/>
  <c r="K21" s="1"/>
  <c r="T21"/>
  <c r="CU20"/>
  <c r="CT20"/>
  <c r="CV20" s="1"/>
  <c r="K20" s="1"/>
  <c r="CV19"/>
  <c r="CU19"/>
  <c r="CT19"/>
  <c r="K19"/>
  <c r="CV18"/>
  <c r="K18" s="1"/>
  <c r="CU18"/>
  <c r="CT18"/>
  <c r="P18"/>
  <c r="CU17"/>
  <c r="CT17"/>
  <c r="K17" s="1"/>
  <c r="CT16"/>
  <c r="CV16" s="1"/>
  <c r="K16" s="1"/>
  <c r="AD16"/>
  <c r="CU16" s="1"/>
  <c r="AB16"/>
  <c r="Z16"/>
  <c r="T16"/>
  <c r="CU15"/>
  <c r="CT15"/>
  <c r="CV15" s="1"/>
  <c r="K15" s="1"/>
  <c r="AL15"/>
  <c r="AD15"/>
  <c r="CU14"/>
  <c r="CT14"/>
  <c r="CV14" s="1"/>
  <c r="K14" s="1"/>
  <c r="T14"/>
  <c r="CT13"/>
  <c r="K13" s="1"/>
  <c r="AF13"/>
  <c r="CU13" s="1"/>
  <c r="T13"/>
  <c r="CT12"/>
  <c r="AD12"/>
  <c r="CU12" s="1"/>
  <c r="CT11"/>
  <c r="CV11" s="1"/>
  <c r="AF11"/>
  <c r="CU11" s="1"/>
  <c r="T11"/>
  <c r="CT10"/>
  <c r="CV10" s="1"/>
  <c r="K10" s="1"/>
  <c r="T10"/>
  <c r="CU10" s="1"/>
  <c r="CV9"/>
  <c r="CU9"/>
  <c r="CT9"/>
  <c r="K9"/>
  <c r="CV8"/>
  <c r="CU8"/>
  <c r="CT8"/>
  <c r="K8" s="1"/>
  <c r="CT7"/>
  <c r="K7" s="1"/>
  <c r="AP7"/>
  <c r="CU7" s="1"/>
  <c r="AD7"/>
  <c r="CU6"/>
  <c r="CT6"/>
  <c r="CV6" s="1"/>
  <c r="K6" s="1"/>
  <c r="CT5"/>
  <c r="T5"/>
  <c r="CU5" s="1"/>
  <c r="CV5" s="1"/>
  <c r="K5"/>
  <c r="CT460" i="6"/>
  <c r="CV456"/>
  <c r="CT456"/>
  <c r="CR456"/>
  <c r="CV452"/>
  <c r="FJ452" s="1"/>
  <c r="FL452" s="1"/>
  <c r="CT442"/>
  <c r="CJ436"/>
  <c r="FJ436" s="1"/>
  <c r="FL436" s="1"/>
  <c r="CR433"/>
  <c r="CJ433"/>
  <c r="CJ431"/>
  <c r="FJ431" s="1"/>
  <c r="FL431" s="1"/>
  <c r="CV424"/>
  <c r="CJ424"/>
  <c r="CV422"/>
  <c r="CJ422"/>
  <c r="CJ390"/>
  <c r="CH374"/>
  <c r="CV367"/>
  <c r="CT353"/>
  <c r="FJ353" s="1"/>
  <c r="FL353" s="1"/>
  <c r="CZ338"/>
  <c r="CT338"/>
  <c r="CR338"/>
  <c r="CP324"/>
  <c r="CP306"/>
  <c r="FJ306" s="1"/>
  <c r="FL306" s="1"/>
  <c r="CP279"/>
  <c r="DD270"/>
  <c r="CV270"/>
  <c r="CV269"/>
  <c r="FJ269" s="1"/>
  <c r="FL269" s="1"/>
  <c r="CV268"/>
  <c r="CV258"/>
  <c r="CR258"/>
  <c r="DD256"/>
  <c r="CV256"/>
  <c r="DF254"/>
  <c r="CR254"/>
  <c r="CR242"/>
  <c r="FJ242" s="1"/>
  <c r="FL242" s="1"/>
  <c r="CV235"/>
  <c r="FJ235" s="1"/>
  <c r="FL235" s="1"/>
  <c r="CP233"/>
  <c r="FJ233" s="1"/>
  <c r="FL233" s="1"/>
  <c r="CZ231"/>
  <c r="CT231"/>
  <c r="CJ228"/>
  <c r="CP220"/>
  <c r="CH213"/>
  <c r="CV204"/>
  <c r="FJ204" s="1"/>
  <c r="FL204" s="1"/>
  <c r="CR200"/>
  <c r="FJ200" s="1"/>
  <c r="FL200" s="1"/>
  <c r="CT182"/>
  <c r="CR182"/>
  <c r="CJ178"/>
  <c r="CJ177"/>
  <c r="FJ177" s="1"/>
  <c r="FL177" s="1"/>
  <c r="CV176"/>
  <c r="CJ176"/>
  <c r="CJ173"/>
  <c r="FJ173" s="1"/>
  <c r="FL173" s="1"/>
  <c r="CJ165"/>
  <c r="FJ165" s="1"/>
  <c r="FL165" s="1"/>
  <c r="CV151"/>
  <c r="CJ146"/>
  <c r="CJ142"/>
  <c r="CX139"/>
  <c r="CJ139"/>
  <c r="CF139"/>
  <c r="CJ135"/>
  <c r="CF131"/>
  <c r="CJ130"/>
  <c r="CJ129"/>
  <c r="CT115"/>
  <c r="CF115"/>
  <c r="CR114"/>
  <c r="CJ114"/>
  <c r="CJ113"/>
  <c r="FJ113" s="1"/>
  <c r="FL113" s="1"/>
  <c r="CJ106"/>
  <c r="FJ106" s="1"/>
  <c r="FL106" s="1"/>
  <c r="DF105"/>
  <c r="FJ105" s="1"/>
  <c r="FL105" s="1"/>
  <c r="CJ105"/>
  <c r="CJ102"/>
  <c r="FJ102" s="1"/>
  <c r="FL102" s="1"/>
  <c r="CJ96"/>
  <c r="CH96"/>
  <c r="CJ91"/>
  <c r="CJ90"/>
  <c r="CP88"/>
  <c r="CJ88"/>
  <c r="CT87"/>
  <c r="CJ87"/>
  <c r="CH85"/>
  <c r="CH83"/>
  <c r="CJ74"/>
  <c r="CT73"/>
  <c r="CJ70"/>
  <c r="FJ70" s="1"/>
  <c r="FL70" s="1"/>
  <c r="CJ69"/>
  <c r="DF68"/>
  <c r="CJ68"/>
  <c r="CJ67"/>
  <c r="CF64"/>
  <c r="CV63"/>
  <c r="CJ63"/>
  <c r="CJ61"/>
  <c r="CF60"/>
  <c r="DF51"/>
  <c r="CV51"/>
  <c r="CJ51"/>
  <c r="CJ50"/>
  <c r="FJ50" s="1"/>
  <c r="FL50" s="1"/>
  <c r="CF49"/>
  <c r="CF47"/>
  <c r="FJ47" s="1"/>
  <c r="FL47" s="1"/>
  <c r="DF46"/>
  <c r="CF46"/>
  <c r="CV44"/>
  <c r="CJ44"/>
  <c r="CJ43"/>
  <c r="CJ39"/>
  <c r="FJ39" s="1"/>
  <c r="FL39" s="1"/>
  <c r="CZ33"/>
  <c r="CJ33"/>
  <c r="CJ30"/>
  <c r="FJ30" s="1"/>
  <c r="FL30" s="1"/>
  <c r="CJ29"/>
  <c r="CJ28"/>
  <c r="CJ27"/>
  <c r="CJ24"/>
  <c r="CJ22"/>
  <c r="DF21"/>
  <c r="CV21"/>
  <c r="CJ21"/>
  <c r="CJ20"/>
  <c r="FJ20" s="1"/>
  <c r="FL20" s="1"/>
  <c r="CV19"/>
  <c r="CJ19"/>
  <c r="CV18"/>
  <c r="CJ18"/>
  <c r="CJ11"/>
  <c r="CV10"/>
  <c r="CT10"/>
  <c r="CJ10"/>
  <c r="CJ9"/>
  <c r="FJ9" s="1"/>
  <c r="FL9" s="1"/>
  <c r="CT445"/>
  <c r="CJ445"/>
  <c r="CJ441"/>
  <c r="FJ441" s="1"/>
  <c r="FL441" s="1"/>
  <c r="CJ437"/>
  <c r="FJ437" s="1"/>
  <c r="FL437" s="1"/>
  <c r="CF429"/>
  <c r="FJ429" s="1"/>
  <c r="FL429" s="1"/>
  <c r="CT427"/>
  <c r="CR427"/>
  <c r="CP427"/>
  <c r="CJ427"/>
  <c r="DB426"/>
  <c r="CT426"/>
  <c r="CJ425"/>
  <c r="FJ425" s="1"/>
  <c r="FL425" s="1"/>
  <c r="CT423"/>
  <c r="FJ423" s="1"/>
  <c r="FL423" s="1"/>
  <c r="CJ421"/>
  <c r="FJ421" s="1"/>
  <c r="FL421" s="1"/>
  <c r="CJ412"/>
  <c r="FJ412" s="1"/>
  <c r="FL412" s="1"/>
  <c r="CJ411"/>
  <c r="FJ411" s="1"/>
  <c r="FL411" s="1"/>
  <c r="CR402"/>
  <c r="FJ402" s="1"/>
  <c r="FL402" s="1"/>
  <c r="CT396"/>
  <c r="FJ396" s="1"/>
  <c r="FL396" s="1"/>
  <c r="CR391"/>
  <c r="FJ391" s="1"/>
  <c r="FL391" s="1"/>
  <c r="DD388"/>
  <c r="CN388"/>
  <c r="CP385"/>
  <c r="FJ385" s="1"/>
  <c r="FL385" s="1"/>
  <c r="CP380"/>
  <c r="FJ380" s="1"/>
  <c r="FL380" s="1"/>
  <c r="CT379"/>
  <c r="CR379"/>
  <c r="CT362"/>
  <c r="FJ362" s="1"/>
  <c r="FL362" s="1"/>
  <c r="CJ358"/>
  <c r="CP349"/>
  <c r="FJ349" s="1"/>
  <c r="FL349" s="1"/>
  <c r="CR348"/>
  <c r="FJ348" s="1"/>
  <c r="FL348" s="1"/>
  <c r="CP347"/>
  <c r="FJ347" s="1"/>
  <c r="FL347" s="1"/>
  <c r="CT346"/>
  <c r="FJ346" s="1"/>
  <c r="FL346" s="1"/>
  <c r="CT345"/>
  <c r="FJ345" s="1"/>
  <c r="FL345" s="1"/>
  <c r="CP339"/>
  <c r="CH333"/>
  <c r="FJ333" s="1"/>
  <c r="FL333" s="1"/>
  <c r="CP321"/>
  <c r="FJ321" s="1"/>
  <c r="FL321" s="1"/>
  <c r="CR320"/>
  <c r="CP320"/>
  <c r="CP316"/>
  <c r="FJ316" s="1"/>
  <c r="FL316" s="1"/>
  <c r="CV313"/>
  <c r="CJ299"/>
  <c r="FJ299" s="1"/>
  <c r="FL299" s="1"/>
  <c r="CN298"/>
  <c r="CJ298"/>
  <c r="CV297"/>
  <c r="FJ297" s="1"/>
  <c r="FL297" s="1"/>
  <c r="CR295"/>
  <c r="FJ295" s="1"/>
  <c r="FL295" s="1"/>
  <c r="CT267"/>
  <c r="CT264"/>
  <c r="FJ264" s="1"/>
  <c r="FL264" s="1"/>
  <c r="CT260"/>
  <c r="FJ260" s="1"/>
  <c r="FL260" s="1"/>
  <c r="CR259"/>
  <c r="CJ259"/>
  <c r="CR249"/>
  <c r="FJ249" s="1"/>
  <c r="FL249" s="1"/>
  <c r="CR247"/>
  <c r="FJ247" s="1"/>
  <c r="FL247" s="1"/>
  <c r="CH244"/>
  <c r="FJ244" s="1"/>
  <c r="FL244" s="1"/>
  <c r="CT236"/>
  <c r="FJ236" s="1"/>
  <c r="FL236" s="1"/>
  <c r="CT224"/>
  <c r="FJ224" s="1"/>
  <c r="FL224" s="1"/>
  <c r="CR205"/>
  <c r="FJ205" s="1"/>
  <c r="FL205" s="1"/>
  <c r="CP202"/>
  <c r="FJ202" s="1"/>
  <c r="FL202" s="1"/>
  <c r="DD195"/>
  <c r="FJ195" s="1"/>
  <c r="FL195" s="1"/>
  <c r="CV181"/>
  <c r="FJ181" s="1"/>
  <c r="FL181" s="1"/>
  <c r="CJ180"/>
  <c r="FJ180" s="1"/>
  <c r="FL180" s="1"/>
  <c r="CJ179"/>
  <c r="FJ179" s="1"/>
  <c r="FL179" s="1"/>
  <c r="CJ175"/>
  <c r="FJ175" s="1"/>
  <c r="FL175" s="1"/>
  <c r="CJ174"/>
  <c r="FJ174" s="1"/>
  <c r="FL174" s="1"/>
  <c r="CH172"/>
  <c r="FJ172" s="1"/>
  <c r="FL172" s="1"/>
  <c r="CJ171"/>
  <c r="FJ171" s="1"/>
  <c r="FL171" s="1"/>
  <c r="CZ169"/>
  <c r="CJ169"/>
  <c r="CJ164"/>
  <c r="FJ164" s="1"/>
  <c r="FL164" s="1"/>
  <c r="CP163"/>
  <c r="FJ163" s="1"/>
  <c r="FL163" s="1"/>
  <c r="CP162"/>
  <c r="CJ162"/>
  <c r="CX161"/>
  <c r="CP161"/>
  <c r="CT158"/>
  <c r="CR158"/>
  <c r="CJ158"/>
  <c r="CJ157"/>
  <c r="FJ157" s="1"/>
  <c r="FL157" s="1"/>
  <c r="CR155"/>
  <c r="FJ155" s="1"/>
  <c r="FL155" s="1"/>
  <c r="CJ154"/>
  <c r="FJ154" s="1"/>
  <c r="FL154" s="1"/>
  <c r="CJ150"/>
  <c r="FJ150" s="1"/>
  <c r="FL150" s="1"/>
  <c r="CJ145"/>
  <c r="FJ145" s="1"/>
  <c r="FL145" s="1"/>
  <c r="CR144"/>
  <c r="CJ144"/>
  <c r="CX141"/>
  <c r="CJ141"/>
  <c r="CJ140"/>
  <c r="FJ140" s="1"/>
  <c r="FL140" s="1"/>
  <c r="CH137"/>
  <c r="FJ137" s="1"/>
  <c r="FL137" s="1"/>
  <c r="CT134"/>
  <c r="CJ134"/>
  <c r="CJ127"/>
  <c r="FJ127" s="1"/>
  <c r="FL127" s="1"/>
  <c r="CR120"/>
  <c r="FJ120" s="1"/>
  <c r="FL120" s="1"/>
  <c r="CT118"/>
  <c r="CJ118"/>
  <c r="CP112"/>
  <c r="CJ112"/>
  <c r="CT111"/>
  <c r="CH111"/>
  <c r="CJ110"/>
  <c r="FJ110" s="1"/>
  <c r="FL110" s="1"/>
  <c r="CJ109"/>
  <c r="FJ109" s="1"/>
  <c r="FL109" s="1"/>
  <c r="CR104"/>
  <c r="CN104"/>
  <c r="CH104"/>
  <c r="CP101"/>
  <c r="CN101"/>
  <c r="CT99"/>
  <c r="CJ99"/>
  <c r="DD97"/>
  <c r="CJ97"/>
  <c r="CZ93"/>
  <c r="CR93"/>
  <c r="CJ82"/>
  <c r="FJ82" s="1"/>
  <c r="FL82" s="1"/>
  <c r="CT79"/>
  <c r="CJ79"/>
  <c r="CJ77"/>
  <c r="FJ77" s="1"/>
  <c r="FL77" s="1"/>
  <c r="CP72"/>
  <c r="CJ72"/>
  <c r="CR66"/>
  <c r="CJ66"/>
  <c r="CN62"/>
  <c r="FJ62" s="1"/>
  <c r="FL62" s="1"/>
  <c r="CF59"/>
  <c r="FJ59" s="1"/>
  <c r="FL59" s="1"/>
  <c r="CF58"/>
  <c r="FJ58" s="1"/>
  <c r="FL58" s="1"/>
  <c r="CJ57"/>
  <c r="FJ57" s="1"/>
  <c r="FL57" s="1"/>
  <c r="CJ56"/>
  <c r="FJ56" s="1"/>
  <c r="FL56" s="1"/>
  <c r="CJ55"/>
  <c r="FJ55" s="1"/>
  <c r="FL55" s="1"/>
  <c r="CF48"/>
  <c r="FJ48" s="1"/>
  <c r="FL48" s="1"/>
  <c r="CN45"/>
  <c r="FJ45" s="1"/>
  <c r="FL45" s="1"/>
  <c r="CT40"/>
  <c r="CJ40"/>
  <c r="CJ38"/>
  <c r="FJ38" s="1"/>
  <c r="FL38" s="1"/>
  <c r="CT36"/>
  <c r="FJ36" s="1"/>
  <c r="FL36" s="1"/>
  <c r="DD35"/>
  <c r="FJ35" s="1"/>
  <c r="FL35" s="1"/>
  <c r="CZ34"/>
  <c r="FJ34" s="1"/>
  <c r="FL34" s="1"/>
  <c r="CJ17"/>
  <c r="FJ17" s="1"/>
  <c r="FL17" s="1"/>
  <c r="CJ16"/>
  <c r="FJ16" s="1"/>
  <c r="FL16" s="1"/>
  <c r="CJ15"/>
  <c r="FJ15" s="1"/>
  <c r="FL15" s="1"/>
  <c r="CJ12"/>
  <c r="FJ12" s="1"/>
  <c r="FL12" s="1"/>
  <c r="B7" i="22" l="1"/>
  <c r="N416" i="6"/>
  <c r="Z118"/>
  <c r="AA118" s="1"/>
  <c r="F6" i="22"/>
  <c r="F5" s="1"/>
  <c r="Z129" i="6"/>
  <c r="AA60"/>
  <c r="AA251"/>
  <c r="AB251" s="1"/>
  <c r="AA36"/>
  <c r="AB36" s="1"/>
  <c r="AA272"/>
  <c r="AB272" s="1"/>
  <c r="AC272" s="1"/>
  <c r="AA292"/>
  <c r="AB292" s="1"/>
  <c r="Z328"/>
  <c r="AA328" s="1"/>
  <c r="AB328" s="1"/>
  <c r="AC328" s="1"/>
  <c r="AA54"/>
  <c r="AB54" s="1"/>
  <c r="AA48"/>
  <c r="AB48" s="1"/>
  <c r="AA18"/>
  <c r="AB18" s="1"/>
  <c r="AA226"/>
  <c r="AB226" s="1"/>
  <c r="AA12"/>
  <c r="AB12" s="1"/>
  <c r="AA90"/>
  <c r="AB90" s="1"/>
  <c r="AC90" s="1"/>
  <c r="AA183"/>
  <c r="AA72"/>
  <c r="AB72" s="1"/>
  <c r="AA23"/>
  <c r="AB23" s="1"/>
  <c r="AA59"/>
  <c r="AB59" s="1"/>
  <c r="AC59" s="1"/>
  <c r="Z21"/>
  <c r="AA21" s="1"/>
  <c r="AA84"/>
  <c r="AB84" s="1"/>
  <c r="AA232"/>
  <c r="AB232" s="1"/>
  <c r="AA63"/>
  <c r="AB63" s="1"/>
  <c r="AA298"/>
  <c r="AB298" s="1"/>
  <c r="AC298" s="1"/>
  <c r="AA159"/>
  <c r="AA71"/>
  <c r="AB71" s="1"/>
  <c r="AA30"/>
  <c r="AB30" s="1"/>
  <c r="AA66"/>
  <c r="AB66" s="1"/>
  <c r="AA214"/>
  <c r="AB214" s="1"/>
  <c r="AA280"/>
  <c r="AB280" s="1"/>
  <c r="AC280" s="1"/>
  <c r="AD201"/>
  <c r="AE201" s="1"/>
  <c r="AA325"/>
  <c r="AB325" s="1"/>
  <c r="AC325" s="1"/>
  <c r="AA245"/>
  <c r="AA250"/>
  <c r="AB250" s="1"/>
  <c r="Z224"/>
  <c r="AA224" s="1"/>
  <c r="AB224" s="1"/>
  <c r="AC224" s="1"/>
  <c r="AA313"/>
  <c r="AB313" s="1"/>
  <c r="AA15"/>
  <c r="AB15" s="1"/>
  <c r="AA293"/>
  <c r="AB293" s="1"/>
  <c r="AA329"/>
  <c r="AA165"/>
  <c r="AB165" s="1"/>
  <c r="AC165" s="1"/>
  <c r="AD165" s="1"/>
  <c r="AA162"/>
  <c r="AB162" s="1"/>
  <c r="AA243"/>
  <c r="AB243" s="1"/>
  <c r="AC243" s="1"/>
  <c r="AD243" s="1"/>
  <c r="AC454"/>
  <c r="AD454" s="1"/>
  <c r="AE454" s="1"/>
  <c r="AF454" s="1"/>
  <c r="AG454" s="1"/>
  <c r="AA407"/>
  <c r="AB407" s="1"/>
  <c r="AC407" s="1"/>
  <c r="AD407" s="1"/>
  <c r="AA288"/>
  <c r="AB288" s="1"/>
  <c r="AA78"/>
  <c r="AB78" s="1"/>
  <c r="AC78" s="1"/>
  <c r="AA28"/>
  <c r="AB28" s="1"/>
  <c r="AA220"/>
  <c r="AB220" s="1"/>
  <c r="AB362"/>
  <c r="AC362" s="1"/>
  <c r="AA306"/>
  <c r="Z64"/>
  <c r="AA64" s="1"/>
  <c r="AB64" s="1"/>
  <c r="Z100"/>
  <c r="AA100" s="1"/>
  <c r="Z136"/>
  <c r="AA136" s="1"/>
  <c r="Z99"/>
  <c r="AA99" s="1"/>
  <c r="Z207"/>
  <c r="AA207" s="1"/>
  <c r="AA405"/>
  <c r="AB405" s="1"/>
  <c r="AC405" s="1"/>
  <c r="AD405" s="1"/>
  <c r="AA114"/>
  <c r="AB114" s="1"/>
  <c r="AA24"/>
  <c r="AB24" s="1"/>
  <c r="AC24" s="1"/>
  <c r="AA75"/>
  <c r="AA239"/>
  <c r="AB239" s="1"/>
  <c r="AA311"/>
  <c r="AB311" s="1"/>
  <c r="Z202"/>
  <c r="AA202" s="1"/>
  <c r="AB202" s="1"/>
  <c r="Z93"/>
  <c r="AA93" s="1"/>
  <c r="AA380"/>
  <c r="AB380" s="1"/>
  <c r="AC380" s="1"/>
  <c r="AB297"/>
  <c r="AC297" s="1"/>
  <c r="AD297" s="1"/>
  <c r="AE297" s="1"/>
  <c r="AF297" s="1"/>
  <c r="AA257"/>
  <c r="AB257" s="1"/>
  <c r="AA308"/>
  <c r="AB308" s="1"/>
  <c r="AC308" s="1"/>
  <c r="AB426"/>
  <c r="AC426" s="1"/>
  <c r="AD426" s="1"/>
  <c r="AA398"/>
  <c r="AB398" s="1"/>
  <c r="AC398" s="1"/>
  <c r="AB195"/>
  <c r="AC195" s="1"/>
  <c r="AD195" s="1"/>
  <c r="AE195" s="1"/>
  <c r="Z275"/>
  <c r="AA275" s="1"/>
  <c r="AB275" s="1"/>
  <c r="AC275" s="1"/>
  <c r="AB279"/>
  <c r="AC279" s="1"/>
  <c r="AD279" s="1"/>
  <c r="AB142"/>
  <c r="AC142" s="1"/>
  <c r="AA42"/>
  <c r="AB42" s="1"/>
  <c r="AC42" s="1"/>
  <c r="AA46"/>
  <c r="AB46" s="1"/>
  <c r="AA238"/>
  <c r="AB238" s="1"/>
  <c r="AB419"/>
  <c r="AC419" s="1"/>
  <c r="AD273"/>
  <c r="Z236"/>
  <c r="AA236" s="1"/>
  <c r="AB236" s="1"/>
  <c r="Z82"/>
  <c r="AA82" s="1"/>
  <c r="AB82" s="1"/>
  <c r="AC82" s="1"/>
  <c r="AA422"/>
  <c r="AB422" s="1"/>
  <c r="AB105"/>
  <c r="AC105" s="1"/>
  <c r="AD105" s="1"/>
  <c r="AB213"/>
  <c r="AC213" s="1"/>
  <c r="AB231"/>
  <c r="AC231" s="1"/>
  <c r="AD231" s="1"/>
  <c r="AB106"/>
  <c r="AC106" s="1"/>
  <c r="AA270"/>
  <c r="AB270" s="1"/>
  <c r="AC270" s="1"/>
  <c r="AA446"/>
  <c r="AB446" s="1"/>
  <c r="AA178"/>
  <c r="AB178" s="1"/>
  <c r="AA420"/>
  <c r="AB420" s="1"/>
  <c r="AC420" s="1"/>
  <c r="Z258"/>
  <c r="AA258" s="1"/>
  <c r="AB258" s="1"/>
  <c r="Z429"/>
  <c r="AA429" s="1"/>
  <c r="AB429" s="1"/>
  <c r="AA417"/>
  <c r="AB417" s="1"/>
  <c r="AB171"/>
  <c r="AC171" s="1"/>
  <c r="AA434"/>
  <c r="AB434" s="1"/>
  <c r="AB141"/>
  <c r="AC141" s="1"/>
  <c r="AA410"/>
  <c r="AB410" s="1"/>
  <c r="AB261"/>
  <c r="AC261" s="1"/>
  <c r="AD261" s="1"/>
  <c r="AA450"/>
  <c r="AB450" s="1"/>
  <c r="AC450" s="1"/>
  <c r="AA392"/>
  <c r="AB392" s="1"/>
  <c r="AC392" s="1"/>
  <c r="AA413"/>
  <c r="AB413" s="1"/>
  <c r="AA437"/>
  <c r="AB437" s="1"/>
  <c r="AC437" s="1"/>
  <c r="AA401"/>
  <c r="AA212"/>
  <c r="AB212" s="1"/>
  <c r="AC135"/>
  <c r="AD135" s="1"/>
  <c r="AE135" s="1"/>
  <c r="AB351"/>
  <c r="AC351" s="1"/>
  <c r="AB387"/>
  <c r="AA194"/>
  <c r="AA399"/>
  <c r="AB399" s="1"/>
  <c r="AA418"/>
  <c r="AB418" s="1"/>
  <c r="AC418" s="1"/>
  <c r="AA432"/>
  <c r="AB432" s="1"/>
  <c r="AC432" s="1"/>
  <c r="AA147"/>
  <c r="AB147" s="1"/>
  <c r="AA431"/>
  <c r="AB431" s="1"/>
  <c r="AA406"/>
  <c r="AA291"/>
  <c r="AA411"/>
  <c r="AB411" s="1"/>
  <c r="AA444"/>
  <c r="AB444" s="1"/>
  <c r="AC444" s="1"/>
  <c r="AD444" s="1"/>
  <c r="AA425"/>
  <c r="AA158"/>
  <c r="AB158" s="1"/>
  <c r="AC260"/>
  <c r="AD260" s="1"/>
  <c r="AB339"/>
  <c r="AC339" s="1"/>
  <c r="AA276"/>
  <c r="AB276" s="1"/>
  <c r="AA449"/>
  <c r="AB449" s="1"/>
  <c r="AC449" s="1"/>
  <c r="AB404"/>
  <c r="AB123"/>
  <c r="AC123" s="1"/>
  <c r="AA267"/>
  <c r="AB160"/>
  <c r="AC160" s="1"/>
  <c r="AA87"/>
  <c r="AB87" s="1"/>
  <c r="AA266"/>
  <c r="AB266" s="1"/>
  <c r="AA370"/>
  <c r="AB370" s="1"/>
  <c r="AC370" s="1"/>
  <c r="AA363"/>
  <c r="AA259"/>
  <c r="AB259" s="1"/>
  <c r="AA356"/>
  <c r="AB356" s="1"/>
  <c r="AC356" s="1"/>
  <c r="Z98"/>
  <c r="AA98" s="1"/>
  <c r="Z134"/>
  <c r="AA134" s="1"/>
  <c r="Z170"/>
  <c r="AA133"/>
  <c r="AB133" s="1"/>
  <c r="Z253"/>
  <c r="AA253" s="1"/>
  <c r="AB253" s="1"/>
  <c r="Z373"/>
  <c r="AA373" s="1"/>
  <c r="AA355"/>
  <c r="AB355" s="1"/>
  <c r="AC355" s="1"/>
  <c r="AA391"/>
  <c r="AB391" s="1"/>
  <c r="Z115"/>
  <c r="AA115" s="1"/>
  <c r="Z151"/>
  <c r="AA151" s="1"/>
  <c r="AB151" s="1"/>
  <c r="AC151" s="1"/>
  <c r="Z187"/>
  <c r="AA219"/>
  <c r="AB219" s="1"/>
  <c r="AA366"/>
  <c r="AB357"/>
  <c r="AC357" s="1"/>
  <c r="AD357" s="1"/>
  <c r="AB375"/>
  <c r="AC375" s="1"/>
  <c r="AD375" s="1"/>
  <c r="AB393"/>
  <c r="AC393" s="1"/>
  <c r="AD393" s="1"/>
  <c r="Z354"/>
  <c r="AA174"/>
  <c r="Z341"/>
  <c r="AA341" s="1"/>
  <c r="Z344"/>
  <c r="AA344" s="1"/>
  <c r="Z38"/>
  <c r="AA38" s="1"/>
  <c r="AB38" s="1"/>
  <c r="AA152"/>
  <c r="AA442"/>
  <c r="AB442" s="1"/>
  <c r="AC442" s="1"/>
  <c r="AA440"/>
  <c r="AB440" s="1"/>
  <c r="AA460"/>
  <c r="AB460" s="1"/>
  <c r="Z347"/>
  <c r="AA347" s="1"/>
  <c r="Z365"/>
  <c r="Z383"/>
  <c r="AA383" s="1"/>
  <c r="AA451"/>
  <c r="AC172"/>
  <c r="AD172" s="1"/>
  <c r="AB340"/>
  <c r="AC340" s="1"/>
  <c r="AA124"/>
  <c r="AB124" s="1"/>
  <c r="AA196"/>
  <c r="Z403"/>
  <c r="AA403" s="1"/>
  <c r="Z416"/>
  <c r="Z430"/>
  <c r="AA430" s="1"/>
  <c r="Z421"/>
  <c r="AA421" s="1"/>
  <c r="AB154"/>
  <c r="AC154" s="1"/>
  <c r="AD154" s="1"/>
  <c r="AA228"/>
  <c r="Z415"/>
  <c r="Z423"/>
  <c r="AA423" s="1"/>
  <c r="Z435"/>
  <c r="Z447"/>
  <c r="AA447" s="1"/>
  <c r="Z153"/>
  <c r="AA153" s="1"/>
  <c r="AB153" s="1"/>
  <c r="AA128"/>
  <c r="AA225"/>
  <c r="AB225" s="1"/>
  <c r="Z374"/>
  <c r="AA374" s="1"/>
  <c r="AA350"/>
  <c r="AB350" s="1"/>
  <c r="AA203"/>
  <c r="AB203" s="1"/>
  <c r="Z428"/>
  <c r="Z20"/>
  <c r="AA20" s="1"/>
  <c r="Z92"/>
  <c r="AA92" s="1"/>
  <c r="Z164"/>
  <c r="AA164" s="1"/>
  <c r="Z367"/>
  <c r="AA367" s="1"/>
  <c r="AA349"/>
  <c r="AA385"/>
  <c r="AB385" s="1"/>
  <c r="Z452"/>
  <c r="AA452" s="1"/>
  <c r="AA101"/>
  <c r="AB101" s="1"/>
  <c r="AC101" s="1"/>
  <c r="AA119"/>
  <c r="AB119" s="1"/>
  <c r="AC119" s="1"/>
  <c r="AA137"/>
  <c r="AA155"/>
  <c r="AB155" s="1"/>
  <c r="AA173"/>
  <c r="AA191"/>
  <c r="AB191" s="1"/>
  <c r="Z109"/>
  <c r="AA109" s="1"/>
  <c r="Z145"/>
  <c r="AA145" s="1"/>
  <c r="Z181"/>
  <c r="AA96"/>
  <c r="AA156"/>
  <c r="AA204"/>
  <c r="AB204" s="1"/>
  <c r="Z384"/>
  <c r="AA360"/>
  <c r="AB360" s="1"/>
  <c r="AA396"/>
  <c r="AA116"/>
  <c r="Z217"/>
  <c r="AA217" s="1"/>
  <c r="AA448"/>
  <c r="AB448" s="1"/>
  <c r="AC448" s="1"/>
  <c r="AA163"/>
  <c r="AB163" s="1"/>
  <c r="AA108"/>
  <c r="AA117"/>
  <c r="AA140"/>
  <c r="Z235"/>
  <c r="AA235" s="1"/>
  <c r="AB235" s="1"/>
  <c r="AC235" s="1"/>
  <c r="AA56"/>
  <c r="AB56" s="1"/>
  <c r="AA74"/>
  <c r="AB74" s="1"/>
  <c r="AC74" s="1"/>
  <c r="AA190"/>
  <c r="AB208"/>
  <c r="AC208" s="1"/>
  <c r="AA216"/>
  <c r="AB216" s="1"/>
  <c r="AC216" s="1"/>
  <c r="AA234"/>
  <c r="AB234" s="1"/>
  <c r="Z408"/>
  <c r="Z189"/>
  <c r="AA122"/>
  <c r="AB122" s="1"/>
  <c r="AC122" s="1"/>
  <c r="AA436"/>
  <c r="AB436" s="1"/>
  <c r="AC436" s="1"/>
  <c r="Z200"/>
  <c r="Z222"/>
  <c r="AA222" s="1"/>
  <c r="Z361"/>
  <c r="AA343"/>
  <c r="AB343" s="1"/>
  <c r="AC343" s="1"/>
  <c r="AA379"/>
  <c r="AB379" s="1"/>
  <c r="AC379" s="1"/>
  <c r="Z103"/>
  <c r="Z175"/>
  <c r="AA175" s="1"/>
  <c r="Z211"/>
  <c r="AA211" s="1"/>
  <c r="AA150"/>
  <c r="AB150" s="1"/>
  <c r="AA198"/>
  <c r="AB198" s="1"/>
  <c r="Z285"/>
  <c r="Z378"/>
  <c r="AA378" s="1"/>
  <c r="AA390"/>
  <c r="AA104"/>
  <c r="AB104" s="1"/>
  <c r="AA102"/>
  <c r="Z177"/>
  <c r="AA110"/>
  <c r="AA409"/>
  <c r="AB409" s="1"/>
  <c r="Z359"/>
  <c r="AA359" s="1"/>
  <c r="Z377"/>
  <c r="AA377" s="1"/>
  <c r="Z395"/>
  <c r="AA395" s="1"/>
  <c r="AB346"/>
  <c r="AC346" s="1"/>
  <c r="AB382"/>
  <c r="AC382" s="1"/>
  <c r="AD382" s="1"/>
  <c r="AA397"/>
  <c r="AB397" s="1"/>
  <c r="Z424"/>
  <c r="AA424" s="1"/>
  <c r="AA345"/>
  <c r="AB345" s="1"/>
  <c r="AA381"/>
  <c r="AA455"/>
  <c r="AA264"/>
  <c r="AB264" s="1"/>
  <c r="AA282"/>
  <c r="AB282" s="1"/>
  <c r="AC282" s="1"/>
  <c r="AA197"/>
  <c r="Z188"/>
  <c r="Z459"/>
  <c r="AA95"/>
  <c r="AA113"/>
  <c r="AA131"/>
  <c r="AA149"/>
  <c r="AA167"/>
  <c r="AA185"/>
  <c r="Z412"/>
  <c r="Z427"/>
  <c r="AA427" s="1"/>
  <c r="Z439"/>
  <c r="AA439" s="1"/>
  <c r="Z97"/>
  <c r="Z169"/>
  <c r="AA169" s="1"/>
  <c r="Z205"/>
  <c r="AA132"/>
  <c r="AB132" s="1"/>
  <c r="AA192"/>
  <c r="Z372"/>
  <c r="AA372" s="1"/>
  <c r="AA348"/>
  <c r="AB94"/>
  <c r="AC94" s="1"/>
  <c r="AB112"/>
  <c r="AC112" s="1"/>
  <c r="AB130"/>
  <c r="AC130" s="1"/>
  <c r="AB148"/>
  <c r="AC148" s="1"/>
  <c r="AB166"/>
  <c r="AC166" s="1"/>
  <c r="AD166" s="1"/>
  <c r="AB184"/>
  <c r="AA182"/>
  <c r="AB182" s="1"/>
  <c r="AA127"/>
  <c r="AA144"/>
  <c r="AA456"/>
  <c r="AB456" s="1"/>
  <c r="Z146"/>
  <c r="Z91"/>
  <c r="AA91" s="1"/>
  <c r="Z199"/>
  <c r="AA199" s="1"/>
  <c r="AB199" s="1"/>
  <c r="AA126"/>
  <c r="AA186"/>
  <c r="AB186" s="1"/>
  <c r="Z342"/>
  <c r="AA139"/>
  <c r="AB139" s="1"/>
  <c r="AA138"/>
  <c r="AA210"/>
  <c r="AB210" s="1"/>
  <c r="Z353"/>
  <c r="Z371"/>
  <c r="AA371" s="1"/>
  <c r="Z389"/>
  <c r="AA389" s="1"/>
  <c r="AA445"/>
  <c r="AB369"/>
  <c r="AC369" s="1"/>
  <c r="AB294"/>
  <c r="AC294" s="1"/>
  <c r="Z457"/>
  <c r="AA457" s="1"/>
  <c r="Z453"/>
  <c r="AA453" s="1"/>
  <c r="AA209"/>
  <c r="Z176"/>
  <c r="AA107"/>
  <c r="AB107" s="1"/>
  <c r="AA125"/>
  <c r="AA143"/>
  <c r="AB143" s="1"/>
  <c r="AA161"/>
  <c r="AA179"/>
  <c r="AA433"/>
  <c r="Z121"/>
  <c r="AA121" s="1"/>
  <c r="Z157"/>
  <c r="AA157" s="1"/>
  <c r="Z193"/>
  <c r="AA193" s="1"/>
  <c r="AA120"/>
  <c r="AA168"/>
  <c r="Z458"/>
  <c r="AA180"/>
  <c r="AD368"/>
  <c r="AE368" s="1"/>
  <c r="AF368" s="1"/>
  <c r="AG368" s="1"/>
  <c r="AD386"/>
  <c r="AD443"/>
  <c r="AE443" s="1"/>
  <c r="AB223"/>
  <c r="AC223" s="1"/>
  <c r="AB301"/>
  <c r="AC301" s="1"/>
  <c r="AB310"/>
  <c r="AB319"/>
  <c r="AC319" s="1"/>
  <c r="AB337"/>
  <c r="AC337" s="1"/>
  <c r="AB269"/>
  <c r="AB278"/>
  <c r="AB287"/>
  <c r="AC287" s="1"/>
  <c r="AB296"/>
  <c r="AB305"/>
  <c r="AB314"/>
  <c r="AB323"/>
  <c r="AC323" s="1"/>
  <c r="AB332"/>
  <c r="AD206"/>
  <c r="AE206" s="1"/>
  <c r="AB17"/>
  <c r="AC17" s="1"/>
  <c r="AB26"/>
  <c r="AB35"/>
  <c r="AB44"/>
  <c r="AC44" s="1"/>
  <c r="AB53"/>
  <c r="AB62"/>
  <c r="AC62" s="1"/>
  <c r="AB80"/>
  <c r="AC80" s="1"/>
  <c r="AB89"/>
  <c r="AB33"/>
  <c r="AB51"/>
  <c r="AB69"/>
  <c r="AB10"/>
  <c r="AC10" s="1"/>
  <c r="AB19"/>
  <c r="AC19" s="1"/>
  <c r="AB37"/>
  <c r="AC37" s="1"/>
  <c r="AB55"/>
  <c r="AC55" s="1"/>
  <c r="AB73"/>
  <c r="AC73" s="1"/>
  <c r="AB241"/>
  <c r="AB262"/>
  <c r="AB271"/>
  <c r="AB289"/>
  <c r="AB221"/>
  <c r="AB230"/>
  <c r="AB248"/>
  <c r="AC248" s="1"/>
  <c r="AB240"/>
  <c r="AC240" s="1"/>
  <c r="AB315"/>
  <c r="AC315" s="1"/>
  <c r="AB324"/>
  <c r="AC324" s="1"/>
  <c r="AB333"/>
  <c r="AC333" s="1"/>
  <c r="AC358"/>
  <c r="AC376"/>
  <c r="AD376" s="1"/>
  <c r="AC394"/>
  <c r="AB229"/>
  <c r="AC229" s="1"/>
  <c r="AB307"/>
  <c r="AB316"/>
  <c r="AB334"/>
  <c r="AB284"/>
  <c r="AC284" s="1"/>
  <c r="AB302"/>
  <c r="AC302" s="1"/>
  <c r="AB320"/>
  <c r="AC320" s="1"/>
  <c r="AB329"/>
  <c r="AB338"/>
  <c r="AB237"/>
  <c r="AC237" s="1"/>
  <c r="AD237" s="1"/>
  <c r="AB255"/>
  <c r="AC255" s="1"/>
  <c r="AD111"/>
  <c r="AE111" s="1"/>
  <c r="AB14"/>
  <c r="AC14" s="1"/>
  <c r="AD14" s="1"/>
  <c r="AB32"/>
  <c r="AC32" s="1"/>
  <c r="AB41"/>
  <c r="AB50"/>
  <c r="AC50" s="1"/>
  <c r="AB68"/>
  <c r="AB77"/>
  <c r="AC77" s="1"/>
  <c r="AB86"/>
  <c r="AB27"/>
  <c r="AB45"/>
  <c r="AB81"/>
  <c r="AB16"/>
  <c r="AB25"/>
  <c r="AC25" s="1"/>
  <c r="AB34"/>
  <c r="AC34" s="1"/>
  <c r="AB43"/>
  <c r="AC43" s="1"/>
  <c r="AB52"/>
  <c r="AC52" s="1"/>
  <c r="AB61"/>
  <c r="AC61" s="1"/>
  <c r="AD61" s="1"/>
  <c r="AB70"/>
  <c r="AC70" s="1"/>
  <c r="AB79"/>
  <c r="AC79" s="1"/>
  <c r="AB88"/>
  <c r="AC88" s="1"/>
  <c r="AB247"/>
  <c r="AC247" s="1"/>
  <c r="AB256"/>
  <c r="AC256" s="1"/>
  <c r="AD256" s="1"/>
  <c r="AB268"/>
  <c r="AB277"/>
  <c r="AB286"/>
  <c r="AB295"/>
  <c r="AB218"/>
  <c r="AB227"/>
  <c r="AC227" s="1"/>
  <c r="AB245"/>
  <c r="AB254"/>
  <c r="AC254" s="1"/>
  <c r="AB252"/>
  <c r="AC252" s="1"/>
  <c r="AB303"/>
  <c r="AC303" s="1"/>
  <c r="AD303" s="1"/>
  <c r="AB312"/>
  <c r="AC312" s="1"/>
  <c r="AB321"/>
  <c r="AC321" s="1"/>
  <c r="AB330"/>
  <c r="AC330" s="1"/>
  <c r="AC364"/>
  <c r="AD364" s="1"/>
  <c r="AC414"/>
  <c r="AC441"/>
  <c r="AB60"/>
  <c r="AC60" s="1"/>
  <c r="AB304"/>
  <c r="AB322"/>
  <c r="AB331"/>
  <c r="AB263"/>
  <c r="AC263" s="1"/>
  <c r="AB281"/>
  <c r="AB290"/>
  <c r="AC290" s="1"/>
  <c r="AB299"/>
  <c r="AB317"/>
  <c r="AB326"/>
  <c r="AC326" s="1"/>
  <c r="AB335"/>
  <c r="AC335" s="1"/>
  <c r="AB249"/>
  <c r="AC249" s="1"/>
  <c r="AB11"/>
  <c r="AB29"/>
  <c r="AB47"/>
  <c r="AB65"/>
  <c r="AB83"/>
  <c r="AC83" s="1"/>
  <c r="AB39"/>
  <c r="AC39" s="1"/>
  <c r="AB57"/>
  <c r="AC57" s="1"/>
  <c r="AD57" s="1"/>
  <c r="AB13"/>
  <c r="AC13" s="1"/>
  <c r="AB22"/>
  <c r="AC22" s="1"/>
  <c r="AB31"/>
  <c r="AB40"/>
  <c r="AB49"/>
  <c r="AC49" s="1"/>
  <c r="AB58"/>
  <c r="AC58" s="1"/>
  <c r="AB67"/>
  <c r="AC67" s="1"/>
  <c r="AB76"/>
  <c r="AB85"/>
  <c r="AC85" s="1"/>
  <c r="AB244"/>
  <c r="AB265"/>
  <c r="AC265" s="1"/>
  <c r="AD265" s="1"/>
  <c r="AB274"/>
  <c r="AB283"/>
  <c r="AB215"/>
  <c r="AC215" s="1"/>
  <c r="AB233"/>
  <c r="AB242"/>
  <c r="AC242" s="1"/>
  <c r="AB246"/>
  <c r="AC246" s="1"/>
  <c r="AB300"/>
  <c r="AC300" s="1"/>
  <c r="AB309"/>
  <c r="AC309" s="1"/>
  <c r="AB318"/>
  <c r="AC318" s="1"/>
  <c r="AB327"/>
  <c r="AC327" s="1"/>
  <c r="AB336"/>
  <c r="AC336" s="1"/>
  <c r="AC352"/>
  <c r="AC388"/>
  <c r="AC402"/>
  <c r="AC438"/>
  <c r="AD400"/>
  <c r="AE400" s="1"/>
  <c r="FK396"/>
  <c r="FK402"/>
  <c r="FJ99"/>
  <c r="FL99" s="1"/>
  <c r="AB9"/>
  <c r="AC9" s="1"/>
  <c r="FJ19"/>
  <c r="FJ40"/>
  <c r="FJ72"/>
  <c r="FJ93"/>
  <c r="FJ101"/>
  <c r="FJ320"/>
  <c r="FL320" s="1"/>
  <c r="FJ118"/>
  <c r="FJ158"/>
  <c r="FJ445"/>
  <c r="FJ96"/>
  <c r="FJ418"/>
  <c r="FJ424"/>
  <c r="FK420"/>
  <c r="FJ388"/>
  <c r="FJ231"/>
  <c r="FK398"/>
  <c r="FK417"/>
  <c r="FJ111"/>
  <c r="FJ141"/>
  <c r="FJ161"/>
  <c r="FJ379"/>
  <c r="FJ427"/>
  <c r="FK404"/>
  <c r="FK410"/>
  <c r="FK414"/>
  <c r="FJ79"/>
  <c r="FJ104"/>
  <c r="FJ112"/>
  <c r="FJ134"/>
  <c r="FJ144"/>
  <c r="FJ162"/>
  <c r="FJ21"/>
  <c r="FJ51"/>
  <c r="FJ63"/>
  <c r="FJ139"/>
  <c r="FK419"/>
  <c r="FK408"/>
  <c r="FJ66"/>
  <c r="FJ97"/>
  <c r="FJ426"/>
  <c r="FJ46"/>
  <c r="FJ114"/>
  <c r="FL114" s="1"/>
  <c r="FJ176"/>
  <c r="FJ258"/>
  <c r="FJ169"/>
  <c r="FJ298"/>
  <c r="FJ33"/>
  <c r="FJ182"/>
  <c r="FJ44"/>
  <c r="FJ88"/>
  <c r="FJ256"/>
  <c r="FJ10"/>
  <c r="FJ456"/>
  <c r="FJ22"/>
  <c r="FJ28"/>
  <c r="FJ43"/>
  <c r="FJ49"/>
  <c r="FJ61"/>
  <c r="FJ64"/>
  <c r="FJ67"/>
  <c r="FJ73"/>
  <c r="FJ87"/>
  <c r="FJ90"/>
  <c r="FJ129"/>
  <c r="FJ135"/>
  <c r="FJ213"/>
  <c r="FJ259"/>
  <c r="FJ268"/>
  <c r="FJ313"/>
  <c r="FJ358"/>
  <c r="FJ367"/>
  <c r="FK423"/>
  <c r="FJ416"/>
  <c r="FL416" s="1"/>
  <c r="FJ422"/>
  <c r="FL422" s="1"/>
  <c r="FJ18"/>
  <c r="FJ24"/>
  <c r="FJ27"/>
  <c r="FJ60"/>
  <c r="FJ69"/>
  <c r="FJ83"/>
  <c r="FJ131"/>
  <c r="FJ146"/>
  <c r="FJ220"/>
  <c r="FJ228"/>
  <c r="FJ267"/>
  <c r="FJ270"/>
  <c r="FJ279"/>
  <c r="FJ324"/>
  <c r="FJ339"/>
  <c r="FJ390"/>
  <c r="FK425"/>
  <c r="FK428"/>
  <c r="FJ433"/>
  <c r="FJ442"/>
  <c r="FJ460"/>
  <c r="FJ11"/>
  <c r="FJ29"/>
  <c r="FJ68"/>
  <c r="FJ74"/>
  <c r="FJ85"/>
  <c r="FJ91"/>
  <c r="FJ115"/>
  <c r="FJ130"/>
  <c r="FJ142"/>
  <c r="FJ151"/>
  <c r="FJ178"/>
  <c r="FJ254"/>
  <c r="FJ338"/>
  <c r="FJ374"/>
  <c r="FK421"/>
  <c r="FK430"/>
  <c r="FK432"/>
  <c r="FK435"/>
  <c r="FK438"/>
  <c r="FK441"/>
  <c r="FK444"/>
  <c r="FK447"/>
  <c r="FK450"/>
  <c r="FK453"/>
  <c r="FK459"/>
  <c r="FK13"/>
  <c r="FK16"/>
  <c r="FK25"/>
  <c r="FK31"/>
  <c r="FK34"/>
  <c r="FK37"/>
  <c r="FK52"/>
  <c r="FK55"/>
  <c r="FK58"/>
  <c r="FK70"/>
  <c r="FK76"/>
  <c r="FK78"/>
  <c r="FK81"/>
  <c r="FK84"/>
  <c r="FK102"/>
  <c r="FK105"/>
  <c r="FK108"/>
  <c r="FK117"/>
  <c r="FK120"/>
  <c r="FK123"/>
  <c r="FK126"/>
  <c r="FK132"/>
  <c r="FK138"/>
  <c r="FK147"/>
  <c r="FK150"/>
  <c r="FK153"/>
  <c r="FK156"/>
  <c r="FK159"/>
  <c r="FK165"/>
  <c r="FK168"/>
  <c r="FK171"/>
  <c r="FK174"/>
  <c r="FK177"/>
  <c r="FK180"/>
  <c r="FK183"/>
  <c r="FK186"/>
  <c r="FK189"/>
  <c r="FK192"/>
  <c r="FK195"/>
  <c r="FK198"/>
  <c r="FK201"/>
  <c r="FK204"/>
  <c r="FK207"/>
  <c r="FK210"/>
  <c r="FK216"/>
  <c r="FK218"/>
  <c r="FK221"/>
  <c r="FK223"/>
  <c r="FK226"/>
  <c r="FK229"/>
  <c r="FK232"/>
  <c r="FK235"/>
  <c r="FK238"/>
  <c r="FK241"/>
  <c r="FK244"/>
  <c r="FK247"/>
  <c r="FK250"/>
  <c r="FK253"/>
  <c r="FK262"/>
  <c r="FK265"/>
  <c r="FK271"/>
  <c r="FK274"/>
  <c r="FK277"/>
  <c r="FK280"/>
  <c r="FK283"/>
  <c r="FK286"/>
  <c r="FK289"/>
  <c r="FK292"/>
  <c r="FK295"/>
  <c r="FK301"/>
  <c r="FK304"/>
  <c r="FK307"/>
  <c r="FK310"/>
  <c r="FK316"/>
  <c r="FK319"/>
  <c r="FK322"/>
  <c r="FK325"/>
  <c r="FK328"/>
  <c r="FK331"/>
  <c r="FK334"/>
  <c r="FK337"/>
  <c r="FK340"/>
  <c r="FK343"/>
  <c r="FK346"/>
  <c r="FK349"/>
  <c r="FK352"/>
  <c r="FK355"/>
  <c r="FK361"/>
  <c r="FK364"/>
  <c r="FK370"/>
  <c r="FK373"/>
  <c r="FK376"/>
  <c r="FK382"/>
  <c r="FK385"/>
  <c r="FK391"/>
  <c r="FK397"/>
  <c r="FK403"/>
  <c r="FK409"/>
  <c r="FK415"/>
  <c r="FK429"/>
  <c r="FK431"/>
  <c r="FK434"/>
  <c r="FK437"/>
  <c r="FK440"/>
  <c r="FK443"/>
  <c r="FK446"/>
  <c r="FK449"/>
  <c r="FK452"/>
  <c r="FK455"/>
  <c r="FK458"/>
  <c r="FK9"/>
  <c r="FK12"/>
  <c r="FK15"/>
  <c r="FK30"/>
  <c r="FK36"/>
  <c r="FK39"/>
  <c r="FK42"/>
  <c r="FK45"/>
  <c r="FK48"/>
  <c r="FK54"/>
  <c r="FK57"/>
  <c r="FK75"/>
  <c r="FK80"/>
  <c r="FK86"/>
  <c r="FK89"/>
  <c r="FK92"/>
  <c r="FK95"/>
  <c r="FK98"/>
  <c r="FK107"/>
  <c r="FK110"/>
  <c r="FK113"/>
  <c r="FK116"/>
  <c r="FK119"/>
  <c r="FK122"/>
  <c r="FK125"/>
  <c r="FK128"/>
  <c r="FK137"/>
  <c r="FK140"/>
  <c r="FK143"/>
  <c r="FK149"/>
  <c r="FK152"/>
  <c r="FK155"/>
  <c r="FK164"/>
  <c r="FK167"/>
  <c r="FK170"/>
  <c r="FK173"/>
  <c r="FK179"/>
  <c r="FK185"/>
  <c r="FK188"/>
  <c r="FK191"/>
  <c r="FK194"/>
  <c r="FK197"/>
  <c r="FK200"/>
  <c r="FK203"/>
  <c r="FK206"/>
  <c r="FK209"/>
  <c r="FK212"/>
  <c r="FK215"/>
  <c r="FK217"/>
  <c r="FK225"/>
  <c r="FK234"/>
  <c r="FK237"/>
  <c r="FK240"/>
  <c r="FK436"/>
  <c r="FK439"/>
  <c r="FK448"/>
  <c r="FK451"/>
  <c r="FK454"/>
  <c r="FK457"/>
  <c r="FK14"/>
  <c r="FK17"/>
  <c r="FK20"/>
  <c r="FK23"/>
  <c r="FK26"/>
  <c r="FK32"/>
  <c r="FK35"/>
  <c r="FK38"/>
  <c r="FK41"/>
  <c r="FK47"/>
  <c r="FK50"/>
  <c r="FK53"/>
  <c r="FK56"/>
  <c r="FK59"/>
  <c r="FK62"/>
  <c r="FK65"/>
  <c r="FK71"/>
  <c r="FK77"/>
  <c r="FK82"/>
  <c r="FK94"/>
  <c r="FK100"/>
  <c r="FK103"/>
  <c r="FK106"/>
  <c r="FK109"/>
  <c r="FK121"/>
  <c r="FK124"/>
  <c r="FK127"/>
  <c r="FK133"/>
  <c r="FK136"/>
  <c r="FK145"/>
  <c r="FK148"/>
  <c r="FK154"/>
  <c r="FK157"/>
  <c r="FK160"/>
  <c r="FK163"/>
  <c r="FK166"/>
  <c r="FK172"/>
  <c r="FK175"/>
  <c r="FK181"/>
  <c r="FK184"/>
  <c r="FK187"/>
  <c r="FK190"/>
  <c r="FK193"/>
  <c r="FK196"/>
  <c r="FK199"/>
  <c r="FK202"/>
  <c r="FK205"/>
  <c r="FK208"/>
  <c r="FK211"/>
  <c r="FK214"/>
  <c r="FK219"/>
  <c r="FK222"/>
  <c r="FK224"/>
  <c r="FK227"/>
  <c r="FK230"/>
  <c r="FK233"/>
  <c r="FK236"/>
  <c r="FK239"/>
  <c r="FK394"/>
  <c r="FK400"/>
  <c r="FK406"/>
  <c r="FK412"/>
  <c r="FK243"/>
  <c r="FK246"/>
  <c r="FK249"/>
  <c r="FK252"/>
  <c r="FK255"/>
  <c r="FK261"/>
  <c r="FK264"/>
  <c r="FK273"/>
  <c r="FK276"/>
  <c r="FK282"/>
  <c r="FK285"/>
  <c r="FK288"/>
  <c r="FK291"/>
  <c r="FK294"/>
  <c r="FK297"/>
  <c r="FK300"/>
  <c r="FK303"/>
  <c r="FK306"/>
  <c r="FK309"/>
  <c r="FK312"/>
  <c r="FK315"/>
  <c r="FK318"/>
  <c r="FK321"/>
  <c r="FK327"/>
  <c r="FK330"/>
  <c r="FK333"/>
  <c r="FK336"/>
  <c r="FK342"/>
  <c r="FK345"/>
  <c r="FK348"/>
  <c r="FK351"/>
  <c r="FK354"/>
  <c r="FK357"/>
  <c r="FK360"/>
  <c r="FK363"/>
  <c r="FK366"/>
  <c r="FK369"/>
  <c r="FK372"/>
  <c r="FK375"/>
  <c r="FK378"/>
  <c r="FK381"/>
  <c r="FK384"/>
  <c r="FK387"/>
  <c r="FK393"/>
  <c r="FK399"/>
  <c r="FK405"/>
  <c r="FK411"/>
  <c r="FK242"/>
  <c r="FK245"/>
  <c r="FK248"/>
  <c r="FK251"/>
  <c r="FK257"/>
  <c r="FK260"/>
  <c r="FK263"/>
  <c r="FK266"/>
  <c r="FK269"/>
  <c r="FK272"/>
  <c r="FK275"/>
  <c r="FK278"/>
  <c r="FK281"/>
  <c r="FK284"/>
  <c r="FK287"/>
  <c r="FK290"/>
  <c r="FK293"/>
  <c r="FK296"/>
  <c r="FK299"/>
  <c r="FK302"/>
  <c r="FK305"/>
  <c r="FK308"/>
  <c r="FK311"/>
  <c r="FK314"/>
  <c r="FK317"/>
  <c r="FK323"/>
  <c r="FK326"/>
  <c r="FK329"/>
  <c r="FK332"/>
  <c r="FK335"/>
  <c r="FK341"/>
  <c r="FK344"/>
  <c r="FK347"/>
  <c r="FK350"/>
  <c r="FK353"/>
  <c r="FK356"/>
  <c r="FK359"/>
  <c r="FK362"/>
  <c r="FK365"/>
  <c r="FK368"/>
  <c r="FK371"/>
  <c r="FK377"/>
  <c r="FK380"/>
  <c r="FK383"/>
  <c r="FK386"/>
  <c r="FK389"/>
  <c r="FK392"/>
  <c r="FK395"/>
  <c r="FK401"/>
  <c r="FK407"/>
  <c r="FK413"/>
  <c r="CV12" i="8"/>
  <c r="K12" s="1"/>
  <c r="CV133"/>
  <c r="CV188"/>
  <c r="K188" s="1"/>
  <c r="CV208"/>
  <c r="CT312"/>
  <c r="CT394"/>
  <c r="CV54"/>
  <c r="K54" s="1"/>
  <c r="CV63"/>
  <c r="CV71"/>
  <c r="CV212"/>
  <c r="K212" s="1"/>
  <c r="CV225"/>
  <c r="CV245"/>
  <c r="K245" s="1"/>
  <c r="CT294"/>
  <c r="CT305"/>
  <c r="CT344"/>
  <c r="CT425"/>
  <c r="CV88"/>
  <c r="CV140"/>
  <c r="K140" s="1"/>
  <c r="CV145"/>
  <c r="CV217"/>
  <c r="K217" s="1"/>
  <c r="CT456"/>
  <c r="CV7"/>
  <c r="CV13"/>
  <c r="CV60"/>
  <c r="CV61"/>
  <c r="K63"/>
  <c r="CV72"/>
  <c r="CV89"/>
  <c r="CV113"/>
  <c r="CV128"/>
  <c r="CV134"/>
  <c r="CV139"/>
  <c r="CV148"/>
  <c r="CV171"/>
  <c r="K182"/>
  <c r="CV189"/>
  <c r="CV192"/>
  <c r="CV219"/>
  <c r="CV241"/>
  <c r="CV252"/>
  <c r="CV268"/>
  <c r="CV276"/>
  <c r="CV280"/>
  <c r="CV287"/>
  <c r="CV17"/>
  <c r="CV21"/>
  <c r="CV29"/>
  <c r="CV55"/>
  <c r="CV62"/>
  <c r="CV64"/>
  <c r="CV107"/>
  <c r="CV115"/>
  <c r="CV149"/>
  <c r="CV168"/>
  <c r="CV172"/>
  <c r="CV256"/>
  <c r="CV272"/>
  <c r="K208"/>
  <c r="K11"/>
  <c r="K88"/>
  <c r="K225"/>
  <c r="AB118" i="6" l="1"/>
  <c r="AC118" s="1"/>
  <c r="AD118" s="1"/>
  <c r="AE118" s="1"/>
  <c r="G6" i="22"/>
  <c r="G5" s="1"/>
  <c r="AA129" i="6"/>
  <c r="FK320"/>
  <c r="AD106"/>
  <c r="FK114"/>
  <c r="FK422"/>
  <c r="FK99"/>
  <c r="AB183"/>
  <c r="AC183" s="1"/>
  <c r="AE165"/>
  <c r="AF165" s="1"/>
  <c r="AG165" s="1"/>
  <c r="AB21"/>
  <c r="AC21" s="1"/>
  <c r="AC162"/>
  <c r="AD162" s="1"/>
  <c r="FK416"/>
  <c r="AD362"/>
  <c r="AE362" s="1"/>
  <c r="AD141"/>
  <c r="AE141" s="1"/>
  <c r="AF141" s="1"/>
  <c r="AB159"/>
  <c r="AD213"/>
  <c r="AE213" s="1"/>
  <c r="AC288"/>
  <c r="AD288" s="1"/>
  <c r="AC429"/>
  <c r="AD429" s="1"/>
  <c r="AE429" s="1"/>
  <c r="AC124"/>
  <c r="AD124" s="1"/>
  <c r="AE124" s="1"/>
  <c r="AD327"/>
  <c r="AF206"/>
  <c r="AG206" s="1"/>
  <c r="AD346"/>
  <c r="AC434"/>
  <c r="AD434" s="1"/>
  <c r="AB207"/>
  <c r="AB457"/>
  <c r="AC457" s="1"/>
  <c r="AD457" s="1"/>
  <c r="AB125"/>
  <c r="AC125" s="1"/>
  <c r="AB93"/>
  <c r="AC93" s="1"/>
  <c r="AD171"/>
  <c r="AE171" s="1"/>
  <c r="AF171" s="1"/>
  <c r="AC422"/>
  <c r="AD422" s="1"/>
  <c r="AD19"/>
  <c r="AE19" s="1"/>
  <c r="AF19" s="1"/>
  <c r="AD79"/>
  <c r="AE79" s="1"/>
  <c r="AF79" s="1"/>
  <c r="AG79" s="1"/>
  <c r="AC56"/>
  <c r="AD56" s="1"/>
  <c r="AC236"/>
  <c r="AD236" s="1"/>
  <c r="AC139"/>
  <c r="AD139" s="1"/>
  <c r="FK433"/>
  <c r="FL433"/>
  <c r="FK456"/>
  <c r="FL456"/>
  <c r="FK178"/>
  <c r="FL178"/>
  <c r="FK85"/>
  <c r="FL85"/>
  <c r="FK442"/>
  <c r="FL442"/>
  <c r="FK390"/>
  <c r="FL390"/>
  <c r="FK228"/>
  <c r="FL228"/>
  <c r="FK60"/>
  <c r="FL60"/>
  <c r="FK213"/>
  <c r="FL213"/>
  <c r="FK67"/>
  <c r="FL67"/>
  <c r="FK22"/>
  <c r="FL22"/>
  <c r="FK182"/>
  <c r="FL182"/>
  <c r="FK144"/>
  <c r="FL144"/>
  <c r="FK111"/>
  <c r="FL111"/>
  <c r="FK424"/>
  <c r="FL424"/>
  <c r="AA384"/>
  <c r="AB384" s="1"/>
  <c r="AC384" s="1"/>
  <c r="AE57"/>
  <c r="AF57" s="1"/>
  <c r="AC456"/>
  <c r="AC104"/>
  <c r="AD104" s="1"/>
  <c r="AC360"/>
  <c r="AD360" s="1"/>
  <c r="AE360" s="1"/>
  <c r="AA187"/>
  <c r="AB187" s="1"/>
  <c r="AC187" s="1"/>
  <c r="AD187" s="1"/>
  <c r="AE187" s="1"/>
  <c r="AC178"/>
  <c r="AD178" s="1"/>
  <c r="AE178" s="1"/>
  <c r="AF178" s="1"/>
  <c r="AC404"/>
  <c r="AD404" s="1"/>
  <c r="FK339"/>
  <c r="FL339"/>
  <c r="FK135"/>
  <c r="FL135"/>
  <c r="FK139"/>
  <c r="FL139"/>
  <c r="FK254"/>
  <c r="FL254"/>
  <c r="FK91"/>
  <c r="FL91"/>
  <c r="FK460"/>
  <c r="FL460"/>
  <c r="FK267"/>
  <c r="FL267"/>
  <c r="FK69"/>
  <c r="FL69"/>
  <c r="FK259"/>
  <c r="FL259"/>
  <c r="FK73"/>
  <c r="FL73"/>
  <c r="FK28"/>
  <c r="FL28"/>
  <c r="FK44"/>
  <c r="FL44"/>
  <c r="FK176"/>
  <c r="FL176"/>
  <c r="FK162"/>
  <c r="FL162"/>
  <c r="FK141"/>
  <c r="FL141"/>
  <c r="FK118"/>
  <c r="FL118"/>
  <c r="FK19"/>
  <c r="FL19"/>
  <c r="AD323"/>
  <c r="AE323" s="1"/>
  <c r="AD436"/>
  <c r="AE436" s="1"/>
  <c r="AF436" s="1"/>
  <c r="AB117"/>
  <c r="AC117" s="1"/>
  <c r="AD117" s="1"/>
  <c r="AE117" s="1"/>
  <c r="AE260"/>
  <c r="AF260" s="1"/>
  <c r="AG260" s="1"/>
  <c r="FK151"/>
  <c r="FL151"/>
  <c r="FK27"/>
  <c r="FL27"/>
  <c r="FK33"/>
  <c r="FL33"/>
  <c r="FK418"/>
  <c r="FL418"/>
  <c r="FK338"/>
  <c r="FL338"/>
  <c r="FK115"/>
  <c r="FL115"/>
  <c r="FK11"/>
  <c r="FL11"/>
  <c r="FK270"/>
  <c r="FL270"/>
  <c r="FK83"/>
  <c r="FL83"/>
  <c r="FK268"/>
  <c r="FL268"/>
  <c r="FK87"/>
  <c r="FL87"/>
  <c r="FK43"/>
  <c r="FL43"/>
  <c r="FK88"/>
  <c r="FL88"/>
  <c r="FK258"/>
  <c r="FL258"/>
  <c r="FK66"/>
  <c r="FL66"/>
  <c r="FK21"/>
  <c r="FL21"/>
  <c r="FK79"/>
  <c r="FL79"/>
  <c r="FK161"/>
  <c r="FL161"/>
  <c r="FK388"/>
  <c r="FL388"/>
  <c r="FK158"/>
  <c r="FL158"/>
  <c r="FK40"/>
  <c r="FL40"/>
  <c r="AE61"/>
  <c r="AF61" s="1"/>
  <c r="AD148"/>
  <c r="AB306"/>
  <c r="AC306" s="1"/>
  <c r="AB121"/>
  <c r="AC121" s="1"/>
  <c r="AB20"/>
  <c r="AC20" s="1"/>
  <c r="AD20" s="1"/>
  <c r="AE20" s="1"/>
  <c r="AE261"/>
  <c r="AF261" s="1"/>
  <c r="AG261" s="1"/>
  <c r="AC133"/>
  <c r="AD133" s="1"/>
  <c r="AB100"/>
  <c r="AC100" s="1"/>
  <c r="FK220"/>
  <c r="FL220"/>
  <c r="FK64"/>
  <c r="FL64"/>
  <c r="FK134"/>
  <c r="FL134"/>
  <c r="FK374"/>
  <c r="FL374"/>
  <c r="FK29"/>
  <c r="FL29"/>
  <c r="FK279"/>
  <c r="FL279"/>
  <c r="FK131"/>
  <c r="FL131"/>
  <c r="FK18"/>
  <c r="FL18"/>
  <c r="FK313"/>
  <c r="FL313"/>
  <c r="FK90"/>
  <c r="FL90"/>
  <c r="FK49"/>
  <c r="FL49"/>
  <c r="FK256"/>
  <c r="FL256"/>
  <c r="FK169"/>
  <c r="FL169"/>
  <c r="FK97"/>
  <c r="FL97"/>
  <c r="FK51"/>
  <c r="FL51"/>
  <c r="FK104"/>
  <c r="FL104"/>
  <c r="FK379"/>
  <c r="FL379"/>
  <c r="FK231"/>
  <c r="FL231"/>
  <c r="FK445"/>
  <c r="FL445"/>
  <c r="FK72"/>
  <c r="FL72"/>
  <c r="AB75"/>
  <c r="AC75" s="1"/>
  <c r="AC307"/>
  <c r="AD307" s="1"/>
  <c r="AE307" s="1"/>
  <c r="AD380"/>
  <c r="AE380" s="1"/>
  <c r="AB157"/>
  <c r="AC157" s="1"/>
  <c r="AE273"/>
  <c r="AF273" s="1"/>
  <c r="AB196"/>
  <c r="AB127"/>
  <c r="AC127" s="1"/>
  <c r="AB136"/>
  <c r="FK74"/>
  <c r="FL74"/>
  <c r="FK367"/>
  <c r="FL367"/>
  <c r="FK46"/>
  <c r="FL46"/>
  <c r="FK101"/>
  <c r="FL101"/>
  <c r="FK130"/>
  <c r="FL130"/>
  <c r="FK142"/>
  <c r="FL142"/>
  <c r="FK68"/>
  <c r="FL68"/>
  <c r="FK324"/>
  <c r="FL324"/>
  <c r="FK146"/>
  <c r="FL146"/>
  <c r="FK24"/>
  <c r="FL24"/>
  <c r="FK358"/>
  <c r="FL358"/>
  <c r="FK129"/>
  <c r="FL129"/>
  <c r="FK61"/>
  <c r="FL61"/>
  <c r="FK10"/>
  <c r="FL10"/>
  <c r="FK298"/>
  <c r="FL298"/>
  <c r="FK426"/>
  <c r="FL426"/>
  <c r="FK63"/>
  <c r="FL63"/>
  <c r="FK112"/>
  <c r="FL112"/>
  <c r="FK427"/>
  <c r="FL427"/>
  <c r="FK96"/>
  <c r="FL96"/>
  <c r="FK93"/>
  <c r="FL93"/>
  <c r="AD247"/>
  <c r="AE247" s="1"/>
  <c r="AF247" s="1"/>
  <c r="AC417"/>
  <c r="AD417" s="1"/>
  <c r="AE417" s="1"/>
  <c r="AD101"/>
  <c r="AE101" s="1"/>
  <c r="AF101" s="1"/>
  <c r="AB193"/>
  <c r="AC193" s="1"/>
  <c r="AD193" s="1"/>
  <c r="AC199"/>
  <c r="AD199" s="1"/>
  <c r="AB228"/>
  <c r="AC191"/>
  <c r="AD191" s="1"/>
  <c r="AB430"/>
  <c r="AC430" s="1"/>
  <c r="AB267"/>
  <c r="AC267" s="1"/>
  <c r="AB194"/>
  <c r="AC194" s="1"/>
  <c r="AD194" s="1"/>
  <c r="AE194" s="1"/>
  <c r="AF194" s="1"/>
  <c r="AC234"/>
  <c r="AD234" s="1"/>
  <c r="AE234" s="1"/>
  <c r="AD419"/>
  <c r="AB99"/>
  <c r="AC99" s="1"/>
  <c r="AC350"/>
  <c r="AC413"/>
  <c r="AD413" s="1"/>
  <c r="AD208"/>
  <c r="AE208" s="1"/>
  <c r="AC431"/>
  <c r="AD431" s="1"/>
  <c r="AD151"/>
  <c r="AE151" s="1"/>
  <c r="AF151" s="1"/>
  <c r="AG151" s="1"/>
  <c r="AD10"/>
  <c r="AE10" s="1"/>
  <c r="AF10" s="1"/>
  <c r="AD369"/>
  <c r="AE369" s="1"/>
  <c r="AF369" s="1"/>
  <c r="AB175"/>
  <c r="AC399"/>
  <c r="AD399" s="1"/>
  <c r="AB169"/>
  <c r="AC169" s="1"/>
  <c r="AE231"/>
  <c r="AF231" s="1"/>
  <c r="AD216"/>
  <c r="AE216" s="1"/>
  <c r="AC155"/>
  <c r="AD155" s="1"/>
  <c r="AD339"/>
  <c r="AE339" s="1"/>
  <c r="AF339" s="1"/>
  <c r="AE279"/>
  <c r="AF279" s="1"/>
  <c r="AG279" s="1"/>
  <c r="AC385"/>
  <c r="AD385" s="1"/>
  <c r="AE385" s="1"/>
  <c r="AB92"/>
  <c r="AC92" s="1"/>
  <c r="AD449"/>
  <c r="AE449" s="1"/>
  <c r="AF449" s="1"/>
  <c r="AD130"/>
  <c r="AE130" s="1"/>
  <c r="AF130" s="1"/>
  <c r="AB138"/>
  <c r="AC138" s="1"/>
  <c r="AB185"/>
  <c r="AC185" s="1"/>
  <c r="AC202"/>
  <c r="AD202" s="1"/>
  <c r="AB108"/>
  <c r="AC108" s="1"/>
  <c r="AB433"/>
  <c r="AA342"/>
  <c r="AB342" s="1"/>
  <c r="AC342" s="1"/>
  <c r="AC210"/>
  <c r="AC132"/>
  <c r="AB113"/>
  <c r="AB455"/>
  <c r="AB102"/>
  <c r="AB156"/>
  <c r="AC156" s="1"/>
  <c r="AB173"/>
  <c r="AB174"/>
  <c r="AC174" s="1"/>
  <c r="AB110"/>
  <c r="AC110" s="1"/>
  <c r="AB403"/>
  <c r="AC403" s="1"/>
  <c r="AB347"/>
  <c r="AB197"/>
  <c r="AC197" s="1"/>
  <c r="AC276"/>
  <c r="AD58"/>
  <c r="AE58" s="1"/>
  <c r="AC38"/>
  <c r="AD38" s="1"/>
  <c r="AE38" s="1"/>
  <c r="AD112"/>
  <c r="AE112" s="1"/>
  <c r="AF112" s="1"/>
  <c r="AD254"/>
  <c r="AE254" s="1"/>
  <c r="AD142"/>
  <c r="AE142" s="1"/>
  <c r="AF142" s="1"/>
  <c r="AE105"/>
  <c r="AF105" s="1"/>
  <c r="AC305"/>
  <c r="AD305" s="1"/>
  <c r="AD392"/>
  <c r="AE392" s="1"/>
  <c r="AC107"/>
  <c r="AD107" s="1"/>
  <c r="AD294"/>
  <c r="AB396"/>
  <c r="AC396" s="1"/>
  <c r="AC182"/>
  <c r="AD182" s="1"/>
  <c r="AB423"/>
  <c r="AC423" s="1"/>
  <c r="AD423" s="1"/>
  <c r="AA415"/>
  <c r="AC410"/>
  <c r="AD410" s="1"/>
  <c r="AE410" s="1"/>
  <c r="AB190"/>
  <c r="AB140"/>
  <c r="AC147"/>
  <c r="AD160"/>
  <c r="AA354"/>
  <c r="AA188"/>
  <c r="AC387"/>
  <c r="AD387" s="1"/>
  <c r="AE387" s="1"/>
  <c r="AC212"/>
  <c r="AD212" s="1"/>
  <c r="AB401"/>
  <c r="AC401" s="1"/>
  <c r="AD401" s="1"/>
  <c r="AB152"/>
  <c r="AC152" s="1"/>
  <c r="AA361"/>
  <c r="AB361" s="1"/>
  <c r="AA412"/>
  <c r="AB412" s="1"/>
  <c r="AC114"/>
  <c r="AD114" s="1"/>
  <c r="AB180"/>
  <c r="AC180" s="1"/>
  <c r="AB91"/>
  <c r="AB192"/>
  <c r="AB439"/>
  <c r="AC439" s="1"/>
  <c r="AB131"/>
  <c r="AC131" s="1"/>
  <c r="AC264"/>
  <c r="AC204"/>
  <c r="AB452"/>
  <c r="AC452" s="1"/>
  <c r="AC345"/>
  <c r="AD345" s="1"/>
  <c r="AD215"/>
  <c r="AD290"/>
  <c r="AE290" s="1"/>
  <c r="AD351"/>
  <c r="AE351" s="1"/>
  <c r="AB377"/>
  <c r="AC377" s="1"/>
  <c r="AB128"/>
  <c r="AC128" s="1"/>
  <c r="AB349"/>
  <c r="AC349" s="1"/>
  <c r="AD349" s="1"/>
  <c r="AD123"/>
  <c r="AE123" s="1"/>
  <c r="AC411"/>
  <c r="AD411" s="1"/>
  <c r="AC251"/>
  <c r="AD251" s="1"/>
  <c r="AE251" s="1"/>
  <c r="AD335"/>
  <c r="AC299"/>
  <c r="AD299" s="1"/>
  <c r="AB217"/>
  <c r="AC311"/>
  <c r="AD311" s="1"/>
  <c r="AB366"/>
  <c r="AC366" s="1"/>
  <c r="AA97"/>
  <c r="AB97" s="1"/>
  <c r="AC219"/>
  <c r="AD219" s="1"/>
  <c r="AB395"/>
  <c r="AC409"/>
  <c r="AA189"/>
  <c r="AB189" s="1"/>
  <c r="AC189" s="1"/>
  <c r="AD189" s="1"/>
  <c r="AD448"/>
  <c r="AE448" s="1"/>
  <c r="AB374"/>
  <c r="AB161"/>
  <c r="AA365"/>
  <c r="AB365" s="1"/>
  <c r="AB341"/>
  <c r="AC341" s="1"/>
  <c r="AC259"/>
  <c r="AD259" s="1"/>
  <c r="AE259" s="1"/>
  <c r="AF259" s="1"/>
  <c r="AB164"/>
  <c r="AC203"/>
  <c r="AB381"/>
  <c r="AB425"/>
  <c r="AB291"/>
  <c r="AC440"/>
  <c r="AD440" s="1"/>
  <c r="AE440" s="1"/>
  <c r="AA146"/>
  <c r="AB146" s="1"/>
  <c r="AB179"/>
  <c r="AB390"/>
  <c r="AC163"/>
  <c r="AD163" s="1"/>
  <c r="AE163" s="1"/>
  <c r="AC186"/>
  <c r="AB134"/>
  <c r="AB372"/>
  <c r="AB149"/>
  <c r="AC149" s="1"/>
  <c r="AB109"/>
  <c r="AB367"/>
  <c r="AC367" s="1"/>
  <c r="AB389"/>
  <c r="AC389" s="1"/>
  <c r="AB427"/>
  <c r="AB406"/>
  <c r="AC406" s="1"/>
  <c r="AA428"/>
  <c r="AB428" s="1"/>
  <c r="AE407"/>
  <c r="AF407" s="1"/>
  <c r="AG407" s="1"/>
  <c r="AC391"/>
  <c r="AD391" s="1"/>
  <c r="AD59"/>
  <c r="AE59" s="1"/>
  <c r="AF59" s="1"/>
  <c r="AG59" s="1"/>
  <c r="AD248"/>
  <c r="AE248" s="1"/>
  <c r="AD90"/>
  <c r="AE90" s="1"/>
  <c r="AF90" s="1"/>
  <c r="AG90" s="1"/>
  <c r="AC143"/>
  <c r="AB453"/>
  <c r="AC453" s="1"/>
  <c r="AB445"/>
  <c r="AA353"/>
  <c r="AB353" s="1"/>
  <c r="AA458"/>
  <c r="AB96"/>
  <c r="AC96" s="1"/>
  <c r="AD96" s="1"/>
  <c r="AD282"/>
  <c r="AE282" s="1"/>
  <c r="AC397"/>
  <c r="AB421"/>
  <c r="AC421" s="1"/>
  <c r="AB447"/>
  <c r="AC447" s="1"/>
  <c r="AB211"/>
  <c r="AD442"/>
  <c r="AC225"/>
  <c r="AD225" s="1"/>
  <c r="AB383"/>
  <c r="AB344"/>
  <c r="AC344" s="1"/>
  <c r="AB373"/>
  <c r="AC373" s="1"/>
  <c r="AD373" s="1"/>
  <c r="AA285"/>
  <c r="AB285" s="1"/>
  <c r="AB115"/>
  <c r="AC115" s="1"/>
  <c r="AA416"/>
  <c r="AA176"/>
  <c r="AB348"/>
  <c r="AC348" s="1"/>
  <c r="AC258"/>
  <c r="AC158"/>
  <c r="AD158" s="1"/>
  <c r="AA103"/>
  <c r="AB116"/>
  <c r="AC116" s="1"/>
  <c r="AA435"/>
  <c r="AB378"/>
  <c r="AC446"/>
  <c r="AD270"/>
  <c r="AE270" s="1"/>
  <c r="AA408"/>
  <c r="AB408" s="1"/>
  <c r="AA170"/>
  <c r="AB137"/>
  <c r="AC137" s="1"/>
  <c r="AB95"/>
  <c r="AC95" s="1"/>
  <c r="AB120"/>
  <c r="AC120" s="1"/>
  <c r="AB209"/>
  <c r="AC209" s="1"/>
  <c r="AD209" s="1"/>
  <c r="AB126"/>
  <c r="AB144"/>
  <c r="AC144" s="1"/>
  <c r="AC184"/>
  <c r="AD184" s="1"/>
  <c r="AB167"/>
  <c r="AA177"/>
  <c r="AC150"/>
  <c r="AB145"/>
  <c r="AC145" s="1"/>
  <c r="AC153"/>
  <c r="AB98"/>
  <c r="AC98" s="1"/>
  <c r="AC198"/>
  <c r="AD198" s="1"/>
  <c r="AD77"/>
  <c r="AE77" s="1"/>
  <c r="AD122"/>
  <c r="AE122" s="1"/>
  <c r="AC269"/>
  <c r="AD269" s="1"/>
  <c r="AE269" s="1"/>
  <c r="AB168"/>
  <c r="AC168" s="1"/>
  <c r="AB451"/>
  <c r="AC451" s="1"/>
  <c r="AD418"/>
  <c r="AB363"/>
  <c r="AC11"/>
  <c r="AD11" s="1"/>
  <c r="AE11" s="1"/>
  <c r="AC266"/>
  <c r="AD266" s="1"/>
  <c r="AD94"/>
  <c r="AE94" s="1"/>
  <c r="AB371"/>
  <c r="AC371" s="1"/>
  <c r="AB424"/>
  <c r="AC424" s="1"/>
  <c r="AB359"/>
  <c r="AC359" s="1"/>
  <c r="AA459"/>
  <c r="AB222"/>
  <c r="AC222" s="1"/>
  <c r="AC460"/>
  <c r="AD460" s="1"/>
  <c r="AA200"/>
  <c r="AA181"/>
  <c r="AA205"/>
  <c r="AE265"/>
  <c r="AD402"/>
  <c r="AE402" s="1"/>
  <c r="AF443"/>
  <c r="AG443" s="1"/>
  <c r="AD298"/>
  <c r="AD370"/>
  <c r="AE370" s="1"/>
  <c r="AE382"/>
  <c r="AF382" s="1"/>
  <c r="AD309"/>
  <c r="AE309" s="1"/>
  <c r="AD242"/>
  <c r="AC76"/>
  <c r="AD76" s="1"/>
  <c r="AE76" s="1"/>
  <c r="AC31"/>
  <c r="AD22"/>
  <c r="AD39"/>
  <c r="AD74"/>
  <c r="AE74" s="1"/>
  <c r="AE393"/>
  <c r="AD379"/>
  <c r="AE379" s="1"/>
  <c r="AC253"/>
  <c r="AC65"/>
  <c r="AD65" s="1"/>
  <c r="AE106"/>
  <c r="AF106" s="1"/>
  <c r="AD280"/>
  <c r="AE327"/>
  <c r="AD318"/>
  <c r="AE318" s="1"/>
  <c r="AD246"/>
  <c r="AE246" s="1"/>
  <c r="AC233"/>
  <c r="AD233" s="1"/>
  <c r="AD49"/>
  <c r="AE49" s="1"/>
  <c r="AD21"/>
  <c r="AD388"/>
  <c r="AE388" s="1"/>
  <c r="AE444"/>
  <c r="AF444" s="1"/>
  <c r="AD420"/>
  <c r="AE420" s="1"/>
  <c r="AD119"/>
  <c r="AF400"/>
  <c r="AG400" s="1"/>
  <c r="AD438"/>
  <c r="AE438" s="1"/>
  <c r="AF438" s="1"/>
  <c r="AE357"/>
  <c r="AD343"/>
  <c r="AE343" s="1"/>
  <c r="AC40"/>
  <c r="AC29"/>
  <c r="AE172"/>
  <c r="AD336"/>
  <c r="AD224"/>
  <c r="AE224" s="1"/>
  <c r="AD85"/>
  <c r="AD67"/>
  <c r="AD13"/>
  <c r="AD352"/>
  <c r="AE352" s="1"/>
  <c r="AD83"/>
  <c r="AD319"/>
  <c r="AC292"/>
  <c r="AC244"/>
  <c r="AD456"/>
  <c r="AE456" s="1"/>
  <c r="AE375"/>
  <c r="AC47"/>
  <c r="AD47" s="1"/>
  <c r="AD328"/>
  <c r="AD300"/>
  <c r="AC283"/>
  <c r="AC274"/>
  <c r="AD432"/>
  <c r="AD437"/>
  <c r="AF195"/>
  <c r="AD326"/>
  <c r="AE326" s="1"/>
  <c r="AC313"/>
  <c r="AC304"/>
  <c r="AD321"/>
  <c r="AE321" s="1"/>
  <c r="AC218"/>
  <c r="AD218" s="1"/>
  <c r="AE256"/>
  <c r="AC81"/>
  <c r="AC63"/>
  <c r="AC45"/>
  <c r="AC27"/>
  <c r="AC41"/>
  <c r="AD41" s="1"/>
  <c r="AC23"/>
  <c r="AD23" s="1"/>
  <c r="AE23" s="1"/>
  <c r="AE154"/>
  <c r="AF154" s="1"/>
  <c r="AD355"/>
  <c r="AD255"/>
  <c r="AE255" s="1"/>
  <c r="AC338"/>
  <c r="AD338" s="1"/>
  <c r="AD302"/>
  <c r="AE302" s="1"/>
  <c r="AD325"/>
  <c r="AC84"/>
  <c r="AC66"/>
  <c r="AC48"/>
  <c r="AC257"/>
  <c r="AD257" s="1"/>
  <c r="AC221"/>
  <c r="AD221" s="1"/>
  <c r="AC271"/>
  <c r="AC262"/>
  <c r="AC46"/>
  <c r="AD46" s="1"/>
  <c r="AD37"/>
  <c r="AE37" s="1"/>
  <c r="AC28"/>
  <c r="AD28" s="1"/>
  <c r="AD80"/>
  <c r="AE80" s="1"/>
  <c r="AD62"/>
  <c r="AD44"/>
  <c r="AC26"/>
  <c r="AC314"/>
  <c r="AD314" s="1"/>
  <c r="AC278"/>
  <c r="AD278" s="1"/>
  <c r="AE278" s="1"/>
  <c r="AC310"/>
  <c r="AD223"/>
  <c r="AD356"/>
  <c r="AE356" s="1"/>
  <c r="AD358"/>
  <c r="AC317"/>
  <c r="AC281"/>
  <c r="AD281" s="1"/>
  <c r="AC226"/>
  <c r="AD226" s="1"/>
  <c r="AD78"/>
  <c r="AD60"/>
  <c r="AD42"/>
  <c r="AD24"/>
  <c r="AD330"/>
  <c r="AE330" s="1"/>
  <c r="AD227"/>
  <c r="AE227" s="1"/>
  <c r="AF227" s="1"/>
  <c r="AG227" s="1"/>
  <c r="AD34"/>
  <c r="AE34" s="1"/>
  <c r="AD25"/>
  <c r="AE25" s="1"/>
  <c r="AC16"/>
  <c r="AE14"/>
  <c r="AF14" s="1"/>
  <c r="AE237"/>
  <c r="AC329"/>
  <c r="AD329" s="1"/>
  <c r="AC293"/>
  <c r="AC334"/>
  <c r="AD334" s="1"/>
  <c r="AC220"/>
  <c r="AD220" s="1"/>
  <c r="AC230"/>
  <c r="AD230" s="1"/>
  <c r="AC250"/>
  <c r="AD250" s="1"/>
  <c r="AD82"/>
  <c r="AE82" s="1"/>
  <c r="AD73"/>
  <c r="AE73" s="1"/>
  <c r="AC64"/>
  <c r="AD55"/>
  <c r="AE55" s="1"/>
  <c r="AD17"/>
  <c r="AD287"/>
  <c r="AC232"/>
  <c r="AD232" s="1"/>
  <c r="AD450"/>
  <c r="AE450" s="1"/>
  <c r="AF135"/>
  <c r="AD441"/>
  <c r="AE441" s="1"/>
  <c r="AF441" s="1"/>
  <c r="AC316"/>
  <c r="AD316" s="1"/>
  <c r="AE364"/>
  <c r="AC214"/>
  <c r="AD214" s="1"/>
  <c r="AD340"/>
  <c r="AH368"/>
  <c r="AD398"/>
  <c r="AE398" s="1"/>
  <c r="AF201"/>
  <c r="AG201" s="1"/>
  <c r="AD308"/>
  <c r="AE308" s="1"/>
  <c r="AD272"/>
  <c r="AD263"/>
  <c r="AE303"/>
  <c r="AD252"/>
  <c r="AC245"/>
  <c r="AC238"/>
  <c r="AD88"/>
  <c r="AD70"/>
  <c r="AD52"/>
  <c r="AD43"/>
  <c r="AD50"/>
  <c r="AD32"/>
  <c r="AG297"/>
  <c r="AH297" s="1"/>
  <c r="AD320"/>
  <c r="AE320" s="1"/>
  <c r="AD284"/>
  <c r="AD275"/>
  <c r="AD315"/>
  <c r="AC239"/>
  <c r="AC241"/>
  <c r="AC89"/>
  <c r="AC71"/>
  <c r="AC53"/>
  <c r="AC35"/>
  <c r="AE376"/>
  <c r="AF376" s="1"/>
  <c r="AE243"/>
  <c r="AC332"/>
  <c r="AC296"/>
  <c r="AD337"/>
  <c r="AE386"/>
  <c r="AD414"/>
  <c r="AE346"/>
  <c r="AC295"/>
  <c r="AC286"/>
  <c r="AD324"/>
  <c r="AD240"/>
  <c r="AH454"/>
  <c r="AI454" s="1"/>
  <c r="AF111"/>
  <c r="AD394"/>
  <c r="AD249"/>
  <c r="AC331"/>
  <c r="AC322"/>
  <c r="AD235"/>
  <c r="AE405"/>
  <c r="AD312"/>
  <c r="AC277"/>
  <c r="AC268"/>
  <c r="AC86"/>
  <c r="AC68"/>
  <c r="AD229"/>
  <c r="AC30"/>
  <c r="AC12"/>
  <c r="AE426"/>
  <c r="AE148"/>
  <c r="AD333"/>
  <c r="AC289"/>
  <c r="AC87"/>
  <c r="AC69"/>
  <c r="AC51"/>
  <c r="AC33"/>
  <c r="AC15"/>
  <c r="AD301"/>
  <c r="AC72"/>
  <c r="AC54"/>
  <c r="AC36"/>
  <c r="AC18"/>
  <c r="AE166"/>
  <c r="AD9"/>
  <c r="AE9" s="1"/>
  <c r="AF9" s="1"/>
  <c r="AB129" l="1"/>
  <c r="H6" i="22"/>
  <c r="H5" s="1"/>
  <c r="AD183" i="6"/>
  <c r="AE183" s="1"/>
  <c r="AE422"/>
  <c r="AF422" s="1"/>
  <c r="AG422" s="1"/>
  <c r="AE191"/>
  <c r="AF191" s="1"/>
  <c r="AE162"/>
  <c r="AF162" s="1"/>
  <c r="AG162" s="1"/>
  <c r="AE104"/>
  <c r="AF104" s="1"/>
  <c r="AC159"/>
  <c r="AD159" s="1"/>
  <c r="AF58"/>
  <c r="AG58" s="1"/>
  <c r="AE288"/>
  <c r="AF288" s="1"/>
  <c r="AF213"/>
  <c r="AG213" s="1"/>
  <c r="AD125"/>
  <c r="AE125" s="1"/>
  <c r="AD93"/>
  <c r="AE93" s="1"/>
  <c r="AE434"/>
  <c r="AF434" s="1"/>
  <c r="AD430"/>
  <c r="AE430" s="1"/>
  <c r="AF290"/>
  <c r="AG290" s="1"/>
  <c r="AD99"/>
  <c r="AE99" s="1"/>
  <c r="AD147"/>
  <c r="AE147" s="1"/>
  <c r="AF147" s="1"/>
  <c r="AG147" s="1"/>
  <c r="AE305"/>
  <c r="AF305" s="1"/>
  <c r="AG305" s="1"/>
  <c r="AH305" s="1"/>
  <c r="AE139"/>
  <c r="AF139" s="1"/>
  <c r="AE230"/>
  <c r="AF230" s="1"/>
  <c r="AE215"/>
  <c r="AF215" s="1"/>
  <c r="AD264"/>
  <c r="AE264" s="1"/>
  <c r="AD127"/>
  <c r="AE127" s="1"/>
  <c r="AC207"/>
  <c r="AF216"/>
  <c r="AG273"/>
  <c r="AH273" s="1"/>
  <c r="AE133"/>
  <c r="AF133" s="1"/>
  <c r="AG133" s="1"/>
  <c r="AE199"/>
  <c r="AF199" s="1"/>
  <c r="AG199" s="1"/>
  <c r="AE399"/>
  <c r="AF399" s="1"/>
  <c r="AE56"/>
  <c r="AF56" s="1"/>
  <c r="AC196"/>
  <c r="AD306"/>
  <c r="AE306" s="1"/>
  <c r="AE21"/>
  <c r="AF21" s="1"/>
  <c r="AD451"/>
  <c r="AE451" s="1"/>
  <c r="AC372"/>
  <c r="AD372" s="1"/>
  <c r="AD267"/>
  <c r="AE267" s="1"/>
  <c r="AE182"/>
  <c r="AF182" s="1"/>
  <c r="AD185"/>
  <c r="AC217"/>
  <c r="AD217" s="1"/>
  <c r="AE217" s="1"/>
  <c r="AD100"/>
  <c r="AE100" s="1"/>
  <c r="AF100" s="1"/>
  <c r="AG100" s="1"/>
  <c r="AH100" s="1"/>
  <c r="AE41"/>
  <c r="AF41" s="1"/>
  <c r="AD31"/>
  <c r="AE31" s="1"/>
  <c r="AF31" s="1"/>
  <c r="AG31" s="1"/>
  <c r="AD98"/>
  <c r="AE98" s="1"/>
  <c r="AF98" s="1"/>
  <c r="AG98" s="1"/>
  <c r="AD406"/>
  <c r="AE406" s="1"/>
  <c r="AF406" s="1"/>
  <c r="AE236"/>
  <c r="AF236" s="1"/>
  <c r="AC136"/>
  <c r="AD136" s="1"/>
  <c r="AE419"/>
  <c r="AF419" s="1"/>
  <c r="AC428"/>
  <c r="AD428" s="1"/>
  <c r="AE428" s="1"/>
  <c r="AG231"/>
  <c r="AH231" s="1"/>
  <c r="AD169"/>
  <c r="AE169" s="1"/>
  <c r="AC228"/>
  <c r="AD228" s="1"/>
  <c r="AG339"/>
  <c r="AH339" s="1"/>
  <c r="AI339" s="1"/>
  <c r="AJ339" s="1"/>
  <c r="AE314"/>
  <c r="AF314" s="1"/>
  <c r="AG314" s="1"/>
  <c r="AF307"/>
  <c r="AG307" s="1"/>
  <c r="AH307" s="1"/>
  <c r="AD150"/>
  <c r="AE150" s="1"/>
  <c r="AF150" s="1"/>
  <c r="AG150" s="1"/>
  <c r="AH150" s="1"/>
  <c r="AI150" s="1"/>
  <c r="AD424"/>
  <c r="AE424" s="1"/>
  <c r="AF424" s="1"/>
  <c r="AF123"/>
  <c r="AG123" s="1"/>
  <c r="AB181"/>
  <c r="AC181" s="1"/>
  <c r="AG436"/>
  <c r="AH436" s="1"/>
  <c r="AE401"/>
  <c r="AF401" s="1"/>
  <c r="AC164"/>
  <c r="AD164" s="1"/>
  <c r="AE155"/>
  <c r="AF155" s="1"/>
  <c r="AD145"/>
  <c r="AB459"/>
  <c r="AC459" s="1"/>
  <c r="AE404"/>
  <c r="AF404" s="1"/>
  <c r="AE442"/>
  <c r="AF442" s="1"/>
  <c r="AG442" s="1"/>
  <c r="AD157"/>
  <c r="AD403"/>
  <c r="AE403" s="1"/>
  <c r="AF403" s="1"/>
  <c r="AD75"/>
  <c r="AE75" s="1"/>
  <c r="AD371"/>
  <c r="AE311"/>
  <c r="AF311" s="1"/>
  <c r="AE299"/>
  <c r="AE266"/>
  <c r="AF266" s="1"/>
  <c r="AF270"/>
  <c r="AE145"/>
  <c r="AF302"/>
  <c r="AG302" s="1"/>
  <c r="AH302" s="1"/>
  <c r="AG101"/>
  <c r="AH101" s="1"/>
  <c r="AI101" s="1"/>
  <c r="AD453"/>
  <c r="AE453" s="1"/>
  <c r="AF254"/>
  <c r="AG254" s="1"/>
  <c r="AF20"/>
  <c r="AG20" s="1"/>
  <c r="AF448"/>
  <c r="AG448" s="1"/>
  <c r="AH448" s="1"/>
  <c r="AD128"/>
  <c r="AC353"/>
  <c r="AD353" s="1"/>
  <c r="AE353" s="1"/>
  <c r="AD110"/>
  <c r="AE110" s="1"/>
  <c r="AF110" s="1"/>
  <c r="AD92"/>
  <c r="AD168"/>
  <c r="AE168" s="1"/>
  <c r="AD95"/>
  <c r="AE349"/>
  <c r="AB177"/>
  <c r="AD446"/>
  <c r="AD397"/>
  <c r="AC161"/>
  <c r="AD180"/>
  <c r="AE180" s="1"/>
  <c r="AE294"/>
  <c r="AC211"/>
  <c r="AD211" s="1"/>
  <c r="AH261"/>
  <c r="AI261" s="1"/>
  <c r="AF122"/>
  <c r="AG122" s="1"/>
  <c r="AD359"/>
  <c r="AE359" s="1"/>
  <c r="AG141"/>
  <c r="AH141" s="1"/>
  <c r="AE198"/>
  <c r="AF198" s="1"/>
  <c r="AG198" s="1"/>
  <c r="AH198" s="1"/>
  <c r="AF94"/>
  <c r="AG94" s="1"/>
  <c r="AF38"/>
  <c r="AF187"/>
  <c r="AG187" s="1"/>
  <c r="AH187" s="1"/>
  <c r="AI187" s="1"/>
  <c r="AE457"/>
  <c r="AF457" s="1"/>
  <c r="AG457" s="1"/>
  <c r="AH457" s="1"/>
  <c r="AG194"/>
  <c r="AH194" s="1"/>
  <c r="AD447"/>
  <c r="AE447" s="1"/>
  <c r="AF447" s="1"/>
  <c r="AG447" s="1"/>
  <c r="AH447" s="1"/>
  <c r="AB205"/>
  <c r="AD153"/>
  <c r="AE209"/>
  <c r="AF209" s="1"/>
  <c r="AF248"/>
  <c r="AG248" s="1"/>
  <c r="AH248" s="1"/>
  <c r="AB415"/>
  <c r="AE212"/>
  <c r="AF212" s="1"/>
  <c r="AC109"/>
  <c r="AD149"/>
  <c r="AE149" s="1"/>
  <c r="AF149" s="1"/>
  <c r="AC134"/>
  <c r="AD134" s="1"/>
  <c r="AF440"/>
  <c r="AG440" s="1"/>
  <c r="AC175"/>
  <c r="AD175" s="1"/>
  <c r="AD222"/>
  <c r="AE222" s="1"/>
  <c r="AF222" s="1"/>
  <c r="AG222" s="1"/>
  <c r="AF410"/>
  <c r="AG410" s="1"/>
  <c r="AB416"/>
  <c r="AC408"/>
  <c r="AD408" s="1"/>
  <c r="AE408" s="1"/>
  <c r="AC291"/>
  <c r="AB188"/>
  <c r="AC285"/>
  <c r="AF234"/>
  <c r="AG234" s="1"/>
  <c r="AE219"/>
  <c r="AF219" s="1"/>
  <c r="AD143"/>
  <c r="AD421"/>
  <c r="AE160"/>
  <c r="AD384"/>
  <c r="AE431"/>
  <c r="AF431" s="1"/>
  <c r="AE413"/>
  <c r="AF413" s="1"/>
  <c r="AD409"/>
  <c r="AE409" s="1"/>
  <c r="AB103"/>
  <c r="AE225"/>
  <c r="AF225" s="1"/>
  <c r="AC445"/>
  <c r="AD445" s="1"/>
  <c r="AC427"/>
  <c r="AC190"/>
  <c r="AD190" s="1"/>
  <c r="AE460"/>
  <c r="AF460" s="1"/>
  <c r="AG460" s="1"/>
  <c r="AF326"/>
  <c r="AG326" s="1"/>
  <c r="AH326" s="1"/>
  <c r="AF351"/>
  <c r="AF429"/>
  <c r="AG429" s="1"/>
  <c r="AH429" s="1"/>
  <c r="AE411"/>
  <c r="AF411" s="1"/>
  <c r="AD389"/>
  <c r="AD116"/>
  <c r="AE158"/>
  <c r="AF158" s="1"/>
  <c r="AE184"/>
  <c r="AF184" s="1"/>
  <c r="AG184" s="1"/>
  <c r="AD203"/>
  <c r="AD367"/>
  <c r="AB176"/>
  <c r="AC365"/>
  <c r="AD365" s="1"/>
  <c r="AE365" s="1"/>
  <c r="AE189"/>
  <c r="AF189" s="1"/>
  <c r="AG189" s="1"/>
  <c r="AE345"/>
  <c r="AF345" s="1"/>
  <c r="AD366"/>
  <c r="AE366" s="1"/>
  <c r="AD439"/>
  <c r="AE439" s="1"/>
  <c r="AB458"/>
  <c r="AC458" s="1"/>
  <c r="AD458" s="1"/>
  <c r="AD152"/>
  <c r="AE152" s="1"/>
  <c r="AD396"/>
  <c r="AD115"/>
  <c r="AD156"/>
  <c r="AE156" s="1"/>
  <c r="AD132"/>
  <c r="AE132" s="1"/>
  <c r="AB354"/>
  <c r="AC354" s="1"/>
  <c r="AE202"/>
  <c r="AD138"/>
  <c r="AE138" s="1"/>
  <c r="AD276"/>
  <c r="AD258"/>
  <c r="AD137"/>
  <c r="AE137" s="1"/>
  <c r="AC146"/>
  <c r="AD377"/>
  <c r="AE377" s="1"/>
  <c r="AC425"/>
  <c r="AD350"/>
  <c r="AC383"/>
  <c r="AC97"/>
  <c r="AD97" s="1"/>
  <c r="AE114"/>
  <c r="AF114" s="1"/>
  <c r="AH59"/>
  <c r="AI59" s="1"/>
  <c r="AJ59" s="1"/>
  <c r="AK59" s="1"/>
  <c r="AE335"/>
  <c r="AF335" s="1"/>
  <c r="AC361"/>
  <c r="AD361" s="1"/>
  <c r="AE361" s="1"/>
  <c r="AC381"/>
  <c r="AD381" s="1"/>
  <c r="AC179"/>
  <c r="AD342"/>
  <c r="AD344"/>
  <c r="AE344" s="1"/>
  <c r="AD341"/>
  <c r="AE341" s="1"/>
  <c r="AF341" s="1"/>
  <c r="AE418"/>
  <c r="AF418" s="1"/>
  <c r="AD452"/>
  <c r="AD197"/>
  <c r="AC374"/>
  <c r="AD374" s="1"/>
  <c r="AC347"/>
  <c r="AD347" s="1"/>
  <c r="AE347" s="1"/>
  <c r="AC433"/>
  <c r="AG444"/>
  <c r="AH444" s="1"/>
  <c r="AB200"/>
  <c r="AC126"/>
  <c r="AD126" s="1"/>
  <c r="AC363"/>
  <c r="AD204"/>
  <c r="AE204" s="1"/>
  <c r="AC91"/>
  <c r="AD91" s="1"/>
  <c r="AB170"/>
  <c r="AC412"/>
  <c r="AD412" s="1"/>
  <c r="AC173"/>
  <c r="AD173" s="1"/>
  <c r="AC455"/>
  <c r="AD455" s="1"/>
  <c r="AC113"/>
  <c r="AD108"/>
  <c r="AF282"/>
  <c r="AG282" s="1"/>
  <c r="AC140"/>
  <c r="AC167"/>
  <c r="AF208"/>
  <c r="AG208" s="1"/>
  <c r="AD144"/>
  <c r="AE144" s="1"/>
  <c r="AC395"/>
  <c r="AD395" s="1"/>
  <c r="AE395" s="1"/>
  <c r="AD121"/>
  <c r="AE121" s="1"/>
  <c r="AD174"/>
  <c r="AE174" s="1"/>
  <c r="AH165"/>
  <c r="AI165" s="1"/>
  <c r="AJ165" s="1"/>
  <c r="AE107"/>
  <c r="AF107" s="1"/>
  <c r="AF265"/>
  <c r="AG265" s="1"/>
  <c r="AD120"/>
  <c r="AE120" s="1"/>
  <c r="AD348"/>
  <c r="AE96"/>
  <c r="AF96" s="1"/>
  <c r="AG96" s="1"/>
  <c r="AD186"/>
  <c r="AE186" s="1"/>
  <c r="AB435"/>
  <c r="AF269"/>
  <c r="AG269" s="1"/>
  <c r="AD131"/>
  <c r="AE131" s="1"/>
  <c r="AC192"/>
  <c r="AC378"/>
  <c r="AD378" s="1"/>
  <c r="AC102"/>
  <c r="AD102" s="1"/>
  <c r="AD210"/>
  <c r="AE210" s="1"/>
  <c r="AE193"/>
  <c r="AF193" s="1"/>
  <c r="AC390"/>
  <c r="AD390" s="1"/>
  <c r="AE281"/>
  <c r="AF281" s="1"/>
  <c r="AF356"/>
  <c r="AG356" s="1"/>
  <c r="AH356" s="1"/>
  <c r="AI356" s="1"/>
  <c r="AF80"/>
  <c r="AG80" s="1"/>
  <c r="AH407"/>
  <c r="AI407" s="1"/>
  <c r="AJ407" s="1"/>
  <c r="AF420"/>
  <c r="AG420" s="1"/>
  <c r="AH420" s="1"/>
  <c r="AH90"/>
  <c r="AF82"/>
  <c r="AG82" s="1"/>
  <c r="AE329"/>
  <c r="AF329" s="1"/>
  <c r="AG329" s="1"/>
  <c r="AF456"/>
  <c r="AG456" s="1"/>
  <c r="AH456" s="1"/>
  <c r="AH279"/>
  <c r="AF362"/>
  <c r="AD322"/>
  <c r="AE322" s="1"/>
  <c r="AF322" s="1"/>
  <c r="AG322" s="1"/>
  <c r="AE423"/>
  <c r="AF423" s="1"/>
  <c r="AG423" s="1"/>
  <c r="AE324"/>
  <c r="AG247"/>
  <c r="AH247" s="1"/>
  <c r="AD332"/>
  <c r="AD35"/>
  <c r="AE391"/>
  <c r="AE287"/>
  <c r="AF287" s="1"/>
  <c r="AE17"/>
  <c r="AD26"/>
  <c r="AF37"/>
  <c r="AG37" s="1"/>
  <c r="AD48"/>
  <c r="AE48" s="1"/>
  <c r="AF255"/>
  <c r="AG255" s="1"/>
  <c r="AE355"/>
  <c r="AE336"/>
  <c r="AD36"/>
  <c r="AE36" s="1"/>
  <c r="AD33"/>
  <c r="AE33" s="1"/>
  <c r="AD87"/>
  <c r="AE87" s="1"/>
  <c r="AD12"/>
  <c r="AE12" s="1"/>
  <c r="AE249"/>
  <c r="AF249" s="1"/>
  <c r="AF34"/>
  <c r="AG34" s="1"/>
  <c r="AF360"/>
  <c r="AG360" s="1"/>
  <c r="AF23"/>
  <c r="AG23" s="1"/>
  <c r="AH23" s="1"/>
  <c r="AF117"/>
  <c r="AF450"/>
  <c r="AG450" s="1"/>
  <c r="AH206"/>
  <c r="AI206" s="1"/>
  <c r="AJ206" s="1"/>
  <c r="AE414"/>
  <c r="AE226"/>
  <c r="AF226" s="1"/>
  <c r="AE437"/>
  <c r="AF437" s="1"/>
  <c r="AG437" s="1"/>
  <c r="AF308"/>
  <c r="AG308" s="1"/>
  <c r="AH308" s="1"/>
  <c r="AG57"/>
  <c r="AG19"/>
  <c r="AH400"/>
  <c r="AI400" s="1"/>
  <c r="AJ400" s="1"/>
  <c r="AE119"/>
  <c r="AF119" s="1"/>
  <c r="AF76"/>
  <c r="AF318"/>
  <c r="AG318" s="1"/>
  <c r="AE280"/>
  <c r="AF280" s="1"/>
  <c r="AE337"/>
  <c r="AF224"/>
  <c r="AG224" s="1"/>
  <c r="AE229"/>
  <c r="AD268"/>
  <c r="AE268" s="1"/>
  <c r="AE235"/>
  <c r="AF387"/>
  <c r="AG387" s="1"/>
  <c r="AH387" s="1"/>
  <c r="AI387" s="1"/>
  <c r="AJ387" s="1"/>
  <c r="AF417"/>
  <c r="AG417" s="1"/>
  <c r="AD286"/>
  <c r="AE286" s="1"/>
  <c r="AF286" s="1"/>
  <c r="AD296"/>
  <c r="AD89"/>
  <c r="AE70"/>
  <c r="AD238"/>
  <c r="AF392"/>
  <c r="AD81"/>
  <c r="AE81" s="1"/>
  <c r="AD313"/>
  <c r="AG105"/>
  <c r="AD274"/>
  <c r="AE274" s="1"/>
  <c r="AE233"/>
  <c r="AF233" s="1"/>
  <c r="AF124"/>
  <c r="AG124" s="1"/>
  <c r="AE46"/>
  <c r="AD241"/>
  <c r="AE241" s="1"/>
  <c r="AF25"/>
  <c r="AG25" s="1"/>
  <c r="AE220"/>
  <c r="AD317"/>
  <c r="AE328"/>
  <c r="AG178"/>
  <c r="AH178" s="1"/>
  <c r="AE65"/>
  <c r="AF65" s="1"/>
  <c r="AG65" s="1"/>
  <c r="AH65" s="1"/>
  <c r="AF388"/>
  <c r="AF393"/>
  <c r="AF327"/>
  <c r="AE315"/>
  <c r="AE32"/>
  <c r="AF380"/>
  <c r="AG380" s="1"/>
  <c r="AH380" s="1"/>
  <c r="AE214"/>
  <c r="AF214" s="1"/>
  <c r="AG171"/>
  <c r="AH171" s="1"/>
  <c r="AG135"/>
  <c r="AH135" s="1"/>
  <c r="AI135" s="1"/>
  <c r="AE250"/>
  <c r="AF250" s="1"/>
  <c r="AE358"/>
  <c r="AF118"/>
  <c r="AE223"/>
  <c r="AF223" s="1"/>
  <c r="AD310"/>
  <c r="AE310" s="1"/>
  <c r="AE28"/>
  <c r="AF28" s="1"/>
  <c r="AD271"/>
  <c r="AE221"/>
  <c r="AD63"/>
  <c r="AE63" s="1"/>
  <c r="AD292"/>
  <c r="AD29"/>
  <c r="AD18"/>
  <c r="AD72"/>
  <c r="AD15"/>
  <c r="AD69"/>
  <c r="AE69" s="1"/>
  <c r="AD68"/>
  <c r="AE68" s="1"/>
  <c r="AG449"/>
  <c r="AH449" s="1"/>
  <c r="AI449" s="1"/>
  <c r="AJ449" s="1"/>
  <c r="AK449" s="1"/>
  <c r="AL449" s="1"/>
  <c r="AM449" s="1"/>
  <c r="AN449" s="1"/>
  <c r="AO449" s="1"/>
  <c r="AP449" s="1"/>
  <c r="AQ449" s="1"/>
  <c r="AR449" s="1"/>
  <c r="AF55"/>
  <c r="AG55" s="1"/>
  <c r="AF73"/>
  <c r="AG73" s="1"/>
  <c r="AE284"/>
  <c r="AF284" s="1"/>
  <c r="AF398"/>
  <c r="AG398" s="1"/>
  <c r="AH398" s="1"/>
  <c r="AI398" s="1"/>
  <c r="AJ398" s="1"/>
  <c r="AK398" s="1"/>
  <c r="AL398" s="1"/>
  <c r="AM398" s="1"/>
  <c r="AH260"/>
  <c r="AI260" s="1"/>
  <c r="AG142"/>
  <c r="AD293"/>
  <c r="AH227"/>
  <c r="AI227" s="1"/>
  <c r="AJ227" s="1"/>
  <c r="AG14"/>
  <c r="AH14" s="1"/>
  <c r="AF256"/>
  <c r="AG256" s="1"/>
  <c r="AF251"/>
  <c r="AG251" s="1"/>
  <c r="AH251" s="1"/>
  <c r="AI368"/>
  <c r="AE319"/>
  <c r="AH162"/>
  <c r="AI162" s="1"/>
  <c r="AE300"/>
  <c r="AF300" s="1"/>
  <c r="AF77"/>
  <c r="AG154"/>
  <c r="AE85"/>
  <c r="AE242"/>
  <c r="AF242" s="1"/>
  <c r="AF99"/>
  <c r="AF402"/>
  <c r="AG402" s="1"/>
  <c r="AF166"/>
  <c r="AG166" s="1"/>
  <c r="AE301"/>
  <c r="AF301" s="1"/>
  <c r="AF148"/>
  <c r="AE394"/>
  <c r="AF394" s="1"/>
  <c r="AE240"/>
  <c r="AG376"/>
  <c r="AH376" s="1"/>
  <c r="AD53"/>
  <c r="AE50"/>
  <c r="AE88"/>
  <c r="AE263"/>
  <c r="AF278"/>
  <c r="AG278" s="1"/>
  <c r="AD262"/>
  <c r="AD45"/>
  <c r="AE45" s="1"/>
  <c r="AD304"/>
  <c r="AE47"/>
  <c r="AD40"/>
  <c r="AE40" s="1"/>
  <c r="AG438"/>
  <c r="AH438" s="1"/>
  <c r="AD86"/>
  <c r="AE86" s="1"/>
  <c r="AF321"/>
  <c r="AD277"/>
  <c r="AF364"/>
  <c r="AE316"/>
  <c r="AE334"/>
  <c r="AF334" s="1"/>
  <c r="AE43"/>
  <c r="AE78"/>
  <c r="AF49"/>
  <c r="AF309"/>
  <c r="AE62"/>
  <c r="AG61"/>
  <c r="AE312"/>
  <c r="AF312" s="1"/>
  <c r="AF163"/>
  <c r="AG163" s="1"/>
  <c r="AH163" s="1"/>
  <c r="AI163" s="1"/>
  <c r="AJ163" s="1"/>
  <c r="AH79"/>
  <c r="AE44"/>
  <c r="AF11"/>
  <c r="AF386"/>
  <c r="AF243"/>
  <c r="AG243" s="1"/>
  <c r="AH243" s="1"/>
  <c r="AF303"/>
  <c r="AF237"/>
  <c r="AF330"/>
  <c r="AG330" s="1"/>
  <c r="AH330" s="1"/>
  <c r="AD84"/>
  <c r="AE84" s="1"/>
  <c r="AE338"/>
  <c r="AD27"/>
  <c r="AE27" s="1"/>
  <c r="AG195"/>
  <c r="AH195" s="1"/>
  <c r="AG259"/>
  <c r="AE39"/>
  <c r="AD54"/>
  <c r="AD51"/>
  <c r="AE51" s="1"/>
  <c r="AD30"/>
  <c r="AD289"/>
  <c r="AD331"/>
  <c r="AH213"/>
  <c r="AD64"/>
  <c r="AG130"/>
  <c r="AH130" s="1"/>
  <c r="AF346"/>
  <c r="AG346" s="1"/>
  <c r="AH346" s="1"/>
  <c r="AD16"/>
  <c r="AF385"/>
  <c r="AG111"/>
  <c r="AH111" s="1"/>
  <c r="AE24"/>
  <c r="AD244"/>
  <c r="AE244" s="1"/>
  <c r="AE275"/>
  <c r="AD283"/>
  <c r="AE283" s="1"/>
  <c r="AF426"/>
  <c r="AE60"/>
  <c r="AF172"/>
  <c r="AG172" s="1"/>
  <c r="AH172" s="1"/>
  <c r="AI172" s="1"/>
  <c r="AE42"/>
  <c r="AF405"/>
  <c r="AJ454"/>
  <c r="AD295"/>
  <c r="AE295" s="1"/>
  <c r="AD71"/>
  <c r="AD239"/>
  <c r="AE239" s="1"/>
  <c r="AF239" s="1"/>
  <c r="AI297"/>
  <c r="AG112"/>
  <c r="AE52"/>
  <c r="AD245"/>
  <c r="AE252"/>
  <c r="AF323"/>
  <c r="AD66"/>
  <c r="AE66" s="1"/>
  <c r="AE325"/>
  <c r="AE432"/>
  <c r="AF375"/>
  <c r="AF74"/>
  <c r="AG74" s="1"/>
  <c r="AE257"/>
  <c r="AF257" s="1"/>
  <c r="AG10"/>
  <c r="AH10" s="1"/>
  <c r="AE333"/>
  <c r="AE218"/>
  <c r="AE272"/>
  <c r="AF272" s="1"/>
  <c r="AG272" s="1"/>
  <c r="AH201"/>
  <c r="AI201" s="1"/>
  <c r="AE340"/>
  <c r="AG369"/>
  <c r="AH369" s="1"/>
  <c r="AI369" s="1"/>
  <c r="AJ369" s="1"/>
  <c r="AK369" s="1"/>
  <c r="AL369" s="1"/>
  <c r="AM369" s="1"/>
  <c r="AN369" s="1"/>
  <c r="AE373"/>
  <c r="AH151"/>
  <c r="AE232"/>
  <c r="AG382"/>
  <c r="AG441"/>
  <c r="AF320"/>
  <c r="AE83"/>
  <c r="AF83" s="1"/>
  <c r="AG83" s="1"/>
  <c r="AF352"/>
  <c r="AF343"/>
  <c r="AF357"/>
  <c r="AG106"/>
  <c r="AD253"/>
  <c r="AF246"/>
  <c r="AF379"/>
  <c r="AE13"/>
  <c r="AE67"/>
  <c r="AF67" s="1"/>
  <c r="AF370"/>
  <c r="AE298"/>
  <c r="AH443"/>
  <c r="AE22"/>
  <c r="AG9"/>
  <c r="AH9" s="1"/>
  <c r="AG191" l="1"/>
  <c r="AH191" s="1"/>
  <c r="AI191" s="1"/>
  <c r="AJ191" s="1"/>
  <c r="AI305"/>
  <c r="AJ305" s="1"/>
  <c r="AK305" s="1"/>
  <c r="I6" i="22"/>
  <c r="I5" s="1"/>
  <c r="AC129" i="6"/>
  <c r="AF183"/>
  <c r="AG183" s="1"/>
  <c r="AH58"/>
  <c r="AI58" s="1"/>
  <c r="AF430"/>
  <c r="AG430" s="1"/>
  <c r="AH430" s="1"/>
  <c r="AI430" s="1"/>
  <c r="AJ430" s="1"/>
  <c r="AK430" s="1"/>
  <c r="AH422"/>
  <c r="AI422" s="1"/>
  <c r="AJ422" s="1"/>
  <c r="AE159"/>
  <c r="AF159" s="1"/>
  <c r="AF169"/>
  <c r="AG169" s="1"/>
  <c r="AH169" s="1"/>
  <c r="AG406"/>
  <c r="AH406" s="1"/>
  <c r="AI406" s="1"/>
  <c r="AF127"/>
  <c r="AG127" s="1"/>
  <c r="AG155"/>
  <c r="AH155" s="1"/>
  <c r="AJ261"/>
  <c r="AK261" s="1"/>
  <c r="AL261" s="1"/>
  <c r="AG288"/>
  <c r="AH288" s="1"/>
  <c r="AI288" s="1"/>
  <c r="AJ288" s="1"/>
  <c r="AK288" s="1"/>
  <c r="AL288" s="1"/>
  <c r="AM288" s="1"/>
  <c r="AN288" s="1"/>
  <c r="AO288" s="1"/>
  <c r="AP288" s="1"/>
  <c r="AQ288" s="1"/>
  <c r="AR288" s="1"/>
  <c r="AS288" s="1"/>
  <c r="AT288" s="1"/>
  <c r="AU288" s="1"/>
  <c r="AV288" s="1"/>
  <c r="AW288" s="1"/>
  <c r="AF145"/>
  <c r="AG145" s="1"/>
  <c r="AH145" s="1"/>
  <c r="AI145" s="1"/>
  <c r="AF377"/>
  <c r="AG377" s="1"/>
  <c r="AH377" s="1"/>
  <c r="AG403"/>
  <c r="AH403" s="1"/>
  <c r="AI403" s="1"/>
  <c r="AJ403" s="1"/>
  <c r="AI307"/>
  <c r="AJ307" s="1"/>
  <c r="AF283"/>
  <c r="AG283" s="1"/>
  <c r="AH290"/>
  <c r="AI290" s="1"/>
  <c r="AG434"/>
  <c r="AH434" s="1"/>
  <c r="AF93"/>
  <c r="AG93" s="1"/>
  <c r="AH93" s="1"/>
  <c r="AG249"/>
  <c r="AH249" s="1"/>
  <c r="AE143"/>
  <c r="AF143" s="1"/>
  <c r="AG41"/>
  <c r="AH41" s="1"/>
  <c r="AF125"/>
  <c r="AG125" s="1"/>
  <c r="AF267"/>
  <c r="AG267" s="1"/>
  <c r="AG139"/>
  <c r="AH139" s="1"/>
  <c r="AG215"/>
  <c r="AH215" s="1"/>
  <c r="AI215" s="1"/>
  <c r="AJ215" s="1"/>
  <c r="AK215" s="1"/>
  <c r="AL215" s="1"/>
  <c r="AM215" s="1"/>
  <c r="AN215" s="1"/>
  <c r="AO215" s="1"/>
  <c r="AP215" s="1"/>
  <c r="AQ215" s="1"/>
  <c r="AR215" s="1"/>
  <c r="AS215" s="1"/>
  <c r="AT215" s="1"/>
  <c r="AU215" s="1"/>
  <c r="AV215" s="1"/>
  <c r="AW215" s="1"/>
  <c r="AF264"/>
  <c r="AG264" s="1"/>
  <c r="AH264" s="1"/>
  <c r="AG56"/>
  <c r="AE185"/>
  <c r="AF185" s="1"/>
  <c r="AG185" s="1"/>
  <c r="AH185" s="1"/>
  <c r="AI185" s="1"/>
  <c r="AF451"/>
  <c r="AG451" s="1"/>
  <c r="AH451" s="1"/>
  <c r="AE164"/>
  <c r="AF164" s="1"/>
  <c r="AE173"/>
  <c r="AF173" s="1"/>
  <c r="AG173" s="1"/>
  <c r="AE190"/>
  <c r="AF190" s="1"/>
  <c r="AG182"/>
  <c r="AH182" s="1"/>
  <c r="AD207"/>
  <c r="AE207" s="1"/>
  <c r="AI231"/>
  <c r="AJ231" s="1"/>
  <c r="AK231" s="1"/>
  <c r="AF409"/>
  <c r="AG409" s="1"/>
  <c r="AG266"/>
  <c r="AH266" s="1"/>
  <c r="AF408"/>
  <c r="AG408" s="1"/>
  <c r="AF137"/>
  <c r="AG137" s="1"/>
  <c r="AH137" s="1"/>
  <c r="AH254"/>
  <c r="AI254" s="1"/>
  <c r="AF75"/>
  <c r="AD459"/>
  <c r="AE459" s="1"/>
  <c r="AE134"/>
  <c r="AF134" s="1"/>
  <c r="AG21"/>
  <c r="AH21" s="1"/>
  <c r="AI21" s="1"/>
  <c r="AG399"/>
  <c r="AH399" s="1"/>
  <c r="AI399" s="1"/>
  <c r="AJ399" s="1"/>
  <c r="AD196"/>
  <c r="AH122"/>
  <c r="AI122" s="1"/>
  <c r="AJ122" s="1"/>
  <c r="AK122" s="1"/>
  <c r="AE157"/>
  <c r="AF157" s="1"/>
  <c r="AK400"/>
  <c r="AL400" s="1"/>
  <c r="AF156"/>
  <c r="AG156" s="1"/>
  <c r="AH156" s="1"/>
  <c r="AI156" s="1"/>
  <c r="AJ156" s="1"/>
  <c r="AK156" s="1"/>
  <c r="AI273"/>
  <c r="AJ273" s="1"/>
  <c r="AH34"/>
  <c r="AI34" s="1"/>
  <c r="AJ34" s="1"/>
  <c r="AI171"/>
  <c r="AH360"/>
  <c r="AG193"/>
  <c r="AH193" s="1"/>
  <c r="AC177"/>
  <c r="AD177" s="1"/>
  <c r="AD363"/>
  <c r="AE363" s="1"/>
  <c r="AF363" s="1"/>
  <c r="AI194"/>
  <c r="AJ194" s="1"/>
  <c r="AE92"/>
  <c r="AF92" s="1"/>
  <c r="AH442"/>
  <c r="AI442" s="1"/>
  <c r="AF299"/>
  <c r="AG299" s="1"/>
  <c r="AE228"/>
  <c r="AF228" s="1"/>
  <c r="AG228" s="1"/>
  <c r="AE136"/>
  <c r="AF136" s="1"/>
  <c r="AG216"/>
  <c r="AH216" s="1"/>
  <c r="AI376"/>
  <c r="AG38"/>
  <c r="AH38" s="1"/>
  <c r="AF180"/>
  <c r="AG180" s="1"/>
  <c r="AG419"/>
  <c r="AH419" s="1"/>
  <c r="AF174"/>
  <c r="AG174" s="1"/>
  <c r="AI436"/>
  <c r="AJ436" s="1"/>
  <c r="AH234"/>
  <c r="AI234" s="1"/>
  <c r="AJ234" s="1"/>
  <c r="AK234" s="1"/>
  <c r="AL234" s="1"/>
  <c r="AE350"/>
  <c r="AF350" s="1"/>
  <c r="AE258"/>
  <c r="AF258" s="1"/>
  <c r="AC170"/>
  <c r="AD170" s="1"/>
  <c r="AE367"/>
  <c r="AF367" s="1"/>
  <c r="AG367" s="1"/>
  <c r="AH367" s="1"/>
  <c r="AG236"/>
  <c r="AH236" s="1"/>
  <c r="AF144"/>
  <c r="AG144" s="1"/>
  <c r="AH144" s="1"/>
  <c r="AG164"/>
  <c r="AH164" s="1"/>
  <c r="AF344"/>
  <c r="AG344" s="1"/>
  <c r="AH344" s="1"/>
  <c r="AE372"/>
  <c r="AF372" s="1"/>
  <c r="AE126"/>
  <c r="AF126" s="1"/>
  <c r="AD181"/>
  <c r="AE181" s="1"/>
  <c r="AH410"/>
  <c r="AF168"/>
  <c r="AG168" s="1"/>
  <c r="AE102"/>
  <c r="AF102" s="1"/>
  <c r="AG418"/>
  <c r="AG311"/>
  <c r="AH311" s="1"/>
  <c r="AI311" s="1"/>
  <c r="AJ311" s="1"/>
  <c r="AK311" s="1"/>
  <c r="AF241"/>
  <c r="AG241" s="1"/>
  <c r="AH241" s="1"/>
  <c r="AF204"/>
  <c r="AG158"/>
  <c r="AH158" s="1"/>
  <c r="AJ101"/>
  <c r="AK101" s="1"/>
  <c r="AG345"/>
  <c r="AH345" s="1"/>
  <c r="AI345" s="1"/>
  <c r="AG219"/>
  <c r="AH219" s="1"/>
  <c r="AI219" s="1"/>
  <c r="AG149"/>
  <c r="AF120"/>
  <c r="AG120" s="1"/>
  <c r="AH120" s="1"/>
  <c r="AG114"/>
  <c r="AH114" s="1"/>
  <c r="AG413"/>
  <c r="AH413" s="1"/>
  <c r="AI413" s="1"/>
  <c r="AJ413" s="1"/>
  <c r="AE211"/>
  <c r="AF211" s="1"/>
  <c r="AG211" s="1"/>
  <c r="AD109"/>
  <c r="AE109" s="1"/>
  <c r="AD167"/>
  <c r="AE458"/>
  <c r="AF458" s="1"/>
  <c r="AE445"/>
  <c r="AF445" s="1"/>
  <c r="AF160"/>
  <c r="AF337"/>
  <c r="AF235"/>
  <c r="AG235" s="1"/>
  <c r="AH440"/>
  <c r="AI440" s="1"/>
  <c r="AJ440" s="1"/>
  <c r="AG341"/>
  <c r="AH341" s="1"/>
  <c r="AF210"/>
  <c r="AE97"/>
  <c r="AC435"/>
  <c r="AD435" s="1"/>
  <c r="AE203"/>
  <c r="AE342"/>
  <c r="AD192"/>
  <c r="AE192" s="1"/>
  <c r="AH269"/>
  <c r="AF349"/>
  <c r="AG349" s="1"/>
  <c r="AH349" s="1"/>
  <c r="AE116"/>
  <c r="AF116" s="1"/>
  <c r="AG116" s="1"/>
  <c r="AE371"/>
  <c r="AF371" s="1"/>
  <c r="AE397"/>
  <c r="AF397" s="1"/>
  <c r="AD433"/>
  <c r="AE381"/>
  <c r="AD425"/>
  <c r="AF132"/>
  <c r="AC103"/>
  <c r="AG404"/>
  <c r="AF347"/>
  <c r="AG347" s="1"/>
  <c r="AE115"/>
  <c r="AG284"/>
  <c r="AH284" s="1"/>
  <c r="AI284" s="1"/>
  <c r="AH57"/>
  <c r="AI57" s="1"/>
  <c r="AF138"/>
  <c r="AE35"/>
  <c r="AF35" s="1"/>
  <c r="AG35" s="1"/>
  <c r="AH35" s="1"/>
  <c r="AE390"/>
  <c r="AD291"/>
  <c r="AE291" s="1"/>
  <c r="AF291" s="1"/>
  <c r="AF186"/>
  <c r="AG186" s="1"/>
  <c r="AH186" s="1"/>
  <c r="AF121"/>
  <c r="AG121" s="1"/>
  <c r="AE455"/>
  <c r="AF455" s="1"/>
  <c r="AE153"/>
  <c r="AF131"/>
  <c r="AG131" s="1"/>
  <c r="AG424"/>
  <c r="AH424" s="1"/>
  <c r="AE197"/>
  <c r="AD383"/>
  <c r="AF152"/>
  <c r="AG152" s="1"/>
  <c r="AH20"/>
  <c r="AH265"/>
  <c r="AI265" s="1"/>
  <c r="AE276"/>
  <c r="AF276" s="1"/>
  <c r="AC176"/>
  <c r="AD176" s="1"/>
  <c r="AE176" s="1"/>
  <c r="AE348"/>
  <c r="AF348" s="1"/>
  <c r="AE95"/>
  <c r="AF95" s="1"/>
  <c r="AE128"/>
  <c r="AH123"/>
  <c r="AG270"/>
  <c r="AH270" s="1"/>
  <c r="AD113"/>
  <c r="AD354"/>
  <c r="AE354" s="1"/>
  <c r="AE384"/>
  <c r="AF384" s="1"/>
  <c r="AG384" s="1"/>
  <c r="AC205"/>
  <c r="AD205" s="1"/>
  <c r="AE205" s="1"/>
  <c r="AH402"/>
  <c r="AI402" s="1"/>
  <c r="AJ402" s="1"/>
  <c r="AK402" s="1"/>
  <c r="AL402" s="1"/>
  <c r="AM402" s="1"/>
  <c r="AN402" s="1"/>
  <c r="AO402" s="1"/>
  <c r="AP402" s="1"/>
  <c r="AQ402" s="1"/>
  <c r="AR402" s="1"/>
  <c r="AS402" s="1"/>
  <c r="AT402" s="1"/>
  <c r="AG223"/>
  <c r="AH223" s="1"/>
  <c r="AI223" s="1"/>
  <c r="AJ223" s="1"/>
  <c r="AH124"/>
  <c r="AG209"/>
  <c r="AH209" s="1"/>
  <c r="AC200"/>
  <c r="AD200" s="1"/>
  <c r="AF294"/>
  <c r="AG294" s="1"/>
  <c r="AD146"/>
  <c r="AD179"/>
  <c r="AE91"/>
  <c r="AG431"/>
  <c r="AH431" s="1"/>
  <c r="AD285"/>
  <c r="AE285" s="1"/>
  <c r="AH222"/>
  <c r="AI222" s="1"/>
  <c r="AJ222" s="1"/>
  <c r="AK222" s="1"/>
  <c r="AL222" s="1"/>
  <c r="AM222" s="1"/>
  <c r="AN222" s="1"/>
  <c r="AO222" s="1"/>
  <c r="AP222" s="1"/>
  <c r="AQ222" s="1"/>
  <c r="AR222" s="1"/>
  <c r="AS222" s="1"/>
  <c r="AT222" s="1"/>
  <c r="AU222" s="1"/>
  <c r="AV222" s="1"/>
  <c r="AW222" s="1"/>
  <c r="AF428"/>
  <c r="AG428" s="1"/>
  <c r="AH208"/>
  <c r="AI208" s="1"/>
  <c r="AE108"/>
  <c r="AF108" s="1"/>
  <c r="AF202"/>
  <c r="AG202" s="1"/>
  <c r="AF439"/>
  <c r="AG351"/>
  <c r="AD427"/>
  <c r="AC415"/>
  <c r="AD415" s="1"/>
  <c r="AE415" s="1"/>
  <c r="AE446"/>
  <c r="AE378"/>
  <c r="AF378" s="1"/>
  <c r="AG378" s="1"/>
  <c r="AF395"/>
  <c r="AG395" s="1"/>
  <c r="AG335"/>
  <c r="AH335" s="1"/>
  <c r="AI335" s="1"/>
  <c r="AD161"/>
  <c r="AE161" s="1"/>
  <c r="AF161" s="1"/>
  <c r="AC188"/>
  <c r="AF366"/>
  <c r="AE396"/>
  <c r="AF396" s="1"/>
  <c r="AG401"/>
  <c r="AE374"/>
  <c r="AF374" s="1"/>
  <c r="AE389"/>
  <c r="AG225"/>
  <c r="AE421"/>
  <c r="AF421" s="1"/>
  <c r="AC416"/>
  <c r="AH224"/>
  <c r="AE452"/>
  <c r="AF452" s="1"/>
  <c r="AH282"/>
  <c r="AI282" s="1"/>
  <c r="AE412"/>
  <c r="AF412" s="1"/>
  <c r="AD140"/>
  <c r="AF353"/>
  <c r="AE175"/>
  <c r="AF175" s="1"/>
  <c r="AG212"/>
  <c r="AH212" s="1"/>
  <c r="AI212" s="1"/>
  <c r="AF453"/>
  <c r="AI251"/>
  <c r="AJ251" s="1"/>
  <c r="AK251" s="1"/>
  <c r="AL251" s="1"/>
  <c r="AM251" s="1"/>
  <c r="AN251" s="1"/>
  <c r="AO251" s="1"/>
  <c r="AP251" s="1"/>
  <c r="AQ251" s="1"/>
  <c r="AR251" s="1"/>
  <c r="AS251" s="1"/>
  <c r="AT251" s="1"/>
  <c r="AU251" s="1"/>
  <c r="AV251" s="1"/>
  <c r="AW251" s="1"/>
  <c r="AI346"/>
  <c r="AJ346" s="1"/>
  <c r="AK346" s="1"/>
  <c r="AL346" s="1"/>
  <c r="AG300"/>
  <c r="AH300" s="1"/>
  <c r="AG301"/>
  <c r="AH301" s="1"/>
  <c r="AI301" s="1"/>
  <c r="AJ301" s="1"/>
  <c r="AK301" s="1"/>
  <c r="AL301" s="1"/>
  <c r="AM301" s="1"/>
  <c r="AF268"/>
  <c r="AG268" s="1"/>
  <c r="AI23"/>
  <c r="AJ23" s="1"/>
  <c r="AK23" s="1"/>
  <c r="AL23" s="1"/>
  <c r="AM23" s="1"/>
  <c r="AN23" s="1"/>
  <c r="AO23" s="1"/>
  <c r="AG394"/>
  <c r="AH394" s="1"/>
  <c r="AI394" s="1"/>
  <c r="AJ394" s="1"/>
  <c r="AK394" s="1"/>
  <c r="AI130"/>
  <c r="AJ130" s="1"/>
  <c r="AK130" s="1"/>
  <c r="AL130" s="1"/>
  <c r="AM130" s="1"/>
  <c r="AN130" s="1"/>
  <c r="AO130" s="1"/>
  <c r="AP130" s="1"/>
  <c r="AQ130" s="1"/>
  <c r="AR130" s="1"/>
  <c r="AS130" s="1"/>
  <c r="AT130" s="1"/>
  <c r="AU130" s="1"/>
  <c r="AV130" s="1"/>
  <c r="AK206"/>
  <c r="AL206" s="1"/>
  <c r="AI65"/>
  <c r="AF87"/>
  <c r="AG87" s="1"/>
  <c r="AH87" s="1"/>
  <c r="AI87" s="1"/>
  <c r="AJ87" s="1"/>
  <c r="AK87" s="1"/>
  <c r="AL87" s="1"/>
  <c r="AM87" s="1"/>
  <c r="AN87" s="1"/>
  <c r="AO87" s="1"/>
  <c r="AP87" s="1"/>
  <c r="AQ87" s="1"/>
  <c r="AR87" s="1"/>
  <c r="AS87" s="1"/>
  <c r="AT87" s="1"/>
  <c r="AU87" s="1"/>
  <c r="AV87" s="1"/>
  <c r="AK407"/>
  <c r="AL407" s="1"/>
  <c r="AM407" s="1"/>
  <c r="AN407" s="1"/>
  <c r="AO407" s="1"/>
  <c r="AJ187"/>
  <c r="AK187" s="1"/>
  <c r="AL187" s="1"/>
  <c r="AM187" s="1"/>
  <c r="AN187" s="1"/>
  <c r="AO187" s="1"/>
  <c r="AP187" s="1"/>
  <c r="AQ187" s="1"/>
  <c r="AR187" s="1"/>
  <c r="AS187" s="1"/>
  <c r="AT187" s="1"/>
  <c r="AU187" s="1"/>
  <c r="AV187" s="1"/>
  <c r="AW187" s="1"/>
  <c r="AI447"/>
  <c r="AJ447" s="1"/>
  <c r="AK447" s="1"/>
  <c r="AL447" s="1"/>
  <c r="AM447" s="1"/>
  <c r="AN447" s="1"/>
  <c r="AO447" s="1"/>
  <c r="AP447" s="1"/>
  <c r="AQ447" s="1"/>
  <c r="AR447" s="1"/>
  <c r="AS447" s="1"/>
  <c r="AT447" s="1"/>
  <c r="AU447" s="1"/>
  <c r="AV447" s="1"/>
  <c r="AW447" s="1"/>
  <c r="AH314"/>
  <c r="AI314" s="1"/>
  <c r="AJ162"/>
  <c r="AK162" s="1"/>
  <c r="AH55"/>
  <c r="AI55" s="1"/>
  <c r="AJ55" s="1"/>
  <c r="AF69"/>
  <c r="AG69" s="1"/>
  <c r="AH69" s="1"/>
  <c r="AI69" s="1"/>
  <c r="AJ69" s="1"/>
  <c r="AK69" s="1"/>
  <c r="AL69" s="1"/>
  <c r="AM69" s="1"/>
  <c r="AN69" s="1"/>
  <c r="AO69" s="1"/>
  <c r="AP69" s="1"/>
  <c r="AQ69" s="1"/>
  <c r="AR69" s="1"/>
  <c r="AS69" s="1"/>
  <c r="AT69" s="1"/>
  <c r="AU69" s="1"/>
  <c r="AV69" s="1"/>
  <c r="AI420"/>
  <c r="AJ420" s="1"/>
  <c r="AK420" s="1"/>
  <c r="AL420" s="1"/>
  <c r="AM420" s="1"/>
  <c r="AN420" s="1"/>
  <c r="AO420" s="1"/>
  <c r="AP420" s="1"/>
  <c r="AQ420" s="1"/>
  <c r="AR420" s="1"/>
  <c r="AS420" s="1"/>
  <c r="AT420" s="1"/>
  <c r="AU420" s="1"/>
  <c r="AV420" s="1"/>
  <c r="AK339"/>
  <c r="AL339" s="1"/>
  <c r="AM339" s="1"/>
  <c r="AN339" s="1"/>
  <c r="AO339" s="1"/>
  <c r="AP339" s="1"/>
  <c r="AQ339" s="1"/>
  <c r="AR339" s="1"/>
  <c r="AS339" s="1"/>
  <c r="AT339" s="1"/>
  <c r="AU339" s="1"/>
  <c r="AV339" s="1"/>
  <c r="AW339" s="1"/>
  <c r="AF50"/>
  <c r="AG50" s="1"/>
  <c r="AH199"/>
  <c r="AI199" s="1"/>
  <c r="AI443"/>
  <c r="AJ443" s="1"/>
  <c r="AG67"/>
  <c r="AH67" s="1"/>
  <c r="AI67" s="1"/>
  <c r="AF325"/>
  <c r="AG325" s="1"/>
  <c r="AH325" s="1"/>
  <c r="AG239"/>
  <c r="AH239" s="1"/>
  <c r="AE64"/>
  <c r="AF27"/>
  <c r="AG27" s="1"/>
  <c r="AH154"/>
  <c r="AI154" s="1"/>
  <c r="AJ154" s="1"/>
  <c r="AK154" s="1"/>
  <c r="AL154" s="1"/>
  <c r="AF306"/>
  <c r="AG118"/>
  <c r="AF358"/>
  <c r="AF328"/>
  <c r="AG328" s="1"/>
  <c r="AH437"/>
  <c r="AF391"/>
  <c r="AG104"/>
  <c r="AJ201"/>
  <c r="AK201" s="1"/>
  <c r="AL201" s="1"/>
  <c r="AM201" s="1"/>
  <c r="AN201" s="1"/>
  <c r="AO201" s="1"/>
  <c r="AP201" s="1"/>
  <c r="AQ201" s="1"/>
  <c r="AR201" s="1"/>
  <c r="AS201" s="1"/>
  <c r="AT201" s="1"/>
  <c r="AU201" s="1"/>
  <c r="AV201" s="1"/>
  <c r="AW201" s="1"/>
  <c r="AH256"/>
  <c r="AF359"/>
  <c r="AE71"/>
  <c r="AF71" s="1"/>
  <c r="AG71" s="1"/>
  <c r="AG405"/>
  <c r="AK163"/>
  <c r="AL163" s="1"/>
  <c r="AM163" s="1"/>
  <c r="AN163" s="1"/>
  <c r="AO163" s="1"/>
  <c r="AP163" s="1"/>
  <c r="AQ163" s="1"/>
  <c r="AR163" s="1"/>
  <c r="AS163" s="1"/>
  <c r="AT163" s="1"/>
  <c r="AU163" s="1"/>
  <c r="AV163" s="1"/>
  <c r="AW163" s="1"/>
  <c r="AO369"/>
  <c r="AP369" s="1"/>
  <c r="AQ369" s="1"/>
  <c r="AR369" s="1"/>
  <c r="AS369" s="1"/>
  <c r="AT369" s="1"/>
  <c r="AU369" s="1"/>
  <c r="AV369" s="1"/>
  <c r="AW369" s="1"/>
  <c r="AL59"/>
  <c r="AM59" s="1"/>
  <c r="AN59" s="1"/>
  <c r="AO59" s="1"/>
  <c r="AP59" s="1"/>
  <c r="AQ59" s="1"/>
  <c r="AR59" s="1"/>
  <c r="AS59" s="1"/>
  <c r="AT59" s="1"/>
  <c r="AU59" s="1"/>
  <c r="AV59" s="1"/>
  <c r="AW59" s="1"/>
  <c r="AH382"/>
  <c r="AI382" s="1"/>
  <c r="AH278"/>
  <c r="AI278" s="1"/>
  <c r="AI451"/>
  <c r="AI198"/>
  <c r="AJ198" s="1"/>
  <c r="AI14"/>
  <c r="AI429"/>
  <c r="AJ429" s="1"/>
  <c r="AK429" s="1"/>
  <c r="AL429" s="1"/>
  <c r="AM429" s="1"/>
  <c r="AN429" s="1"/>
  <c r="AO429" s="1"/>
  <c r="AP429" s="1"/>
  <c r="AQ429" s="1"/>
  <c r="AR429" s="1"/>
  <c r="AS429" s="1"/>
  <c r="AT429" s="1"/>
  <c r="AU429" s="1"/>
  <c r="AV429" s="1"/>
  <c r="AW429" s="1"/>
  <c r="AI438"/>
  <c r="AE262"/>
  <c r="AF262" s="1"/>
  <c r="AE53"/>
  <c r="AF53" s="1"/>
  <c r="AF244"/>
  <c r="AH147"/>
  <c r="AE30"/>
  <c r="AF218"/>
  <c r="AG218" s="1"/>
  <c r="AH218" s="1"/>
  <c r="AE271"/>
  <c r="AF271" s="1"/>
  <c r="AF310"/>
  <c r="AG310" s="1"/>
  <c r="AG230"/>
  <c r="AH230" s="1"/>
  <c r="AI230" s="1"/>
  <c r="AJ230" s="1"/>
  <c r="AK230" s="1"/>
  <c r="AL230" s="1"/>
  <c r="AM230" s="1"/>
  <c r="AI380"/>
  <c r="AG370"/>
  <c r="AH370" s="1"/>
  <c r="AI370" s="1"/>
  <c r="AG246"/>
  <c r="AE18"/>
  <c r="AG357"/>
  <c r="AH357" s="1"/>
  <c r="AI357" s="1"/>
  <c r="AG392"/>
  <c r="AH392" s="1"/>
  <c r="AH272"/>
  <c r="AI272" s="1"/>
  <c r="AE89"/>
  <c r="AE296"/>
  <c r="AF296" s="1"/>
  <c r="AI444"/>
  <c r="AI448"/>
  <c r="AJ448" s="1"/>
  <c r="AK448" s="1"/>
  <c r="AL448" s="1"/>
  <c r="AM448" s="1"/>
  <c r="AN448" s="1"/>
  <c r="AO448" s="1"/>
  <c r="AP448" s="1"/>
  <c r="AQ448" s="1"/>
  <c r="AR448" s="1"/>
  <c r="AS448" s="1"/>
  <c r="AT448" s="1"/>
  <c r="AU448" s="1"/>
  <c r="AV448" s="1"/>
  <c r="AF220"/>
  <c r="AG220" s="1"/>
  <c r="AH220" s="1"/>
  <c r="AI220" s="1"/>
  <c r="AF232"/>
  <c r="AG232" s="1"/>
  <c r="AG385"/>
  <c r="AF51"/>
  <c r="AG51" s="1"/>
  <c r="AH51" s="1"/>
  <c r="AI51" s="1"/>
  <c r="AJ51" s="1"/>
  <c r="AK51" s="1"/>
  <c r="AL51" s="1"/>
  <c r="AM51" s="1"/>
  <c r="AN51" s="1"/>
  <c r="AO51" s="1"/>
  <c r="AP51" s="1"/>
  <c r="AQ51" s="1"/>
  <c r="AR51" s="1"/>
  <c r="AS51" s="1"/>
  <c r="AT51" s="1"/>
  <c r="AU51" s="1"/>
  <c r="AV51" s="1"/>
  <c r="AG362"/>
  <c r="AG364"/>
  <c r="AH25"/>
  <c r="AG379"/>
  <c r="AH379" s="1"/>
  <c r="AI379" s="1"/>
  <c r="AJ379" s="1"/>
  <c r="AK379" s="1"/>
  <c r="AL379" s="1"/>
  <c r="AH80"/>
  <c r="AH74"/>
  <c r="AI74" s="1"/>
  <c r="AE16"/>
  <c r="AF16" s="1"/>
  <c r="AG393"/>
  <c r="AH393" s="1"/>
  <c r="AF298"/>
  <c r="AG298" s="1"/>
  <c r="AH298" s="1"/>
  <c r="AI298" s="1"/>
  <c r="AJ298" s="1"/>
  <c r="AF60"/>
  <c r="AG60" s="1"/>
  <c r="AF275"/>
  <c r="AG275" s="1"/>
  <c r="AH275" s="1"/>
  <c r="AF24"/>
  <c r="AG24" s="1"/>
  <c r="AH24" s="1"/>
  <c r="AF39"/>
  <c r="AI100"/>
  <c r="AJ100" s="1"/>
  <c r="AK100" s="1"/>
  <c r="AL100" s="1"/>
  <c r="AF40"/>
  <c r="AF68"/>
  <c r="AG327"/>
  <c r="AE313"/>
  <c r="AH94"/>
  <c r="AF355"/>
  <c r="AH133"/>
  <c r="AI133" s="1"/>
  <c r="AJ356"/>
  <c r="AK356" s="1"/>
  <c r="AL356" s="1"/>
  <c r="AM356" s="1"/>
  <c r="AN356" s="1"/>
  <c r="AO356" s="1"/>
  <c r="AP356" s="1"/>
  <c r="AQ356" s="1"/>
  <c r="AR356" s="1"/>
  <c r="AS356" s="1"/>
  <c r="AT356" s="1"/>
  <c r="AU356" s="1"/>
  <c r="AV356" s="1"/>
  <c r="AW356" s="1"/>
  <c r="AG426"/>
  <c r="AH426" s="1"/>
  <c r="AI426" s="1"/>
  <c r="AJ426" s="1"/>
  <c r="AK426" s="1"/>
  <c r="AL426" s="1"/>
  <c r="AM426" s="1"/>
  <c r="AN426" s="1"/>
  <c r="AO426" s="1"/>
  <c r="AP426" s="1"/>
  <c r="AQ426" s="1"/>
  <c r="AR426" s="1"/>
  <c r="AS426" s="1"/>
  <c r="AT426" s="1"/>
  <c r="AU426" s="1"/>
  <c r="AV426" s="1"/>
  <c r="AJ260"/>
  <c r="AK260" s="1"/>
  <c r="AL260" s="1"/>
  <c r="AM260" s="1"/>
  <c r="AN260" s="1"/>
  <c r="AO260" s="1"/>
  <c r="AP260" s="1"/>
  <c r="AQ260" s="1"/>
  <c r="AR260" s="1"/>
  <c r="AS260" s="1"/>
  <c r="AT260" s="1"/>
  <c r="AU260" s="1"/>
  <c r="AV260" s="1"/>
  <c r="AG76"/>
  <c r="AH76" s="1"/>
  <c r="AF274"/>
  <c r="AG274" s="1"/>
  <c r="AF12"/>
  <c r="AI456"/>
  <c r="AF86"/>
  <c r="AE304"/>
  <c r="AF304" s="1"/>
  <c r="AF240"/>
  <c r="AG240" s="1"/>
  <c r="AG280"/>
  <c r="AE292"/>
  <c r="AF292" s="1"/>
  <c r="AG292" s="1"/>
  <c r="AH259"/>
  <c r="AI259" s="1"/>
  <c r="AF221"/>
  <c r="AG28"/>
  <c r="AG214"/>
  <c r="AH214" s="1"/>
  <c r="AI214" s="1"/>
  <c r="AG411"/>
  <c r="AH411" s="1"/>
  <c r="AI411" s="1"/>
  <c r="AJ411" s="1"/>
  <c r="AK411" s="1"/>
  <c r="AL411" s="1"/>
  <c r="AM411" s="1"/>
  <c r="AN411" s="1"/>
  <c r="AO411" s="1"/>
  <c r="AP411" s="1"/>
  <c r="AQ411" s="1"/>
  <c r="AR411" s="1"/>
  <c r="AS411" s="1"/>
  <c r="AT411" s="1"/>
  <c r="AU411" s="1"/>
  <c r="AV411" s="1"/>
  <c r="AW411" s="1"/>
  <c r="AJ172"/>
  <c r="AK172" s="1"/>
  <c r="AL172" s="1"/>
  <c r="AI151"/>
  <c r="AJ151" s="1"/>
  <c r="AK151" s="1"/>
  <c r="AL151" s="1"/>
  <c r="AM151" s="1"/>
  <c r="AN151" s="1"/>
  <c r="AO151" s="1"/>
  <c r="AP151" s="1"/>
  <c r="AQ151" s="1"/>
  <c r="AR151" s="1"/>
  <c r="AS151" s="1"/>
  <c r="AT151" s="1"/>
  <c r="AU151" s="1"/>
  <c r="AV151" s="1"/>
  <c r="AW151" s="1"/>
  <c r="AE289"/>
  <c r="AG257"/>
  <c r="AI360"/>
  <c r="AJ360" s="1"/>
  <c r="AK360" s="1"/>
  <c r="AL360" s="1"/>
  <c r="AM360" s="1"/>
  <c r="AN360" s="1"/>
  <c r="AO360" s="1"/>
  <c r="AP360" s="1"/>
  <c r="AQ360" s="1"/>
  <c r="AR360" s="1"/>
  <c r="AS360" s="1"/>
  <c r="AT360" s="1"/>
  <c r="AU360" s="1"/>
  <c r="AV360" s="1"/>
  <c r="AW360" s="1"/>
  <c r="AE26"/>
  <c r="AF26" s="1"/>
  <c r="AI308"/>
  <c r="AJ308" s="1"/>
  <c r="AE332"/>
  <c r="AF332" s="1"/>
  <c r="AH96"/>
  <c r="AH82"/>
  <c r="AI82" s="1"/>
  <c r="AJ82" s="1"/>
  <c r="AK82" s="1"/>
  <c r="AL82" s="1"/>
  <c r="AM82" s="1"/>
  <c r="AN82" s="1"/>
  <c r="AH105"/>
  <c r="AG233"/>
  <c r="AI79"/>
  <c r="AJ79" s="1"/>
  <c r="AK79" s="1"/>
  <c r="AL79" s="1"/>
  <c r="AM79" s="1"/>
  <c r="AE15"/>
  <c r="AF47"/>
  <c r="AH31"/>
  <c r="AI31" s="1"/>
  <c r="AF44"/>
  <c r="AG44" s="1"/>
  <c r="AF78"/>
  <c r="AJ368"/>
  <c r="AF373"/>
  <c r="AG373" s="1"/>
  <c r="AH373" s="1"/>
  <c r="AI373" s="1"/>
  <c r="AF432"/>
  <c r="AG432" s="1"/>
  <c r="AF52"/>
  <c r="AG52" s="1"/>
  <c r="AH52" s="1"/>
  <c r="AF365"/>
  <c r="AH98"/>
  <c r="AI98" s="1"/>
  <c r="AF84"/>
  <c r="AK191"/>
  <c r="AL191" s="1"/>
  <c r="AM191" s="1"/>
  <c r="AF88"/>
  <c r="AG88" s="1"/>
  <c r="AS449"/>
  <c r="AT449" s="1"/>
  <c r="AU449" s="1"/>
  <c r="AV449" s="1"/>
  <c r="AW449" s="1"/>
  <c r="AF414"/>
  <c r="AG117"/>
  <c r="AF48"/>
  <c r="AG48" s="1"/>
  <c r="AF324"/>
  <c r="AH423"/>
  <c r="AJ171"/>
  <c r="AK171" s="1"/>
  <c r="AL171" s="1"/>
  <c r="AG226"/>
  <c r="AH61"/>
  <c r="AH37"/>
  <c r="AJ376"/>
  <c r="AK376" s="1"/>
  <c r="AG303"/>
  <c r="AF316"/>
  <c r="AE29"/>
  <c r="AG250"/>
  <c r="AF295"/>
  <c r="AG107"/>
  <c r="AG286"/>
  <c r="AH417"/>
  <c r="AI417" s="1"/>
  <c r="AK387"/>
  <c r="AL387" s="1"/>
  <c r="AM387" s="1"/>
  <c r="AG49"/>
  <c r="AH49" s="1"/>
  <c r="AI49" s="1"/>
  <c r="AG321"/>
  <c r="AG334"/>
  <c r="AH322"/>
  <c r="AK454"/>
  <c r="AH329"/>
  <c r="AI329" s="1"/>
  <c r="AH73"/>
  <c r="AF338"/>
  <c r="AG281"/>
  <c r="AH281" s="1"/>
  <c r="AI281" s="1"/>
  <c r="AJ281" s="1"/>
  <c r="AK281" s="1"/>
  <c r="AL281" s="1"/>
  <c r="AM281" s="1"/>
  <c r="AN281" s="1"/>
  <c r="AO281" s="1"/>
  <c r="AP281" s="1"/>
  <c r="AQ281" s="1"/>
  <c r="AR281" s="1"/>
  <c r="AS281" s="1"/>
  <c r="AT281" s="1"/>
  <c r="AU281" s="1"/>
  <c r="AV281" s="1"/>
  <c r="AW281" s="1"/>
  <c r="AJ297"/>
  <c r="AK297" s="1"/>
  <c r="AF70"/>
  <c r="AF22"/>
  <c r="AG22" s="1"/>
  <c r="AH106"/>
  <c r="AI326"/>
  <c r="AJ326" s="1"/>
  <c r="AG375"/>
  <c r="AH375" s="1"/>
  <c r="AI375" s="1"/>
  <c r="AJ375" s="1"/>
  <c r="AK375" s="1"/>
  <c r="AL375" s="1"/>
  <c r="AM375" s="1"/>
  <c r="AN375" s="1"/>
  <c r="AO375" s="1"/>
  <c r="AP375" s="1"/>
  <c r="AQ375" s="1"/>
  <c r="AF66"/>
  <c r="AG66" s="1"/>
  <c r="AF42"/>
  <c r="AG42" s="1"/>
  <c r="AG237"/>
  <c r="AG11"/>
  <c r="AF62"/>
  <c r="AG62" s="1"/>
  <c r="AH62" s="1"/>
  <c r="AF43"/>
  <c r="AE277"/>
  <c r="AG99"/>
  <c r="AH99" s="1"/>
  <c r="AI99" s="1"/>
  <c r="AG242"/>
  <c r="AH242" s="1"/>
  <c r="AG77"/>
  <c r="AF217"/>
  <c r="AF63"/>
  <c r="AG63" s="1"/>
  <c r="AJ135"/>
  <c r="AK135" s="1"/>
  <c r="AL135" s="1"/>
  <c r="AM135" s="1"/>
  <c r="AN135" s="1"/>
  <c r="AO135" s="1"/>
  <c r="AP135" s="1"/>
  <c r="AH184"/>
  <c r="AI178"/>
  <c r="AJ178" s="1"/>
  <c r="AF81"/>
  <c r="AG119"/>
  <c r="AH19"/>
  <c r="AI19" s="1"/>
  <c r="AG287"/>
  <c r="AF46"/>
  <c r="AH460"/>
  <c r="AI460" s="1"/>
  <c r="AF252"/>
  <c r="AH112"/>
  <c r="AH318"/>
  <c r="AI318" s="1"/>
  <c r="AJ318" s="1"/>
  <c r="AK318" s="1"/>
  <c r="AL318" s="1"/>
  <c r="AM318" s="1"/>
  <c r="AN318" s="1"/>
  <c r="AO318" s="1"/>
  <c r="AP318" s="1"/>
  <c r="AQ318" s="1"/>
  <c r="AR318" s="1"/>
  <c r="AS318" s="1"/>
  <c r="AT318" s="1"/>
  <c r="AU318" s="1"/>
  <c r="AV318" s="1"/>
  <c r="AW318" s="1"/>
  <c r="AI195"/>
  <c r="AK165"/>
  <c r="AE331"/>
  <c r="AI124"/>
  <c r="AJ124" s="1"/>
  <c r="AK124" s="1"/>
  <c r="AL124" s="1"/>
  <c r="AH255"/>
  <c r="AF333"/>
  <c r="AJ150"/>
  <c r="AG148"/>
  <c r="AH148" s="1"/>
  <c r="AI148" s="1"/>
  <c r="AJ148" s="1"/>
  <c r="AK148" s="1"/>
  <c r="AL148" s="1"/>
  <c r="AM148" s="1"/>
  <c r="AN148" s="1"/>
  <c r="AO148" s="1"/>
  <c r="AP148" s="1"/>
  <c r="AQ148" s="1"/>
  <c r="AR148" s="1"/>
  <c r="AS148" s="1"/>
  <c r="AT148" s="1"/>
  <c r="AU148" s="1"/>
  <c r="AV148" s="1"/>
  <c r="AH166"/>
  <c r="AI166" s="1"/>
  <c r="AJ166" s="1"/>
  <c r="AK166" s="1"/>
  <c r="AL166" s="1"/>
  <c r="AH450"/>
  <c r="AI141"/>
  <c r="AJ141" s="1"/>
  <c r="AK141" s="1"/>
  <c r="AL141" s="1"/>
  <c r="AM141" s="1"/>
  <c r="AN141" s="1"/>
  <c r="AO141" s="1"/>
  <c r="AP141" s="1"/>
  <c r="AQ141" s="1"/>
  <c r="AR141" s="1"/>
  <c r="AS141" s="1"/>
  <c r="AT141" s="1"/>
  <c r="AU141" s="1"/>
  <c r="AV141" s="1"/>
  <c r="AF315"/>
  <c r="AG315" s="1"/>
  <c r="AF33"/>
  <c r="AG33" s="1"/>
  <c r="AH33" s="1"/>
  <c r="AI33" s="1"/>
  <c r="AJ33" s="1"/>
  <c r="AK33" s="1"/>
  <c r="AL33" s="1"/>
  <c r="AM33" s="1"/>
  <c r="AN33" s="1"/>
  <c r="AO33" s="1"/>
  <c r="AP33" s="1"/>
  <c r="AQ33" s="1"/>
  <c r="AR33" s="1"/>
  <c r="AS33" s="1"/>
  <c r="AT33" s="1"/>
  <c r="AU33" s="1"/>
  <c r="AV33" s="1"/>
  <c r="AI247"/>
  <c r="AH441"/>
  <c r="AI441" s="1"/>
  <c r="AJ441" s="1"/>
  <c r="AK441" s="1"/>
  <c r="AL441" s="1"/>
  <c r="AM441" s="1"/>
  <c r="AN441" s="1"/>
  <c r="AO441" s="1"/>
  <c r="AP441" s="1"/>
  <c r="AQ441" s="1"/>
  <c r="AR441" s="1"/>
  <c r="AS441" s="1"/>
  <c r="AT441" s="1"/>
  <c r="AU441" s="1"/>
  <c r="AV441" s="1"/>
  <c r="AI10"/>
  <c r="AJ10" s="1"/>
  <c r="AK10" s="1"/>
  <c r="AL10" s="1"/>
  <c r="AM10" s="1"/>
  <c r="AN10" s="1"/>
  <c r="AO10" s="1"/>
  <c r="AP10" s="1"/>
  <c r="AQ10" s="1"/>
  <c r="AR10" s="1"/>
  <c r="AS10" s="1"/>
  <c r="AT10" s="1"/>
  <c r="AU10" s="1"/>
  <c r="AV10" s="1"/>
  <c r="AI330"/>
  <c r="AJ330" s="1"/>
  <c r="AK330" s="1"/>
  <c r="AL330" s="1"/>
  <c r="AM330" s="1"/>
  <c r="AN330" s="1"/>
  <c r="AO330" s="1"/>
  <c r="AP330" s="1"/>
  <c r="AQ330" s="1"/>
  <c r="AR330" s="1"/>
  <c r="AS330" s="1"/>
  <c r="AT330" s="1"/>
  <c r="AF229"/>
  <c r="AG229" s="1"/>
  <c r="AH229" s="1"/>
  <c r="AI279"/>
  <c r="AJ279" s="1"/>
  <c r="AK279" s="1"/>
  <c r="AL279" s="1"/>
  <c r="AM279" s="1"/>
  <c r="AN279" s="1"/>
  <c r="AO279" s="1"/>
  <c r="AP279" s="1"/>
  <c r="AQ279" s="1"/>
  <c r="AR279" s="1"/>
  <c r="AS279" s="1"/>
  <c r="AT279" s="1"/>
  <c r="AU279" s="1"/>
  <c r="AV279" s="1"/>
  <c r="AW279" s="1"/>
  <c r="AF340"/>
  <c r="AI90"/>
  <c r="AE245"/>
  <c r="AE72"/>
  <c r="AE253"/>
  <c r="AI302"/>
  <c r="AK227"/>
  <c r="AL227" s="1"/>
  <c r="AM227" s="1"/>
  <c r="AF13"/>
  <c r="AG352"/>
  <c r="AH352" s="1"/>
  <c r="AI352" s="1"/>
  <c r="AF361"/>
  <c r="AG361" s="1"/>
  <c r="AH361" s="1"/>
  <c r="AI361" s="1"/>
  <c r="AJ361" s="1"/>
  <c r="AK361" s="1"/>
  <c r="AL361" s="1"/>
  <c r="AM361" s="1"/>
  <c r="AG323"/>
  <c r="AH323" s="1"/>
  <c r="AI323" s="1"/>
  <c r="AI457"/>
  <c r="AJ457" s="1"/>
  <c r="AK457" s="1"/>
  <c r="AL457" s="1"/>
  <c r="AI111"/>
  <c r="AF45"/>
  <c r="AF263"/>
  <c r="AG263" s="1"/>
  <c r="AE293"/>
  <c r="AF32"/>
  <c r="AE317"/>
  <c r="AF17"/>
  <c r="AG312"/>
  <c r="AH312" s="1"/>
  <c r="AF336"/>
  <c r="AG336" s="1"/>
  <c r="AH83"/>
  <c r="AG388"/>
  <c r="AH388" s="1"/>
  <c r="AI388" s="1"/>
  <c r="AJ388" s="1"/>
  <c r="AK388" s="1"/>
  <c r="AL388" s="1"/>
  <c r="AH142"/>
  <c r="AG386"/>
  <c r="AH386" s="1"/>
  <c r="AI386" s="1"/>
  <c r="AJ386" s="1"/>
  <c r="AK386" s="1"/>
  <c r="AL386" s="1"/>
  <c r="AN398"/>
  <c r="AO398" s="1"/>
  <c r="AP398" s="1"/>
  <c r="AQ398" s="1"/>
  <c r="AR398" s="1"/>
  <c r="AS398" s="1"/>
  <c r="AT398" s="1"/>
  <c r="AU398" s="1"/>
  <c r="AV398" s="1"/>
  <c r="AI243"/>
  <c r="AJ243" s="1"/>
  <c r="AG309"/>
  <c r="AG343"/>
  <c r="AE54"/>
  <c r="AI248"/>
  <c r="AJ248" s="1"/>
  <c r="AK248" s="1"/>
  <c r="AL248" s="1"/>
  <c r="AF36"/>
  <c r="AG36" s="1"/>
  <c r="AH36" s="1"/>
  <c r="AI36" s="1"/>
  <c r="AJ36" s="1"/>
  <c r="AK36" s="1"/>
  <c r="AL36" s="1"/>
  <c r="AM36" s="1"/>
  <c r="AN36" s="1"/>
  <c r="AO36" s="1"/>
  <c r="AF85"/>
  <c r="AF319"/>
  <c r="AG319" s="1"/>
  <c r="AG110"/>
  <c r="AE238"/>
  <c r="AH189"/>
  <c r="AG320"/>
  <c r="AH320" s="1"/>
  <c r="AI213"/>
  <c r="AJ213" s="1"/>
  <c r="AK213" s="1"/>
  <c r="AL213" s="1"/>
  <c r="AM213" s="1"/>
  <c r="AN213" s="1"/>
  <c r="AO213" s="1"/>
  <c r="AP213" s="1"/>
  <c r="AQ213" s="1"/>
  <c r="AR213" s="1"/>
  <c r="AS213" s="1"/>
  <c r="AT213" s="1"/>
  <c r="AU213" s="1"/>
  <c r="AV213" s="1"/>
  <c r="AW213" s="1"/>
  <c r="AI9"/>
  <c r="AJ9" s="1"/>
  <c r="AI169" l="1"/>
  <c r="AJ169" s="1"/>
  <c r="AK169" s="1"/>
  <c r="AL169" s="1"/>
  <c r="AM169" s="1"/>
  <c r="AN169" s="1"/>
  <c r="AO169" s="1"/>
  <c r="AP169" s="1"/>
  <c r="AQ169" s="1"/>
  <c r="AR169" s="1"/>
  <c r="AS169" s="1"/>
  <c r="AT169" s="1"/>
  <c r="AU169" s="1"/>
  <c r="AV169" s="1"/>
  <c r="AI434"/>
  <c r="AJ434" s="1"/>
  <c r="F10" i="22"/>
  <c r="AM234" i="6"/>
  <c r="AN234" s="1"/>
  <c r="AO234" s="1"/>
  <c r="AP234" s="1"/>
  <c r="AQ234" s="1"/>
  <c r="AR234" s="1"/>
  <c r="AS234" s="1"/>
  <c r="AT234" s="1"/>
  <c r="AU234" s="1"/>
  <c r="AV234" s="1"/>
  <c r="AW234" s="1"/>
  <c r="AH121"/>
  <c r="AI121" s="1"/>
  <c r="AJ121" s="1"/>
  <c r="AD129"/>
  <c r="F8" i="22"/>
  <c r="F7" s="1"/>
  <c r="AH240" i="6"/>
  <c r="AI240" s="1"/>
  <c r="AJ240" s="1"/>
  <c r="AK240" s="1"/>
  <c r="AL240" s="1"/>
  <c r="AM240" s="1"/>
  <c r="AN240" s="1"/>
  <c r="AO240" s="1"/>
  <c r="AP240" s="1"/>
  <c r="AQ240" s="1"/>
  <c r="AR240" s="1"/>
  <c r="AS240" s="1"/>
  <c r="AT240" s="1"/>
  <c r="AU240" s="1"/>
  <c r="AV240" s="1"/>
  <c r="AW240" s="1"/>
  <c r="AJ265"/>
  <c r="AK265" s="1"/>
  <c r="AL265" s="1"/>
  <c r="AM265" s="1"/>
  <c r="AN265" s="1"/>
  <c r="AO265" s="1"/>
  <c r="AP265" s="1"/>
  <c r="AQ265" s="1"/>
  <c r="AR265" s="1"/>
  <c r="AS265" s="1"/>
  <c r="AT265" s="1"/>
  <c r="AU265" s="1"/>
  <c r="AV265" s="1"/>
  <c r="AW265" s="1"/>
  <c r="AH183"/>
  <c r="AI183" s="1"/>
  <c r="AJ183" s="1"/>
  <c r="AK307"/>
  <c r="AL307" s="1"/>
  <c r="AM307" s="1"/>
  <c r="AG136"/>
  <c r="AH136" s="1"/>
  <c r="AI136" s="1"/>
  <c r="AJ136" s="1"/>
  <c r="AK136" s="1"/>
  <c r="AL136" s="1"/>
  <c r="AM136" s="1"/>
  <c r="AN136" s="1"/>
  <c r="AO136" s="1"/>
  <c r="AP136" s="1"/>
  <c r="AQ136" s="1"/>
  <c r="AR136" s="1"/>
  <c r="AS136" s="1"/>
  <c r="AT136" s="1"/>
  <c r="AU136" s="1"/>
  <c r="AV136" s="1"/>
  <c r="AW136" s="1"/>
  <c r="AI182"/>
  <c r="AJ182" s="1"/>
  <c r="AK182" s="1"/>
  <c r="AK194"/>
  <c r="AL194" s="1"/>
  <c r="AJ406"/>
  <c r="AK406" s="1"/>
  <c r="AL406" s="1"/>
  <c r="AM406" s="1"/>
  <c r="AN406" s="1"/>
  <c r="AO406" s="1"/>
  <c r="AP406" s="1"/>
  <c r="AQ406" s="1"/>
  <c r="AR406" s="1"/>
  <c r="AS406" s="1"/>
  <c r="AT406" s="1"/>
  <c r="AU406" s="1"/>
  <c r="AV406" s="1"/>
  <c r="AW406" s="1"/>
  <c r="AP407"/>
  <c r="AQ407" s="1"/>
  <c r="AR407" s="1"/>
  <c r="AS407" s="1"/>
  <c r="AT407" s="1"/>
  <c r="AU407" s="1"/>
  <c r="AV407" s="1"/>
  <c r="AW407" s="1"/>
  <c r="AH125"/>
  <c r="AI125" s="1"/>
  <c r="AJ125" s="1"/>
  <c r="AH127"/>
  <c r="AI127" s="1"/>
  <c r="AJ127" s="1"/>
  <c r="AK127" s="1"/>
  <c r="AL127" s="1"/>
  <c r="AM127" s="1"/>
  <c r="AN127" s="1"/>
  <c r="AO127" s="1"/>
  <c r="AP127" s="1"/>
  <c r="AQ127" s="1"/>
  <c r="AG159"/>
  <c r="AH159" s="1"/>
  <c r="AH267"/>
  <c r="AI267" s="1"/>
  <c r="AJ267" s="1"/>
  <c r="AK267" s="1"/>
  <c r="AL267" s="1"/>
  <c r="AM267" s="1"/>
  <c r="AN267" s="1"/>
  <c r="AO267" s="1"/>
  <c r="AP267" s="1"/>
  <c r="AQ267" s="1"/>
  <c r="AR267" s="1"/>
  <c r="AS267" s="1"/>
  <c r="AT267" s="1"/>
  <c r="AU267" s="1"/>
  <c r="AV267" s="1"/>
  <c r="AW267" s="1"/>
  <c r="AJ314"/>
  <c r="AK314" s="1"/>
  <c r="AL314" s="1"/>
  <c r="AM314" s="1"/>
  <c r="AN314" s="1"/>
  <c r="AO314" s="1"/>
  <c r="AP314" s="1"/>
  <c r="AQ314" s="1"/>
  <c r="AR314" s="1"/>
  <c r="AS314" s="1"/>
  <c r="AT314" s="1"/>
  <c r="AU314" s="1"/>
  <c r="AV314" s="1"/>
  <c r="AW314" s="1"/>
  <c r="AM400"/>
  <c r="AN400" s="1"/>
  <c r="AO400" s="1"/>
  <c r="AP400" s="1"/>
  <c r="AQ400" s="1"/>
  <c r="AR400" s="1"/>
  <c r="AS400" s="1"/>
  <c r="AT400" s="1"/>
  <c r="AU400" s="1"/>
  <c r="AV400" s="1"/>
  <c r="AW400" s="1"/>
  <c r="AH174"/>
  <c r="AI174" s="1"/>
  <c r="AJ290"/>
  <c r="AK290" s="1"/>
  <c r="AL290" s="1"/>
  <c r="AJ442"/>
  <c r="AK442" s="1"/>
  <c r="AL442" s="1"/>
  <c r="AI249"/>
  <c r="AJ249" s="1"/>
  <c r="AG134"/>
  <c r="AH134" s="1"/>
  <c r="AI134" s="1"/>
  <c r="AJ134" s="1"/>
  <c r="AK134" s="1"/>
  <c r="AL134" s="1"/>
  <c r="AH408"/>
  <c r="AI408" s="1"/>
  <c r="AJ408" s="1"/>
  <c r="AK408" s="1"/>
  <c r="AL408" s="1"/>
  <c r="AM408" s="1"/>
  <c r="AN408" s="1"/>
  <c r="AO408" s="1"/>
  <c r="AP408" s="1"/>
  <c r="AQ408" s="1"/>
  <c r="AR408" s="1"/>
  <c r="AS408" s="1"/>
  <c r="AT408" s="1"/>
  <c r="AU408" s="1"/>
  <c r="AV408" s="1"/>
  <c r="AW408" s="1"/>
  <c r="AI218"/>
  <c r="AJ218" s="1"/>
  <c r="AK218" s="1"/>
  <c r="AL218" s="1"/>
  <c r="AM218" s="1"/>
  <c r="AN218" s="1"/>
  <c r="AO218" s="1"/>
  <c r="AP218" s="1"/>
  <c r="AQ218" s="1"/>
  <c r="AR218" s="1"/>
  <c r="AS218" s="1"/>
  <c r="AT218" s="1"/>
  <c r="AU218" s="1"/>
  <c r="AV218" s="1"/>
  <c r="AW218" s="1"/>
  <c r="AL162"/>
  <c r="AM162" s="1"/>
  <c r="AN162" s="1"/>
  <c r="AO162" s="1"/>
  <c r="AP162" s="1"/>
  <c r="AQ162" s="1"/>
  <c r="AR162" s="1"/>
  <c r="AS162" s="1"/>
  <c r="AT162" s="1"/>
  <c r="AU162" s="1"/>
  <c r="AV162" s="1"/>
  <c r="AG372"/>
  <c r="AH372" s="1"/>
  <c r="AF181"/>
  <c r="AG181" s="1"/>
  <c r="AF459"/>
  <c r="AG459" s="1"/>
  <c r="AG143"/>
  <c r="AH143" s="1"/>
  <c r="AI143" s="1"/>
  <c r="AI164"/>
  <c r="AJ164" s="1"/>
  <c r="AK164" s="1"/>
  <c r="AK440"/>
  <c r="AL440" s="1"/>
  <c r="AM440" s="1"/>
  <c r="AN440" s="1"/>
  <c r="AO440" s="1"/>
  <c r="AP440" s="1"/>
  <c r="AQ440" s="1"/>
  <c r="AR440" s="1"/>
  <c r="AS440" s="1"/>
  <c r="AT440" s="1"/>
  <c r="AU440" s="1"/>
  <c r="AV440" s="1"/>
  <c r="AI139"/>
  <c r="AJ139" s="1"/>
  <c r="AF207"/>
  <c r="AG207" s="1"/>
  <c r="AK443"/>
  <c r="AL443" s="1"/>
  <c r="AM443" s="1"/>
  <c r="AN443" s="1"/>
  <c r="AO443" s="1"/>
  <c r="AP443" s="1"/>
  <c r="AQ443" s="1"/>
  <c r="AR443" s="1"/>
  <c r="AS443" s="1"/>
  <c r="AT443" s="1"/>
  <c r="AU443" s="1"/>
  <c r="AV443" s="1"/>
  <c r="AW443" s="1"/>
  <c r="AH235"/>
  <c r="AI235" s="1"/>
  <c r="AH409"/>
  <c r="AI409" s="1"/>
  <c r="AE177"/>
  <c r="AH56"/>
  <c r="AI56" s="1"/>
  <c r="AG276"/>
  <c r="AH276" s="1"/>
  <c r="AI276" s="1"/>
  <c r="AJ276" s="1"/>
  <c r="AG371"/>
  <c r="AH371" s="1"/>
  <c r="AG258"/>
  <c r="AH258" s="1"/>
  <c r="AH268"/>
  <c r="AI268" s="1"/>
  <c r="AF192"/>
  <c r="AG192" s="1"/>
  <c r="AG175"/>
  <c r="AH175" s="1"/>
  <c r="AI38"/>
  <c r="AJ38" s="1"/>
  <c r="AH299"/>
  <c r="AI299" s="1"/>
  <c r="AJ299" s="1"/>
  <c r="AK299" s="1"/>
  <c r="AL299" s="1"/>
  <c r="AM299" s="1"/>
  <c r="AN299" s="1"/>
  <c r="AO299" s="1"/>
  <c r="AP299" s="1"/>
  <c r="AQ299" s="1"/>
  <c r="AR299" s="1"/>
  <c r="AS299" s="1"/>
  <c r="AT299" s="1"/>
  <c r="AU299" s="1"/>
  <c r="AV299" s="1"/>
  <c r="AW299" s="1"/>
  <c r="AH180"/>
  <c r="AI180" s="1"/>
  <c r="AI266"/>
  <c r="AJ266" s="1"/>
  <c r="AJ254"/>
  <c r="AE196"/>
  <c r="AF196" s="1"/>
  <c r="AG196" s="1"/>
  <c r="AH88"/>
  <c r="AI88" s="1"/>
  <c r="AJ88" s="1"/>
  <c r="AK88" s="1"/>
  <c r="AL88" s="1"/>
  <c r="AK434"/>
  <c r="AL434" s="1"/>
  <c r="AM434" s="1"/>
  <c r="AN434" s="1"/>
  <c r="AH418"/>
  <c r="AI418" s="1"/>
  <c r="AG421"/>
  <c r="AH421" s="1"/>
  <c r="AG366"/>
  <c r="AH366" s="1"/>
  <c r="AG350"/>
  <c r="AH350" s="1"/>
  <c r="AD416"/>
  <c r="AE416" s="1"/>
  <c r="AH152"/>
  <c r="AI152" s="1"/>
  <c r="AJ152" s="1"/>
  <c r="AE170"/>
  <c r="AK436"/>
  <c r="AL436" s="1"/>
  <c r="AG75"/>
  <c r="AI419"/>
  <c r="AJ382"/>
  <c r="AK382" s="1"/>
  <c r="AL382" s="1"/>
  <c r="AJ21"/>
  <c r="AK21" s="1"/>
  <c r="AL21" s="1"/>
  <c r="AM21" s="1"/>
  <c r="AN21" s="1"/>
  <c r="AO21" s="1"/>
  <c r="AI236"/>
  <c r="AJ236" s="1"/>
  <c r="AK236" s="1"/>
  <c r="AL236" s="1"/>
  <c r="AM236" s="1"/>
  <c r="AN236" s="1"/>
  <c r="AO236" s="1"/>
  <c r="AP236" s="1"/>
  <c r="AQ236" s="1"/>
  <c r="AR236" s="1"/>
  <c r="AS236" s="1"/>
  <c r="AT236" s="1"/>
  <c r="AU236" s="1"/>
  <c r="AV236" s="1"/>
  <c r="AW236" s="1"/>
  <c r="AH351"/>
  <c r="AI351" s="1"/>
  <c r="AH228"/>
  <c r="AI228" s="1"/>
  <c r="AG126"/>
  <c r="AH126" s="1"/>
  <c r="AH292"/>
  <c r="AI292" s="1"/>
  <c r="AJ292" s="1"/>
  <c r="AK292" s="1"/>
  <c r="AL292" s="1"/>
  <c r="AM292" s="1"/>
  <c r="AI216"/>
  <c r="AJ216" s="1"/>
  <c r="AG92"/>
  <c r="AM172"/>
  <c r="AN172" s="1"/>
  <c r="AO172" s="1"/>
  <c r="AP172" s="1"/>
  <c r="AQ172" s="1"/>
  <c r="AR172" s="1"/>
  <c r="AS172" s="1"/>
  <c r="AT172" s="1"/>
  <c r="AU172" s="1"/>
  <c r="AV172" s="1"/>
  <c r="AW172" s="1"/>
  <c r="AI120"/>
  <c r="AJ120" s="1"/>
  <c r="AK120" s="1"/>
  <c r="AI431"/>
  <c r="AJ431" s="1"/>
  <c r="AF354"/>
  <c r="AG354" s="1"/>
  <c r="AH354" s="1"/>
  <c r="AG157"/>
  <c r="AN227"/>
  <c r="AO227" s="1"/>
  <c r="AG16"/>
  <c r="AH16" s="1"/>
  <c r="AI16" s="1"/>
  <c r="AJ16" s="1"/>
  <c r="AK16" s="1"/>
  <c r="AL16" s="1"/>
  <c r="AM16" s="1"/>
  <c r="AN16" s="1"/>
  <c r="AO16" s="1"/>
  <c r="AP16" s="1"/>
  <c r="AQ16" s="1"/>
  <c r="AR16" s="1"/>
  <c r="AS16" s="1"/>
  <c r="AT16" s="1"/>
  <c r="AU16" s="1"/>
  <c r="AV16" s="1"/>
  <c r="AG391"/>
  <c r="AH391" s="1"/>
  <c r="AI391" s="1"/>
  <c r="AJ391" s="1"/>
  <c r="AK391" s="1"/>
  <c r="AL391" s="1"/>
  <c r="AM391" s="1"/>
  <c r="AN391" s="1"/>
  <c r="AO391" s="1"/>
  <c r="AP391" s="1"/>
  <c r="AQ391" s="1"/>
  <c r="AR391" s="1"/>
  <c r="AS391" s="1"/>
  <c r="AT391" s="1"/>
  <c r="AU391" s="1"/>
  <c r="AV391" s="1"/>
  <c r="AW391" s="1"/>
  <c r="AH211"/>
  <c r="AI211" s="1"/>
  <c r="AJ211" s="1"/>
  <c r="AL101"/>
  <c r="AM101" s="1"/>
  <c r="AN101" s="1"/>
  <c r="AO101" s="1"/>
  <c r="AP101" s="1"/>
  <c r="AQ101" s="1"/>
  <c r="AR101" s="1"/>
  <c r="AS101" s="1"/>
  <c r="AT101" s="1"/>
  <c r="AU101" s="1"/>
  <c r="AV101" s="1"/>
  <c r="AG102"/>
  <c r="AJ282"/>
  <c r="AK282" s="1"/>
  <c r="AL282" s="1"/>
  <c r="AM282" s="1"/>
  <c r="AN282" s="1"/>
  <c r="AO282" s="1"/>
  <c r="AP282" s="1"/>
  <c r="AQ282" s="1"/>
  <c r="AR282" s="1"/>
  <c r="AS282" s="1"/>
  <c r="AT282" s="1"/>
  <c r="AU282" s="1"/>
  <c r="AV282" s="1"/>
  <c r="AW282" s="1"/>
  <c r="AG374"/>
  <c r="AH374" s="1"/>
  <c r="AI209"/>
  <c r="AJ209" s="1"/>
  <c r="AI367"/>
  <c r="AI158"/>
  <c r="AJ158" s="1"/>
  <c r="AJ208"/>
  <c r="AK208" s="1"/>
  <c r="AM261"/>
  <c r="AN261" s="1"/>
  <c r="AO261" s="1"/>
  <c r="AP261" s="1"/>
  <c r="AQ261" s="1"/>
  <c r="AR261" s="1"/>
  <c r="AS261" s="1"/>
  <c r="AT261" s="1"/>
  <c r="AU261" s="1"/>
  <c r="AV261" s="1"/>
  <c r="AW261" s="1"/>
  <c r="AI393"/>
  <c r="AJ393" s="1"/>
  <c r="AK393" s="1"/>
  <c r="AG397"/>
  <c r="AH397" s="1"/>
  <c r="AI397" s="1"/>
  <c r="AE435"/>
  <c r="AG396"/>
  <c r="AJ57"/>
  <c r="AK57" s="1"/>
  <c r="AL57" s="1"/>
  <c r="AM57" s="1"/>
  <c r="AN57" s="1"/>
  <c r="AO57" s="1"/>
  <c r="AP57" s="1"/>
  <c r="AQ57" s="1"/>
  <c r="AR57" s="1"/>
  <c r="AS57" s="1"/>
  <c r="AT57" s="1"/>
  <c r="AU57" s="1"/>
  <c r="AV57" s="1"/>
  <c r="AH347"/>
  <c r="AI347" s="1"/>
  <c r="AH401"/>
  <c r="AI401" s="1"/>
  <c r="AI20"/>
  <c r="AE427"/>
  <c r="AJ212"/>
  <c r="AK212" s="1"/>
  <c r="AL212" s="1"/>
  <c r="AH225"/>
  <c r="AI225" s="1"/>
  <c r="AG337"/>
  <c r="AH337" s="1"/>
  <c r="AI337" s="1"/>
  <c r="AF203"/>
  <c r="AG203" s="1"/>
  <c r="AD188"/>
  <c r="AE188" s="1"/>
  <c r="AG363"/>
  <c r="AH363" s="1"/>
  <c r="AE433"/>
  <c r="AF342"/>
  <c r="AG353"/>
  <c r="AE200"/>
  <c r="AE113"/>
  <c r="AF153"/>
  <c r="AG455"/>
  <c r="AH71"/>
  <c r="AI71" s="1"/>
  <c r="AE140"/>
  <c r="AG108"/>
  <c r="AH108" s="1"/>
  <c r="AH131"/>
  <c r="AI131" s="1"/>
  <c r="AH378"/>
  <c r="AI378" s="1"/>
  <c r="AJ378" s="1"/>
  <c r="AK378" s="1"/>
  <c r="AL378" s="1"/>
  <c r="AM378" s="1"/>
  <c r="AN378" s="1"/>
  <c r="AF91"/>
  <c r="AG91" s="1"/>
  <c r="AF390"/>
  <c r="AG390" s="1"/>
  <c r="AG296"/>
  <c r="AH296" s="1"/>
  <c r="AJ214"/>
  <c r="AK214" s="1"/>
  <c r="AL214" s="1"/>
  <c r="AM214" s="1"/>
  <c r="AN214" s="1"/>
  <c r="AO214" s="1"/>
  <c r="AP214" s="1"/>
  <c r="AQ214" s="1"/>
  <c r="AR214" s="1"/>
  <c r="AS214" s="1"/>
  <c r="AT214" s="1"/>
  <c r="AU214" s="1"/>
  <c r="AV214" s="1"/>
  <c r="AW214" s="1"/>
  <c r="AG355"/>
  <c r="AH355" s="1"/>
  <c r="AI355" s="1"/>
  <c r="AJ355" s="1"/>
  <c r="AK355" s="1"/>
  <c r="AL355" s="1"/>
  <c r="AM355" s="1"/>
  <c r="AN355" s="1"/>
  <c r="AO355" s="1"/>
  <c r="AP355" s="1"/>
  <c r="AQ355" s="1"/>
  <c r="AR355" s="1"/>
  <c r="AS355" s="1"/>
  <c r="AT355" s="1"/>
  <c r="AU355" s="1"/>
  <c r="AV355" s="1"/>
  <c r="AW355" s="1"/>
  <c r="AJ272"/>
  <c r="AK272" s="1"/>
  <c r="AL272" s="1"/>
  <c r="AM272" s="1"/>
  <c r="AN272" s="1"/>
  <c r="AO272" s="1"/>
  <c r="AG291"/>
  <c r="AI114"/>
  <c r="AJ114" s="1"/>
  <c r="AK114" s="1"/>
  <c r="AH173"/>
  <c r="AG132"/>
  <c r="AF381"/>
  <c r="AF128"/>
  <c r="AG128" s="1"/>
  <c r="AH128" s="1"/>
  <c r="AH428"/>
  <c r="AI428" s="1"/>
  <c r="AJ428" s="1"/>
  <c r="AI410"/>
  <c r="AJ410" s="1"/>
  <c r="AK410" s="1"/>
  <c r="AG348"/>
  <c r="AH348" s="1"/>
  <c r="AK422"/>
  <c r="AF197"/>
  <c r="AJ219"/>
  <c r="AG412"/>
  <c r="AH412" s="1"/>
  <c r="AG204"/>
  <c r="AH204" s="1"/>
  <c r="AI204" s="1"/>
  <c r="AH168"/>
  <c r="AI168" s="1"/>
  <c r="AJ168" s="1"/>
  <c r="AF415"/>
  <c r="AG415" s="1"/>
  <c r="AF176"/>
  <c r="AG176" s="1"/>
  <c r="AG138"/>
  <c r="AH138" s="1"/>
  <c r="AI138" s="1"/>
  <c r="AG160"/>
  <c r="AH160" s="1"/>
  <c r="AG445"/>
  <c r="AH445" s="1"/>
  <c r="AE167"/>
  <c r="AL122"/>
  <c r="AM122" s="1"/>
  <c r="AN122" s="1"/>
  <c r="AO122" s="1"/>
  <c r="AP122" s="1"/>
  <c r="AQ122" s="1"/>
  <c r="AR122" s="1"/>
  <c r="AS122" s="1"/>
  <c r="AT122" s="1"/>
  <c r="AU122" s="1"/>
  <c r="AV122" s="1"/>
  <c r="AL305"/>
  <c r="AM305" s="1"/>
  <c r="AN305" s="1"/>
  <c r="AO305" s="1"/>
  <c r="AP305" s="1"/>
  <c r="AQ305" s="1"/>
  <c r="AR305" s="1"/>
  <c r="AS305" s="1"/>
  <c r="AT305" s="1"/>
  <c r="AU305" s="1"/>
  <c r="AV305" s="1"/>
  <c r="AW305" s="1"/>
  <c r="AK298"/>
  <c r="AI224"/>
  <c r="AJ224" s="1"/>
  <c r="AK224" s="1"/>
  <c r="AL224" s="1"/>
  <c r="AM224" s="1"/>
  <c r="AN224" s="1"/>
  <c r="AO224" s="1"/>
  <c r="AP224" s="1"/>
  <c r="AQ224" s="1"/>
  <c r="AR224" s="1"/>
  <c r="AS224" s="1"/>
  <c r="AT224" s="1"/>
  <c r="AU224" s="1"/>
  <c r="AV224" s="1"/>
  <c r="AW224" s="1"/>
  <c r="AU402"/>
  <c r="AV402" s="1"/>
  <c r="AH202"/>
  <c r="AI202" s="1"/>
  <c r="AF115"/>
  <c r="AG115" s="1"/>
  <c r="AE146"/>
  <c r="AF205"/>
  <c r="AG205" s="1"/>
  <c r="AF97"/>
  <c r="AG97" s="1"/>
  <c r="AH149"/>
  <c r="AI149" s="1"/>
  <c r="AF109"/>
  <c r="AG109" s="1"/>
  <c r="AH109" s="1"/>
  <c r="AE179"/>
  <c r="AI424"/>
  <c r="AJ424" s="1"/>
  <c r="AE383"/>
  <c r="AH404"/>
  <c r="AG210"/>
  <c r="AI270"/>
  <c r="AJ270" s="1"/>
  <c r="AK270" s="1"/>
  <c r="AL270" s="1"/>
  <c r="AM270" s="1"/>
  <c r="AN270" s="1"/>
  <c r="AO270" s="1"/>
  <c r="AP270" s="1"/>
  <c r="AQ270" s="1"/>
  <c r="AR270" s="1"/>
  <c r="AS270" s="1"/>
  <c r="AT270" s="1"/>
  <c r="AU270" s="1"/>
  <c r="AV270" s="1"/>
  <c r="AW270" s="1"/>
  <c r="AJ417"/>
  <c r="AK417" s="1"/>
  <c r="AL417" s="1"/>
  <c r="AM417" s="1"/>
  <c r="AN417" s="1"/>
  <c r="AO417" s="1"/>
  <c r="AP417" s="1"/>
  <c r="AQ417" s="1"/>
  <c r="AR417" s="1"/>
  <c r="AS417" s="1"/>
  <c r="AT417" s="1"/>
  <c r="AU417" s="1"/>
  <c r="AV417" s="1"/>
  <c r="AJ133"/>
  <c r="AK133" s="1"/>
  <c r="AL133" s="1"/>
  <c r="AM346"/>
  <c r="AN346" s="1"/>
  <c r="AO346" s="1"/>
  <c r="AP346" s="1"/>
  <c r="AQ346" s="1"/>
  <c r="AR346" s="1"/>
  <c r="AS346" s="1"/>
  <c r="AT346" s="1"/>
  <c r="AU346" s="1"/>
  <c r="AV346" s="1"/>
  <c r="AW346" s="1"/>
  <c r="AN387"/>
  <c r="AO387" s="1"/>
  <c r="AP387" s="1"/>
  <c r="AQ387" s="1"/>
  <c r="AR387" s="1"/>
  <c r="AS387" s="1"/>
  <c r="AT387" s="1"/>
  <c r="AU387" s="1"/>
  <c r="AV387" s="1"/>
  <c r="AW387" s="1"/>
  <c r="AJ352"/>
  <c r="AK352" s="1"/>
  <c r="AL352" s="1"/>
  <c r="AM352" s="1"/>
  <c r="AN352" s="1"/>
  <c r="AO352" s="1"/>
  <c r="AP352" s="1"/>
  <c r="AQ352" s="1"/>
  <c r="AR352" s="1"/>
  <c r="AS352" s="1"/>
  <c r="AT352" s="1"/>
  <c r="AU352" s="1"/>
  <c r="AV352" s="1"/>
  <c r="AW352" s="1"/>
  <c r="AM379"/>
  <c r="AN379" s="1"/>
  <c r="AJ357"/>
  <c r="AK357" s="1"/>
  <c r="AL357" s="1"/>
  <c r="AM357" s="1"/>
  <c r="AN357" s="1"/>
  <c r="AO357" s="1"/>
  <c r="AP357" s="1"/>
  <c r="AQ357" s="1"/>
  <c r="AR357" s="1"/>
  <c r="AS357" s="1"/>
  <c r="AT357" s="1"/>
  <c r="AU357" s="1"/>
  <c r="AV357" s="1"/>
  <c r="AW357" s="1"/>
  <c r="AJ284"/>
  <c r="AK284" s="1"/>
  <c r="AL284" s="1"/>
  <c r="AM284" s="1"/>
  <c r="AN284" s="1"/>
  <c r="AO284" s="1"/>
  <c r="AG95"/>
  <c r="AH384"/>
  <c r="AI377"/>
  <c r="AJ377" s="1"/>
  <c r="AK377" s="1"/>
  <c r="AL377" s="1"/>
  <c r="AG452"/>
  <c r="AH452" s="1"/>
  <c r="AG453"/>
  <c r="AI123"/>
  <c r="AJ123" s="1"/>
  <c r="AD103"/>
  <c r="AE103" s="1"/>
  <c r="AE425"/>
  <c r="AG190"/>
  <c r="AH190" s="1"/>
  <c r="AI190" s="1"/>
  <c r="AH48"/>
  <c r="AI48" s="1"/>
  <c r="AJ48" s="1"/>
  <c r="AK48" s="1"/>
  <c r="AL48" s="1"/>
  <c r="AM48" s="1"/>
  <c r="AN48" s="1"/>
  <c r="AO48" s="1"/>
  <c r="AP48" s="1"/>
  <c r="AQ48" s="1"/>
  <c r="AR48" s="1"/>
  <c r="AS48" s="1"/>
  <c r="AT48" s="1"/>
  <c r="AU48" s="1"/>
  <c r="AV48" s="1"/>
  <c r="AW48" s="1"/>
  <c r="AF446"/>
  <c r="AG446" s="1"/>
  <c r="AF389"/>
  <c r="AG389" s="1"/>
  <c r="AH294"/>
  <c r="AI294" s="1"/>
  <c r="AH395"/>
  <c r="AG439"/>
  <c r="AH439" s="1"/>
  <c r="AG458"/>
  <c r="AG161"/>
  <c r="AH161" s="1"/>
  <c r="AI269"/>
  <c r="AJ269" s="1"/>
  <c r="AF285"/>
  <c r="AH263"/>
  <c r="AI263" s="1"/>
  <c r="AJ263" s="1"/>
  <c r="AK263" s="1"/>
  <c r="AM457"/>
  <c r="AN457" s="1"/>
  <c r="AO457" s="1"/>
  <c r="AP457" s="1"/>
  <c r="AQ457" s="1"/>
  <c r="AR457" s="1"/>
  <c r="AS457" s="1"/>
  <c r="AT457" s="1"/>
  <c r="AU457" s="1"/>
  <c r="AV457" s="1"/>
  <c r="AW457" s="1"/>
  <c r="AL394"/>
  <c r="AM394" s="1"/>
  <c r="AI344"/>
  <c r="AJ344" s="1"/>
  <c r="AK344" s="1"/>
  <c r="AL344" s="1"/>
  <c r="AM344" s="1"/>
  <c r="AN344" s="1"/>
  <c r="AO344" s="1"/>
  <c r="AP344" s="1"/>
  <c r="AQ344" s="1"/>
  <c r="AR344" s="1"/>
  <c r="AS344" s="1"/>
  <c r="AT344" s="1"/>
  <c r="AU344" s="1"/>
  <c r="AV344" s="1"/>
  <c r="AW344" s="1"/>
  <c r="AL376"/>
  <c r="AM376" s="1"/>
  <c r="AN376" s="1"/>
  <c r="AO376" s="1"/>
  <c r="AP376" s="1"/>
  <c r="AQ376" s="1"/>
  <c r="AR376" s="1"/>
  <c r="AS376" s="1"/>
  <c r="AT376" s="1"/>
  <c r="AU376" s="1"/>
  <c r="AV376" s="1"/>
  <c r="AW376" s="1"/>
  <c r="AK308"/>
  <c r="AL308" s="1"/>
  <c r="AM308" s="1"/>
  <c r="AN308" s="1"/>
  <c r="AO308" s="1"/>
  <c r="AI76"/>
  <c r="AJ76" s="1"/>
  <c r="AJ220"/>
  <c r="AK220" s="1"/>
  <c r="AL220" s="1"/>
  <c r="AM220" s="1"/>
  <c r="AN220" s="1"/>
  <c r="AO220" s="1"/>
  <c r="AP220" s="1"/>
  <c r="AQ220" s="1"/>
  <c r="AR220" s="1"/>
  <c r="AS220" s="1"/>
  <c r="AT220" s="1"/>
  <c r="AU220" s="1"/>
  <c r="AV220" s="1"/>
  <c r="AW220" s="1"/>
  <c r="AJ370"/>
  <c r="AK370" s="1"/>
  <c r="AL370" s="1"/>
  <c r="AM370" s="1"/>
  <c r="AN370" s="1"/>
  <c r="AO370" s="1"/>
  <c r="AP370" s="1"/>
  <c r="AQ370" s="1"/>
  <c r="AR370" s="1"/>
  <c r="AS370" s="1"/>
  <c r="AT370" s="1"/>
  <c r="AU370" s="1"/>
  <c r="AV370" s="1"/>
  <c r="AW370" s="1"/>
  <c r="AJ98"/>
  <c r="AK98" s="1"/>
  <c r="AJ323"/>
  <c r="AI35"/>
  <c r="AJ35" s="1"/>
  <c r="AK35" s="1"/>
  <c r="AL35" s="1"/>
  <c r="AM35" s="1"/>
  <c r="AJ373"/>
  <c r="AK373" s="1"/>
  <c r="AL373" s="1"/>
  <c r="AM373" s="1"/>
  <c r="AJ259"/>
  <c r="AK259" s="1"/>
  <c r="AL259" s="1"/>
  <c r="AM259" s="1"/>
  <c r="AN259" s="1"/>
  <c r="AO259" s="1"/>
  <c r="AP259" s="1"/>
  <c r="AQ259" s="1"/>
  <c r="AR259" s="1"/>
  <c r="AS259" s="1"/>
  <c r="AT259" s="1"/>
  <c r="AU259" s="1"/>
  <c r="AV259" s="1"/>
  <c r="AW259" s="1"/>
  <c r="AH310"/>
  <c r="AI310" s="1"/>
  <c r="AK198"/>
  <c r="AL198" s="1"/>
  <c r="AM198" s="1"/>
  <c r="AN198" s="1"/>
  <c r="AO198" s="1"/>
  <c r="AP198" s="1"/>
  <c r="AQ198" s="1"/>
  <c r="AR198" s="1"/>
  <c r="AS198" s="1"/>
  <c r="AT198" s="1"/>
  <c r="AU198" s="1"/>
  <c r="AV198" s="1"/>
  <c r="AW198" s="1"/>
  <c r="AJ278"/>
  <c r="AK278" s="1"/>
  <c r="AL278" s="1"/>
  <c r="AM278" s="1"/>
  <c r="AN278" s="1"/>
  <c r="AO278" s="1"/>
  <c r="AP278" s="1"/>
  <c r="AQ278" s="1"/>
  <c r="AR278" s="1"/>
  <c r="AS278" s="1"/>
  <c r="AT278" s="1"/>
  <c r="AU278" s="1"/>
  <c r="AV278" s="1"/>
  <c r="AW278" s="1"/>
  <c r="AJ460"/>
  <c r="AK460" s="1"/>
  <c r="AL460" s="1"/>
  <c r="AM460" s="1"/>
  <c r="AN460" s="1"/>
  <c r="AO460" s="1"/>
  <c r="AP460" s="1"/>
  <c r="AQ460" s="1"/>
  <c r="AR460" s="1"/>
  <c r="AS460" s="1"/>
  <c r="AT460" s="1"/>
  <c r="AU460" s="1"/>
  <c r="AV460" s="1"/>
  <c r="AJ19"/>
  <c r="AK19" s="1"/>
  <c r="AL19" s="1"/>
  <c r="AM19" s="1"/>
  <c r="AN19" s="1"/>
  <c r="AO19" s="1"/>
  <c r="AP19" s="1"/>
  <c r="AQ19" s="1"/>
  <c r="AR19" s="1"/>
  <c r="AS19" s="1"/>
  <c r="AT19" s="1"/>
  <c r="AU19" s="1"/>
  <c r="AV19" s="1"/>
  <c r="AK178"/>
  <c r="AL178" s="1"/>
  <c r="AJ329"/>
  <c r="AK329" s="1"/>
  <c r="AL329" s="1"/>
  <c r="AM329" s="1"/>
  <c r="AN329" s="1"/>
  <c r="AO329" s="1"/>
  <c r="AP329" s="1"/>
  <c r="AQ329" s="1"/>
  <c r="AR329" s="1"/>
  <c r="AS329" s="1"/>
  <c r="AT329" s="1"/>
  <c r="AU329" s="1"/>
  <c r="AV329" s="1"/>
  <c r="AW329" s="1"/>
  <c r="AI24"/>
  <c r="AJ24" s="1"/>
  <c r="AM206"/>
  <c r="AN206" s="1"/>
  <c r="AO206" s="1"/>
  <c r="AP206" s="1"/>
  <c r="AQ206" s="1"/>
  <c r="AR206" s="1"/>
  <c r="AS206" s="1"/>
  <c r="AT206" s="1"/>
  <c r="AU206" s="1"/>
  <c r="AV206" s="1"/>
  <c r="AW206" s="1"/>
  <c r="AH232"/>
  <c r="AI232" s="1"/>
  <c r="AJ232" s="1"/>
  <c r="AK232" s="1"/>
  <c r="AL232" s="1"/>
  <c r="AM232" s="1"/>
  <c r="AN232" s="1"/>
  <c r="AN191"/>
  <c r="AO191" s="1"/>
  <c r="AP191" s="1"/>
  <c r="AQ191" s="1"/>
  <c r="AR191" s="1"/>
  <c r="AS191" s="1"/>
  <c r="AT191" s="1"/>
  <c r="AU191" s="1"/>
  <c r="AV191" s="1"/>
  <c r="AW191" s="1"/>
  <c r="AW448"/>
  <c r="AI83"/>
  <c r="AJ83" s="1"/>
  <c r="AI186"/>
  <c r="AJ186" s="1"/>
  <c r="AK186" s="1"/>
  <c r="AL186" s="1"/>
  <c r="AH287"/>
  <c r="AI287" s="1"/>
  <c r="AH119"/>
  <c r="AI119" s="1"/>
  <c r="AJ119" s="1"/>
  <c r="AK119" s="1"/>
  <c r="AL119" s="1"/>
  <c r="AJ49"/>
  <c r="AK49" s="1"/>
  <c r="AH116"/>
  <c r="AI116" s="1"/>
  <c r="AJ116" s="1"/>
  <c r="AK116" s="1"/>
  <c r="AL116" s="1"/>
  <c r="AG324"/>
  <c r="AH324" s="1"/>
  <c r="AF15"/>
  <c r="AG15" s="1"/>
  <c r="AH15" s="1"/>
  <c r="AH28"/>
  <c r="AJ456"/>
  <c r="AI94"/>
  <c r="AI275"/>
  <c r="AJ275" s="1"/>
  <c r="AK275" s="1"/>
  <c r="AL275" s="1"/>
  <c r="AM275" s="1"/>
  <c r="AN275" s="1"/>
  <c r="AO275" s="1"/>
  <c r="AP275" s="1"/>
  <c r="AQ275" s="1"/>
  <c r="AR275" s="1"/>
  <c r="AS275" s="1"/>
  <c r="AT275" s="1"/>
  <c r="AU275" s="1"/>
  <c r="AV275" s="1"/>
  <c r="AW275" s="1"/>
  <c r="AJ444"/>
  <c r="AK444" s="1"/>
  <c r="AL444" s="1"/>
  <c r="AM444" s="1"/>
  <c r="AN444" s="1"/>
  <c r="AO444" s="1"/>
  <c r="AP444" s="1"/>
  <c r="AQ444" s="1"/>
  <c r="AR444" s="1"/>
  <c r="AS444" s="1"/>
  <c r="AT444" s="1"/>
  <c r="AU444" s="1"/>
  <c r="AV444" s="1"/>
  <c r="AH246"/>
  <c r="AI246" s="1"/>
  <c r="AJ246" s="1"/>
  <c r="AK246" s="1"/>
  <c r="AL246" s="1"/>
  <c r="AM246" s="1"/>
  <c r="AN246" s="1"/>
  <c r="AO246" s="1"/>
  <c r="AP246" s="1"/>
  <c r="AQ246" s="1"/>
  <c r="AR246" s="1"/>
  <c r="AS246" s="1"/>
  <c r="AT246" s="1"/>
  <c r="AU246" s="1"/>
  <c r="AV246" s="1"/>
  <c r="AW246" s="1"/>
  <c r="AJ14"/>
  <c r="AK14" s="1"/>
  <c r="AL14" s="1"/>
  <c r="AM14" s="1"/>
  <c r="AN14" s="1"/>
  <c r="AO14" s="1"/>
  <c r="AP14" s="1"/>
  <c r="AQ14" s="1"/>
  <c r="AR14" s="1"/>
  <c r="AS14" s="1"/>
  <c r="AT14" s="1"/>
  <c r="AU14" s="1"/>
  <c r="AV14" s="1"/>
  <c r="AW14" s="1"/>
  <c r="AI437"/>
  <c r="AG306"/>
  <c r="AF317"/>
  <c r="AN361"/>
  <c r="AO361" s="1"/>
  <c r="AP361" s="1"/>
  <c r="AQ361" s="1"/>
  <c r="AR361" s="1"/>
  <c r="AS361" s="1"/>
  <c r="AT361" s="1"/>
  <c r="AU361" s="1"/>
  <c r="AV361" s="1"/>
  <c r="AW361" s="1"/>
  <c r="AJ74"/>
  <c r="AK74" s="1"/>
  <c r="AL74" s="1"/>
  <c r="AM74" s="1"/>
  <c r="AN74" s="1"/>
  <c r="AH237"/>
  <c r="AH42"/>
  <c r="AI42" s="1"/>
  <c r="AJ42" s="1"/>
  <c r="AK42" s="1"/>
  <c r="AL42" s="1"/>
  <c r="AM42" s="1"/>
  <c r="AN42" s="1"/>
  <c r="AO42" s="1"/>
  <c r="AP42" s="1"/>
  <c r="AQ42" s="1"/>
  <c r="AK326"/>
  <c r="AL326" s="1"/>
  <c r="AM326" s="1"/>
  <c r="AN326" s="1"/>
  <c r="AO326" s="1"/>
  <c r="AP326" s="1"/>
  <c r="AQ326" s="1"/>
  <c r="AR326" s="1"/>
  <c r="AS326" s="1"/>
  <c r="AT326" s="1"/>
  <c r="AU326" s="1"/>
  <c r="AV326" s="1"/>
  <c r="AW326" s="1"/>
  <c r="AG84"/>
  <c r="AH84" s="1"/>
  <c r="AF29"/>
  <c r="AG29" s="1"/>
  <c r="AM171"/>
  <c r="AN171" s="1"/>
  <c r="AO171" s="1"/>
  <c r="AP171" s="1"/>
  <c r="AQ171" s="1"/>
  <c r="AR171" s="1"/>
  <c r="AS171" s="1"/>
  <c r="AT171" s="1"/>
  <c r="AU171" s="1"/>
  <c r="AV171" s="1"/>
  <c r="AF253"/>
  <c r="AG46"/>
  <c r="AH46" s="1"/>
  <c r="AI46" s="1"/>
  <c r="AJ46" s="1"/>
  <c r="AK46" s="1"/>
  <c r="AL46" s="1"/>
  <c r="AM46" s="1"/>
  <c r="AN46" s="1"/>
  <c r="AO46" s="1"/>
  <c r="AP46" s="1"/>
  <c r="AQ46" s="1"/>
  <c r="AR46" s="1"/>
  <c r="AS46" s="1"/>
  <c r="AT46" s="1"/>
  <c r="AU46" s="1"/>
  <c r="AV46" s="1"/>
  <c r="AW46" s="1"/>
  <c r="AK55"/>
  <c r="AG40"/>
  <c r="AH40" s="1"/>
  <c r="AH60"/>
  <c r="AI189"/>
  <c r="AJ189" s="1"/>
  <c r="AK189" s="1"/>
  <c r="AF289"/>
  <c r="AH110"/>
  <c r="AI110" s="1"/>
  <c r="AJ110" s="1"/>
  <c r="AK110" s="1"/>
  <c r="AL110" s="1"/>
  <c r="AM110" s="1"/>
  <c r="AN110" s="1"/>
  <c r="AO110" s="1"/>
  <c r="AP110" s="1"/>
  <c r="AQ110" s="1"/>
  <c r="AR110" s="1"/>
  <c r="AS110" s="1"/>
  <c r="AT110" s="1"/>
  <c r="AU110" s="1"/>
  <c r="AV110" s="1"/>
  <c r="AM166"/>
  <c r="AN166" s="1"/>
  <c r="AO166" s="1"/>
  <c r="AP166" s="1"/>
  <c r="AQ166" s="1"/>
  <c r="AR166" s="1"/>
  <c r="AS166" s="1"/>
  <c r="AT166" s="1"/>
  <c r="AU166" s="1"/>
  <c r="AV166" s="1"/>
  <c r="AW166" s="1"/>
  <c r="AH118"/>
  <c r="AI118" s="1"/>
  <c r="AJ118" s="1"/>
  <c r="AK118" s="1"/>
  <c r="AL118" s="1"/>
  <c r="AM118" s="1"/>
  <c r="AN118" s="1"/>
  <c r="AO118" s="1"/>
  <c r="AP118" s="1"/>
  <c r="AQ118" s="1"/>
  <c r="AR118" s="1"/>
  <c r="AS118" s="1"/>
  <c r="AG332"/>
  <c r="AH332" s="1"/>
  <c r="AI332" s="1"/>
  <c r="AH50"/>
  <c r="AI73"/>
  <c r="AJ73" s="1"/>
  <c r="AK73" s="1"/>
  <c r="AL73" s="1"/>
  <c r="AM73" s="1"/>
  <c r="AN73" s="1"/>
  <c r="AO73" s="1"/>
  <c r="AP73" s="1"/>
  <c r="AQ73" s="1"/>
  <c r="AR73" s="1"/>
  <c r="AS73" s="1"/>
  <c r="AT73" s="1"/>
  <c r="AU73" s="1"/>
  <c r="AV73" s="1"/>
  <c r="AL156"/>
  <c r="AM156" s="1"/>
  <c r="AN156" s="1"/>
  <c r="AO156" s="1"/>
  <c r="AP156" s="1"/>
  <c r="AQ156" s="1"/>
  <c r="AR156" s="1"/>
  <c r="AS156" s="1"/>
  <c r="AL165"/>
  <c r="AM165" s="1"/>
  <c r="AH63"/>
  <c r="AI63" s="1"/>
  <c r="AJ63" s="1"/>
  <c r="AG217"/>
  <c r="AH217" s="1"/>
  <c r="AI217" s="1"/>
  <c r="AJ217" s="1"/>
  <c r="AK217" s="1"/>
  <c r="AL217" s="1"/>
  <c r="AM217" s="1"/>
  <c r="AI93"/>
  <c r="AH107"/>
  <c r="AI107" s="1"/>
  <c r="AI423"/>
  <c r="AJ423" s="1"/>
  <c r="AK423" s="1"/>
  <c r="AL423" s="1"/>
  <c r="AO82"/>
  <c r="AP82" s="1"/>
  <c r="AQ82" s="1"/>
  <c r="AR82" s="1"/>
  <c r="AS82" s="1"/>
  <c r="AT82" s="1"/>
  <c r="AI96"/>
  <c r="AH257"/>
  <c r="AH280"/>
  <c r="AH362"/>
  <c r="AI362" s="1"/>
  <c r="AJ362" s="1"/>
  <c r="AK362" s="1"/>
  <c r="AL362" s="1"/>
  <c r="AJ380"/>
  <c r="AJ58"/>
  <c r="AK58" s="1"/>
  <c r="AL58" s="1"/>
  <c r="AG359"/>
  <c r="AH359" s="1"/>
  <c r="AW398"/>
  <c r="AI52"/>
  <c r="AJ52" s="1"/>
  <c r="AK52" s="1"/>
  <c r="AL52" s="1"/>
  <c r="AM52" s="1"/>
  <c r="AN52" s="1"/>
  <c r="AO52" s="1"/>
  <c r="AP52" s="1"/>
  <c r="AG81"/>
  <c r="AH81" s="1"/>
  <c r="AQ135"/>
  <c r="AR135" s="1"/>
  <c r="AS135" s="1"/>
  <c r="AT135" s="1"/>
  <c r="AU135" s="1"/>
  <c r="AV135" s="1"/>
  <c r="AJ99"/>
  <c r="AK99" s="1"/>
  <c r="AL99" s="1"/>
  <c r="AM99" s="1"/>
  <c r="AN99" s="1"/>
  <c r="AO99" s="1"/>
  <c r="AP99" s="1"/>
  <c r="AQ99" s="1"/>
  <c r="AR99" s="1"/>
  <c r="AS99" s="1"/>
  <c r="AT99" s="1"/>
  <c r="AU99" s="1"/>
  <c r="AV99" s="1"/>
  <c r="AG43"/>
  <c r="AH43" s="1"/>
  <c r="AI61"/>
  <c r="AJ61" s="1"/>
  <c r="AG262"/>
  <c r="AH262" s="1"/>
  <c r="AH327"/>
  <c r="AI327" s="1"/>
  <c r="AJ327" s="1"/>
  <c r="AK327" s="1"/>
  <c r="AL327" s="1"/>
  <c r="AM327" s="1"/>
  <c r="AN327" s="1"/>
  <c r="AO327" s="1"/>
  <c r="AP327" s="1"/>
  <c r="AQ327" s="1"/>
  <c r="AR327" s="1"/>
  <c r="AS327" s="1"/>
  <c r="AT327" s="1"/>
  <c r="AU327" s="1"/>
  <c r="AV327" s="1"/>
  <c r="AW327" s="1"/>
  <c r="AL298"/>
  <c r="AM298" s="1"/>
  <c r="AN298" s="1"/>
  <c r="AO298" s="1"/>
  <c r="AP298" s="1"/>
  <c r="AQ298" s="1"/>
  <c r="AR298" s="1"/>
  <c r="AS298" s="1"/>
  <c r="AT298" s="1"/>
  <c r="AU298" s="1"/>
  <c r="AV298" s="1"/>
  <c r="AW298" s="1"/>
  <c r="AJ195"/>
  <c r="AK195" s="1"/>
  <c r="AL195" s="1"/>
  <c r="AM195" s="1"/>
  <c r="AN195" s="1"/>
  <c r="AO195" s="1"/>
  <c r="AP195" s="1"/>
  <c r="AQ195" s="1"/>
  <c r="AR195" s="1"/>
  <c r="AS195" s="1"/>
  <c r="AT195" s="1"/>
  <c r="AU195" s="1"/>
  <c r="AV195" s="1"/>
  <c r="AW195" s="1"/>
  <c r="AK243"/>
  <c r="AL243" s="1"/>
  <c r="AM243" s="1"/>
  <c r="AN243" s="1"/>
  <c r="AO243" s="1"/>
  <c r="AP243" s="1"/>
  <c r="AQ243" s="1"/>
  <c r="AR243" s="1"/>
  <c r="AS243" s="1"/>
  <c r="AT243" s="1"/>
  <c r="AU243" s="1"/>
  <c r="AV243" s="1"/>
  <c r="AW243" s="1"/>
  <c r="AU330"/>
  <c r="AV330" s="1"/>
  <c r="AW330" s="1"/>
  <c r="AJ247"/>
  <c r="AK247" s="1"/>
  <c r="AL247" s="1"/>
  <c r="AM247" s="1"/>
  <c r="AN247" s="1"/>
  <c r="AM154"/>
  <c r="AN154" s="1"/>
  <c r="AO154" s="1"/>
  <c r="AG26"/>
  <c r="AH26" s="1"/>
  <c r="AI26" s="1"/>
  <c r="AJ65"/>
  <c r="AK65" s="1"/>
  <c r="AL65" s="1"/>
  <c r="AM65" s="1"/>
  <c r="AN65" s="1"/>
  <c r="AO65" s="1"/>
  <c r="AP65" s="1"/>
  <c r="AQ65" s="1"/>
  <c r="AR65" s="1"/>
  <c r="AS65" s="1"/>
  <c r="AT65" s="1"/>
  <c r="AU65" s="1"/>
  <c r="AV65" s="1"/>
  <c r="AI137"/>
  <c r="AJ137" s="1"/>
  <c r="AK137" s="1"/>
  <c r="AL137" s="1"/>
  <c r="AM137" s="1"/>
  <c r="AN137" s="1"/>
  <c r="AO137" s="1"/>
  <c r="AP137" s="1"/>
  <c r="AQ137" s="1"/>
  <c r="AR137" s="1"/>
  <c r="AS137" s="1"/>
  <c r="AT137" s="1"/>
  <c r="AU137" s="1"/>
  <c r="AV137" s="1"/>
  <c r="AW137" s="1"/>
  <c r="AM124"/>
  <c r="AN124" s="1"/>
  <c r="AO124" s="1"/>
  <c r="AP124" s="1"/>
  <c r="AQ124" s="1"/>
  <c r="AR124" s="1"/>
  <c r="AS124" s="1"/>
  <c r="AT124" s="1"/>
  <c r="AU124" s="1"/>
  <c r="AV124" s="1"/>
  <c r="AH309"/>
  <c r="AI309" s="1"/>
  <c r="AJ111"/>
  <c r="AK111" s="1"/>
  <c r="AL111" s="1"/>
  <c r="AM111" s="1"/>
  <c r="AN111" s="1"/>
  <c r="AO111" s="1"/>
  <c r="AP111" s="1"/>
  <c r="AQ111" s="1"/>
  <c r="AR111" s="1"/>
  <c r="AS111" s="1"/>
  <c r="AT111" s="1"/>
  <c r="AU111" s="1"/>
  <c r="AV111" s="1"/>
  <c r="AW111" s="1"/>
  <c r="AJ90"/>
  <c r="AK90" s="1"/>
  <c r="AL90" s="1"/>
  <c r="AM90" s="1"/>
  <c r="AN90" s="1"/>
  <c r="AO90" s="1"/>
  <c r="AP90" s="1"/>
  <c r="AQ90" s="1"/>
  <c r="AR90" s="1"/>
  <c r="AS90" s="1"/>
  <c r="AT90" s="1"/>
  <c r="AU90" s="1"/>
  <c r="AV90" s="1"/>
  <c r="AH315"/>
  <c r="AI315" s="1"/>
  <c r="AK150"/>
  <c r="AL150" s="1"/>
  <c r="AM150" s="1"/>
  <c r="AN150" s="1"/>
  <c r="AO150" s="1"/>
  <c r="AP150" s="1"/>
  <c r="AQ150" s="1"/>
  <c r="AR150" s="1"/>
  <c r="AS150" s="1"/>
  <c r="AT150" s="1"/>
  <c r="AU150" s="1"/>
  <c r="AV150" s="1"/>
  <c r="AI112"/>
  <c r="AJ112" s="1"/>
  <c r="AK112" s="1"/>
  <c r="AH77"/>
  <c r="AI77" s="1"/>
  <c r="AI264"/>
  <c r="AJ264" s="1"/>
  <c r="AG295"/>
  <c r="AG47"/>
  <c r="AH47" s="1"/>
  <c r="AL231"/>
  <c r="AG86"/>
  <c r="AK399"/>
  <c r="AL399" s="1"/>
  <c r="AM399" s="1"/>
  <c r="AN399" s="1"/>
  <c r="AO399" s="1"/>
  <c r="AP399" s="1"/>
  <c r="AQ399" s="1"/>
  <c r="AR399" s="1"/>
  <c r="AS399" s="1"/>
  <c r="AT399" s="1"/>
  <c r="AU399" s="1"/>
  <c r="AV399" s="1"/>
  <c r="AW399" s="1"/>
  <c r="AJ345"/>
  <c r="AK345" s="1"/>
  <c r="AL345" s="1"/>
  <c r="AM345" s="1"/>
  <c r="AN345" s="1"/>
  <c r="AO345" s="1"/>
  <c r="AP345" s="1"/>
  <c r="AQ345" s="1"/>
  <c r="AR345" s="1"/>
  <c r="AS345" s="1"/>
  <c r="AT345" s="1"/>
  <c r="AU345" s="1"/>
  <c r="AV345" s="1"/>
  <c r="AW345" s="1"/>
  <c r="AG85"/>
  <c r="AH85" s="1"/>
  <c r="AI85" s="1"/>
  <c r="AJ85" s="1"/>
  <c r="AK85" s="1"/>
  <c r="AL85" s="1"/>
  <c r="AM85" s="1"/>
  <c r="AN85" s="1"/>
  <c r="AO85" s="1"/>
  <c r="AP85" s="1"/>
  <c r="AQ85" s="1"/>
  <c r="AR85" s="1"/>
  <c r="AS85" s="1"/>
  <c r="AT85" s="1"/>
  <c r="AU85" s="1"/>
  <c r="AV85" s="1"/>
  <c r="AW85" s="1"/>
  <c r="AI37"/>
  <c r="AJ37" s="1"/>
  <c r="AK37" s="1"/>
  <c r="AL37" s="1"/>
  <c r="AM37" s="1"/>
  <c r="AN37" s="1"/>
  <c r="AO37" s="1"/>
  <c r="AP37" s="1"/>
  <c r="AQ37" s="1"/>
  <c r="AR37" s="1"/>
  <c r="AS37" s="1"/>
  <c r="AT37" s="1"/>
  <c r="AU37" s="1"/>
  <c r="AV37" s="1"/>
  <c r="AH233"/>
  <c r="AI233" s="1"/>
  <c r="AJ233" s="1"/>
  <c r="AK233" s="1"/>
  <c r="AL233" s="1"/>
  <c r="AM233" s="1"/>
  <c r="AN233" s="1"/>
  <c r="AO233" s="1"/>
  <c r="AP233" s="1"/>
  <c r="AQ233" s="1"/>
  <c r="AR233" s="1"/>
  <c r="AS233" s="1"/>
  <c r="AT233" s="1"/>
  <c r="AU233" s="1"/>
  <c r="AV233" s="1"/>
  <c r="AW233" s="1"/>
  <c r="AH286"/>
  <c r="AN230"/>
  <c r="AO230" s="1"/>
  <c r="AP230" s="1"/>
  <c r="AQ230" s="1"/>
  <c r="AR230" s="1"/>
  <c r="AS230" s="1"/>
  <c r="AT230" s="1"/>
  <c r="AU230" s="1"/>
  <c r="AV230" s="1"/>
  <c r="AW230" s="1"/>
  <c r="AW260"/>
  <c r="AH364"/>
  <c r="AI364" s="1"/>
  <c r="AJ364" s="1"/>
  <c r="AK364" s="1"/>
  <c r="AL364" s="1"/>
  <c r="AM364" s="1"/>
  <c r="AN364" s="1"/>
  <c r="AO364" s="1"/>
  <c r="AP364" s="1"/>
  <c r="AQ364" s="1"/>
  <c r="AR364" s="1"/>
  <c r="AS364" s="1"/>
  <c r="AT364" s="1"/>
  <c r="AU364" s="1"/>
  <c r="AV364" s="1"/>
  <c r="AW364" s="1"/>
  <c r="AG338"/>
  <c r="AI155"/>
  <c r="AJ155" s="1"/>
  <c r="AK155" s="1"/>
  <c r="AL155" s="1"/>
  <c r="AF54"/>
  <c r="AG13"/>
  <c r="AI450"/>
  <c r="AG333"/>
  <c r="AF331"/>
  <c r="AG331" s="1"/>
  <c r="AH331" s="1"/>
  <c r="AI184"/>
  <c r="AJ184" s="1"/>
  <c r="AK184" s="1"/>
  <c r="AL184" s="1"/>
  <c r="AM184" s="1"/>
  <c r="AN184" s="1"/>
  <c r="AO184" s="1"/>
  <c r="AP184" s="1"/>
  <c r="AQ184" s="1"/>
  <c r="AF277"/>
  <c r="AH11"/>
  <c r="AI106"/>
  <c r="AH321"/>
  <c r="AI321" s="1"/>
  <c r="AH250"/>
  <c r="AI250" s="1"/>
  <c r="AJ250" s="1"/>
  <c r="AK250" s="1"/>
  <c r="AJ335"/>
  <c r="AL311"/>
  <c r="AM311" s="1"/>
  <c r="AH226"/>
  <c r="AK368"/>
  <c r="AN79"/>
  <c r="AO79" s="1"/>
  <c r="AP79" s="1"/>
  <c r="AG68"/>
  <c r="AH68" s="1"/>
  <c r="AI68" s="1"/>
  <c r="AJ68" s="1"/>
  <c r="AK68" s="1"/>
  <c r="AL68" s="1"/>
  <c r="AM68" s="1"/>
  <c r="AN68" s="1"/>
  <c r="AO68" s="1"/>
  <c r="AF18"/>
  <c r="AG18" s="1"/>
  <c r="AI147"/>
  <c r="AJ147" s="1"/>
  <c r="AK147" s="1"/>
  <c r="AL147" s="1"/>
  <c r="AG244"/>
  <c r="AI256"/>
  <c r="AI193"/>
  <c r="AJ193" s="1"/>
  <c r="AK193" s="1"/>
  <c r="AL193" s="1"/>
  <c r="AI349"/>
  <c r="AJ349" s="1"/>
  <c r="AH328"/>
  <c r="AF293"/>
  <c r="AI229"/>
  <c r="AJ229" s="1"/>
  <c r="AK229" s="1"/>
  <c r="AL229" s="1"/>
  <c r="AM229" s="1"/>
  <c r="AN229" s="1"/>
  <c r="AO229" s="1"/>
  <c r="AP229" s="1"/>
  <c r="AQ229" s="1"/>
  <c r="AR229" s="1"/>
  <c r="AS229" s="1"/>
  <c r="AT229" s="1"/>
  <c r="AU229" s="1"/>
  <c r="AV229" s="1"/>
  <c r="AW229" s="1"/>
  <c r="AI239"/>
  <c r="AJ239" s="1"/>
  <c r="AK239" s="1"/>
  <c r="AL239" s="1"/>
  <c r="AM239" s="1"/>
  <c r="AN239" s="1"/>
  <c r="AO239" s="1"/>
  <c r="AP239" s="1"/>
  <c r="AQ239" s="1"/>
  <c r="AR239" s="1"/>
  <c r="AS239" s="1"/>
  <c r="AT239" s="1"/>
  <c r="AU239" s="1"/>
  <c r="AV239" s="1"/>
  <c r="AW239" s="1"/>
  <c r="AI242"/>
  <c r="AJ242" s="1"/>
  <c r="AK242" s="1"/>
  <c r="AL242" s="1"/>
  <c r="AM242" s="1"/>
  <c r="AN242" s="1"/>
  <c r="AO242" s="1"/>
  <c r="AP242" s="1"/>
  <c r="AQ242" s="1"/>
  <c r="AR242" s="1"/>
  <c r="AS242" s="1"/>
  <c r="AT242" s="1"/>
  <c r="AU242" s="1"/>
  <c r="AV242" s="1"/>
  <c r="AW242" s="1"/>
  <c r="AI62"/>
  <c r="AH22"/>
  <c r="AG70"/>
  <c r="AJ145"/>
  <c r="AK145" s="1"/>
  <c r="AL145" s="1"/>
  <c r="AM145" s="1"/>
  <c r="AN145" s="1"/>
  <c r="AO145" s="1"/>
  <c r="AP145" s="1"/>
  <c r="AQ145" s="1"/>
  <c r="AR145" s="1"/>
  <c r="AS145" s="1"/>
  <c r="AT145" s="1"/>
  <c r="AU145" s="1"/>
  <c r="AV145" s="1"/>
  <c r="AH336"/>
  <c r="AI336" s="1"/>
  <c r="AJ336" s="1"/>
  <c r="AK336" s="1"/>
  <c r="AL336" s="1"/>
  <c r="AM336" s="1"/>
  <c r="AN336" s="1"/>
  <c r="AO336" s="1"/>
  <c r="AP336" s="1"/>
  <c r="AQ336" s="1"/>
  <c r="AR336" s="1"/>
  <c r="AS336" s="1"/>
  <c r="AT336" s="1"/>
  <c r="AU336" s="1"/>
  <c r="AV336" s="1"/>
  <c r="AW336" s="1"/>
  <c r="AH44"/>
  <c r="AI44" s="1"/>
  <c r="AJ44" s="1"/>
  <c r="AJ31"/>
  <c r="AK31" s="1"/>
  <c r="AG12"/>
  <c r="AH12" s="1"/>
  <c r="AI12" s="1"/>
  <c r="AJ12" s="1"/>
  <c r="AK12" s="1"/>
  <c r="AL12" s="1"/>
  <c r="AM12" s="1"/>
  <c r="AN12" s="1"/>
  <c r="AO12" s="1"/>
  <c r="AH334"/>
  <c r="AI334" s="1"/>
  <c r="AJ334" s="1"/>
  <c r="AK334" s="1"/>
  <c r="AL334" s="1"/>
  <c r="AM334" s="1"/>
  <c r="AN334" s="1"/>
  <c r="AM100"/>
  <c r="AN100" s="1"/>
  <c r="AO100" s="1"/>
  <c r="AP100" s="1"/>
  <c r="AQ100" s="1"/>
  <c r="AR100" s="1"/>
  <c r="AS100" s="1"/>
  <c r="AT100" s="1"/>
  <c r="AU100" s="1"/>
  <c r="AV100" s="1"/>
  <c r="AI25"/>
  <c r="AG53"/>
  <c r="AF64"/>
  <c r="AI325"/>
  <c r="AJ325" s="1"/>
  <c r="AJ438"/>
  <c r="AK438" s="1"/>
  <c r="AL438" s="1"/>
  <c r="AM438" s="1"/>
  <c r="AN438" s="1"/>
  <c r="AO438" s="1"/>
  <c r="AI300"/>
  <c r="AH343"/>
  <c r="AI343" s="1"/>
  <c r="AJ343" s="1"/>
  <c r="AK343" s="1"/>
  <c r="AL343" s="1"/>
  <c r="AG32"/>
  <c r="AH32" s="1"/>
  <c r="AF72"/>
  <c r="AG72" s="1"/>
  <c r="AH72" s="1"/>
  <c r="AI72" s="1"/>
  <c r="AJ72" s="1"/>
  <c r="AK72" s="1"/>
  <c r="AL72" s="1"/>
  <c r="AM72" s="1"/>
  <c r="AN72" s="1"/>
  <c r="AO72" s="1"/>
  <c r="AP72" s="1"/>
  <c r="AQ72" s="1"/>
  <c r="AR72" s="1"/>
  <c r="AS72" s="1"/>
  <c r="AT72" s="1"/>
  <c r="AU72" s="1"/>
  <c r="AV72" s="1"/>
  <c r="AF245"/>
  <c r="AG245" s="1"/>
  <c r="AH245" s="1"/>
  <c r="AI245" s="1"/>
  <c r="AJ245" s="1"/>
  <c r="AK245" s="1"/>
  <c r="AL245" s="1"/>
  <c r="AM245" s="1"/>
  <c r="AN245" s="1"/>
  <c r="AO245" s="1"/>
  <c r="AG252"/>
  <c r="AL297"/>
  <c r="AM297" s="1"/>
  <c r="AN297" s="1"/>
  <c r="AO297" s="1"/>
  <c r="AP297" s="1"/>
  <c r="AQ297" s="1"/>
  <c r="AR297" s="1"/>
  <c r="AS297" s="1"/>
  <c r="AT297" s="1"/>
  <c r="AU297" s="1"/>
  <c r="AV297" s="1"/>
  <c r="AW297" s="1"/>
  <c r="AL454"/>
  <c r="AM454" s="1"/>
  <c r="AK273"/>
  <c r="AL273" s="1"/>
  <c r="AM273" s="1"/>
  <c r="AN273" s="1"/>
  <c r="AO273" s="1"/>
  <c r="AP273" s="1"/>
  <c r="AQ273" s="1"/>
  <c r="AR273" s="1"/>
  <c r="AS273" s="1"/>
  <c r="AT273" s="1"/>
  <c r="AU273" s="1"/>
  <c r="AV273" s="1"/>
  <c r="AW273" s="1"/>
  <c r="AG365"/>
  <c r="AI175"/>
  <c r="AJ175" s="1"/>
  <c r="AG304"/>
  <c r="AH304" s="1"/>
  <c r="AH385"/>
  <c r="AH405"/>
  <c r="AH104"/>
  <c r="AI104" s="1"/>
  <c r="AJ104" s="1"/>
  <c r="AK104" s="1"/>
  <c r="AL104" s="1"/>
  <c r="AM104" s="1"/>
  <c r="AN104" s="1"/>
  <c r="AO104" s="1"/>
  <c r="AP104" s="1"/>
  <c r="AQ104" s="1"/>
  <c r="AR104" s="1"/>
  <c r="AS104" s="1"/>
  <c r="AT104" s="1"/>
  <c r="AU104" s="1"/>
  <c r="AV104" s="1"/>
  <c r="AG358"/>
  <c r="AH27"/>
  <c r="AG45"/>
  <c r="AH45" s="1"/>
  <c r="AP36"/>
  <c r="AQ36" s="1"/>
  <c r="AR36" s="1"/>
  <c r="AS36" s="1"/>
  <c r="AT36" s="1"/>
  <c r="AU36" s="1"/>
  <c r="AV36" s="1"/>
  <c r="AW36" s="1"/>
  <c r="AJ199"/>
  <c r="AK199" s="1"/>
  <c r="AL199" s="1"/>
  <c r="AM199" s="1"/>
  <c r="AN199" s="1"/>
  <c r="AO199" s="1"/>
  <c r="AP199" s="1"/>
  <c r="AQ199" s="1"/>
  <c r="AR199" s="1"/>
  <c r="AS199" s="1"/>
  <c r="AT199" s="1"/>
  <c r="AU199" s="1"/>
  <c r="AV199" s="1"/>
  <c r="AW199" s="1"/>
  <c r="AI312"/>
  <c r="AJ312" s="1"/>
  <c r="AJ185"/>
  <c r="AH283"/>
  <c r="AG340"/>
  <c r="AK403"/>
  <c r="AL403" s="1"/>
  <c r="AM403" s="1"/>
  <c r="AN403" s="1"/>
  <c r="AO403" s="1"/>
  <c r="AP403" s="1"/>
  <c r="AQ403" s="1"/>
  <c r="AR403" s="1"/>
  <c r="AS403" s="1"/>
  <c r="AT403" s="1"/>
  <c r="AU403" s="1"/>
  <c r="AV403" s="1"/>
  <c r="AW403" s="1"/>
  <c r="AM386"/>
  <c r="AN386" s="1"/>
  <c r="AO386" s="1"/>
  <c r="AP386" s="1"/>
  <c r="AQ386" s="1"/>
  <c r="AR386" s="1"/>
  <c r="AS386" s="1"/>
  <c r="AT386" s="1"/>
  <c r="AU386" s="1"/>
  <c r="AV386" s="1"/>
  <c r="AW386" s="1"/>
  <c r="AG39"/>
  <c r="AH39" s="1"/>
  <c r="AI39" s="1"/>
  <c r="AJ67"/>
  <c r="AK34"/>
  <c r="AL34" s="1"/>
  <c r="AM34" s="1"/>
  <c r="AN34" s="1"/>
  <c r="AO34" s="1"/>
  <c r="AP34" s="1"/>
  <c r="AQ34" s="1"/>
  <c r="AR34" s="1"/>
  <c r="AS34" s="1"/>
  <c r="AT34" s="1"/>
  <c r="AU34" s="1"/>
  <c r="AV34" s="1"/>
  <c r="AW34" s="1"/>
  <c r="AI142"/>
  <c r="AP23"/>
  <c r="AQ23" s="1"/>
  <c r="AR23" s="1"/>
  <c r="AS23" s="1"/>
  <c r="AT23" s="1"/>
  <c r="AU23" s="1"/>
  <c r="AV23" s="1"/>
  <c r="AN301"/>
  <c r="AO301" s="1"/>
  <c r="AP301" s="1"/>
  <c r="AQ301" s="1"/>
  <c r="AR301" s="1"/>
  <c r="AS301" s="1"/>
  <c r="AT301" s="1"/>
  <c r="AU301" s="1"/>
  <c r="AV301" s="1"/>
  <c r="AI255"/>
  <c r="AJ255" s="1"/>
  <c r="AK255" s="1"/>
  <c r="AL255" s="1"/>
  <c r="AM255" s="1"/>
  <c r="AN255" s="1"/>
  <c r="AO255" s="1"/>
  <c r="AP255" s="1"/>
  <c r="AQ255" s="1"/>
  <c r="AR255" s="1"/>
  <c r="AS255" s="1"/>
  <c r="AT255" s="1"/>
  <c r="AU255" s="1"/>
  <c r="AV255" s="1"/>
  <c r="AW255" s="1"/>
  <c r="AJ302"/>
  <c r="AK302" s="1"/>
  <c r="AL302" s="1"/>
  <c r="AM302" s="1"/>
  <c r="AN302" s="1"/>
  <c r="AO302" s="1"/>
  <c r="AP302" s="1"/>
  <c r="AQ302" s="1"/>
  <c r="AR302" s="1"/>
  <c r="AS302" s="1"/>
  <c r="AT302" s="1"/>
  <c r="AU302" s="1"/>
  <c r="AV302" s="1"/>
  <c r="AW302" s="1"/>
  <c r="AF238"/>
  <c r="AG17"/>
  <c r="AK223"/>
  <c r="AL223" s="1"/>
  <c r="AH66"/>
  <c r="AI66" s="1"/>
  <c r="AJ66" s="1"/>
  <c r="AR375"/>
  <c r="AS375" s="1"/>
  <c r="AT375" s="1"/>
  <c r="AH303"/>
  <c r="AI303" s="1"/>
  <c r="AH117"/>
  <c r="AG414"/>
  <c r="AH414" s="1"/>
  <c r="AI414" s="1"/>
  <c r="AJ414" s="1"/>
  <c r="AK414" s="1"/>
  <c r="AL414" s="1"/>
  <c r="AM414" s="1"/>
  <c r="AN414" s="1"/>
  <c r="AO414" s="1"/>
  <c r="AP414" s="1"/>
  <c r="AQ414" s="1"/>
  <c r="AR414" s="1"/>
  <c r="AS414" s="1"/>
  <c r="AT414" s="1"/>
  <c r="AU414" s="1"/>
  <c r="AV414" s="1"/>
  <c r="AI392"/>
  <c r="AJ392" s="1"/>
  <c r="AK392" s="1"/>
  <c r="AL392" s="1"/>
  <c r="AM392" s="1"/>
  <c r="AN392" s="1"/>
  <c r="AO392" s="1"/>
  <c r="AP392" s="1"/>
  <c r="AQ392" s="1"/>
  <c r="AR392" s="1"/>
  <c r="AS392" s="1"/>
  <c r="AT392" s="1"/>
  <c r="AU392" s="1"/>
  <c r="AV392" s="1"/>
  <c r="AW392" s="1"/>
  <c r="AG271"/>
  <c r="AJ451"/>
  <c r="AK451" s="1"/>
  <c r="AI144"/>
  <c r="AK323"/>
  <c r="AL323" s="1"/>
  <c r="AM323" s="1"/>
  <c r="AN323" s="1"/>
  <c r="AO323" s="1"/>
  <c r="AP323" s="1"/>
  <c r="AQ323" s="1"/>
  <c r="AR323" s="1"/>
  <c r="AS323" s="1"/>
  <c r="AT323" s="1"/>
  <c r="AU323" s="1"/>
  <c r="AV323" s="1"/>
  <c r="AW323" s="1"/>
  <c r="AH319"/>
  <c r="AI319" s="1"/>
  <c r="AJ319" s="1"/>
  <c r="AK319" s="1"/>
  <c r="AL319" s="1"/>
  <c r="AM319" s="1"/>
  <c r="AN319" s="1"/>
  <c r="AO319" s="1"/>
  <c r="AP319" s="1"/>
  <c r="AQ319" s="1"/>
  <c r="AR319" s="1"/>
  <c r="AS319" s="1"/>
  <c r="AT319" s="1"/>
  <c r="AU319" s="1"/>
  <c r="AV319" s="1"/>
  <c r="AW319" s="1"/>
  <c r="AI241"/>
  <c r="AH432"/>
  <c r="AM388"/>
  <c r="AN388" s="1"/>
  <c r="AO388" s="1"/>
  <c r="AP388" s="1"/>
  <c r="AQ388" s="1"/>
  <c r="AR388" s="1"/>
  <c r="AS388" s="1"/>
  <c r="AT388" s="1"/>
  <c r="AU388" s="1"/>
  <c r="AV388" s="1"/>
  <c r="AG78"/>
  <c r="AK413"/>
  <c r="AL413" s="1"/>
  <c r="AM413" s="1"/>
  <c r="AN413" s="1"/>
  <c r="AO413" s="1"/>
  <c r="AP413" s="1"/>
  <c r="AQ413" s="1"/>
  <c r="AR413" s="1"/>
  <c r="AS413" s="1"/>
  <c r="AT413" s="1"/>
  <c r="AU413" s="1"/>
  <c r="AV413" s="1"/>
  <c r="AW413" s="1"/>
  <c r="AG316"/>
  <c r="AH316" s="1"/>
  <c r="AI316" s="1"/>
  <c r="AJ316" s="1"/>
  <c r="AK316" s="1"/>
  <c r="AL316" s="1"/>
  <c r="AM316" s="1"/>
  <c r="AN316" s="1"/>
  <c r="AO316" s="1"/>
  <c r="AP316" s="1"/>
  <c r="AQ316" s="1"/>
  <c r="AR316" s="1"/>
  <c r="AS316" s="1"/>
  <c r="AT316" s="1"/>
  <c r="AU316" s="1"/>
  <c r="AV316" s="1"/>
  <c r="AW316" s="1"/>
  <c r="AI322"/>
  <c r="AI320"/>
  <c r="AJ320" s="1"/>
  <c r="AK320" s="1"/>
  <c r="AL320" s="1"/>
  <c r="AM320" s="1"/>
  <c r="AN320" s="1"/>
  <c r="AO320" s="1"/>
  <c r="AP320" s="1"/>
  <c r="AQ320" s="1"/>
  <c r="AR320" s="1"/>
  <c r="AS320" s="1"/>
  <c r="AT320" s="1"/>
  <c r="AU320" s="1"/>
  <c r="AV320" s="1"/>
  <c r="AW320" s="1"/>
  <c r="AG221"/>
  <c r="AH221" s="1"/>
  <c r="AI221" s="1"/>
  <c r="AJ221" s="1"/>
  <c r="AF313"/>
  <c r="AH274"/>
  <c r="AF89"/>
  <c r="AI105"/>
  <c r="AJ105" s="1"/>
  <c r="AK105" s="1"/>
  <c r="AM248"/>
  <c r="AN248" s="1"/>
  <c r="AO248" s="1"/>
  <c r="AP248" s="1"/>
  <c r="AQ248" s="1"/>
  <c r="AR248" s="1"/>
  <c r="AS248" s="1"/>
  <c r="AT248" s="1"/>
  <c r="AU248" s="1"/>
  <c r="AV248" s="1"/>
  <c r="AW248" s="1"/>
  <c r="AL430"/>
  <c r="AM430" s="1"/>
  <c r="AN430" s="1"/>
  <c r="AO430" s="1"/>
  <c r="AP430" s="1"/>
  <c r="AQ430" s="1"/>
  <c r="AR430" s="1"/>
  <c r="AS430" s="1"/>
  <c r="AT430" s="1"/>
  <c r="AU430" s="1"/>
  <c r="AV430" s="1"/>
  <c r="AI80"/>
  <c r="AI341"/>
  <c r="AJ341" s="1"/>
  <c r="AK341" s="1"/>
  <c r="AL341" s="1"/>
  <c r="AM341" s="1"/>
  <c r="AN341" s="1"/>
  <c r="AI41"/>
  <c r="AF30"/>
  <c r="AG30" s="1"/>
  <c r="AH30" s="1"/>
  <c r="AK9"/>
  <c r="AL9" s="1"/>
  <c r="AW51"/>
  <c r="AW426"/>
  <c r="AW69"/>
  <c r="AW420"/>
  <c r="AP308" l="1"/>
  <c r="AQ308" s="1"/>
  <c r="AR308" s="1"/>
  <c r="AS308" s="1"/>
  <c r="AT308" s="1"/>
  <c r="AU308" s="1"/>
  <c r="AV308" s="1"/>
  <c r="AW308" s="1"/>
  <c r="AW124"/>
  <c r="AW171"/>
  <c r="AJ268"/>
  <c r="AK268" s="1"/>
  <c r="AL268" s="1"/>
  <c r="AM268" s="1"/>
  <c r="AN268" s="1"/>
  <c r="AK125"/>
  <c r="AL125" s="1"/>
  <c r="AM125" s="1"/>
  <c r="AL182"/>
  <c r="AM182" s="1"/>
  <c r="AN182" s="1"/>
  <c r="AO182" s="1"/>
  <c r="AP182" s="1"/>
  <c r="AQ182" s="1"/>
  <c r="AR182" s="1"/>
  <c r="AS182" s="1"/>
  <c r="AT182" s="1"/>
  <c r="AU182" s="1"/>
  <c r="AV182" s="1"/>
  <c r="AW182" s="1"/>
  <c r="AH459"/>
  <c r="AI459" s="1"/>
  <c r="AK121"/>
  <c r="AL121" s="1"/>
  <c r="AT118"/>
  <c r="AJ235"/>
  <c r="AK235" s="1"/>
  <c r="AL235" s="1"/>
  <c r="AM235" s="1"/>
  <c r="AN235" s="1"/>
  <c r="G8" i="22"/>
  <c r="G7" s="1"/>
  <c r="AE129" i="6"/>
  <c r="AK83"/>
  <c r="AL83" s="1"/>
  <c r="AM83" s="1"/>
  <c r="AN83" s="1"/>
  <c r="AO83" s="1"/>
  <c r="AP83" s="1"/>
  <c r="AQ83" s="1"/>
  <c r="AR83" s="1"/>
  <c r="AS83" s="1"/>
  <c r="AT83" s="1"/>
  <c r="AU83" s="1"/>
  <c r="AV83" s="1"/>
  <c r="AW83" s="1"/>
  <c r="AN307"/>
  <c r="AO307" s="1"/>
  <c r="AP307" s="1"/>
  <c r="AQ307" s="1"/>
  <c r="AR307" s="1"/>
  <c r="AS307" s="1"/>
  <c r="AT307" s="1"/>
  <c r="AU307" s="1"/>
  <c r="AV307" s="1"/>
  <c r="AW307" s="1"/>
  <c r="AK183"/>
  <c r="AL183" s="1"/>
  <c r="AM183" s="1"/>
  <c r="AN183" s="1"/>
  <c r="AO183" s="1"/>
  <c r="AP183" s="1"/>
  <c r="AQ183" s="1"/>
  <c r="AR183" s="1"/>
  <c r="AS183" s="1"/>
  <c r="AT183" s="1"/>
  <c r="AU183" s="1"/>
  <c r="AV183" s="1"/>
  <c r="AW183" s="1"/>
  <c r="AM194"/>
  <c r="AN194" s="1"/>
  <c r="AO194" s="1"/>
  <c r="AP194" s="1"/>
  <c r="AQ194" s="1"/>
  <c r="AR194" s="1"/>
  <c r="AS194" s="1"/>
  <c r="AT194" s="1"/>
  <c r="AU194" s="1"/>
  <c r="AV194" s="1"/>
  <c r="AW194" s="1"/>
  <c r="AI258"/>
  <c r="AJ258" s="1"/>
  <c r="AK258" s="1"/>
  <c r="AL258" s="1"/>
  <c r="AM258" s="1"/>
  <c r="AR127"/>
  <c r="AS127" s="1"/>
  <c r="AI159"/>
  <c r="AJ159" s="1"/>
  <c r="AI350"/>
  <c r="AJ350" s="1"/>
  <c r="AK350" s="1"/>
  <c r="AL350" s="1"/>
  <c r="AM350" s="1"/>
  <c r="AN350" s="1"/>
  <c r="AO350" s="1"/>
  <c r="AP350" s="1"/>
  <c r="AQ350" s="1"/>
  <c r="AR350" s="1"/>
  <c r="AS350" s="1"/>
  <c r="AT350" s="1"/>
  <c r="AU350" s="1"/>
  <c r="AV350" s="1"/>
  <c r="AW350" s="1"/>
  <c r="AP227"/>
  <c r="AQ227" s="1"/>
  <c r="AR227" s="1"/>
  <c r="AS227" s="1"/>
  <c r="AT227" s="1"/>
  <c r="AU227" s="1"/>
  <c r="AV227" s="1"/>
  <c r="AW227" s="1"/>
  <c r="AO379"/>
  <c r="AP379" s="1"/>
  <c r="AQ379" s="1"/>
  <c r="AR379" s="1"/>
  <c r="AS379" s="1"/>
  <c r="AT379" s="1"/>
  <c r="AU379" s="1"/>
  <c r="AV379" s="1"/>
  <c r="AW379" s="1"/>
  <c r="AJ310"/>
  <c r="AK310" s="1"/>
  <c r="AJ409"/>
  <c r="AK409" s="1"/>
  <c r="AM442"/>
  <c r="AN442" s="1"/>
  <c r="AO442" s="1"/>
  <c r="AP442" s="1"/>
  <c r="AQ442" s="1"/>
  <c r="AR442" s="1"/>
  <c r="AS442" s="1"/>
  <c r="AT442" s="1"/>
  <c r="AU442" s="1"/>
  <c r="AV442" s="1"/>
  <c r="AW442" s="1"/>
  <c r="AK249"/>
  <c r="AL393"/>
  <c r="AM393" s="1"/>
  <c r="AN393" s="1"/>
  <c r="AO393" s="1"/>
  <c r="AP393" s="1"/>
  <c r="AQ393" s="1"/>
  <c r="AR393" s="1"/>
  <c r="AS393" s="1"/>
  <c r="AT393" s="1"/>
  <c r="AU393" s="1"/>
  <c r="AV393" s="1"/>
  <c r="AM212"/>
  <c r="AN212" s="1"/>
  <c r="AO212" s="1"/>
  <c r="AP212" s="1"/>
  <c r="AQ212" s="1"/>
  <c r="AR212" s="1"/>
  <c r="AS212" s="1"/>
  <c r="AT212" s="1"/>
  <c r="AU212" s="1"/>
  <c r="AV212" s="1"/>
  <c r="AW212" s="1"/>
  <c r="AP154"/>
  <c r="AQ154" s="1"/>
  <c r="AM290"/>
  <c r="AN290" s="1"/>
  <c r="AO290" s="1"/>
  <c r="AP290" s="1"/>
  <c r="AQ290" s="1"/>
  <c r="AR290" s="1"/>
  <c r="AS290" s="1"/>
  <c r="AT290" s="1"/>
  <c r="AU290" s="1"/>
  <c r="AV290" s="1"/>
  <c r="AW290" s="1"/>
  <c r="AI372"/>
  <c r="AJ372" s="1"/>
  <c r="AK424"/>
  <c r="AL424" s="1"/>
  <c r="AM424" s="1"/>
  <c r="AN424" s="1"/>
  <c r="AO424" s="1"/>
  <c r="AP424" s="1"/>
  <c r="AQ424" s="1"/>
  <c r="AR424" s="1"/>
  <c r="AS424" s="1"/>
  <c r="AM133"/>
  <c r="AN133" s="1"/>
  <c r="AO133" s="1"/>
  <c r="AP133" s="1"/>
  <c r="AQ133" s="1"/>
  <c r="AR133" s="1"/>
  <c r="AS133" s="1"/>
  <c r="AT133" s="1"/>
  <c r="AU133" s="1"/>
  <c r="AV133" s="1"/>
  <c r="AP21"/>
  <c r="AQ21" s="1"/>
  <c r="AR21" s="1"/>
  <c r="AS21" s="1"/>
  <c r="AT21" s="1"/>
  <c r="AU21" s="1"/>
  <c r="AV21" s="1"/>
  <c r="AJ143"/>
  <c r="AK143" s="1"/>
  <c r="AL143" s="1"/>
  <c r="AM143" s="1"/>
  <c r="AN165"/>
  <c r="AO165" s="1"/>
  <c r="AP165" s="1"/>
  <c r="AN35"/>
  <c r="AO35" s="1"/>
  <c r="AP35" s="1"/>
  <c r="AQ35" s="1"/>
  <c r="AR35" s="1"/>
  <c r="AS35" s="1"/>
  <c r="AT35" s="1"/>
  <c r="AU35" s="1"/>
  <c r="AV35" s="1"/>
  <c r="AW35" s="1"/>
  <c r="AI108"/>
  <c r="AJ108" s="1"/>
  <c r="AK108" s="1"/>
  <c r="AJ401"/>
  <c r="AK401" s="1"/>
  <c r="AK264"/>
  <c r="AL264" s="1"/>
  <c r="AM264" s="1"/>
  <c r="AK216"/>
  <c r="AL216" s="1"/>
  <c r="AK139"/>
  <c r="AL139" s="1"/>
  <c r="AM139" s="1"/>
  <c r="AN139" s="1"/>
  <c r="AO139" s="1"/>
  <c r="AP139" s="1"/>
  <c r="AQ139" s="1"/>
  <c r="AR139" s="1"/>
  <c r="AS139" s="1"/>
  <c r="AT139" s="1"/>
  <c r="AM436"/>
  <c r="AN436" s="1"/>
  <c r="AO436" s="1"/>
  <c r="AP436" s="1"/>
  <c r="AQ436" s="1"/>
  <c r="AR436" s="1"/>
  <c r="AS436" s="1"/>
  <c r="AT436" s="1"/>
  <c r="AU436" s="1"/>
  <c r="AV436" s="1"/>
  <c r="AH207"/>
  <c r="AJ321"/>
  <c r="AK321" s="1"/>
  <c r="AL321" s="1"/>
  <c r="AM321" s="1"/>
  <c r="AN321" s="1"/>
  <c r="AO321" s="1"/>
  <c r="AP321" s="1"/>
  <c r="AQ321" s="1"/>
  <c r="AR321" s="1"/>
  <c r="AS321" s="1"/>
  <c r="AT321" s="1"/>
  <c r="AU321" s="1"/>
  <c r="AV321" s="1"/>
  <c r="AW321" s="1"/>
  <c r="AW402"/>
  <c r="AM58"/>
  <c r="AN58" s="1"/>
  <c r="AO58" s="1"/>
  <c r="AP58" s="1"/>
  <c r="AQ58" s="1"/>
  <c r="AR58" s="1"/>
  <c r="AS58" s="1"/>
  <c r="AT58" s="1"/>
  <c r="AU58" s="1"/>
  <c r="AV58" s="1"/>
  <c r="AW58" s="1"/>
  <c r="AM178"/>
  <c r="AN178" s="1"/>
  <c r="AO178" s="1"/>
  <c r="AP178" s="1"/>
  <c r="AQ178" s="1"/>
  <c r="AR178" s="1"/>
  <c r="AS178" s="1"/>
  <c r="AT178" s="1"/>
  <c r="AU178" s="1"/>
  <c r="AV178" s="1"/>
  <c r="AF177"/>
  <c r="AG177" s="1"/>
  <c r="AH177" s="1"/>
  <c r="AI177" s="1"/>
  <c r="AJ177" s="1"/>
  <c r="AI371"/>
  <c r="AJ371" s="1"/>
  <c r="AK371" s="1"/>
  <c r="AH102"/>
  <c r="AI102" s="1"/>
  <c r="AI126"/>
  <c r="AJ126" s="1"/>
  <c r="AJ337"/>
  <c r="AK337" s="1"/>
  <c r="AJ56"/>
  <c r="AK56" s="1"/>
  <c r="AL56" s="1"/>
  <c r="AH446"/>
  <c r="AI446" s="1"/>
  <c r="AJ180"/>
  <c r="AK180" s="1"/>
  <c r="AL180" s="1"/>
  <c r="AK431"/>
  <c r="AL431" s="1"/>
  <c r="AJ351"/>
  <c r="AK351" s="1"/>
  <c r="AL351" s="1"/>
  <c r="AM351" s="1"/>
  <c r="AN351" s="1"/>
  <c r="AO351" s="1"/>
  <c r="AP351" s="1"/>
  <c r="AQ351" s="1"/>
  <c r="AR351" s="1"/>
  <c r="AS351" s="1"/>
  <c r="AT351" s="1"/>
  <c r="AU351" s="1"/>
  <c r="AV351" s="1"/>
  <c r="AF188"/>
  <c r="AG188" s="1"/>
  <c r="AH188" s="1"/>
  <c r="AI188" s="1"/>
  <c r="AJ188" s="1"/>
  <c r="AK188" s="1"/>
  <c r="AL188" s="1"/>
  <c r="AM188" s="1"/>
  <c r="AN188" s="1"/>
  <c r="AO188" s="1"/>
  <c r="AP188" s="1"/>
  <c r="AQ188" s="1"/>
  <c r="AR188" s="1"/>
  <c r="AS188" s="1"/>
  <c r="AT188" s="1"/>
  <c r="AU188" s="1"/>
  <c r="AV188" s="1"/>
  <c r="AW188" s="1"/>
  <c r="AF170"/>
  <c r="AQ79"/>
  <c r="AR79" s="1"/>
  <c r="AS79" s="1"/>
  <c r="AT79" s="1"/>
  <c r="AU79" s="1"/>
  <c r="AV79" s="1"/>
  <c r="AK349"/>
  <c r="AL349" s="1"/>
  <c r="AL112"/>
  <c r="AM112" s="1"/>
  <c r="AN112" s="1"/>
  <c r="AO112" s="1"/>
  <c r="AL49"/>
  <c r="AM49" s="1"/>
  <c r="AN49" s="1"/>
  <c r="AO49" s="1"/>
  <c r="AP49" s="1"/>
  <c r="AQ49" s="1"/>
  <c r="AR49" s="1"/>
  <c r="AS49" s="1"/>
  <c r="AT49" s="1"/>
  <c r="AU49" s="1"/>
  <c r="AV49" s="1"/>
  <c r="AW49" s="1"/>
  <c r="AP272"/>
  <c r="AQ272" s="1"/>
  <c r="AR272" s="1"/>
  <c r="AS272" s="1"/>
  <c r="AT272" s="1"/>
  <c r="AU272" s="1"/>
  <c r="AV272" s="1"/>
  <c r="AW272" s="1"/>
  <c r="AH415"/>
  <c r="AI415" s="1"/>
  <c r="AO434"/>
  <c r="AG197"/>
  <c r="AI296"/>
  <c r="AJ296" s="1"/>
  <c r="AI366"/>
  <c r="AH75"/>
  <c r="AK254"/>
  <c r="AL254" s="1"/>
  <c r="AK38"/>
  <c r="AI421"/>
  <c r="AJ421" s="1"/>
  <c r="AL120"/>
  <c r="AM120" s="1"/>
  <c r="AN120" s="1"/>
  <c r="AO120" s="1"/>
  <c r="AP120" s="1"/>
  <c r="AQ120" s="1"/>
  <c r="AR120" s="1"/>
  <c r="AS120" s="1"/>
  <c r="AT120" s="1"/>
  <c r="AU120" s="1"/>
  <c r="AV120" s="1"/>
  <c r="AW120" s="1"/>
  <c r="AH157"/>
  <c r="AI157" s="1"/>
  <c r="AH196"/>
  <c r="AK266"/>
  <c r="AL38"/>
  <c r="AM38" s="1"/>
  <c r="AN38" s="1"/>
  <c r="AO38" s="1"/>
  <c r="AP38" s="1"/>
  <c r="AQ38" s="1"/>
  <c r="AR38" s="1"/>
  <c r="AS38" s="1"/>
  <c r="AT38" s="1"/>
  <c r="AU38" s="1"/>
  <c r="AV38" s="1"/>
  <c r="AL98"/>
  <c r="AM98" s="1"/>
  <c r="AN98" s="1"/>
  <c r="AO98" s="1"/>
  <c r="AP98" s="1"/>
  <c r="AQ98" s="1"/>
  <c r="AR98" s="1"/>
  <c r="AS98" s="1"/>
  <c r="AT98" s="1"/>
  <c r="AU98" s="1"/>
  <c r="AV98" s="1"/>
  <c r="AF435"/>
  <c r="AM382"/>
  <c r="AN382" s="1"/>
  <c r="AO382" s="1"/>
  <c r="AP382" s="1"/>
  <c r="AQ382" s="1"/>
  <c r="AR382" s="1"/>
  <c r="AS382" s="1"/>
  <c r="AT382" s="1"/>
  <c r="AU382" s="1"/>
  <c r="AV382" s="1"/>
  <c r="AW382" s="1"/>
  <c r="AI128"/>
  <c r="AK428"/>
  <c r="AL428" s="1"/>
  <c r="AW101"/>
  <c r="AW301"/>
  <c r="AL250"/>
  <c r="AM250" s="1"/>
  <c r="AN250" s="1"/>
  <c r="AO250" s="1"/>
  <c r="AP250" s="1"/>
  <c r="AQ250" s="1"/>
  <c r="AR250" s="1"/>
  <c r="AS250" s="1"/>
  <c r="AT250" s="1"/>
  <c r="AU250" s="1"/>
  <c r="AV250" s="1"/>
  <c r="AW250" s="1"/>
  <c r="AI363"/>
  <c r="AJ363" s="1"/>
  <c r="AK363" s="1"/>
  <c r="AL363" s="1"/>
  <c r="AM363" s="1"/>
  <c r="AN363" s="1"/>
  <c r="AO363" s="1"/>
  <c r="AP363" s="1"/>
  <c r="AQ363" s="1"/>
  <c r="AR363" s="1"/>
  <c r="AS363" s="1"/>
  <c r="AT363" s="1"/>
  <c r="AU363" s="1"/>
  <c r="AV363" s="1"/>
  <c r="AW363" s="1"/>
  <c r="AF200"/>
  <c r="AG200" s="1"/>
  <c r="AH192"/>
  <c r="AI192" s="1"/>
  <c r="AJ192" s="1"/>
  <c r="AK192" s="1"/>
  <c r="AL192" s="1"/>
  <c r="AM192" s="1"/>
  <c r="AN192" s="1"/>
  <c r="AO192" s="1"/>
  <c r="AP192" s="1"/>
  <c r="AQ192" s="1"/>
  <c r="AR192" s="1"/>
  <c r="AS192" s="1"/>
  <c r="AT192" s="1"/>
  <c r="AU192" s="1"/>
  <c r="AV192" s="1"/>
  <c r="AW192" s="1"/>
  <c r="AH203"/>
  <c r="AI203" s="1"/>
  <c r="AH92"/>
  <c r="AI92" s="1"/>
  <c r="AJ92" s="1"/>
  <c r="AK92" s="1"/>
  <c r="AL92" s="1"/>
  <c r="AF416"/>
  <c r="AG416" s="1"/>
  <c r="AH416" s="1"/>
  <c r="AN394"/>
  <c r="AO394" s="1"/>
  <c r="AP394" s="1"/>
  <c r="AQ394" s="1"/>
  <c r="AR394" s="1"/>
  <c r="AS394" s="1"/>
  <c r="AT394" s="1"/>
  <c r="AU394" s="1"/>
  <c r="AV394" s="1"/>
  <c r="AW394" s="1"/>
  <c r="AK269"/>
  <c r="AL269" s="1"/>
  <c r="AM269" s="1"/>
  <c r="AJ77"/>
  <c r="AK77" s="1"/>
  <c r="AL77" s="1"/>
  <c r="AM77" s="1"/>
  <c r="AN77" s="1"/>
  <c r="AO77" s="1"/>
  <c r="AP77" s="1"/>
  <c r="AQ77" s="1"/>
  <c r="AR77" s="1"/>
  <c r="AS77" s="1"/>
  <c r="AT77" s="1"/>
  <c r="AU77" s="1"/>
  <c r="AV77" s="1"/>
  <c r="AN292"/>
  <c r="AO292" s="1"/>
  <c r="AP292" s="1"/>
  <c r="AQ292" s="1"/>
  <c r="AR292" s="1"/>
  <c r="AS292" s="1"/>
  <c r="AT292" s="1"/>
  <c r="AU292" s="1"/>
  <c r="AV292" s="1"/>
  <c r="AW292" s="1"/>
  <c r="AI331"/>
  <c r="AJ331" s="1"/>
  <c r="AH210"/>
  <c r="AI210" s="1"/>
  <c r="AJ210" s="1"/>
  <c r="AI354"/>
  <c r="AJ131"/>
  <c r="AK131" s="1"/>
  <c r="AL131" s="1"/>
  <c r="AM131" s="1"/>
  <c r="AN131" s="1"/>
  <c r="AO131" s="1"/>
  <c r="AP131" s="1"/>
  <c r="AQ131" s="1"/>
  <c r="AR131" s="1"/>
  <c r="AS131" s="1"/>
  <c r="AT131" s="1"/>
  <c r="AU131" s="1"/>
  <c r="AV131" s="1"/>
  <c r="AW131" s="1"/>
  <c r="AH458"/>
  <c r="AI458" s="1"/>
  <c r="AJ458" s="1"/>
  <c r="AK458" s="1"/>
  <c r="AJ419"/>
  <c r="AK419" s="1"/>
  <c r="AL419" s="1"/>
  <c r="AM419" s="1"/>
  <c r="AJ418"/>
  <c r="AJ228"/>
  <c r="AJ138"/>
  <c r="AK138" s="1"/>
  <c r="AL138" s="1"/>
  <c r="AM138" s="1"/>
  <c r="AH115"/>
  <c r="AI115" s="1"/>
  <c r="AJ149"/>
  <c r="AI412"/>
  <c r="AJ412" s="1"/>
  <c r="AK412" s="1"/>
  <c r="AL412" s="1"/>
  <c r="AM412" s="1"/>
  <c r="AN412" s="1"/>
  <c r="AO412" s="1"/>
  <c r="AP412" s="1"/>
  <c r="AQ412" s="1"/>
  <c r="AR412" s="1"/>
  <c r="AS412" s="1"/>
  <c r="AT412" s="1"/>
  <c r="AU412" s="1"/>
  <c r="AV412" s="1"/>
  <c r="AI109"/>
  <c r="AJ109" s="1"/>
  <c r="AK109" s="1"/>
  <c r="AL109" s="1"/>
  <c r="AH91"/>
  <c r="AI91" s="1"/>
  <c r="AJ91" s="1"/>
  <c r="AK91" s="1"/>
  <c r="AL91" s="1"/>
  <c r="AM91" s="1"/>
  <c r="AN91" s="1"/>
  <c r="AO91" s="1"/>
  <c r="AP91" s="1"/>
  <c r="AQ91" s="1"/>
  <c r="AR91" s="1"/>
  <c r="AS91" s="1"/>
  <c r="AT91" s="1"/>
  <c r="AU91" s="1"/>
  <c r="AV91" s="1"/>
  <c r="AK24"/>
  <c r="AL24" s="1"/>
  <c r="AM24" s="1"/>
  <c r="AN24" s="1"/>
  <c r="AO24" s="1"/>
  <c r="AP24" s="1"/>
  <c r="AQ24" s="1"/>
  <c r="AR24" s="1"/>
  <c r="AS24" s="1"/>
  <c r="AT24" s="1"/>
  <c r="AU24" s="1"/>
  <c r="AV24" s="1"/>
  <c r="AJ294"/>
  <c r="AK294" s="1"/>
  <c r="AI348"/>
  <c r="AK276"/>
  <c r="AL276" s="1"/>
  <c r="AM276" s="1"/>
  <c r="AN276" s="1"/>
  <c r="AO276" s="1"/>
  <c r="AP276" s="1"/>
  <c r="AF425"/>
  <c r="AF146"/>
  <c r="AG146" s="1"/>
  <c r="AF113"/>
  <c r="AU375"/>
  <c r="AV375" s="1"/>
  <c r="AW375" s="1"/>
  <c r="AN311"/>
  <c r="AO311" s="1"/>
  <c r="AP311" s="1"/>
  <c r="AQ311" s="1"/>
  <c r="AR311" s="1"/>
  <c r="AS311" s="1"/>
  <c r="AT311" s="1"/>
  <c r="AU311" s="1"/>
  <c r="AV311" s="1"/>
  <c r="AW311" s="1"/>
  <c r="AK61"/>
  <c r="AW460"/>
  <c r="AH97"/>
  <c r="AL410"/>
  <c r="AM410" s="1"/>
  <c r="AN410" s="1"/>
  <c r="AO410" s="1"/>
  <c r="AP410" s="1"/>
  <c r="AQ410" s="1"/>
  <c r="AR410" s="1"/>
  <c r="AS410" s="1"/>
  <c r="AT410" s="1"/>
  <c r="AU410" s="1"/>
  <c r="AV410" s="1"/>
  <c r="AH389"/>
  <c r="AI389" s="1"/>
  <c r="AJ389" s="1"/>
  <c r="AH291"/>
  <c r="AI291" s="1"/>
  <c r="AJ291" s="1"/>
  <c r="AK291" s="1"/>
  <c r="AL291" s="1"/>
  <c r="AM291" s="1"/>
  <c r="AN291" s="1"/>
  <c r="AO291" s="1"/>
  <c r="AP291" s="1"/>
  <c r="AQ291" s="1"/>
  <c r="AR291" s="1"/>
  <c r="AS291" s="1"/>
  <c r="AT291" s="1"/>
  <c r="AU291" s="1"/>
  <c r="AV291" s="1"/>
  <c r="AW291" s="1"/>
  <c r="AH205"/>
  <c r="AI205" s="1"/>
  <c r="AF433"/>
  <c r="AG433" s="1"/>
  <c r="AP284"/>
  <c r="AH390"/>
  <c r="AG381"/>
  <c r="AF140"/>
  <c r="AK158"/>
  <c r="AL158" s="1"/>
  <c r="AM158" s="1"/>
  <c r="AF427"/>
  <c r="AG427" s="1"/>
  <c r="AH427" s="1"/>
  <c r="AF103"/>
  <c r="AG103" s="1"/>
  <c r="AH103" s="1"/>
  <c r="AI103" s="1"/>
  <c r="AH95"/>
  <c r="AK219"/>
  <c r="AL219" s="1"/>
  <c r="AM219" s="1"/>
  <c r="AN219" s="1"/>
  <c r="AO219" s="1"/>
  <c r="AL114"/>
  <c r="AW150"/>
  <c r="AK76"/>
  <c r="AL76" s="1"/>
  <c r="AJ309"/>
  <c r="AK309" s="1"/>
  <c r="AL309" s="1"/>
  <c r="AM309" s="1"/>
  <c r="AN309" s="1"/>
  <c r="AO309" s="1"/>
  <c r="AP309" s="1"/>
  <c r="AQ309" s="1"/>
  <c r="AR309" s="1"/>
  <c r="AS309" s="1"/>
  <c r="AT309" s="1"/>
  <c r="AU309" s="1"/>
  <c r="AV309" s="1"/>
  <c r="AW309" s="1"/>
  <c r="AP438"/>
  <c r="AQ438" s="1"/>
  <c r="AR438" s="1"/>
  <c r="AS438" s="1"/>
  <c r="AT438" s="1"/>
  <c r="AU438" s="1"/>
  <c r="AV438" s="1"/>
  <c r="AN373"/>
  <c r="AO373" s="1"/>
  <c r="AP373" s="1"/>
  <c r="AQ373" s="1"/>
  <c r="AR373" s="1"/>
  <c r="AS373" s="1"/>
  <c r="AT373" s="1"/>
  <c r="AU373" s="1"/>
  <c r="AV373" s="1"/>
  <c r="AW373" s="1"/>
  <c r="AW444"/>
  <c r="AM116"/>
  <c r="AN116" s="1"/>
  <c r="AO116" s="1"/>
  <c r="AP116" s="1"/>
  <c r="AQ116" s="1"/>
  <c r="AR116" s="1"/>
  <c r="AS116" s="1"/>
  <c r="AT116" s="1"/>
  <c r="AU116" s="1"/>
  <c r="AV116" s="1"/>
  <c r="AO232"/>
  <c r="AP232" s="1"/>
  <c r="AQ232" s="1"/>
  <c r="AR232" s="1"/>
  <c r="AS232" s="1"/>
  <c r="AT232" s="1"/>
  <c r="AU232" s="1"/>
  <c r="AV232" s="1"/>
  <c r="AW232" s="1"/>
  <c r="AO378"/>
  <c r="AP378" s="1"/>
  <c r="AQ378" s="1"/>
  <c r="AR378" s="1"/>
  <c r="AS378" s="1"/>
  <c r="AT378" s="1"/>
  <c r="AU378" s="1"/>
  <c r="AV378" s="1"/>
  <c r="AW378" s="1"/>
  <c r="AI452"/>
  <c r="AJ452" s="1"/>
  <c r="AF179"/>
  <c r="AG179" s="1"/>
  <c r="AI161"/>
  <c r="AI445"/>
  <c r="AJ445" s="1"/>
  <c r="AK445" s="1"/>
  <c r="AI404"/>
  <c r="AJ404" s="1"/>
  <c r="AI384"/>
  <c r="AM377"/>
  <c r="AJ347"/>
  <c r="AK347" s="1"/>
  <c r="AJ225"/>
  <c r="AK225" s="1"/>
  <c r="AL225" s="1"/>
  <c r="AK209"/>
  <c r="AL209" s="1"/>
  <c r="AH453"/>
  <c r="AI453" s="1"/>
  <c r="AH353"/>
  <c r="AL189"/>
  <c r="AM189" s="1"/>
  <c r="AN189" s="1"/>
  <c r="AO189" s="1"/>
  <c r="AP189" s="1"/>
  <c r="AQ189" s="1"/>
  <c r="AR189" s="1"/>
  <c r="AS189" s="1"/>
  <c r="AT189" s="1"/>
  <c r="AU189" s="1"/>
  <c r="AV189" s="1"/>
  <c r="AW189" s="1"/>
  <c r="AO247"/>
  <c r="AP247" s="1"/>
  <c r="AQ247" s="1"/>
  <c r="AR247" s="1"/>
  <c r="AS247" s="1"/>
  <c r="AT247" s="1"/>
  <c r="AU247" s="1"/>
  <c r="AV247" s="1"/>
  <c r="AW247" s="1"/>
  <c r="AH396"/>
  <c r="AI396" s="1"/>
  <c r="AI173"/>
  <c r="AI395"/>
  <c r="AJ395" s="1"/>
  <c r="AH132"/>
  <c r="AI132" s="1"/>
  <c r="AH176"/>
  <c r="AJ397"/>
  <c r="AF383"/>
  <c r="AG383" s="1"/>
  <c r="AL208"/>
  <c r="AM208" s="1"/>
  <c r="AN208" s="1"/>
  <c r="AO208" s="1"/>
  <c r="AP208" s="1"/>
  <c r="AQ208" s="1"/>
  <c r="AR208" s="1"/>
  <c r="AS208" s="1"/>
  <c r="AT208" s="1"/>
  <c r="AU208" s="1"/>
  <c r="AV208" s="1"/>
  <c r="AW208" s="1"/>
  <c r="AJ367"/>
  <c r="AK367" s="1"/>
  <c r="AL367" s="1"/>
  <c r="AK123"/>
  <c r="AL123" s="1"/>
  <c r="AM123" s="1"/>
  <c r="AN123" s="1"/>
  <c r="AG153"/>
  <c r="AG285"/>
  <c r="AH285" s="1"/>
  <c r="AH455"/>
  <c r="AW100"/>
  <c r="AW19"/>
  <c r="AI160"/>
  <c r="AI374"/>
  <c r="AJ374" s="1"/>
  <c r="AJ190"/>
  <c r="AK190" s="1"/>
  <c r="AL422"/>
  <c r="AL105"/>
  <c r="AM105" s="1"/>
  <c r="AN105" s="1"/>
  <c r="AO105" s="1"/>
  <c r="AP105" s="1"/>
  <c r="AQ105" s="1"/>
  <c r="AR105" s="1"/>
  <c r="AS105" s="1"/>
  <c r="AT105" s="1"/>
  <c r="AU105" s="1"/>
  <c r="AV105" s="1"/>
  <c r="AK312"/>
  <c r="AL312" s="1"/>
  <c r="AM312" s="1"/>
  <c r="AN312" s="1"/>
  <c r="AO312" s="1"/>
  <c r="AP312" s="1"/>
  <c r="AQ312" s="1"/>
  <c r="AR312" s="1"/>
  <c r="AS312" s="1"/>
  <c r="AT312" s="1"/>
  <c r="AU312" s="1"/>
  <c r="AV312" s="1"/>
  <c r="AW312" s="1"/>
  <c r="AM223"/>
  <c r="AN223" s="1"/>
  <c r="AO223" s="1"/>
  <c r="AP223" s="1"/>
  <c r="AQ223" s="1"/>
  <c r="AR223" s="1"/>
  <c r="AS223" s="1"/>
  <c r="AT223" s="1"/>
  <c r="AU223" s="1"/>
  <c r="AV223" s="1"/>
  <c r="AW223" s="1"/>
  <c r="AN454"/>
  <c r="AM343"/>
  <c r="AN343" s="1"/>
  <c r="AO343" s="1"/>
  <c r="AP343" s="1"/>
  <c r="AQ343" s="1"/>
  <c r="AR343" s="1"/>
  <c r="AS343" s="1"/>
  <c r="AT343" s="1"/>
  <c r="AU343" s="1"/>
  <c r="AV343" s="1"/>
  <c r="AW343" s="1"/>
  <c r="AG54"/>
  <c r="AH54" s="1"/>
  <c r="AU82"/>
  <c r="AV82" s="1"/>
  <c r="AW82" s="1"/>
  <c r="AM186"/>
  <c r="AN186" s="1"/>
  <c r="AO186" s="1"/>
  <c r="AP186" s="1"/>
  <c r="AQ186" s="1"/>
  <c r="AR186" s="1"/>
  <c r="AS186" s="1"/>
  <c r="AT186" s="1"/>
  <c r="AU186" s="1"/>
  <c r="AV186" s="1"/>
  <c r="AW186" s="1"/>
  <c r="AK168"/>
  <c r="AL168" s="1"/>
  <c r="AG342"/>
  <c r="AH342" s="1"/>
  <c r="AH181"/>
  <c r="AI181" s="1"/>
  <c r="AJ181" s="1"/>
  <c r="AK181" s="1"/>
  <c r="AL181" s="1"/>
  <c r="AI439"/>
  <c r="AW162"/>
  <c r="AJ204"/>
  <c r="AK204" s="1"/>
  <c r="AL204" s="1"/>
  <c r="AM204" s="1"/>
  <c r="AN204" s="1"/>
  <c r="AO204" s="1"/>
  <c r="AP204" s="1"/>
  <c r="AQ204" s="1"/>
  <c r="AR204" s="1"/>
  <c r="AS204" s="1"/>
  <c r="AT204" s="1"/>
  <c r="AU204" s="1"/>
  <c r="AV204" s="1"/>
  <c r="AW204" s="1"/>
  <c r="AJ202"/>
  <c r="AK202" s="1"/>
  <c r="AJ20"/>
  <c r="AF167"/>
  <c r="AG167" s="1"/>
  <c r="AL451"/>
  <c r="AM451" s="1"/>
  <c r="AN451" s="1"/>
  <c r="AO451" s="1"/>
  <c r="AP451" s="1"/>
  <c r="AQ451" s="1"/>
  <c r="AR451" s="1"/>
  <c r="AS451" s="1"/>
  <c r="AT451" s="1"/>
  <c r="AU451" s="1"/>
  <c r="AV451" s="1"/>
  <c r="AK66"/>
  <c r="AL66" s="1"/>
  <c r="AK325"/>
  <c r="AL325" s="1"/>
  <c r="AM325" s="1"/>
  <c r="AI304"/>
  <c r="AJ304" s="1"/>
  <c r="AK304" s="1"/>
  <c r="AL304" s="1"/>
  <c r="AM304" s="1"/>
  <c r="AN304" s="1"/>
  <c r="AO304" s="1"/>
  <c r="AP304" s="1"/>
  <c r="AQ304" s="1"/>
  <c r="AI262"/>
  <c r="AJ262" s="1"/>
  <c r="AK262" s="1"/>
  <c r="AL262" s="1"/>
  <c r="AM262" s="1"/>
  <c r="AN262" s="1"/>
  <c r="AO262" s="1"/>
  <c r="AP262" s="1"/>
  <c r="AQ262" s="1"/>
  <c r="AR262" s="1"/>
  <c r="AS262" s="1"/>
  <c r="AT262" s="1"/>
  <c r="AU262" s="1"/>
  <c r="AV262" s="1"/>
  <c r="AW262" s="1"/>
  <c r="AI324"/>
  <c r="AJ324" s="1"/>
  <c r="AK324" s="1"/>
  <c r="AL263"/>
  <c r="AM263" s="1"/>
  <c r="AN263" s="1"/>
  <c r="AI359"/>
  <c r="AJ359" s="1"/>
  <c r="AK359" s="1"/>
  <c r="AL359" s="1"/>
  <c r="AM359" s="1"/>
  <c r="AN359" s="1"/>
  <c r="AO359" s="1"/>
  <c r="AP359" s="1"/>
  <c r="AQ359" s="1"/>
  <c r="AR359" s="1"/>
  <c r="AS359" s="1"/>
  <c r="AT359" s="1"/>
  <c r="AU359" s="1"/>
  <c r="AV359" s="1"/>
  <c r="AW359" s="1"/>
  <c r="AI15"/>
  <c r="AJ15" s="1"/>
  <c r="AK15" s="1"/>
  <c r="AL15" s="1"/>
  <c r="AM15" s="1"/>
  <c r="AN15" s="1"/>
  <c r="AO15" s="1"/>
  <c r="AP15" s="1"/>
  <c r="AQ15" s="1"/>
  <c r="AR15" s="1"/>
  <c r="AS15" s="1"/>
  <c r="AT15" s="1"/>
  <c r="AU15" s="1"/>
  <c r="AV15" s="1"/>
  <c r="AL31"/>
  <c r="AM31" s="1"/>
  <c r="AN31" s="1"/>
  <c r="AO31" s="1"/>
  <c r="AP31" s="1"/>
  <c r="AQ31" s="1"/>
  <c r="AR31" s="1"/>
  <c r="AS31" s="1"/>
  <c r="AT31" s="1"/>
  <c r="AU31" s="1"/>
  <c r="AV31" s="1"/>
  <c r="AO74"/>
  <c r="AP74" s="1"/>
  <c r="AQ74" s="1"/>
  <c r="AR74" s="1"/>
  <c r="AS74" s="1"/>
  <c r="AT74" s="1"/>
  <c r="AU74" s="1"/>
  <c r="AV74" s="1"/>
  <c r="AI30"/>
  <c r="AJ30" s="1"/>
  <c r="AK30" s="1"/>
  <c r="AL30" s="1"/>
  <c r="AM30" s="1"/>
  <c r="AN30" s="1"/>
  <c r="AO30" s="1"/>
  <c r="AP30" s="1"/>
  <c r="AQ30" s="1"/>
  <c r="AR30" s="1"/>
  <c r="AS30" s="1"/>
  <c r="AT30" s="1"/>
  <c r="AU30" s="1"/>
  <c r="AV30" s="1"/>
  <c r="AL164"/>
  <c r="AM164" s="1"/>
  <c r="AJ39"/>
  <c r="AK39" s="1"/>
  <c r="AL39" s="1"/>
  <c r="AM39" s="1"/>
  <c r="AN39" s="1"/>
  <c r="AO39" s="1"/>
  <c r="AP39" s="1"/>
  <c r="AQ39" s="1"/>
  <c r="AR39" s="1"/>
  <c r="AS39" s="1"/>
  <c r="AT39" s="1"/>
  <c r="AU39" s="1"/>
  <c r="AV39" s="1"/>
  <c r="AP12"/>
  <c r="AQ12" s="1"/>
  <c r="AR12" s="1"/>
  <c r="AS12" s="1"/>
  <c r="AT12" s="1"/>
  <c r="AU12" s="1"/>
  <c r="AV12" s="1"/>
  <c r="AM88"/>
  <c r="AN88" s="1"/>
  <c r="AO88" s="1"/>
  <c r="AP88" s="1"/>
  <c r="AJ107"/>
  <c r="AK107" s="1"/>
  <c r="AL107" s="1"/>
  <c r="AM107" s="1"/>
  <c r="AN107" s="1"/>
  <c r="AO107" s="1"/>
  <c r="AP107" s="1"/>
  <c r="AQ107" s="1"/>
  <c r="AR107" s="1"/>
  <c r="AS107" s="1"/>
  <c r="AT107" s="1"/>
  <c r="AU107" s="1"/>
  <c r="AV107" s="1"/>
  <c r="AM134"/>
  <c r="AN134" s="1"/>
  <c r="AO134" s="1"/>
  <c r="AP134" s="1"/>
  <c r="AQ134" s="1"/>
  <c r="AR134" s="1"/>
  <c r="AS134" s="1"/>
  <c r="AT134" s="1"/>
  <c r="AU134" s="1"/>
  <c r="AV134" s="1"/>
  <c r="AI81"/>
  <c r="AJ81" s="1"/>
  <c r="AK81" s="1"/>
  <c r="AL81" s="1"/>
  <c r="AM81" s="1"/>
  <c r="AN81" s="1"/>
  <c r="AO81" s="1"/>
  <c r="AP81" s="1"/>
  <c r="AQ81" s="1"/>
  <c r="AR81" s="1"/>
  <c r="AS81" s="1"/>
  <c r="AT81" s="1"/>
  <c r="AU81" s="1"/>
  <c r="AV81" s="1"/>
  <c r="AW81" s="1"/>
  <c r="AK175"/>
  <c r="AL175" s="1"/>
  <c r="AM175" s="1"/>
  <c r="AN175" s="1"/>
  <c r="AO175" s="1"/>
  <c r="AP175" s="1"/>
  <c r="AQ175" s="1"/>
  <c r="AR175" s="1"/>
  <c r="AS175" s="1"/>
  <c r="AT175" s="1"/>
  <c r="AU175" s="1"/>
  <c r="AV175" s="1"/>
  <c r="AJ41"/>
  <c r="AK41" s="1"/>
  <c r="AL41" s="1"/>
  <c r="AM41" s="1"/>
  <c r="AN41" s="1"/>
  <c r="AO41" s="1"/>
  <c r="AH17"/>
  <c r="AI17" s="1"/>
  <c r="AJ17" s="1"/>
  <c r="AK17" s="1"/>
  <c r="AL17" s="1"/>
  <c r="AM17" s="1"/>
  <c r="AN17" s="1"/>
  <c r="AO17" s="1"/>
  <c r="AP17" s="1"/>
  <c r="AQ17" s="1"/>
  <c r="AR17" s="1"/>
  <c r="AS17" s="1"/>
  <c r="AT17" s="1"/>
  <c r="AU17" s="1"/>
  <c r="AV17" s="1"/>
  <c r="AI432"/>
  <c r="AI117"/>
  <c r="AJ117" s="1"/>
  <c r="AK117" s="1"/>
  <c r="AL117" s="1"/>
  <c r="AM117" s="1"/>
  <c r="AN117" s="1"/>
  <c r="AO117" s="1"/>
  <c r="AP117" s="1"/>
  <c r="AQ117" s="1"/>
  <c r="AR117" s="1"/>
  <c r="AS117" s="1"/>
  <c r="AT117" s="1"/>
  <c r="AU117" s="1"/>
  <c r="AV117" s="1"/>
  <c r="AG238"/>
  <c r="AH238" s="1"/>
  <c r="AI238" s="1"/>
  <c r="AJ238" s="1"/>
  <c r="AK238" s="1"/>
  <c r="AL238" s="1"/>
  <c r="AM238" s="1"/>
  <c r="AN238" s="1"/>
  <c r="AO238" s="1"/>
  <c r="AP238" s="1"/>
  <c r="AQ238" s="1"/>
  <c r="AR238" s="1"/>
  <c r="AS238" s="1"/>
  <c r="AT238" s="1"/>
  <c r="AU238" s="1"/>
  <c r="AV238" s="1"/>
  <c r="AW238" s="1"/>
  <c r="AH78"/>
  <c r="AI78" s="1"/>
  <c r="AJ300"/>
  <c r="AK300" s="1"/>
  <c r="AL300" s="1"/>
  <c r="AM300" s="1"/>
  <c r="AN300" s="1"/>
  <c r="AK44"/>
  <c r="AL44" s="1"/>
  <c r="AM44" s="1"/>
  <c r="AN44" s="1"/>
  <c r="AI226"/>
  <c r="AH338"/>
  <c r="AI338" s="1"/>
  <c r="AJ338" s="1"/>
  <c r="AK338" s="1"/>
  <c r="AL338" s="1"/>
  <c r="AM338" s="1"/>
  <c r="AN338" s="1"/>
  <c r="AO338" s="1"/>
  <c r="AP338" s="1"/>
  <c r="AQ338" s="1"/>
  <c r="AR338" s="1"/>
  <c r="AS338" s="1"/>
  <c r="AT338" s="1"/>
  <c r="AU338" s="1"/>
  <c r="AV338" s="1"/>
  <c r="AW338" s="1"/>
  <c r="AM231"/>
  <c r="AN231" s="1"/>
  <c r="AO231" s="1"/>
  <c r="AP231" s="1"/>
  <c r="AQ231" s="1"/>
  <c r="AR231" s="1"/>
  <c r="AS231" s="1"/>
  <c r="AT231" s="1"/>
  <c r="AU231" s="1"/>
  <c r="AV231" s="1"/>
  <c r="AW231" s="1"/>
  <c r="AK380"/>
  <c r="AL380" s="1"/>
  <c r="AM380" s="1"/>
  <c r="AN380" s="1"/>
  <c r="AO380" s="1"/>
  <c r="AP380" s="1"/>
  <c r="AQ380" s="1"/>
  <c r="AR380" s="1"/>
  <c r="AS380" s="1"/>
  <c r="AT380" s="1"/>
  <c r="AU380" s="1"/>
  <c r="AV380" s="1"/>
  <c r="AW380" s="1"/>
  <c r="AJ93"/>
  <c r="AK93" s="1"/>
  <c r="AL93" s="1"/>
  <c r="AM93" s="1"/>
  <c r="AN93" s="1"/>
  <c r="AO93" s="1"/>
  <c r="AP93" s="1"/>
  <c r="AQ93" s="1"/>
  <c r="AR93" s="1"/>
  <c r="AS93" s="1"/>
  <c r="AT93" s="1"/>
  <c r="AU93" s="1"/>
  <c r="AV93" s="1"/>
  <c r="AH306"/>
  <c r="AI306" s="1"/>
  <c r="AJ306" s="1"/>
  <c r="AK306" s="1"/>
  <c r="AL306" s="1"/>
  <c r="AM306" s="1"/>
  <c r="AN306" s="1"/>
  <c r="AO306" s="1"/>
  <c r="AP306" s="1"/>
  <c r="AQ306" s="1"/>
  <c r="AR306" s="1"/>
  <c r="AS306" s="1"/>
  <c r="AT306" s="1"/>
  <c r="AU306" s="1"/>
  <c r="AV306" s="1"/>
  <c r="AW306" s="1"/>
  <c r="AJ94"/>
  <c r="AK94" s="1"/>
  <c r="AL94" s="1"/>
  <c r="AM94" s="1"/>
  <c r="AN94" s="1"/>
  <c r="AH29"/>
  <c r="AI29" s="1"/>
  <c r="AJ29" s="1"/>
  <c r="AK29" s="1"/>
  <c r="AL29" s="1"/>
  <c r="AM29" s="1"/>
  <c r="AN29" s="1"/>
  <c r="AO29" s="1"/>
  <c r="AP29" s="1"/>
  <c r="AQ29" s="1"/>
  <c r="AR29" s="1"/>
  <c r="AS29" s="1"/>
  <c r="AT29" s="1"/>
  <c r="AU29" s="1"/>
  <c r="AV29" s="1"/>
  <c r="AJ174"/>
  <c r="AK174" s="1"/>
  <c r="AL174" s="1"/>
  <c r="AM174" s="1"/>
  <c r="AN174" s="1"/>
  <c r="AO174" s="1"/>
  <c r="AP174" s="1"/>
  <c r="AQ174" s="1"/>
  <c r="AR174" s="1"/>
  <c r="AS174" s="1"/>
  <c r="AT174" s="1"/>
  <c r="AU174" s="1"/>
  <c r="AV174" s="1"/>
  <c r="AJ241"/>
  <c r="AK241" s="1"/>
  <c r="AL241" s="1"/>
  <c r="AM241" s="1"/>
  <c r="AN241" s="1"/>
  <c r="AO241" s="1"/>
  <c r="AP241" s="1"/>
  <c r="AQ241" s="1"/>
  <c r="AR241" s="1"/>
  <c r="AS241" s="1"/>
  <c r="AT241" s="1"/>
  <c r="AU241" s="1"/>
  <c r="AV241" s="1"/>
  <c r="AW241" s="1"/>
  <c r="AW110"/>
  <c r="AW430"/>
  <c r="AH18"/>
  <c r="AM155"/>
  <c r="AN155" s="1"/>
  <c r="AH271"/>
  <c r="AI27"/>
  <c r="AJ27" s="1"/>
  <c r="AH340"/>
  <c r="AI340" s="1"/>
  <c r="AJ340" s="1"/>
  <c r="AH358"/>
  <c r="AI405"/>
  <c r="AJ405" s="1"/>
  <c r="AK405" s="1"/>
  <c r="AL405" s="1"/>
  <c r="AM405" s="1"/>
  <c r="AN405" s="1"/>
  <c r="AO405" s="1"/>
  <c r="AP405" s="1"/>
  <c r="AQ405" s="1"/>
  <c r="AR405" s="1"/>
  <c r="AS405" s="1"/>
  <c r="AT405" s="1"/>
  <c r="AU405" s="1"/>
  <c r="AV405" s="1"/>
  <c r="AK335"/>
  <c r="AL335" s="1"/>
  <c r="AM335" s="1"/>
  <c r="AN335" s="1"/>
  <c r="AO335" s="1"/>
  <c r="AP335" s="1"/>
  <c r="AQ335" s="1"/>
  <c r="AR335" s="1"/>
  <c r="AS335" s="1"/>
  <c r="AT335" s="1"/>
  <c r="AU335" s="1"/>
  <c r="AV335" s="1"/>
  <c r="AW335" s="1"/>
  <c r="AJ106"/>
  <c r="AK106" s="1"/>
  <c r="AL106" s="1"/>
  <c r="AM106" s="1"/>
  <c r="AN106" s="1"/>
  <c r="AO106" s="1"/>
  <c r="AP106" s="1"/>
  <c r="AQ106" s="1"/>
  <c r="AR106" s="1"/>
  <c r="AS106" s="1"/>
  <c r="AT106" s="1"/>
  <c r="AU106" s="1"/>
  <c r="AV106" s="1"/>
  <c r="AJ450"/>
  <c r="AK450" s="1"/>
  <c r="AL450" s="1"/>
  <c r="AM450" s="1"/>
  <c r="AN450" s="1"/>
  <c r="AO450" s="1"/>
  <c r="AP450" s="1"/>
  <c r="AQ450" s="1"/>
  <c r="AR450" s="1"/>
  <c r="AS450" s="1"/>
  <c r="AT450" s="1"/>
  <c r="AU450" s="1"/>
  <c r="AV450" s="1"/>
  <c r="AH13"/>
  <c r="AI286"/>
  <c r="AJ286" s="1"/>
  <c r="AK286" s="1"/>
  <c r="AL286" s="1"/>
  <c r="AM286" s="1"/>
  <c r="AN286" s="1"/>
  <c r="AO286" s="1"/>
  <c r="AP286" s="1"/>
  <c r="AI257"/>
  <c r="AJ257" s="1"/>
  <c r="AJ96"/>
  <c r="AI237"/>
  <c r="AJ237" s="1"/>
  <c r="AI28"/>
  <c r="AW414"/>
  <c r="AP68"/>
  <c r="AQ68" s="1"/>
  <c r="AR68" s="1"/>
  <c r="AS68" s="1"/>
  <c r="AT68" s="1"/>
  <c r="AU68" s="1"/>
  <c r="AR184"/>
  <c r="AS184" s="1"/>
  <c r="AT184" s="1"/>
  <c r="AU184" s="1"/>
  <c r="AV184" s="1"/>
  <c r="AW184" s="1"/>
  <c r="AO341"/>
  <c r="AP341" s="1"/>
  <c r="AJ315"/>
  <c r="AK315" s="1"/>
  <c r="AL315" s="1"/>
  <c r="AM315" s="1"/>
  <c r="AN315" s="1"/>
  <c r="AO315" s="1"/>
  <c r="AP315" s="1"/>
  <c r="AQ315" s="1"/>
  <c r="AR315" s="1"/>
  <c r="AS315" s="1"/>
  <c r="AT315" s="1"/>
  <c r="AU315" s="1"/>
  <c r="AV315" s="1"/>
  <c r="AW315" s="1"/>
  <c r="AG64"/>
  <c r="AH64" s="1"/>
  <c r="AI64" s="1"/>
  <c r="AJ64" s="1"/>
  <c r="AK64" s="1"/>
  <c r="AL64" s="1"/>
  <c r="AM64" s="1"/>
  <c r="AN64" s="1"/>
  <c r="AO64" s="1"/>
  <c r="AP64" s="1"/>
  <c r="AQ64" s="1"/>
  <c r="AR64" s="1"/>
  <c r="AS64" s="1"/>
  <c r="AT64" s="1"/>
  <c r="AU64" s="1"/>
  <c r="AV64" s="1"/>
  <c r="AW64" s="1"/>
  <c r="AW388"/>
  <c r="AJ80"/>
  <c r="AK80" s="1"/>
  <c r="AL80" s="1"/>
  <c r="AM80" s="1"/>
  <c r="AN80" s="1"/>
  <c r="AO80" s="1"/>
  <c r="AP80" s="1"/>
  <c r="AQ80" s="1"/>
  <c r="AR80" s="1"/>
  <c r="AS80" s="1"/>
  <c r="AT80" s="1"/>
  <c r="AU80" s="1"/>
  <c r="AV80" s="1"/>
  <c r="AW80" s="1"/>
  <c r="AK63"/>
  <c r="AT156"/>
  <c r="AU156" s="1"/>
  <c r="AV156" s="1"/>
  <c r="AI45"/>
  <c r="AJ45" s="1"/>
  <c r="AK45" s="1"/>
  <c r="AL45" s="1"/>
  <c r="AM45" s="1"/>
  <c r="AW145"/>
  <c r="AH365"/>
  <c r="AI365" s="1"/>
  <c r="AJ365" s="1"/>
  <c r="AK365" s="1"/>
  <c r="AL365" s="1"/>
  <c r="AM365" s="1"/>
  <c r="AN365" s="1"/>
  <c r="AO365" s="1"/>
  <c r="AP365" s="1"/>
  <c r="AQ365" s="1"/>
  <c r="AR365" s="1"/>
  <c r="AS365" s="1"/>
  <c r="AT365" s="1"/>
  <c r="AU365" s="1"/>
  <c r="AV365" s="1"/>
  <c r="AW365" s="1"/>
  <c r="AK185"/>
  <c r="AL185" s="1"/>
  <c r="AM185" s="1"/>
  <c r="AN185" s="1"/>
  <c r="AO185" s="1"/>
  <c r="AP185" s="1"/>
  <c r="AQ185" s="1"/>
  <c r="AR185" s="1"/>
  <c r="AS185" s="1"/>
  <c r="AT185" s="1"/>
  <c r="AU185" s="1"/>
  <c r="AV185" s="1"/>
  <c r="AW185" s="1"/>
  <c r="AJ25"/>
  <c r="AK25" s="1"/>
  <c r="AL25" s="1"/>
  <c r="AM25" s="1"/>
  <c r="AN25" s="1"/>
  <c r="AO25" s="1"/>
  <c r="AP25" s="1"/>
  <c r="AQ25" s="1"/>
  <c r="AR25" s="1"/>
  <c r="AS25" s="1"/>
  <c r="AT25" s="1"/>
  <c r="AU25" s="1"/>
  <c r="AV25" s="1"/>
  <c r="AK152"/>
  <c r="AL152" s="1"/>
  <c r="AJ26"/>
  <c r="AK26" s="1"/>
  <c r="AL26" s="1"/>
  <c r="AM26" s="1"/>
  <c r="AN26" s="1"/>
  <c r="AO26" s="1"/>
  <c r="AP26" s="1"/>
  <c r="AQ26" s="1"/>
  <c r="AR26" s="1"/>
  <c r="AS26" s="1"/>
  <c r="AT26" s="1"/>
  <c r="AU26" s="1"/>
  <c r="AV26" s="1"/>
  <c r="AW26" s="1"/>
  <c r="AJ332"/>
  <c r="AK332" s="1"/>
  <c r="AL332" s="1"/>
  <c r="AM332" s="1"/>
  <c r="AN332" s="1"/>
  <c r="AO332" s="1"/>
  <c r="AP332" s="1"/>
  <c r="AQ332" s="1"/>
  <c r="AR332" s="1"/>
  <c r="AS332" s="1"/>
  <c r="AT332" s="1"/>
  <c r="AU332" s="1"/>
  <c r="AV332" s="1"/>
  <c r="AW332" s="1"/>
  <c r="AI84"/>
  <c r="AJ437"/>
  <c r="AK437" s="1"/>
  <c r="AL437" s="1"/>
  <c r="AM437" s="1"/>
  <c r="AN437" s="1"/>
  <c r="AO437" s="1"/>
  <c r="AP437" s="1"/>
  <c r="AQ437" s="1"/>
  <c r="AR437" s="1"/>
  <c r="AS437" s="1"/>
  <c r="AT437" s="1"/>
  <c r="AU437" s="1"/>
  <c r="AV437" s="1"/>
  <c r="AP245"/>
  <c r="AQ245" s="1"/>
  <c r="AR245" s="1"/>
  <c r="AS245" s="1"/>
  <c r="AT245" s="1"/>
  <c r="AU245" s="1"/>
  <c r="AV245" s="1"/>
  <c r="AW245" s="1"/>
  <c r="AM147"/>
  <c r="AN147" s="1"/>
  <c r="AO147" s="1"/>
  <c r="AP147" s="1"/>
  <c r="AQ147" s="1"/>
  <c r="AR147" s="1"/>
  <c r="AS147" s="1"/>
  <c r="AT147" s="1"/>
  <c r="AU147" s="1"/>
  <c r="AV147" s="1"/>
  <c r="AH252"/>
  <c r="AI43"/>
  <c r="AJ43" s="1"/>
  <c r="AK43" s="1"/>
  <c r="AL43" s="1"/>
  <c r="AM43" s="1"/>
  <c r="AN43" s="1"/>
  <c r="AO43" s="1"/>
  <c r="AP43" s="1"/>
  <c r="AQ43" s="1"/>
  <c r="AR43" s="1"/>
  <c r="AS43" s="1"/>
  <c r="AT43" s="1"/>
  <c r="AU43" s="1"/>
  <c r="AM423"/>
  <c r="AN423" s="1"/>
  <c r="AO423" s="1"/>
  <c r="AP423" s="1"/>
  <c r="AQ423" s="1"/>
  <c r="AR423" s="1"/>
  <c r="AS423" s="1"/>
  <c r="AT423" s="1"/>
  <c r="AU423" s="1"/>
  <c r="AV423" s="1"/>
  <c r="AW423" s="1"/>
  <c r="AQ52"/>
  <c r="AR52" s="1"/>
  <c r="AS52" s="1"/>
  <c r="AT52" s="1"/>
  <c r="AU52" s="1"/>
  <c r="AV52" s="1"/>
  <c r="AW52" s="1"/>
  <c r="AG293"/>
  <c r="AH293" s="1"/>
  <c r="AI293" s="1"/>
  <c r="AJ293" s="1"/>
  <c r="AK293" s="1"/>
  <c r="AL293" s="1"/>
  <c r="AM293" s="1"/>
  <c r="AN293" s="1"/>
  <c r="AO293" s="1"/>
  <c r="AP293" s="1"/>
  <c r="AQ293" s="1"/>
  <c r="AR293" s="1"/>
  <c r="AS293" s="1"/>
  <c r="AT293" s="1"/>
  <c r="AU293" s="1"/>
  <c r="AV293" s="1"/>
  <c r="AW293" s="1"/>
  <c r="AK67"/>
  <c r="AL67" s="1"/>
  <c r="AG89"/>
  <c r="AH89" s="1"/>
  <c r="AI89" s="1"/>
  <c r="AJ89" s="1"/>
  <c r="AK89" s="1"/>
  <c r="AL89" s="1"/>
  <c r="AM89" s="1"/>
  <c r="AN89" s="1"/>
  <c r="AO89" s="1"/>
  <c r="AP89" s="1"/>
  <c r="AQ89" s="1"/>
  <c r="AR89" s="1"/>
  <c r="AS89" s="1"/>
  <c r="AT89" s="1"/>
  <c r="AU89" s="1"/>
  <c r="AV89" s="1"/>
  <c r="AI274"/>
  <c r="AJ274" s="1"/>
  <c r="AK221"/>
  <c r="AL221" s="1"/>
  <c r="AM221" s="1"/>
  <c r="AN221" s="1"/>
  <c r="AO221" s="1"/>
  <c r="AP221" s="1"/>
  <c r="AQ221" s="1"/>
  <c r="AR221" s="1"/>
  <c r="AS221" s="1"/>
  <c r="AT221" s="1"/>
  <c r="AU221" s="1"/>
  <c r="AV221" s="1"/>
  <c r="AW221" s="1"/>
  <c r="AJ144"/>
  <c r="AK144" s="1"/>
  <c r="AL144" s="1"/>
  <c r="AM144" s="1"/>
  <c r="AN144" s="1"/>
  <c r="AO144" s="1"/>
  <c r="AP144" s="1"/>
  <c r="AQ144" s="1"/>
  <c r="AR144" s="1"/>
  <c r="AS144" s="1"/>
  <c r="AT144" s="1"/>
  <c r="AU144" s="1"/>
  <c r="AV144" s="1"/>
  <c r="AJ142"/>
  <c r="AI385"/>
  <c r="AJ385" s="1"/>
  <c r="AK385" s="1"/>
  <c r="AL385" s="1"/>
  <c r="AM385" s="1"/>
  <c r="AN385" s="1"/>
  <c r="AO385" s="1"/>
  <c r="AP385" s="1"/>
  <c r="AQ385" s="1"/>
  <c r="AR385" s="1"/>
  <c r="AS385" s="1"/>
  <c r="AT385" s="1"/>
  <c r="AU385" s="1"/>
  <c r="AV385" s="1"/>
  <c r="AW385" s="1"/>
  <c r="AJ62"/>
  <c r="AK62" s="1"/>
  <c r="AL62" s="1"/>
  <c r="AM62" s="1"/>
  <c r="AN62" s="1"/>
  <c r="AO62" s="1"/>
  <c r="AP62" s="1"/>
  <c r="AQ62" s="1"/>
  <c r="AR62" s="1"/>
  <c r="AS62" s="1"/>
  <c r="AT62" s="1"/>
  <c r="AU62" s="1"/>
  <c r="AV62" s="1"/>
  <c r="AJ256"/>
  <c r="AL368"/>
  <c r="AM368" s="1"/>
  <c r="AN368" s="1"/>
  <c r="AO368" s="1"/>
  <c r="AP368" s="1"/>
  <c r="AQ368" s="1"/>
  <c r="AR368" s="1"/>
  <c r="AS368" s="1"/>
  <c r="AT368" s="1"/>
  <c r="AU368" s="1"/>
  <c r="AV368" s="1"/>
  <c r="AW368" s="1"/>
  <c r="AH333"/>
  <c r="AK211"/>
  <c r="AL211" s="1"/>
  <c r="AM211" s="1"/>
  <c r="AN211" s="1"/>
  <c r="AO211" s="1"/>
  <c r="AP211" s="1"/>
  <c r="AQ211" s="1"/>
  <c r="AR211" s="1"/>
  <c r="AS211" s="1"/>
  <c r="AT211" s="1"/>
  <c r="AU211" s="1"/>
  <c r="AV211" s="1"/>
  <c r="AW211" s="1"/>
  <c r="AH86"/>
  <c r="AI86" s="1"/>
  <c r="AJ86" s="1"/>
  <c r="AK86" s="1"/>
  <c r="AL86" s="1"/>
  <c r="AM86" s="1"/>
  <c r="AN86" s="1"/>
  <c r="AO86" s="1"/>
  <c r="AP86" s="1"/>
  <c r="AQ86" s="1"/>
  <c r="AR86" s="1"/>
  <c r="AS86" s="1"/>
  <c r="AT86" s="1"/>
  <c r="AU86" s="1"/>
  <c r="AV86" s="1"/>
  <c r="AI280"/>
  <c r="AJ280" s="1"/>
  <c r="AK280" s="1"/>
  <c r="AL280" s="1"/>
  <c r="AM280" s="1"/>
  <c r="AN280" s="1"/>
  <c r="AO280" s="1"/>
  <c r="AP280" s="1"/>
  <c r="AQ280" s="1"/>
  <c r="AR280" s="1"/>
  <c r="AS280" s="1"/>
  <c r="AT280" s="1"/>
  <c r="AU280" s="1"/>
  <c r="AV280" s="1"/>
  <c r="AW280" s="1"/>
  <c r="AI50"/>
  <c r="AI60"/>
  <c r="AJ60" s="1"/>
  <c r="AG253"/>
  <c r="AH253" s="1"/>
  <c r="AI253" s="1"/>
  <c r="AJ253" s="1"/>
  <c r="AK253" s="1"/>
  <c r="AL253" s="1"/>
  <c r="AM253" s="1"/>
  <c r="AN253" s="1"/>
  <c r="AO253" s="1"/>
  <c r="AP253" s="1"/>
  <c r="AQ253" s="1"/>
  <c r="AR253" s="1"/>
  <c r="AS253" s="1"/>
  <c r="AT253" s="1"/>
  <c r="AU253" s="1"/>
  <c r="AV253" s="1"/>
  <c r="AW253" s="1"/>
  <c r="AR42"/>
  <c r="AS42" s="1"/>
  <c r="AT42" s="1"/>
  <c r="AU42" s="1"/>
  <c r="AV42" s="1"/>
  <c r="AJ71"/>
  <c r="AG317"/>
  <c r="AH317" s="1"/>
  <c r="AI317" s="1"/>
  <c r="AJ317" s="1"/>
  <c r="AK317" s="1"/>
  <c r="AL317" s="1"/>
  <c r="AM317" s="1"/>
  <c r="AN317" s="1"/>
  <c r="AO317" s="1"/>
  <c r="AP317" s="1"/>
  <c r="AQ317" s="1"/>
  <c r="AR317" s="1"/>
  <c r="AS317" s="1"/>
  <c r="AT317" s="1"/>
  <c r="AU317" s="1"/>
  <c r="AV317" s="1"/>
  <c r="AW317" s="1"/>
  <c r="AK456"/>
  <c r="AL456" s="1"/>
  <c r="AM456" s="1"/>
  <c r="AN456" s="1"/>
  <c r="AO456" s="1"/>
  <c r="AP456" s="1"/>
  <c r="AQ456" s="1"/>
  <c r="AR456" s="1"/>
  <c r="AS456" s="1"/>
  <c r="AT456" s="1"/>
  <c r="AU456" s="1"/>
  <c r="AV456" s="1"/>
  <c r="AJ287"/>
  <c r="AK287" s="1"/>
  <c r="AW104"/>
  <c r="AJ322"/>
  <c r="AK322" s="1"/>
  <c r="AL322" s="1"/>
  <c r="AM322" s="1"/>
  <c r="AN322" s="1"/>
  <c r="AO322" s="1"/>
  <c r="AP322" s="1"/>
  <c r="AQ322" s="1"/>
  <c r="AR322" s="1"/>
  <c r="AS322" s="1"/>
  <c r="AT322" s="1"/>
  <c r="AU322" s="1"/>
  <c r="AV322" s="1"/>
  <c r="AW322" s="1"/>
  <c r="AJ303"/>
  <c r="AK303" s="1"/>
  <c r="AL303" s="1"/>
  <c r="AM303" s="1"/>
  <c r="AN303" s="1"/>
  <c r="AO303" s="1"/>
  <c r="AP303" s="1"/>
  <c r="AQ303" s="1"/>
  <c r="AR303" s="1"/>
  <c r="AS303" s="1"/>
  <c r="AT303" s="1"/>
  <c r="AU303" s="1"/>
  <c r="AV303" s="1"/>
  <c r="AW303" s="1"/>
  <c r="AI11"/>
  <c r="AI47"/>
  <c r="AO334"/>
  <c r="AP334" s="1"/>
  <c r="AQ334" s="1"/>
  <c r="AR334" s="1"/>
  <c r="AS334" s="1"/>
  <c r="AT334" s="1"/>
  <c r="AU334" s="1"/>
  <c r="AV334" s="1"/>
  <c r="AW334" s="1"/>
  <c r="AH244"/>
  <c r="AI244" s="1"/>
  <c r="AJ244" s="1"/>
  <c r="AK244" s="1"/>
  <c r="AL244" s="1"/>
  <c r="AM244" s="1"/>
  <c r="AN244" s="1"/>
  <c r="AO244" s="1"/>
  <c r="AP244" s="1"/>
  <c r="AQ244" s="1"/>
  <c r="AR244" s="1"/>
  <c r="AS244" s="1"/>
  <c r="AT244" s="1"/>
  <c r="AU244" s="1"/>
  <c r="AV244" s="1"/>
  <c r="AW244" s="1"/>
  <c r="AG277"/>
  <c r="AH277" s="1"/>
  <c r="AI277" s="1"/>
  <c r="AJ277" s="1"/>
  <c r="AK277" s="1"/>
  <c r="AL277" s="1"/>
  <c r="AM277" s="1"/>
  <c r="AN277" s="1"/>
  <c r="AO277" s="1"/>
  <c r="AP277" s="1"/>
  <c r="AQ277" s="1"/>
  <c r="AR277" s="1"/>
  <c r="AS277" s="1"/>
  <c r="AT277" s="1"/>
  <c r="AU277" s="1"/>
  <c r="AV277" s="1"/>
  <c r="AW277" s="1"/>
  <c r="AH295"/>
  <c r="AI295" s="1"/>
  <c r="AJ295" s="1"/>
  <c r="AK295" s="1"/>
  <c r="AL295" s="1"/>
  <c r="AM295" s="1"/>
  <c r="AN295" s="1"/>
  <c r="AO295" s="1"/>
  <c r="AP295" s="1"/>
  <c r="AQ295" s="1"/>
  <c r="AR295" s="1"/>
  <c r="AS295" s="1"/>
  <c r="AT295" s="1"/>
  <c r="AU295" s="1"/>
  <c r="AV295" s="1"/>
  <c r="AW295" s="1"/>
  <c r="AG289"/>
  <c r="AH289" s="1"/>
  <c r="AI289" s="1"/>
  <c r="AJ289" s="1"/>
  <c r="AK289" s="1"/>
  <c r="AL289" s="1"/>
  <c r="AM289" s="1"/>
  <c r="AN289" s="1"/>
  <c r="AO289" s="1"/>
  <c r="AP289" s="1"/>
  <c r="AQ289" s="1"/>
  <c r="AL55"/>
  <c r="AM55" s="1"/>
  <c r="AN55" s="1"/>
  <c r="AO55" s="1"/>
  <c r="AP55" s="1"/>
  <c r="AQ55" s="1"/>
  <c r="AR55" s="1"/>
  <c r="AS55" s="1"/>
  <c r="AT55" s="1"/>
  <c r="AU55" s="1"/>
  <c r="AV55" s="1"/>
  <c r="AN217"/>
  <c r="AO217" s="1"/>
  <c r="AP217" s="1"/>
  <c r="AQ217" s="1"/>
  <c r="AR217" s="1"/>
  <c r="AS217" s="1"/>
  <c r="AT217" s="1"/>
  <c r="AU217" s="1"/>
  <c r="AV217" s="1"/>
  <c r="AW217" s="1"/>
  <c r="AH70"/>
  <c r="AI70" s="1"/>
  <c r="AJ70" s="1"/>
  <c r="AG313"/>
  <c r="AH313" s="1"/>
  <c r="AI313" s="1"/>
  <c r="AJ313" s="1"/>
  <c r="AK313" s="1"/>
  <c r="AL313" s="1"/>
  <c r="AM313" s="1"/>
  <c r="AN313" s="1"/>
  <c r="AO313" s="1"/>
  <c r="AP313" s="1"/>
  <c r="AQ313" s="1"/>
  <c r="AR313" s="1"/>
  <c r="AS313" s="1"/>
  <c r="AT313" s="1"/>
  <c r="AU313" s="1"/>
  <c r="AV313" s="1"/>
  <c r="AW313" s="1"/>
  <c r="AI283"/>
  <c r="AJ283" s="1"/>
  <c r="AK283" s="1"/>
  <c r="AL283" s="1"/>
  <c r="AM283" s="1"/>
  <c r="AN283" s="1"/>
  <c r="AO283" s="1"/>
  <c r="AP283" s="1"/>
  <c r="AQ283" s="1"/>
  <c r="AR283" s="1"/>
  <c r="AS283" s="1"/>
  <c r="AT283" s="1"/>
  <c r="AU283" s="1"/>
  <c r="AV283" s="1"/>
  <c r="AW283" s="1"/>
  <c r="AH53"/>
  <c r="AI53" s="1"/>
  <c r="AI40"/>
  <c r="AJ40" s="1"/>
  <c r="AM119"/>
  <c r="AN119" s="1"/>
  <c r="AO119" s="1"/>
  <c r="AP119" s="1"/>
  <c r="AQ119" s="1"/>
  <c r="AR119" s="1"/>
  <c r="AS119" s="1"/>
  <c r="AT119" s="1"/>
  <c r="AU119" s="1"/>
  <c r="AV119" s="1"/>
  <c r="AW119" s="1"/>
  <c r="AI32"/>
  <c r="AJ32" s="1"/>
  <c r="AK32" s="1"/>
  <c r="AL32" s="1"/>
  <c r="AM32" s="1"/>
  <c r="AN32" s="1"/>
  <c r="AO32" s="1"/>
  <c r="AP32" s="1"/>
  <c r="AQ32" s="1"/>
  <c r="AR32" s="1"/>
  <c r="AS32" s="1"/>
  <c r="AT32" s="1"/>
  <c r="AU32" s="1"/>
  <c r="AV32" s="1"/>
  <c r="AM193"/>
  <c r="AN193" s="1"/>
  <c r="AO193" s="1"/>
  <c r="AP193" s="1"/>
  <c r="AQ193" s="1"/>
  <c r="AR193" s="1"/>
  <c r="AS193" s="1"/>
  <c r="AT193" s="1"/>
  <c r="AU193" s="1"/>
  <c r="AV193" s="1"/>
  <c r="AW193" s="1"/>
  <c r="AI22"/>
  <c r="AJ22" s="1"/>
  <c r="AK22" s="1"/>
  <c r="AL22" s="1"/>
  <c r="AM22" s="1"/>
  <c r="AN22" s="1"/>
  <c r="AO22" s="1"/>
  <c r="AP22" s="1"/>
  <c r="AQ22" s="1"/>
  <c r="AR22" s="1"/>
  <c r="AS22" s="1"/>
  <c r="AT22" s="1"/>
  <c r="AU22" s="1"/>
  <c r="AV22" s="1"/>
  <c r="AW22" s="1"/>
  <c r="AM362"/>
  <c r="AN362" s="1"/>
  <c r="AO362" s="1"/>
  <c r="AP362" s="1"/>
  <c r="AQ362" s="1"/>
  <c r="AR362" s="1"/>
  <c r="AS362" s="1"/>
  <c r="AT362" s="1"/>
  <c r="AU362" s="1"/>
  <c r="AV362" s="1"/>
  <c r="AW362" s="1"/>
  <c r="AI328"/>
  <c r="AJ328" s="1"/>
  <c r="AK328" s="1"/>
  <c r="AL328" s="1"/>
  <c r="AM328" s="1"/>
  <c r="AN328" s="1"/>
  <c r="AO328" s="1"/>
  <c r="AP328" s="1"/>
  <c r="AQ328" s="1"/>
  <c r="AR328" s="1"/>
  <c r="AS328" s="1"/>
  <c r="AT328" s="1"/>
  <c r="AU328" s="1"/>
  <c r="AV328" s="1"/>
  <c r="AW328" s="1"/>
  <c r="AW10"/>
  <c r="AM9"/>
  <c r="AN9" s="1"/>
  <c r="AO9" s="1"/>
  <c r="AP9" s="1"/>
  <c r="AQ9" s="1"/>
  <c r="AR9" s="1"/>
  <c r="AS9" s="1"/>
  <c r="AT9" s="1"/>
  <c r="AU9" s="1"/>
  <c r="AV9" s="1"/>
  <c r="AW9" s="1"/>
  <c r="AW37"/>
  <c r="AW141"/>
  <c r="AW122"/>
  <c r="AW135"/>
  <c r="AW73"/>
  <c r="AW23"/>
  <c r="AW33"/>
  <c r="AW440"/>
  <c r="AW148"/>
  <c r="AW72"/>
  <c r="AW130"/>
  <c r="AW57"/>
  <c r="AM121" l="1"/>
  <c r="AN121" s="1"/>
  <c r="AO268"/>
  <c r="AP268" s="1"/>
  <c r="AQ268" s="1"/>
  <c r="AR268" s="1"/>
  <c r="AS268" s="1"/>
  <c r="AT268" s="1"/>
  <c r="AU268" s="1"/>
  <c r="AV268" s="1"/>
  <c r="AW268" s="1"/>
  <c r="AW98"/>
  <c r="AN125"/>
  <c r="AO125" s="1"/>
  <c r="AP125" s="1"/>
  <c r="AQ125" s="1"/>
  <c r="AR125" s="1"/>
  <c r="AS125" s="1"/>
  <c r="AT125" s="1"/>
  <c r="AU125" s="1"/>
  <c r="AV125" s="1"/>
  <c r="AW125" s="1"/>
  <c r="AL310"/>
  <c r="AM310" s="1"/>
  <c r="AL337"/>
  <c r="AM337" s="1"/>
  <c r="AN337" s="1"/>
  <c r="AO337" s="1"/>
  <c r="AP337" s="1"/>
  <c r="AQ337" s="1"/>
  <c r="AR337" s="1"/>
  <c r="AS337" s="1"/>
  <c r="AT337" s="1"/>
  <c r="AU337" s="1"/>
  <c r="AJ459"/>
  <c r="AK459" s="1"/>
  <c r="AL459" s="1"/>
  <c r="AQ165"/>
  <c r="AR165" s="1"/>
  <c r="AS165" s="1"/>
  <c r="AT165" s="1"/>
  <c r="AU165" s="1"/>
  <c r="AV165" s="1"/>
  <c r="AO235"/>
  <c r="AP235" s="1"/>
  <c r="AQ235" s="1"/>
  <c r="AR235" s="1"/>
  <c r="AS235" s="1"/>
  <c r="AT235" s="1"/>
  <c r="AU235" s="1"/>
  <c r="AV235" s="1"/>
  <c r="AW235" s="1"/>
  <c r="AU118"/>
  <c r="AF129"/>
  <c r="H8" i="22"/>
  <c r="H7" s="1"/>
  <c r="AW393" i="6"/>
  <c r="AW178"/>
  <c r="AM209"/>
  <c r="AN209" s="1"/>
  <c r="AO209" s="1"/>
  <c r="AP209" s="1"/>
  <c r="AQ209" s="1"/>
  <c r="AR209" s="1"/>
  <c r="AS209" s="1"/>
  <c r="AT209" s="1"/>
  <c r="AU209" s="1"/>
  <c r="AV209" s="1"/>
  <c r="AW209" s="1"/>
  <c r="AT127"/>
  <c r="AU127" s="1"/>
  <c r="AV127" s="1"/>
  <c r="AR154"/>
  <c r="AS154" s="1"/>
  <c r="AT154" s="1"/>
  <c r="AU154" s="1"/>
  <c r="AV154" s="1"/>
  <c r="AL108"/>
  <c r="AM108" s="1"/>
  <c r="AW77"/>
  <c r="AT424"/>
  <c r="AU424" s="1"/>
  <c r="AV424" s="1"/>
  <c r="AW133"/>
  <c r="AL249"/>
  <c r="AM249" s="1"/>
  <c r="AN249" s="1"/>
  <c r="AW21"/>
  <c r="AK340"/>
  <c r="AL340" s="1"/>
  <c r="AM340" s="1"/>
  <c r="AN340" s="1"/>
  <c r="AO340" s="1"/>
  <c r="AP340" s="1"/>
  <c r="AQ340" s="1"/>
  <c r="AR340" s="1"/>
  <c r="AS340" s="1"/>
  <c r="AT340" s="1"/>
  <c r="AU340" s="1"/>
  <c r="AV340" s="1"/>
  <c r="AW340" s="1"/>
  <c r="AV68"/>
  <c r="AW68" s="1"/>
  <c r="AK296"/>
  <c r="AL296" s="1"/>
  <c r="AM296" s="1"/>
  <c r="AN296" s="1"/>
  <c r="AO296" s="1"/>
  <c r="AP296" s="1"/>
  <c r="AQ296" s="1"/>
  <c r="AR296" s="1"/>
  <c r="AS296" s="1"/>
  <c r="AT296" s="1"/>
  <c r="AU296" s="1"/>
  <c r="AV296" s="1"/>
  <c r="AW296" s="1"/>
  <c r="AN143"/>
  <c r="AO143" s="1"/>
  <c r="AP143" s="1"/>
  <c r="AQ143" s="1"/>
  <c r="AR143" s="1"/>
  <c r="AS143" s="1"/>
  <c r="AT143" s="1"/>
  <c r="AU143" s="1"/>
  <c r="AV143" s="1"/>
  <c r="AW143" s="1"/>
  <c r="AR304"/>
  <c r="AS304" s="1"/>
  <c r="AT304" s="1"/>
  <c r="AU304" s="1"/>
  <c r="AV304" s="1"/>
  <c r="AW304" s="1"/>
  <c r="AN45"/>
  <c r="AO45" s="1"/>
  <c r="AP45" s="1"/>
  <c r="AQ45" s="1"/>
  <c r="AR45" s="1"/>
  <c r="AS45" s="1"/>
  <c r="AT45" s="1"/>
  <c r="AU45" s="1"/>
  <c r="AV45" s="1"/>
  <c r="AW45" s="1"/>
  <c r="AK126"/>
  <c r="AL126" s="1"/>
  <c r="AK372"/>
  <c r="AL372" s="1"/>
  <c r="AM372" s="1"/>
  <c r="AN372" s="1"/>
  <c r="AO372" s="1"/>
  <c r="AP372" s="1"/>
  <c r="AQ372" s="1"/>
  <c r="AR372" s="1"/>
  <c r="AS372" s="1"/>
  <c r="AT372" s="1"/>
  <c r="AU372" s="1"/>
  <c r="AV372" s="1"/>
  <c r="AW372" s="1"/>
  <c r="AN264"/>
  <c r="AO264" s="1"/>
  <c r="AP264" s="1"/>
  <c r="AQ264" s="1"/>
  <c r="AR264" s="1"/>
  <c r="AS264" s="1"/>
  <c r="AT264" s="1"/>
  <c r="AU264" s="1"/>
  <c r="AV264" s="1"/>
  <c r="AW264" s="1"/>
  <c r="AO263"/>
  <c r="AP263" s="1"/>
  <c r="AJ115"/>
  <c r="AK115" s="1"/>
  <c r="AH200"/>
  <c r="AI200" s="1"/>
  <c r="AJ128"/>
  <c r="AK128" s="1"/>
  <c r="AM254"/>
  <c r="AN254" s="1"/>
  <c r="AO254" s="1"/>
  <c r="AP254" s="1"/>
  <c r="AQ254" s="1"/>
  <c r="AR254" s="1"/>
  <c r="AS254" s="1"/>
  <c r="AT254" s="1"/>
  <c r="AU254" s="1"/>
  <c r="AV254" s="1"/>
  <c r="AW254" s="1"/>
  <c r="AM216"/>
  <c r="AN216" s="1"/>
  <c r="AO216" s="1"/>
  <c r="AP216" s="1"/>
  <c r="AQ216" s="1"/>
  <c r="AR216" s="1"/>
  <c r="AS216" s="1"/>
  <c r="AT216" s="1"/>
  <c r="AU216" s="1"/>
  <c r="AV216" s="1"/>
  <c r="AW216" s="1"/>
  <c r="AL371"/>
  <c r="AM371" s="1"/>
  <c r="AN371" s="1"/>
  <c r="AO371" s="1"/>
  <c r="AP371" s="1"/>
  <c r="AQ371" s="1"/>
  <c r="AR371" s="1"/>
  <c r="AS371" s="1"/>
  <c r="AT371" s="1"/>
  <c r="AU371" s="1"/>
  <c r="AV371" s="1"/>
  <c r="AW371" s="1"/>
  <c r="AK404"/>
  <c r="AL404" s="1"/>
  <c r="AK27"/>
  <c r="AL27" s="1"/>
  <c r="AM27" s="1"/>
  <c r="AN27" s="1"/>
  <c r="AO27" s="1"/>
  <c r="AP27" s="1"/>
  <c r="AQ27" s="1"/>
  <c r="AR27" s="1"/>
  <c r="AS27" s="1"/>
  <c r="AT27" s="1"/>
  <c r="AU27" s="1"/>
  <c r="AV27" s="1"/>
  <c r="AQ286"/>
  <c r="AR286" s="1"/>
  <c r="AS286" s="1"/>
  <c r="AT286" s="1"/>
  <c r="AU286" s="1"/>
  <c r="AV286" s="1"/>
  <c r="AW286" s="1"/>
  <c r="AN258"/>
  <c r="AO258" s="1"/>
  <c r="AP258" s="1"/>
  <c r="AQ258" s="1"/>
  <c r="AR258" s="1"/>
  <c r="AS258" s="1"/>
  <c r="AT258" s="1"/>
  <c r="AU258" s="1"/>
  <c r="AV258" s="1"/>
  <c r="AW258" s="1"/>
  <c r="AK210"/>
  <c r="AL210" s="1"/>
  <c r="AM210" s="1"/>
  <c r="AN210" s="1"/>
  <c r="AO210" s="1"/>
  <c r="AP210" s="1"/>
  <c r="AQ210" s="1"/>
  <c r="AR210" s="1"/>
  <c r="AS210" s="1"/>
  <c r="AT210" s="1"/>
  <c r="AU210" s="1"/>
  <c r="AV210" s="1"/>
  <c r="AW210" s="1"/>
  <c r="AJ446"/>
  <c r="AK446" s="1"/>
  <c r="AL446" s="1"/>
  <c r="AM446" s="1"/>
  <c r="AN446" s="1"/>
  <c r="AO446" s="1"/>
  <c r="AP446" s="1"/>
  <c r="AQ446" s="1"/>
  <c r="AR446" s="1"/>
  <c r="AS446" s="1"/>
  <c r="AT446" s="1"/>
  <c r="AU446" s="1"/>
  <c r="AV446" s="1"/>
  <c r="AW446" s="1"/>
  <c r="AJ102"/>
  <c r="AK102" s="1"/>
  <c r="AV43"/>
  <c r="AW43" s="1"/>
  <c r="AI207"/>
  <c r="AJ207" s="1"/>
  <c r="AK207" s="1"/>
  <c r="AL207" s="1"/>
  <c r="AM207" s="1"/>
  <c r="AN207" s="1"/>
  <c r="AO207" s="1"/>
  <c r="AP207" s="1"/>
  <c r="AQ207" s="1"/>
  <c r="AR207" s="1"/>
  <c r="AS207" s="1"/>
  <c r="AT207" s="1"/>
  <c r="AU207" s="1"/>
  <c r="AV207" s="1"/>
  <c r="AW207" s="1"/>
  <c r="AJ78"/>
  <c r="AK78" s="1"/>
  <c r="AL78" s="1"/>
  <c r="AK177"/>
  <c r="AL177" s="1"/>
  <c r="AW93"/>
  <c r="AU139"/>
  <c r="AN164"/>
  <c r="AO164" s="1"/>
  <c r="AP164" s="1"/>
  <c r="AQ164" s="1"/>
  <c r="AR164" s="1"/>
  <c r="AS164" s="1"/>
  <c r="AT164" s="1"/>
  <c r="AU164" s="1"/>
  <c r="AV164" s="1"/>
  <c r="AJ132"/>
  <c r="AK132" s="1"/>
  <c r="AL132" s="1"/>
  <c r="AI54"/>
  <c r="AJ54" s="1"/>
  <c r="AK54" s="1"/>
  <c r="AL54" s="1"/>
  <c r="AM54" s="1"/>
  <c r="AN54" s="1"/>
  <c r="AO54" s="1"/>
  <c r="AM431"/>
  <c r="AN431" s="1"/>
  <c r="AO431" s="1"/>
  <c r="AP431" s="1"/>
  <c r="AI75"/>
  <c r="AJ75" s="1"/>
  <c r="AK75" s="1"/>
  <c r="AP434"/>
  <c r="AQ434" s="1"/>
  <c r="AR434" s="1"/>
  <c r="AS434" s="1"/>
  <c r="AT434" s="1"/>
  <c r="AI196"/>
  <c r="AJ196" s="1"/>
  <c r="AK274"/>
  <c r="AL274" s="1"/>
  <c r="AM274" s="1"/>
  <c r="AN274" s="1"/>
  <c r="AO274" s="1"/>
  <c r="AP274" s="1"/>
  <c r="AQ274" s="1"/>
  <c r="AR274" s="1"/>
  <c r="AS274" s="1"/>
  <c r="AT274" s="1"/>
  <c r="AU274" s="1"/>
  <c r="AV274" s="1"/>
  <c r="AW274" s="1"/>
  <c r="AW450"/>
  <c r="AP41"/>
  <c r="AQ41" s="1"/>
  <c r="AR41" s="1"/>
  <c r="AS41" s="1"/>
  <c r="AT41" s="1"/>
  <c r="AU41" s="1"/>
  <c r="AV41" s="1"/>
  <c r="AN158"/>
  <c r="AO158" s="1"/>
  <c r="AP158" s="1"/>
  <c r="AQ158" s="1"/>
  <c r="AR158" s="1"/>
  <c r="AS158" s="1"/>
  <c r="AT158" s="1"/>
  <c r="AU158" s="1"/>
  <c r="AV158" s="1"/>
  <c r="AW158" s="1"/>
  <c r="AG425"/>
  <c r="AH425" s="1"/>
  <c r="AL458"/>
  <c r="AM458" s="1"/>
  <c r="AN458" s="1"/>
  <c r="AO458" s="1"/>
  <c r="AP458" s="1"/>
  <c r="AQ458" s="1"/>
  <c r="AR458" s="1"/>
  <c r="AS458" s="1"/>
  <c r="AT458" s="1"/>
  <c r="AU458" s="1"/>
  <c r="AV458" s="1"/>
  <c r="AW458" s="1"/>
  <c r="AK331"/>
  <c r="AL331" s="1"/>
  <c r="AM331" s="1"/>
  <c r="AN331" s="1"/>
  <c r="AO331" s="1"/>
  <c r="AP331" s="1"/>
  <c r="AQ331" s="1"/>
  <c r="AR331" s="1"/>
  <c r="AS331" s="1"/>
  <c r="AT331" s="1"/>
  <c r="AU331" s="1"/>
  <c r="AV331" s="1"/>
  <c r="AW331" s="1"/>
  <c r="AW351"/>
  <c r="AQ341"/>
  <c r="AR341" s="1"/>
  <c r="AS341" s="1"/>
  <c r="AT341" s="1"/>
  <c r="AU341" s="1"/>
  <c r="AV341" s="1"/>
  <c r="AW341" s="1"/>
  <c r="AK237"/>
  <c r="AL237" s="1"/>
  <c r="AM237" s="1"/>
  <c r="AN237" s="1"/>
  <c r="AO237" s="1"/>
  <c r="AP237" s="1"/>
  <c r="AQ237" s="1"/>
  <c r="AR237" s="1"/>
  <c r="AS237" s="1"/>
  <c r="AT237" s="1"/>
  <c r="AW38"/>
  <c r="AK421"/>
  <c r="AL421" s="1"/>
  <c r="AM421" s="1"/>
  <c r="AN421" s="1"/>
  <c r="AO421" s="1"/>
  <c r="AP421" s="1"/>
  <c r="AQ421" s="1"/>
  <c r="AR421" s="1"/>
  <c r="AS421" s="1"/>
  <c r="AT421" s="1"/>
  <c r="AU421" s="1"/>
  <c r="AV421" s="1"/>
  <c r="AG170"/>
  <c r="AH170" s="1"/>
  <c r="AI170" s="1"/>
  <c r="AJ170" s="1"/>
  <c r="AK170" s="1"/>
  <c r="AK149"/>
  <c r="AL149" s="1"/>
  <c r="AM428"/>
  <c r="AN428" s="1"/>
  <c r="AO428" s="1"/>
  <c r="AP428" s="1"/>
  <c r="AQ428" s="1"/>
  <c r="AR428" s="1"/>
  <c r="AS428" s="1"/>
  <c r="AT428" s="1"/>
  <c r="AU428" s="1"/>
  <c r="AV428" s="1"/>
  <c r="AW428" s="1"/>
  <c r="AI416"/>
  <c r="AJ416" s="1"/>
  <c r="AJ157"/>
  <c r="AK157" s="1"/>
  <c r="AL157" s="1"/>
  <c r="AQ88"/>
  <c r="AK397"/>
  <c r="AL397" s="1"/>
  <c r="AI427"/>
  <c r="AJ427" s="1"/>
  <c r="AK427" s="1"/>
  <c r="AL427" s="1"/>
  <c r="AM427" s="1"/>
  <c r="AN427" s="1"/>
  <c r="AO427" s="1"/>
  <c r="AP427" s="1"/>
  <c r="AQ427" s="1"/>
  <c r="AR427" s="1"/>
  <c r="AS427" s="1"/>
  <c r="AT427" s="1"/>
  <c r="AU427" s="1"/>
  <c r="AV427" s="1"/>
  <c r="AL294"/>
  <c r="AM294" s="1"/>
  <c r="AI342"/>
  <c r="AJ342" s="1"/>
  <c r="AK342" s="1"/>
  <c r="AL342" s="1"/>
  <c r="AM342" s="1"/>
  <c r="AN342" s="1"/>
  <c r="AO342" s="1"/>
  <c r="AP342" s="1"/>
  <c r="AQ342" s="1"/>
  <c r="AR342" s="1"/>
  <c r="AS342" s="1"/>
  <c r="AT342" s="1"/>
  <c r="AU342" s="1"/>
  <c r="AV342" s="1"/>
  <c r="AW342" s="1"/>
  <c r="AK228"/>
  <c r="AJ354"/>
  <c r="AK354" s="1"/>
  <c r="AL354" s="1"/>
  <c r="AL266"/>
  <c r="AM266" s="1"/>
  <c r="AN266" s="1"/>
  <c r="AO266" s="1"/>
  <c r="AP266" s="1"/>
  <c r="AQ266" s="1"/>
  <c r="AR266" s="1"/>
  <c r="AS266" s="1"/>
  <c r="AT266" s="1"/>
  <c r="AU266" s="1"/>
  <c r="AV266" s="1"/>
  <c r="AW266" s="1"/>
  <c r="AM92"/>
  <c r="AN92" s="1"/>
  <c r="AO92" s="1"/>
  <c r="AP92" s="1"/>
  <c r="AQ92" s="1"/>
  <c r="AR92" s="1"/>
  <c r="AS92" s="1"/>
  <c r="AT92" s="1"/>
  <c r="AU92" s="1"/>
  <c r="AV92" s="1"/>
  <c r="AW92" s="1"/>
  <c r="AH197"/>
  <c r="AJ366"/>
  <c r="AK366" s="1"/>
  <c r="AL366" s="1"/>
  <c r="AM366" s="1"/>
  <c r="AN366" s="1"/>
  <c r="AO366" s="1"/>
  <c r="AP366" s="1"/>
  <c r="AQ366" s="1"/>
  <c r="AR366" s="1"/>
  <c r="AS366" s="1"/>
  <c r="AT366" s="1"/>
  <c r="AU366" s="1"/>
  <c r="AV366" s="1"/>
  <c r="AW366" s="1"/>
  <c r="AL324"/>
  <c r="AM324" s="1"/>
  <c r="AN324" s="1"/>
  <c r="AO324" s="1"/>
  <c r="AM349"/>
  <c r="AN349" s="1"/>
  <c r="AO349" s="1"/>
  <c r="AP349" s="1"/>
  <c r="AQ349" s="1"/>
  <c r="AR349" s="1"/>
  <c r="AS349" s="1"/>
  <c r="AT349" s="1"/>
  <c r="AU349" s="1"/>
  <c r="AV349" s="1"/>
  <c r="AW349" s="1"/>
  <c r="AP112"/>
  <c r="AQ112" s="1"/>
  <c r="AR112" s="1"/>
  <c r="AS112" s="1"/>
  <c r="AT112" s="1"/>
  <c r="AU112" s="1"/>
  <c r="AV112" s="1"/>
  <c r="AJ205"/>
  <c r="AK205" s="1"/>
  <c r="AK452"/>
  <c r="AL452" s="1"/>
  <c r="AM452" s="1"/>
  <c r="AN452" s="1"/>
  <c r="AO452" s="1"/>
  <c r="AP452" s="1"/>
  <c r="AQ452" s="1"/>
  <c r="AR452" s="1"/>
  <c r="AS452" s="1"/>
  <c r="AT452" s="1"/>
  <c r="AU452" s="1"/>
  <c r="AV452" s="1"/>
  <c r="AW452" s="1"/>
  <c r="AN419"/>
  <c r="AG435"/>
  <c r="AM180"/>
  <c r="AN180" s="1"/>
  <c r="AO180" s="1"/>
  <c r="AP180" s="1"/>
  <c r="AQ180" s="1"/>
  <c r="AR180" s="1"/>
  <c r="AS180" s="1"/>
  <c r="AT180" s="1"/>
  <c r="AU180" s="1"/>
  <c r="AV180" s="1"/>
  <c r="AK418"/>
  <c r="AH179"/>
  <c r="AI179" s="1"/>
  <c r="AN269"/>
  <c r="AO269" s="1"/>
  <c r="AP269" s="1"/>
  <c r="AQ269" s="1"/>
  <c r="AR269" s="1"/>
  <c r="AS269" s="1"/>
  <c r="AT269" s="1"/>
  <c r="AU269" s="1"/>
  <c r="AV269" s="1"/>
  <c r="AW269" s="1"/>
  <c r="AH383"/>
  <c r="AI383" s="1"/>
  <c r="AK389"/>
  <c r="AL389" s="1"/>
  <c r="AM389" s="1"/>
  <c r="AN389" s="1"/>
  <c r="AO389" s="1"/>
  <c r="AP389" s="1"/>
  <c r="AQ389" s="1"/>
  <c r="AR389" s="1"/>
  <c r="AS389" s="1"/>
  <c r="AT389" s="1"/>
  <c r="AU389" s="1"/>
  <c r="AV389" s="1"/>
  <c r="AW389" s="1"/>
  <c r="AM181"/>
  <c r="AN181" s="1"/>
  <c r="AO181" s="1"/>
  <c r="AP181" s="1"/>
  <c r="AQ181" s="1"/>
  <c r="AR181" s="1"/>
  <c r="AS181" s="1"/>
  <c r="AT181" s="1"/>
  <c r="AU181" s="1"/>
  <c r="AV181" s="1"/>
  <c r="AK60"/>
  <c r="AL60" s="1"/>
  <c r="AM60" s="1"/>
  <c r="AN60" s="1"/>
  <c r="AO60" s="1"/>
  <c r="AP60" s="1"/>
  <c r="AQ60" s="1"/>
  <c r="AR60" s="1"/>
  <c r="AS60" s="1"/>
  <c r="AT60" s="1"/>
  <c r="AU60" s="1"/>
  <c r="AV60" s="1"/>
  <c r="AW60" s="1"/>
  <c r="AM152"/>
  <c r="AN152" s="1"/>
  <c r="AO152" s="1"/>
  <c r="AP152" s="1"/>
  <c r="AQ152" s="1"/>
  <c r="AR152" s="1"/>
  <c r="AS152" s="1"/>
  <c r="AT152" s="1"/>
  <c r="AU152" s="1"/>
  <c r="AV152" s="1"/>
  <c r="AW152" s="1"/>
  <c r="AH146"/>
  <c r="AI146" s="1"/>
  <c r="AN377"/>
  <c r="AO377" s="1"/>
  <c r="AP377" s="1"/>
  <c r="AQ377" s="1"/>
  <c r="AR377" s="1"/>
  <c r="AS377" s="1"/>
  <c r="AT377" s="1"/>
  <c r="AU377" s="1"/>
  <c r="AV377" s="1"/>
  <c r="AW377" s="1"/>
  <c r="AK395"/>
  <c r="AL395" s="1"/>
  <c r="AM395" s="1"/>
  <c r="AN395" s="1"/>
  <c r="AO395" s="1"/>
  <c r="AP395" s="1"/>
  <c r="AQ395" s="1"/>
  <c r="AR395" s="1"/>
  <c r="AS395" s="1"/>
  <c r="AT395" s="1"/>
  <c r="AU395" s="1"/>
  <c r="AV395" s="1"/>
  <c r="AW395" s="1"/>
  <c r="AW405"/>
  <c r="AJ53"/>
  <c r="AW144"/>
  <c r="AW24"/>
  <c r="AO300"/>
  <c r="AP300" s="1"/>
  <c r="AQ300" s="1"/>
  <c r="AR300" s="1"/>
  <c r="AS300" s="1"/>
  <c r="AT300" s="1"/>
  <c r="AU300" s="1"/>
  <c r="AV300" s="1"/>
  <c r="AW300" s="1"/>
  <c r="AI353"/>
  <c r="AH153"/>
  <c r="AJ384"/>
  <c r="AK384" s="1"/>
  <c r="AL384" s="1"/>
  <c r="AM384" s="1"/>
  <c r="AN384" s="1"/>
  <c r="AO384" s="1"/>
  <c r="AP384" s="1"/>
  <c r="AQ384" s="1"/>
  <c r="AR384" s="1"/>
  <c r="AS384" s="1"/>
  <c r="AT384" s="1"/>
  <c r="AU384" s="1"/>
  <c r="AV384" s="1"/>
  <c r="AW384" s="1"/>
  <c r="AJ160"/>
  <c r="AK160" s="1"/>
  <c r="AL160" s="1"/>
  <c r="AJ348"/>
  <c r="AK348" s="1"/>
  <c r="AL348" s="1"/>
  <c r="AW412"/>
  <c r="AL202"/>
  <c r="AM202" s="1"/>
  <c r="AN202" s="1"/>
  <c r="AO202" s="1"/>
  <c r="AP202" s="1"/>
  <c r="AQ202" s="1"/>
  <c r="AR202" s="1"/>
  <c r="AS202" s="1"/>
  <c r="AT202" s="1"/>
  <c r="AU202" s="1"/>
  <c r="AV202" s="1"/>
  <c r="AW202" s="1"/>
  <c r="AM76"/>
  <c r="AN76" s="1"/>
  <c r="AO76" s="1"/>
  <c r="AP76" s="1"/>
  <c r="AQ76" s="1"/>
  <c r="AR76" s="1"/>
  <c r="AS76" s="1"/>
  <c r="AT76" s="1"/>
  <c r="AU76" s="1"/>
  <c r="AV76" s="1"/>
  <c r="AW76" s="1"/>
  <c r="AR289"/>
  <c r="AS289" s="1"/>
  <c r="AT289" s="1"/>
  <c r="AU289" s="1"/>
  <c r="AV289" s="1"/>
  <c r="AW289" s="1"/>
  <c r="AL287"/>
  <c r="AM287" s="1"/>
  <c r="AN287" s="1"/>
  <c r="AO287" s="1"/>
  <c r="AP287" s="1"/>
  <c r="AQ287" s="1"/>
  <c r="AR287" s="1"/>
  <c r="AS287" s="1"/>
  <c r="AT287" s="1"/>
  <c r="AU287" s="1"/>
  <c r="AV287" s="1"/>
  <c r="AW287" s="1"/>
  <c r="AM66"/>
  <c r="AN66" s="1"/>
  <c r="AO66" s="1"/>
  <c r="AP66" s="1"/>
  <c r="AQ66" s="1"/>
  <c r="AR66" s="1"/>
  <c r="AS66" s="1"/>
  <c r="AT66" s="1"/>
  <c r="AU66" s="1"/>
  <c r="AV66" s="1"/>
  <c r="AK257"/>
  <c r="AL257" s="1"/>
  <c r="AM257" s="1"/>
  <c r="AN257" s="1"/>
  <c r="AO257" s="1"/>
  <c r="AP257" s="1"/>
  <c r="AQ257" s="1"/>
  <c r="AR257" s="1"/>
  <c r="AS257" s="1"/>
  <c r="AT257" s="1"/>
  <c r="AU257" s="1"/>
  <c r="AV257" s="1"/>
  <c r="AW257" s="1"/>
  <c r="AO44"/>
  <c r="AW15"/>
  <c r="AL190"/>
  <c r="AM190" s="1"/>
  <c r="AN190" s="1"/>
  <c r="AO190" s="1"/>
  <c r="AP190" s="1"/>
  <c r="AQ190" s="1"/>
  <c r="AR190" s="1"/>
  <c r="AS190" s="1"/>
  <c r="AT190" s="1"/>
  <c r="AU190" s="1"/>
  <c r="AV190" s="1"/>
  <c r="AW190" s="1"/>
  <c r="AL445"/>
  <c r="AM168"/>
  <c r="AI455"/>
  <c r="AJ455" s="1"/>
  <c r="AK374"/>
  <c r="AL374" s="1"/>
  <c r="AM374" s="1"/>
  <c r="AN374" s="1"/>
  <c r="AO374" s="1"/>
  <c r="AP374" s="1"/>
  <c r="AQ374" s="1"/>
  <c r="AR374" s="1"/>
  <c r="AS374" s="1"/>
  <c r="AT374" s="1"/>
  <c r="AU374" s="1"/>
  <c r="AV374" s="1"/>
  <c r="AW374" s="1"/>
  <c r="AJ203"/>
  <c r="AH433"/>
  <c r="AP219"/>
  <c r="AQ219" s="1"/>
  <c r="AR219" s="1"/>
  <c r="AS219" s="1"/>
  <c r="AT219" s="1"/>
  <c r="AU219" s="1"/>
  <c r="AV219" s="1"/>
  <c r="AW219" s="1"/>
  <c r="AJ439"/>
  <c r="AJ103"/>
  <c r="AJ415"/>
  <c r="AM367"/>
  <c r="AN367" s="1"/>
  <c r="AO367" s="1"/>
  <c r="AP367" s="1"/>
  <c r="AQ367" s="1"/>
  <c r="AR367" s="1"/>
  <c r="AS367" s="1"/>
  <c r="AT367" s="1"/>
  <c r="AU367" s="1"/>
  <c r="AV367" s="1"/>
  <c r="AW367" s="1"/>
  <c r="AM109"/>
  <c r="AI390"/>
  <c r="AJ390" s="1"/>
  <c r="AK390" s="1"/>
  <c r="AL390" s="1"/>
  <c r="AM390" s="1"/>
  <c r="AN390" s="1"/>
  <c r="AO390" s="1"/>
  <c r="AP390" s="1"/>
  <c r="AQ390" s="1"/>
  <c r="AR390" s="1"/>
  <c r="AS390" s="1"/>
  <c r="AJ161"/>
  <c r="AK161" s="1"/>
  <c r="AL161" s="1"/>
  <c r="AM161" s="1"/>
  <c r="AN161" s="1"/>
  <c r="AO161" s="1"/>
  <c r="AP161" s="1"/>
  <c r="AQ161" s="1"/>
  <c r="AR161" s="1"/>
  <c r="AS161" s="1"/>
  <c r="AT161" s="1"/>
  <c r="AU161" s="1"/>
  <c r="AV161" s="1"/>
  <c r="AW161" s="1"/>
  <c r="AI97"/>
  <c r="AL61"/>
  <c r="AM61" s="1"/>
  <c r="AN61" s="1"/>
  <c r="AO61" s="1"/>
  <c r="AP61" s="1"/>
  <c r="AQ61" s="1"/>
  <c r="AR61" s="1"/>
  <c r="AS61" s="1"/>
  <c r="AT61" s="1"/>
  <c r="AU61" s="1"/>
  <c r="AV61" s="1"/>
  <c r="AM422"/>
  <c r="AJ173"/>
  <c r="AQ284"/>
  <c r="AR284" s="1"/>
  <c r="AS284" s="1"/>
  <c r="AT284" s="1"/>
  <c r="AU284" s="1"/>
  <c r="AM225"/>
  <c r="AN225" s="1"/>
  <c r="AO225" s="1"/>
  <c r="AP225" s="1"/>
  <c r="AQ225" s="1"/>
  <c r="AR225" s="1"/>
  <c r="AS225" s="1"/>
  <c r="AT225" s="1"/>
  <c r="AU225" s="1"/>
  <c r="AV225" s="1"/>
  <c r="AW225" s="1"/>
  <c r="AK40"/>
  <c r="AL40" s="1"/>
  <c r="AM40" s="1"/>
  <c r="AN40" s="1"/>
  <c r="AO40" s="1"/>
  <c r="AP40" s="1"/>
  <c r="AQ40" s="1"/>
  <c r="AR40" s="1"/>
  <c r="AS40" s="1"/>
  <c r="AT40" s="1"/>
  <c r="AU40" s="1"/>
  <c r="AV40" s="1"/>
  <c r="AW456"/>
  <c r="AJ432"/>
  <c r="AK432" s="1"/>
  <c r="AL432" s="1"/>
  <c r="AM432" s="1"/>
  <c r="AN432" s="1"/>
  <c r="AO432" s="1"/>
  <c r="AP432" s="1"/>
  <c r="AQ432" s="1"/>
  <c r="AR432" s="1"/>
  <c r="AS432" s="1"/>
  <c r="AT432" s="1"/>
  <c r="AU432" s="1"/>
  <c r="AV432" s="1"/>
  <c r="AW156"/>
  <c r="AN325"/>
  <c r="AO325" s="1"/>
  <c r="AP325" s="1"/>
  <c r="AQ325" s="1"/>
  <c r="AR325" s="1"/>
  <c r="AS325" s="1"/>
  <c r="AT325" s="1"/>
  <c r="AU325" s="1"/>
  <c r="AV325" s="1"/>
  <c r="AW325" s="1"/>
  <c r="AO94"/>
  <c r="AP94" s="1"/>
  <c r="AQ94" s="1"/>
  <c r="AR94" s="1"/>
  <c r="AS94" s="1"/>
  <c r="AT94" s="1"/>
  <c r="AU94" s="1"/>
  <c r="AV94" s="1"/>
  <c r="AW94" s="1"/>
  <c r="AL401"/>
  <c r="AM401" s="1"/>
  <c r="AN401" s="1"/>
  <c r="AO401" s="1"/>
  <c r="AL347"/>
  <c r="AM347" s="1"/>
  <c r="AN347" s="1"/>
  <c r="AO347" s="1"/>
  <c r="AP347" s="1"/>
  <c r="AQ347" s="1"/>
  <c r="AR347" s="1"/>
  <c r="AS347" s="1"/>
  <c r="AT347" s="1"/>
  <c r="AU347" s="1"/>
  <c r="AV347" s="1"/>
  <c r="AW347" s="1"/>
  <c r="AH167"/>
  <c r="AI167" s="1"/>
  <c r="AK20"/>
  <c r="AL20" s="1"/>
  <c r="AM20" s="1"/>
  <c r="AN20" s="1"/>
  <c r="AI95"/>
  <c r="AO454"/>
  <c r="AP454" s="1"/>
  <c r="AQ454" s="1"/>
  <c r="AR454" s="1"/>
  <c r="AS454" s="1"/>
  <c r="AL409"/>
  <c r="AM409" s="1"/>
  <c r="AM114"/>
  <c r="AW25"/>
  <c r="AW175"/>
  <c r="AW107"/>
  <c r="AW410"/>
  <c r="AH381"/>
  <c r="AI381" s="1"/>
  <c r="AJ381" s="1"/>
  <c r="AK381" s="1"/>
  <c r="AL381" s="1"/>
  <c r="AM381" s="1"/>
  <c r="AN381" s="1"/>
  <c r="AO381" s="1"/>
  <c r="AP381" s="1"/>
  <c r="AQ381" s="1"/>
  <c r="AR381" s="1"/>
  <c r="AS381" s="1"/>
  <c r="AT381" s="1"/>
  <c r="AU381" s="1"/>
  <c r="AG140"/>
  <c r="AN138"/>
  <c r="AO138" s="1"/>
  <c r="AP138" s="1"/>
  <c r="AQ138" s="1"/>
  <c r="AR138" s="1"/>
  <c r="AS138" s="1"/>
  <c r="AT138" s="1"/>
  <c r="AU138" s="1"/>
  <c r="AV138" s="1"/>
  <c r="AW12"/>
  <c r="AW30"/>
  <c r="AW39"/>
  <c r="AW31"/>
  <c r="AW451"/>
  <c r="AI285"/>
  <c r="AO123"/>
  <c r="AJ453"/>
  <c r="AK453" s="1"/>
  <c r="AL453" s="1"/>
  <c r="AM453" s="1"/>
  <c r="AN453" s="1"/>
  <c r="AO453" s="1"/>
  <c r="AP453" s="1"/>
  <c r="AQ453" s="1"/>
  <c r="AR453" s="1"/>
  <c r="AS453" s="1"/>
  <c r="AT453" s="1"/>
  <c r="AU453" s="1"/>
  <c r="AV453" s="1"/>
  <c r="AJ396"/>
  <c r="AK396" s="1"/>
  <c r="AL396" s="1"/>
  <c r="AM396" s="1"/>
  <c r="AN396" s="1"/>
  <c r="AG113"/>
  <c r="AI176"/>
  <c r="AJ176" s="1"/>
  <c r="AK176" s="1"/>
  <c r="AL176" s="1"/>
  <c r="AQ276"/>
  <c r="AR276" s="1"/>
  <c r="AS276" s="1"/>
  <c r="AT276" s="1"/>
  <c r="AU276" s="1"/>
  <c r="AV276" s="1"/>
  <c r="AW276" s="1"/>
  <c r="AK70"/>
  <c r="AL70" s="1"/>
  <c r="AM70" s="1"/>
  <c r="AN70" s="1"/>
  <c r="AO70" s="1"/>
  <c r="AP70" s="1"/>
  <c r="AQ70" s="1"/>
  <c r="AR70" s="1"/>
  <c r="AS70" s="1"/>
  <c r="AT70" s="1"/>
  <c r="AU70" s="1"/>
  <c r="AV70" s="1"/>
  <c r="AM67"/>
  <c r="AN67" s="1"/>
  <c r="AO67" s="1"/>
  <c r="AP67" s="1"/>
  <c r="AQ67" s="1"/>
  <c r="AR67" s="1"/>
  <c r="AS67" s="1"/>
  <c r="AT67" s="1"/>
  <c r="AU67" s="1"/>
  <c r="AV67" s="1"/>
  <c r="AW29"/>
  <c r="AO155"/>
  <c r="AP155" s="1"/>
  <c r="AQ155" s="1"/>
  <c r="AR155" s="1"/>
  <c r="AS155" s="1"/>
  <c r="AT155" s="1"/>
  <c r="AU155" s="1"/>
  <c r="AV155" s="1"/>
  <c r="AJ50"/>
  <c r="AK50" s="1"/>
  <c r="AL50" s="1"/>
  <c r="AM50" s="1"/>
  <c r="AN50" s="1"/>
  <c r="AO50" s="1"/>
  <c r="AP50" s="1"/>
  <c r="AQ50" s="1"/>
  <c r="AR50" s="1"/>
  <c r="AS50" s="1"/>
  <c r="AT50" s="1"/>
  <c r="AU50" s="1"/>
  <c r="AV50" s="1"/>
  <c r="AW55"/>
  <c r="AW86"/>
  <c r="AW62"/>
  <c r="AJ11"/>
  <c r="AK11" s="1"/>
  <c r="AL11" s="1"/>
  <c r="AM11" s="1"/>
  <c r="AN11" s="1"/>
  <c r="AO11" s="1"/>
  <c r="AP11" s="1"/>
  <c r="AQ11" s="1"/>
  <c r="AR11" s="1"/>
  <c r="AS11" s="1"/>
  <c r="AT11" s="1"/>
  <c r="AU11" s="1"/>
  <c r="AV11" s="1"/>
  <c r="AW11" s="1"/>
  <c r="AW74"/>
  <c r="AI333"/>
  <c r="AJ333" s="1"/>
  <c r="AK333" s="1"/>
  <c r="AL333" s="1"/>
  <c r="AM333" s="1"/>
  <c r="AN333" s="1"/>
  <c r="AO333" s="1"/>
  <c r="AP333" s="1"/>
  <c r="AQ333" s="1"/>
  <c r="AR333" s="1"/>
  <c r="AS333" s="1"/>
  <c r="AT333" s="1"/>
  <c r="AU333" s="1"/>
  <c r="AV333" s="1"/>
  <c r="AW333" s="1"/>
  <c r="AK142"/>
  <c r="AL142" s="1"/>
  <c r="AM142" s="1"/>
  <c r="AN142" s="1"/>
  <c r="AO142" s="1"/>
  <c r="AP142" s="1"/>
  <c r="AQ142" s="1"/>
  <c r="AR142" s="1"/>
  <c r="AS142" s="1"/>
  <c r="AT142" s="1"/>
  <c r="AU142" s="1"/>
  <c r="AV142" s="1"/>
  <c r="AW32"/>
  <c r="AW117"/>
  <c r="AK256"/>
  <c r="AL256" s="1"/>
  <c r="AM256" s="1"/>
  <c r="AN256" s="1"/>
  <c r="AO256" s="1"/>
  <c r="AP256" s="1"/>
  <c r="AQ256" s="1"/>
  <c r="AR256" s="1"/>
  <c r="AS256" s="1"/>
  <c r="AT256" s="1"/>
  <c r="AU256" s="1"/>
  <c r="AV256" s="1"/>
  <c r="AW256" s="1"/>
  <c r="AK159"/>
  <c r="AL159" s="1"/>
  <c r="AM159" s="1"/>
  <c r="AN159" s="1"/>
  <c r="AO159" s="1"/>
  <c r="AP159" s="1"/>
  <c r="AQ159" s="1"/>
  <c r="AR159" s="1"/>
  <c r="AS159" s="1"/>
  <c r="AT159" s="1"/>
  <c r="AU159" s="1"/>
  <c r="AV159" s="1"/>
  <c r="AJ47"/>
  <c r="AK47" s="1"/>
  <c r="AL47" s="1"/>
  <c r="AM47" s="1"/>
  <c r="AN47" s="1"/>
  <c r="AO47" s="1"/>
  <c r="AP47" s="1"/>
  <c r="AQ47" s="1"/>
  <c r="AR47" s="1"/>
  <c r="AS47" s="1"/>
  <c r="AT47" s="1"/>
  <c r="AU47" s="1"/>
  <c r="AV47" s="1"/>
  <c r="AW47" s="1"/>
  <c r="AI252"/>
  <c r="AJ252" s="1"/>
  <c r="AK252" s="1"/>
  <c r="AL252" s="1"/>
  <c r="AM252" s="1"/>
  <c r="AN252" s="1"/>
  <c r="AO252" s="1"/>
  <c r="AP252" s="1"/>
  <c r="AQ252" s="1"/>
  <c r="AR252" s="1"/>
  <c r="AS252" s="1"/>
  <c r="AT252" s="1"/>
  <c r="AK96"/>
  <c r="AL96" s="1"/>
  <c r="AI271"/>
  <c r="AJ271" s="1"/>
  <c r="AK271" s="1"/>
  <c r="AL271" s="1"/>
  <c r="AM271" s="1"/>
  <c r="AN271" s="1"/>
  <c r="AO271" s="1"/>
  <c r="AP271" s="1"/>
  <c r="AQ271" s="1"/>
  <c r="AR271" s="1"/>
  <c r="AS271" s="1"/>
  <c r="AT271" s="1"/>
  <c r="AI18"/>
  <c r="AJ18" s="1"/>
  <c r="AK18" s="1"/>
  <c r="AL18" s="1"/>
  <c r="AM18" s="1"/>
  <c r="AN18" s="1"/>
  <c r="AO18" s="1"/>
  <c r="AP18" s="1"/>
  <c r="AQ18" s="1"/>
  <c r="AR18" s="1"/>
  <c r="AS18" s="1"/>
  <c r="AT18" s="1"/>
  <c r="AU18" s="1"/>
  <c r="AV18" s="1"/>
  <c r="AW42"/>
  <c r="AW105"/>
  <c r="AM56"/>
  <c r="AN56" s="1"/>
  <c r="AO56" s="1"/>
  <c r="AP56" s="1"/>
  <c r="AQ56" s="1"/>
  <c r="AR56" s="1"/>
  <c r="AS56" s="1"/>
  <c r="AT56" s="1"/>
  <c r="AU56" s="1"/>
  <c r="AV56" s="1"/>
  <c r="AJ84"/>
  <c r="AI13"/>
  <c r="AJ226"/>
  <c r="AK226" s="1"/>
  <c r="AL226" s="1"/>
  <c r="AM226" s="1"/>
  <c r="AN226" s="1"/>
  <c r="AO226" s="1"/>
  <c r="AP226" s="1"/>
  <c r="AQ226" s="1"/>
  <c r="AW174"/>
  <c r="AW134"/>
  <c r="AK71"/>
  <c r="AL71" s="1"/>
  <c r="AM71" s="1"/>
  <c r="AN71" s="1"/>
  <c r="AO71" s="1"/>
  <c r="AP71" s="1"/>
  <c r="AQ71" s="1"/>
  <c r="AR71" s="1"/>
  <c r="AS71" s="1"/>
  <c r="AT71" s="1"/>
  <c r="AU71" s="1"/>
  <c r="AV71" s="1"/>
  <c r="AL63"/>
  <c r="AM63" s="1"/>
  <c r="AN63" s="1"/>
  <c r="AO63" s="1"/>
  <c r="AP63" s="1"/>
  <c r="AQ63" s="1"/>
  <c r="AR63" s="1"/>
  <c r="AS63" s="1"/>
  <c r="AT63" s="1"/>
  <c r="AU63" s="1"/>
  <c r="AV63" s="1"/>
  <c r="AJ28"/>
  <c r="AK28" s="1"/>
  <c r="AL28" s="1"/>
  <c r="AM28" s="1"/>
  <c r="AN28" s="1"/>
  <c r="AO28" s="1"/>
  <c r="AP28" s="1"/>
  <c r="AQ28" s="1"/>
  <c r="AR28" s="1"/>
  <c r="AS28" s="1"/>
  <c r="AT28" s="1"/>
  <c r="AU28" s="1"/>
  <c r="AV28" s="1"/>
  <c r="AI358"/>
  <c r="AJ358" s="1"/>
  <c r="AK358" s="1"/>
  <c r="AL358" s="1"/>
  <c r="AM358" s="1"/>
  <c r="AN358" s="1"/>
  <c r="AO358" s="1"/>
  <c r="AP358" s="1"/>
  <c r="AQ358" s="1"/>
  <c r="AR358" s="1"/>
  <c r="AS358" s="1"/>
  <c r="AT358" s="1"/>
  <c r="AU358" s="1"/>
  <c r="AV358" s="1"/>
  <c r="AW358" s="1"/>
  <c r="AW17"/>
  <c r="AW79"/>
  <c r="AW436"/>
  <c r="AW106"/>
  <c r="AW147"/>
  <c r="AW99"/>
  <c r="AW438"/>
  <c r="AW87"/>
  <c r="AW437"/>
  <c r="AW90"/>
  <c r="AW417"/>
  <c r="AW169"/>
  <c r="AO121" l="1"/>
  <c r="AP121" s="1"/>
  <c r="AQ121" s="1"/>
  <c r="AR121" s="1"/>
  <c r="AS121" s="1"/>
  <c r="AN310"/>
  <c r="AO310" s="1"/>
  <c r="AP310" s="1"/>
  <c r="AQ310" s="1"/>
  <c r="AR310" s="1"/>
  <c r="AS310" s="1"/>
  <c r="AT310" s="1"/>
  <c r="AU310" s="1"/>
  <c r="AV310" s="1"/>
  <c r="AW310" s="1"/>
  <c r="AV337"/>
  <c r="AW337" s="1"/>
  <c r="AM459"/>
  <c r="AN459" s="1"/>
  <c r="AO459" s="1"/>
  <c r="AP459" s="1"/>
  <c r="AQ459" s="1"/>
  <c r="AR459" s="1"/>
  <c r="AS459" s="1"/>
  <c r="AT459" s="1"/>
  <c r="AU459" s="1"/>
  <c r="AV459" s="1"/>
  <c r="AW459" s="1"/>
  <c r="AW127"/>
  <c r="AW165"/>
  <c r="AV118"/>
  <c r="I8" i="22"/>
  <c r="I7" s="1"/>
  <c r="AG129" i="6"/>
  <c r="F9" i="22" s="1"/>
  <c r="AM404" i="6"/>
  <c r="AN404" s="1"/>
  <c r="AO404" s="1"/>
  <c r="AP404" s="1"/>
  <c r="AQ404" s="1"/>
  <c r="AR404" s="1"/>
  <c r="AS404" s="1"/>
  <c r="AT404" s="1"/>
  <c r="AU404" s="1"/>
  <c r="AV404" s="1"/>
  <c r="AW404" s="1"/>
  <c r="AW27"/>
  <c r="AO249"/>
  <c r="AP249" s="1"/>
  <c r="AQ249" s="1"/>
  <c r="AR249" s="1"/>
  <c r="AS249" s="1"/>
  <c r="AT249" s="1"/>
  <c r="AU249" s="1"/>
  <c r="AV249" s="1"/>
  <c r="AW249" s="1"/>
  <c r="AW154"/>
  <c r="AW181"/>
  <c r="AW424"/>
  <c r="AU237"/>
  <c r="AV237" s="1"/>
  <c r="AW237" s="1"/>
  <c r="AM78"/>
  <c r="AN78" s="1"/>
  <c r="AO78" s="1"/>
  <c r="AP78" s="1"/>
  <c r="AQ78" s="1"/>
  <c r="AR78" s="1"/>
  <c r="AS78" s="1"/>
  <c r="AT78" s="1"/>
  <c r="AU78" s="1"/>
  <c r="AV78" s="1"/>
  <c r="AL115"/>
  <c r="AM115" s="1"/>
  <c r="AN115" s="1"/>
  <c r="AO115" s="1"/>
  <c r="AP115" s="1"/>
  <c r="AQ115" s="1"/>
  <c r="AR115" s="1"/>
  <c r="AS115" s="1"/>
  <c r="AT115" s="1"/>
  <c r="AU115" s="1"/>
  <c r="AV115" s="1"/>
  <c r="AW115" s="1"/>
  <c r="AW66"/>
  <c r="AJ146"/>
  <c r="AK146" s="1"/>
  <c r="AL146" s="1"/>
  <c r="AQ263"/>
  <c r="AR263" s="1"/>
  <c r="AS263" s="1"/>
  <c r="AT263" s="1"/>
  <c r="AU263" s="1"/>
  <c r="AV263" s="1"/>
  <c r="AW263" s="1"/>
  <c r="AK416"/>
  <c r="AL416" s="1"/>
  <c r="AM416" s="1"/>
  <c r="AN416" s="1"/>
  <c r="AO416" s="1"/>
  <c r="AP416" s="1"/>
  <c r="AQ416" s="1"/>
  <c r="AR416" s="1"/>
  <c r="AS416" s="1"/>
  <c r="AT416" s="1"/>
  <c r="AU416" s="1"/>
  <c r="AV416" s="1"/>
  <c r="AL128"/>
  <c r="AL102"/>
  <c r="AM102" s="1"/>
  <c r="AN102" s="1"/>
  <c r="AO102" s="1"/>
  <c r="AP102" s="1"/>
  <c r="AQ102" s="1"/>
  <c r="AR102" s="1"/>
  <c r="AS102" s="1"/>
  <c r="AP324"/>
  <c r="AQ324" s="1"/>
  <c r="AR324" s="1"/>
  <c r="AS324" s="1"/>
  <c r="AT324" s="1"/>
  <c r="AU324" s="1"/>
  <c r="AV324" s="1"/>
  <c r="AW324" s="1"/>
  <c r="AW112"/>
  <c r="AW142"/>
  <c r="AV139"/>
  <c r="AW139" s="1"/>
  <c r="AM126"/>
  <c r="AN126" s="1"/>
  <c r="AO126" s="1"/>
  <c r="AP126" s="1"/>
  <c r="AQ126" s="1"/>
  <c r="AR126" s="1"/>
  <c r="AS126" s="1"/>
  <c r="AT126" s="1"/>
  <c r="AL205"/>
  <c r="AM205" s="1"/>
  <c r="AM397"/>
  <c r="AN397" s="1"/>
  <c r="AM177"/>
  <c r="AN177" s="1"/>
  <c r="AO177" s="1"/>
  <c r="AP177" s="1"/>
  <c r="AQ177" s="1"/>
  <c r="AR177" s="1"/>
  <c r="AS177" s="1"/>
  <c r="AL170"/>
  <c r="AM170" s="1"/>
  <c r="AN170" s="1"/>
  <c r="AO170" s="1"/>
  <c r="AP170" s="1"/>
  <c r="AQ170" s="1"/>
  <c r="AR170" s="1"/>
  <c r="AS170" s="1"/>
  <c r="AT170" s="1"/>
  <c r="AU170" s="1"/>
  <c r="AV170" s="1"/>
  <c r="AM157"/>
  <c r="AN157" s="1"/>
  <c r="AW421"/>
  <c r="AL228"/>
  <c r="AM228" s="1"/>
  <c r="AN228" s="1"/>
  <c r="AO228" s="1"/>
  <c r="AP228" s="1"/>
  <c r="AQ431"/>
  <c r="AR431" s="1"/>
  <c r="AS431" s="1"/>
  <c r="AT431" s="1"/>
  <c r="AU431" s="1"/>
  <c r="AV431" s="1"/>
  <c r="AM149"/>
  <c r="AN149" s="1"/>
  <c r="AO419"/>
  <c r="AP419" s="1"/>
  <c r="AQ419" s="1"/>
  <c r="AR419" s="1"/>
  <c r="AS419" s="1"/>
  <c r="AT419" s="1"/>
  <c r="AU419" s="1"/>
  <c r="AV419" s="1"/>
  <c r="AK196"/>
  <c r="AL196" s="1"/>
  <c r="AM196" s="1"/>
  <c r="AN196" s="1"/>
  <c r="AO196" s="1"/>
  <c r="AP196" s="1"/>
  <c r="AQ196" s="1"/>
  <c r="AR196" s="1"/>
  <c r="AS196" s="1"/>
  <c r="AT196" s="1"/>
  <c r="AU196" s="1"/>
  <c r="AV196" s="1"/>
  <c r="AW196" s="1"/>
  <c r="AW164"/>
  <c r="AR88"/>
  <c r="AS88" s="1"/>
  <c r="AT88" s="1"/>
  <c r="AU88" s="1"/>
  <c r="AW453"/>
  <c r="AI425"/>
  <c r="AJ425" s="1"/>
  <c r="AV381"/>
  <c r="AW381" s="1"/>
  <c r="AN294"/>
  <c r="AO294" s="1"/>
  <c r="AP294" s="1"/>
  <c r="AQ294" s="1"/>
  <c r="AJ200"/>
  <c r="AK200" s="1"/>
  <c r="AL200" s="1"/>
  <c r="AJ353"/>
  <c r="AL75"/>
  <c r="AM75" s="1"/>
  <c r="AL418"/>
  <c r="AM418" s="1"/>
  <c r="AM132"/>
  <c r="AN132" s="1"/>
  <c r="AO132" s="1"/>
  <c r="AP132" s="1"/>
  <c r="AQ132" s="1"/>
  <c r="AR132" s="1"/>
  <c r="AS132" s="1"/>
  <c r="AT132" s="1"/>
  <c r="AU132" s="1"/>
  <c r="AV132" s="1"/>
  <c r="AV284"/>
  <c r="AW284" s="1"/>
  <c r="AI197"/>
  <c r="AM348"/>
  <c r="AN348" s="1"/>
  <c r="AO348" s="1"/>
  <c r="AP348" s="1"/>
  <c r="AQ348" s="1"/>
  <c r="AR348" s="1"/>
  <c r="AS348" s="1"/>
  <c r="AT348" s="1"/>
  <c r="AU348" s="1"/>
  <c r="AV348" s="1"/>
  <c r="AW348" s="1"/>
  <c r="AJ383"/>
  <c r="AK383" s="1"/>
  <c r="AL383" s="1"/>
  <c r="AJ179"/>
  <c r="AK179" s="1"/>
  <c r="AL179" s="1"/>
  <c r="AM179" s="1"/>
  <c r="AN179" s="1"/>
  <c r="AO179" s="1"/>
  <c r="AP179" s="1"/>
  <c r="AQ179" s="1"/>
  <c r="AR179" s="1"/>
  <c r="AS179" s="1"/>
  <c r="AT179" s="1"/>
  <c r="AU179" s="1"/>
  <c r="AV179" s="1"/>
  <c r="AW180"/>
  <c r="AH435"/>
  <c r="AI435" s="1"/>
  <c r="AJ435" s="1"/>
  <c r="AK435" s="1"/>
  <c r="AL435" s="1"/>
  <c r="AM435" s="1"/>
  <c r="AN435" s="1"/>
  <c r="AO435" s="1"/>
  <c r="AP435" s="1"/>
  <c r="AQ435" s="1"/>
  <c r="AR435" s="1"/>
  <c r="AS435" s="1"/>
  <c r="AT435" s="1"/>
  <c r="AU435" s="1"/>
  <c r="AV435" s="1"/>
  <c r="AU434"/>
  <c r="AV434" s="1"/>
  <c r="AW434" s="1"/>
  <c r="AP54"/>
  <c r="AK455"/>
  <c r="AJ167"/>
  <c r="AK167" s="1"/>
  <c r="AL167" s="1"/>
  <c r="AN422"/>
  <c r="AO422" s="1"/>
  <c r="AP422" s="1"/>
  <c r="AQ422" s="1"/>
  <c r="AR422" s="1"/>
  <c r="AS422" s="1"/>
  <c r="AT422" s="1"/>
  <c r="AU422" s="1"/>
  <c r="AV422" s="1"/>
  <c r="AI153"/>
  <c r="AJ153" s="1"/>
  <c r="AK439"/>
  <c r="AP123"/>
  <c r="AQ123" s="1"/>
  <c r="AR123" s="1"/>
  <c r="AS123" s="1"/>
  <c r="AT123" s="1"/>
  <c r="AU123" s="1"/>
  <c r="AV123" s="1"/>
  <c r="AK415"/>
  <c r="AL415" s="1"/>
  <c r="AM415" s="1"/>
  <c r="AN415" s="1"/>
  <c r="AO415" s="1"/>
  <c r="AP415" s="1"/>
  <c r="AQ415" s="1"/>
  <c r="AR415" s="1"/>
  <c r="AS415" s="1"/>
  <c r="AT415" s="1"/>
  <c r="AU415" s="1"/>
  <c r="AV415" s="1"/>
  <c r="AW70"/>
  <c r="AT454"/>
  <c r="AU454" s="1"/>
  <c r="AV454" s="1"/>
  <c r="AW454" s="1"/>
  <c r="AJ97"/>
  <c r="AK97" s="1"/>
  <c r="AL97" s="1"/>
  <c r="AM97" s="1"/>
  <c r="AN97" s="1"/>
  <c r="AO97" s="1"/>
  <c r="AP97" s="1"/>
  <c r="AQ97" s="1"/>
  <c r="AR97" s="1"/>
  <c r="AS97" s="1"/>
  <c r="AT97" s="1"/>
  <c r="AU97" s="1"/>
  <c r="AJ95"/>
  <c r="AW138"/>
  <c r="AM445"/>
  <c r="AN445" s="1"/>
  <c r="AO445" s="1"/>
  <c r="AN114"/>
  <c r="AK173"/>
  <c r="AN168"/>
  <c r="AO168" s="1"/>
  <c r="AP168" s="1"/>
  <c r="AQ168" s="1"/>
  <c r="AR168" s="1"/>
  <c r="AS168" s="1"/>
  <c r="AT168" s="1"/>
  <c r="AU168" s="1"/>
  <c r="AV168" s="1"/>
  <c r="AP44"/>
  <c r="AQ44" s="1"/>
  <c r="AR44" s="1"/>
  <c r="AS44" s="1"/>
  <c r="AT44" s="1"/>
  <c r="AU44" s="1"/>
  <c r="AV44" s="1"/>
  <c r="AN409"/>
  <c r="AO409" s="1"/>
  <c r="AU252"/>
  <c r="AV252" s="1"/>
  <c r="AW252" s="1"/>
  <c r="AH140"/>
  <c r="AI140" s="1"/>
  <c r="AI433"/>
  <c r="AJ433" s="1"/>
  <c r="AW427"/>
  <c r="AO396"/>
  <c r="AP396" s="1"/>
  <c r="AQ396" s="1"/>
  <c r="AR396" s="1"/>
  <c r="AS396" s="1"/>
  <c r="AT396" s="1"/>
  <c r="AU396" s="1"/>
  <c r="AV396" s="1"/>
  <c r="AW396" s="1"/>
  <c r="AW432"/>
  <c r="AK103"/>
  <c r="AK203"/>
  <c r="AM354"/>
  <c r="AN109"/>
  <c r="AO109" s="1"/>
  <c r="AP109" s="1"/>
  <c r="AQ109" s="1"/>
  <c r="AR109" s="1"/>
  <c r="AS109" s="1"/>
  <c r="AT109" s="1"/>
  <c r="AU109" s="1"/>
  <c r="AV109" s="1"/>
  <c r="AO20"/>
  <c r="AP20" s="1"/>
  <c r="AQ20" s="1"/>
  <c r="AR20" s="1"/>
  <c r="AS20" s="1"/>
  <c r="AT20" s="1"/>
  <c r="AU20" s="1"/>
  <c r="AV20" s="1"/>
  <c r="AU271"/>
  <c r="AV271" s="1"/>
  <c r="AW271" s="1"/>
  <c r="AJ285"/>
  <c r="AK285" s="1"/>
  <c r="AR226"/>
  <c r="AS226" s="1"/>
  <c r="AT226" s="1"/>
  <c r="AU226" s="1"/>
  <c r="AV226" s="1"/>
  <c r="AW226" s="1"/>
  <c r="AW56"/>
  <c r="AM96"/>
  <c r="AM176"/>
  <c r="AW61"/>
  <c r="AP401"/>
  <c r="AQ401" s="1"/>
  <c r="AR401" s="1"/>
  <c r="AS401" s="1"/>
  <c r="AT401" s="1"/>
  <c r="AU401" s="1"/>
  <c r="AV401" s="1"/>
  <c r="AW401" s="1"/>
  <c r="AH113"/>
  <c r="AN108"/>
  <c r="AO108" s="1"/>
  <c r="AP108" s="1"/>
  <c r="AQ108" s="1"/>
  <c r="AR108" s="1"/>
  <c r="AS108" s="1"/>
  <c r="AT108" s="1"/>
  <c r="AU108" s="1"/>
  <c r="AV108" s="1"/>
  <c r="AM160"/>
  <c r="AN160" s="1"/>
  <c r="AO160" s="1"/>
  <c r="AP160" s="1"/>
  <c r="AQ160" s="1"/>
  <c r="AR160" s="1"/>
  <c r="AS160" s="1"/>
  <c r="AT160" s="1"/>
  <c r="AU160" s="1"/>
  <c r="AV160" s="1"/>
  <c r="AK53"/>
  <c r="AL53" s="1"/>
  <c r="AM53" s="1"/>
  <c r="AN53" s="1"/>
  <c r="AO53" s="1"/>
  <c r="AP53" s="1"/>
  <c r="AQ53" s="1"/>
  <c r="AR53" s="1"/>
  <c r="AS53" s="1"/>
  <c r="AT53" s="1"/>
  <c r="AT390"/>
  <c r="AU390" s="1"/>
  <c r="AV390" s="1"/>
  <c r="AW390" s="1"/>
  <c r="AW50"/>
  <c r="AK84"/>
  <c r="AL84" s="1"/>
  <c r="AM84" s="1"/>
  <c r="AN84" s="1"/>
  <c r="AO84" s="1"/>
  <c r="AP84" s="1"/>
  <c r="AQ84" s="1"/>
  <c r="AR84" s="1"/>
  <c r="AS84" s="1"/>
  <c r="AT84" s="1"/>
  <c r="AU84" s="1"/>
  <c r="AV84" s="1"/>
  <c r="AW28"/>
  <c r="AW40"/>
  <c r="AJ13"/>
  <c r="AK13" s="1"/>
  <c r="AL13" s="1"/>
  <c r="AM13" s="1"/>
  <c r="AN13" s="1"/>
  <c r="AO13" s="1"/>
  <c r="AP13" s="1"/>
  <c r="AQ13" s="1"/>
  <c r="AR13" s="1"/>
  <c r="AS13" s="1"/>
  <c r="AT13" s="1"/>
  <c r="AU13" s="1"/>
  <c r="AV13" s="1"/>
  <c r="AW71"/>
  <c r="AW18"/>
  <c r="AW159"/>
  <c r="AW155"/>
  <c r="AW67"/>
  <c r="AW63"/>
  <c r="AW441"/>
  <c r="AW65"/>
  <c r="AW89"/>
  <c r="AW91"/>
  <c r="AW116"/>
  <c r="AT121" l="1"/>
  <c r="F16" i="22"/>
  <c r="F15" s="1"/>
  <c r="AN205" i="6"/>
  <c r="AO205" s="1"/>
  <c r="AP205" s="1"/>
  <c r="AQ205" s="1"/>
  <c r="AR205" s="1"/>
  <c r="AS205" s="1"/>
  <c r="AT205" s="1"/>
  <c r="AU205" s="1"/>
  <c r="AV205" s="1"/>
  <c r="AW205" s="1"/>
  <c r="AW118"/>
  <c r="D5" i="22" s="1"/>
  <c r="AH129" i="6"/>
  <c r="AW78"/>
  <c r="AO397"/>
  <c r="AP397" s="1"/>
  <c r="AQ397" s="1"/>
  <c r="AM128"/>
  <c r="AN128" s="1"/>
  <c r="AO128" s="1"/>
  <c r="AP128" s="1"/>
  <c r="AQ128" s="1"/>
  <c r="AR128" s="1"/>
  <c r="AS128" s="1"/>
  <c r="AT128" s="1"/>
  <c r="AU128" s="1"/>
  <c r="AV128" s="1"/>
  <c r="AQ228"/>
  <c r="AR228" s="1"/>
  <c r="AT177"/>
  <c r="AU177" s="1"/>
  <c r="AV177" s="1"/>
  <c r="AR294"/>
  <c r="AS294" s="1"/>
  <c r="AT294" s="1"/>
  <c r="AU294" s="1"/>
  <c r="AV294" s="1"/>
  <c r="AW294" s="1"/>
  <c r="AM383"/>
  <c r="AN383" s="1"/>
  <c r="AO383" s="1"/>
  <c r="AP383" s="1"/>
  <c r="AQ383" s="1"/>
  <c r="AR383" s="1"/>
  <c r="AS383" s="1"/>
  <c r="AT383" s="1"/>
  <c r="AU383" s="1"/>
  <c r="AV383" s="1"/>
  <c r="AW383" s="1"/>
  <c r="AT102"/>
  <c r="AU102" s="1"/>
  <c r="AV102" s="1"/>
  <c r="AO157"/>
  <c r="AP157" s="1"/>
  <c r="AN75"/>
  <c r="AO75" s="1"/>
  <c r="AP75" s="1"/>
  <c r="AQ75" s="1"/>
  <c r="AR75" s="1"/>
  <c r="AS75" s="1"/>
  <c r="AT75" s="1"/>
  <c r="AU75" s="1"/>
  <c r="AV75" s="1"/>
  <c r="AW75" s="1"/>
  <c r="AU126"/>
  <c r="AV126" s="1"/>
  <c r="AW126" s="1"/>
  <c r="AO149"/>
  <c r="AP149" s="1"/>
  <c r="AQ149" s="1"/>
  <c r="AR149" s="1"/>
  <c r="AS149" s="1"/>
  <c r="AT149" s="1"/>
  <c r="AU149" s="1"/>
  <c r="AV149" s="1"/>
  <c r="AQ54"/>
  <c r="AR54" s="1"/>
  <c r="AS54" s="1"/>
  <c r="AT54" s="1"/>
  <c r="AU54" s="1"/>
  <c r="AV54" s="1"/>
  <c r="AP409"/>
  <c r="AQ409" s="1"/>
  <c r="AR409" s="1"/>
  <c r="AS409" s="1"/>
  <c r="AT409" s="1"/>
  <c r="AU409" s="1"/>
  <c r="AV409" s="1"/>
  <c r="AW409" s="1"/>
  <c r="AW435"/>
  <c r="AW160"/>
  <c r="AL285"/>
  <c r="AM285" s="1"/>
  <c r="AN285" s="1"/>
  <c r="AO285" s="1"/>
  <c r="AP285" s="1"/>
  <c r="AQ285" s="1"/>
  <c r="AW415"/>
  <c r="AM167"/>
  <c r="AN167" s="1"/>
  <c r="AO167" s="1"/>
  <c r="AP167" s="1"/>
  <c r="AQ167" s="1"/>
  <c r="AR167" s="1"/>
  <c r="AS167" s="1"/>
  <c r="AT167" s="1"/>
  <c r="AU167" s="1"/>
  <c r="AV167" s="1"/>
  <c r="AK353"/>
  <c r="AL353" s="1"/>
  <c r="AN418"/>
  <c r="AW431"/>
  <c r="AL455"/>
  <c r="AM455" s="1"/>
  <c r="AN455" s="1"/>
  <c r="AO455" s="1"/>
  <c r="AP455" s="1"/>
  <c r="AQ455" s="1"/>
  <c r="AR455" s="1"/>
  <c r="AS455" s="1"/>
  <c r="AT455" s="1"/>
  <c r="AU455" s="1"/>
  <c r="AV455" s="1"/>
  <c r="AW419"/>
  <c r="AW170"/>
  <c r="AW132"/>
  <c r="AV88"/>
  <c r="AW88" s="1"/>
  <c r="AK425"/>
  <c r="AJ197"/>
  <c r="AK197" s="1"/>
  <c r="AU53"/>
  <c r="AV53" s="1"/>
  <c r="AW53" s="1"/>
  <c r="AW179"/>
  <c r="AM146"/>
  <c r="AN146" s="1"/>
  <c r="AW44"/>
  <c r="AM200"/>
  <c r="AN200" s="1"/>
  <c r="AO200" s="1"/>
  <c r="AP200" s="1"/>
  <c r="AQ200" s="1"/>
  <c r="AR200" s="1"/>
  <c r="AS200" s="1"/>
  <c r="AT200" s="1"/>
  <c r="AU200" s="1"/>
  <c r="AV200" s="1"/>
  <c r="AW200" s="1"/>
  <c r="AN96"/>
  <c r="AO96" s="1"/>
  <c r="AP96" s="1"/>
  <c r="AQ96" s="1"/>
  <c r="AR96" s="1"/>
  <c r="AS96" s="1"/>
  <c r="AT96" s="1"/>
  <c r="AU96" s="1"/>
  <c r="AV96" s="1"/>
  <c r="AN354"/>
  <c r="AO354" s="1"/>
  <c r="AI113"/>
  <c r="AN176"/>
  <c r="AL103"/>
  <c r="AM103" s="1"/>
  <c r="AN103" s="1"/>
  <c r="AO103" s="1"/>
  <c r="AJ140"/>
  <c r="AP445"/>
  <c r="AQ445" s="1"/>
  <c r="AR445" s="1"/>
  <c r="AS445" s="1"/>
  <c r="AT445" s="1"/>
  <c r="AU445" s="1"/>
  <c r="AV445" s="1"/>
  <c r="AW123"/>
  <c r="AW109"/>
  <c r="AL203"/>
  <c r="AM203" s="1"/>
  <c r="AN203" s="1"/>
  <c r="AO203" s="1"/>
  <c r="AP203" s="1"/>
  <c r="AQ203" s="1"/>
  <c r="AR203" s="1"/>
  <c r="AS203" s="1"/>
  <c r="AT203" s="1"/>
  <c r="AU203" s="1"/>
  <c r="AV203" s="1"/>
  <c r="AW203" s="1"/>
  <c r="AK153"/>
  <c r="AL153" s="1"/>
  <c r="AM153" s="1"/>
  <c r="AW422"/>
  <c r="AO114"/>
  <c r="AP114" s="1"/>
  <c r="AQ114" s="1"/>
  <c r="AR114" s="1"/>
  <c r="AS114" s="1"/>
  <c r="AW20"/>
  <c r="AW168"/>
  <c r="AL173"/>
  <c r="AW108"/>
  <c r="AL439"/>
  <c r="AM439" s="1"/>
  <c r="AK433"/>
  <c r="AL433" s="1"/>
  <c r="AM433" s="1"/>
  <c r="AN433" s="1"/>
  <c r="AO433" s="1"/>
  <c r="AP433" s="1"/>
  <c r="AQ433" s="1"/>
  <c r="AR433" s="1"/>
  <c r="AS433" s="1"/>
  <c r="AT433" s="1"/>
  <c r="AU433" s="1"/>
  <c r="AV433" s="1"/>
  <c r="AW433" s="1"/>
  <c r="AW416"/>
  <c r="AV97"/>
  <c r="AW97" s="1"/>
  <c r="AK95"/>
  <c r="AW13"/>
  <c r="AW84"/>
  <c r="AW41"/>
  <c r="AW16"/>
  <c r="AU121" l="1"/>
  <c r="G16" i="22"/>
  <c r="G15" s="1"/>
  <c r="AI129" i="6"/>
  <c r="G10" i="22"/>
  <c r="G9" s="1"/>
  <c r="AR285" i="6"/>
  <c r="AS285" s="1"/>
  <c r="AT285" s="1"/>
  <c r="AU285" s="1"/>
  <c r="AV285" s="1"/>
  <c r="AW285" s="1"/>
  <c r="AS228"/>
  <c r="AT228" s="1"/>
  <c r="AU228" s="1"/>
  <c r="AV228" s="1"/>
  <c r="AW228" s="1"/>
  <c r="AW102"/>
  <c r="AR397"/>
  <c r="AS397" s="1"/>
  <c r="AT397" s="1"/>
  <c r="AU397" s="1"/>
  <c r="AV397" s="1"/>
  <c r="AW397" s="1"/>
  <c r="AW177"/>
  <c r="AW128"/>
  <c r="AM353"/>
  <c r="AN353" s="1"/>
  <c r="AO353" s="1"/>
  <c r="AP353" s="1"/>
  <c r="AQ353" s="1"/>
  <c r="AR353" s="1"/>
  <c r="AS353" s="1"/>
  <c r="AT353" s="1"/>
  <c r="AU353" s="1"/>
  <c r="AV353" s="1"/>
  <c r="AW353" s="1"/>
  <c r="AW54"/>
  <c r="AP354"/>
  <c r="AQ354" s="1"/>
  <c r="AR354" s="1"/>
  <c r="AS354" s="1"/>
  <c r="AT354" s="1"/>
  <c r="AU354" s="1"/>
  <c r="AV354" s="1"/>
  <c r="AW354" s="1"/>
  <c r="AO418"/>
  <c r="AO146"/>
  <c r="AW455"/>
  <c r="AL197"/>
  <c r="AM197" s="1"/>
  <c r="AL425"/>
  <c r="AM425" s="1"/>
  <c r="AN425" s="1"/>
  <c r="AO425" s="1"/>
  <c r="AP425" s="1"/>
  <c r="AQ425" s="1"/>
  <c r="AR425" s="1"/>
  <c r="AS425" s="1"/>
  <c r="AT425" s="1"/>
  <c r="AU425" s="1"/>
  <c r="AV425" s="1"/>
  <c r="AW425" s="1"/>
  <c r="AW149"/>
  <c r="AT114"/>
  <c r="AU114" s="1"/>
  <c r="AV114" s="1"/>
  <c r="AO176"/>
  <c r="AP176" s="1"/>
  <c r="AQ176" s="1"/>
  <c r="AR176" s="1"/>
  <c r="AS176" s="1"/>
  <c r="AT176" s="1"/>
  <c r="AU176" s="1"/>
  <c r="AV176" s="1"/>
  <c r="AP103"/>
  <c r="AQ103" s="1"/>
  <c r="AR103" s="1"/>
  <c r="AS103" s="1"/>
  <c r="AT103" s="1"/>
  <c r="AU103" s="1"/>
  <c r="AV103" s="1"/>
  <c r="AW103" s="1"/>
  <c r="AJ113"/>
  <c r="AK140"/>
  <c r="AL140" s="1"/>
  <c r="AQ157"/>
  <c r="AR157" s="1"/>
  <c r="AS157" s="1"/>
  <c r="AT157" s="1"/>
  <c r="AU157" s="1"/>
  <c r="AV157" s="1"/>
  <c r="AW96"/>
  <c r="AW445"/>
  <c r="AM173"/>
  <c r="AN173" s="1"/>
  <c r="AO173" s="1"/>
  <c r="AP173" s="1"/>
  <c r="AQ173" s="1"/>
  <c r="AR173" s="1"/>
  <c r="AS173" s="1"/>
  <c r="AT173" s="1"/>
  <c r="AU173" s="1"/>
  <c r="AV173" s="1"/>
  <c r="AW167"/>
  <c r="AL95"/>
  <c r="AM95" s="1"/>
  <c r="AN95" s="1"/>
  <c r="AN439"/>
  <c r="AO439" s="1"/>
  <c r="AP439" s="1"/>
  <c r="AQ439" s="1"/>
  <c r="AR439" s="1"/>
  <c r="AS439" s="1"/>
  <c r="AT439" s="1"/>
  <c r="AU439" s="1"/>
  <c r="AV439" s="1"/>
  <c r="AN153"/>
  <c r="AV121" l="1"/>
  <c r="I16" i="22" s="1"/>
  <c r="I15" s="1"/>
  <c r="H16"/>
  <c r="H15" s="1"/>
  <c r="AJ129" i="6"/>
  <c r="I10" i="22" s="1"/>
  <c r="I9" s="1"/>
  <c r="H10"/>
  <c r="H9" s="1"/>
  <c r="AN197" i="6"/>
  <c r="AO197" s="1"/>
  <c r="AP197" s="1"/>
  <c r="AQ197" s="1"/>
  <c r="AW114"/>
  <c r="AP418"/>
  <c r="AQ418" s="1"/>
  <c r="AR418" s="1"/>
  <c r="AO153"/>
  <c r="AP153" s="1"/>
  <c r="AW157"/>
  <c r="AP146"/>
  <c r="AQ146" s="1"/>
  <c r="AR146" s="1"/>
  <c r="AS146" s="1"/>
  <c r="AT146" s="1"/>
  <c r="AU146" s="1"/>
  <c r="AV146" s="1"/>
  <c r="AW176"/>
  <c r="AK113"/>
  <c r="AL113" s="1"/>
  <c r="AM113" s="1"/>
  <c r="AN113" s="1"/>
  <c r="AO113" s="1"/>
  <c r="AP113" s="1"/>
  <c r="AQ113" s="1"/>
  <c r="AR113" s="1"/>
  <c r="AS113" s="1"/>
  <c r="AT113" s="1"/>
  <c r="AU113" s="1"/>
  <c r="AV113" s="1"/>
  <c r="AM140"/>
  <c r="AN140" s="1"/>
  <c r="AO140" s="1"/>
  <c r="AP140" s="1"/>
  <c r="AQ140" s="1"/>
  <c r="AR140" s="1"/>
  <c r="AS140" s="1"/>
  <c r="AT140" s="1"/>
  <c r="AU140" s="1"/>
  <c r="AV140" s="1"/>
  <c r="AW140" s="1"/>
  <c r="AW173"/>
  <c r="AO95"/>
  <c r="AW439"/>
  <c r="AW121" l="1"/>
  <c r="AK129"/>
  <c r="AR197"/>
  <c r="AS197" s="1"/>
  <c r="AT197" s="1"/>
  <c r="AU197" s="1"/>
  <c r="AV197" s="1"/>
  <c r="AW197" s="1"/>
  <c r="AS418"/>
  <c r="AT418" s="1"/>
  <c r="AU418" s="1"/>
  <c r="AW146"/>
  <c r="AQ153"/>
  <c r="AR153" s="1"/>
  <c r="AS153" s="1"/>
  <c r="AT153" s="1"/>
  <c r="AP95"/>
  <c r="AQ95" s="1"/>
  <c r="AR95" s="1"/>
  <c r="AS95" s="1"/>
  <c r="AT95" s="1"/>
  <c r="AU95" s="1"/>
  <c r="AV95" s="1"/>
  <c r="AW113"/>
  <c r="AL129" l="1"/>
  <c r="F12" i="22"/>
  <c r="F11" s="1"/>
  <c r="AV418" i="6"/>
  <c r="AW418" s="1"/>
  <c r="AU153"/>
  <c r="AV153" s="1"/>
  <c r="AW95"/>
  <c r="G12" i="22" l="1"/>
  <c r="G11" s="1"/>
  <c r="AM129" i="6"/>
  <c r="AW153"/>
  <c r="A13" i="22"/>
  <c r="AN129" i="6" l="1"/>
  <c r="H12" i="22"/>
  <c r="H11" s="1"/>
  <c r="AO129" i="6" l="1"/>
  <c r="I12" i="22"/>
  <c r="I11" s="1"/>
  <c r="AP129" i="6" l="1"/>
  <c r="F14" i="22"/>
  <c r="F13" s="1"/>
  <c r="AQ129" i="6" l="1"/>
  <c r="G14" i="22"/>
  <c r="G13" s="1"/>
  <c r="H14" l="1"/>
  <c r="H13" s="1"/>
  <c r="AR129" i="6"/>
  <c r="AS129" l="1"/>
  <c r="I14" i="22"/>
  <c r="I13" s="1"/>
  <c r="AT129" i="6" l="1"/>
  <c r="AU129" l="1"/>
  <c r="AV129" l="1"/>
  <c r="AW129" l="1"/>
</calcChain>
</file>

<file path=xl/comments1.xml><?xml version="1.0" encoding="utf-8"?>
<comments xmlns="http://schemas.openxmlformats.org/spreadsheetml/2006/main">
  <authors>
    <author>Windows User</author>
    <author>hp</author>
  </authors>
  <commentList>
    <comment ref="H5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Less-2,000/-</t>
        </r>
      </text>
    </comment>
    <comment ref="J5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Less=2,000/-</t>
        </r>
      </text>
    </comment>
    <comment ref="N5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26/08/2020
9,000/-</t>
        </r>
      </text>
    </comment>
    <comment ref="P5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26/08/2020
9,000/-</t>
        </r>
      </text>
    </comment>
    <comment ref="R5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26/08/2020
9,000/-</t>
        </r>
      </text>
    </comment>
    <comment ref="T5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26/08/2020
9,000/-
28/01/21
1682
O/fee=6500
Oct to Janu/21
Paid in Janu/21</t>
        </r>
      </text>
    </comment>
    <comment ref="Z5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28/01/21
1682
O/fee=6500
Oct to Janu/21
Paid in Janu/21</t>
        </r>
      </text>
    </comment>
    <comment ref="AB5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28/01/21
1682
O/fee=6500
Oct to Janu/21
Paid in Janu/21</t>
        </r>
      </text>
    </comment>
    <comment ref="AD5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28/01/21
1682
O/fee=6500
Oct to Janu/21
Paid in Janu/21</t>
        </r>
      </text>
    </comment>
    <comment ref="AF5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28/01/21
1682
O/fee=6500
Oct to Janu/21
Paid in Janu/21</t>
        </r>
      </text>
    </comment>
    <comment ref="AP5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08/06/21
1683
Up to April/21</t>
        </r>
      </text>
    </comment>
    <comment ref="N6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26/08/2020
9,000/-</t>
        </r>
      </text>
    </comment>
    <comment ref="P6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26/08/2020
9,000/-</t>
        </r>
      </text>
    </comment>
    <comment ref="R6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26/08/2020
9,000/-</t>
        </r>
      </text>
    </comment>
    <comment ref="T6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26/08/2020
9,000/-</t>
        </r>
      </text>
    </comment>
    <comment ref="W6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Less 30% in Tuition fee for Oct/20.</t>
        </r>
      </text>
    </comment>
    <comment ref="Y6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Less 30% in Tuition fee for Oct/20.</t>
        </r>
      </text>
    </comment>
    <comment ref="AA6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Less 30% in Tuition fee for Oct/20.</t>
        </r>
      </text>
    </comment>
    <comment ref="AC6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Less 30% in Tuition fee for Oct/20.</t>
        </r>
      </text>
    </comment>
    <comment ref="AD6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25/01/21
1706</t>
        </r>
      </text>
    </comment>
    <comment ref="AE6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Less 30% in Tuition fee for Oct/20.</t>
        </r>
      </text>
    </comment>
    <comment ref="AG6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Less 30% in Tuition fee for Oct/20.</t>
        </r>
      </text>
    </comment>
    <comment ref="AI6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Less 30% in Tuition fee for Oct/20.</t>
        </r>
      </text>
    </comment>
    <comment ref="AK6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Less 30% in Tuition fee for Oct/20.</t>
        </r>
      </text>
    </comment>
    <comment ref="AM6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Less 30% in Tuition fee for Oct/20.</t>
        </r>
      </text>
    </comment>
    <comment ref="AN6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06/06/21
1707</t>
        </r>
      </text>
    </comment>
    <comment ref="H7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Less-1,000/-</t>
        </r>
      </text>
    </comment>
    <comment ref="J7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Less-1000
</t>
        </r>
      </text>
    </comment>
    <comment ref="N7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26/08/2020
9,000/-</t>
        </r>
      </text>
    </comment>
    <comment ref="P7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26/08/2020
9,000/-</t>
        </r>
      </text>
    </comment>
    <comment ref="R7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26/08/2020
9,000/-</t>
        </r>
      </text>
    </comment>
    <comment ref="T7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26/08/2020
9,000/-</t>
        </r>
      </text>
    </comment>
    <comment ref="Z7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07/11/2020
1730
Oct/2020
Paid to Nov/2020</t>
        </r>
      </text>
    </comment>
    <comment ref="AB7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07/11/2020
1730
Oct/2020
05/12/2020
1731
Nov/20
Paid in Dec/20</t>
        </r>
      </text>
    </comment>
    <comment ref="AD7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05/12/2020
1731
Nov/20
10/01/2021
By bkash
C=2870
H=1950
T=4820
Dec/20
Paid in Jany/21</t>
        </r>
      </text>
    </comment>
    <comment ref="AF7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10/01/2021
By bkash
C=2870
H=1950
T=4820
Dec/20
Paid in Jany/21</t>
        </r>
      </text>
    </comment>
    <comment ref="AH7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08/02/21
1733
Janu/21</t>
        </r>
      </text>
    </comment>
    <comment ref="AJ7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11/03/21
By bkash
C=2870
H=1950</t>
        </r>
      </text>
    </comment>
    <comment ref="AL7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06/04/2021
By bkash
C=2870
H=1950
T=4820</t>
        </r>
      </text>
    </comment>
    <comment ref="AP7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05/06/21
1736/37
</t>
        </r>
      </text>
    </comment>
    <comment ref="N8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27/08/2020
9,000/-</t>
        </r>
      </text>
    </comment>
    <comment ref="P8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27/08/2020
9,000/-</t>
        </r>
      </text>
    </comment>
    <comment ref="R8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27/08/2020
9,000/-</t>
        </r>
      </text>
    </comment>
    <comment ref="T8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27/08/2020
9,000/-</t>
        </r>
      </text>
    </comment>
    <comment ref="Z8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28/01/21
1754
Oct + Nov/20
Paid in janu/21</t>
        </r>
      </text>
    </comment>
    <comment ref="AB8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28/01/21
1754
Oct + Nov/20
Paid in janu/21</t>
        </r>
      </text>
    </comment>
    <comment ref="AF8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28/01/21
1754
Oct + Nov/20
Paid in janu/21</t>
        </r>
      </text>
    </comment>
    <comment ref="AL8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29/04/2021
1756
Dec/20 to April/21
O/fee=6500
</t>
        </r>
      </text>
    </comment>
    <comment ref="AP8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05/06/21
1757
</t>
        </r>
      </text>
    </comment>
    <comment ref="H9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Less-2,000/-</t>
        </r>
      </text>
    </comment>
    <comment ref="J9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Less-2,000/-</t>
        </r>
      </text>
    </comment>
    <comment ref="N9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27/08/2020
9,000/-</t>
        </r>
      </text>
    </comment>
    <comment ref="P9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27/08/2020
9,000/-</t>
        </r>
      </text>
    </comment>
    <comment ref="R9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27/08/2020
9,000/-</t>
        </r>
      </text>
    </comment>
    <comment ref="T9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27/08/2020
9,000/-</t>
        </r>
      </text>
    </comment>
    <comment ref="W9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Less 30% in Tuition fee for Oct/20.</t>
        </r>
      </text>
    </comment>
    <comment ref="X9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11.10.2020
Bkash=10,830/-
College=8,670/-
Hostel=2,160/-</t>
        </r>
      </text>
    </comment>
    <comment ref="Y9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Less 30% in Tuition fee for Oct/20.</t>
        </r>
      </text>
    </comment>
    <comment ref="Z9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09/11/2020
By bkash
C=2170
H=2160
T=4330</t>
        </r>
      </text>
    </comment>
    <comment ref="AA9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Less 30% in Tuition fee for Oct/20.</t>
        </r>
      </text>
    </comment>
    <comment ref="AB9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13/12/2020
By bkash
C=2170
H=2160
T=4330
Dec/20</t>
        </r>
      </text>
    </comment>
    <comment ref="AC9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Less 30% in Tuition fee for Oct/20.</t>
        </r>
      </text>
    </comment>
    <comment ref="AD9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14/01/2021
By bkash
C=2170
H=2160
T=4330
</t>
        </r>
      </text>
    </comment>
    <comment ref="AE9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Less 30% in Tuition fee for Oct/20.</t>
        </r>
      </text>
    </comment>
    <comment ref="AF9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18/022/1
By bkash
C=2170
H=2160
T=4330</t>
        </r>
      </text>
    </comment>
    <comment ref="AG9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Less 30% in Tuition fee for Oct/20.</t>
        </r>
      </text>
    </comment>
    <comment ref="AI9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Less 30% in Tuition fee for Oct/20.</t>
        </r>
      </text>
    </comment>
    <comment ref="AK9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Less 30% in Tuition fee for Oct/20.</t>
        </r>
      </text>
    </comment>
    <comment ref="AM9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Less 30% in Tuition fee for Oct/20.</t>
        </r>
      </text>
    </comment>
    <comment ref="N10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27/08/2020
9,000/-</t>
        </r>
      </text>
    </comment>
    <comment ref="P10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27/08/2020
9,000/-</t>
        </r>
      </text>
    </comment>
    <comment ref="R10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27/08/2020
9,000/-</t>
        </r>
      </text>
    </comment>
    <comment ref="T10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27/08/2020
9,000/-
29/12/2020
1926
Oct to Dec/20
O/fee=6500
Paid in /dec/20</t>
        </r>
      </text>
    </comment>
    <comment ref="W10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Less 30% in Tuition fee for Oct/20.</t>
        </r>
      </text>
    </comment>
    <comment ref="X10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29/12/2020
1926
Oct to Dec/20
O/fee=6500
Paid in /dec/20</t>
        </r>
      </text>
    </comment>
    <comment ref="Y10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Less 30% in Tuition fee for Oct/20.</t>
        </r>
      </text>
    </comment>
    <comment ref="Z10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29/12/2020
1926
Oct to Dec/20
O/fee=6500
Paid in /dec/20</t>
        </r>
      </text>
    </comment>
    <comment ref="AA10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Less 30% in Tuition fee for Oct/20.</t>
        </r>
      </text>
    </comment>
    <comment ref="AB10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29/12/2020
1926
Oct to Dec/20
O/fee=6500
Paid in /dec/20</t>
        </r>
      </text>
    </comment>
    <comment ref="AC10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Less 30% in Tuition fee for Oct/20.</t>
        </r>
      </text>
    </comment>
    <comment ref="AD10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25/01/21
1927</t>
        </r>
      </text>
    </comment>
    <comment ref="AE10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Less 30% in Tuition fee for Oct/20.</t>
        </r>
      </text>
    </comment>
    <comment ref="AG10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Less 30% in Tuition fee for Oct/20.</t>
        </r>
      </text>
    </comment>
    <comment ref="AI10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Less 30% in Tuition fee for Oct/20.</t>
        </r>
      </text>
    </comment>
    <comment ref="AK10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Less 30% in Tuition fee for Oct/20.</t>
        </r>
      </text>
    </comment>
    <comment ref="AM10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Less 30% in Tuition fee for Oct/20.</t>
        </r>
      </text>
    </comment>
    <comment ref="AN10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05/06/21
1928
Up to June/21</t>
        </r>
      </text>
    </comment>
    <comment ref="N11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27/08/2020
9,000/-</t>
        </r>
      </text>
    </comment>
    <comment ref="P11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27/08/2020
9,000/-</t>
        </r>
      </text>
    </comment>
    <comment ref="R11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27/08/2020
9,000/-</t>
        </r>
      </text>
    </comment>
    <comment ref="T11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27/08/2020
9,000/-
26/01/21
1954
O/fee=6500
Paid in Janu/21</t>
        </r>
      </text>
    </comment>
    <comment ref="Z11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10/10/20
1950
paid to Oct/20</t>
        </r>
      </text>
    </comment>
    <comment ref="AB11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07/11/2020
1951
</t>
        </r>
      </text>
    </comment>
    <comment ref="AD11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10/12/2020
1952
O/fee 6500 Due</t>
        </r>
      </text>
    </comment>
    <comment ref="AF11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13/01/2021
1953
26/01/21
1954
O/fee=6500
Paid in Janu/21</t>
        </r>
      </text>
    </comment>
    <comment ref="AH11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15/02/21
1955</t>
        </r>
      </text>
    </comment>
    <comment ref="AJ11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15/03/21
1956</t>
        </r>
      </text>
    </comment>
    <comment ref="AN11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27/05/21
1957
</t>
        </r>
      </text>
    </comment>
    <comment ref="AP11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01/06/21
1958
</t>
        </r>
      </text>
    </comment>
    <comment ref="N12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28/08/2020
15,500/-</t>
        </r>
      </text>
    </comment>
    <comment ref="P12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28/08/2020
15,500/-</t>
        </r>
      </text>
    </comment>
    <comment ref="R12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28/08/2020
15,500/-</t>
        </r>
      </text>
    </comment>
    <comment ref="T12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28/08/2020
15,500/-</t>
        </r>
      </text>
    </comment>
    <comment ref="W12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Less 30% in Tuition fee for Oct/20.</t>
        </r>
      </text>
    </comment>
    <comment ref="X12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08.10.2020
Bkash=6,010/-
College=3,570/-
Hostel=2,440/-</t>
        </r>
      </text>
    </comment>
    <comment ref="Y12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Less 30% in Tuition fee for Oct/20.</t>
        </r>
      </text>
    </comment>
    <comment ref="Z12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09/01/21
2263
Nov + Dec/20
Paid in Janu/21</t>
        </r>
      </text>
    </comment>
    <comment ref="AA12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Less 30% in Tuition fee for Oct/20.</t>
        </r>
      </text>
    </comment>
    <comment ref="AB12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09/01/21
2263
Nov + Dec/20
Paid in Janu/21</t>
        </r>
      </text>
    </comment>
    <comment ref="AC12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Less 30% in Tuition fee for Oct/20.</t>
        </r>
      </text>
    </comment>
    <comment ref="AD12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09/01/21
2263
Nov + Dec/20
Paid in Janu/21
23/01/2021
55930
Janu/21
Paid in Janu/21</t>
        </r>
      </text>
    </comment>
    <comment ref="AE12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Less 30% in Tuition fee for Oct/20.</t>
        </r>
      </text>
    </comment>
    <comment ref="AG12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Less 30% in Tuition fee for Oct/20.</t>
        </r>
      </text>
    </comment>
    <comment ref="AI12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Less 30% in Tuition fee for Oct/20.</t>
        </r>
      </text>
    </comment>
    <comment ref="AK12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Less 30% in Tuition fee for Oct/20.</t>
        </r>
      </text>
    </comment>
    <comment ref="AL12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03/05/21
By bkash
C=14280
H=2910
T=17190</t>
        </r>
      </text>
    </comment>
    <comment ref="AM12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Less 30% in Tuition fee for Oct/20.</t>
        </r>
      </text>
    </comment>
    <comment ref="AN12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03/06/21
9340
June/21</t>
        </r>
      </text>
    </comment>
    <comment ref="N13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28/08/2020
9,000/-</t>
        </r>
      </text>
    </comment>
    <comment ref="P13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28/08/2020
9,000/-</t>
        </r>
      </text>
    </comment>
    <comment ref="R13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28/08/2020
9,000/-</t>
        </r>
      </text>
    </comment>
    <comment ref="T13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28/08/2020
9,000/-
08/10/20
2046
O/fee=6500
paid to Oct/20</t>
        </r>
      </text>
    </comment>
    <comment ref="Z13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08/10/20
2046
O/fee=6500
Oct=3570</t>
        </r>
      </text>
    </comment>
    <comment ref="AB13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08/11/2020
2047
</t>
        </r>
      </text>
    </comment>
    <comment ref="AD13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07/01/2021
2048
27/01/2021
2049
Dec/20
Paid in Janu/21</t>
        </r>
      </text>
    </comment>
    <comment ref="AF13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07/01/2021
2048
Dec/20
27/01/2021
2049
Janu/20
Paid in Janu/21</t>
        </r>
      </text>
    </comment>
    <comment ref="AH13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09/02/21
2050
Feb/21</t>
        </r>
      </text>
    </comment>
    <comment ref="AP13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03/06/21
2054
</t>
        </r>
      </text>
    </comment>
    <comment ref="H14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b/>
            <sz val="9"/>
            <color indexed="81"/>
            <rFont val="Tahoma"/>
            <family val="2"/>
          </rPr>
          <t>Note-19</t>
        </r>
        <r>
          <rPr>
            <sz val="9"/>
            <color indexed="81"/>
            <rFont val="Tahoma"/>
            <family val="2"/>
          </rPr>
          <t xml:space="preserve">
Less-2,000/-
Meeting-20/10/2020</t>
        </r>
      </text>
    </comment>
    <comment ref="J14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b/>
            <sz val="9"/>
            <color indexed="81"/>
            <rFont val="Tahoma"/>
            <family val="2"/>
          </rPr>
          <t>Note-19</t>
        </r>
        <r>
          <rPr>
            <sz val="9"/>
            <color indexed="81"/>
            <rFont val="Tahoma"/>
            <family val="2"/>
          </rPr>
          <t xml:space="preserve">
Less-2,000/-
Meeting-20/10/2020</t>
        </r>
      </text>
    </comment>
    <comment ref="N14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28/08/2020
9,000/-</t>
        </r>
      </text>
    </comment>
    <comment ref="P14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28/08/2020
9,000/-</t>
        </r>
      </text>
    </comment>
    <comment ref="R14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28/08/2020
9,000/-</t>
        </r>
      </text>
    </comment>
    <comment ref="T14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28/08/2020
9,000/-
28/01/21
2070
Oct to Janu/21
O/fee=6500
Paid in janu/21</t>
        </r>
      </text>
    </comment>
    <comment ref="W14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Less 30% in Tuition fee for Oct/20.</t>
        </r>
      </text>
    </comment>
    <comment ref="X14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28/01/21
2070
Oct to Janu/21
O/fee=6500
Paid in janu/21</t>
        </r>
      </text>
    </comment>
    <comment ref="Y14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Less 30% in Tuition fee for Oct/20.</t>
        </r>
      </text>
    </comment>
    <comment ref="Z14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28/01/21
2070
Oct to Janu/21
O/fee=6500
Paid in janu/21</t>
        </r>
      </text>
    </comment>
    <comment ref="AA14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Less 30% in Tuition fee for Oct/20.</t>
        </r>
      </text>
    </comment>
    <comment ref="AB14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28/01/21
2070
Oct to Janu/21
O/fee=6500
Paid in janu/21</t>
        </r>
      </text>
    </comment>
    <comment ref="AC14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Less 30% in Tuition fee for Oct/20.</t>
        </r>
      </text>
    </comment>
    <comment ref="AD14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28/01/21
2070
Oct to Janu/21
O/fee=6500
Paid in janu/21</t>
        </r>
      </text>
    </comment>
    <comment ref="AE14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Less 30% in Tuition fee for Oct/20.</t>
        </r>
      </text>
    </comment>
    <comment ref="AG14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Less 30% in Tuition fee for Oct/20.</t>
        </r>
      </text>
    </comment>
    <comment ref="AI14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Less 30% in Tuition fee for Oct/20.</t>
        </r>
      </text>
    </comment>
    <comment ref="AK14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Less 30% in Tuition fee for Oct/20.</t>
        </r>
      </text>
    </comment>
    <comment ref="AM14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Less 30% in Tuition fee for Oct/20.</t>
        </r>
      </text>
    </comment>
    <comment ref="N15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30/08/2020
9,000/-</t>
        </r>
      </text>
    </comment>
    <comment ref="P15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30/08/2020
9,000/-</t>
        </r>
      </text>
    </comment>
    <comment ref="R15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30/08/2020
9,000/-</t>
        </r>
      </text>
    </comment>
    <comment ref="T15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30/08/2020
9,000/-
08.10.2020
2118
Oct/20 Less=30%
Others fee=6,500/-</t>
        </r>
      </text>
    </comment>
    <comment ref="W15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Less 30% in Tuition fee for Oct/20.</t>
        </r>
      </text>
    </comment>
    <comment ref="X15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08.10.2020
2118
Oct/20 Less=30%
Others fee=6,500/-</t>
        </r>
      </text>
    </comment>
    <comment ref="Y15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Less 30% in Tuition fee for Oct/20.</t>
        </r>
      </text>
    </comment>
    <comment ref="Z15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03/11/2020
2119
</t>
        </r>
      </text>
    </comment>
    <comment ref="AA15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Less 30% in Tuition fee for Oct/20.</t>
        </r>
      </text>
    </comment>
    <comment ref="AB15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02/12/2020
2120</t>
        </r>
      </text>
    </comment>
    <comment ref="AC15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Less 30% in Tuition fee for Oct/20.</t>
        </r>
      </text>
    </comment>
    <comment ref="AD15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03/01/2021
2121
25/01/21
Feb/21
Paid in janu/21</t>
        </r>
      </text>
    </comment>
    <comment ref="AE15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Less 30% in Tuition fee for Oct/20.</t>
        </r>
      </text>
    </comment>
    <comment ref="AF15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25/01/21
Feb/21
Paid in janu/21</t>
        </r>
      </text>
    </comment>
    <comment ref="AG15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Less 30% in Tuition fee for Oct/20.</t>
        </r>
      </text>
    </comment>
    <comment ref="AH15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03/03/21
2123
</t>
        </r>
      </text>
    </comment>
    <comment ref="AI15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Less 30% in Tuition fee for Oct/20.</t>
        </r>
      </text>
    </comment>
    <comment ref="AJ15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03/04/2021
2124
</t>
        </r>
      </text>
    </comment>
    <comment ref="AK15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Less 30% in Tuition fee for Oct/20.</t>
        </r>
      </text>
    </comment>
    <comment ref="AL15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04/05/21
2125
24/05/21
2126
June/21</t>
        </r>
      </text>
    </comment>
    <comment ref="AM15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Less 30% in Tuition fee for Oct/20.</t>
        </r>
      </text>
    </comment>
    <comment ref="H16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Less-1,000/-</t>
        </r>
      </text>
    </comment>
    <comment ref="J16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Less-1,000/-</t>
        </r>
      </text>
    </comment>
    <comment ref="N16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30/08/2020
9,000/-</t>
        </r>
      </text>
    </comment>
    <comment ref="P16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30/08/2020
9,000/-</t>
        </r>
      </text>
    </comment>
    <comment ref="R16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30/08/2020
9,000/-</t>
        </r>
      </text>
    </comment>
    <comment ref="T16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30/08/2020
9,000/-
14/11/2020
2094
O/fee 6,500/-
Paid to Nov/2020</t>
        </r>
      </text>
    </comment>
    <comment ref="W16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Less 30% in Tuition fee for Oct/20.</t>
        </r>
      </text>
    </comment>
    <comment ref="Y16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Less 30% in Tuition fee for Oct/20.</t>
        </r>
      </text>
    </comment>
    <comment ref="Z16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14/11/2020
2094
O/fee 6,500/-
Paid to Nov/2020
07/12/2020
095
Oct + Nov/20
Paid in Dec/20</t>
        </r>
      </text>
    </comment>
    <comment ref="AA16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Less 30% in Tuition fee for Oct/20.</t>
        </r>
      </text>
    </comment>
    <comment ref="AB16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07/12/2020
2095
Oct + Nov/20
09/01/2021
2096
Dec/20
Paid in Janu/21</t>
        </r>
      </text>
    </comment>
    <comment ref="AC16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Less 30% in Tuition fee for Oct/20.</t>
        </r>
      </text>
    </comment>
    <comment ref="AD16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09/01/2021
2096
Dec/20
Paid in Janu/21
25/01/21
2097
Janu/21
</t>
        </r>
      </text>
    </comment>
    <comment ref="AE16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Less 30% in Tuition fee for Oct/20.</t>
        </r>
      </text>
    </comment>
    <comment ref="AF16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08/02/21
2098</t>
        </r>
      </text>
    </comment>
    <comment ref="AG16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Less 30% in Tuition fee for Oct/20.</t>
        </r>
      </text>
    </comment>
    <comment ref="AH16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06/03/21
2099</t>
        </r>
      </text>
    </comment>
    <comment ref="AI16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Less 30% in Tuition fee for Oct/20.</t>
        </r>
      </text>
    </comment>
    <comment ref="AK16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Less 30% in Tuition fee for Oct/20.</t>
        </r>
      </text>
    </comment>
    <comment ref="AM16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Less 30% in Tuition fee for Oct/20.</t>
        </r>
      </text>
    </comment>
    <comment ref="AN16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06/06/21
2100
Up to June/21</t>
        </r>
      </text>
    </comment>
    <comment ref="H17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Less-6,600/-</t>
        </r>
      </text>
    </comment>
    <comment ref="J17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Full Free</t>
        </r>
      </text>
    </comment>
    <comment ref="N17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02/09/2020
2,000/-</t>
        </r>
      </text>
    </comment>
    <comment ref="P17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02/09/2020
2,000/-</t>
        </r>
      </text>
    </comment>
    <comment ref="AH17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07/02/21
9362
S/c=5000
Dev fee=500
</t>
        </r>
      </text>
    </comment>
    <comment ref="AN17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06/05/21
9363
O/fee=4000 Due=4000/-</t>
        </r>
      </text>
    </comment>
    <comment ref="AP17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03/06/21
9364
</t>
        </r>
      </text>
    </comment>
    <comment ref="H18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Less-1,000/-</t>
        </r>
      </text>
    </comment>
    <comment ref="J18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Less-1,000/-</t>
        </r>
      </text>
    </comment>
    <comment ref="N18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02/09/2020
2,000/-</t>
        </r>
      </text>
    </comment>
    <comment ref="P18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02/09/2020
2,000/-
19.09.2020
9290
Dev. Fee=500
S/c=5000</t>
        </r>
      </text>
    </comment>
    <comment ref="R18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19.09.2020
9290
Dev. Fee=500
S/c=5000</t>
        </r>
      </text>
    </comment>
    <comment ref="T18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25/01/21
O/fee
Oct to  Dec/20
Paid in janu/21</t>
        </r>
      </text>
    </comment>
    <comment ref="W18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Less 30% in Tuition fee for Oct/20.</t>
        </r>
      </text>
    </comment>
    <comment ref="X18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25/01/21
O/fee
Oct to  Dec/20
Paid in janu/21</t>
        </r>
      </text>
    </comment>
    <comment ref="Y18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Less 30% in Tuition fee for Oct/20.</t>
        </r>
      </text>
    </comment>
    <comment ref="Z18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25/01/21
O/fee
Oct to  Dec/20
Paid in janu/21</t>
        </r>
      </text>
    </comment>
    <comment ref="AA18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Less 30% in Tuition fee for Oct/20.</t>
        </r>
      </text>
    </comment>
    <comment ref="AB18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25/01/21
O/fee
Oct to  Dec/20
Paid in janu/21</t>
        </r>
      </text>
    </comment>
    <comment ref="AC18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Less 30% in Tuition fee for Oct/20.</t>
        </r>
      </text>
    </comment>
    <comment ref="AD18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25/01/21
O/fee
Oct to  Dec/20
Paid in janu/21</t>
        </r>
      </text>
    </comment>
    <comment ref="AE18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Less 30% in Tuition fee for Oct/20.</t>
        </r>
      </text>
    </comment>
    <comment ref="AG18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Less 30% in Tuition fee for Oct/20.</t>
        </r>
      </text>
    </comment>
    <comment ref="AI18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Less 30% in Tuition fee for Oct/20.</t>
        </r>
      </text>
    </comment>
    <comment ref="AK18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Less 30% in Tuition fee for Oct/20.</t>
        </r>
      </text>
    </comment>
    <comment ref="AL18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06/05/21
9292
Janu/21 to March/21</t>
        </r>
      </text>
    </comment>
    <comment ref="AM18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Less 30% in Tuition fee for Oct/20.</t>
        </r>
      </text>
    </comment>
    <comment ref="AN18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06/06/21
9293
April/21 2590  Due=1960
</t>
        </r>
      </text>
    </comment>
    <comment ref="H19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Less-2,000/-</t>
        </r>
      </text>
    </comment>
    <comment ref="J19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Less-2,000/-</t>
        </r>
      </text>
    </comment>
    <comment ref="N19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02/09/2020
9,000/-</t>
        </r>
      </text>
    </comment>
    <comment ref="P19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02/09/2020
9,000/-</t>
        </r>
      </text>
    </comment>
    <comment ref="R19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02/09/2020
9,000/-</t>
        </r>
      </text>
    </comment>
    <comment ref="T19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02/09/2020
9,000/-
11.10.2020
9314
Oct/20 (Less=30%)
Others fee=6,500/-</t>
        </r>
      </text>
    </comment>
    <comment ref="W19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Less 30% in Tuition fee for Oct/20.</t>
        </r>
      </text>
    </comment>
    <comment ref="X19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11.10.2020
9314
Oct/20 (Less=30%)
Others fee=6,500/-</t>
        </r>
      </text>
    </comment>
    <comment ref="Y19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Less 30% in Tuition fee for Oct/20.</t>
        </r>
      </text>
    </comment>
    <comment ref="Z19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09/11/2020
9315
</t>
        </r>
      </text>
    </comment>
    <comment ref="AA19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Less 30% in Tuition fee for Oct/20.</t>
        </r>
      </text>
    </comment>
    <comment ref="AB19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27/01/21
9316
Dec + Janu/21
Paid in anu/21</t>
        </r>
      </text>
    </comment>
    <comment ref="AC19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Less 30% in Tuition fee for Oct/20.</t>
        </r>
      </text>
    </comment>
    <comment ref="AD19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27/01/21
9316
Dec + Janu/21
Paid in anu/21</t>
        </r>
      </text>
    </comment>
    <comment ref="AE19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Less 30% in Tuition fee for Oct/20.</t>
        </r>
      </text>
    </comment>
    <comment ref="AG19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Less 30% in Tuition fee for Oct/20.</t>
        </r>
      </text>
    </comment>
    <comment ref="AI19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Less 30% in Tuition fee for Oct/20.</t>
        </r>
      </text>
    </comment>
    <comment ref="AJ19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01/04/2021
9216
</t>
        </r>
      </text>
    </comment>
    <comment ref="AK19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Less 30% in Tuition fee for Oct/20.</t>
        </r>
      </text>
    </comment>
    <comment ref="AM19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Less 30% in Tuition fee for Oct/20.</t>
        </r>
      </text>
    </comment>
    <comment ref="AN19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05/06/21
9319
</t>
        </r>
      </text>
    </comment>
    <comment ref="H20" authorId="0">
      <text>
        <r>
          <rPr>
            <b/>
            <sz val="9"/>
            <color indexed="81"/>
            <rFont val="Tahoma"/>
            <family val="2"/>
          </rPr>
          <t>Windows User:
20/02/21</t>
        </r>
        <r>
          <rPr>
            <sz val="9"/>
            <color indexed="81"/>
            <rFont val="Tahoma"/>
            <family val="2"/>
          </rPr>
          <t xml:space="preserve">
T.c Order By
O/fee Less 2nd year 4,000/-
 board  11/02/21
College=20/02/21</t>
        </r>
      </text>
    </comment>
    <comment ref="J20" authorId="0">
      <text>
        <r>
          <rPr>
            <b/>
            <sz val="9"/>
            <color indexed="81"/>
            <rFont val="Tahoma"/>
            <family val="2"/>
          </rPr>
          <t>Windows User:
20/02/21</t>
        </r>
        <r>
          <rPr>
            <sz val="9"/>
            <color indexed="81"/>
            <rFont val="Tahoma"/>
            <family val="2"/>
          </rPr>
          <t xml:space="preserve">
T.c Order By
O/fee Less 2nd year 4,000/-
 board  11/02/21
College=20/02/21</t>
        </r>
      </text>
    </comment>
    <comment ref="N20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16/09/2020
9,000/-</t>
        </r>
      </text>
    </comment>
    <comment ref="P20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16/09/2020
9,000/-</t>
        </r>
      </text>
    </comment>
    <comment ref="R20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16/09/2020
9,000/-</t>
        </r>
      </text>
    </comment>
    <comment ref="S20" authorId="0">
      <text>
        <r>
          <rPr>
            <b/>
            <sz val="9"/>
            <color indexed="81"/>
            <rFont val="Tahoma"/>
            <family val="2"/>
          </rPr>
          <t>Windows User:
20/02/21</t>
        </r>
        <r>
          <rPr>
            <sz val="9"/>
            <color indexed="81"/>
            <rFont val="Tahoma"/>
            <family val="2"/>
          </rPr>
          <t xml:space="preserve">
T.c Order By
O/fee Less 2nd year 4,000/-
 board  11/02/21
College=20/02/21</t>
        </r>
      </text>
    </comment>
    <comment ref="T20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16/09/2020
9,000/-</t>
        </r>
      </text>
    </comment>
    <comment ref="W20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Less 30% in Tuition fee for Oct/20.</t>
        </r>
      </text>
    </comment>
    <comment ref="Y20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Less 30% in Tuition fee for Oct/20.</t>
        </r>
      </text>
    </comment>
    <comment ref="AA20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Less 30% in Tuition fee for Oct/20.</t>
        </r>
      </text>
    </comment>
    <comment ref="AC20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Less 30% in Tuition fee for Oct/20.</t>
        </r>
      </text>
    </comment>
    <comment ref="AF20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28/02/21
9339
O/fee=2500
Up to Janu/21</t>
        </r>
      </text>
    </comment>
    <comment ref="G21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T.c Order By
 board  11/02/21
Less 50%=4000/- O/fee
College=20/02/21</t>
        </r>
      </text>
    </comment>
    <comment ref="N21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16/09/2020
9,000/-</t>
        </r>
      </text>
    </comment>
    <comment ref="P21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16/09/2020
9,000/-</t>
        </r>
      </text>
    </comment>
    <comment ref="R21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16/09/2020
9,000/-</t>
        </r>
      </text>
    </comment>
    <comment ref="S21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b/>
            <sz val="9"/>
            <color indexed="81"/>
            <rFont val="Tahoma"/>
            <family val="2"/>
          </rPr>
          <t>T.c Order By board
11/02/21
Less 50%=4000/-</t>
        </r>
      </text>
    </comment>
    <comment ref="T21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16/09/2020
9,000/-
05/11/2020
9482
S/c=1,500/-
Paid to Nov/2020</t>
        </r>
      </text>
    </comment>
    <comment ref="AH21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20/02/21
9339
O/fee=2500 Less=4000/-
Up to Janu/21 By rools
T.c-11/02/21 Board</t>
        </r>
      </text>
    </comment>
    <comment ref="N22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05/09/2020
15,500/-</t>
        </r>
      </text>
    </comment>
    <comment ref="P22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05/09/2020
15,500/-</t>
        </r>
      </text>
    </comment>
    <comment ref="R22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05/09/2020
15,500/-</t>
        </r>
      </text>
    </comment>
    <comment ref="T22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05/09/2020
15,500/-</t>
        </r>
      </text>
    </comment>
    <comment ref="W22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Less 30% in Tuition fee for Oct/20.</t>
        </r>
      </text>
    </comment>
    <comment ref="X22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09.10.2020
Bkash=5,730/-
College=3,570/-
Hostel=2,160/-</t>
        </r>
      </text>
    </comment>
    <comment ref="Y22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Less 30% in Tuition fee for Oct/20.</t>
        </r>
      </text>
    </comment>
    <comment ref="Z22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09/11/2020
By bkash
C=3570
H=2160
T=5730</t>
        </r>
      </text>
    </comment>
    <comment ref="AA22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Less 30% in Tuition fee for Oct/20.</t>
        </r>
      </text>
    </comment>
    <comment ref="AB22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17/12/2020
By bkash
C=3570
H=2160
T=5730</t>
        </r>
      </text>
    </comment>
    <comment ref="AC22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Less 30% in Tuition fee for Oct/20.</t>
        </r>
      </text>
    </comment>
    <comment ref="AD22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24/01/2021
By bkash
C=3570
H=2160
T=5730</t>
        </r>
      </text>
    </comment>
    <comment ref="AE22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Less 30% in Tuition fee for Oct/20.</t>
        </r>
      </text>
    </comment>
    <comment ref="AG22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Less 30% in Tuition fee for Oct/20.</t>
        </r>
      </text>
    </comment>
    <comment ref="AI22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Less 30% in Tuition fee for Oct/20.</t>
        </r>
      </text>
    </comment>
    <comment ref="AK22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Less 30% in Tuition fee for Oct/20.</t>
        </r>
      </text>
    </comment>
    <comment ref="AM22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Less 30% in Tuition fee for Oct/20.</t>
        </r>
      </text>
    </comment>
    <comment ref="AN22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03/06/21
3459
Up to June/21</t>
        </r>
      </text>
    </comment>
    <comment ref="H23" authorId="0">
      <text>
        <r>
          <rPr>
            <b/>
            <sz val="9"/>
            <color indexed="81"/>
            <rFont val="Tahoma"/>
            <family val="2"/>
          </rPr>
          <t xml:space="preserve">Windows User:
Note-149
</t>
        </r>
        <r>
          <rPr>
            <sz val="9"/>
            <color indexed="81"/>
            <rFont val="Tahoma"/>
            <family val="2"/>
          </rPr>
          <t>Less=50%
Opening to Clossing period
Meeting 20/10/2020</t>
        </r>
      </text>
    </comment>
    <comment ref="J23" authorId="0">
      <text>
        <r>
          <rPr>
            <b/>
            <sz val="9"/>
            <color indexed="81"/>
            <rFont val="Tahoma"/>
            <family val="2"/>
          </rPr>
          <t xml:space="preserve">Windows User:
Note-149
</t>
        </r>
        <r>
          <rPr>
            <sz val="9"/>
            <color indexed="81"/>
            <rFont val="Tahoma"/>
            <family val="2"/>
          </rPr>
          <t>Less=50%
Opening to Clossing period
Meeting 20/10/2020</t>
        </r>
      </text>
    </comment>
    <comment ref="N23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05/09/2020
9,000/-</t>
        </r>
      </text>
    </comment>
    <comment ref="P23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05/09/2020
9,000/-</t>
        </r>
      </text>
    </comment>
    <comment ref="R23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05/09/2020
9,000/-</t>
        </r>
      </text>
    </comment>
    <comment ref="T23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05/09/2020
9,000/-
05/11/2020
9482
</t>
        </r>
        <r>
          <rPr>
            <sz val="9"/>
            <color indexed="10"/>
            <rFont val="Tahoma"/>
            <family val="2"/>
          </rPr>
          <t>O/fee=1,500/-</t>
        </r>
        <r>
          <rPr>
            <sz val="9"/>
            <color indexed="81"/>
            <rFont val="Tahoma"/>
            <family val="2"/>
          </rPr>
          <t xml:space="preserve">
Oct/2020
Paid in Nov/20
18/01/2021
9484
Janu/21
</t>
        </r>
        <r>
          <rPr>
            <sz val="9"/>
            <color indexed="10"/>
            <rFont val="Tahoma"/>
            <family val="2"/>
          </rPr>
          <t>O/fee=1000  due=4000</t>
        </r>
        <r>
          <rPr>
            <sz val="9"/>
            <color indexed="81"/>
            <rFont val="Tahoma"/>
            <family val="2"/>
          </rPr>
          <t xml:space="preserve">
Paid in Janu/21</t>
        </r>
      </text>
    </comment>
    <comment ref="Z23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05/11/2020
9482
Oct/2020
Poaid to Nov/2020</t>
        </r>
      </text>
    </comment>
    <comment ref="AB23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05/11/2020
9482
S/c=1,500/-
Oct/2020
17/12/2020
Nov + Dec/20
Paid in Dec/20
O/fee Due=5,000/-</t>
        </r>
      </text>
    </comment>
    <comment ref="AD23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17/12/2020
Nov + Dec/20
Paid in Dec/20
O/fee Due=5,000/-</t>
        </r>
      </text>
    </comment>
    <comment ref="AF23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18/01/2021
9484
Janu/21
O/fee=1000  due=4000
Paid in Janu/21</t>
        </r>
      </text>
    </comment>
    <comment ref="AH23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18/02/21
9485
Feb/21
O/fee1000 Due-3000</t>
        </r>
      </text>
    </comment>
    <comment ref="AJ23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18/03/21
9486
O/fee=1000 Due=2000/-
March/21</t>
        </r>
      </text>
    </comment>
    <comment ref="AN23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02/05/21
9490
April + May/21
O/fee=1000  Due=1000/-</t>
        </r>
      </text>
    </comment>
    <comment ref="N24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06/09/2020
15,500/-</t>
        </r>
      </text>
    </comment>
    <comment ref="P24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06/09/2020
15,500/-</t>
        </r>
      </text>
    </comment>
    <comment ref="R24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06/09/2020
15,500/-</t>
        </r>
      </text>
    </comment>
    <comment ref="T24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06/09/2020
15,500/-</t>
        </r>
      </text>
    </comment>
    <comment ref="W24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Less 30% in Tuition fee for Oct/20.</t>
        </r>
      </text>
    </comment>
    <comment ref="X24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11.10.2020
Bkash=3,570/-</t>
        </r>
      </text>
    </comment>
    <comment ref="Y24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Less 30% in Tuition fee for Oct/20.</t>
        </r>
      </text>
    </comment>
    <comment ref="Z24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17/11/2020
By bkash
C=3550</t>
        </r>
      </text>
    </comment>
    <comment ref="AA24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Less 30% in Tuition fee for Oct/20.</t>
        </r>
      </text>
    </comment>
    <comment ref="AB24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23/12/2020
By bkash
C=3590
Dec/20</t>
        </r>
      </text>
    </comment>
    <comment ref="AC24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Less 30% in Tuition fee for Oct/20.</t>
        </r>
      </text>
    </comment>
    <comment ref="AD24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17/01/2021
By bkash
C=3570</t>
        </r>
      </text>
    </comment>
    <comment ref="AE24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Less 30% in Tuition fee for Oct/20.</t>
        </r>
      </text>
    </comment>
    <comment ref="AG24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Less 30% in Tuition fee for Oct/20.</t>
        </r>
      </text>
    </comment>
    <comment ref="AH24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10/03/21
9987
Feb + March/21</t>
        </r>
      </text>
    </comment>
    <comment ref="AI24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Less 30% in Tuition fee for Oct/20.</t>
        </r>
      </text>
    </comment>
    <comment ref="AK24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Less 30% in Tuition fee for Oct/20.</t>
        </r>
      </text>
    </comment>
    <comment ref="AL24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27/05/21
9989
Up to June/21</t>
        </r>
      </text>
    </comment>
    <comment ref="AM24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Less 30% in Tuition fee for Oct/20.</t>
        </r>
      </text>
    </comment>
    <comment ref="N25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07/09/2020
9,000/-</t>
        </r>
      </text>
    </comment>
    <comment ref="P25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07/09/2020
9,000/-</t>
        </r>
      </text>
    </comment>
    <comment ref="R25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07/09/2020
9,000/-</t>
        </r>
      </text>
    </comment>
    <comment ref="T25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07/09/2020
9,000/-</t>
        </r>
      </text>
    </comment>
    <comment ref="W25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Less 30% in Tuition fee for Oct/20.</t>
        </r>
      </text>
    </comment>
    <comment ref="X25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24/01/2021
10010
Oct to Janu/21
Paid in Janu/21</t>
        </r>
      </text>
    </comment>
    <comment ref="Y25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Less 30% in Tuition fee for Oct/20.</t>
        </r>
      </text>
    </comment>
    <comment ref="Z25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24/01/2021
10010
Oct to Janu/21
Paid in Janu/21</t>
        </r>
      </text>
    </comment>
    <comment ref="AA25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Less 30% in Tuition fee for Oct/20.</t>
        </r>
      </text>
    </comment>
    <comment ref="AB25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24/01/2021
10010
Oct to Janu/21
Paid in Janu/21</t>
        </r>
      </text>
    </comment>
    <comment ref="AC25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Less 30% in Tuition fee for Oct/20.</t>
        </r>
      </text>
    </comment>
    <comment ref="AD25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24/01/2021
10010
Oct to Janu/21
Paid in Janu/21</t>
        </r>
      </text>
    </comment>
    <comment ref="AE25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Less 30% in Tuition fee for Oct/20.</t>
        </r>
      </text>
    </comment>
    <comment ref="AG25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Less 30% in Tuition fee for Oct/20.</t>
        </r>
      </text>
    </comment>
    <comment ref="AI25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Less 30% in Tuition fee for Oct/20.</t>
        </r>
      </text>
    </comment>
    <comment ref="AK25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Less 30% in Tuition fee for Oct/20.</t>
        </r>
      </text>
    </comment>
    <comment ref="AL25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03/05/21
10011
Up  to April/21</t>
        </r>
      </text>
    </comment>
    <comment ref="AM25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Less 30% in Tuition fee for Oct/20.</t>
        </r>
      </text>
    </comment>
    <comment ref="AN25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05/06/21
10012</t>
        </r>
      </text>
    </comment>
    <comment ref="N26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07/09/2020
9,000/-</t>
        </r>
      </text>
    </comment>
    <comment ref="P26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07/09/2020
9,000/-</t>
        </r>
      </text>
    </comment>
    <comment ref="R26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07/09/2020
9,000/-</t>
        </r>
      </text>
    </comment>
    <comment ref="T26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07/09/2020
9,000/-
08/10/20
10034
O/fee=6500
Paid to Oct/20</t>
        </r>
      </text>
    </comment>
    <comment ref="Z26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08/10/20
10034
O/fee6500
Oct-3570</t>
        </r>
      </text>
    </comment>
    <comment ref="AB26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05/11/2020
10035
Nov/2020</t>
        </r>
      </text>
    </comment>
    <comment ref="AD26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03/12/2020
10036
</t>
        </r>
      </text>
    </comment>
    <comment ref="AF26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07/01/2021
10037</t>
        </r>
      </text>
    </comment>
    <comment ref="AH26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10/02/21
10038
</t>
        </r>
      </text>
    </comment>
    <comment ref="AJ26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09/03/21
10039</t>
        </r>
      </text>
    </comment>
    <comment ref="AL26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06/04/2021
10040
</t>
        </r>
      </text>
    </comment>
    <comment ref="AN26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30/05/2021
10041
</t>
        </r>
      </text>
    </comment>
    <comment ref="AP26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07/06/21
10042
</t>
        </r>
      </text>
    </comment>
    <comment ref="H27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Less-1,000/-</t>
        </r>
      </text>
    </comment>
    <comment ref="J27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Less-1,000/-</t>
        </r>
      </text>
    </comment>
    <comment ref="N27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08/09/2020
9,000/-</t>
        </r>
      </text>
    </comment>
    <comment ref="P27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08/09/2020
9,000/-</t>
        </r>
      </text>
    </comment>
    <comment ref="R27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08/09/2020
9,000/-</t>
        </r>
      </text>
    </comment>
    <comment ref="T27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08/09/2020
9,000/-
27/12/2020
9506
Oct to Janu/20
O/fee= 6500/-
Paid in Dec/20</t>
        </r>
      </text>
    </comment>
    <comment ref="W27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Less 30% in Tuition fee for Oct/20.</t>
        </r>
      </text>
    </comment>
    <comment ref="X27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27/12/2020
9506
Oct to Janu/20
O/fee= 6500/-
Paid in Dec/20</t>
        </r>
      </text>
    </comment>
    <comment ref="Y27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Less 30% in Tuition fee for Oct/20.</t>
        </r>
      </text>
    </comment>
    <comment ref="Z27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27/12/2020
9506
Oct to Janu/20
O/fee= 6500/-
Paid in Dec/20</t>
        </r>
      </text>
    </comment>
    <comment ref="AA27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Less 30% in Tuition fee for Oct/20.</t>
        </r>
      </text>
    </comment>
    <comment ref="AB27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27/12/2020
9506
Oct to Janu/20
O/fee= 6500/-
Paid in Dec/20</t>
        </r>
      </text>
    </comment>
    <comment ref="AC27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Less 30% in Tuition fee for Oct/20.</t>
        </r>
      </text>
    </comment>
    <comment ref="AD27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27/12/2020
9506
Oct to Janu/20
O/fee= 6500/-
Paid in Dec/20</t>
        </r>
      </text>
    </comment>
    <comment ref="AE27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Less 30% in Tuition fee for Oct/20.</t>
        </r>
      </text>
    </comment>
    <comment ref="AG27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Less 30% in Tuition fee for Oct/20.</t>
        </r>
      </text>
    </comment>
    <comment ref="AI27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Less 30% in Tuition fee for Oct/20.</t>
        </r>
      </text>
    </comment>
    <comment ref="AK27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Less 30% in Tuition fee for Oct/20.</t>
        </r>
      </text>
    </comment>
    <comment ref="AM27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Less 30% in Tuition fee for Oct/20.</t>
        </r>
      </text>
    </comment>
    <comment ref="AN27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05/06/21
9507</t>
        </r>
      </text>
    </comment>
    <comment ref="N28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08/09/2020
9,000/-</t>
        </r>
      </text>
    </comment>
    <comment ref="P28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08/09/2020
9,000/-</t>
        </r>
      </text>
    </comment>
    <comment ref="R28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08/09/2020
9,000/-</t>
        </r>
      </text>
    </comment>
    <comment ref="T28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08/09/2020
9,000/-</t>
        </r>
      </text>
    </comment>
    <comment ref="H29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Less=2550/-</t>
        </r>
      </text>
    </comment>
    <comment ref="J29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Less=2550/-</t>
        </r>
      </text>
    </comment>
    <comment ref="N29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09/09/2020
9,000/-</t>
        </r>
      </text>
    </comment>
    <comment ref="P29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09/09/2020
9,000/-</t>
        </r>
      </text>
    </comment>
    <comment ref="R29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09/09/2020
9,000/-</t>
        </r>
      </text>
    </comment>
    <comment ref="T29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09/09/2020
9,000/-</t>
        </r>
      </text>
    </comment>
    <comment ref="Z29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28/01/21
7150
Oct to janu/21
Paid in Janu/21</t>
        </r>
      </text>
    </comment>
    <comment ref="AB29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28/01/21
7150
Oct to janu/21
Paid in Janu/21</t>
        </r>
      </text>
    </comment>
    <comment ref="AD29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28/01/21
7150
Oct to janu/21
Paid in Janu/21</t>
        </r>
      </text>
    </comment>
    <comment ref="AF29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28/01/21
7150
Oct to janu/21
Paid in Janu/21</t>
        </r>
      </text>
    </comment>
    <comment ref="AP29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06/06/21
7151
O/fee due=6500/-</t>
        </r>
      </text>
    </comment>
    <comment ref="N30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09/09/2020
9,000/-</t>
        </r>
      </text>
    </comment>
    <comment ref="P30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09/09/2020
9,000/-</t>
        </r>
      </text>
    </comment>
    <comment ref="R30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09/09/2020
9,000/-</t>
        </r>
      </text>
    </comment>
    <comment ref="T30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09/09/2020
9,000/-</t>
        </r>
      </text>
    </comment>
    <comment ref="W30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Less 30% in Tuition fee for Oct/20.</t>
        </r>
      </text>
    </comment>
    <comment ref="Y30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Less 30% in Tuition fee for Oct/20.</t>
        </r>
      </text>
    </comment>
    <comment ref="AA30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Less 30% in Tuition fee for Oct/20.</t>
        </r>
      </text>
    </comment>
    <comment ref="AC30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Less 30% in Tuition fee for Oct/20.</t>
        </r>
      </text>
    </comment>
    <comment ref="AE30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Less 30% in Tuition fee for Oct/20.</t>
        </r>
      </text>
    </comment>
    <comment ref="AG30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Less 30% in Tuition fee for Oct/20.</t>
        </r>
      </text>
    </comment>
    <comment ref="AI30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Less 30% in Tuition fee for Oct/20.</t>
        </r>
      </text>
    </comment>
    <comment ref="AK30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Less 30% in Tuition fee for Oct/20.</t>
        </r>
      </text>
    </comment>
    <comment ref="AM30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Less 30% in Tuition fee for Oct/20.</t>
        </r>
      </text>
    </comment>
    <comment ref="N31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09/09/2020
9,000/-</t>
        </r>
      </text>
    </comment>
    <comment ref="P31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09/09/2020
9,000/-</t>
        </r>
      </text>
    </comment>
    <comment ref="R31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09/09/2020
9,000/-</t>
        </r>
      </text>
    </comment>
    <comment ref="T31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09/09/2020
9,000/-
27/01/21
8374
O/fee=6500
Oct to Janu/21
Paid in janu/21</t>
        </r>
      </text>
    </comment>
    <comment ref="W31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Less 30% in Tuition fee for Oct/20.</t>
        </r>
      </text>
    </comment>
    <comment ref="X31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27/01/21
8374
O/fee=6500
Oct to Janu/21
Paid in janu/21</t>
        </r>
      </text>
    </comment>
    <comment ref="Y31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Less 30% in Tuition fee for Oct/20.</t>
        </r>
      </text>
    </comment>
    <comment ref="Z31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27/01/21
8374
O/fee=6500
Oct to Janu/21
Paid in janu/21</t>
        </r>
      </text>
    </comment>
    <comment ref="AA31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Less 30% in Tuition fee for Oct/20.</t>
        </r>
      </text>
    </comment>
    <comment ref="AB31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27/01/21
8374
O/fee=6500
Oct to Janu/21
Paid in janu/21</t>
        </r>
      </text>
    </comment>
    <comment ref="AC31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Less 30% in Tuition fee for Oct/20.</t>
        </r>
      </text>
    </comment>
    <comment ref="AD31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27/01/21
8374
O/fee=6500
Oct to Janu/21
Paid in janu/21</t>
        </r>
      </text>
    </comment>
    <comment ref="AE31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Less 30% in Tuition fee for Oct/20.</t>
        </r>
      </text>
    </comment>
    <comment ref="AG31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Less 30% in Tuition fee for Oct/20.</t>
        </r>
      </text>
    </comment>
    <comment ref="AI31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Less 30% in Tuition fee for Oct/20.</t>
        </r>
      </text>
    </comment>
    <comment ref="AJ31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11/04/2021
8375
Feb + march/21</t>
        </r>
      </text>
    </comment>
    <comment ref="AK31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Less 30% in Tuition fee for Oct/20.</t>
        </r>
      </text>
    </comment>
    <comment ref="AL31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27/05/21
8376
Up ty May/21</t>
        </r>
      </text>
    </comment>
    <comment ref="AM31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Less 30% in Tuition fee for Oct/20.</t>
        </r>
      </text>
    </comment>
    <comment ref="N32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12/09/2020
7,500/-</t>
        </r>
      </text>
    </comment>
    <comment ref="P32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12/09/2020
7,500/-</t>
        </r>
      </text>
    </comment>
    <comment ref="R32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12/09/2020
7,500/-</t>
        </r>
      </text>
    </comment>
    <comment ref="T32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09/12/2020
7678
O/fee with
Oct/20
Paid in Dec20</t>
        </r>
      </text>
    </comment>
    <comment ref="Z32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09/12/2020
7678
O/fee with
Oct/20
Paid in Dec20</t>
        </r>
      </text>
    </comment>
    <comment ref="AB32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10/12/2020
7679
Nov + Dec/20
Paid in Dec/20</t>
        </r>
      </text>
    </comment>
    <comment ref="AD32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09/12/2020
7678
O/fee with
Oct/20
Paid in Dec20
10/12/2020
7679
Nov + Dec/20
paid in Dec/0</t>
        </r>
      </text>
    </comment>
    <comment ref="AF32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10/01/2021
7680</t>
        </r>
      </text>
    </comment>
    <comment ref="AJ32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17/03/21
7681
Feb + March/21</t>
        </r>
      </text>
    </comment>
    <comment ref="AP32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03/06/21
7683
Up to June/21</t>
        </r>
      </text>
    </comment>
    <comment ref="N33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12/09/2020
7,500/-</t>
        </r>
      </text>
    </comment>
    <comment ref="P33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12/09/2020
7,500/-</t>
        </r>
      </text>
    </comment>
    <comment ref="R33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12/09/2020
7,500/-</t>
        </r>
      </text>
    </comment>
    <comment ref="T33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10.10.2020
7702
Oct/20 (Less=30%)
Others fee=8,000/-</t>
        </r>
      </text>
    </comment>
    <comment ref="W33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Less 30% in Tuition fee for Oct/20.</t>
        </r>
      </text>
    </comment>
    <comment ref="X33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10.10.2020
7702
Oct/20 (Less=30%)
Others fee=8,000/-</t>
        </r>
      </text>
    </comment>
    <comment ref="Y33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Less 30% in Tuition fee for Oct/20.</t>
        </r>
      </text>
    </comment>
    <comment ref="Z33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07/11/2020
7703
</t>
        </r>
      </text>
    </comment>
    <comment ref="AA33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Less 30% in Tuition fee for Oct/20.</t>
        </r>
      </text>
    </comment>
    <comment ref="AB33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05/12/2020
7704
</t>
        </r>
      </text>
    </comment>
    <comment ref="AC33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Less 30% in Tuition fee for Oct/20.</t>
        </r>
      </text>
    </comment>
    <comment ref="AD33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09/01/21
7705
</t>
        </r>
      </text>
    </comment>
    <comment ref="AE33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Less 30% in Tuition fee for Oct/20.</t>
        </r>
      </text>
    </comment>
    <comment ref="AF33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11/02/21
7706</t>
        </r>
      </text>
    </comment>
    <comment ref="AG33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Less 30% in Tuition fee for Oct/20.</t>
        </r>
      </text>
    </comment>
    <comment ref="AH33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06/03/21
7707</t>
        </r>
      </text>
    </comment>
    <comment ref="AI33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Less 30% in Tuition fee for Oct/20.</t>
        </r>
      </text>
    </comment>
    <comment ref="AJ33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11/04/2021
7708
</t>
        </r>
      </text>
    </comment>
    <comment ref="AK33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Less 30% in Tuition fee for Oct/20.</t>
        </r>
      </text>
    </comment>
    <comment ref="AL33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06/05/21
7709
</t>
        </r>
      </text>
    </comment>
    <comment ref="AM33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Less 30% in Tuition fee for Oct/20.</t>
        </r>
      </text>
    </comment>
    <comment ref="AN33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05/06/21
7710</t>
        </r>
      </text>
    </comment>
    <comment ref="B34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Dec/20 tuition fee     Bkash problem</t>
        </r>
      </text>
    </comment>
    <comment ref="N34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12/09/2020
7,500/-</t>
        </r>
      </text>
    </comment>
    <comment ref="P34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12/09/2020
7,500/-</t>
        </r>
      </text>
    </comment>
    <comment ref="R34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12/09/2020
7,500/-</t>
        </r>
      </text>
    </comment>
    <comment ref="T34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21/09/2020
7726
Paid to sep/20</t>
        </r>
      </text>
    </comment>
    <comment ref="X34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21/09/2020
7726
O/fee</t>
        </r>
      </text>
    </comment>
    <comment ref="Z34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19/10/2020
7727
Oct/2020</t>
        </r>
      </text>
    </comment>
    <comment ref="AB34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09/11/2020
By bkash
C=3570
H=1950
T=5520
Nov/20
Paid in Nov/20</t>
        </r>
      </text>
    </comment>
    <comment ref="AF34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07/01/2021
7730
Janu/21
Dec/20 bkash problem</t>
        </r>
      </text>
    </comment>
    <comment ref="AH34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09/02/21
7731
Feb/21</t>
        </r>
      </text>
    </comment>
    <comment ref="AL34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13/04/21
By bkash
C=3570
H=1950
T=5520
March/21</t>
        </r>
      </text>
    </comment>
    <comment ref="N35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12/09/2020
7,500/-</t>
        </r>
      </text>
    </comment>
    <comment ref="P35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12/09/2020
7,500/-</t>
        </r>
      </text>
    </comment>
    <comment ref="R35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12/09/2020
7,500/-</t>
        </r>
      </text>
    </comment>
    <comment ref="T35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09/01/2021
7751
Dec/20
O/fee=4000/ Due=4000
Paid in Janu/21
11/01/21
7752
O/fee=4000
Paid in Janu/21</t>
        </r>
      </text>
    </comment>
    <comment ref="W35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Less 30% in Tuition fee for Oct/20.</t>
        </r>
      </text>
    </comment>
    <comment ref="X35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05/11/2020
7750
Oct +Nov/2020
Paid to Nov/2020</t>
        </r>
      </text>
    </comment>
    <comment ref="Y35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Less 30% in Tuition fee for Oct/20.</t>
        </r>
      </text>
    </comment>
    <comment ref="Z35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05/11/2020
7750
Oct +Nov/2020</t>
        </r>
      </text>
    </comment>
    <comment ref="AA35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Less 30% in Tuition fee for Oct/20.</t>
        </r>
      </text>
    </comment>
    <comment ref="AB35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09/01/2021
7751
Dec/20
O/fee=4000/ Due=4000
Paid in Janu/21</t>
        </r>
      </text>
    </comment>
    <comment ref="AC35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Less 30% in Tuition fee for Oct/20.</t>
        </r>
      </text>
    </comment>
    <comment ref="AD35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09/01/2021
7751
Dec/20
O/fee=4000/ Due=4000
Paid in Janu/21
11/01/21
7752
O/fee=4000
Paid in Janu/21
25/01/21
7753
Janu/21
Paid in Janu/21</t>
        </r>
      </text>
    </comment>
    <comment ref="AE35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Less 30% in Tuition fee for Oct/20.</t>
        </r>
      </text>
    </comment>
    <comment ref="AF35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22/02/21
7754/55
Feb + March/21</t>
        </r>
      </text>
    </comment>
    <comment ref="AG35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Less 30% in Tuition fee for Oct/20.</t>
        </r>
      </text>
    </comment>
    <comment ref="AH35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22/02/21
7754/55
Feb + March/21
Paid in Feb/21</t>
        </r>
      </text>
    </comment>
    <comment ref="AI35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Less 30% in Tuition fee for Oct/20.</t>
        </r>
      </text>
    </comment>
    <comment ref="AK35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Less 30% in Tuition fee for Oct/20.</t>
        </r>
      </text>
    </comment>
    <comment ref="AL35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29/05/21
7757
April + May/21</t>
        </r>
      </text>
    </comment>
    <comment ref="AM35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Less 30% in Tuition fee for Oct/20.</t>
        </r>
      </text>
    </comment>
    <comment ref="AN35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06/06/21
7758
</t>
        </r>
      </text>
    </comment>
    <comment ref="N36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12/09/2020
7,500/-</t>
        </r>
      </text>
    </comment>
    <comment ref="P36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12/09/2020
7,500/-</t>
        </r>
      </text>
    </comment>
    <comment ref="R36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12/09/2020
7,500/-</t>
        </r>
      </text>
    </comment>
    <comment ref="T36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27/01/21
7774
O/fee=8000
Oct=3570
Nov=430 Due=3140
Paid in Janu/21</t>
        </r>
      </text>
    </comment>
    <comment ref="W36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Less 30% in Tuition fee for Oct/20.</t>
        </r>
      </text>
    </comment>
    <comment ref="X36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27/01/21
7774
O/fee=8000
Oct=3570
Nov=430 Due=3140
Paid in Janu/21</t>
        </r>
      </text>
    </comment>
    <comment ref="Y36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Less 30% in Tuition fee for Oct/20.</t>
        </r>
      </text>
    </comment>
    <comment ref="Z36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27/01/21
7774
O/fee=8000
Oct=3570
Nov=430 Due=3140
Paid in Janu/21</t>
        </r>
      </text>
    </comment>
    <comment ref="AA36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Less 30% in Tuition fee for Oct/20.</t>
        </r>
      </text>
    </comment>
    <comment ref="AC36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Less 30% in Tuition fee for Oct/20.</t>
        </r>
      </text>
    </comment>
    <comment ref="AD36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27/01/21
7774
O/fee=8000
Oct=3570
Nov=430 Due=3140
Paid in Janu/21</t>
        </r>
      </text>
    </comment>
    <comment ref="AE36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Less 30% in Tuition fee for Oct/20.</t>
        </r>
      </text>
    </comment>
    <comment ref="AG36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Less 30% in Tuition fee for Oct/20.</t>
        </r>
      </text>
    </comment>
    <comment ref="AI36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Less 30% in Tuition fee for Oct/20.</t>
        </r>
      </text>
    </comment>
    <comment ref="AK36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Less 30% in Tuition fee for Oct/20.</t>
        </r>
      </text>
    </comment>
    <comment ref="AM36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Less 30% in Tuition fee for Oct/20.</t>
        </r>
      </text>
    </comment>
    <comment ref="AN36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06/06/21
7775
</t>
        </r>
      </text>
    </comment>
    <comment ref="B37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Full Free With Addmission
By Khokon sir</t>
        </r>
      </text>
    </comment>
    <comment ref="G37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Less-3,500/-</t>
        </r>
      </text>
    </comment>
    <comment ref="H37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b/>
            <sz val="9"/>
            <color indexed="81"/>
            <rFont val="Tahoma"/>
            <family val="2"/>
          </rPr>
          <t xml:space="preserve">Note-19
Meeting 22/10/2020
Less=1,600/-
Total </t>
        </r>
        <r>
          <rPr>
            <sz val="9"/>
            <color indexed="81"/>
            <rFont val="Tahoma"/>
            <family val="2"/>
          </rPr>
          <t xml:space="preserve">
Full Free With Addmission</t>
        </r>
      </text>
    </comment>
    <comment ref="J37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b/>
            <sz val="9"/>
            <color indexed="81"/>
            <rFont val="Tahoma"/>
            <family val="2"/>
          </rPr>
          <t xml:space="preserve">Note-19
Meeting 22/10/2020
Less=1,600/-
Total </t>
        </r>
        <r>
          <rPr>
            <sz val="9"/>
            <color indexed="81"/>
            <rFont val="Tahoma"/>
            <family val="2"/>
          </rPr>
          <t xml:space="preserve">
Full Free With Addmission</t>
        </r>
      </text>
    </comment>
    <comment ref="W37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Less 30% in Tuition fee for Oct/20.</t>
        </r>
      </text>
    </comment>
    <comment ref="Y37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Less 30% in Tuition fee for Oct/20.</t>
        </r>
      </text>
    </comment>
    <comment ref="AA37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Less 30% in Tuition fee for Oct/20.</t>
        </r>
      </text>
    </comment>
    <comment ref="AC37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Less 30% in Tuition fee for Oct/20.</t>
        </r>
      </text>
    </comment>
    <comment ref="AE37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Less 30% in Tuition fee for Oct/20.</t>
        </r>
      </text>
    </comment>
    <comment ref="AG37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Less 30% in Tuition fee for Oct/20.</t>
        </r>
      </text>
    </comment>
    <comment ref="AI37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Less 30% in Tuition fee for Oct/20.</t>
        </r>
      </text>
    </comment>
    <comment ref="AK37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Less 30% in Tuition fee for Oct/20.</t>
        </r>
      </text>
    </comment>
    <comment ref="AM37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Less 30% in Tuition fee for Oct/20.</t>
        </r>
      </text>
    </comment>
    <comment ref="N38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12/09/2020
7,500/-</t>
        </r>
      </text>
    </comment>
    <comment ref="P38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12/09/2020
7,500/-</t>
        </r>
      </text>
    </comment>
    <comment ref="R38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12/09/2020
7,500/-</t>
        </r>
      </text>
    </comment>
    <comment ref="T38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24/01/2021
3218
O/fee=8000
Oct to Janu/21
Paid in Janu/21</t>
        </r>
      </text>
    </comment>
    <comment ref="W38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Less 30% in Tuition fee for Oct/20.</t>
        </r>
      </text>
    </comment>
    <comment ref="X38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24/01/2021
3218
O/fee=8000
Oct to Janu/21
Paid in Janu/21</t>
        </r>
      </text>
    </comment>
    <comment ref="Y38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Less 30% in Tuition fee for Oct/20.</t>
        </r>
      </text>
    </comment>
    <comment ref="Z38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24/01/2021
3218
O/fee=8000
Oct to Janu/21
Paid in Janu/21</t>
        </r>
      </text>
    </comment>
    <comment ref="AA38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Less 30% in Tuition fee for Oct/20.</t>
        </r>
      </text>
    </comment>
    <comment ref="AB38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24/01/2021
3218
O/fee=8000
Oct to Janu/21
Paid in Janu/21</t>
        </r>
      </text>
    </comment>
    <comment ref="AC38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Less 30% in Tuition fee for Oct/20.</t>
        </r>
      </text>
    </comment>
    <comment ref="AD38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24/01/2021
3218
O/fee=8000
Oct to Janu/21
Paid in Janu/21</t>
        </r>
      </text>
    </comment>
    <comment ref="AE38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Less 30% in Tuition fee for Oct/20.</t>
        </r>
      </text>
    </comment>
    <comment ref="AG38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Less 30% in Tuition fee for Oct/20.</t>
        </r>
      </text>
    </comment>
    <comment ref="AI38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Less 30% in Tuition fee for Oct/20.</t>
        </r>
      </text>
    </comment>
    <comment ref="AJ38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04/04/21
3219
Feb + March/21</t>
        </r>
      </text>
    </comment>
    <comment ref="AK38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Less 30% in Tuition fee for Oct/20.</t>
        </r>
      </text>
    </comment>
    <comment ref="AM38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Less 30% in Tuition fee for Oct/20.</t>
        </r>
      </text>
    </comment>
    <comment ref="N39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12/09/2020
7845
15,500/-</t>
        </r>
      </text>
    </comment>
    <comment ref="P39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12/09/2020
7845
15,500/-</t>
        </r>
      </text>
    </comment>
    <comment ref="R39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12/09/2020
7845
15,500/-</t>
        </r>
      </text>
    </comment>
    <comment ref="T39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12/09/2020
7845
15,500/-</t>
        </r>
      </text>
    </comment>
    <comment ref="W39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Less 30% in Tuition fee for Oct/20.</t>
        </r>
      </text>
    </comment>
    <comment ref="X39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07.10.2020
7846
Oct/20
Less=30%</t>
        </r>
      </text>
    </comment>
    <comment ref="Y39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Less 30% in Tuition fee for Oct/20.</t>
        </r>
      </text>
    </comment>
    <comment ref="Z39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09/11/2020
7847
</t>
        </r>
      </text>
    </comment>
    <comment ref="AA39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Less 30% in Tuition fee for Oct/20.</t>
        </r>
      </text>
    </comment>
    <comment ref="AB39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17/12/2020
7848
</t>
        </r>
      </text>
    </comment>
    <comment ref="AC39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Less 30% in Tuition fee for Oct/20.</t>
        </r>
      </text>
    </comment>
    <comment ref="AD39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26/01/21
7849
Janu + Feb/21
Paid in Janu/21</t>
        </r>
      </text>
    </comment>
    <comment ref="AE39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Less 30% in Tuition fee for Oct/20.</t>
        </r>
      </text>
    </comment>
    <comment ref="AF39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26/01/21
7849
Janu + Feb/21
Paid in Janu/21</t>
        </r>
      </text>
    </comment>
    <comment ref="AG39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Less 30% in Tuition fee for Oct/20.</t>
        </r>
      </text>
    </comment>
    <comment ref="AI39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Less 30% in Tuition fee for Oct/20.</t>
        </r>
      </text>
    </comment>
    <comment ref="AJ39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130/4/2021
7850
March/21</t>
        </r>
      </text>
    </comment>
    <comment ref="AK39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Less 30% in Tuition fee for Oct/20.</t>
        </r>
      </text>
    </comment>
    <comment ref="AL39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03/05/21
7851
April/21</t>
        </r>
      </text>
    </comment>
    <comment ref="AM39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Less 30% in Tuition fee for Oct/20.</t>
        </r>
      </text>
    </comment>
    <comment ref="AN39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06/06/21
7852
</t>
        </r>
      </text>
    </comment>
    <comment ref="N40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12/09/2020
7,500/-</t>
        </r>
      </text>
    </comment>
    <comment ref="P40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12/09/2020
7,500/-</t>
        </r>
      </text>
    </comment>
    <comment ref="R40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12/09/2020
7,500/-</t>
        </r>
      </text>
    </comment>
    <comment ref="W40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Less 30% in Tuition fee for Oct/20.</t>
        </r>
      </text>
    </comment>
    <comment ref="X40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27/01/21
7870
Oct to Janu/21
Paid in Janu/21</t>
        </r>
      </text>
    </comment>
    <comment ref="Y40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Less 30% in Tuition fee for Oct/20.</t>
        </r>
      </text>
    </comment>
    <comment ref="Z40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27/01/21
7870
Oct to Janu/21
Paid in Janu/21</t>
        </r>
      </text>
    </comment>
    <comment ref="AA40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Less 30% in Tuition fee for Oct/20.</t>
        </r>
      </text>
    </comment>
    <comment ref="AB40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27/01/21
7870
Oct to Janu/21
Paid in Janu/21</t>
        </r>
      </text>
    </comment>
    <comment ref="AC40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Less 30% in Tuition fee for Oct/20.</t>
        </r>
      </text>
    </comment>
    <comment ref="AD40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27/01/21
7870
Oct to Janu/21
Paid in Janu/21</t>
        </r>
      </text>
    </comment>
    <comment ref="AE40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Less 30% in Tuition fee for Oct/20.</t>
        </r>
      </text>
    </comment>
    <comment ref="AG40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Less 30% in Tuition fee for Oct/20.</t>
        </r>
      </text>
    </comment>
    <comment ref="AI40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Less 30% in Tuition fee for Oct/20.</t>
        </r>
      </text>
    </comment>
    <comment ref="AK40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Less 30% in Tuition fee for Oct/20.</t>
        </r>
      </text>
    </comment>
    <comment ref="AM40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Less 30% in Tuition fee for Oct/20.</t>
        </r>
      </text>
    </comment>
    <comment ref="N41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12/09/2020
7,500/-</t>
        </r>
      </text>
    </comment>
    <comment ref="P41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12/09/2020
7,500/-</t>
        </r>
      </text>
    </comment>
    <comment ref="R41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12/09/2020
7,500/-</t>
        </r>
      </text>
    </comment>
    <comment ref="T41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27/12/2020
7894
Oct to dec/20
O/fee=8000/-
Paid in Dec/20</t>
        </r>
      </text>
    </comment>
    <comment ref="W41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Less 30% in Tuition fee for Oct/20.</t>
        </r>
      </text>
    </comment>
    <comment ref="X41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27/12/2020
7894
Oct to dec/20
O/fee=8000/-
Paid in Dec/20</t>
        </r>
      </text>
    </comment>
    <comment ref="Y41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Less 30% in Tuition fee for Oct/20.</t>
        </r>
      </text>
    </comment>
    <comment ref="Z41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27/12/2020
7894
Oct to dec/20
O/fee=8000/-
Paid in Dec/20</t>
        </r>
      </text>
    </comment>
    <comment ref="AA41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Less 30% in Tuition fee for Oct/20.</t>
        </r>
      </text>
    </comment>
    <comment ref="AB41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27/12/2020
7894
Oct to dec/20
O/fee=8000/-
Paid in Dec/20</t>
        </r>
      </text>
    </comment>
    <comment ref="AC41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Less 30% in Tuition fee for Oct/20.</t>
        </r>
      </text>
    </comment>
    <comment ref="AD41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23/01/2021
7895
</t>
        </r>
      </text>
    </comment>
    <comment ref="AE41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Less 30% in Tuition fee for Oct/20.</t>
        </r>
      </text>
    </comment>
    <comment ref="AF41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11/02/21
7896</t>
        </r>
      </text>
    </comment>
    <comment ref="AG41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Less 30% in Tuition fee for Oct/20.</t>
        </r>
      </text>
    </comment>
    <comment ref="AH41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11/03/21
7897
`</t>
        </r>
      </text>
    </comment>
    <comment ref="AI41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Less 30% in Tuition fee for Oct/20.</t>
        </r>
      </text>
    </comment>
    <comment ref="AJ41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12/04/21
7898
</t>
        </r>
      </text>
    </comment>
    <comment ref="AK41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Less 30% in Tuition fee for Oct/20.</t>
        </r>
      </text>
    </comment>
    <comment ref="AL41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03/05/21
7899
</t>
        </r>
      </text>
    </comment>
    <comment ref="AM41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Less 30% in Tuition fee for Oct/20.</t>
        </r>
      </text>
    </comment>
    <comment ref="AN41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13/06/21
7900
</t>
        </r>
      </text>
    </comment>
    <comment ref="B42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Note-149
Less=1,000/-
Opening to Cliosing Period
Metting 20/10/20</t>
        </r>
      </text>
    </comment>
    <comment ref="H42" authorId="0">
      <text>
        <r>
          <rPr>
            <b/>
            <sz val="9"/>
            <color indexed="81"/>
            <rFont val="Tahoma"/>
            <family val="2"/>
          </rPr>
          <t xml:space="preserve">Windows User:
Note-149
</t>
        </r>
        <r>
          <rPr>
            <sz val="9"/>
            <color indexed="81"/>
            <rFont val="Tahoma"/>
            <family val="2"/>
          </rPr>
          <t>Less=50%
Opening to Clossing period
Meeting 20/10/2020</t>
        </r>
      </text>
    </comment>
    <comment ref="J42" authorId="0">
      <text>
        <r>
          <rPr>
            <b/>
            <sz val="9"/>
            <color indexed="81"/>
            <rFont val="Tahoma"/>
            <family val="2"/>
          </rPr>
          <t xml:space="preserve">Windows User:
Note-149
</t>
        </r>
        <r>
          <rPr>
            <sz val="9"/>
            <color indexed="81"/>
            <rFont val="Tahoma"/>
            <family val="2"/>
          </rPr>
          <t>Less=50%
Opening to Clossing period
Meeting 20/10/2020</t>
        </r>
      </text>
    </comment>
    <comment ref="N42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13/09/2020
7,500/-</t>
        </r>
      </text>
    </comment>
    <comment ref="P42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13/09/2020
7,500/-</t>
        </r>
      </text>
    </comment>
    <comment ref="R42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13/09/2020
7,500/-</t>
        </r>
      </text>
    </comment>
    <comment ref="T42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07/01/2021
6574
Oct/20
O/fee=8000
Paid in Janu/21</t>
        </r>
      </text>
    </comment>
    <comment ref="Z42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07/01/2021
6574
Oct/20
O/fee=8000
Paid in Janu/21</t>
        </r>
      </text>
    </comment>
    <comment ref="AB42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25/01/21
6575
Nov to Janu/21
Paid in Janu/21</t>
        </r>
      </text>
    </comment>
    <comment ref="AD42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25/01/21
6575
Nov to Janu/21
Paid in Janu/21</t>
        </r>
      </text>
    </comment>
    <comment ref="AF42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07/01/2021
6574
Oct/20
O/fee=8000
Paid in Janu/21
25/01/21
6575
Nov to Janu/21
Paid in Janu/21</t>
        </r>
      </text>
    </comment>
    <comment ref="AP42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06/06/21
6576
Up to June/21</t>
        </r>
      </text>
    </comment>
    <comment ref="N43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14/09/2020
7,500/-</t>
        </r>
      </text>
    </comment>
    <comment ref="P43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14/09/2020
7,500/-</t>
        </r>
      </text>
    </comment>
    <comment ref="R43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14/09/2020
7,500/-</t>
        </r>
      </text>
    </comment>
    <comment ref="T43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11.10.2020
6599
Oct/20 (Less=30%)
Others fee=8,000/-</t>
        </r>
      </text>
    </comment>
    <comment ref="W43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Less 30% in Tuition fee for Oct/20.</t>
        </r>
      </text>
    </comment>
    <comment ref="X43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11.10.2020
6599
Oct/20 (Less=30%)
Others fee=8,000/-</t>
        </r>
      </text>
    </comment>
    <comment ref="Y43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Less 30% in Tuition fee for Oct/20.</t>
        </r>
      </text>
    </comment>
    <comment ref="Z43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09/11/2020
6602</t>
        </r>
      </text>
    </comment>
    <comment ref="AA43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Less 30% in Tuition fee for Oct/20.</t>
        </r>
      </text>
    </comment>
    <comment ref="AB43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09/12/2020
6603
</t>
        </r>
      </text>
    </comment>
    <comment ref="AC43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Less 30% in Tuition fee for Oct/20.</t>
        </r>
      </text>
    </comment>
    <comment ref="AD43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06/01/2021
6604</t>
        </r>
      </text>
    </comment>
    <comment ref="AE43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Less 30% in Tuition fee for Oct/20.</t>
        </r>
      </text>
    </comment>
    <comment ref="AF43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08/02/21
6605</t>
        </r>
      </text>
    </comment>
    <comment ref="AG43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Less 30% in Tuition fee for Oct/20.</t>
        </r>
      </text>
    </comment>
    <comment ref="AH43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07/03/21
6606</t>
        </r>
      </text>
    </comment>
    <comment ref="AI43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Less 30% in Tuition fee for Oct/20.</t>
        </r>
      </text>
    </comment>
    <comment ref="AK43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Less 30% in Tuition fee for Oct/20.</t>
        </r>
      </text>
    </comment>
    <comment ref="AL43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04/05/21
6608
April + May/21</t>
        </r>
      </text>
    </comment>
    <comment ref="AM43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Less 30% in Tuition fee for Oct/20.</t>
        </r>
      </text>
    </comment>
    <comment ref="AN43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03/06/21
6609
</t>
        </r>
      </text>
    </comment>
    <comment ref="N44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14/09/2020
15,500/-</t>
        </r>
      </text>
    </comment>
    <comment ref="P44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14/09/2020
15,500/-</t>
        </r>
      </text>
    </comment>
    <comment ref="R44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14/09/2020
15,500/-</t>
        </r>
      </text>
    </comment>
    <comment ref="T44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14/09/2020
15,500/-
</t>
        </r>
      </text>
    </comment>
    <comment ref="Z44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26/01/21
6622
Oct to Feb/21
March=630 Due=2940
Paid in Janu/21</t>
        </r>
      </text>
    </comment>
    <comment ref="AB44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26/01/21
6622
Oct to Feb/21
March=630 Due=2940
Paid in Janu/21</t>
        </r>
      </text>
    </comment>
    <comment ref="AD44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26/01/21
6622
Oct to Feb/21
March=630 Due=2940
Paid in Janu/21</t>
        </r>
      </text>
    </comment>
    <comment ref="AF44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26/01/21
6622
Oct to Feb/21
March=630 Due=2940
Paid in Janu/21</t>
        </r>
      </text>
    </comment>
    <comment ref="AH44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26/01/21
6622
Oct to Feb/21
March=630 Due=2940
Paid in Janu/21</t>
        </r>
      </text>
    </comment>
    <comment ref="AP44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03/06/21
6623
Up to June/21</t>
        </r>
      </text>
    </comment>
    <comment ref="N45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14/09/2020
6,500/-</t>
        </r>
      </text>
    </comment>
    <comment ref="P45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14/09/2020
6,500/-</t>
        </r>
      </text>
    </comment>
    <comment ref="R45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14/09/2020
6,500/-</t>
        </r>
      </text>
    </comment>
    <comment ref="N46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15/09/2020
7,500/-</t>
        </r>
      </text>
    </comment>
    <comment ref="P46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15/09/2020
7,500/-</t>
        </r>
      </text>
    </comment>
    <comment ref="R46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15/09/2020
7,500/-</t>
        </r>
      </text>
    </comment>
    <comment ref="Z46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09/11/2020
6670
Oct/2020
paid to Nov/2020</t>
        </r>
      </text>
    </comment>
    <comment ref="AB46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09/11/2020
6670
Oct/2020
09/12/2020
6671
Nov/20
Paid in Dec/20</t>
        </r>
      </text>
    </comment>
    <comment ref="AD46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09/12/2020
6671
Nov/20
Paid in Dec/20
13/01/2021
6672
Dec/20
O//fee Due=8000</t>
        </r>
      </text>
    </comment>
    <comment ref="AF46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13/01/2021
6672
Dec/20
O//fee Due=8000
28/01/21
6673
Janu/21</t>
        </r>
      </text>
    </comment>
    <comment ref="AH46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10/02/21
6674
O/fee due</t>
        </r>
      </text>
    </comment>
    <comment ref="AN46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24/05/21
6675
March + April/21</t>
        </r>
      </text>
    </comment>
    <comment ref="AP46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04/06/21
6676
zo/fee due</t>
        </r>
      </text>
    </comment>
    <comment ref="N47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15/09/2020
7,500/-</t>
        </r>
      </text>
    </comment>
    <comment ref="P47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15/09/2020
7,500/-</t>
        </r>
      </text>
    </comment>
    <comment ref="R47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15/09/2020
7,500/-</t>
        </r>
      </text>
    </comment>
    <comment ref="T47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25/01/21
56647
Oct/20
O/fee=2740 Due=5260
Paid in janu/21</t>
        </r>
      </text>
    </comment>
    <comment ref="W47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Less 30% in Tuition fee for Oct/20.</t>
        </r>
      </text>
    </comment>
    <comment ref="X47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25/01/21
56647
Oct/20
O/fee=2740 Due=5260
Paid in janu/21</t>
        </r>
      </text>
    </comment>
    <comment ref="Y47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Less 30% in Tuition fee for Oct/20.</t>
        </r>
      </text>
    </comment>
    <comment ref="AA47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Less 30% in Tuition fee for Oct/20.</t>
        </r>
      </text>
    </comment>
    <comment ref="AC47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Less 30% in Tuition fee for Oct/20.</t>
        </r>
      </text>
    </comment>
    <comment ref="AD47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25/01/21
56647
Oct/20
O/fee=2740 Due=5260
Paid in janu/21</t>
        </r>
      </text>
    </comment>
    <comment ref="AE47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Less 30% in Tuition fee for Oct/20.</t>
        </r>
      </text>
    </comment>
    <comment ref="AF47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16/02/21
6695
</t>
        </r>
      </text>
    </comment>
    <comment ref="AG47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Less 30% in Tuition fee for Oct/20.</t>
        </r>
      </text>
    </comment>
    <comment ref="AI47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Less 30% in Tuition fee for Oct/20.</t>
        </r>
      </text>
    </comment>
    <comment ref="AK47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Less 30% in Tuition fee for Oct/20.</t>
        </r>
      </text>
    </comment>
    <comment ref="AM47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Less 30% in Tuition fee for Oct/20.</t>
        </r>
      </text>
    </comment>
    <comment ref="AN47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01/06/21
6696</t>
        </r>
      </text>
    </comment>
    <comment ref="N48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16/05/2020
4,000/-</t>
        </r>
      </text>
    </comment>
    <comment ref="P48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16/05/2020
4,000/-</t>
        </r>
      </text>
    </comment>
    <comment ref="R48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16/05/2020
4,000/-</t>
        </r>
      </text>
    </comment>
    <comment ref="T48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26/01/21
56553
O/fee=1000 Due=7000
Paid in Janu/21</t>
        </r>
      </text>
    </comment>
    <comment ref="W48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Less 30% in Tuition fee for Oct/20.</t>
        </r>
      </text>
    </comment>
    <comment ref="Y48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Less 30% in Tuition fee for Oct/20.</t>
        </r>
      </text>
    </comment>
    <comment ref="AA48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Less 30% in Tuition fee for Oct/20.</t>
        </r>
      </text>
    </comment>
    <comment ref="AC48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Less 30% in Tuition fee for Oct/20.</t>
        </r>
      </text>
    </comment>
    <comment ref="AD48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26/01/21
56553
O/fee=1000 Due=7000
Paid in Janu/21</t>
        </r>
      </text>
    </comment>
    <comment ref="AE48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Less 30% in Tuition fee for Oct/20.</t>
        </r>
      </text>
    </comment>
    <comment ref="AF48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10/02/21
5450
S/c=3500
O/fee=500</t>
        </r>
      </text>
    </comment>
    <comment ref="AG48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Less 30% in Tuition fee for Oct/20.</t>
        </r>
      </text>
    </comment>
    <comment ref="AI48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Less 30% in Tuition fee for Oct/20.</t>
        </r>
      </text>
    </comment>
    <comment ref="AK48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Less 30% in Tuition fee for Oct/20.</t>
        </r>
      </text>
    </comment>
    <comment ref="AM48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Less 30% in Tuition fee for Oct/20.</t>
        </r>
      </text>
    </comment>
    <comment ref="AN48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05/06/21
5451
</t>
        </r>
      </text>
    </comment>
    <comment ref="H49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b/>
            <sz val="9"/>
            <color indexed="81"/>
            <rFont val="Tahoma"/>
            <family val="2"/>
          </rPr>
          <t>Note-19</t>
        </r>
        <r>
          <rPr>
            <sz val="9"/>
            <color indexed="81"/>
            <rFont val="Tahoma"/>
            <family val="2"/>
          </rPr>
          <t xml:space="preserve">
Less-2,000/-
Meeting 20/10/2020</t>
        </r>
      </text>
    </comment>
    <comment ref="J49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b/>
            <sz val="9"/>
            <color indexed="81"/>
            <rFont val="Tahoma"/>
            <family val="2"/>
          </rPr>
          <t>Note-19</t>
        </r>
        <r>
          <rPr>
            <sz val="9"/>
            <color indexed="81"/>
            <rFont val="Tahoma"/>
            <family val="2"/>
          </rPr>
          <t xml:space="preserve">
Less-2,000/-
Meeting 20/10/2020</t>
        </r>
      </text>
    </comment>
    <comment ref="N49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17/09/2020
7,500/-</t>
        </r>
      </text>
    </comment>
    <comment ref="P49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17/09/2020
7,500/-</t>
        </r>
      </text>
    </comment>
    <comment ref="R49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17/09/2020
7,500/-</t>
        </r>
      </text>
    </comment>
    <comment ref="W49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Less 30% in Tuition fee for Oct/20.</t>
        </r>
      </text>
    </comment>
    <comment ref="Y49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Less 30% in Tuition fee for Oct/20.</t>
        </r>
      </text>
    </comment>
    <comment ref="AA49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Less 30% in Tuition fee for Oct/20.</t>
        </r>
      </text>
    </comment>
    <comment ref="AC49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Less 30% in Tuition fee for Oct/20.</t>
        </r>
      </text>
    </comment>
    <comment ref="AD49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30/01/21
5474</t>
        </r>
      </text>
    </comment>
    <comment ref="AE49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Less 30% in Tuition fee for Oct/20.</t>
        </r>
      </text>
    </comment>
    <comment ref="AG49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Less 30% in Tuition fee for Oct/20.</t>
        </r>
      </text>
    </comment>
    <comment ref="AI49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Less 30% in Tuition fee for Oct/20.</t>
        </r>
      </text>
    </comment>
    <comment ref="AK49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Less 30% in Tuition fee for Oct/20.</t>
        </r>
      </text>
    </comment>
    <comment ref="AM49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Less 30% in Tuition fee for Oct/20.</t>
        </r>
      </text>
    </comment>
    <comment ref="N50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10/10/2020
5209
7,200/-</t>
        </r>
      </text>
    </comment>
    <comment ref="P50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10/10/2020
5209
7,200/-</t>
        </r>
      </text>
    </comment>
    <comment ref="R50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10/10/2020
5209
7,200/-</t>
        </r>
      </text>
    </comment>
    <comment ref="T50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13/12/2020
5211
O/fee=8,000/-
Paid in Dec/20</t>
        </r>
      </text>
    </comment>
    <comment ref="Z50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05/11/2020
5210
Oct + Nov/2020
Paid to Nov/2020</t>
        </r>
      </text>
    </comment>
    <comment ref="AB50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05/11/2020
5210
Oct + Nov/2020</t>
        </r>
      </text>
    </comment>
    <comment ref="AD50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13/12/2020
5211
O/fee=8,000/-
Paid in Dec/20
07/01/2021
5212
Dec + Janu/1
Paid in Janu/21</t>
        </r>
      </text>
    </comment>
    <comment ref="AF50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07/01/2021
5212
Dec + Janu/1
Paid in Janu/21</t>
        </r>
      </text>
    </comment>
    <comment ref="AH50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10/02/21
5213</t>
        </r>
      </text>
    </comment>
    <comment ref="AL50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12/04/21
5214
March + April/21</t>
        </r>
      </text>
    </comment>
    <comment ref="AP50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04/06/21
5212
Up to June/21</t>
        </r>
      </text>
    </comment>
    <comment ref="N51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16/08/2020
9,000/-</t>
        </r>
      </text>
    </comment>
    <comment ref="P51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16/08/2020
9,000/-</t>
        </r>
      </text>
    </comment>
    <comment ref="R51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16/08/2020
9,000/-</t>
        </r>
      </text>
    </comment>
    <comment ref="T51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16/08/2020
9,000/-
07/10/20
8950
O/fee=6500
Paid to Oct/20</t>
        </r>
      </text>
    </comment>
    <comment ref="Z51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07/10/20
8950
11,120/-
O/fee=6,500
Oct=4,620/-</t>
        </r>
      </text>
    </comment>
    <comment ref="AB51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09/11/2020
by bkash
C=4620
H=2130
T=6750</t>
        </r>
      </text>
    </comment>
    <comment ref="AD51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25/01/21
8951
Dec + Janu/21
Paid in Janu/21</t>
        </r>
      </text>
    </comment>
    <comment ref="AF51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25/01/21
8951
Dec + Janu/21
Paid in Janu/21</t>
        </r>
      </text>
    </comment>
    <comment ref="H52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Less-1,000/-</t>
        </r>
      </text>
    </comment>
    <comment ref="J52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Less-1,000/-</t>
        </r>
      </text>
    </comment>
    <comment ref="N52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16/08/2020
9,000/-</t>
        </r>
      </text>
    </comment>
    <comment ref="P52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16/08/2020
9,000/-</t>
        </r>
      </text>
    </comment>
    <comment ref="R52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16/08/2020
9,000/-</t>
        </r>
      </text>
    </comment>
    <comment ref="T52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16/08/2020
9,000/-
07/10/20
8902
6,500/-
Paid to Oct/20</t>
        </r>
      </text>
    </comment>
    <comment ref="Z52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07/10/20
8902
O/fee-6500
Oct=3420
Nov=700</t>
        </r>
      </text>
    </comment>
    <comment ref="AB52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07/11/2020
8903
</t>
        </r>
      </text>
    </comment>
    <comment ref="AD52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05/12/2020
8904
24/12/2020
8905
January/20
Paid in Dec/20</t>
        </r>
      </text>
    </comment>
    <comment ref="AF52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24/12/2020
8905
January/20
Paid in Dec/20
25/01/21
8906
Feb/21
Paid in Janu/21</t>
        </r>
      </text>
    </comment>
    <comment ref="AH52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24/12/2020
8905
January/20
Paid in Dec/20
25/01/21
8906
Feb/21
Paid in Janu/21</t>
        </r>
      </text>
    </comment>
    <comment ref="AJ52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09/03/21
8907</t>
        </r>
      </text>
    </comment>
    <comment ref="AL52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04/04/2021
8908
April/21</t>
        </r>
      </text>
    </comment>
    <comment ref="AN52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06/05/21
8909</t>
        </r>
      </text>
    </comment>
    <comment ref="AP52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05/06/21
8910</t>
        </r>
      </text>
    </comment>
    <comment ref="N53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16/08/2020
9,000/-</t>
        </r>
      </text>
    </comment>
    <comment ref="P53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16/08/2020
9,000/-</t>
        </r>
      </text>
    </comment>
    <comment ref="R53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16/08/2020
9,000/-</t>
        </r>
      </text>
    </comment>
    <comment ref="T53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16/08/2020
9,000/-
08/10/20
8878
O/fee6500
paid to  Oct/20</t>
        </r>
      </text>
    </comment>
    <comment ref="Z53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08/10/20
8878
O/fee=6500
Oct=4620</t>
        </r>
      </text>
    </comment>
    <comment ref="AB53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04/11/2020
8879
</t>
        </r>
      </text>
    </comment>
    <comment ref="AD53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05/12/2020
8880
</t>
        </r>
      </text>
    </comment>
    <comment ref="AF53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02/01/2021
8881
</t>
        </r>
      </text>
    </comment>
    <comment ref="AH53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06/02/21
8882
</t>
        </r>
      </text>
    </comment>
    <comment ref="AJ53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06/03/21
8883</t>
        </r>
      </text>
    </comment>
    <comment ref="AL53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03/04/2021
8884
</t>
        </r>
      </text>
    </comment>
    <comment ref="AN53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04/05/21
8885
</t>
        </r>
      </text>
    </comment>
    <comment ref="H54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Less-6,600/-</t>
        </r>
      </text>
    </comment>
    <comment ref="J54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Less-6,600/-</t>
        </r>
      </text>
    </comment>
    <comment ref="N54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16/08/2020
9,000/-</t>
        </r>
      </text>
    </comment>
    <comment ref="P54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16/08/2020
9,000/-</t>
        </r>
      </text>
    </comment>
    <comment ref="R54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16/08/2020
9,000/-</t>
        </r>
      </text>
    </comment>
    <comment ref="T54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16/08/2020
9,000/-
26/01/2021
6334
O/fee=6500
paid in Janh/21</t>
        </r>
      </text>
    </comment>
    <comment ref="AD54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26/01/2021
6334
O/fee=6500
paid in Janh/21</t>
        </r>
      </text>
    </comment>
    <comment ref="H55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Less-2,000/-</t>
        </r>
      </text>
    </comment>
    <comment ref="J55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Less-2,000/-</t>
        </r>
      </text>
    </comment>
    <comment ref="N55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16/08/2020
9,000/-</t>
        </r>
      </text>
    </comment>
    <comment ref="P55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16/08/2020
9,000/-</t>
        </r>
      </text>
    </comment>
    <comment ref="R55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16/08/2020
9,000/-</t>
        </r>
      </text>
    </comment>
    <comment ref="T55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16/08/2020
9,000/-</t>
        </r>
      </text>
    </comment>
    <comment ref="Z55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10/10/20
6210 
Oct/20</t>
        </r>
      </text>
    </comment>
    <comment ref="AB55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26/01/21
Nov/20
Paid in Dec/21</t>
        </r>
      </text>
    </comment>
    <comment ref="AF55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26/01/21
Nov/20
Paid in Dec/21</t>
        </r>
      </text>
    </comment>
    <comment ref="AP55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05/06/21
6312
O/fee=6500</t>
        </r>
      </text>
    </comment>
    <comment ref="H56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Less-6,600/-</t>
        </r>
      </text>
    </comment>
    <comment ref="J56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Less-6,600/-</t>
        </r>
      </text>
    </comment>
    <comment ref="M56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Only for pay=2,000/-
</t>
        </r>
      </text>
    </comment>
    <comment ref="N56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16/08/2020
2.000/-</t>
        </r>
      </text>
    </comment>
    <comment ref="P56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16/08/2020
2.000/-</t>
        </r>
      </text>
    </comment>
    <comment ref="Q56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Less-S/c</t>
        </r>
      </text>
    </comment>
    <comment ref="S56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Less-O/Fee</t>
        </r>
      </text>
    </comment>
    <comment ref="N57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16/08/2020
9,000/-</t>
        </r>
      </text>
    </comment>
    <comment ref="P57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16/08/2020
9,000/-</t>
        </r>
      </text>
    </comment>
    <comment ref="R57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16/08/2020
9,000/-</t>
        </r>
      </text>
    </comment>
    <comment ref="T57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16/08/2020
9,000/-
23/01/2021
6262
Oct + Nov/20
O/fee=6500
Paid in Janu/21</t>
        </r>
      </text>
    </comment>
    <comment ref="W57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Less 30% in Tuition fee for Oct/20.</t>
        </r>
      </text>
    </comment>
    <comment ref="X57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23/01/2021
6262
Oct + Nov/20
O/fee=6500
Paid in Janu/21</t>
        </r>
      </text>
    </comment>
    <comment ref="Y57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Less 30% in Tuition fee for Oct/20.</t>
        </r>
      </text>
    </comment>
    <comment ref="Z57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23/01/2021
6262
Oct + Nov/20
O/fee=6500
Paid in Janu/21</t>
        </r>
      </text>
    </comment>
    <comment ref="AD57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23/01/2021
6262
Oct + Nov/20
O/fee=6500
Paid in Janu/21</t>
        </r>
      </text>
    </comment>
    <comment ref="AN57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06/06/21
6263 
Dec/21</t>
        </r>
      </text>
    </comment>
    <comment ref="N58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16/08/2020
9,000/-</t>
        </r>
      </text>
    </comment>
    <comment ref="P58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16/08/2020
9,000/-</t>
        </r>
      </text>
    </comment>
    <comment ref="R58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16/08/2020
9,000/-</t>
        </r>
      </text>
    </comment>
    <comment ref="T58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16/08/2020
9,000/-
26/01/2021
6238
O/fee=6500
Oct to Janu/21
Paid in Janu/21</t>
        </r>
      </text>
    </comment>
    <comment ref="W58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Less 30% in Tuition fee for Oct/20.</t>
        </r>
      </text>
    </comment>
    <comment ref="X58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26/01/2021
6238
O/fee=6500
Oct to Janu/21
Paid in Janu/21</t>
        </r>
      </text>
    </comment>
    <comment ref="Y58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Less 30% in Tuition fee for Oct/20.</t>
        </r>
      </text>
    </comment>
    <comment ref="Z58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26/01/2021
6238
O/fee=6500
Oct to Janu/21
Paid in Janu/21</t>
        </r>
      </text>
    </comment>
    <comment ref="AB58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26/01/2021
6238
O/fee=6500
Oct to Janu/21
Paid in Janu/21</t>
        </r>
      </text>
    </comment>
    <comment ref="AD58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26/01/2021
6238
O/fee=6500
Oct to Janu/21
Paid in Janu/21</t>
        </r>
      </text>
    </comment>
    <comment ref="AN58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01/06/21
6239
Feb to MaY/21</t>
        </r>
      </text>
    </comment>
    <comment ref="N59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16/08/2020
9,000/-</t>
        </r>
      </text>
    </comment>
    <comment ref="P59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16/08/2020
9,000/-</t>
        </r>
      </text>
    </comment>
    <comment ref="R59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16/08/2020
9,000/-</t>
        </r>
      </text>
    </comment>
    <comment ref="T59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16/08/2020
9,000/-
21.10.2020
6218
Oct/20 (Less=30%)
Others fee=6,500/-
26/01/21
6002
O/fee=8000
Nov/21
Paid in Janu/21</t>
        </r>
      </text>
    </comment>
    <comment ref="W59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Less 30% in Tuition fee for Oct/20.</t>
        </r>
      </text>
    </comment>
    <comment ref="X59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21.10.2020
6218
Oct/20 (Less=30%)
Others fee=6,500/-</t>
        </r>
      </text>
    </comment>
    <comment ref="Y59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Less 30% in Tuition fee for Oct/20.</t>
        </r>
      </text>
    </comment>
    <comment ref="Z59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26/01/2021
6219
Nov to Janu/21
Paid in Janu/21</t>
        </r>
      </text>
    </comment>
    <comment ref="AB59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26/01/2021
6219
Nov to Janu/21
Paid in Janu/21</t>
        </r>
      </text>
    </comment>
    <comment ref="AD59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26/01/2021
6219
Nov to Janu/21
Paid in Janu/21</t>
        </r>
      </text>
    </comment>
    <comment ref="AN59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01/06/21
6220
</t>
        </r>
      </text>
    </comment>
    <comment ref="H60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Less-4,000/-</t>
        </r>
      </text>
    </comment>
    <comment ref="J60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Less-4,000/-</t>
        </r>
      </text>
    </comment>
    <comment ref="N60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16/08/2020
9,000/-</t>
        </r>
      </text>
    </comment>
    <comment ref="P60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16/08/2020
9,000/-</t>
        </r>
      </text>
    </comment>
    <comment ref="R60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16/08/2020
9,000/-</t>
        </r>
      </text>
    </comment>
    <comment ref="T60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16/08/2020
9,000/-
27/01/2021
By bkash
C-7040
H=0
Janu/21
</t>
        </r>
        <r>
          <rPr>
            <sz val="9"/>
            <color indexed="10"/>
            <rFont val="Tahoma"/>
            <family val="2"/>
          </rPr>
          <t>O/fee= 6500</t>
        </r>
        <r>
          <rPr>
            <sz val="9"/>
            <color indexed="81"/>
            <rFont val="Tahoma"/>
            <family val="2"/>
          </rPr>
          <t xml:space="preserve">
Janu-540</t>
        </r>
      </text>
    </comment>
    <comment ref="Z60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08/10/2020
By bkash 
1,820/-
Oct/2020</t>
        </r>
      </text>
    </comment>
    <comment ref="AB60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14/11/2020
By bkash
C=1800
H=4320
T=6120</t>
        </r>
      </text>
    </comment>
    <comment ref="AD60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20/12/2020
By bkash
C-1000
H=2160
T=3160</t>
        </r>
      </text>
    </comment>
    <comment ref="AF60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23/01/2021
By bash
C=1000
H=2160
T=3160
Janu/21
27/01/2021
By bkash
C-7040
H=0
Janu/21
O/fee= 6500
Janu-540</t>
        </r>
      </text>
    </comment>
    <comment ref="AH60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08/02/21
By bash
C=1540
H=2160
T=3700
Frb/21</t>
        </r>
      </text>
    </comment>
    <comment ref="AJ60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10/03/21
6195</t>
        </r>
      </text>
    </comment>
    <comment ref="AL60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11/04/21
By bkash
C=1540
H=2160
T=3700</t>
        </r>
      </text>
    </comment>
    <comment ref="AN60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09/05/21
By bkash
C=1540
H=2160
T=3700</t>
        </r>
      </text>
    </comment>
    <comment ref="N61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16/08/2020
9,000/-</t>
        </r>
      </text>
    </comment>
    <comment ref="P61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16/08/2020
9,000/-</t>
        </r>
      </text>
    </comment>
    <comment ref="R61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16/08/2020
9,000/-</t>
        </r>
      </text>
    </comment>
    <comment ref="T61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16/08/2020
9,000/-
27/01/2021
By bkash
C=6500( O/fee)
H=0
Janu//21</t>
        </r>
      </text>
    </comment>
    <comment ref="Z61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08/10/2020
By bkash
C=4620/-
H=0
</t>
        </r>
      </text>
    </comment>
    <comment ref="AB61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10/11/2020
By bkash
C=4620
H=4320
T=8940</t>
        </r>
      </text>
    </comment>
    <comment ref="AD61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20/12/2020
By bkash
C=4620
H=2160
T=6780
</t>
        </r>
      </text>
    </comment>
    <comment ref="AF61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19/01/2021
By bkash
C=4620
H=2160
T=6780
Janu/21
27/01/2021
By bkash
C=6500( O/fee)
H=0
Janu//21</t>
        </r>
      </text>
    </comment>
    <comment ref="AH61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23/02/21
By bkash
C=4620
H=2160
T=6780
Feb/21</t>
        </r>
      </text>
    </comment>
    <comment ref="AJ61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13/03/21
6171
</t>
        </r>
      </text>
    </comment>
    <comment ref="AL61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26/04/21
By bkash
C=4620
H=2160
T=6780
April/21</t>
        </r>
      </text>
    </comment>
    <comment ref="AN61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24/05/21
By bkash
C=4620
H=2160
T=6780</t>
        </r>
      </text>
    </comment>
    <comment ref="AP61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02/06/21
6173
</t>
        </r>
      </text>
    </comment>
    <comment ref="H62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Less-1,000/-</t>
        </r>
      </text>
    </comment>
    <comment ref="J62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Less-1,000/-</t>
        </r>
      </text>
    </comment>
    <comment ref="N62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16/08/2020
9,000/-</t>
        </r>
      </text>
    </comment>
    <comment ref="P62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16/08/2020
9,000/-</t>
        </r>
      </text>
    </comment>
    <comment ref="R62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16/08/2020
9,000/-</t>
        </r>
      </text>
    </comment>
    <comment ref="T62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16/08/2020
9,000/-
08/10/20
6146
Paid in Oct/20</t>
        </r>
      </text>
    </comment>
    <comment ref="Z62" authorId="0">
      <text>
        <r>
          <rPr>
            <b/>
            <sz val="9"/>
            <color indexed="81"/>
            <rFont val="Tahoma"/>
            <family val="2"/>
          </rPr>
          <t xml:space="preserve">Windows User:
</t>
        </r>
        <r>
          <rPr>
            <sz val="9"/>
            <color indexed="81"/>
            <rFont val="Tahoma"/>
            <family val="2"/>
          </rPr>
          <t xml:space="preserve">08/10/20
6146
O/fee=6500
Oct=3920
</t>
        </r>
      </text>
    </comment>
    <comment ref="AB62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03/11/2020
6147
Nov/2020</t>
        </r>
      </text>
    </comment>
    <comment ref="AD62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08/12/2020
6148
</t>
        </r>
      </text>
    </comment>
    <comment ref="AF62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06/01/2021
6149</t>
        </r>
      </text>
    </comment>
    <comment ref="AH62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08/02/21
6150
</t>
        </r>
      </text>
    </comment>
    <comment ref="AJ62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07/03/21
6151
</t>
        </r>
      </text>
    </comment>
    <comment ref="AL62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12/04/21
6152</t>
        </r>
      </text>
    </comment>
    <comment ref="AN62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01/05/21
6153
</t>
        </r>
      </text>
    </comment>
    <comment ref="N63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16/08/2020
9,000/-</t>
        </r>
      </text>
    </comment>
    <comment ref="P63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16/08/2020
9,000/-</t>
        </r>
      </text>
    </comment>
    <comment ref="R63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16/08/2020
9,000/-</t>
        </r>
      </text>
    </comment>
    <comment ref="T63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16/08/2020
9,000/-
09/01/2021
6053
Janu + O/fee=6500
Paid in Janu/21</t>
        </r>
      </text>
    </comment>
    <comment ref="Z63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10/10/20
6050
</t>
        </r>
      </text>
    </comment>
    <comment ref="AB63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07/11/2020
6051
</t>
        </r>
      </text>
    </comment>
    <comment ref="AD63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05/12/2020
6052
</t>
        </r>
      </text>
    </comment>
    <comment ref="AF63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09/01/2021
6053
Janu + O/fee=6500
Paid in Janu/21
25/01/21
6054
Feb/21
Paid in Janu/21</t>
        </r>
      </text>
    </comment>
    <comment ref="AH63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25/01/21
6054
Feb/21
Paid in Janu/21</t>
        </r>
      </text>
    </comment>
    <comment ref="AJ63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06/03/21
6055</t>
        </r>
      </text>
    </comment>
    <comment ref="AL63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10/04/2021
6056</t>
        </r>
      </text>
    </comment>
    <comment ref="AP63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05/06/21
6057/58
</t>
        </r>
      </text>
    </comment>
    <comment ref="H64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Less-6,600/-</t>
        </r>
      </text>
    </comment>
    <comment ref="J64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Less-6,600/-</t>
        </r>
      </text>
    </comment>
    <comment ref="N64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16/08/2020
15,500/-</t>
        </r>
      </text>
    </comment>
    <comment ref="P64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16/08/2020
15,500/-</t>
        </r>
      </text>
    </comment>
    <comment ref="R64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16/08/2020
15,500/-</t>
        </r>
      </text>
    </comment>
    <comment ref="T64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16/08/2020
15,500/-</t>
        </r>
      </text>
    </comment>
    <comment ref="N65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16/08/2020
9,000/-</t>
        </r>
      </text>
    </comment>
    <comment ref="P65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16/08/2020
9,000/-</t>
        </r>
      </text>
    </comment>
    <comment ref="R65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16/08/2020
9,000/-</t>
        </r>
      </text>
    </comment>
    <comment ref="T65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16/08/2020
9,000/-</t>
        </r>
      </text>
    </comment>
    <comment ref="W65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Less 30% in Tuition fee for Oct/20.</t>
        </r>
      </text>
    </comment>
    <comment ref="Y65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Less 30% in Tuition fee for Oct/20.</t>
        </r>
      </text>
    </comment>
    <comment ref="Z65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26/01/21
6002
O/fee=8000
Nov/21
Paid in Janu/21
</t>
        </r>
      </text>
    </comment>
    <comment ref="AD65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26/01/21
6002
O/fee=6500
Nov/21
Dec=1500 Deu=3120/-
Paid in Janu/21
</t>
        </r>
      </text>
    </comment>
    <comment ref="AF65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10/02/21
6003
Dec=3120
Janu/21=1500 Deu=3120
</t>
        </r>
      </text>
    </comment>
    <comment ref="AN65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07/06/21
6004
</t>
        </r>
      </text>
    </comment>
    <comment ref="H66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Less-2,000/-</t>
        </r>
      </text>
    </comment>
    <comment ref="J66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Less-2,000/-</t>
        </r>
      </text>
    </comment>
    <comment ref="N66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16/08/2020
9,000/-</t>
        </r>
      </text>
    </comment>
    <comment ref="P66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16/08/2020
9,000/-</t>
        </r>
      </text>
    </comment>
    <comment ref="R66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16/08/2020
9,000/-</t>
        </r>
      </text>
    </comment>
    <comment ref="T66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16/08/2020
9,000/-
04/11/2020
8974
S/c
Paid to Nov/2020</t>
        </r>
      </text>
    </comment>
    <comment ref="Z66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04/11/2020
8974
Oct + Nov/2020
With S/c
Padi to Nov/2020</t>
        </r>
      </text>
    </comment>
    <comment ref="AB66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04/11/2020
8974
Oct + Nov/2020
With S/c</t>
        </r>
      </text>
    </comment>
    <comment ref="AD66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25/01/21
8975
Dec + Janu/21
Paid in Janu/21</t>
        </r>
      </text>
    </comment>
    <comment ref="AF66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25/01/21
8975
Dec + Janu/21
Paid in Janu/21</t>
        </r>
      </text>
    </comment>
    <comment ref="AL66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12/04/21
8976</t>
        </r>
      </text>
    </comment>
    <comment ref="AP66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06/06/21
8977
Up to June/21</t>
        </r>
      </text>
    </comment>
    <comment ref="N67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16/08/2020
9,000/-</t>
        </r>
      </text>
    </comment>
    <comment ref="P67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16/08/2020
9,000/-</t>
        </r>
      </text>
    </comment>
    <comment ref="R67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16/08/2020
9,000/-</t>
        </r>
      </text>
    </comment>
    <comment ref="T67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16/08/2020
9,000/-
08.10.2020
8926
Oct/20 Less=30%
Others fee=6,500/-</t>
        </r>
      </text>
    </comment>
    <comment ref="W67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Less 30% in Tuition fee for Oct/20.</t>
        </r>
      </text>
    </comment>
    <comment ref="X67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08.10.2020
8926
Oct/20 Less=30%
Others fee=6,500/-</t>
        </r>
      </text>
    </comment>
    <comment ref="Y67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Less 30% in Tuition fee for Oct/20.</t>
        </r>
      </text>
    </comment>
    <comment ref="Z67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09/11/2020
By bkash
C=4620
H=2160
T=6780</t>
        </r>
      </text>
    </comment>
    <comment ref="AB67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10/12/2020
By bkash
C=4620
H=2160
T=6780Dec/20</t>
        </r>
      </text>
    </comment>
    <comment ref="AD67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10/01/2021
By bkash
C=4620
H=2160
T=6780
Janu/21
</t>
        </r>
      </text>
    </comment>
    <comment ref="AF67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10/02/21
8928</t>
        </r>
      </text>
    </comment>
    <comment ref="AH67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08/03/21
By bkash
C=4340
H=2160
T=6500</t>
        </r>
      </text>
    </comment>
    <comment ref="AJ67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10/04/21
By bkash
C=4340
H=2160
T=6500</t>
        </r>
      </text>
    </comment>
    <comment ref="AL67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06/05/21
By bkash
C=4340
H=2160
T=6500</t>
        </r>
      </text>
    </comment>
    <comment ref="AN67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02/06/21
8929
</t>
        </r>
      </text>
    </comment>
    <comment ref="H68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Less-6,600/-</t>
        </r>
      </text>
    </comment>
    <comment ref="J68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Less-6,500/-</t>
        </r>
      </text>
    </comment>
    <comment ref="N68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16/08/2020
5,000/-
Only Pay-5,000/-</t>
        </r>
      </text>
    </comment>
    <comment ref="P68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16/08/2020
5,000/-
Only Pay-5,000/-</t>
        </r>
      </text>
    </comment>
    <comment ref="R68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16/08/2020
5,000/-
Only Pay-5,000/-</t>
        </r>
      </text>
    </comment>
    <comment ref="N69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16/08/2020
9,000/-</t>
        </r>
      </text>
    </comment>
    <comment ref="P69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16/08/2020
9,000/-</t>
        </r>
      </text>
    </comment>
    <comment ref="R69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16/08/2020
9,000/-</t>
        </r>
      </text>
    </comment>
    <comment ref="T69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16/08/2020
9,000/-
07/10/20
Paid to Oct/20
</t>
        </r>
      </text>
    </comment>
    <comment ref="Z69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07/10/20
5006
11,120/-
O/see=6,500
Oct=4620</t>
        </r>
      </text>
    </comment>
    <comment ref="AB69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07/11/2020
By bkash
C=4620
H=2160
T=6780</t>
        </r>
      </text>
    </comment>
    <comment ref="AD69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10/12/2020
By bkash
C=4620
H=2160
T=6780
Dec/20</t>
        </r>
      </text>
    </comment>
    <comment ref="AF69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16/01/2021
By bkash
C=3500
H=2160
T=5660
Janu/21</t>
        </r>
      </text>
    </comment>
    <comment ref="AJ69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10/03/21
By bkash
C=8680
H=3900
T= 12,580
Feb + March/21</t>
        </r>
      </text>
    </comment>
    <comment ref="AN69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06/05/21
C=4340
H=1950
T=6290</t>
        </r>
      </text>
    </comment>
    <comment ref="N70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16/08/2020
9,000/-</t>
        </r>
      </text>
    </comment>
    <comment ref="P70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16/08/2020
9,000/-</t>
        </r>
      </text>
    </comment>
    <comment ref="R70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16/08/2020
9,000/-</t>
        </r>
      </text>
    </comment>
    <comment ref="T70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16/08/2020
9,000/-
10/10/20
8686
O/fee=6500
Paid to Oct/20</t>
        </r>
      </text>
    </comment>
    <comment ref="Z70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10/10/20
8686
O/fe6500
Oct=4620</t>
        </r>
      </text>
    </comment>
    <comment ref="AB70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12/11/2020
8687
</t>
        </r>
      </text>
    </comment>
    <comment ref="AD70" authorId="0">
      <text>
        <r>
          <rPr>
            <b/>
            <sz val="9"/>
            <color indexed="81"/>
            <rFont val="Tahoma"/>
            <family val="2"/>
          </rPr>
          <t>Windows User:
13/01/21</t>
        </r>
        <r>
          <rPr>
            <sz val="9"/>
            <color indexed="81"/>
            <rFont val="Tahoma"/>
            <family val="2"/>
          </rPr>
          <t xml:space="preserve">
8688
Dec + Janu/21
Paid in Janu/21
</t>
        </r>
      </text>
    </comment>
    <comment ref="AF70" authorId="0">
      <text>
        <r>
          <rPr>
            <b/>
            <sz val="9"/>
            <color indexed="81"/>
            <rFont val="Tahoma"/>
            <family val="2"/>
          </rPr>
          <t>Windows User:
13/01/21</t>
        </r>
        <r>
          <rPr>
            <sz val="9"/>
            <color indexed="81"/>
            <rFont val="Tahoma"/>
            <family val="2"/>
          </rPr>
          <t xml:space="preserve">
8688
Dec + Janu/21
Paid in Janu/21
</t>
        </r>
      </text>
    </comment>
    <comment ref="AN70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09/05/21
8689</t>
        </r>
      </text>
    </comment>
    <comment ref="AP70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05/06/21
8690
May/21</t>
        </r>
      </text>
    </comment>
    <comment ref="N71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16/08/2020
9,000/-</t>
        </r>
      </text>
    </comment>
    <comment ref="P71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16/08/2020
9,000/-</t>
        </r>
      </text>
    </comment>
    <comment ref="R71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16/08/2020
9,000/-</t>
        </r>
      </text>
    </comment>
    <comment ref="T71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16/08/2020
9,000/-
08/10/20
8662
Paid to Oct/20</t>
        </r>
      </text>
    </comment>
    <comment ref="Z71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08/10/20
8662
O/fee=6500
Oct 4620</t>
        </r>
      </text>
    </comment>
    <comment ref="AB71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11/11/2020
8663
</t>
        </r>
      </text>
    </comment>
    <comment ref="AD71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10/12/2020
8664
</t>
        </r>
      </text>
    </comment>
    <comment ref="AF71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09/01/2021
8665
</t>
        </r>
      </text>
    </comment>
    <comment ref="AJ71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08/03/21
8566
Feb+ March/21</t>
        </r>
      </text>
    </comment>
    <comment ref="AL71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29/04/21
8667
April/21</t>
        </r>
      </text>
    </comment>
    <comment ref="AP71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05/06/21
8668
May/21</t>
        </r>
      </text>
    </comment>
    <comment ref="H72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Less-4,000/-</t>
        </r>
      </text>
    </comment>
    <comment ref="J72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Less-4,000/-</t>
        </r>
      </text>
    </comment>
    <comment ref="N72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27/08/2020
9,000/-</t>
        </r>
      </text>
    </comment>
    <comment ref="P72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27/08/2020
9,000/-</t>
        </r>
      </text>
    </comment>
    <comment ref="R72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27/08/2020
9,000/-</t>
        </r>
      </text>
    </comment>
    <comment ref="T72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27/08/2020
9,000/-
09/10/20
8638
O/fee6500
paid to Oct/20</t>
        </r>
      </text>
    </comment>
    <comment ref="Z72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09/10/20
8638
O/fee6500
Oct=1820</t>
        </r>
      </text>
    </comment>
    <comment ref="AB72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07/11/2020
8639
</t>
        </r>
      </text>
    </comment>
    <comment ref="AD72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09/12/2020
By bkash
C=2530
H=1530
T=4060</t>
        </r>
      </text>
    </comment>
    <comment ref="AF72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09/01/21
8641</t>
        </r>
      </text>
    </comment>
    <comment ref="AH72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09/02/21
8642</t>
        </r>
      </text>
    </comment>
    <comment ref="AJ72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09/03/21
8643</t>
        </r>
      </text>
    </comment>
    <comment ref="AN72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06/05/21
8644/45
April/21 + May/21</t>
        </r>
      </text>
    </comment>
    <comment ref="AP72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05/06/21
8646
</t>
        </r>
      </text>
    </comment>
    <comment ref="N73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27/08/2020
9,000/-</t>
        </r>
      </text>
    </comment>
    <comment ref="P73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27/08/2020
9,000/-</t>
        </r>
      </text>
    </comment>
    <comment ref="R73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27/08/2020
9,000/-</t>
        </r>
      </text>
    </comment>
    <comment ref="T73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27/08/2020
9,000/-</t>
        </r>
      </text>
    </comment>
    <comment ref="W73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Less 30% in Tuition fee for Oct/20.</t>
        </r>
      </text>
    </comment>
    <comment ref="X73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14/11/2020
54940
9,240/-
Oct + Nov/2020
Paid to Nov/2020</t>
        </r>
      </text>
    </comment>
    <comment ref="Y73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Less 30% in Tuition fee for Oct/20.</t>
        </r>
      </text>
    </comment>
    <comment ref="Z73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14/11/2020
54940
9,240/-
Oct + Nov/2020
Paid to Nov/2020</t>
        </r>
      </text>
    </comment>
    <comment ref="AB73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25/01/21
8614
Dec/20
Paid in jnnu/21</t>
        </r>
      </text>
    </comment>
    <comment ref="AD73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25/01/21
8614
Dec/20
Paid in jnnu/21</t>
        </r>
      </text>
    </comment>
    <comment ref="AH73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04/03/21
548421
Up to Feb/21</t>
        </r>
      </text>
    </comment>
    <comment ref="N74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27/08/2020
9,000/-</t>
        </r>
      </text>
    </comment>
    <comment ref="P74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27/08/2020
9,000/-</t>
        </r>
      </text>
    </comment>
    <comment ref="R74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27/08/2020
9,000/-</t>
        </r>
      </text>
    </comment>
    <comment ref="T74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27/08/2020
9,000/-</t>
        </r>
      </text>
    </comment>
    <comment ref="W74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Less 30% in Tuition fee for Oct/20.</t>
        </r>
      </text>
    </comment>
    <comment ref="X74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15.10.2020
Bkash=6,780/-
College=4,620/-
Hostel=2,160/-</t>
        </r>
      </text>
    </comment>
    <comment ref="Y74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Less 30% in Tuition fee for Oct/20.</t>
        </r>
      </text>
    </comment>
    <comment ref="Z74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24/11/2020
By bkash
C=4620
H=2160
T=6780</t>
        </r>
      </text>
    </comment>
    <comment ref="AB74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22/12/2020
By bash
C=4620
H=2160
T=6780</t>
        </r>
      </text>
    </comment>
    <comment ref="AD74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26/01/2021
4620
O/fee Due</t>
        </r>
      </text>
    </comment>
    <comment ref="AF74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25/02/21
8398
O/fee=6500
Feb/21</t>
        </r>
      </text>
    </comment>
    <comment ref="AH74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25/03/2021
8399</t>
        </r>
      </text>
    </comment>
    <comment ref="AJ74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12/04/21
8400</t>
        </r>
      </text>
    </comment>
    <comment ref="AL74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05/05/21
8401
</t>
        </r>
      </text>
    </comment>
    <comment ref="AN74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03/06/21
8402</t>
        </r>
      </text>
    </comment>
    <comment ref="H75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Less-3,300/-</t>
        </r>
      </text>
    </comment>
    <comment ref="J75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Less-3,300/-</t>
        </r>
      </text>
    </comment>
    <comment ref="N75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27/08/2020
9,000/-</t>
        </r>
      </text>
    </comment>
    <comment ref="P75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27/08/2020
9,000/-</t>
        </r>
      </text>
    </comment>
    <comment ref="R75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27/08/2020
9,000/-</t>
        </r>
      </text>
    </comment>
    <comment ref="T75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27/08/2020
9,000/-
10/10/20
6122
O/fee=6500
paid to Oct/20</t>
        </r>
      </text>
    </comment>
    <comment ref="Z75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10/10/20
6122
O/fee=6500
Oct=2310</t>
        </r>
      </text>
    </comment>
    <comment ref="AB75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10/11/2020
6123
</t>
        </r>
      </text>
    </comment>
    <comment ref="AD75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20/12/2020
6124
</t>
        </r>
      </text>
    </comment>
    <comment ref="AF75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20/01/2021
6125
</t>
        </r>
      </text>
    </comment>
    <comment ref="AJ75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01/03/21
6126
Feb/21
23/03/2021
6127
March/21</t>
        </r>
      </text>
    </comment>
    <comment ref="AN75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02/052/1
6128
April/21</t>
        </r>
      </text>
    </comment>
    <comment ref="AP75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06/06/21
6129
May/21</t>
        </r>
      </text>
    </comment>
    <comment ref="N76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27/08/2020
15,500/-</t>
        </r>
      </text>
    </comment>
    <comment ref="P76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27/08/2020
15,500/-</t>
        </r>
      </text>
    </comment>
    <comment ref="R76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27/08/2020
15,500/-</t>
        </r>
      </text>
    </comment>
    <comment ref="T76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27/08/2020
15,500/-</t>
        </r>
      </text>
    </comment>
    <comment ref="W76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Less 30% in Tuition fee for Oct/20.</t>
        </r>
      </text>
    </comment>
    <comment ref="X76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08.10.2020
6099
Oct/20
Less=30%</t>
        </r>
      </text>
    </comment>
    <comment ref="Y76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Less 30% in Tuition fee for Oct/20.</t>
        </r>
      </text>
    </comment>
    <comment ref="Z76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08/11/2020
By bkash
C=4620
H=2160
T=6780</t>
        </r>
      </text>
    </comment>
    <comment ref="AB76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08/12/2020
By bkash
C=4620
H=2160
T=6780
Dec/20</t>
        </r>
      </text>
    </comment>
    <comment ref="AD76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07/01/2021
By bksah
C=4620
H=2160
T=6780
Janu/21</t>
        </r>
      </text>
    </comment>
    <comment ref="AF76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10/02/21
6100</t>
        </r>
      </text>
    </comment>
    <comment ref="AH76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14/03/21
By bkash
C=4340
H=2160
T=6500</t>
        </r>
      </text>
    </comment>
    <comment ref="AJ76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08/04/21
By bkash
C=4340
H=2160
T=6500
30/04/21
By bkash
C=4340
H=2160
T=6500</t>
        </r>
      </text>
    </comment>
    <comment ref="N77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27/08/2020
15,500/-</t>
        </r>
      </text>
    </comment>
    <comment ref="P77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27/08/2020
15,500/-</t>
        </r>
      </text>
    </comment>
    <comment ref="R77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27/08/2020
15,500/-</t>
        </r>
      </text>
    </comment>
    <comment ref="T77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27/08/2020
15,500/-</t>
        </r>
      </text>
    </comment>
    <comment ref="W77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Less 30% in Tuition fee for Oct/20.</t>
        </r>
      </text>
    </comment>
    <comment ref="X77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12/11/2020
8831
Oct + Nov/2020
Paid to Nov/2020</t>
        </r>
      </text>
    </comment>
    <comment ref="Y77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Less 30% in Tuition fee for Oct/20.</t>
        </r>
      </text>
    </comment>
    <comment ref="Z77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12/11/2020
8831
Oct + Nov/2020</t>
        </r>
      </text>
    </comment>
    <comment ref="AB77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08/12/2020
8832</t>
        </r>
      </text>
    </comment>
    <comment ref="AD77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06/01/2021
8833</t>
        </r>
      </text>
    </comment>
    <comment ref="AF77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10/02/21
8834</t>
        </r>
      </text>
    </comment>
    <comment ref="AH77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10/03/21
8835</t>
        </r>
      </text>
    </comment>
    <comment ref="AJ77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12/04/21
8836</t>
        </r>
      </text>
    </comment>
    <comment ref="AN77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05/06/21
8837/38
May + June/21</t>
        </r>
      </text>
    </comment>
    <comment ref="N78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27/08/2020
15,500/-</t>
        </r>
      </text>
    </comment>
    <comment ref="P78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27/08/2020
15,500/-</t>
        </r>
      </text>
    </comment>
    <comment ref="R78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27/08/2020
15,500/-</t>
        </r>
      </text>
    </comment>
    <comment ref="T78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27/08/2020
15,500/-</t>
        </r>
      </text>
    </comment>
    <comment ref="W78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Less 30% in Tuition fee for Oct/20.</t>
        </r>
      </text>
    </comment>
    <comment ref="X78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08.10.2020
8807
Oct/20 
Less=30%</t>
        </r>
      </text>
    </comment>
    <comment ref="Y78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Less 30% in Tuition fee for Oct/20.</t>
        </r>
      </text>
    </comment>
    <comment ref="Z78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06/12/2020
8808
Nov/20
Paid in Dec/20</t>
        </r>
      </text>
    </comment>
    <comment ref="AB78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06/12/2020
8808
Nov/20
Paid in Dec/20</t>
        </r>
      </text>
    </comment>
    <comment ref="AD78" authorId="0">
      <text>
        <r>
          <rPr>
            <b/>
            <sz val="9"/>
            <color indexed="81"/>
            <rFont val="Tahoma"/>
            <family val="2"/>
          </rPr>
          <t>Windows User:
09/01/21</t>
        </r>
        <r>
          <rPr>
            <sz val="9"/>
            <color indexed="81"/>
            <rFont val="Tahoma"/>
            <family val="2"/>
          </rPr>
          <t xml:space="preserve">
8809
Dec/21
Poaid Janu/21
25/01/21
8810
Janu/21
</t>
        </r>
      </text>
    </comment>
    <comment ref="AJ78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04/04/021
8812/13
Feb + March/21
</t>
        </r>
      </text>
    </comment>
    <comment ref="AN78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02/06/21
8813
April + May/21</t>
        </r>
      </text>
    </comment>
    <comment ref="H79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Less-2,000/-</t>
        </r>
      </text>
    </comment>
    <comment ref="J79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Less-2,000/-</t>
        </r>
      </text>
    </comment>
    <comment ref="N79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27/08/2020
9,000/-</t>
        </r>
      </text>
    </comment>
    <comment ref="P79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27/08/2020
9,000/-</t>
        </r>
      </text>
    </comment>
    <comment ref="R79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27/08/2020
9,000/-</t>
        </r>
      </text>
    </comment>
    <comment ref="T79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27/08/2020
9,000/-
28.10.2020
8782
Oct/20 (Less=30%)
Others fee=6,500/-</t>
        </r>
      </text>
    </comment>
    <comment ref="W79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Less 30% in Tuition fee for Oct/20.</t>
        </r>
      </text>
    </comment>
    <comment ref="X79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28.10.2020
8782
Oct/20 (Less=30%)
Others fee=6,500/-</t>
        </r>
      </text>
    </comment>
    <comment ref="Y79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Less 30% in Tuition fee for Oct/20.</t>
        </r>
      </text>
    </comment>
    <comment ref="Z79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21/11/2020
8783
</t>
        </r>
      </text>
    </comment>
    <comment ref="AB79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27/12/2020
8784</t>
        </r>
      </text>
    </comment>
    <comment ref="AD79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25/01/21
8785</t>
        </r>
      </text>
    </comment>
    <comment ref="AF79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10/02/21
8786</t>
        </r>
      </text>
    </comment>
    <comment ref="AH79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27/03/2021
8787
</t>
        </r>
      </text>
    </comment>
    <comment ref="AL79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31/05/21
8788
April + May/21</t>
        </r>
      </text>
    </comment>
    <comment ref="N80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27/08/2020
9,000/-</t>
        </r>
      </text>
    </comment>
    <comment ref="P80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27/08/2020
9,000/-</t>
        </r>
      </text>
    </comment>
    <comment ref="R80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27/08/2020
9,000/-</t>
        </r>
      </text>
    </comment>
    <comment ref="T80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27/08/2020
9,000/-
27/01/21
8758
O/fee=6500
Oct to Dec/20
Paid in Janu/21</t>
        </r>
      </text>
    </comment>
    <comment ref="W80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Less 30% in Tuition fee for Oct/20.</t>
        </r>
      </text>
    </comment>
    <comment ref="X80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27/01/21
8758
O/fee=6500
Oct to Dec/20
Paid in Janu/21</t>
        </r>
      </text>
    </comment>
    <comment ref="Y80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Less 30% in Tuition fee for Oct/20.</t>
        </r>
      </text>
    </comment>
    <comment ref="Z80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27/01/21
8758
O/fee=6500
Oct to Dec/20
Paid in Janu/21</t>
        </r>
      </text>
    </comment>
    <comment ref="AB80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27/01/21
8758
O/fee=6500
Oct to Dec/20
Paid in Janu/21</t>
        </r>
      </text>
    </comment>
    <comment ref="AD80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27/01/21
8758
O/fee=6500
Oct to Dec/20
Paid in Janu/21</t>
        </r>
      </text>
    </comment>
    <comment ref="AN80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07/06/21
8759
Up to June/21</t>
        </r>
      </text>
    </comment>
    <comment ref="N81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27/08/2020
9,000/-</t>
        </r>
      </text>
    </comment>
    <comment ref="P81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27/08/2020
9,000/-</t>
        </r>
      </text>
    </comment>
    <comment ref="R81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27/08/2020
9,000/-</t>
        </r>
      </text>
    </comment>
    <comment ref="T81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27/08/2020
9,000/-
27/01/2021
By bkash
C=15000
O/fe= 6500
Nov/20=04620
Dec=3880 (Deu=740)
Paid in Janu/21</t>
        </r>
      </text>
    </comment>
    <comment ref="Z81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09/10/2020
By bkash
C=4620
H=1950
T=6570</t>
        </r>
      </text>
    </comment>
    <comment ref="AB81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27/01/2021
By bkash
C=15000
O/fe= 6500
Nov/20=04620
Dec=3880 (Deu=740)
Paid in Janu/21
</t>
        </r>
      </text>
    </comment>
    <comment ref="AD81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27/01/2021
By bkash
C=15000
O/fe= 6500
Nov/20=04620
Dec=3880 (Deu=740)
Paid in Janu/21
</t>
        </r>
      </text>
    </comment>
    <comment ref="AF81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27/01/2021
By bkash
C=15000
O/fe= 6500
Nov/20=04620
Dec=3880 (Deu=740)
Paid in Janu/21
</t>
        </r>
      </text>
    </comment>
    <comment ref="N82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27/08/2020
9,000/-</t>
        </r>
      </text>
    </comment>
    <comment ref="P82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27/08/2020
9,000/-</t>
        </r>
      </text>
    </comment>
    <comment ref="R82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27/08/2020
9,000/-</t>
        </r>
      </text>
    </comment>
    <comment ref="T82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27/08/2020
9,000/-
21/11/2020
8566
O/fee=6500
Oct+ nov/20
paid in Nov/20</t>
        </r>
      </text>
    </comment>
    <comment ref="W82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Less 30% in Tuition fee for Oct/20.</t>
        </r>
      </text>
    </comment>
    <comment ref="X82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21/11/2020
8566
O/fee=6500
Oct + Nov/20
Paid in Nov/20</t>
        </r>
      </text>
    </comment>
    <comment ref="Y82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Less 30% in Tuition fee for Oct/20.</t>
        </r>
      </text>
    </comment>
    <comment ref="Z82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21/11/2020
8566
O/fee=6500
Oct + Nov/20</t>
        </r>
      </text>
    </comment>
    <comment ref="AB82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21/01/2021
8567
Dec/20
Paid in Janu/21</t>
        </r>
      </text>
    </comment>
    <comment ref="AD82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21/01/2021
8567
Dec/20
Paid in Janu/21
27/01/21
8568
</t>
        </r>
      </text>
    </comment>
    <comment ref="AF82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28/02/21
8569</t>
        </r>
      </text>
    </comment>
    <comment ref="AH82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31/03/2021
8570
</t>
        </r>
      </text>
    </comment>
    <comment ref="AJ82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29/04/2021
8571
April + may/21</t>
        </r>
      </text>
    </comment>
    <comment ref="AL82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31/05/21
8572
June/21</t>
        </r>
      </text>
    </comment>
    <comment ref="N83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27/08/2020
9,000/-</t>
        </r>
      </text>
    </comment>
    <comment ref="P83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27/08/2020
9,000/-</t>
        </r>
      </text>
    </comment>
    <comment ref="R83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27/08/2020
9,000/-</t>
        </r>
      </text>
    </comment>
    <comment ref="T83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27/08/2020
9,000/-
28.10.2020
8542
Oct/20 (Less=30%)
Others fee=6,500/-</t>
        </r>
      </text>
    </comment>
    <comment ref="W83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Less 30% in Tuition fee for Oct/20.</t>
        </r>
      </text>
    </comment>
    <comment ref="X83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28.10.2020
8542
Oct/20 (Less=30%)
Others fee=6,500/-</t>
        </r>
      </text>
    </comment>
    <comment ref="Y83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Less 30% in Tuition fee for Oct/20.</t>
        </r>
      </text>
    </comment>
    <comment ref="Z83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21/11/2020
8543
</t>
        </r>
      </text>
    </comment>
    <comment ref="AB83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25/01/21
8544
Dec + Janu/21
Paid in janu/21</t>
        </r>
      </text>
    </comment>
    <comment ref="AD83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25/01/21
8544
Dec + Janu/21
Paid in janu/21</t>
        </r>
      </text>
    </comment>
    <comment ref="AF83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10/02/21</t>
        </r>
        <r>
          <rPr>
            <sz val="9"/>
            <color indexed="81"/>
            <rFont val="Tahoma"/>
            <family val="2"/>
          </rPr>
          <t xml:space="preserve">
8545</t>
        </r>
      </text>
    </comment>
    <comment ref="AH83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27/03/2021
8546
</t>
        </r>
      </text>
    </comment>
    <comment ref="AL83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31/05/21
8547
April + may/21</t>
        </r>
      </text>
    </comment>
    <comment ref="N84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27/08/2020
9,000/-</t>
        </r>
      </text>
    </comment>
    <comment ref="P84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27/08/2020
9,000/-</t>
        </r>
      </text>
    </comment>
    <comment ref="R84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27/08/2020
9,000/-</t>
        </r>
      </text>
    </comment>
    <comment ref="T84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27/08/2020
9,000/-</t>
        </r>
      </text>
    </comment>
    <comment ref="Z84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18/11/2020
8519
Oct/20
Paid in Nov/20</t>
        </r>
      </text>
    </comment>
    <comment ref="AB84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18/11/2020
8519
Oct/20</t>
        </r>
      </text>
    </comment>
    <comment ref="AH84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10/02/21
8521/8522</t>
        </r>
      </text>
    </comment>
    <comment ref="AL84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10/04/021
Feb + March/21
O/fee Due=6500/-</t>
        </r>
      </text>
    </comment>
    <comment ref="AP84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07/06/21
8524
</t>
        </r>
      </text>
    </comment>
    <comment ref="H85" authorId="0">
      <text>
        <r>
          <rPr>
            <b/>
            <sz val="9"/>
            <color indexed="81"/>
            <rFont val="Tahoma"/>
            <family val="2"/>
          </rPr>
          <t xml:space="preserve">Windows User:
Note-149
</t>
        </r>
        <r>
          <rPr>
            <sz val="9"/>
            <color indexed="81"/>
            <rFont val="Tahoma"/>
            <family val="2"/>
          </rPr>
          <t xml:space="preserve">Meeting 20/10/2020
Less 50%
Opening to Clossing period
</t>
        </r>
      </text>
    </comment>
    <comment ref="J85" authorId="0">
      <text>
        <r>
          <rPr>
            <b/>
            <sz val="9"/>
            <color indexed="81"/>
            <rFont val="Tahoma"/>
            <family val="2"/>
          </rPr>
          <t xml:space="preserve">Windows User:
Note-149
</t>
        </r>
        <r>
          <rPr>
            <sz val="9"/>
            <color indexed="81"/>
            <rFont val="Tahoma"/>
            <family val="2"/>
          </rPr>
          <t xml:space="preserve">Meeting 20/10/2020
Less 50%
Opening to Clossing period
</t>
        </r>
      </text>
    </comment>
    <comment ref="N85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27/08/2020
9,000/-</t>
        </r>
      </text>
    </comment>
    <comment ref="P85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27/08/2020
9,000/-</t>
        </r>
      </text>
    </comment>
    <comment ref="R85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27/08/2020
9,000/-</t>
        </r>
      </text>
    </comment>
    <comment ref="T85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27/08/2020
9,000/-
15/10/20
8494
O/fee=6500
Paid to Oct/20</t>
        </r>
      </text>
    </comment>
    <comment ref="Z85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15/10/20
8494
O/f=6500
Oct=4620</t>
        </r>
      </text>
    </comment>
    <comment ref="AD85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03/01/2021
8496
Dec/20
paid in Janu/21</t>
        </r>
      </text>
    </comment>
    <comment ref="AF85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03/01/2021
8496
Dec/20
paid in Janu/21</t>
        </r>
      </text>
    </comment>
    <comment ref="AH85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09/02/21
8497
Janu/21</t>
        </r>
      </text>
    </comment>
    <comment ref="AJ85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23/03/2021
8498/99
Feb/21 + March/21</t>
        </r>
      </text>
    </comment>
    <comment ref="H86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Less-2,000/-</t>
        </r>
      </text>
    </comment>
    <comment ref="J86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Less-2,000/-</t>
        </r>
      </text>
    </comment>
    <comment ref="N86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27/08/2020
9,000/-</t>
        </r>
      </text>
    </comment>
    <comment ref="P86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27/08/2020
9,000/-</t>
        </r>
      </text>
    </comment>
    <comment ref="R86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27/08/2020
9,000/-</t>
        </r>
      </text>
    </comment>
    <comment ref="T86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27/08/2020
9,000/-
08/10/20
8471
Paid to Oct/20</t>
        </r>
      </text>
    </comment>
    <comment ref="Z86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08/10/20
8471
O/fee=6500
Oct=3,220</t>
        </r>
      </text>
    </comment>
    <comment ref="AB86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04/11/2020
8472
</t>
        </r>
      </text>
    </comment>
    <comment ref="AD86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02/10/2020
8473
</t>
        </r>
      </text>
    </comment>
    <comment ref="AF86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07/01/2021
8474
25/01/21
8475
Feb/21
Paid in Janu/21</t>
        </r>
      </text>
    </comment>
    <comment ref="AH86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25/01/21
8475
Feb/21
Paid in Janu/21</t>
        </r>
      </text>
    </comment>
    <comment ref="AJ86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09/03/21
8476</t>
        </r>
      </text>
    </comment>
    <comment ref="AL86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04/04/2021
8477
</t>
        </r>
      </text>
    </comment>
    <comment ref="AN86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08/05/21
8478</t>
        </r>
      </text>
    </comment>
    <comment ref="AP86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05/06/21
8479</t>
        </r>
      </text>
    </comment>
    <comment ref="N87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27/08/2020
2,000/-</t>
        </r>
      </text>
    </comment>
    <comment ref="P87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27/08/2020
2,000/-
11.10.2020
8447
S/C=5,000/-
Dev. Fee=500/-</t>
        </r>
      </text>
    </comment>
    <comment ref="R87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11.10.2020
8447
S/C=5,000/-
Dev. Fee=500/-</t>
        </r>
      </text>
    </comment>
    <comment ref="T87" authorId="1">
      <text>
        <r>
          <rPr>
            <b/>
            <sz val="9"/>
            <color indexed="81"/>
            <rFont val="Tahoma"/>
            <family val="2"/>
          </rPr>
          <t>hp:</t>
        </r>
        <r>
          <rPr>
            <sz val="9"/>
            <color indexed="81"/>
            <rFont val="Tahoma"/>
            <family val="2"/>
          </rPr>
          <t xml:space="preserve">
19.10.2020
8448
Others fee=8000/-</t>
        </r>
      </text>
    </comment>
    <comment ref="W87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Less 30% in Tuition fee for Oct/20.</t>
        </r>
      </text>
    </comment>
    <comment ref="X87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11.10.2020
8447
S/C=5,000/-
Dev. Fee=500/-
19.10.2020
8448
Others fee=8000/-
26/01/2021
8449
Oct to Janu/21
Paid in Janu/21</t>
        </r>
      </text>
    </comment>
    <comment ref="Y87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Less 30% in Tuition fee for Oct/20.</t>
        </r>
      </text>
    </comment>
    <comment ref="Z87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26/01/2021
8449
Oct to Janu/21
Paid in Janu/21</t>
        </r>
      </text>
    </comment>
    <comment ref="AB87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26/01/2021
8449
Oct to Janu/21
Paid in Janu/21</t>
        </r>
      </text>
    </comment>
    <comment ref="AD87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26/01/2021
8449
Oct to Janu/21
Paid in Janu/21</t>
        </r>
      </text>
    </comment>
    <comment ref="AJ87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29/04/21
Up to May/21</t>
        </r>
      </text>
    </comment>
    <comment ref="N88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27/08/2020
2,000/-</t>
        </r>
      </text>
    </comment>
    <comment ref="P88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27/08/2020
9,000/-
08/10/20
8423
Paid to Oct/20
</t>
        </r>
      </text>
    </comment>
    <comment ref="R88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08/10/20
8423
Paid to Oct/2020</t>
        </r>
      </text>
    </comment>
    <comment ref="T88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08/10/20
8423
Paid to Oct/2020</t>
        </r>
      </text>
    </comment>
    <comment ref="Z88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08/10/20
8423
O/fe=8000
S/c=5000
Ad fee=500
Oct=4620</t>
        </r>
      </text>
    </comment>
    <comment ref="AB88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08/11/2020
By bkash
C=4620
H=1950
T=6570</t>
        </r>
      </text>
    </comment>
    <comment ref="AD88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09/12/2020
By bkash
C=4620
H=1950
T=6570</t>
        </r>
      </text>
    </comment>
    <comment ref="AF88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09/01/2021
By bkash
C=4620
H=1950
T=6570
Janu/21</t>
        </r>
      </text>
    </comment>
    <comment ref="AH88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08/02/21
8425
</t>
        </r>
      </text>
    </comment>
    <comment ref="AJ88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09/03/21
8426</t>
        </r>
      </text>
    </comment>
    <comment ref="AN88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10/05/21
By bkash
C=6000</t>
        </r>
      </text>
    </comment>
    <comment ref="AP88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06/06/21
8427/28
</t>
        </r>
      </text>
    </comment>
    <comment ref="H89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Less-3,300/-</t>
        </r>
      </text>
    </comment>
    <comment ref="J89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Less-3,300/-</t>
        </r>
      </text>
    </comment>
    <comment ref="N89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27/08/2020
2,000/-</t>
        </r>
      </text>
    </comment>
    <comment ref="P89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27/08/2020
9,000/-
08/10/20
6075
paid to Oct/20</t>
        </r>
      </text>
    </comment>
    <comment ref="R89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04/11/2020
6076
S/c
Paid to Nov/2020</t>
        </r>
      </text>
    </comment>
    <comment ref="T89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08/10/20
6075
Paid to Oct/20</t>
        </r>
      </text>
    </comment>
    <comment ref="Z89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08/10/20
6075
Dv fee=500
O/fee=8000
Oct=2310</t>
        </r>
      </text>
    </comment>
    <comment ref="AB89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04/11/2020
6076
S/c With
Non/2020</t>
        </r>
      </text>
    </comment>
    <comment ref="AD89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09/12/2020
By bkash
C=2310
H=1950
T=4260</t>
        </r>
      </text>
    </comment>
    <comment ref="AF89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06/01/2021
By bkash
C=2310
H=1950
T=4260
Janu/21</t>
        </r>
      </text>
    </comment>
    <comment ref="AH89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08/02/21
6078</t>
        </r>
      </text>
    </comment>
    <comment ref="AJ89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13/03/21
By bkash
C=2310
H=1950
T=4260</t>
        </r>
      </text>
    </comment>
    <comment ref="AL89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04/04/21
By bkash
C=2310
H=1950
T=4260</t>
        </r>
      </text>
    </comment>
    <comment ref="AN89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06/05/21
By bkash
C=2310
H=6000
T=8310</t>
        </r>
      </text>
    </comment>
    <comment ref="AP89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04/06/21
6079</t>
        </r>
      </text>
    </comment>
    <comment ref="H90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Less-3,300/-</t>
        </r>
      </text>
    </comment>
    <comment ref="J90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Less-3,300/-</t>
        </r>
      </text>
    </comment>
    <comment ref="N90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27/08/2020
2,000/-</t>
        </r>
      </text>
    </comment>
    <comment ref="P90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27/08/2020
2,000/-
24/01/2021
55932
Dev=500
S/fee=5000
O/fee=8000
Paid in Janu/21</t>
        </r>
      </text>
    </comment>
    <comment ref="R90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24/01/2021
55932
Dev=500
S/fee=5000
O/fee=8000
Paid in Janu/21</t>
        </r>
      </text>
    </comment>
    <comment ref="T90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24/01/2021
55932
Dev=500
S/fee=5000
O/fee=8000
Paid in Janu/21</t>
        </r>
      </text>
    </comment>
    <comment ref="W90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Less 30% in Tuition fee for Oct/20.</t>
        </r>
      </text>
    </comment>
    <comment ref="Y90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Less 30% in Tuition fee for Oct/20.</t>
        </r>
      </text>
    </comment>
    <comment ref="AD90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24/01/2021
55932
Dev=500
S/fee=5000
O/fee=8000
Paid in Janu/21</t>
        </r>
      </text>
    </comment>
    <comment ref="H91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Less-3,300/-</t>
        </r>
      </text>
    </comment>
    <comment ref="J91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Less-3,300/-</t>
        </r>
      </text>
    </comment>
    <comment ref="N91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27/08/2020
2,000/-</t>
        </r>
      </text>
    </comment>
    <comment ref="P91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27/08/2020
9,000/-
24/01/2021
7438
Oct to Dec/20
Dev fee=500
S/c=5000
O/fee=8000
Total-19590/-
Paidi in Janu/21</t>
        </r>
      </text>
    </comment>
    <comment ref="R91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24/01/2021
7438
Oct to Dec/20
Dev fee=500
S/c=5000
O/fee=8000
Total-19590/-
Paidi in Janu/21</t>
        </r>
      </text>
    </comment>
    <comment ref="T91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24/01/2021
7438
Oct to Dec/20
Dev fee=500
S/c=5000
O/fee=8000
Total-19590/-
Paidi in Janu/21</t>
        </r>
      </text>
    </comment>
    <comment ref="Z91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24/01/2021
7438
Oct to Dec/20
Dev fee=500
S/c=5000
O/fee=8000
Total-19590/-
Paidi in Janu/21</t>
        </r>
      </text>
    </comment>
    <comment ref="AB91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24/01/2021
7438
Oct to Dec/20
Dev fee=500
S/c=5000
O/fee=8000
Total-19590/-
Paidi in Janu/21</t>
        </r>
      </text>
    </comment>
    <comment ref="AD91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24/01/2021
7438
Oct to Dec/20
Dev fee=500
S/c=5000
O/fee=8000
Total-19590/-
Paidi in Janu/21</t>
        </r>
      </text>
    </comment>
    <comment ref="AF91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24/01/2021
7438
Oct to Dec/20
Dev fee=500
S/c=5000
O/fee=8000
Total-19590/-
Paidi in Janu/21</t>
        </r>
      </text>
    </comment>
    <comment ref="AP91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05/06/21
7439
</t>
        </r>
      </text>
    </comment>
    <comment ref="N92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27/08/2020
9,000/-</t>
        </r>
      </text>
    </comment>
    <comment ref="P92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27/08/2020
9,000/-</t>
        </r>
      </text>
    </comment>
    <comment ref="R92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27/08/2020
9,000/-</t>
        </r>
      </text>
    </comment>
    <comment ref="T92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27/08/2020
9,000/-
12/10/20
7463
O/fee=6500
paid to Oct/20</t>
        </r>
      </text>
    </comment>
    <comment ref="Z92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12/10/20
7463
O/fee=6500
Oct=4620</t>
        </r>
      </text>
    </comment>
    <comment ref="AB92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12/11/2020
7464
</t>
        </r>
      </text>
    </comment>
    <comment ref="AD92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14/12/2020
By bkash
C=4620
H=1950
T=6570
Dec/20</t>
        </r>
      </text>
    </comment>
    <comment ref="AF92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21/01/2021
By bkash
C=4620
H=1950
T=6570
Janu/21</t>
        </r>
      </text>
    </comment>
    <comment ref="AJ92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04/03/21
By bash
C=4630
H=2150
T=6780
Feb/21</t>
        </r>
      </text>
    </comment>
    <comment ref="AL92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12/04/21
By bash
C=4610
H=1750
T=6360
March/21</t>
        </r>
      </text>
    </comment>
    <comment ref="AN92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06/05/21
By bkash
C=4620
H=1950
T=6570</t>
        </r>
      </text>
    </comment>
    <comment ref="AP92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02/06/21
7466
</t>
        </r>
      </text>
    </comment>
    <comment ref="H93" authorId="0">
      <text>
        <r>
          <rPr>
            <b/>
            <sz val="9"/>
            <color indexed="81"/>
            <rFont val="Tahoma"/>
            <family val="2"/>
          </rPr>
          <t xml:space="preserve">Windows User:
Note-149
</t>
        </r>
        <r>
          <rPr>
            <sz val="9"/>
            <color indexed="81"/>
            <rFont val="Tahoma"/>
            <family val="2"/>
          </rPr>
          <t xml:space="preserve">Meeting 20/10/2020
Less 1,000-
Opening to Clossing period
</t>
        </r>
      </text>
    </comment>
    <comment ref="J93" authorId="0">
      <text>
        <r>
          <rPr>
            <b/>
            <sz val="9"/>
            <color indexed="81"/>
            <rFont val="Tahoma"/>
            <family val="2"/>
          </rPr>
          <t xml:space="preserve">Windows User:
Note-149
</t>
        </r>
        <r>
          <rPr>
            <sz val="9"/>
            <color indexed="81"/>
            <rFont val="Tahoma"/>
            <family val="2"/>
          </rPr>
          <t xml:space="preserve">Meeting 20/10/2020
Less 1,000-
Opening to Clossing period
</t>
        </r>
      </text>
    </comment>
    <comment ref="N93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27/08/2020
9,000/-</t>
        </r>
      </text>
    </comment>
    <comment ref="P93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27/08/2020
9,000/-</t>
        </r>
      </text>
    </comment>
    <comment ref="R93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27/08/2020
9,000/-</t>
        </r>
      </text>
    </comment>
    <comment ref="T93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27/08/2020
9,000/-
25/01/21
7491
O/fee=6500
Feb/21
Paid in Janu/21</t>
        </r>
      </text>
    </comment>
    <comment ref="Z93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10/10/20
7487
</t>
        </r>
      </text>
    </comment>
    <comment ref="AB93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07/11/2020
7488
</t>
        </r>
      </text>
    </comment>
    <comment ref="AD93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05/12/2020
7489</t>
        </r>
      </text>
    </comment>
    <comment ref="AF93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09/01/2021
7490
25/01/21
7491
O/fee=6500
Feb/21
Paid in Janu/21</t>
        </r>
      </text>
    </comment>
    <comment ref="AH93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25/01/21
7491
O/fee=6500
Feb/21
Paid in Janu/21</t>
        </r>
      </text>
    </comment>
    <comment ref="AJ93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06/03/21
7492</t>
        </r>
      </text>
    </comment>
    <comment ref="AL93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10/04/21
7493
</t>
        </r>
      </text>
    </comment>
    <comment ref="AP93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05/06/21
7494/95
May + June/21
</t>
        </r>
      </text>
    </comment>
    <comment ref="H94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Less-3,300/-</t>
        </r>
      </text>
    </comment>
    <comment ref="J94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Less-3,300/-</t>
        </r>
      </text>
    </comment>
    <comment ref="N94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27/08/2020
15,500/-</t>
        </r>
      </text>
    </comment>
    <comment ref="P94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27/08/2020
15,500/-</t>
        </r>
      </text>
    </comment>
    <comment ref="R94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27/08/2020
15,500/-</t>
        </r>
      </text>
    </comment>
    <comment ref="T94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27/08/2020
15,500/-</t>
        </r>
      </text>
    </comment>
    <comment ref="Z94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26/01/21
7511
Oct to  Janu/21
Paid in Janu/21</t>
        </r>
      </text>
    </comment>
    <comment ref="AB94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26/01/21
7511
Oct to  Janu/21
Paid in Janu/21</t>
        </r>
      </text>
    </comment>
    <comment ref="AD94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26/01/21
7511
Oct to  Janu/21
Paid in Janu/21</t>
        </r>
      </text>
    </comment>
    <comment ref="AF94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26/01/21
7511
Oct to  Janu/21
Paid in Janu/21</t>
        </r>
      </text>
    </comment>
    <comment ref="AN94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25/05/21
7512
Up to April/21</t>
        </r>
      </text>
    </comment>
    <comment ref="N95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27/08/2020
15,500/-</t>
        </r>
      </text>
    </comment>
    <comment ref="P95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27/08/2020
15,500/-</t>
        </r>
      </text>
    </comment>
    <comment ref="R95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27/08/2020
15,500/-</t>
        </r>
      </text>
    </comment>
    <comment ref="T95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27/08/2020
15,500/-</t>
        </r>
      </text>
    </comment>
    <comment ref="W95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Less 30% in Tuition fee for Oct/20.</t>
        </r>
      </text>
    </comment>
    <comment ref="X95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07/11/2020
7535
Oct + Nov/2020
Paid to Nov/2020</t>
        </r>
      </text>
    </comment>
    <comment ref="Y95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Less 30% in Tuition fee for Oct/20.</t>
        </r>
      </text>
    </comment>
    <comment ref="Z95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07/11/2020
7535
Oct + Nov/2020</t>
        </r>
      </text>
    </comment>
    <comment ref="AB95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30/01/21
40919
Dec/20
Paid in janu/21</t>
        </r>
      </text>
    </comment>
    <comment ref="AD95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30/01/21
40919
Dec/20
Paid in janu/21</t>
        </r>
      </text>
    </comment>
    <comment ref="AN95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06/06/21
7536
10,000/-
Order by Vp sir.</t>
        </r>
      </text>
    </comment>
    <comment ref="N96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27/08/2020
9,000/-</t>
        </r>
      </text>
    </comment>
    <comment ref="P96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27/08/2020
9,000/-</t>
        </r>
      </text>
    </comment>
    <comment ref="R96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27/08/2020
9,000/-</t>
        </r>
      </text>
    </comment>
    <comment ref="T96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27/08/2020
9,000/-</t>
        </r>
      </text>
    </comment>
    <comment ref="Z96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10/10/2020
By bash
C=11120
H=1950
T=13070</t>
        </r>
      </text>
    </comment>
    <comment ref="AD96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27/01/2021
40905
O/fee=6500
Dec + Janu/21
Paid in jsnu/21</t>
        </r>
      </text>
    </comment>
    <comment ref="AF96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27/01/2021
40905
O/fee=6500
Dec + Janu/21
Paid in jsnu/21</t>
        </r>
      </text>
    </comment>
    <comment ref="AN96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10/05/21
By bkash
C=18480
H=3520
T=22000</t>
        </r>
      </text>
    </comment>
    <comment ref="AP96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06/06/21
7561
</t>
        </r>
      </text>
    </comment>
    <comment ref="H97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Less-3,300/-</t>
        </r>
      </text>
    </comment>
    <comment ref="J97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Less-3,300/-</t>
        </r>
      </text>
    </comment>
    <comment ref="N97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27/08/2020
9,000/-</t>
        </r>
      </text>
    </comment>
    <comment ref="P97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27/08/2020
9,000/-</t>
        </r>
      </text>
    </comment>
    <comment ref="R97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27/08/2020
9,000/-</t>
        </r>
      </text>
    </comment>
    <comment ref="T97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27/08/2020
9,000/-
09/11/2020
7584
O/fee=6,500/-
Paid to Nov/2020</t>
        </r>
      </text>
    </comment>
    <comment ref="W97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Less 30% in Tuition fee for Oct/20.</t>
        </r>
      </text>
    </comment>
    <comment ref="X97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11.10.2020
7583
Oct/20 (Less=30%)
Others fee due by P.sir</t>
        </r>
      </text>
    </comment>
    <comment ref="Y97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Less 30% in Tuition fee for Oct/20.</t>
        </r>
      </text>
    </comment>
    <comment ref="Z97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09/11/2020
7584
O/fee=6,500/-</t>
        </r>
      </text>
    </comment>
    <comment ref="AB97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26/01/2021
7585
Dec/21
Paid in Janu/21</t>
        </r>
      </text>
    </comment>
    <comment ref="AD97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26/01/2021
7585
Dec/21
Paid in Janu/21</t>
        </r>
      </text>
    </comment>
    <comment ref="AN97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060/6/21
7586
Up to Msy/21</t>
        </r>
      </text>
    </comment>
    <comment ref="H98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Less-3,300/-</t>
        </r>
      </text>
    </comment>
    <comment ref="J98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Less-3,300/-</t>
        </r>
      </text>
    </comment>
    <comment ref="N98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27/08/2020
9,000/-</t>
        </r>
      </text>
    </comment>
    <comment ref="P98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27/08/2020
9,000/-</t>
        </r>
      </text>
    </comment>
    <comment ref="R98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27/08/2020
9,000/-</t>
        </r>
      </text>
    </comment>
    <comment ref="T98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27/08/2020
9,000/-
06/12/2020
7607
O/Fee With
Oct/20 to Dec/20
Paid in Dec/20</t>
        </r>
      </text>
    </comment>
    <comment ref="W98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Less 30% in Tuition fee for Oct/20.</t>
        </r>
      </text>
    </comment>
    <comment ref="X98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06/12/2020
7607
O/Fee With
Oct/20 to Dec/20
Padi in Dec/20</t>
        </r>
      </text>
    </comment>
    <comment ref="Y98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Less 30% in Tuition fee for Oct/20.</t>
        </r>
      </text>
    </comment>
    <comment ref="Z98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06/12/2020
7607
O/Fee With
Oct/20 to Dec/20
Padi in Dec/20</t>
        </r>
      </text>
    </comment>
    <comment ref="AB98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06/12/2020
7607
O/Fee With
Oct/20 to Dec/20</t>
        </r>
      </text>
    </comment>
    <comment ref="AD98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27/01/21
7508
Janu + Feb/21
Paid in janu/21</t>
        </r>
      </text>
    </comment>
    <comment ref="AF98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27/01/21
7508
Janu + Feb/21
Paid in janu/21</t>
        </r>
      </text>
    </comment>
    <comment ref="AL98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06/05/21
7609
</t>
        </r>
      </text>
    </comment>
    <comment ref="AN98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05/06/21
7610
</t>
        </r>
      </text>
    </comment>
    <comment ref="N99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27/08/2020
9,000/-</t>
        </r>
      </text>
    </comment>
    <comment ref="P99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27/08/2020
9,000/-</t>
        </r>
      </text>
    </comment>
    <comment ref="R99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27/08/2020
9,000/-</t>
        </r>
      </text>
    </comment>
    <comment ref="T99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27/08/2020
9,000/-
27/01/21
7631
O/fee=6500
Oct=4620
Nov=3880 Due=740
Paid inJanu/21</t>
        </r>
      </text>
    </comment>
    <comment ref="W99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Less 30% in Tuition fee for Oct/20.</t>
        </r>
      </text>
    </comment>
    <comment ref="X99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27/01/21
7631
O/fee=6500
Oct=4620
Nov=3880 Due=740
Paid inJanu/21</t>
        </r>
      </text>
    </comment>
    <comment ref="Y99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Less 30% in Tuition fee for Oct/20.</t>
        </r>
      </text>
    </comment>
    <comment ref="Z99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27/01/21
7631
O/fee=6500
Oct=4620
Nov=3880 Due=740
Paid inJanu/21</t>
        </r>
      </text>
    </comment>
    <comment ref="AD99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27/01/21
7631
O/fee=6500
Oct=4620
Nov=3880 Due=740
Paid inJanu/21</t>
        </r>
      </text>
    </comment>
    <comment ref="AN99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05/06/21
7632
</t>
        </r>
      </text>
    </comment>
    <comment ref="H100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b/>
            <sz val="9"/>
            <color indexed="81"/>
            <rFont val="Tahoma"/>
            <family val="2"/>
          </rPr>
          <t>Note-19</t>
        </r>
        <r>
          <rPr>
            <sz val="9"/>
            <color indexed="81"/>
            <rFont val="Tahoma"/>
            <family val="2"/>
          </rPr>
          <t xml:space="preserve">
Less-1,000/-
.Meeting 20/10/2020</t>
        </r>
      </text>
    </comment>
    <comment ref="J100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b/>
            <sz val="9"/>
            <color indexed="81"/>
            <rFont val="Tahoma"/>
            <family val="2"/>
          </rPr>
          <t>Note-19</t>
        </r>
        <r>
          <rPr>
            <sz val="9"/>
            <color indexed="81"/>
            <rFont val="Tahoma"/>
            <family val="2"/>
          </rPr>
          <t xml:space="preserve">
Less-1,000/-
.Meeting 20/10/2020</t>
        </r>
      </text>
    </comment>
    <comment ref="N100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28/08/2020
2,000/-</t>
        </r>
      </text>
    </comment>
    <comment ref="P100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28/08/2020
2,000/-
13.09.2020
7654
S/c=5,000/-
Dev. Fee=500/-
O. fee=8,000/-</t>
        </r>
      </text>
    </comment>
    <comment ref="R100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13.09.2020
7654
S/c=5,000/-
Dev. Fee=500/-
O. fee=8,000/-</t>
        </r>
      </text>
    </comment>
    <comment ref="T100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13.09.2020
7654
S/c=5,000/-
Dev. Fee=500/-
O. fee=8,000/-</t>
        </r>
      </text>
    </comment>
    <comment ref="W100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Less 30% in Tuition fee for Oct/20.</t>
        </r>
      </text>
    </comment>
    <comment ref="X100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26/01/21
8655
Oct to Janu/21
Paid in Janu/21</t>
        </r>
      </text>
    </comment>
    <comment ref="Y100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Less 30% in Tuition fee for Oct/20.</t>
        </r>
      </text>
    </comment>
    <comment ref="Z100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26/01/21
8655
Oct to Janu/21
Paid in Janu/21</t>
        </r>
      </text>
    </comment>
    <comment ref="AB100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26/01/21
8655
Oct to Janu/21
Paid in Janu/21</t>
        </r>
      </text>
    </comment>
    <comment ref="AD100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26/01/21
8655
Oct to Janu/21
Paid in Janu/21</t>
        </r>
      </text>
    </comment>
    <comment ref="AN100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06/06/21
7656
10.000/-
Or der by vp sir.</t>
        </r>
      </text>
    </comment>
    <comment ref="N101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28/08/2020
2,000/-</t>
        </r>
      </text>
    </comment>
    <comment ref="P101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28/08/2020
2,000/-
13.09.2020
1802
S/c=5,000/-
Dev. Fee=500/-
</t>
        </r>
      </text>
    </comment>
    <comment ref="R101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13.09.2020
1802
S/c=5,000/-
Dev. Fee=500/-</t>
        </r>
      </text>
    </comment>
    <comment ref="T101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26/01/21
1803
O/fee=8000
Oct to Janu/21
Paid in Janu/21</t>
        </r>
      </text>
    </comment>
    <comment ref="W101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Less 30% in Tuition fee for Oct/20.</t>
        </r>
      </text>
    </comment>
    <comment ref="X101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26/01/21
1803
O/fee=8000
Oct to Janu/21
Paid in Janu/21</t>
        </r>
      </text>
    </comment>
    <comment ref="Y101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Less 30% in Tuition fee for Oct/20.</t>
        </r>
      </text>
    </comment>
    <comment ref="Z101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26/01/21
1803
O/fee=8000
Oct to Janu/21
Paid in Janu/21</t>
        </r>
      </text>
    </comment>
    <comment ref="AB101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26/01/21
1803
O/fee=8000
Oct to Janu/21
Paid in Janu/21</t>
        </r>
      </text>
    </comment>
    <comment ref="AD101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26/01/21
1803
O/fee=8000
Oct to Janu/21
Paid in Janu/21</t>
        </r>
      </text>
    </comment>
    <comment ref="AF101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24/02/21
1804</t>
        </r>
      </text>
    </comment>
    <comment ref="AN101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06/06/21
1805
March/21</t>
        </r>
      </text>
    </comment>
    <comment ref="B102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T.c 1st Year
O/fee less=50%
Order by P.sir</t>
        </r>
      </text>
    </comment>
    <comment ref="G102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Less-1,000/-
+ Teacher Quatas</t>
        </r>
      </text>
    </comment>
    <comment ref="H102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T.c Order By
 board  25/02/21
College=28/02/21</t>
        </r>
      </text>
    </comment>
    <comment ref="J102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T.c Order By
 board  25/02/21
College=28/02/21</t>
        </r>
      </text>
    </comment>
    <comment ref="N102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28/08/2020
2,000/-</t>
        </r>
      </text>
    </comment>
    <comment ref="P102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28/08/2020
2,000/-
13.09.2020
1826
S/C=5,000/-
Dev-fee=500/-
O. fee=8,000/-</t>
        </r>
      </text>
    </comment>
    <comment ref="R102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13.09.2020
1826
S/C=5,000/-
Dev-fee=500/-
O. fee=8,000/-</t>
        </r>
      </text>
    </comment>
    <comment ref="S102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T.c 1st Year
O/fee less=50%</t>
        </r>
      </text>
    </comment>
    <comment ref="T102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13.09.2020
1826
S/C=5,000/-
Dev-fee=500/-
O. fee=8,000/-</t>
        </r>
      </text>
    </comment>
    <comment ref="Z102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26/01/21
1827
Oct to Janu/21
Paid in Janu/21</t>
        </r>
      </text>
    </comment>
    <comment ref="AB102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26/01/21
1827
Oct to Janu/21
Paid in Janu/21</t>
        </r>
      </text>
    </comment>
    <comment ref="AD102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26/01/21
1827
Oct to Janu/21
Paid in Janu/21</t>
        </r>
      </text>
    </comment>
    <comment ref="AF102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26/01/21
1827
Oct to Janu/21
Paid in Janu/21</t>
        </r>
      </text>
    </comment>
    <comment ref="H103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Less-4,000/-</t>
        </r>
      </text>
    </comment>
    <comment ref="J103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Less-4,000/-</t>
        </r>
      </text>
    </comment>
    <comment ref="N103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28/08/2020
9,000/-</t>
        </r>
      </text>
    </comment>
    <comment ref="P103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28/08/2020
9,000/-</t>
        </r>
      </text>
    </comment>
    <comment ref="R103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28/08/2020
9,000/-</t>
        </r>
      </text>
    </comment>
    <comment ref="T103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28/08/2020
9,000/-
07/10/20
1851
O/fee
paid to Oct/20</t>
        </r>
      </text>
    </comment>
    <comment ref="Z103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07/10/20
1851
O/fee=6500
Oct=1820</t>
        </r>
      </text>
    </comment>
    <comment ref="AB103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16/11/2020
1852</t>
        </r>
      </text>
    </comment>
    <comment ref="AD103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05/01/2021
Dec/20 + Janu/21
Paid in Janu/21</t>
        </r>
      </text>
    </comment>
    <comment ref="AF103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05/01/2021
Dec/20 + Janu/21
Paid in Janu/21</t>
        </r>
      </text>
    </comment>
    <comment ref="AH103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10/02/21
1854</t>
        </r>
      </text>
    </comment>
    <comment ref="AJ103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06/03/21
1855
</t>
        </r>
      </text>
    </comment>
    <comment ref="AN103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06/05/21
9336
April/21
</t>
        </r>
      </text>
    </comment>
    <comment ref="AP103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06/06/21
1856
May/21</t>
        </r>
      </text>
    </comment>
    <comment ref="N104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28/08/2020
9,000/-</t>
        </r>
      </text>
    </comment>
    <comment ref="P104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28/08/2020
9,000/-</t>
        </r>
      </text>
    </comment>
    <comment ref="R104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28/08/2020
9,000/-</t>
        </r>
      </text>
    </comment>
    <comment ref="T104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28/08/2020
9,000/-
19.10.2020
1875
Others fee=6,500/-</t>
        </r>
      </text>
    </comment>
    <comment ref="W104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Less 30% in Tuition fee for Oct/20.</t>
        </r>
      </text>
    </comment>
    <comment ref="X104" authorId="1">
      <text>
        <r>
          <rPr>
            <b/>
            <sz val="9"/>
            <color indexed="81"/>
            <rFont val="Tahoma"/>
            <family val="2"/>
          </rPr>
          <t>hp:</t>
        </r>
        <r>
          <rPr>
            <sz val="9"/>
            <color indexed="81"/>
            <rFont val="Tahoma"/>
            <family val="2"/>
          </rPr>
          <t xml:space="preserve">
19.10.2020
1875
Others fee=6,500/-
28.10.2020
1876
Oct/20
Less=30%</t>
        </r>
      </text>
    </comment>
    <comment ref="Y104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Less 30% in Tuition fee for Oct/20.</t>
        </r>
      </text>
    </comment>
    <comment ref="Z104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26/01/2021
1877
Nov to Janu/21
Paid in Janu/21</t>
        </r>
      </text>
    </comment>
    <comment ref="AB104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26/01/2021
1877
Nov to Janu/21
Paid in Janu/21</t>
        </r>
      </text>
    </comment>
    <comment ref="AD104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26/01/2021
1877
Nov to Janu/21
Paid in Janu/21</t>
        </r>
      </text>
    </comment>
    <comment ref="AN104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06/06/21
1878
Up to May/21</t>
        </r>
      </text>
    </comment>
    <comment ref="N105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28/08/2020
9,000/-</t>
        </r>
      </text>
    </comment>
    <comment ref="P105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28/08/2020
9,000/-</t>
        </r>
      </text>
    </comment>
    <comment ref="R105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28/08/2020
9,000/-</t>
        </r>
      </text>
    </comment>
    <comment ref="T105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28/08/2020
9,000/-
15/10/20
1899
O/fee=6500
Paid to Oct/20`</t>
        </r>
      </text>
    </comment>
    <comment ref="Z105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15/10/20
1899
O/fee=6500
Oct=4620</t>
        </r>
      </text>
    </comment>
    <comment ref="AB105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07/11/2020
1900
</t>
        </r>
      </text>
    </comment>
    <comment ref="AD105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01/12/2020
1901
</t>
        </r>
      </text>
    </comment>
    <comment ref="AF105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04/01/2021
1902
27/01/21
1903
Feb/21
Paid in Janu/21</t>
        </r>
      </text>
    </comment>
    <comment ref="AH105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27/01/21
1903
Feb/21
Paid in Janu/21</t>
        </r>
      </text>
    </comment>
    <comment ref="AJ105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04/03/21
1904</t>
        </r>
      </text>
    </comment>
    <comment ref="AL105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10/04/021
1905
</t>
        </r>
      </text>
    </comment>
    <comment ref="AN105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27/05/21
1906
</t>
        </r>
      </text>
    </comment>
    <comment ref="H106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Less-3,300/-</t>
        </r>
      </text>
    </comment>
    <comment ref="J106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Less-3,300/-</t>
        </r>
      </text>
    </comment>
    <comment ref="N106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28/08/2020
2,000/-</t>
        </r>
      </text>
    </comment>
    <comment ref="P106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28/08/2020
2,000/-
10/10/20
867
dev = 500</t>
        </r>
      </text>
    </comment>
    <comment ref="R106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10/10/20
867
Paid to Oct/20</t>
        </r>
      </text>
    </comment>
    <comment ref="T106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10/10/20
867
Paid to Oct/20</t>
        </r>
      </text>
    </comment>
    <comment ref="Z106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10/10/20
867
S/c=5000
Dev = 500
O/fee=8000
Oct=2310</t>
        </r>
      </text>
    </comment>
    <comment ref="AB106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11/11/2020
By bkash
C=2310
H=1950
t=4260</t>
        </r>
      </text>
    </comment>
    <comment ref="AD106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25/01/21
869
Dec + Janu/21
Paid in Janu/21</t>
        </r>
      </text>
    </comment>
    <comment ref="AF106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25/01/21
869
Dec + Janu/21
Paid in Janu/21</t>
        </r>
      </text>
    </comment>
    <comment ref="AN106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030/5/21
By bkash
C=4620
H=3900
T=8520</t>
        </r>
      </text>
    </comment>
    <comment ref="AP106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07/06/21
871
April + May/21</t>
        </r>
      </text>
    </comment>
    <comment ref="N107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28/08/2020
9,000/-</t>
        </r>
      </text>
    </comment>
    <comment ref="P107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28/08/2020
9,000/-</t>
        </r>
      </text>
    </comment>
    <comment ref="R107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28/08/2020
9,000/-</t>
        </r>
      </text>
    </comment>
    <comment ref="T107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28/08/2020
9,000/-</t>
        </r>
      </text>
    </comment>
    <comment ref="Z107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10/10/2020
By bkash
C=4620
H=2160
T=6780</t>
        </r>
      </text>
    </comment>
    <comment ref="AB107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09/11/2020
By bkash
C=4620
H=2160
T=6780</t>
        </r>
      </text>
    </comment>
    <comment ref="AD107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26/01/2021
By bkash
C=4620
H=2160
T=6780
Dec/20
Paid inJanu/21
</t>
        </r>
      </text>
    </comment>
    <comment ref="AF107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26/01/2021
By bkash
C=4620
H=2160
T=6780
Dec/20
Paid inJanu/21
</t>
        </r>
      </text>
    </comment>
    <comment ref="AH107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10/02/21
891
Janu/21</t>
        </r>
      </text>
    </comment>
    <comment ref="N108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28/08/2020
9,000/-</t>
        </r>
      </text>
    </comment>
    <comment ref="P108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28/08/2020
9,000/-</t>
        </r>
      </text>
    </comment>
    <comment ref="R108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28/08/2020
9,000/-</t>
        </r>
      </text>
    </comment>
    <comment ref="T108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28/08/2020
9,000/-
29/12/2020
915
Oct + Nov/20
O/fee2500 Due=4,000
Paid in Dec/20</t>
        </r>
      </text>
    </comment>
    <comment ref="W108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Less 30% in Tuition fee for Oct/20.</t>
        </r>
      </text>
    </comment>
    <comment ref="X108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29/12/2020
915
Oct + Nov/20
O/fee2500 Due=4,000
Paid in Dec/20</t>
        </r>
      </text>
    </comment>
    <comment ref="Y108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Less 30% in Tuition fee for Oct/20.</t>
        </r>
      </text>
    </comment>
    <comment ref="Z108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29/12/2020
915
Oct + Nov/20
O/fee2500 Due=4,000
Paid in Dec/20</t>
        </r>
      </text>
    </comment>
    <comment ref="AB108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29/12/2020
915
Oct + Nov/20
O/fee2500 Due=4,000
Paid in Dec/20
26/01/2021
916
Dec + Janu/21
Psaid in Janu/21</t>
        </r>
      </text>
    </comment>
    <comment ref="AD108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26/01/2021
916
Dec + Janu/21
Psaid in Janu/21</t>
        </r>
      </text>
    </comment>
    <comment ref="AN108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06/06/21
917
10,000/-</t>
        </r>
      </text>
    </comment>
    <comment ref="N109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29/08/2020
9,000/-</t>
        </r>
      </text>
    </comment>
    <comment ref="P109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29/08/2020
9,000/-</t>
        </r>
      </text>
    </comment>
    <comment ref="R109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29/08/2020
9,000/-</t>
        </r>
      </text>
    </comment>
    <comment ref="T109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29/08/2020
9,000/-
27/01/21
939
O/fee=3760 Due=4240
Oct + Nov/20
Paid  in janu/21</t>
        </r>
      </text>
    </comment>
    <comment ref="Z109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27/01/21
939
O/fee=3760 Due=4240
Oct + Nov/20
Paid  in janu/21</t>
        </r>
      </text>
    </comment>
    <comment ref="AB109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27/01/21
939
O/fee=3760 Due=4240
Oct + Nov/20
Paid  in janu/21</t>
        </r>
      </text>
    </comment>
    <comment ref="AF109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27/01/21
939
O/fee=3760 Due=4240
Oct + Nov/20
Paid  in janu/21</t>
        </r>
      </text>
    </comment>
    <comment ref="AP109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08/06/21
940
Nov + Dec/20</t>
        </r>
      </text>
    </comment>
    <comment ref="N110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29/08/2020
9,000/-</t>
        </r>
      </text>
    </comment>
    <comment ref="P110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29/08/2020
9,000/-</t>
        </r>
      </text>
    </comment>
    <comment ref="R110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29/08/2020
9,000/-</t>
        </r>
      </text>
    </comment>
    <comment ref="T110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29/08/2020
9,000/-
14/11/2020
964
O/fee=6500
Paif to Nov/2020</t>
        </r>
      </text>
    </comment>
    <comment ref="Z110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08/10/20
963
</t>
        </r>
      </text>
    </comment>
    <comment ref="AB110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14/11/2020
864
Nov/2020
O/fee=6500/-
</t>
        </r>
      </text>
    </comment>
    <comment ref="AD110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20/12/2020
965
</t>
        </r>
      </text>
    </comment>
    <comment ref="AF110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10/01/2021
966
</t>
        </r>
      </text>
    </comment>
    <comment ref="AH110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10/02/21
967</t>
        </r>
      </text>
    </comment>
    <comment ref="AJ110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18/03/21
968</t>
        </r>
      </text>
    </comment>
    <comment ref="AP110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03/06/21
969/970
April/21</t>
        </r>
      </text>
    </comment>
    <comment ref="N111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29/08/2020
9,000/-</t>
        </r>
      </text>
    </comment>
    <comment ref="P111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29/08/2020
9,000/-</t>
        </r>
      </text>
    </comment>
    <comment ref="R111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29/08/2020
9,000/-</t>
        </r>
      </text>
    </comment>
    <comment ref="T111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29/08/2020
9,000/-
08/10/20
987
Paid to Oct/20</t>
        </r>
      </text>
    </comment>
    <comment ref="Z111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08/10/20
987
O/fee=6500
oct=4620</t>
        </r>
      </text>
    </comment>
    <comment ref="AB111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09/11/2020
988/989
Nov + Dec/2020
</t>
        </r>
      </text>
    </comment>
    <comment ref="AD111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09/11/2020
988/989
Nov + Dec/2020
Paid to Nov/20</t>
        </r>
      </text>
    </comment>
    <comment ref="AF111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10/01/2021
990
Janu/21 to March/21
Paid in Janu/21</t>
        </r>
      </text>
    </comment>
    <comment ref="AH111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10/01/2021
990
Janu/21 to March/21
Paid in Janu/21</t>
        </r>
      </text>
    </comment>
    <comment ref="AJ111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10/01/2021
990
Janu/21 to March/21
Paid in Janu/21</t>
        </r>
      </text>
    </comment>
    <comment ref="N112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29/08/2020
9,000/-</t>
        </r>
      </text>
    </comment>
    <comment ref="P112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29/08/2020
9,000/-</t>
        </r>
      </text>
    </comment>
    <comment ref="R112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29/08/2020
9,000/-</t>
        </r>
      </text>
    </comment>
    <comment ref="T112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29/08/2020
9,000/-
08/10/20
1011
Paid to Oct/20</t>
        </r>
      </text>
    </comment>
    <comment ref="Z112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08/10/20
1011
O/fee=6500
Oct=4620</t>
        </r>
      </text>
    </comment>
    <comment ref="AB112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08/12/2020
1012
Nov + Dec/20
Paid in Dec/20</t>
        </r>
      </text>
    </comment>
    <comment ref="AD112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08/12/2020
1012
Nov + Dec/20
Paid in Dec/20</t>
        </r>
      </text>
    </comment>
    <comment ref="AF112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27/01/21
1013</t>
        </r>
      </text>
    </comment>
    <comment ref="AH112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10/02/21
40915</t>
        </r>
      </text>
    </comment>
    <comment ref="AP112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03/06/21
1015
4340/-</t>
        </r>
      </text>
    </comment>
    <comment ref="N113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29/08/2020
9,000/-</t>
        </r>
      </text>
    </comment>
    <comment ref="P113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29/08/2020
9,000/-</t>
        </r>
      </text>
    </comment>
    <comment ref="R113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29/08/2020
9,000/-</t>
        </r>
      </text>
    </comment>
    <comment ref="T113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29/08/2020
9,000/-</t>
        </r>
      </text>
    </comment>
    <comment ref="AP113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07/06/21
1035
10,000/-</t>
        </r>
      </text>
    </comment>
    <comment ref="N114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29/08/2020
9,000/-</t>
        </r>
      </text>
    </comment>
    <comment ref="P114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29/08/2020
9,000/-</t>
        </r>
      </text>
    </comment>
    <comment ref="R114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29/08/2020
9,000/-</t>
        </r>
      </text>
    </comment>
    <comment ref="T114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29/08/2020
9,000/-
09/11/2020
1060
O/fee=6,500/-
Paid to Nov/2020</t>
        </r>
      </text>
    </comment>
    <comment ref="W114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Less 30% in Tuition fee for Oct/20.</t>
        </r>
      </text>
    </comment>
    <comment ref="X114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27/01/21
1061
Oct to Dec/20
Paid in janu/21</t>
        </r>
      </text>
    </comment>
    <comment ref="Y114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Less 30% in Tuition fee for Oct/20.</t>
        </r>
      </text>
    </comment>
    <comment ref="Z114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09/11/2020
1060
O/fee
27/01/21
1061
Oct to Dec/20
Paid in janu/21</t>
        </r>
      </text>
    </comment>
    <comment ref="AB114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27/01/21
1061
Oct to Dec/20
Paid in janu/21</t>
        </r>
      </text>
    </comment>
    <comment ref="AD114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27/01/21
1061
Oct to Dec/20
Paid in janu/21</t>
        </r>
      </text>
    </comment>
    <comment ref="AL114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04/05/21
1062
Janu + Deb/21</t>
        </r>
      </text>
    </comment>
    <comment ref="AN114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07/06/21
1063
</t>
        </r>
      </text>
    </comment>
    <comment ref="N115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29/08/2020
9,000/-</t>
        </r>
      </text>
    </comment>
    <comment ref="P115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29/08/2020
9,000/-</t>
        </r>
      </text>
    </comment>
    <comment ref="R115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29/08/2020
9,000/-</t>
        </r>
      </text>
    </comment>
    <comment ref="T115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29/08/2020
9,000/-</t>
        </r>
      </text>
    </comment>
    <comment ref="Z115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09/10/2020
By bkash
C=11120
H=1950
T=13070</t>
        </r>
      </text>
    </comment>
    <comment ref="AB115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10/11/2020
By bkash
C=4620
H=1950
T=6570</t>
        </r>
      </text>
    </comment>
    <comment ref="AD115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10/12/2020
By bkash
C=2520
H=1950
T=4470
Dec/20 Due=2100
26/01/21
604
Dec=2100
Janu/21=1820 Due=2800
Paid in Janu/21</t>
        </r>
      </text>
    </comment>
    <comment ref="AF115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26/01/21
604
Dec=2100
Janu/21=1820 Due=2800
Paid in Janu/21</t>
        </r>
      </text>
    </comment>
    <comment ref="AH115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10/02/21
605
O/fee=6500</t>
        </r>
      </text>
    </comment>
    <comment ref="AL115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11/04/21
By bkash
C=920
h=1950
T=2870</t>
        </r>
      </text>
    </comment>
    <comment ref="N116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29/08/2020
9,000/-</t>
        </r>
      </text>
    </comment>
    <comment ref="P116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29/08/2020
9,000/-</t>
        </r>
      </text>
    </comment>
    <comment ref="R116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29/08/2020
9,000/-</t>
        </r>
      </text>
    </comment>
    <comment ref="T116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29/08/2020
9,000/-
10/08/20
627
Paid to Opct/20</t>
        </r>
      </text>
    </comment>
    <comment ref="Z116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10/08/20
627
O/fee=6500
Oct=4620</t>
        </r>
      </text>
    </comment>
    <comment ref="AB116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08/11/2020
628</t>
        </r>
      </text>
    </comment>
    <comment ref="AD116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09/12/2020
629
</t>
        </r>
      </text>
    </comment>
    <comment ref="AF116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08/01/2021
By bkash
C=4620
H=1950
T=6570
Janu/21</t>
        </r>
      </text>
    </comment>
    <comment ref="AH116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06/02/21
By bkash
C=4620
H=1950
T=6570
Feb/21</t>
        </r>
      </text>
    </comment>
    <comment ref="AJ116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08/03/21
By bkash
C=4620
H=1950
T=6570</t>
        </r>
      </text>
    </comment>
    <comment ref="AL116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13/04/21
By bkash
C=4620
H=1950
T=6570</t>
        </r>
      </text>
    </comment>
    <comment ref="AN116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05/05/21
By bkash
C=1950
H=1950
T=3900</t>
        </r>
      </text>
    </comment>
    <comment ref="N117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29/08/2020
15,500/-</t>
        </r>
      </text>
    </comment>
    <comment ref="P117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29/08/2020
15,500/-</t>
        </r>
      </text>
    </comment>
    <comment ref="R117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29/08/2020
15,500/-</t>
        </r>
      </text>
    </comment>
    <comment ref="T117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29/08/2020
15,500/-</t>
        </r>
      </text>
    </comment>
    <comment ref="Z117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10/10/20
651</t>
        </r>
      </text>
    </comment>
    <comment ref="AB117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09/11/2020
652
</t>
        </r>
      </text>
    </comment>
    <comment ref="AD117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09/12/2020
653
</t>
        </r>
      </text>
    </comment>
    <comment ref="AF117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10/01/2021
654</t>
        </r>
      </text>
    </comment>
    <comment ref="N118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29/08/2020
15,500/-</t>
        </r>
      </text>
    </comment>
    <comment ref="P118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29/08/2020
15,500/-</t>
        </r>
      </text>
    </comment>
    <comment ref="R118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29/08/2020
15,500/-</t>
        </r>
      </text>
    </comment>
    <comment ref="T118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29/08/2020
15,500/-</t>
        </r>
      </text>
    </comment>
    <comment ref="W118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Less 30% in Tuition fee for Oct/20.</t>
        </r>
      </text>
    </comment>
    <comment ref="X118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27/01/21
675
Oct to Janu/21
Paid in janu/21</t>
        </r>
      </text>
    </comment>
    <comment ref="Y118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Less 30% in Tuition fee for Oct/20.</t>
        </r>
      </text>
    </comment>
    <comment ref="Z118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27/01/21
675
Oct to Janu/21
Paid in janu/21</t>
        </r>
      </text>
    </comment>
    <comment ref="AB118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27/01/21
675
Oct to Janu/21
Paid in janu/21</t>
        </r>
      </text>
    </comment>
    <comment ref="AD118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27/01/21
675
Oct to Janu/21
Paid in janu/21</t>
        </r>
      </text>
    </comment>
    <comment ref="AN118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07/06/21
676
Up to June/21</t>
        </r>
      </text>
    </comment>
    <comment ref="N119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29/08/2020
9,000/-</t>
        </r>
      </text>
    </comment>
    <comment ref="P119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29/08/2020
9,000/-</t>
        </r>
      </text>
    </comment>
    <comment ref="R119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29/08/2020
9,000/-</t>
        </r>
      </text>
    </comment>
    <comment ref="T119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29/08/2020
9,000/-
26/01/21
699
O/fee=6500
Oct to Janu/21
Paid in Janu/21</t>
        </r>
      </text>
    </comment>
    <comment ref="W119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Less 30% in Tuition fee for Oct/20.</t>
        </r>
      </text>
    </comment>
    <comment ref="X119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26/01/21
699
O/fee=6500
Oct to Janu/21
Paid in Janu/21</t>
        </r>
      </text>
    </comment>
    <comment ref="Y119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Less 30% in Tuition fee for Oct/20.</t>
        </r>
      </text>
    </comment>
    <comment ref="Z119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26/01/21
699
O/fee=6500
Oct to Janu/21
Paid in Janu/21</t>
        </r>
      </text>
    </comment>
    <comment ref="AB119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26/01/21
699
O/fee=6500
Oct to Janu/21
Paid in Janu/21</t>
        </r>
      </text>
    </comment>
    <comment ref="AD119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26/01/21
699
O/fee=6500
Oct to Janu/21
Paid in Janu/21</t>
        </r>
      </text>
    </comment>
    <comment ref="AF119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10/02/21
700</t>
        </r>
      </text>
    </comment>
    <comment ref="AN119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07/06/21
701</t>
        </r>
      </text>
    </comment>
    <comment ref="B120" authorId="0">
      <text>
        <r>
          <rPr>
            <b/>
            <sz val="9"/>
            <color indexed="81"/>
            <rFont val="Tahoma"/>
            <family val="2"/>
          </rPr>
          <t xml:space="preserve">Windows User:
</t>
        </r>
        <r>
          <rPr>
            <sz val="9"/>
            <color indexed="81"/>
            <rFont val="Tahoma"/>
            <family val="2"/>
          </rPr>
          <t>Tommorow may  be Half</t>
        </r>
        <r>
          <rPr>
            <sz val="9"/>
            <color indexed="81"/>
            <rFont val="Tahoma"/>
            <family val="2"/>
          </rPr>
          <t xml:space="preserve">
free 
By Munna &amp; Bijoy sir</t>
        </r>
      </text>
    </comment>
    <comment ref="H120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Less-1,000/-</t>
        </r>
      </text>
    </comment>
    <comment ref="J120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Less-1,000/-</t>
        </r>
      </text>
    </comment>
    <comment ref="N120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29/08/2020
9,000/-</t>
        </r>
      </text>
    </comment>
    <comment ref="P120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29/08/2020
9,000/-</t>
        </r>
      </text>
    </comment>
    <comment ref="R120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29/08/2020
9,000/-</t>
        </r>
      </text>
    </comment>
    <comment ref="T120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29/08/2020
9,000/-
27/01/21
819
O/fee6500
Paid in Janu/21</t>
        </r>
      </text>
    </comment>
    <comment ref="W120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Less 30% in Tuition fee for Oct/20.</t>
        </r>
      </text>
    </comment>
    <comment ref="Y120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Less 30% in Tuition fee for Oct/20.</t>
        </r>
      </text>
    </comment>
    <comment ref="AD120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27/01/21
819/820
O/fee6500
Paid in Janu/21
</t>
        </r>
      </text>
    </comment>
    <comment ref="B121" authorId="0">
      <text>
        <r>
          <rPr>
            <b/>
            <sz val="9"/>
            <color indexed="81"/>
            <rFont val="Tahoma"/>
            <family val="2"/>
          </rPr>
          <t xml:space="preserve">Windows User:
Less 50%
</t>
        </r>
        <r>
          <rPr>
            <sz val="9"/>
            <color indexed="81"/>
            <rFont val="Tahoma"/>
            <family val="2"/>
          </rPr>
          <t>Munna sir &amp; Bizoy sir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N121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29/08/2020
9,000/-</t>
        </r>
      </text>
    </comment>
    <comment ref="P121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29/08/2020
9,000/-</t>
        </r>
      </text>
    </comment>
    <comment ref="R121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29/08/2020
9,000/-</t>
        </r>
      </text>
    </comment>
    <comment ref="T121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29/08/2020
9,000/-</t>
        </r>
      </text>
    </comment>
    <comment ref="AF121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27/01/21
819/820
6500/9240=
15740/-</t>
        </r>
      </text>
    </comment>
    <comment ref="AN121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30/05/21
821
Up to May/21</t>
        </r>
      </text>
    </comment>
    <comment ref="N122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29/08/2020
9,000/-</t>
        </r>
      </text>
    </comment>
    <comment ref="P122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29/08/2020
9,000/-</t>
        </r>
      </text>
    </comment>
    <comment ref="R122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29/08/2020
9,000/-</t>
        </r>
      </text>
    </comment>
    <comment ref="T122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29/08/2020
9,000/-
04/01/20210
By bkash
C=15000
O/fee=6500
Oct=4340
Nov=4160 Due=180
Paid in Janu/21</t>
        </r>
      </text>
    </comment>
    <comment ref="W122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Less 30% in Tuition fee for Oct/20.</t>
        </r>
      </text>
    </comment>
    <comment ref="X122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04/01/20210
By bkash
C=15000
O/fee=6500
Oct=4340
Nov=4160 Due=180
Paid in Janu/21</t>
        </r>
      </text>
    </comment>
    <comment ref="Y122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Less 30% in Tuition fee for Oct/20.</t>
        </r>
      </text>
    </comment>
    <comment ref="Z122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04/01/20210
By bkash
C=15000
O/fee=6500
Oct=4340
Nov=4160 Due=180
Paid in Janu/21</t>
        </r>
      </text>
    </comment>
    <comment ref="AB122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27/01/21
843
Dec/20
janu=1660 Due=2680
Paid in Janu/21</t>
        </r>
      </text>
    </comment>
    <comment ref="AD122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04/01/20210
By bkash
C=15000
O/fee=6500
Oct=4340
Nov=4160 Due=180
Paid in Janu/21
27/01/21
6000
843
Nov=180
Dec/20
janu 1480 Due=2860
Paid in Janu/21</t>
        </r>
      </text>
    </comment>
    <comment ref="AF122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10/02/21
844
Janu/21 2000 Deu=860</t>
        </r>
      </text>
    </comment>
    <comment ref="AL122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02/05/21
By bkash
C=16,000/-
T=16,000/-</t>
        </r>
      </text>
    </comment>
    <comment ref="AN122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05/06/21
846</t>
        </r>
      </text>
    </comment>
    <comment ref="N123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29/08/2020
15,500/-</t>
        </r>
      </text>
    </comment>
    <comment ref="P123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29/08/2020
9,000/-</t>
        </r>
      </text>
    </comment>
    <comment ref="R123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29/08/2020
9,000/-</t>
        </r>
      </text>
    </comment>
    <comment ref="T123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29/08/2020
9,000/-</t>
        </r>
      </text>
    </comment>
    <comment ref="W123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Less 30% in Tuition fee for Oct/20.</t>
        </r>
      </text>
    </comment>
    <comment ref="X123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26/01/21
723
Oct to janu/21
Paid in Janu/21</t>
        </r>
      </text>
    </comment>
    <comment ref="Y123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Less 30% in Tuition fee for Oct/20.</t>
        </r>
      </text>
    </comment>
    <comment ref="Z123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26/01/21
723
Oct to janu/21
Paid in Janu/21</t>
        </r>
      </text>
    </comment>
    <comment ref="AB123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26/01/21
723
Oct to janu/21
Paid in Janu/21</t>
        </r>
      </text>
    </comment>
    <comment ref="AD123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26/01/21
723
Oct to janu/21
Paid in Janu/21</t>
        </r>
      </text>
    </comment>
    <comment ref="AL123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06/05/21
724
Up to May/21</t>
        </r>
      </text>
    </comment>
    <comment ref="AN123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07/06/21
725
</t>
        </r>
      </text>
    </comment>
    <comment ref="G124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b/>
            <sz val="9"/>
            <color indexed="81"/>
            <rFont val="Tahoma"/>
            <family val="2"/>
          </rPr>
          <t>Note-19</t>
        </r>
        <r>
          <rPr>
            <sz val="9"/>
            <color indexed="81"/>
            <rFont val="Tahoma"/>
            <family val="2"/>
          </rPr>
          <t xml:space="preserve">
Less-2,000/-
Meeting-20/10/2020
</t>
        </r>
      </text>
    </comment>
    <comment ref="H124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Less-2,000/-</t>
        </r>
      </text>
    </comment>
    <comment ref="J124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Less-2,000/-</t>
        </r>
      </text>
    </comment>
    <comment ref="N124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29/08/2020
5,000/-</t>
        </r>
      </text>
    </comment>
    <comment ref="P124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29/08/2020
9,000/-</t>
        </r>
      </text>
    </comment>
    <comment ref="R124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29/08/2020
9,000/-</t>
        </r>
      </text>
    </comment>
    <comment ref="W124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Less 30% in Tuition fee for Oct/20.</t>
        </r>
      </text>
    </comment>
    <comment ref="X124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27/01/21
747
Oct to Dec/20
Paid in Janu/21
O/fee=Due</t>
        </r>
      </text>
    </comment>
    <comment ref="Y124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Less 30% in Tuition fee for Oct/20.</t>
        </r>
      </text>
    </comment>
    <comment ref="Z124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27/01/21
747
Oct to Dec/20
Paid in Janu/21
O/fee=Due</t>
        </r>
      </text>
    </comment>
    <comment ref="AB124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27/01/21
747
Oct to Dec/20
Paid in Janu/21
O/fee=Due</t>
        </r>
      </text>
    </comment>
    <comment ref="AD124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27/01/21
747
Oct to Dec/20
Paid in Janu/21
O/fee=Due</t>
        </r>
      </text>
    </comment>
    <comment ref="AN124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07/06/21
748
</t>
        </r>
      </text>
    </comment>
    <comment ref="H125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Less-3,300/-</t>
        </r>
      </text>
    </comment>
    <comment ref="J125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Less-3,300/-</t>
        </r>
      </text>
    </comment>
    <comment ref="N125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29/08/2020
9,000/-</t>
        </r>
      </text>
    </comment>
    <comment ref="P125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29/08/2020
9,000/-</t>
        </r>
      </text>
    </comment>
    <comment ref="R125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29/08/2020
9,000/-</t>
        </r>
      </text>
    </comment>
    <comment ref="T125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29/08/2020
9,000/-
19.09.2020
771
6,500/-</t>
        </r>
      </text>
    </comment>
    <comment ref="W125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Less 30% in Tuition fee for Oct/20.</t>
        </r>
      </text>
    </comment>
    <comment ref="X125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09/11/2020
772
Oct + Nov/2020
Paid to Nov/2020</t>
        </r>
      </text>
    </comment>
    <comment ref="Y125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Less 30% in Tuition fee for Oct/20.</t>
        </r>
      </text>
    </comment>
    <comment ref="Z125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09/11/2020
772
Oct + Nov/2020</t>
        </r>
      </text>
    </comment>
    <comment ref="AB125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08/12/2020
773
</t>
        </r>
      </text>
    </comment>
    <comment ref="AD125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07/01/2021
774
</t>
        </r>
      </text>
    </comment>
    <comment ref="AF125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10/02/21
775</t>
        </r>
      </text>
    </comment>
    <comment ref="AH125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13/03/21
776
</t>
        </r>
      </text>
    </comment>
    <comment ref="AL125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05/05/21
777</t>
        </r>
      </text>
    </comment>
    <comment ref="AN125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03/06/21
778</t>
        </r>
      </text>
    </comment>
    <comment ref="H126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Less-3,300/-</t>
        </r>
      </text>
    </comment>
    <comment ref="J126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Less-3,300/-</t>
        </r>
      </text>
    </comment>
    <comment ref="N126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29/08/2020
5,000/-</t>
        </r>
      </text>
    </comment>
    <comment ref="P126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29/08/2020
5,000/-</t>
        </r>
      </text>
    </comment>
    <comment ref="R126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29/08/2020
5,000/-
07/10/20
795
S/c2500
Paid to Oct/20</t>
        </r>
      </text>
    </comment>
    <comment ref="T126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07/10/20
795
Paid to Oct/2020</t>
        </r>
      </text>
    </comment>
    <comment ref="Z126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07/10/20
795
O/fee=8000
S/c=2500
Oct=2310</t>
        </r>
      </text>
    </comment>
    <comment ref="AB126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09/11/2020
796</t>
        </r>
      </text>
    </comment>
    <comment ref="AD126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25/01/21
797
Dec + Janu/21
Paid in janu/21</t>
        </r>
      </text>
    </comment>
    <comment ref="AF126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25/01/21
797
Dec + Janu/21
Paid in janu/21</t>
        </r>
      </text>
    </comment>
    <comment ref="AL126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19/04/2021
798
Feb/21</t>
        </r>
      </text>
    </comment>
    <comment ref="AP126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03/06/21
799
March + April/21</t>
        </r>
      </text>
    </comment>
    <comment ref="H127" authorId="0">
      <text>
        <r>
          <rPr>
            <b/>
            <sz val="9"/>
            <color indexed="81"/>
            <rFont val="Tahoma"/>
            <family val="2"/>
          </rPr>
          <t>Windows User:
admission period</t>
        </r>
        <r>
          <rPr>
            <sz val="9"/>
            <color indexed="81"/>
            <rFont val="Tahoma"/>
            <family val="2"/>
          </rPr>
          <t xml:space="preserve">
Less-2,600/-
Paper with plastic file</t>
        </r>
      </text>
    </comment>
    <comment ref="J127" authorId="0">
      <text>
        <r>
          <rPr>
            <b/>
            <sz val="9"/>
            <color indexed="81"/>
            <rFont val="Tahoma"/>
            <family val="2"/>
          </rPr>
          <t>Windows User:
admission period</t>
        </r>
        <r>
          <rPr>
            <sz val="9"/>
            <color indexed="81"/>
            <rFont val="Tahoma"/>
            <family val="2"/>
          </rPr>
          <t xml:space="preserve">
Less-2,600/-
Paper with plastic file</t>
        </r>
      </text>
    </comment>
    <comment ref="N127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30/08/2020
9,000/-</t>
        </r>
      </text>
    </comment>
    <comment ref="P127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30/08/2020
9,000/-</t>
        </r>
      </text>
    </comment>
    <comment ref="R127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30/08/2020
9,000/-</t>
        </r>
      </text>
    </comment>
    <comment ref="T127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30/08/2020
9,000/-
10.10.2020
2455
Oct/20 (Less=30%)
Others fee=6,500/-</t>
        </r>
      </text>
    </comment>
    <comment ref="W127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Less 30% in Tuition fee for Oct/20.</t>
        </r>
      </text>
    </comment>
    <comment ref="X127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10.10.2020
2455
Oct/20 (Less=30%)
Others fee=6,500/-</t>
        </r>
      </text>
    </comment>
    <comment ref="Y127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Less 30% in Tuition fee for Oct/20.</t>
        </r>
      </text>
    </comment>
    <comment ref="Z127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09/11/2020
2456</t>
        </r>
      </text>
    </comment>
    <comment ref="AB127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07/12/2020
2457
</t>
        </r>
      </text>
    </comment>
    <comment ref="AD127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09/01/21
2458
</t>
        </r>
      </text>
    </comment>
    <comment ref="AF127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10/02/21
2459</t>
        </r>
      </text>
    </comment>
    <comment ref="AH127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06/03/21
2460</t>
        </r>
      </text>
    </comment>
    <comment ref="AJ127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12/04/21
2461</t>
        </r>
      </text>
    </comment>
    <comment ref="AN127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04/06/21
2462</t>
        </r>
      </text>
    </comment>
    <comment ref="H128" authorId="0">
      <text>
        <r>
          <rPr>
            <b/>
            <sz val="9"/>
            <color indexed="81"/>
            <rFont val="Tahoma"/>
            <family val="2"/>
          </rPr>
          <t xml:space="preserve">Windows User:
</t>
        </r>
        <r>
          <rPr>
            <sz val="9"/>
            <color indexed="81"/>
            <rFont val="Tahoma"/>
            <family val="2"/>
          </rPr>
          <t xml:space="preserve">Note-149
Less=3,300/-
Opening to Clossing Period
Meeting=20/10/2020
</t>
        </r>
      </text>
    </comment>
    <comment ref="J128" authorId="0">
      <text>
        <r>
          <rPr>
            <b/>
            <sz val="9"/>
            <color indexed="81"/>
            <rFont val="Tahoma"/>
            <family val="2"/>
          </rPr>
          <t xml:space="preserve">Windows User:
</t>
        </r>
        <r>
          <rPr>
            <sz val="9"/>
            <color indexed="81"/>
            <rFont val="Tahoma"/>
            <family val="2"/>
          </rPr>
          <t xml:space="preserve">Note-149
Less=3,300/-
Opening to Clossing Period
Meeting=20/10/2020
</t>
        </r>
      </text>
    </comment>
    <comment ref="N128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30/08/2020
7,000/-</t>
        </r>
      </text>
    </comment>
    <comment ref="P128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30/08/2020
7,000/-</t>
        </r>
      </text>
    </comment>
    <comment ref="R128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30/08/2020
7,000/-
08/10/20
2286
500/-
Paid to Oct/20</t>
        </r>
      </text>
    </comment>
    <comment ref="T128" authorId="0">
      <text>
        <r>
          <rPr>
            <b/>
            <sz val="9"/>
            <color indexed="81"/>
            <rFont val="Tahoma"/>
            <family val="2"/>
          </rPr>
          <t>Windows User:
08/11/2020</t>
        </r>
        <r>
          <rPr>
            <sz val="9"/>
            <color indexed="81"/>
            <rFont val="Tahoma"/>
            <family val="2"/>
          </rPr>
          <t xml:space="preserve">
2287
O/fee
Paid to Nov/2020</t>
        </r>
      </text>
    </comment>
    <comment ref="Z128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08/10/20
2286
dev fe=500
Oct=4620</t>
        </r>
      </text>
    </comment>
    <comment ref="AB128" authorId="0">
      <text>
        <r>
          <rPr>
            <b/>
            <sz val="9"/>
            <color indexed="81"/>
            <rFont val="Tahoma"/>
            <family val="2"/>
          </rPr>
          <t>Windows User:
08/11/2020</t>
        </r>
        <r>
          <rPr>
            <sz val="9"/>
            <color indexed="81"/>
            <rFont val="Tahoma"/>
            <family val="2"/>
          </rPr>
          <t xml:space="preserve">
2287
O/fee</t>
        </r>
      </text>
    </comment>
    <comment ref="AD128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09/12/2020
By bkash
C=2310
H=1950
T=4260</t>
        </r>
      </text>
    </comment>
    <comment ref="AF128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09/01/2021
By bkash
C=2310
H=1950
T=4260
Janu/21</t>
        </r>
      </text>
    </comment>
    <comment ref="AH128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09/02/21
By bkash
C-2310
H-1950
T=4260
Feb/21</t>
        </r>
      </text>
    </comment>
    <comment ref="AJ128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10/03/21
By bkash
C=2310
H=1950
T=4260</t>
        </r>
      </text>
    </comment>
    <comment ref="AL128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12/04/21
By bkash
C=2310
H=1950
T=4260</t>
        </r>
      </text>
    </comment>
    <comment ref="AN128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22/05/21
By baksh
C=2310
H=1950
T=4260</t>
        </r>
      </text>
    </comment>
    <comment ref="AP128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07/06/21
2290</t>
        </r>
      </text>
    </comment>
    <comment ref="N129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30/08/2020
9,000/-</t>
        </r>
      </text>
    </comment>
    <comment ref="P129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30/08/2020
9,000/-</t>
        </r>
      </text>
    </comment>
    <comment ref="R129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30/08/2020
9,000/-</t>
        </r>
      </text>
    </comment>
    <comment ref="T129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30/08/2020
9,000/-</t>
        </r>
      </text>
    </comment>
    <comment ref="Z129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09/10/2020
By bkash
C= 11120
H=2160
T=13280</t>
        </r>
      </text>
    </comment>
    <comment ref="AB129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09/11/2020
By bkash
C=4620
H=2160
T=6780</t>
        </r>
      </text>
    </comment>
    <comment ref="AD129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09/12/2020
By bkash
C=4620
H=2160
T=6780</t>
        </r>
      </text>
    </comment>
    <comment ref="AF129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09/01/2021
By bkash
C=4620
H=2160
T=6780
Janu/21</t>
        </r>
      </text>
    </comment>
    <comment ref="AH129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09/02/21
By bkash
C=4620
H=2160
T=6780
Feb/21</t>
        </r>
      </text>
    </comment>
    <comment ref="AJ129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09/03/21
By bash
C=4620
H=2160
T=6780</t>
        </r>
      </text>
    </comment>
    <comment ref="AL129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13/04/21
By bash
C=4620
H=2160
T=6780</t>
        </r>
      </text>
    </comment>
    <comment ref="AN129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08/05/21
By bkash
C=4620
H=2160
T=6780</t>
        </r>
      </text>
    </comment>
    <comment ref="AP129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06/06/21
2313
</t>
        </r>
      </text>
    </comment>
    <comment ref="N130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30/08/2020
9,000/-</t>
        </r>
      </text>
    </comment>
    <comment ref="P130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30/08/2020
9,000/-</t>
        </r>
      </text>
    </comment>
    <comment ref="R130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30/08/2020
9,000/-</t>
        </r>
      </text>
    </comment>
    <comment ref="T130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30/08/2020
9,000/-
05/11/2020
By bkash
C=11120 
H=1950
T=13070
Nov/20 , O/fee with
Paid in Nov/20
</t>
        </r>
      </text>
    </comment>
    <comment ref="Z130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05/10/2020
By bkash
C=4620 
h=1950
Oct/20 
Paid iin oct/20
</t>
        </r>
      </text>
    </comment>
    <comment ref="AB130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05/11/2020
By bkash
C=11120 
H=1950
T=13070
Nov/20 , O/fee with
Paid in Nov/20
</t>
        </r>
      </text>
    </comment>
    <comment ref="AC130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AD130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09/12/2020
By bkash
C=4620
G=1950
T=6570
Dec/20
paid in Dec/20
</t>
        </r>
      </text>
    </comment>
    <comment ref="AF130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09/01/2021
By bkash
C=4620
H=1950
T=6570
Janu/21
Paid inJanu/21</t>
        </r>
      </text>
    </comment>
    <comment ref="AH130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09/02/21
By bkash
C=4620
H=1950
T=6570
Feb/21</t>
        </r>
      </text>
    </comment>
    <comment ref="AJ130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09/03/21
By bkash
C=4620
H=1950
T=6570</t>
        </r>
      </text>
    </comment>
    <comment ref="AN130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10/05/21
By bkash
C=9240
H=3900
T=13140</t>
        </r>
      </text>
    </comment>
    <comment ref="N131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30/08/2020
9,000/-</t>
        </r>
      </text>
    </comment>
    <comment ref="P131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30/08/2020
9,000/-</t>
        </r>
      </text>
    </comment>
    <comment ref="R131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30/08/2020
9,000/-</t>
        </r>
      </text>
    </comment>
    <comment ref="T131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30/08/2020
9,000/-
15/10/20
2359
O/fee=6500
paid to Oct/20</t>
        </r>
      </text>
    </comment>
    <comment ref="Z131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15/10/20
2359
O/fee=6500
12/11/2020
2360
Oct/2020
paidf to Nov/2020</t>
        </r>
      </text>
    </comment>
    <comment ref="AB131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12/11/2020
2360
Oct + Nov/2020</t>
        </r>
      </text>
    </comment>
    <comment ref="AD131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26/01/21
2361
Dec + Janu/21
Paid in Janu/21</t>
        </r>
      </text>
    </comment>
    <comment ref="AF131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26/01/21
2361
Dec + Janu/21
Paid in Janu/21</t>
        </r>
      </text>
    </comment>
    <comment ref="AN131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10/05/21
2362
Feb + March/21</t>
        </r>
      </text>
    </comment>
    <comment ref="AP131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03/06/21
2363
April + May/21</t>
        </r>
      </text>
    </comment>
    <comment ref="N132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30/08/2020
9,000/-</t>
        </r>
      </text>
    </comment>
    <comment ref="P132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30/08/2020
9,000/-</t>
        </r>
      </text>
    </comment>
    <comment ref="R132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30/08/2020
9,000/-</t>
        </r>
      </text>
    </comment>
    <comment ref="T132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30/08/2020
9,000/-</t>
        </r>
      </text>
    </comment>
    <comment ref="Z132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30/01/21
2384
Oct=2980 Due=1640
Paid in janu/21</t>
        </r>
      </text>
    </comment>
    <comment ref="AF132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30/01/21
2384
Oct=2980 Due=1640
Paid in janu/21</t>
        </r>
      </text>
    </comment>
    <comment ref="AP132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06/06/21
2385
Up to Dec/21
Janu 3840/- Due=780/-</t>
        </r>
      </text>
    </comment>
    <comment ref="N133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30/08/2020
9,000/-</t>
        </r>
      </text>
    </comment>
    <comment ref="P133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30/08/2020
9,000/-</t>
        </r>
      </text>
    </comment>
    <comment ref="R133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30/08/2020
9,000/-</t>
        </r>
      </text>
    </comment>
    <comment ref="T133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30/08/2020
9,000/-
30/01/21
2407
O/fee=5000 Due=1500
Paid in janu/21</t>
        </r>
      </text>
    </comment>
    <comment ref="AF133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30/01/21
2407
O/fee=5000 Due=1500
Paid in janu/21</t>
        </r>
      </text>
    </comment>
    <comment ref="AP133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08/06/21
2408
Tution fee=Oct=2000 Due=2620
O/fee=1500  Paid
T=3500</t>
        </r>
      </text>
    </comment>
    <comment ref="N134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30/08/2020
9,000/-</t>
        </r>
      </text>
    </comment>
    <comment ref="P134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30/08/2020
9,000/-</t>
        </r>
      </text>
    </comment>
    <comment ref="R134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30/08/2020
9,000/-</t>
        </r>
      </text>
    </comment>
    <comment ref="T134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30/08/2020
9,000/-
09/11/2020
2432
O/fee6500/-
Paid to Nov/2020
</t>
        </r>
      </text>
    </comment>
    <comment ref="Z134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09/10/20
2431
</t>
        </r>
      </text>
    </comment>
    <comment ref="AB134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09/11/2020
2432
O/fee=6500/-</t>
        </r>
      </text>
    </comment>
    <comment ref="AD134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09/12/2020
2433</t>
        </r>
      </text>
    </comment>
    <comment ref="AF134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09/01/21
2434
</t>
        </r>
      </text>
    </comment>
    <comment ref="AH134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10/02/21
2435</t>
        </r>
      </text>
    </comment>
    <comment ref="AJ134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10/03/21
2436</t>
        </r>
      </text>
    </comment>
    <comment ref="AL134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13/04/2021
2437
</t>
        </r>
      </text>
    </comment>
    <comment ref="AP134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01/06/21
2438
</t>
        </r>
      </text>
    </comment>
    <comment ref="N135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30/08/2020
4,000/-</t>
        </r>
      </text>
    </comment>
    <comment ref="P135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30/08/2020
9,000/-</t>
        </r>
      </text>
    </comment>
    <comment ref="R135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30/08/2020
9,000/-</t>
        </r>
      </text>
    </comment>
    <comment ref="W135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Less 30% in Tuition fee for Oct/20.</t>
        </r>
      </text>
    </comment>
    <comment ref="X135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26/01/2021
2479
Oct + Nov/21
Paid in Janu/21</t>
        </r>
      </text>
    </comment>
    <comment ref="Y135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Less 30% in Tuition fee for Oct/20.</t>
        </r>
      </text>
    </comment>
    <comment ref="Z135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26/01/2021
2479
Oct + Nov/21
Paid in Janu/21</t>
        </r>
      </text>
    </comment>
    <comment ref="AD135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26/01/2021
2479
Oct + Nov/21
Paid in Janu/21</t>
        </r>
      </text>
    </comment>
    <comment ref="AN135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26/01/21
2480
</t>
        </r>
      </text>
    </comment>
    <comment ref="N136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30/08/2020
9,000/-</t>
        </r>
      </text>
    </comment>
    <comment ref="P136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30/08/2020
9,000/-</t>
        </r>
      </text>
    </comment>
    <comment ref="R136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30/08/2020
9,000/-</t>
        </r>
      </text>
    </comment>
    <comment ref="T136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30/08/2020
9,000/-</t>
        </r>
      </text>
    </comment>
    <comment ref="W136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Less 30% in Tuition fee for Oct/20.</t>
        </r>
      </text>
    </comment>
    <comment ref="Y136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Less 30% in Tuition fee for Oct/20.</t>
        </r>
      </text>
    </comment>
    <comment ref="AB136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09/12/2020
By bkash 
7,000+6,000=13,000/-
C-13,000/-
Ocr to Dec/20
H=0
T=13,000/-
Dec/20 Due=20
O/see Due=6,500/-</t>
        </r>
      </text>
    </comment>
    <comment ref="AF136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10/02/21
2503</t>
        </r>
      </text>
    </comment>
    <comment ref="AJ136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13/04/21
By bkash
C=7800
H=12200
T=20000
18/04/21
By bkash
C=6080
H=2040
T=8120</t>
        </r>
      </text>
    </comment>
    <comment ref="AL136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06/05/21
By bkash
C=4340
F=2080
T=6420</t>
        </r>
      </text>
    </comment>
    <comment ref="H137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Less-6,600/-</t>
        </r>
      </text>
    </comment>
    <comment ref="J137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Less-6,600/-</t>
        </r>
      </text>
    </comment>
    <comment ref="N137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30/08/2020
5,000/-</t>
        </r>
      </text>
    </comment>
    <comment ref="P137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30/08/2020
9,000/-</t>
        </r>
      </text>
    </comment>
    <comment ref="R137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30/08/2020
9,000/-</t>
        </r>
      </text>
    </comment>
    <comment ref="T137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27/01/21
2768
O/fee=8000
S/c=2500
Paid in janu/21</t>
        </r>
      </text>
    </comment>
    <comment ref="AD137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27/01/21
2768
O/fee=8000
S/c=2500
Paid in janu/21</t>
        </r>
      </text>
    </comment>
    <comment ref="N138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31/08/2020
9,000/-</t>
        </r>
      </text>
    </comment>
    <comment ref="P138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31/08/2020
9,000/-</t>
        </r>
      </text>
    </comment>
    <comment ref="R138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31/08/2020
9,000/-</t>
        </r>
      </text>
    </comment>
    <comment ref="T138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31/08/2020
9,000/-</t>
        </r>
      </text>
    </comment>
    <comment ref="W138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Less 30% in Tuition fee for Oct/20.</t>
        </r>
      </text>
    </comment>
    <comment ref="X138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27/01/21
411
Oct to Nov/20
Paid in Janu/21</t>
        </r>
      </text>
    </comment>
    <comment ref="Y138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Less 30% in Tuition fee for Oct/20.</t>
        </r>
      </text>
    </comment>
    <comment ref="Z138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27/01/21
411
Oct to Nov/20
Paid in Janu/21</t>
        </r>
      </text>
    </comment>
    <comment ref="AD138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27/01/21
411
Oct to Nov/20
Paid in Janu/21</t>
        </r>
      </text>
    </comment>
    <comment ref="AN138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07/06/21
412</t>
        </r>
      </text>
    </comment>
    <comment ref="N139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31/08/2020
5,000/-</t>
        </r>
      </text>
    </comment>
    <comment ref="P139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31/08/2020
5,000/-</t>
        </r>
      </text>
    </comment>
    <comment ref="R139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31/08/2020
5,000/-
20/09/2020
S/c=2500
Paid to sep/20</t>
        </r>
      </text>
    </comment>
    <comment ref="T139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20/09/2020
1347
O/fee=2,500
Due=5,500
15/10/20
1348
O/fee=6500
paid to Oct/20</t>
        </r>
      </text>
    </comment>
    <comment ref="X139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20/09/2020
1347
S/c=2,500
O/fee=2500</t>
        </r>
      </text>
    </comment>
    <comment ref="Z139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15/10/20
1348
O/fee=6500
Oct=4620</t>
        </r>
      </text>
    </comment>
    <comment ref="AB139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09/11/2020
1349</t>
        </r>
      </text>
    </comment>
    <comment ref="AD139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09/12/2020
1350</t>
        </r>
      </text>
    </comment>
    <comment ref="AF139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07/01/2021
1351</t>
        </r>
      </text>
    </comment>
    <comment ref="AH139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09/02/21
1352</t>
        </r>
      </text>
    </comment>
    <comment ref="AJ139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13/03/21
1353
</t>
        </r>
      </text>
    </comment>
    <comment ref="AL139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12/04/21
1354</t>
        </r>
      </text>
    </comment>
    <comment ref="AP139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06/06/21
1355
May/21</t>
        </r>
      </text>
    </comment>
    <comment ref="H140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Less-3,300/-</t>
        </r>
      </text>
    </comment>
    <comment ref="J140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Less-3,300/-</t>
        </r>
      </text>
    </comment>
    <comment ref="N140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31/08/2020
9,000/-</t>
        </r>
      </text>
    </comment>
    <comment ref="P140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31/08/2020
9,000/-</t>
        </r>
      </text>
    </comment>
    <comment ref="R140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31/08/2020
9,000/-</t>
        </r>
      </text>
    </comment>
    <comment ref="T140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31/08/2020
9,000/
-09/11/2020
1372
O/fee6500/-
Paid to Nov/20</t>
        </r>
      </text>
    </comment>
    <comment ref="W140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Less 30% in Tuition fee for Oct/20.</t>
        </r>
      </text>
    </comment>
    <comment ref="X140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10.10.2020
1371
Oct/20 Less=30%
Others fee Due by P.sir</t>
        </r>
      </text>
    </comment>
    <comment ref="Y140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Less 30% in Tuition fee for Oct/20.</t>
        </r>
      </text>
    </comment>
    <comment ref="Z140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09/11/2020
1372
Nov/20
O/fee=6500/-</t>
        </r>
      </text>
    </comment>
    <comment ref="AB140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07/12/2020
1373
</t>
        </r>
      </text>
    </comment>
    <comment ref="AD140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07/01/2021
1374</t>
        </r>
      </text>
    </comment>
    <comment ref="AF140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10/02/21
1375</t>
        </r>
      </text>
    </comment>
    <comment ref="AH140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08/03/21
1376</t>
        </r>
      </text>
    </comment>
    <comment ref="AN140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06/06/21
1377/78
April/21 + May/21</t>
        </r>
      </text>
    </comment>
    <comment ref="H141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Less-3,300/-</t>
        </r>
      </text>
    </comment>
    <comment ref="J141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Less-3,300/-</t>
        </r>
      </text>
    </comment>
    <comment ref="N141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31/08/2020
9,000/-</t>
        </r>
      </text>
    </comment>
    <comment ref="P141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31/08/2020
9,000/-</t>
        </r>
      </text>
    </comment>
    <comment ref="R141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31/08/2020
9,000/-</t>
        </r>
      </text>
    </comment>
    <comment ref="T141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31/08/2020
9,000/-
08.10.2020
1395
Oct/20 Less=30%
Others fee=6,500/-</t>
        </r>
      </text>
    </comment>
    <comment ref="W141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Less 30% in Tuition fee for Oct/20.</t>
        </r>
      </text>
    </comment>
    <comment ref="X141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08.10.2020
1395
Oct/20 Less=30%
Others fee=6,500/-</t>
        </r>
      </text>
    </comment>
    <comment ref="Y141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Less 30% in Tuition fee for Oct/20.</t>
        </r>
      </text>
    </comment>
    <comment ref="Z141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09/11/2020
1396
</t>
        </r>
      </text>
    </comment>
    <comment ref="AB141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08/12/2020
1397</t>
        </r>
      </text>
    </comment>
    <comment ref="AD141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07/01/2021
1398</t>
        </r>
      </text>
    </comment>
    <comment ref="AF141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10/02/21
1399</t>
        </r>
      </text>
    </comment>
    <comment ref="AH141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08/03/21
1400</t>
        </r>
      </text>
    </comment>
    <comment ref="AJ141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04/04/021
1401
</t>
        </r>
      </text>
    </comment>
    <comment ref="AN141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06/06/21
1402/03
Mat + June/21</t>
        </r>
      </text>
    </comment>
    <comment ref="N142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31/08/2020
9,000/-</t>
        </r>
      </text>
    </comment>
    <comment ref="P142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31/08/2020
9,000/-</t>
        </r>
      </text>
    </comment>
    <comment ref="R142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31/08/2020
9,000/-</t>
        </r>
      </text>
    </comment>
    <comment ref="T142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31/08/2020
9,000/-
09/01/21
1419
Oct/20
O/fee=6500
Paid in Janu/21</t>
        </r>
      </text>
    </comment>
    <comment ref="W142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Less 30% in Tuition fee for Oct/20.</t>
        </r>
      </text>
    </comment>
    <comment ref="X142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09/01/21
1419
Oct/20
O/fee=6500
Paid in Janu/21</t>
        </r>
      </text>
    </comment>
    <comment ref="Y142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Less 30% in Tuition fee for Oct/20.</t>
        </r>
      </text>
    </comment>
    <comment ref="Z142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09/01/21
1419
Oct/20
O/fee=6500
Paid in Janu/21
25/01/21
1421
Nov to janu/21
Paid in janu/21</t>
        </r>
      </text>
    </comment>
    <comment ref="AB142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09/01/21
1419
Oct/20
O/fee=6500
Paid in Janu/21
25/01/21
1421
Nov to janu/21
Paid in janu/21</t>
        </r>
      </text>
    </comment>
    <comment ref="AD142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09/01/21
1419
Oct/20
O/fee=6500
Paid in Janu/21
25/01/21
1421
Nov to janu/21
Paid in janu/21</t>
        </r>
      </text>
    </comment>
    <comment ref="AF142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10/02/21
1422</t>
        </r>
      </text>
    </comment>
    <comment ref="AH142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10/03/21
1423</t>
        </r>
      </text>
    </comment>
    <comment ref="AN142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02/06/21
1424
April + May/21</t>
        </r>
      </text>
    </comment>
    <comment ref="H143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Less-2,000/-</t>
        </r>
      </text>
    </comment>
    <comment ref="J143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Less-2,000/-</t>
        </r>
      </text>
    </comment>
    <comment ref="N143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01/09/2020
9,000/-</t>
        </r>
      </text>
    </comment>
    <comment ref="P143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01/09/2020
9,000/-</t>
        </r>
      </text>
    </comment>
    <comment ref="R143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01/09/2020
9,000/-</t>
        </r>
      </text>
    </comment>
    <comment ref="T143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01/09/2020
9,000/-</t>
        </r>
      </text>
    </comment>
    <comment ref="Z143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07/10/2020
By bkash
C=9720
H=2260</t>
        </r>
      </text>
    </comment>
    <comment ref="AB143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08/11/2020
By bkash
C=3220
H=2060
T=5280</t>
        </r>
      </text>
    </comment>
    <comment ref="AD143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09/12/2020
By bkash
C=3220
H=2040
T=5260</t>
        </r>
      </text>
    </comment>
    <comment ref="AF143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09/01/2021
By bkash
C=3220
H=2040
T=5260
Janu/21</t>
        </r>
      </text>
    </comment>
    <comment ref="AH143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08/02/21
By bkash
C=3220
H=2160
T=5380
Feb/21</t>
        </r>
      </text>
    </comment>
    <comment ref="AJ143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09/03/21
By bkash
C=3220
H=2160
T=5380</t>
        </r>
      </text>
    </comment>
    <comment ref="AN143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04/05/21
C=6440
H=4320
T=10760</t>
        </r>
      </text>
    </comment>
    <comment ref="N144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01/09/2020
9,000/-</t>
        </r>
      </text>
    </comment>
    <comment ref="P144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01/09/2020
9,000/-</t>
        </r>
      </text>
    </comment>
    <comment ref="R144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01/09/2020
9,000/-</t>
        </r>
      </text>
    </comment>
    <comment ref="T144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01/09/2020
9,000/-
08.10.2020
1467
Others fee=6,500/-</t>
        </r>
      </text>
    </comment>
    <comment ref="W144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Less 30% in Tuition fee for Oct/20.</t>
        </r>
      </text>
    </comment>
    <comment ref="X144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08.10.2020
1467
Others fee=6,500/-
08.10.2020
1468
Oct/20 Less=30%</t>
        </r>
      </text>
    </comment>
    <comment ref="Y144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Less 30% in Tuition fee for Oct/20.</t>
        </r>
      </text>
    </comment>
    <comment ref="Z144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10/11/2020
1465
30/11/2020
1470
Dec/20
</t>
        </r>
      </text>
    </comment>
    <comment ref="AB144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30/11/2020
dec/20
Paid in Nov/20</t>
        </r>
      </text>
    </comment>
    <comment ref="AD144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02/01/2021
1471
</t>
        </r>
      </text>
    </comment>
    <comment ref="AF144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24/02/21
1472</t>
        </r>
      </text>
    </comment>
    <comment ref="AH144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20/03/2021
1473
</t>
        </r>
      </text>
    </comment>
    <comment ref="AJ144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11/04/2021
1474
</t>
        </r>
      </text>
    </comment>
    <comment ref="AL144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06/05/21
1475</t>
        </r>
      </text>
    </comment>
    <comment ref="AN144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02/06/21
1476</t>
        </r>
      </text>
    </comment>
    <comment ref="N145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01/09/2020
9,000/-</t>
        </r>
      </text>
    </comment>
    <comment ref="P145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01/09/2020
9,000/-</t>
        </r>
      </text>
    </comment>
    <comment ref="R145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01/09/2020
9,000/-</t>
        </r>
      </text>
    </comment>
    <comment ref="T145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01/09/2020
9,000/-
25/01/21
55934
O/fee=6500
Oct to Janu/21
Paid in Janu/21</t>
        </r>
      </text>
    </comment>
    <comment ref="Z145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25/01/21
55934
O/fee=6500
Oct to Janu/21
Paid in Janu/21</t>
        </r>
      </text>
    </comment>
    <comment ref="AB145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25/01/21
55934
O/fee=6500
Oct to Janu/21
Paid in Janu/21</t>
        </r>
      </text>
    </comment>
    <comment ref="AD145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25/01/21
55934
O/fee=6500
Oct to Janu/21
Paid in Janu/21</t>
        </r>
      </text>
    </comment>
    <comment ref="AF145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25/01/21
55934
O/fee=6500
Oct to Janu/21
Paid in Janu/21</t>
        </r>
      </text>
    </comment>
    <comment ref="AP145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01/06/21
1491
Feb/21 May/21</t>
        </r>
      </text>
    </comment>
    <comment ref="N146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02/09/2020
15,500/-</t>
        </r>
      </text>
    </comment>
    <comment ref="P146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02/09/2020
15,500/-</t>
        </r>
      </text>
    </comment>
    <comment ref="R146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02/09/2020
15,500/-</t>
        </r>
      </text>
    </comment>
    <comment ref="T146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02/09/2020
15,500/-</t>
        </r>
      </text>
    </comment>
    <comment ref="W146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Less 30% in Tuition fee for Oct/20.</t>
        </r>
      </text>
    </comment>
    <comment ref="X146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09.10.2020
Campus-01
5186</t>
        </r>
      </text>
    </comment>
    <comment ref="Y146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Less 30% in Tuition fee for Oct/20.</t>
        </r>
      </text>
    </comment>
    <comment ref="Z146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08/11/2020
5187</t>
        </r>
      </text>
    </comment>
    <comment ref="AB146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26/12/2020
5188
</t>
        </r>
      </text>
    </comment>
    <comment ref="AD146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27/01/21
5189
</t>
        </r>
      </text>
    </comment>
    <comment ref="AH146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13/03/21
5190
Feb/21</t>
        </r>
      </text>
    </comment>
    <comment ref="AJ146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13/04/2021
5191
March/21</t>
        </r>
      </text>
    </comment>
    <comment ref="AL146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02/05/21
5192
April + May/21</t>
        </r>
      </text>
    </comment>
    <comment ref="N147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02/09/2020
4,000/-</t>
        </r>
      </text>
    </comment>
    <comment ref="P147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02/09/2020
4,000/-</t>
        </r>
      </text>
    </comment>
    <comment ref="R147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02/09/2020
4,000/-
19.09.2020
1539
S/c=3500
O. fee=1500</t>
        </r>
      </text>
    </comment>
    <comment ref="T147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19.09.2020
1539
S/c=3500
O. fee=1500
10.10.2020
1538
Others fee=6,500/-</t>
        </r>
      </text>
    </comment>
    <comment ref="W147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Less 30% in Tuition fee for Oct/20.</t>
        </r>
      </text>
    </comment>
    <comment ref="X147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10.10.2020
1538
Others fee=6,500/-
15/12/2020
1540
Oct + Nov/20
Paid in Dec/20</t>
        </r>
      </text>
    </comment>
    <comment ref="Y147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Less 30% in Tuition fee for Oct/20.</t>
        </r>
      </text>
    </comment>
    <comment ref="Z147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15/12/2020
1540
Oct + Nov/20
Paid in Dec/20</t>
        </r>
      </text>
    </comment>
    <comment ref="AB147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15/12/2020
1540
Oct + Nov/20
Paid in Dec/20
30/01/21
1541
Dec + Janu/21
Paid in janu/21</t>
        </r>
      </text>
    </comment>
    <comment ref="AD147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30/01/21
1541
Dec + Janu/21
Paid in janu/21</t>
        </r>
      </text>
    </comment>
    <comment ref="AH147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14/03/21
1542
Feb/21</t>
        </r>
      </text>
    </comment>
    <comment ref="AJ147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13/04/2021
1543
March/21</t>
        </r>
      </text>
    </comment>
    <comment ref="AL147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10/05/21
1544
</t>
        </r>
      </text>
    </comment>
    <comment ref="AN147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05/06/21
1545</t>
        </r>
      </text>
    </comment>
    <comment ref="N148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02/09/2020
9,000/-</t>
        </r>
      </text>
    </comment>
    <comment ref="P148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02/09/2020
9,000/-</t>
        </r>
      </text>
    </comment>
    <comment ref="R148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02/09/2020
9,000/-</t>
        </r>
      </text>
    </comment>
    <comment ref="T148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02/09/2020
9,000/-
14/12/2020
1085
O/fee=6500/-
Dec/20
Paid in Dec/20</t>
        </r>
      </text>
    </comment>
    <comment ref="Z148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11/10/20
1083
</t>
        </r>
      </text>
    </comment>
    <comment ref="AB148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123/11/2020
1084
</t>
        </r>
      </text>
    </comment>
    <comment ref="AD148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14/12/2020
1085
O/fee=6500/-
Dec/20
Paid in Dec/20</t>
        </r>
      </text>
    </comment>
    <comment ref="AF148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25/01/21
1086
Janu/21
Paid in janu/21</t>
        </r>
      </text>
    </comment>
    <comment ref="AH148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09/02/21
1087</t>
        </r>
      </text>
    </comment>
    <comment ref="AP148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01/06/21
1089/1088
</t>
        </r>
      </text>
    </comment>
    <comment ref="H149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Less-2,000/-</t>
        </r>
      </text>
    </comment>
    <comment ref="J149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Less-2,000/-</t>
        </r>
      </text>
    </comment>
    <comment ref="N149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02/09/2020
9,000/-</t>
        </r>
      </text>
    </comment>
    <comment ref="P149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02/09/2020
9,000/-</t>
        </r>
      </text>
    </comment>
    <comment ref="R149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02/09/2020
9,000/-</t>
        </r>
      </text>
    </comment>
    <comment ref="T149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02/09/2020
9,000/-
27/01/21
1107
O/fee=6500
Paid in janu/21</t>
        </r>
      </text>
    </comment>
    <comment ref="AF149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27/01/21
1107
O/fee=6500
Paid in janu/21</t>
        </r>
      </text>
    </comment>
    <comment ref="AH149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10/02/21
1108
Up to Janu/21</t>
        </r>
      </text>
    </comment>
    <comment ref="AP149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03/06/21
1109
</t>
        </r>
      </text>
    </comment>
    <comment ref="N150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02/09/2020
9,000/-</t>
        </r>
      </text>
    </comment>
    <comment ref="P150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02/09/2020
9,000/-</t>
        </r>
      </text>
    </comment>
    <comment ref="R150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02/09/2020
9,000/-</t>
        </r>
      </text>
    </comment>
    <comment ref="T150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02/09/2020
9,000/-
14.10.2020
Ridwan
1131
Oct/20 (Less=30%)
Others fee=6,500/-</t>
        </r>
      </text>
    </comment>
    <comment ref="Z150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14.10.2020
Ridwan
1131
Oct/20 (Less=30%)
Others fee=6,500/-</t>
        </r>
      </text>
    </comment>
    <comment ref="AB150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09/11/2020
1132
</t>
        </r>
      </text>
    </comment>
    <comment ref="AD150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09/12/2020
By bkash
C=4620
H=1950
T=6570</t>
        </r>
      </text>
    </comment>
    <comment ref="AF150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09/01/2021
By bkash
C=4620
H=1950
T=6570
Janu/21</t>
        </r>
      </text>
    </comment>
    <comment ref="AH150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08/02/21
1136</t>
        </r>
      </text>
    </comment>
    <comment ref="AJ150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09/03/21
1137</t>
        </r>
      </text>
    </comment>
    <comment ref="AN150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06/05/21
By bkash
C=9240
H=3900
T=13140</t>
        </r>
      </text>
    </comment>
    <comment ref="AP150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05/06/21
1139
June/21</t>
        </r>
      </text>
    </comment>
    <comment ref="N151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02/09/2020
9,000/-</t>
        </r>
      </text>
    </comment>
    <comment ref="P151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02/09/2020
9,000/-</t>
        </r>
      </text>
    </comment>
    <comment ref="R151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02/09/2020
9,000/-</t>
        </r>
      </text>
    </comment>
    <comment ref="T151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02/09/2020
9,000/-</t>
        </r>
      </text>
    </comment>
    <comment ref="W151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Less 30% in Tuition fee for Oct/20.</t>
        </r>
      </text>
    </comment>
    <comment ref="X151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09.10.2020
Bkash=13,160/-
College=11,120/-
Hostel=2,040/-</t>
        </r>
      </text>
    </comment>
    <comment ref="Y151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Less 30% in Tuition fee for Oct/20.</t>
        </r>
      </text>
    </comment>
    <comment ref="Z151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08/11/2020
By baksh
C=4620
H=2040
T=6660</t>
        </r>
      </text>
    </comment>
    <comment ref="AB151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09/12/2020
By bkash
C=4620
H=2040
T=6660
Dec/20</t>
        </r>
      </text>
    </comment>
    <comment ref="AD151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09/01/2021
By bkash
C=4620
H=2040
T=6660
Janu/21</t>
        </r>
      </text>
    </comment>
    <comment ref="AF151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09/02/21
By bkash
C-4620
H=2040
T=6660
Feb/21</t>
        </r>
      </text>
    </comment>
    <comment ref="AH151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18/03/21
C=4620
H=2040
T=6660</t>
        </r>
      </text>
    </comment>
    <comment ref="AJ151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14/04/21
C=4620
H=2040
T=6660</t>
        </r>
      </text>
    </comment>
    <comment ref="N152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02/09/2020
9,000/-</t>
        </r>
      </text>
    </comment>
    <comment ref="P152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02/09/2020
9,000/-</t>
        </r>
      </text>
    </comment>
    <comment ref="R152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02/09/2020
9,000/-</t>
        </r>
      </text>
    </comment>
    <comment ref="T152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02/09/2020
9,000/-
28/01/21
40923
O/fee=6500
Oct=3500 Due=1120
Paid in Janu/21</t>
        </r>
      </text>
    </comment>
    <comment ref="W152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Less 30% in Tuition fee for Oct/20.</t>
        </r>
      </text>
    </comment>
    <comment ref="X152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28/01/21
40923
O/fee=6500
Oct=3500 Due=1120
Paid in Janu/21</t>
        </r>
      </text>
    </comment>
    <comment ref="Y152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Less 30% in Tuition fee for Oct/20.</t>
        </r>
      </text>
    </comment>
    <comment ref="AD152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28/01/21
40923
O/fee=6500
Oct=3500 Due=1120
Paid in Janu/21</t>
        </r>
      </text>
    </comment>
    <comment ref="AF152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08/02/21
Oct=840
Nov + Dec/20
janu=530 due=3810
Pass book=100 (new)</t>
        </r>
      </text>
    </comment>
    <comment ref="AL152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23/05/21
6844
Up to April/21</t>
        </r>
      </text>
    </comment>
    <comment ref="AN152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01/06/21
6845
</t>
        </r>
      </text>
    </comment>
    <comment ref="N153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02/09/2020
9,000/-</t>
        </r>
      </text>
    </comment>
    <comment ref="P153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02/09/2020
9,000/-</t>
        </r>
      </text>
    </comment>
    <comment ref="R153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02/09/2020
9,000/-</t>
        </r>
      </text>
    </comment>
    <comment ref="T153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02/09/2020
9,000/-
10/11/2020
By Bkash
O/fee=6500/- Sep + Oct
Paid in Nov/20</t>
        </r>
      </text>
    </comment>
    <comment ref="W153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Less 30% in Tuition fee for Oct/20.</t>
        </r>
      </text>
    </comment>
    <comment ref="X153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10/11/2020
By bkash
C=15740 Oct + Nov+ O/f
H=4320
T=20060
Paid in Nov/20</t>
        </r>
      </text>
    </comment>
    <comment ref="Y153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Less 30% in Tuition fee for Oct/20.</t>
        </r>
      </text>
    </comment>
    <comment ref="Z153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10/11/2020
By bkash
C=15740 Oct + Nov+ O/f
H=4320
T=20060</t>
        </r>
      </text>
    </comment>
    <comment ref="AB153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27/01/21
1204
Dec=4620
Janu=1380 due=3240
Paid in Janu/21</t>
        </r>
      </text>
    </comment>
    <comment ref="AD153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27/01/21
1204
Dec=4620
Janu=1380 due=3240
Paid in Janu/21</t>
        </r>
      </text>
    </comment>
    <comment ref="AF153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10/02/21
1205</t>
        </r>
      </text>
    </comment>
    <comment ref="H154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Less-4,000/-</t>
        </r>
      </text>
    </comment>
    <comment ref="J154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Less-4,000/-</t>
        </r>
      </text>
    </comment>
    <comment ref="N154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03/09/2020
4,000/-</t>
        </r>
      </text>
    </comment>
    <comment ref="P154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03/09/2020
4,000/-</t>
        </r>
      </text>
    </comment>
    <comment ref="R154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03/09/2020
4,000/-
27/01/21
1226
Janu=700
S/c=3300 Due=200</t>
        </r>
      </text>
    </comment>
    <comment ref="W154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Less 30% in Tuition fee for Oct/20.</t>
        </r>
      </text>
    </comment>
    <comment ref="X154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08/11/2020
By bkash
C=1820
Oct/20
Paid in Nov/20
</t>
        </r>
      </text>
    </comment>
    <comment ref="Y154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Less 30% in Tuition fee for Oct/20.</t>
        </r>
      </text>
    </comment>
    <comment ref="Z154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08/11/2020
By bkash
C=1820
H=2160
T=3980
Oct/20
Paid in Nov/20</t>
        </r>
      </text>
    </comment>
    <comment ref="AB154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16/12/2020
By bkash
C=1820 Dec/20 (Due=980)
H=2160
T=3,980/- 
S/c Due=3500
O/Fee Due-8,000</t>
        </r>
      </text>
    </comment>
    <comment ref="AD154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20/01/2021
By bkash
C=1820
H=2160
T=3980
S/c Due=3500
O/fee Due=8000
Janu Due=700
27/01/21
1226
Janu=700
S/c=3300 Due=200
</t>
        </r>
      </text>
    </comment>
    <comment ref="AF154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11/02/21
1228
Feb/21=1740
O/fee=4000 Due=4000</t>
        </r>
      </text>
    </comment>
    <comment ref="AJ154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19/04/21
By bkash
C=3080 O/fee due=4000
H=4320
T=7400</t>
        </r>
      </text>
    </comment>
    <comment ref="AN154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06/06/21
1230
1540/-</t>
        </r>
      </text>
    </comment>
    <comment ref="N155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03/09/2020
9,000/-</t>
        </r>
      </text>
    </comment>
    <comment ref="P155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03/09/2020
9,000/-</t>
        </r>
      </text>
    </comment>
    <comment ref="R155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03/09/2020
9,000/-</t>
        </r>
      </text>
    </comment>
    <comment ref="T155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03/09/2020
9,000/-
30/01/21
1252
O/fee=6500
Nov + Janu/21
Paid in Janu/21</t>
        </r>
      </text>
    </comment>
    <comment ref="W155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Less 30% in Tuition fee for Oct/20.</t>
        </r>
      </text>
    </comment>
    <comment ref="X155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04/11/2020
1251
Oct/2020
Paid to Npv/2020</t>
        </r>
      </text>
    </comment>
    <comment ref="Y155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Less 30% in Tuition fee for Oct/20.</t>
        </r>
      </text>
    </comment>
    <comment ref="Z155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04/11/2020
1251
Oct/2020
30/01/21
1252
O/fee=6500
Nov + Janu/21
Paid in Janu/21</t>
        </r>
      </text>
    </comment>
    <comment ref="AB155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30/01/21
1252
O/fee=6500
Nov + Janu/21
Paid in Janu/21</t>
        </r>
      </text>
    </comment>
    <comment ref="AD155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30/01/21
1252
O/fee=6500
Nov + Janu/21
Paid in Janu/21</t>
        </r>
      </text>
    </comment>
    <comment ref="AN155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02/06/21
1253
</t>
        </r>
      </text>
    </comment>
    <comment ref="N156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03/09/2020
4,000/-</t>
        </r>
      </text>
    </comment>
    <comment ref="P156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03/09/2020
4,000/-</t>
        </r>
      </text>
    </comment>
    <comment ref="R156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20/09/2020
1275
Paid to sep/20</t>
        </r>
      </text>
    </comment>
    <comment ref="T156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03/09/2020
4,000/-
28/01/21
1276
O/fee=6500
Oct=1500 Due=3120
Paid in janu/21</t>
        </r>
      </text>
    </comment>
    <comment ref="X156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20/09/2020
1275
S/c</t>
        </r>
      </text>
    </comment>
    <comment ref="Z156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28/01/21
1276
O/fee=6500
Oct=1500 Due=3120
Paid in janu/21</t>
        </r>
      </text>
    </comment>
    <comment ref="AF156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28/01/21
1276
O/fee=6500
Oct=1500 Due=3120
Paid in janu/21</t>
        </r>
      </text>
    </comment>
    <comment ref="AH156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10/02/21
1277
Dec due=2260
</t>
        </r>
      </text>
    </comment>
    <comment ref="AP156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06/06/21
1278
20,000/-
Janu/21 to March/21
April due=840/-</t>
        </r>
      </text>
    </comment>
    <comment ref="N157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03/09/2020
9,000/-</t>
        </r>
      </text>
    </comment>
    <comment ref="P157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03/09/2020
9,000/-</t>
        </r>
      </text>
    </comment>
    <comment ref="R157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03/09/2020
9,000/-</t>
        </r>
      </text>
    </comment>
    <comment ref="T157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03/09/2020
9,000/-
28/01/21
1299
O/fee=6500
Nov/20
Paid in Janu/21</t>
        </r>
      </text>
    </comment>
    <comment ref="Z157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09/11/20
By bkash
C=4620 (Oct/20)
H-2040
T=6660
Paid in Nov/20
</t>
        </r>
      </text>
    </comment>
    <comment ref="AB157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09/11/20
By bkash
C=4620 (Oct/20)
H-2040
T=6660
28/01/21
1299
O/fee=6500
Nov/20
Paid in Janu/21</t>
        </r>
      </text>
    </comment>
    <comment ref="AD157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28/01/21
1299
O/fee=6500
Nov/20
Paid in Janu/21</t>
        </r>
      </text>
    </comment>
    <comment ref="AF157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28/01/21
1299
O/fee=6500
Nov/20
Paid in Janu/21</t>
        </r>
      </text>
    </comment>
    <comment ref="AH157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11/02/21
1301
Dec/20</t>
        </r>
      </text>
    </comment>
    <comment ref="AP157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06/06/21
1302
Janu/21</t>
        </r>
      </text>
    </comment>
    <comment ref="N158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P158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20/09/2020
Dev fee=500
Paid to sep/20</t>
        </r>
      </text>
    </comment>
    <comment ref="R158" authorId="0">
      <text>
        <r>
          <rPr>
            <b/>
            <sz val="9"/>
            <color indexed="81"/>
            <rFont val="Tahoma"/>
            <family val="2"/>
          </rPr>
          <t xml:space="preserve">Windows User:
</t>
        </r>
        <r>
          <rPr>
            <sz val="9"/>
            <color indexed="81"/>
            <rFont val="Tahoma"/>
            <family val="2"/>
          </rPr>
          <t>20/09/2020
9388
S/c
Up to O/fee
Paid to sep/20</t>
        </r>
      </text>
    </comment>
    <comment ref="T158" authorId="0">
      <text>
        <r>
          <rPr>
            <b/>
            <sz val="9"/>
            <color indexed="81"/>
            <rFont val="Tahoma"/>
            <family val="2"/>
          </rPr>
          <t xml:space="preserve">Windows User:
</t>
        </r>
        <r>
          <rPr>
            <sz val="9"/>
            <color indexed="81"/>
            <rFont val="Tahoma"/>
            <family val="2"/>
          </rPr>
          <t>20/09/2020
9388
Up to O/fee
Paid to Sep/20</t>
        </r>
      </text>
    </comment>
    <comment ref="X158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20/09/2020
9388
Up  to O/fee</t>
        </r>
      </text>
    </comment>
    <comment ref="Z158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08/10/2020
By bkash
C=4620
H=2160
T=6780</t>
        </r>
      </text>
    </comment>
    <comment ref="AB158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08/11/21
By bkadd+h
C=4620
H=2160
Nov/21</t>
        </r>
      </text>
    </comment>
    <comment ref="AD158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08/12/2020
By bkash
C=4620
H=2160
Dec/20
Paid in Dec/20
09/01/2021
By bkash
C=4620
H=2160
T=6780
Dec/20
Janu/21</t>
        </r>
      </text>
    </comment>
    <comment ref="AF158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09/01/2021
By bkash
C=4620
H=2160
T=6780
Dec/20
Janu/21</t>
        </r>
      </text>
    </comment>
    <comment ref="AH158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09/02/21
9390
</t>
        </r>
      </text>
    </comment>
    <comment ref="AJ158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08/03/21
By bash
C=4620
H=2160
T=6780</t>
        </r>
      </text>
    </comment>
    <comment ref="AL158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13/04/21
By bash
C=4620
H=2160
T=6780</t>
        </r>
      </text>
    </comment>
    <comment ref="AN158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04/05/21
By bkash
C=4620
H=2160
T=6780</t>
        </r>
      </text>
    </comment>
    <comment ref="AP158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03/06/21
9393</t>
        </r>
      </text>
    </comment>
    <comment ref="N159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03/09/2020
9,000/-</t>
        </r>
      </text>
    </comment>
    <comment ref="P159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03/09/2020
9,000/-</t>
        </r>
      </text>
    </comment>
    <comment ref="R159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03/09/2020
9,000/-</t>
        </r>
      </text>
    </comment>
    <comment ref="T159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03/09/2020
9,000/-</t>
        </r>
      </text>
    </comment>
    <comment ref="W159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Less 30% in Tuition fee for Oct/20.</t>
        </r>
      </text>
    </comment>
    <comment ref="X159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26/01/21
1999
Oct/20
Nov/20  Due=40
Paid in Janu/21</t>
        </r>
      </text>
    </comment>
    <comment ref="Y159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Less 30% in Tuition fee for Oct/20.</t>
        </r>
      </text>
    </comment>
    <comment ref="Z159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26/01/21
1999
Oct/20
Nov/20  Due=40
Paid in Janu/21</t>
        </r>
      </text>
    </comment>
    <comment ref="AD159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26/01/21
1999
Oct/20
Nov/20  Due=40
Paid in Janu/21</t>
        </r>
      </text>
    </comment>
    <comment ref="AF159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10/02/21
2000
16,000/-
Nov/20=40
Dec/20 + Janu/21
Feb/21=220 Due=4400/-
O/fee=6500
</t>
        </r>
      </text>
    </comment>
    <comment ref="AN159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06/06/21
2001
Up to May/21</t>
        </r>
      </text>
    </comment>
    <comment ref="N160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04/09/2020
9,000/-</t>
        </r>
      </text>
    </comment>
    <comment ref="P160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04/09/2020
9,000/-</t>
        </r>
      </text>
    </comment>
    <comment ref="R160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04/09/2020
9,000/-</t>
        </r>
      </text>
    </comment>
    <comment ref="T160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04/09/2020
9,000/-</t>
        </r>
      </text>
    </comment>
    <comment ref="W160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Less 30% in Tuition fee for Oct/20.</t>
        </r>
      </text>
    </comment>
    <comment ref="X160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26/01/21
1563
Oct=4620
Nov=4620
Dec= 4620
Janu/21=320 Due=4300
Paid in Janu/21</t>
        </r>
      </text>
    </comment>
    <comment ref="Y160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Less 30% in Tuition fee for Oct/20.</t>
        </r>
      </text>
    </comment>
    <comment ref="Z160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26/01/21
1563
Oct=4620
Nov=4620
Dec= 4620
Janu/21=320 Due=4300
Paid in Janu/21</t>
        </r>
      </text>
    </comment>
    <comment ref="AB160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26/01/21
1563
Oct=4620
Nov=4620
Dec= 4620
Janu/21=320 Due=4300
Paid in Janu/21</t>
        </r>
      </text>
    </comment>
    <comment ref="AD160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26/01/21
1563
Oct=4620
Nov=4620
Dec= 4620
Janu/21=320 Due=4300
Paid in Janu/21
O/fee Due=6500</t>
        </r>
      </text>
    </comment>
    <comment ref="AF160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11/022/1
By bkash
C=7080
H=6480
T=13560</t>
        </r>
      </text>
    </comment>
    <comment ref="N161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05/09/2020
9,000/-</t>
        </r>
      </text>
    </comment>
    <comment ref="P161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05/09/2020
9,000/-</t>
        </r>
      </text>
    </comment>
    <comment ref="R161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05/09/2020
9,000/-</t>
        </r>
      </text>
    </comment>
    <comment ref="T161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05/09/2020
9,000/-
09/11/2020
1589
O/fee=3500
Paid to Nov/2020</t>
        </r>
      </text>
    </comment>
    <comment ref="W161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Less 30% in Tuition fee for Oct/20.</t>
        </r>
      </text>
    </comment>
    <comment ref="X161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08.10.2020
Bkash=9,780/-
College=7,620/-
Hostel=2,160/-</t>
        </r>
      </text>
    </comment>
    <comment ref="Y161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Less 30% in Tuition fee for Oct/20.</t>
        </r>
      </text>
    </comment>
    <comment ref="Z161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09/11/2020
1588/1589
O/fee3500/-
</t>
        </r>
      </text>
    </comment>
    <comment ref="AB161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07/01/2021
1590/1591
Dec/20 + Janu/21
Paid in Janu/21</t>
        </r>
      </text>
    </comment>
    <comment ref="AD161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07/01/2021
1590/1591
Dec/20 + Janu/21
Paid in Janu/21</t>
        </r>
      </text>
    </comment>
    <comment ref="AH161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07/03/21
1592
Feb + March/21</t>
        </r>
      </text>
    </comment>
    <comment ref="AJ161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13/04/21
1593
</t>
        </r>
      </text>
    </comment>
    <comment ref="AL161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03/05/21
1594
</t>
        </r>
      </text>
    </comment>
    <comment ref="AN161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01/06/21
1595
</t>
        </r>
      </text>
    </comment>
    <comment ref="N162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05/09/2020
15,500/-</t>
        </r>
      </text>
    </comment>
    <comment ref="P162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05/09/2020
15,500/-</t>
        </r>
      </text>
    </comment>
    <comment ref="R162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05/09/2020
15,500/-</t>
        </r>
      </text>
    </comment>
    <comment ref="T162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05/09/2020
15,500/-</t>
        </r>
      </text>
    </comment>
    <comment ref="W162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Less 30% in Tuition fee for Oct/20.</t>
        </r>
      </text>
    </comment>
    <comment ref="X162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08.10.2020
Bkash=6,780/-
College=4,620/-
Hostel=2,160/-</t>
        </r>
      </text>
    </comment>
    <comment ref="Y162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Less 30% in Tuition fee for Oct/20.</t>
        </r>
      </text>
    </comment>
    <comment ref="Z162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05/11/2020
By bkash
C=4620
H=2160
T=6780</t>
        </r>
      </text>
    </comment>
    <comment ref="AB162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05/12/2020
By bkash
C=4620
H=2160
T=6780</t>
        </r>
      </text>
    </comment>
    <comment ref="AD162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09/01/2021
By bkash
C= 4620
H-2160
T=6780
Janu/21</t>
        </r>
      </text>
    </comment>
    <comment ref="AF162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06/02/21
By bkash
C=4620
H=2160
T=6780
Feb/21</t>
        </r>
      </text>
    </comment>
    <comment ref="AH162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06/03/21
By bkash
C=4620
H-2160
T=6780</t>
        </r>
      </text>
    </comment>
    <comment ref="AJ162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08/04/21
By bkash
C=4620
H-2160
T=6780</t>
        </r>
      </text>
    </comment>
    <comment ref="AL162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04/05/21
By bkash
C=4620
H=2160
T=6780</t>
        </r>
      </text>
    </comment>
    <comment ref="N163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05/09/2020
15,500/-</t>
        </r>
      </text>
    </comment>
    <comment ref="P163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05/09/2020
15,500/-</t>
        </r>
      </text>
    </comment>
    <comment ref="R163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05/09/2020
15,500/-</t>
        </r>
      </text>
    </comment>
    <comment ref="T163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05/09/2020
15,500/-</t>
        </r>
      </text>
    </comment>
    <comment ref="W163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Less 30% in Tuition fee for Oct/20.</t>
        </r>
      </text>
    </comment>
    <comment ref="X163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15.10.2020
Bkash=6,780/-
College=4,620/-
Hostel=2,160/-</t>
        </r>
      </text>
    </comment>
    <comment ref="Y163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Less 30% in Tuition fee for Oct/20.</t>
        </r>
      </text>
    </comment>
    <comment ref="AB163" authorId="0">
      <text>
        <r>
          <rPr>
            <b/>
            <sz val="9"/>
            <color indexed="81"/>
            <rFont val="Tahoma"/>
            <family val="2"/>
          </rPr>
          <t xml:space="preserve">Windows User:
</t>
        </r>
        <r>
          <rPr>
            <sz val="9"/>
            <color indexed="81"/>
            <rFont val="Tahoma"/>
            <family val="2"/>
          </rPr>
          <t>05/12/2020
C=4620
H=2160
T=6780
Nov/20
Paid in Dec/20
26/01/21
56552
Dec + Janu/21
Paid in Janu/21</t>
        </r>
      </text>
    </comment>
    <comment ref="AD163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26/01/21
56552
Dec + Janu/21
Paid in Janu/21</t>
        </r>
      </text>
    </comment>
    <comment ref="AF163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10/02/21
1637</t>
        </r>
      </text>
    </comment>
    <comment ref="AJ163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10/04/21
By bkash
C=4620</t>
        </r>
      </text>
    </comment>
    <comment ref="AL163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03/05/21
By bkash
C=4620</t>
        </r>
      </text>
    </comment>
    <comment ref="AN163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03/06/21
1639
</t>
        </r>
      </text>
    </comment>
    <comment ref="N164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05/09/2020
9,000/-</t>
        </r>
      </text>
    </comment>
    <comment ref="P164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05/09/2020
9,000/-</t>
        </r>
      </text>
    </comment>
    <comment ref="R164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05/09/2020
9,000/-</t>
        </r>
      </text>
    </comment>
    <comment ref="T164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05/09/2020
9,000/-
10.10.2020
1659
Oct/20 Less=30%
Others fee=6,500/-</t>
        </r>
      </text>
    </comment>
    <comment ref="W164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Less 30% in Tuition fee for Oct/20.</t>
        </r>
      </text>
    </comment>
    <comment ref="X164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10.10.2020
1659
Oct/20 Less=30%
Others fee=6,500/-</t>
        </r>
      </text>
    </comment>
    <comment ref="Y164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Less 30% in Tuition fee for Oct/20.</t>
        </r>
      </text>
    </comment>
    <comment ref="Z164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16/11/2020
1660</t>
        </r>
      </text>
    </comment>
    <comment ref="AB164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05/12/2020
1661
</t>
        </r>
      </text>
    </comment>
    <comment ref="AD164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26/01/21
1662
</t>
        </r>
      </text>
    </comment>
    <comment ref="AF164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10/02/21
1663</t>
        </r>
      </text>
    </comment>
    <comment ref="AN164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03/06/21
1664
Up  to June/21</t>
        </r>
      </text>
    </comment>
    <comment ref="N165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05/09/2020
9,000/-</t>
        </r>
      </text>
    </comment>
    <comment ref="P165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05/09/2020
9,000/-</t>
        </r>
      </text>
    </comment>
    <comment ref="R165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05/09/2020
9,000/-</t>
        </r>
      </text>
    </comment>
    <comment ref="T165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05/09/2020
9,000/-
08.10.2020
316
Oct/20 Less=30%
Others fee=6,500/-</t>
        </r>
      </text>
    </comment>
    <comment ref="W165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Less 30% in Tuition fee for Oct/20.</t>
        </r>
      </text>
    </comment>
    <comment ref="X165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08.10.2020
316
Oct/20 Less=30%
Others fee=6,500/-</t>
        </r>
      </text>
    </comment>
    <comment ref="Y165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Less 30% in Tuition fee for Oct/20.</t>
        </r>
      </text>
    </comment>
    <comment ref="Z165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16/11/2020
317</t>
        </r>
      </text>
    </comment>
    <comment ref="AB165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26/01/21
318
Dec + Janu/21
Paid in Janu/21</t>
        </r>
      </text>
    </comment>
    <comment ref="AD165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26/01/21
318
Dec + Janu/21
Paid in Janu/21</t>
        </r>
      </text>
    </comment>
    <comment ref="AN165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05/06/21
319</t>
        </r>
      </text>
    </comment>
    <comment ref="N166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05/09/2020
9,000/-</t>
        </r>
      </text>
    </comment>
    <comment ref="P166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05/09/2020
9,000/-</t>
        </r>
      </text>
    </comment>
    <comment ref="R166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05/09/2020
9,000/-</t>
        </r>
      </text>
    </comment>
    <comment ref="T166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05/09/2020
9,000/-
08.10.2020
339
Oct/20 Less=30%
Others fee=6,500/-</t>
        </r>
      </text>
    </comment>
    <comment ref="W166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Less 30% in Tuition fee for Oct/20.</t>
        </r>
      </text>
    </comment>
    <comment ref="X166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08.10.2020
339
Oct/20 Less=30%
Others fee=6,500/-</t>
        </r>
      </text>
    </comment>
    <comment ref="Y166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Less 30% in Tuition fee for Oct/20.</t>
        </r>
      </text>
    </comment>
    <comment ref="Z166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05/11/2020
640
Nov/2020</t>
        </r>
      </text>
    </comment>
    <comment ref="AB166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03/12/2020
341
</t>
        </r>
      </text>
    </comment>
    <comment ref="AD166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07/01/2021
342
</t>
        </r>
      </text>
    </comment>
    <comment ref="AH166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17/03/21
343
Feb/21</t>
        </r>
      </text>
    </comment>
    <comment ref="AN166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03/06/21
344
Up to June/21</t>
        </r>
      </text>
    </comment>
    <comment ref="N167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05/09/2020
9,000/-</t>
        </r>
      </text>
    </comment>
    <comment ref="P167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05/09/2020
9,000/-</t>
        </r>
      </text>
    </comment>
    <comment ref="R167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05/09/2020
9,000/-</t>
        </r>
      </text>
    </comment>
    <comment ref="T167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05/09/2020
9,000/-</t>
        </r>
      </text>
    </comment>
    <comment ref="W167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Less 30% in Tuition fee for Oct/20.</t>
        </r>
      </text>
    </comment>
    <comment ref="X167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21/01/21
363
Oct to Janu/21
Paid in Janu/21</t>
        </r>
      </text>
    </comment>
    <comment ref="Y167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Less 30% in Tuition fee for Oct/20.</t>
        </r>
      </text>
    </comment>
    <comment ref="Z167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21/01/21
363
Oct to Janu/21
Paid in Janu/21</t>
        </r>
      </text>
    </comment>
    <comment ref="AB167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21/01/21
363
Oct to Janu/21
Paid in Janu/21</t>
        </r>
      </text>
    </comment>
    <comment ref="AD167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21/01/21
363
Oct to Janu/21
Paid in Janu/21</t>
        </r>
      </text>
    </comment>
    <comment ref="AL167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02/05/21
Up to May/21
O/fee due=6500</t>
        </r>
      </text>
    </comment>
    <comment ref="AN167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06/06/21
O/fee=6500</t>
        </r>
      </text>
    </comment>
    <comment ref="H168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Less-6,600/-</t>
        </r>
      </text>
    </comment>
    <comment ref="J168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Less-6,600/-</t>
        </r>
      </text>
    </comment>
    <comment ref="N168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05/09/2020
2,000/-  
Add Purpose Pay=2000
By Committe</t>
        </r>
      </text>
    </comment>
    <comment ref="O168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Less-500/-
Dev  fee</t>
        </r>
      </text>
    </comment>
    <comment ref="P168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05/09/2020</t>
        </r>
      </text>
    </comment>
    <comment ref="Q168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Less-S/c</t>
        </r>
      </text>
    </comment>
    <comment ref="S168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Other fee Pay=6500
3 Inst Student</t>
        </r>
      </text>
    </comment>
    <comment ref="T168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26/01/21
56659
1st Installment=2000
Due=2nd &amp; 3rd Inst Due</t>
        </r>
      </text>
    </comment>
    <comment ref="AF168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26/01/21
56659
1st Installment=2000
Due=2nd &amp; 3rd Inst Due</t>
        </r>
      </text>
    </comment>
    <comment ref="AP168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03/06/21
9410
O/fee Due=3500/-</t>
        </r>
      </text>
    </comment>
    <comment ref="N169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05/09/2020
15,500/-</t>
        </r>
      </text>
    </comment>
    <comment ref="P169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05/09/2020
15,500/-</t>
        </r>
      </text>
    </comment>
    <comment ref="R169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05/09/2020
15,500/-</t>
        </r>
      </text>
    </comment>
    <comment ref="T169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05/09/2020
15,500/-</t>
        </r>
      </text>
    </comment>
    <comment ref="W169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Less 30% in Tuition fee for Oct/20.</t>
        </r>
      </text>
    </comment>
    <comment ref="X169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13.10.2020
Bkash=6,570/-
College=4,620/-
Hostel=1,950/-</t>
        </r>
      </text>
    </comment>
    <comment ref="Y169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Less 30% in Tuition fee for Oct/20.</t>
        </r>
      </text>
    </comment>
    <comment ref="Z169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By bkash
C=4620
H=1950
T=6570</t>
        </r>
      </text>
    </comment>
    <comment ref="AB169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21/12/2020
C=4620
H=1950
T=6570</t>
        </r>
      </text>
    </comment>
    <comment ref="AD169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24/01/2021
By bksh
C=4620
H=1950
T6570</t>
        </r>
      </text>
    </comment>
    <comment ref="AH169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20/03/21
By bkash
C=4620
H=1950
T=6570
Feb/21</t>
        </r>
      </text>
    </comment>
    <comment ref="N170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05/09/2020
4,000/-</t>
        </r>
      </text>
    </comment>
    <comment ref="P170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05/09/2020
4,000/-</t>
        </r>
      </text>
    </comment>
    <comment ref="R170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20.09.2020
9435</t>
        </r>
      </text>
    </comment>
    <comment ref="T170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05/09/2020
4,000/-
09/11/2020
9438
O/fee6500/-
paid to Nov/20</t>
        </r>
      </text>
    </comment>
    <comment ref="W170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Less 30% in Tuition fee for Oct/20.</t>
        </r>
      </text>
    </comment>
    <comment ref="X170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11.10.2020
9436
Oct/20 (Less=30%)
Others fee due by P.sir</t>
        </r>
      </text>
    </comment>
    <comment ref="Y170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Less 30% in Tuition fee for Oct/20.</t>
        </r>
      </text>
    </comment>
    <comment ref="Z170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09/11/2020
9438
Nov/2020
O/fee6500/-</t>
        </r>
      </text>
    </comment>
    <comment ref="AB170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21/12/2020
9437
</t>
        </r>
      </text>
    </comment>
    <comment ref="AD170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26/01/21
9439
</t>
        </r>
      </text>
    </comment>
    <comment ref="AH170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06/03/21
9440
Feb/21</t>
        </r>
      </text>
    </comment>
    <comment ref="AL170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24/05/21
9441
Up to May/21</t>
        </r>
      </text>
    </comment>
    <comment ref="AN170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06/06/21
9442
</t>
        </r>
      </text>
    </comment>
    <comment ref="H171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Less-3,300/-</t>
        </r>
      </text>
    </comment>
    <comment ref="J171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Less-3,300/-</t>
        </r>
      </text>
    </comment>
    <comment ref="N171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05/09/2020
9,000/-</t>
        </r>
      </text>
    </comment>
    <comment ref="P171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05/09/2020
9,000/-</t>
        </r>
      </text>
    </comment>
    <comment ref="R171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05/09/2020
9,000/-</t>
        </r>
      </text>
    </comment>
    <comment ref="T171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05/09/2020
9,000/-
05/11/2020
1975
O/fee=6500
Paid to Nov/2020</t>
        </r>
      </text>
    </comment>
    <comment ref="Z171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05/11/2020
1975
O/fee With
Oct + Nov/2020
Paid to Nov/2020</t>
        </r>
      </text>
    </comment>
    <comment ref="AB171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05/11/2020
1975
O/fee With
Oct + Nov/2020</t>
        </r>
      </text>
    </comment>
    <comment ref="AD171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30/01/21
1976
Dec/20
Janu/21 Due=1000
Paid in Janu/21</t>
        </r>
      </text>
    </comment>
    <comment ref="AF171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30/01/21
1976
Dec/20
Janu/21 Due=1000
Paid in Janu/21</t>
        </r>
      </text>
    </comment>
    <comment ref="AP171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05/06/21
1977</t>
        </r>
      </text>
    </comment>
    <comment ref="N172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06/09/2020
9,000/-</t>
        </r>
      </text>
    </comment>
    <comment ref="P172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06/09/2020
9,000/-</t>
        </r>
      </text>
    </comment>
    <comment ref="R172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06/09/2020
9,000/-</t>
        </r>
      </text>
    </comment>
    <comment ref="T172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06/09/2020
9,000/-
26/01/21
388
O/fee=6500
Janu/21
Paid in Janu/21</t>
        </r>
      </text>
    </comment>
    <comment ref="Z172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10/10/2020
By bash
C=4620
H=2160
T=6780</t>
        </r>
      </text>
    </comment>
    <comment ref="AB172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11/11/2020
By bkash
C=4620
H=2160
T=6780</t>
        </r>
      </text>
    </comment>
    <comment ref="AD172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15/12/2020
By bkash
C=4620
H=2160
T=6780
Dec/20</t>
        </r>
      </text>
    </comment>
    <comment ref="AF172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26/01/21
388
O/fee=6500
Janu/21
Paid in Janu/21</t>
        </r>
      </text>
    </comment>
    <comment ref="AH172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11/02/21
390</t>
        </r>
      </text>
    </comment>
    <comment ref="AJ172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20/03/2021
391
</t>
        </r>
      </text>
    </comment>
    <comment ref="N173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06/09/2020
9,000/-</t>
        </r>
      </text>
    </comment>
    <comment ref="P173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06/09/2020
9,000/-</t>
        </r>
      </text>
    </comment>
    <comment ref="R173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06/09/2020
9,000/-</t>
        </r>
      </text>
    </comment>
    <comment ref="T173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06/09/2020
9,000/-
10/10/20
1611
O/fee6500
paid to Oct/20</t>
        </r>
      </text>
    </comment>
    <comment ref="Z173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10/10/20
1611
O/fee=6500
Oct=4620</t>
        </r>
      </text>
    </comment>
    <comment ref="AB173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05/11/2020
By bkash 
C=4620
H=1950
T=6570/-</t>
        </r>
      </text>
    </comment>
    <comment ref="AD173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06/12/2020
By bkash
C=3780
H=1950
Dec/2020</t>
        </r>
      </text>
    </comment>
    <comment ref="AF173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05/01/2021
By bkash
C=4340
H=1950
T=6290
Janu/21</t>
        </r>
      </text>
    </comment>
    <comment ref="AH173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06/02/21
By bkash
C=4340
H=1950
T=6290</t>
        </r>
      </text>
    </comment>
    <comment ref="AJ173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04/03/21
By bkash
C=4340</t>
        </r>
      </text>
    </comment>
    <comment ref="AL173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04/04/21
By bkash
C=4340
H=0</t>
        </r>
      </text>
    </comment>
    <comment ref="AN173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03/05/21
By bkash
C=4340</t>
        </r>
      </text>
    </comment>
    <comment ref="B174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Tc purpose less 
O/fee=4000/-</t>
        </r>
      </text>
    </comment>
    <comment ref="H174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T.c Order By
 board  28/03/21
College=03/04/21</t>
        </r>
      </text>
    </comment>
    <comment ref="J174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T.c Order By
 board  28/03/21
College=03/04/21</t>
        </r>
      </text>
    </comment>
    <comment ref="N174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06/09/2020
2,000/-</t>
        </r>
      </text>
    </comment>
    <comment ref="P174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06/09/2020
2,000/-
19/09/2020
555
Dev=500
Paid to sep/2020</t>
        </r>
      </text>
    </comment>
    <comment ref="R174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19/09/2020
555
S/c
Paid to sep/20</t>
        </r>
      </text>
    </comment>
    <comment ref="S174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T.C purposr Less 4,000/-
1St Year</t>
        </r>
      </text>
    </comment>
    <comment ref="X174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19/09/2020
S/c=5,000
Dev=500</t>
        </r>
      </text>
    </comment>
    <comment ref="AH174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10/02/21
557
</t>
        </r>
      </text>
    </comment>
    <comment ref="AJ174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09/03/21
558</t>
        </r>
      </text>
    </comment>
    <comment ref="AL174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03/04/2021
559
</t>
        </r>
      </text>
    </comment>
    <comment ref="N175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06/09/2020
9,000/-</t>
        </r>
      </text>
    </comment>
    <comment ref="P175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06/09/2020
9,000/-</t>
        </r>
      </text>
    </comment>
    <comment ref="R175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06/09/2020
9,000/-</t>
        </r>
      </text>
    </comment>
    <comment ref="T175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06/09/2020
9,000/-</t>
        </r>
      </text>
    </comment>
    <comment ref="Z175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09/10/2020
By bkash
C=11120
H=1950
T=13070</t>
        </r>
      </text>
    </comment>
    <comment ref="AB175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09/11/2020
By bkash
C=4620
H=1950
T=6570</t>
        </r>
      </text>
    </comment>
    <comment ref="AD175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10/12/2020
By bkash
C=3780
H=1950
T=5730
Dec/20</t>
        </r>
      </text>
    </comment>
    <comment ref="AF175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26/01/21
459</t>
        </r>
      </text>
    </comment>
    <comment ref="AH175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10/02/21
By bkash
C=4340
H=1950
T=6290</t>
        </r>
      </text>
    </comment>
    <comment ref="AN175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04/05/21
By bkash
C=13020</t>
        </r>
      </text>
    </comment>
    <comment ref="N176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06/09/2020
9,000/-</t>
        </r>
      </text>
    </comment>
    <comment ref="P176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06/09/2020
9,000/-</t>
        </r>
      </text>
    </comment>
    <comment ref="R176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06/09/2020
9,000/-</t>
        </r>
      </text>
    </comment>
    <comment ref="T176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06/09/2020
9,000/-</t>
        </r>
      </text>
    </comment>
    <comment ref="W176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Less 30% in Tuition fee for Oct/20.</t>
        </r>
      </text>
    </comment>
    <comment ref="X176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09/11/2020
By bkash
C=4620
Oct/20
Paid in Nov/20</t>
        </r>
      </text>
    </comment>
    <comment ref="Y176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Less 30% in Tuition fee for Oct/20.</t>
        </r>
      </text>
    </comment>
    <comment ref="Z176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09/11/2020
By bkash
C=4620
Oct/20</t>
        </r>
      </text>
    </comment>
    <comment ref="AB176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25/01/2021
By bkash
C=9240
 Nov + Dec/20
Paid in Janu/21</t>
        </r>
      </text>
    </comment>
    <comment ref="AD176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25/01/2021
By bkash
C=9240
 Nov + Dec/20
Paid in Janu/21</t>
        </r>
      </text>
    </comment>
    <comment ref="AN176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05/0621
9343
Janu/21</t>
        </r>
      </text>
    </comment>
    <comment ref="N177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06/09/2020
9,000/-</t>
        </r>
      </text>
    </comment>
    <comment ref="P177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06/09/2020
9,000/-</t>
        </r>
      </text>
    </comment>
    <comment ref="R177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06/09/2020
9,000/-</t>
        </r>
      </text>
    </comment>
    <comment ref="T177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06/09/2020
9,000/-
25/01/2021
By bkash
C=24980
O/fee =6500
Oct to Jnau/21
Paid in Janu/21</t>
        </r>
      </text>
    </comment>
    <comment ref="W177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Less 30% in Tuition fee for Oct/20.</t>
        </r>
      </text>
    </comment>
    <comment ref="X177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25/01/2021
By bkash
C=24980
O/fee =6500
Oct to Jnau/21
Paid in Janu/21</t>
        </r>
      </text>
    </comment>
    <comment ref="Y177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Less 30% in Tuition fee for Oct/20.</t>
        </r>
      </text>
    </comment>
    <comment ref="Z177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25/01/2021
By bkash
C=24980
O/fee =6500
Oct to Jnau/21
Paid in Janu/21</t>
        </r>
      </text>
    </comment>
    <comment ref="AB177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25/01/2021
By bkash
C=24980
O/fee =6500
Oct to Jnau/21
Paid in Janu/21</t>
        </r>
      </text>
    </comment>
    <comment ref="AD177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25/01/2021
By bkash
C=24980
O/fee =6500
Oct to Jnau/21
Paid in Janu/21</t>
        </r>
      </text>
    </comment>
    <comment ref="N178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06/09/2020
9,000/-</t>
        </r>
      </text>
    </comment>
    <comment ref="P178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06/09/2020
9,000/-</t>
        </r>
      </text>
    </comment>
    <comment ref="R178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06/09/2020
9,000/-</t>
        </r>
      </text>
    </comment>
    <comment ref="T178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06/09/2020
9,000/-
19/12/2020
By bkash
C=20360
H=5400
T=25760/-
O/fee=6500
Oct to Dec/20
Paid in Dec/20</t>
        </r>
      </text>
    </comment>
    <comment ref="Z178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19/12/2020
By bkash
C=20360
H=5400
T=25760/-
O/fee=6500
Oct to Dec/20
Paid in Dec/20</t>
        </r>
      </text>
    </comment>
    <comment ref="AB178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19/12/2020
By bkash
C=20360
H=5400
T=25760/-
O/fee=6500
Oct to Dec/20
Paid in Dec/20</t>
        </r>
      </text>
    </comment>
    <comment ref="AD178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19/12/2020
By bkash
C=20360
H=5400
T=25760/-
O/fee=6500
Oct to Dec/20
Paid in Dec/20</t>
        </r>
      </text>
    </comment>
    <comment ref="AF178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26/01/21
51</t>
        </r>
      </text>
    </comment>
    <comment ref="AN178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04/05/21
By bkash
C=18480
H=9000
T=27480</t>
        </r>
      </text>
    </comment>
    <comment ref="H179" authorId="0">
      <text>
        <r>
          <rPr>
            <b/>
            <sz val="9"/>
            <color indexed="81"/>
            <rFont val="Tahoma"/>
            <family val="2"/>
          </rPr>
          <t xml:space="preserve">Windows User:
</t>
        </r>
        <r>
          <rPr>
            <sz val="9"/>
            <color indexed="81"/>
            <rFont val="Tahoma"/>
            <family val="2"/>
          </rPr>
          <t xml:space="preserve">Note-149
Less=2,000/-
Opening to Clossing Period
Meeting=20/10/2020
</t>
        </r>
      </text>
    </comment>
    <comment ref="J179" authorId="0">
      <text>
        <r>
          <rPr>
            <b/>
            <sz val="9"/>
            <color indexed="81"/>
            <rFont val="Tahoma"/>
            <family val="2"/>
          </rPr>
          <t xml:space="preserve">Windows User:
</t>
        </r>
        <r>
          <rPr>
            <sz val="9"/>
            <color indexed="81"/>
            <rFont val="Tahoma"/>
            <family val="2"/>
          </rPr>
          <t xml:space="preserve">Note-149
Less=2,000/-
Opening to Clossing Period
Meeting=20/10/2020
</t>
        </r>
      </text>
    </comment>
    <comment ref="N179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06/09/2020
4,000/-</t>
        </r>
      </text>
    </comment>
    <comment ref="P179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06/09/2020
4,000/-</t>
        </r>
      </text>
    </comment>
    <comment ref="R179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06/09/2020
4,000/-</t>
        </r>
      </text>
    </comment>
    <comment ref="AF179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26/01/21
56549</t>
        </r>
      </text>
    </comment>
    <comment ref="AH179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10/02/21
075</t>
        </r>
      </text>
    </comment>
    <comment ref="AP179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05/06/21
076
Janu + Feb/21
O/fee=5500 
T=16940</t>
        </r>
      </text>
    </comment>
    <comment ref="H180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b/>
            <sz val="9"/>
            <color indexed="81"/>
            <rFont val="Tahoma"/>
            <family val="2"/>
          </rPr>
          <t>Note-19</t>
        </r>
        <r>
          <rPr>
            <sz val="9"/>
            <color indexed="81"/>
            <rFont val="Tahoma"/>
            <family val="2"/>
          </rPr>
          <t xml:space="preserve">
Less-2,000/-
Meeting 20/10/2020
</t>
        </r>
      </text>
    </comment>
    <comment ref="J180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b/>
            <sz val="9"/>
            <color indexed="81"/>
            <rFont val="Tahoma"/>
            <family val="2"/>
          </rPr>
          <t>Note-19</t>
        </r>
        <r>
          <rPr>
            <sz val="9"/>
            <color indexed="81"/>
            <rFont val="Tahoma"/>
            <family val="2"/>
          </rPr>
          <t xml:space="preserve">
Less-2,000/-
Meeting 20/10/2020
</t>
        </r>
      </text>
    </comment>
    <comment ref="N180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06/09/2020
4,000/-</t>
        </r>
      </text>
    </comment>
    <comment ref="P180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06/09/2020
4,000/-</t>
        </r>
      </text>
    </comment>
    <comment ref="R180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06/09/2020
4,000/-
27/01/21
099
S/c=3500
O/fee=8000
Oct=1500 Due=2130
Paid in Janu/21</t>
        </r>
      </text>
    </comment>
    <comment ref="T180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27/01/21
099
S/c=3500
O/fee=8000
Oct=1500 Due=2130
Paid in Janu/21
27/01/21
099
S/c=3500
O/fee=8000
Oct=1500 Due=2130
Paid in Janu/21</t>
        </r>
      </text>
    </comment>
    <comment ref="W180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Less 30% in Tuition fee for Oct/20.</t>
        </r>
      </text>
    </comment>
    <comment ref="X180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27/01/21
099
S/c=3500
O/fee=8000
Oct=1500 Due=2130
Paid in Janu/21</t>
        </r>
      </text>
    </comment>
    <comment ref="Y180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Less 30% in Tuition fee for Oct/20.</t>
        </r>
      </text>
    </comment>
    <comment ref="AD180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27/01/21
099
S/c=3500
O/fee=8000
Oct=1500 Due=2130
Paid in Janu/21</t>
        </r>
      </text>
    </comment>
    <comment ref="AF180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10/02/21
101</t>
        </r>
      </text>
    </comment>
    <comment ref="AN180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06/06/21
102
Up to May/21</t>
        </r>
      </text>
    </comment>
    <comment ref="N181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07/09/2020
9,000/-</t>
        </r>
      </text>
    </comment>
    <comment ref="P181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07/09/2020
9,000/-</t>
        </r>
      </text>
    </comment>
    <comment ref="R181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07/09/2020
9,000/-</t>
        </r>
      </text>
    </comment>
    <comment ref="T181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07/09/2020
9,000/-</t>
        </r>
      </text>
    </comment>
    <comment ref="W181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Less 30% in Tuition fee for Oct/20.</t>
        </r>
      </text>
    </comment>
    <comment ref="X181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04/11/2020
123
Oct/2020
Paid to Nov/2020</t>
        </r>
      </text>
    </comment>
    <comment ref="Y181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Less 30% in Tuition fee for Oct/20.</t>
        </r>
      </text>
    </comment>
    <comment ref="Z181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04/11/2020
123
Oct/2020</t>
        </r>
      </text>
    </comment>
    <comment ref="AF181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01/02/21
124</t>
        </r>
      </text>
    </comment>
    <comment ref="AJ181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04/04/2021
125
Feb/21</t>
        </r>
      </text>
    </comment>
    <comment ref="N182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07/09/2020
2,000/-</t>
        </r>
      </text>
    </comment>
    <comment ref="P182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07/09/2020
2,000/-
14.09.2020
147
S/C=5,000/-
Dev-fee=500/-</t>
        </r>
      </text>
    </comment>
    <comment ref="R182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14.09.2020
147
S/C=5,000/-
Dev-fee=500/-</t>
        </r>
      </text>
    </comment>
    <comment ref="T182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09/11/2020
By bkash =6,000/-
Nov=4620/-
O/fee=1380 Due=6,620
11/02/21
150
O/fee</t>
        </r>
      </text>
    </comment>
    <comment ref="Z182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10/10/2020
By bash
C=4620
H=2160
T=6780</t>
        </r>
      </text>
    </comment>
    <comment ref="AB182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09/11/2020
By bkash
C=6,000/-
H=0
Nov=4620/-
O/fee=1380 Due=6,620</t>
        </r>
      </text>
    </comment>
    <comment ref="AD182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14/12/2020
By bkash 
C=3680
H=4320
T=8,000/-
Dec/20
O/fee Due=7,560/-</t>
        </r>
      </text>
    </comment>
    <comment ref="AF182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12/01/2021
By bkash
C=4620
H=2160
T=6780
Janu/21
O/fe due=6620</t>
        </r>
      </text>
    </comment>
    <comment ref="AH182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11/02/21
149
O/fee 
Feb/21</t>
        </r>
      </text>
    </comment>
    <comment ref="AJ182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15/03/21
151
</t>
        </r>
      </text>
    </comment>
    <comment ref="AL182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15/04/21
By bkash
C=4340
H=2160
T=6500</t>
        </r>
      </text>
    </comment>
    <comment ref="AN182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23/05/21
By bksh
C=2660
H=2160
T=4820</t>
        </r>
      </text>
    </comment>
    <comment ref="N183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07/09/2020
9,000/-</t>
        </r>
      </text>
    </comment>
    <comment ref="P183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07/09/2020
9,000/-</t>
        </r>
      </text>
    </comment>
    <comment ref="R183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07/09/2020
9,000/-</t>
        </r>
      </text>
    </comment>
    <comment ref="T183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07/09/2020
9,000/-
25/01/21
171
O/fee=6500
Oct + nov/20
Paid in janu/21</t>
        </r>
      </text>
    </comment>
    <comment ref="W183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Less 30% in Tuition fee for Oct/20.</t>
        </r>
      </text>
    </comment>
    <comment ref="X183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25/01/21
171
O/fee=6500
Oct + nov/20
Paid in janu/21</t>
        </r>
      </text>
    </comment>
    <comment ref="Y183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Less 30% in Tuition fee for Oct/20.</t>
        </r>
      </text>
    </comment>
    <comment ref="Z183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25/01/21
171
O/fee=6500
Oct + nov/20
Paid in janu/21</t>
        </r>
      </text>
    </comment>
    <comment ref="AD183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25/01/21
171
O/fee=6500
Oct + nov/20
Paid in janu/21</t>
        </r>
      </text>
    </comment>
    <comment ref="AF183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04/02/21
172</t>
        </r>
      </text>
    </comment>
    <comment ref="N184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07/09/2020
9,000/-</t>
        </r>
      </text>
    </comment>
    <comment ref="P184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07/09/2020
9,000/-</t>
        </r>
      </text>
    </comment>
    <comment ref="R184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07/09/2020
9,000/-</t>
        </r>
      </text>
    </comment>
    <comment ref="T184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07/09/2020
9,000/-
28/12/2020
195
Oct to Dec/20
O/fee=6500
Paid in Dec/20</t>
        </r>
      </text>
    </comment>
    <comment ref="W184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Less 30% in Tuition fee for Oct/20.</t>
        </r>
      </text>
    </comment>
    <comment ref="X184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28/12/2020
195
Oct to Dec/20
O/fee=6500
Paid in Dec/20</t>
        </r>
      </text>
    </comment>
    <comment ref="Y184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Less 30% in Tuition fee for Oct/20.</t>
        </r>
      </text>
    </comment>
    <comment ref="Z184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28/12/2020
195
Oct to Dec/20
O/fee=6500
Paid in Dec/20</t>
        </r>
      </text>
    </comment>
    <comment ref="AB184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28/12/2020
195
Oct to Dec/20
O/fee=6500
Paid in Dec/20</t>
        </r>
      </text>
    </comment>
    <comment ref="AD184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26/01/2021
196
</t>
        </r>
      </text>
    </comment>
    <comment ref="AH184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09/03/21
197
Feb/21
20/03/2021
198
Marcg/21</t>
        </r>
      </text>
    </comment>
    <comment ref="AN184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06/06/21
200
</t>
        </r>
      </text>
    </comment>
    <comment ref="N185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07/09/2020
9,000/-</t>
        </r>
      </text>
    </comment>
    <comment ref="P185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07/09/2020
9,000/-</t>
        </r>
      </text>
    </comment>
    <comment ref="R185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07/09/2020
9,000/-</t>
        </r>
      </text>
    </comment>
    <comment ref="T185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07/09/2020
9,000/-
08/10/20
219
Ofee6500 Paid to Oct/20</t>
        </r>
      </text>
    </comment>
    <comment ref="Z185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08/10/20
219
O/fee=6500
Oct/20=4620</t>
        </r>
      </text>
    </comment>
    <comment ref="AB185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10/11/2020
220
</t>
        </r>
      </text>
    </comment>
    <comment ref="AD185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07/.12/2020
221
</t>
        </r>
      </text>
    </comment>
    <comment ref="AF185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09/01/2021
222</t>
        </r>
      </text>
    </comment>
    <comment ref="AH185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10/02/21
223</t>
        </r>
      </text>
    </comment>
    <comment ref="AJ185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10/03/21
224</t>
        </r>
      </text>
    </comment>
    <comment ref="AL185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12/04/21
225</t>
        </r>
      </text>
    </comment>
    <comment ref="AN185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06/05/21
226
</t>
        </r>
      </text>
    </comment>
    <comment ref="AP185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03/06/21
227</t>
        </r>
      </text>
    </comment>
    <comment ref="N186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07/09/2020
9,000/-</t>
        </r>
      </text>
    </comment>
    <comment ref="P186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07/09/2020
9,000/-</t>
        </r>
      </text>
    </comment>
    <comment ref="R186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07/09/2020
9,000/-</t>
        </r>
      </text>
    </comment>
    <comment ref="T186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07/09/2020
9,000/-
17.10.2020
243
Oct/20 (Less=30%)
Others fee=6,500/-</t>
        </r>
      </text>
    </comment>
    <comment ref="W186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Less 30% in Tuition fee for Oct/20.</t>
        </r>
      </text>
    </comment>
    <comment ref="X186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17.10.2020
243
Oct/20 (Less=30%)
Others fee=6,500/-</t>
        </r>
      </text>
    </comment>
    <comment ref="Y186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Less 30% in Tuition fee for Oct/20.</t>
        </r>
      </text>
    </comment>
    <comment ref="Z186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09/11/2020
244
</t>
        </r>
      </text>
    </comment>
    <comment ref="AB186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09/12/2020
245</t>
        </r>
      </text>
    </comment>
    <comment ref="AD186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09/01/21
246
</t>
        </r>
      </text>
    </comment>
    <comment ref="AF186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09/02/21
247</t>
        </r>
      </text>
    </comment>
    <comment ref="AH186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08/03/21
248</t>
        </r>
      </text>
    </comment>
    <comment ref="AJ186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28/04/21
By bkash
C=4620
April/21</t>
        </r>
      </text>
    </comment>
    <comment ref="N187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07/09/2020
9,000/-</t>
        </r>
      </text>
    </comment>
    <comment ref="P187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07/09/2020
9,000/-</t>
        </r>
      </text>
    </comment>
    <comment ref="R187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07/09/2020
9,000/-</t>
        </r>
      </text>
    </comment>
    <comment ref="T187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07/09/2020
9,000/-
15/12/2020
40669
O/fee=6500
Paid in Dec/2</t>
        </r>
      </text>
    </comment>
    <comment ref="W187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Less 30% in Tuition fee for Oct/20.</t>
        </r>
      </text>
    </comment>
    <comment ref="X187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09/11/2020
By bkash
C=4620
Oct/20
H=2160
T=6780
Paid in Npv/20</t>
        </r>
      </text>
    </comment>
    <comment ref="Y187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Less 30% in Tuition fee for Oct/20.</t>
        </r>
      </text>
    </comment>
    <comment ref="Z187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09/11/2020
By bkash
C=4620
Oct/20
H=2160
T=6780</t>
        </r>
      </text>
    </comment>
    <comment ref="AB187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15/12/2020
40669
O/fee=6500
Paid in Dec/20
27/01/21
267
Nov/20
Paid in Janu/21</t>
        </r>
      </text>
    </comment>
    <comment ref="AD187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27/01/21
267
Nov/20
Paid in Janu/21</t>
        </r>
      </text>
    </comment>
    <comment ref="AN187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07/06/21
270
</t>
        </r>
      </text>
    </comment>
    <comment ref="N188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08/09/2020
9,000/-</t>
        </r>
      </text>
    </comment>
    <comment ref="P188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08/09/2020
9,000/-</t>
        </r>
      </text>
    </comment>
    <comment ref="R188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08/09/2020
9,000/-</t>
        </r>
      </text>
    </comment>
    <comment ref="T188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08/09/2020
9,000/-
27/01/2021
291
O/fee6500
Oct=4620
Nov=3860 Due=760
Paid in Janu/21</t>
        </r>
      </text>
    </comment>
    <comment ref="W188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Less 30% in Tuition fee for Oct/20.</t>
        </r>
      </text>
    </comment>
    <comment ref="X188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27/01/2021
291
O/fee6500
Oct=4620
Nov=3860 Due=760
Paid in Janu/21
</t>
        </r>
      </text>
    </comment>
    <comment ref="Y188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Less 30% in Tuition fee for Oct/20.</t>
        </r>
      </text>
    </comment>
    <comment ref="Z188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27/01/2021
291
O/fee6500
Oct=4620
Nov=3860 Due=760
Paid in Janu/21
</t>
        </r>
      </text>
    </comment>
    <comment ref="AD188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27/01/2021
291
O/fee6500
Oct=4620
Nov=3860 Due=760
Paid in Janu/21
</t>
        </r>
      </text>
    </comment>
    <comment ref="AF188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10/02/21
292</t>
        </r>
      </text>
    </comment>
    <comment ref="AN188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07/06/21
293
Up to june/21</t>
        </r>
      </text>
    </comment>
    <comment ref="N189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08/09/2020
9,000/-</t>
        </r>
      </text>
    </comment>
    <comment ref="P189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08/09/2020
9,000/-</t>
        </r>
      </text>
    </comment>
    <comment ref="R189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08/09/2020
9,000/-</t>
        </r>
      </text>
    </comment>
    <comment ref="T189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08/09/2020
9,000/-
08/10/20
O/fee=6500
paid to Oct/20</t>
        </r>
      </text>
    </comment>
    <comment ref="Z189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08/10/20
1323
O/fee=6500
Oct=4620</t>
        </r>
      </text>
    </comment>
    <comment ref="AB189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05/11/2020
1324
Nov/2020</t>
        </r>
      </text>
    </comment>
    <comment ref="AD189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06/12/2020
1325
</t>
        </r>
      </text>
    </comment>
    <comment ref="AF189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27/01/21
1326
</t>
        </r>
      </text>
    </comment>
    <comment ref="AN189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02/05/21
by bkash
C=9240
H=3900</t>
        </r>
      </text>
    </comment>
    <comment ref="N190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08/09/2020
9,000/-</t>
        </r>
      </text>
    </comment>
    <comment ref="P190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08/09/2020
9,000/-</t>
        </r>
      </text>
    </comment>
    <comment ref="R190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08/09/2020
9,000/-</t>
        </r>
      </text>
    </comment>
    <comment ref="T190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08/09/2020
9,000/-</t>
        </r>
      </text>
    </comment>
    <comment ref="W190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Less 30% in Tuition fee for Oct/20.</t>
        </r>
      </text>
    </comment>
    <comment ref="X190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13.10.2020
Bkash=4,620/-
</t>
        </r>
      </text>
    </comment>
    <comment ref="Y190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Less 30% in Tuition fee for Oct/20.</t>
        </r>
      </text>
    </comment>
    <comment ref="Z190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14/11/2020
By bkash
C=4620</t>
        </r>
      </text>
    </comment>
    <comment ref="AB190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27/01/21
2791
Oct + Nov/21
Paid in Janu/21</t>
        </r>
      </text>
    </comment>
    <comment ref="AD190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27/01/21
2791
Oct + Nov/21
Paid in Janu/21</t>
        </r>
      </text>
    </comment>
    <comment ref="AF190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10/02/21
2792
O/fee-6500</t>
        </r>
      </text>
    </comment>
    <comment ref="AN190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03/06/21
2794
March + April/21</t>
        </r>
      </text>
    </comment>
    <comment ref="N191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08/09/2020
9,000/-</t>
        </r>
      </text>
    </comment>
    <comment ref="P191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08/09/2020
9,000/-</t>
        </r>
      </text>
    </comment>
    <comment ref="R191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08/09/2020
9,000/-</t>
        </r>
      </text>
    </comment>
    <comment ref="T191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08/09/2020
9,000/-</t>
        </r>
      </text>
    </comment>
    <comment ref="W191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Less 30% in Tuition fee for Oct/20.</t>
        </r>
      </text>
    </comment>
    <comment ref="X191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13.10.2020
Bkash=4,620/-
</t>
        </r>
      </text>
    </comment>
    <comment ref="Y191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Less 30% in Tuition fee for Oct/20.</t>
        </r>
      </text>
    </comment>
    <comment ref="Z191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14/11/2020
By bkash
C=4620
Nov/20</t>
        </r>
      </text>
    </comment>
    <comment ref="AB191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27/01/21
2815
Oct to Dec/21
Paid in Janu/21</t>
        </r>
      </text>
    </comment>
    <comment ref="AD191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27/01/21
2815
Dec/20 + Dec/21
Paid in Janu/21</t>
        </r>
      </text>
    </comment>
    <comment ref="AF191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10/02/21
49912</t>
        </r>
      </text>
    </comment>
    <comment ref="AL191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06/05/21
2816
Feb/21 to April/21</t>
        </r>
      </text>
    </comment>
    <comment ref="H192" authorId="0">
      <text>
        <r>
          <rPr>
            <b/>
            <sz val="9"/>
            <color indexed="81"/>
            <rFont val="Tahoma"/>
            <family val="2"/>
          </rPr>
          <t xml:space="preserve">Windows User:
</t>
        </r>
        <r>
          <rPr>
            <sz val="9"/>
            <color indexed="81"/>
            <rFont val="Tahoma"/>
            <family val="2"/>
          </rPr>
          <t xml:space="preserve">Note= 168
Tuition Fee  + Hostel Fee 
Full Less.
</t>
        </r>
      </text>
    </comment>
    <comment ref="J192" authorId="0">
      <text>
        <r>
          <rPr>
            <b/>
            <sz val="9"/>
            <color indexed="81"/>
            <rFont val="Tahoma"/>
            <family val="2"/>
          </rPr>
          <t xml:space="preserve">Windows User:
</t>
        </r>
        <r>
          <rPr>
            <sz val="9"/>
            <color indexed="81"/>
            <rFont val="Tahoma"/>
            <family val="2"/>
          </rPr>
          <t xml:space="preserve">Note= 168
Tuition Fee  + Hostel Fee 
Full Less.
</t>
        </r>
      </text>
    </comment>
    <comment ref="N192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08/09/2020
9,000/-</t>
        </r>
      </text>
    </comment>
    <comment ref="P192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08/09/2020
9,000/-</t>
        </r>
      </text>
    </comment>
    <comment ref="R192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08/09/2020
9,000/-</t>
        </r>
      </text>
    </comment>
    <comment ref="T192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08/09/2020
9,000/-</t>
        </r>
      </text>
    </comment>
    <comment ref="N193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09/09/2020
9,000/-</t>
        </r>
      </text>
    </comment>
    <comment ref="P193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09/09/2020
9,000/-</t>
        </r>
      </text>
    </comment>
    <comment ref="R193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09/09/2020
9,000/-</t>
        </r>
      </text>
    </comment>
    <comment ref="T193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09/09/2020
9,000/-
27/01/21
2959
O/fee=6500
Oct to Janu/21
Paid  in janu/21</t>
        </r>
      </text>
    </comment>
    <comment ref="W193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Less 30% in Tuition fee for Oct/20.</t>
        </r>
      </text>
    </comment>
    <comment ref="X193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27/01/21
2959
O/fee=6500
Oct to Janu/21
Paid  in janu/21</t>
        </r>
      </text>
    </comment>
    <comment ref="Y193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Less 30% in Tuition fee for Oct/20.</t>
        </r>
      </text>
    </comment>
    <comment ref="Z193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27/01/21
2959
O/fee=6500
Oct to Janu/21
Paid  in janu/21</t>
        </r>
      </text>
    </comment>
    <comment ref="AB193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27/01/21
2959
O/fee=6500
Oct to Janu/21
Paid  in janu/21</t>
        </r>
      </text>
    </comment>
    <comment ref="AD193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27/01/21
2959
O/fee=6500
Oct to Janu/21
Paid  in janu/21</t>
        </r>
      </text>
    </comment>
    <comment ref="AN193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05/06/21
9341
Up to June/21</t>
        </r>
      </text>
    </comment>
    <comment ref="N194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09/09/2020
15,500/-</t>
        </r>
      </text>
    </comment>
    <comment ref="P194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09/09/2020
15,500/-</t>
        </r>
      </text>
    </comment>
    <comment ref="R194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09/09/2020
15,500/-</t>
        </r>
      </text>
    </comment>
    <comment ref="T194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09/09/2020
15,500/-</t>
        </r>
      </text>
    </comment>
    <comment ref="Z194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08/10/20
2912
</t>
        </r>
      </text>
    </comment>
    <comment ref="AB194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03/11/2020
2913
</t>
        </r>
      </text>
    </comment>
    <comment ref="AD194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06/12/2020
2914
</t>
        </r>
      </text>
    </comment>
    <comment ref="AF194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06/01/2021
2915
25/01/21
2916
Feb/21
Paid in Janu/21</t>
        </r>
      </text>
    </comment>
    <comment ref="AH194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25/01/21
2916
Feb/21
Paid in Janu/21</t>
        </r>
      </text>
    </comment>
    <comment ref="AJ194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06/03/21
2917</t>
        </r>
      </text>
    </comment>
    <comment ref="AL194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03/04/2021
2918
</t>
        </r>
      </text>
    </comment>
    <comment ref="AN194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05/05/21
2919</t>
        </r>
      </text>
    </comment>
    <comment ref="AP194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03/06/21
2920</t>
        </r>
      </text>
    </comment>
    <comment ref="N195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09/09/2020
15,500/-</t>
        </r>
      </text>
    </comment>
    <comment ref="P195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09/09/2020
15,500/-</t>
        </r>
      </text>
    </comment>
    <comment ref="R195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09/09/2020
15,500/-</t>
        </r>
      </text>
    </comment>
    <comment ref="T195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09/09/2020
15,500/-</t>
        </r>
      </text>
    </comment>
    <comment ref="W195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Less 30% in Tuition fee for Oct/20.</t>
        </r>
      </text>
    </comment>
    <comment ref="X195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23/01/2021
By bkash
C=18480
Oct to Janu/21
Paid in Janu/21</t>
        </r>
      </text>
    </comment>
    <comment ref="Y195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Less 30% in Tuition fee for Oct/20.</t>
        </r>
      </text>
    </comment>
    <comment ref="Z195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23/01/2021
By bkash
C=18480
Oct to Janu/21
Paid in Janu/21</t>
        </r>
      </text>
    </comment>
    <comment ref="AB195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23/01/2021
By bkash
C=18480
Oct to Janu/21
Paid in Janu/21</t>
        </r>
      </text>
    </comment>
    <comment ref="AD195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23/01/2021
By bkash
C=18480
Oct to Janu/21
Paid in Janu/21</t>
        </r>
      </text>
    </comment>
    <comment ref="AL195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30/05/21
By bkash
C=18480/-</t>
        </r>
      </text>
    </comment>
    <comment ref="N196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09/09/2020
9,000/-</t>
        </r>
      </text>
    </comment>
    <comment ref="P196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09/09/2020
9,000/-</t>
        </r>
      </text>
    </comment>
    <comment ref="R196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09/09/2020
9,000/-</t>
        </r>
      </text>
    </comment>
    <comment ref="T196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09/09/2020
9,000/-</t>
        </r>
      </text>
    </comment>
    <comment ref="W196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Less 30% in Tuition fee for Oct/20.</t>
        </r>
      </text>
    </comment>
    <comment ref="X196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17.10.2020
Bkash=12,770/-
College=11,120/-
Hostel=1,650/-</t>
        </r>
      </text>
    </comment>
    <comment ref="Y196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Less 30% in Tuition fee for Oct/20.</t>
        </r>
      </text>
    </comment>
    <comment ref="Z196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26/12/2020
By bkash
C=9240
H=3300
T=12540
Nov + Dec/20
Paid in Dec/20</t>
        </r>
      </text>
    </comment>
    <comment ref="AB196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26/12/2020
By bkash
C=9240
H=3300
T=12540
Nov + Dec/20
Paid in Dec/20</t>
        </r>
      </text>
    </comment>
    <comment ref="AD196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26/01/2021
By bkash
C=4620
H=1650
T=6270</t>
        </r>
      </text>
    </comment>
    <comment ref="AL196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04/05/21
By kbash
C=13860
H=4950
T=18810
</t>
        </r>
      </text>
    </comment>
    <comment ref="N197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09/09/2020
9,000/-</t>
        </r>
      </text>
    </comment>
    <comment ref="P197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09/09/2020
9,000/-</t>
        </r>
      </text>
    </comment>
    <comment ref="R197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09/09/2020
9,000/-</t>
        </r>
      </text>
    </comment>
    <comment ref="T197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09/09/2020
9,000/-
27/01/21
40906
O/fee=6500
Janu/21=500 Jan 3000
Paid in janu/21</t>
        </r>
      </text>
    </comment>
    <comment ref="W197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Less 30% in Tuition fee for Oct/20.</t>
        </r>
      </text>
    </comment>
    <comment ref="X197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15.10.2020
Bkash=6,270/-
College=4,620/-
Hostel=1,650/-</t>
        </r>
      </text>
    </comment>
    <comment ref="Y197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Less 30% in Tuition fee for Oct/20.</t>
        </r>
      </text>
    </comment>
    <comment ref="Z197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09/11/2020
By bkash
C=4620
H=1650
T=6270</t>
        </r>
      </text>
    </comment>
    <comment ref="AB197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09/12/2020
By bkash
C=4620
H=1650
T=6270
Dec/20</t>
        </r>
      </text>
    </comment>
    <comment ref="AD197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27/01/21
40906
O/fee=6500
Janu/21=500 Jan 3000
Paid in janu/21</t>
        </r>
      </text>
    </comment>
    <comment ref="AF197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10/02/21
By bkash
C=7570
H=3300
T=10870</t>
        </r>
      </text>
    </comment>
    <comment ref="AH197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03/03/21
By bkash
C=4620
H=1650
T=6270
March/21</t>
        </r>
      </text>
    </comment>
    <comment ref="AL197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05/05/21
By bkash
C=8170
H=3300
T=11470</t>
        </r>
      </text>
    </comment>
    <comment ref="N198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09/09/2020
9,000/-</t>
        </r>
      </text>
    </comment>
    <comment ref="P198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09/09/2020
9,000/-</t>
        </r>
      </text>
    </comment>
    <comment ref="R198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09/09/2020
9,000/-</t>
        </r>
      </text>
    </comment>
    <comment ref="T198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09/09/2020
9,000/-</t>
        </r>
      </text>
    </comment>
    <comment ref="W198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Less 30% in Tuition fee for Oct/20.</t>
        </r>
      </text>
    </comment>
    <comment ref="X198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25.10.2020
Bkash=13,160/-
College=11,120/-
Hostel=2,040/-</t>
        </r>
      </text>
    </comment>
    <comment ref="Y198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Less 30% in Tuition fee for Oct/20.</t>
        </r>
      </text>
    </comment>
    <comment ref="Z198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23/12/2020
By bkash
C=4620
H=2040
T=6660
Nov/20
Paid in Dec/20</t>
        </r>
      </text>
    </comment>
    <comment ref="AB198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23/12/2020
By bkash
C=4620
H=2040
T=6660
Nov/20
Paid in Dec/20
27/01/21
2840
Dec + Janu/21
Paid in janu/21</t>
        </r>
      </text>
    </comment>
    <comment ref="AD198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27/01/21
2840
Dec + Janu/21
Paid in janu/21</t>
        </r>
      </text>
    </comment>
    <comment ref="AN198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05/06/21
2841
</t>
        </r>
      </text>
    </comment>
    <comment ref="N199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09/09/2020
9,000/-</t>
        </r>
      </text>
    </comment>
    <comment ref="P199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09/09/2020
9,000/-</t>
        </r>
      </text>
    </comment>
    <comment ref="R199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09/09/2020
9,000/-</t>
        </r>
      </text>
    </comment>
    <comment ref="T199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09/09/2020
9,000/-</t>
        </r>
      </text>
    </comment>
    <comment ref="W199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Less 30% in Tuition fee for Oct/20.</t>
        </r>
      </text>
    </comment>
    <comment ref="X199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27/01/21
2983
Oct + Nov/20
Paid in Janu/21</t>
        </r>
      </text>
    </comment>
    <comment ref="Y199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Less 30% in Tuition fee for Oct/20.</t>
        </r>
      </text>
    </comment>
    <comment ref="Z199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27/01/21
2983
Oct + Nov/20
Paid in Janu/21</t>
        </r>
      </text>
    </comment>
    <comment ref="AD199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27/01/21
2983
Oct + Nov/20
Paid in Janu/21</t>
        </r>
      </text>
    </comment>
    <comment ref="AJ199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12/04/21
2984
Dec/20
Janu/21
Feb=760 Due=3860</t>
        </r>
      </text>
    </comment>
    <comment ref="AL199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04/05/21
2986
Up to May/21
O/fee=6500/=</t>
        </r>
      </text>
    </comment>
    <comment ref="H200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Less-6,600/-</t>
        </r>
      </text>
    </comment>
    <comment ref="J200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Less-6,600/-</t>
        </r>
      </text>
    </comment>
    <comment ref="N200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09/09/2020
9,000/-</t>
        </r>
      </text>
    </comment>
    <comment ref="P200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09/09/2020
9,000/-</t>
        </r>
      </text>
    </comment>
    <comment ref="R200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09/09/2020
9,000/-</t>
        </r>
      </text>
    </comment>
    <comment ref="T200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09/09/2020
9,000/-
26/01/21
2143
O/fee=6500
Paid in Janu/21</t>
        </r>
      </text>
    </comment>
    <comment ref="AD200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26/01/21
2143
O/fee=6500
Paid in Janu/21</t>
        </r>
      </text>
    </comment>
    <comment ref="N201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09/09/2020
9,000/-</t>
        </r>
      </text>
    </comment>
    <comment ref="P201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09/09/2020
9,000/-</t>
        </r>
      </text>
    </comment>
    <comment ref="R201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09/09/2020
9,000/-</t>
        </r>
      </text>
    </comment>
    <comment ref="T201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09/09/2020
9,000/-
28.09.2020
2166
6,500/-</t>
        </r>
      </text>
    </comment>
    <comment ref="W201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Less 30% in Tuition fee for Oct/20.</t>
        </r>
      </text>
    </comment>
    <comment ref="X201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09/12/2020
2167
Oct + Nov/20
Paid in Dec/20</t>
        </r>
      </text>
    </comment>
    <comment ref="Y201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Less 30% in Tuition fee for Oct/20.</t>
        </r>
      </text>
    </comment>
    <comment ref="Z201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09/12/2020
2167
Oct + Nov/20
Paid in Dec/20</t>
        </r>
      </text>
    </comment>
    <comment ref="AB201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09/12/2020
2167
Oct + Nov/20
Paid in Dec/20
27/01/21
2168
Dec + Jnau/21
Paid in janu/21</t>
        </r>
      </text>
    </comment>
    <comment ref="AD201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27/01/21
2168
Dec + Jnau/21
Paid in janu/21
27/01/21
2168
Dec + Jnau/21
Paid in janu/21</t>
        </r>
      </text>
    </comment>
    <comment ref="AJ201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10/04/21
2169</t>
        </r>
      </text>
    </comment>
    <comment ref="AN201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06/06/21
2170</t>
        </r>
      </text>
    </comment>
    <comment ref="H202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Less-2,000/-</t>
        </r>
      </text>
    </comment>
    <comment ref="J202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Less-2,000/-</t>
        </r>
      </text>
    </comment>
    <comment ref="N202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09/09/2020
9,000/-</t>
        </r>
      </text>
    </comment>
    <comment ref="P202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09/09/2020
9,000/-</t>
        </r>
      </text>
    </comment>
    <comment ref="R202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09/09/2020
9,000/-</t>
        </r>
      </text>
    </comment>
    <comment ref="T202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09/09/2020
9,000/-
15.10.2020
2190
Oct/20 (Less=30%)
Others fee=6,500/-</t>
        </r>
      </text>
    </comment>
    <comment ref="W202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Less 30% in Tuition fee for Oct/20.</t>
        </r>
      </text>
    </comment>
    <comment ref="X202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15.10.2020
2190
Oct/20 (Less=30%)
Others fee=6,500/-</t>
        </r>
      </text>
    </comment>
    <comment ref="Y202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Less 30% in Tuition fee for Oct/20.</t>
        </r>
      </text>
    </comment>
    <comment ref="Z202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09/10/2020
2191
</t>
        </r>
      </text>
    </comment>
    <comment ref="AB202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09/01/2021
2192
Dec + Janu/21
Paid in Janu/2021</t>
        </r>
      </text>
    </comment>
    <comment ref="AD202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09/01/2021
2192
Dec + Janu/21
Paid in Janu/2021</t>
        </r>
      </text>
    </comment>
    <comment ref="AH202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14/03/21
2193
fEb+  March/21</t>
        </r>
      </text>
    </comment>
    <comment ref="AN202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02/06/21
2194</t>
        </r>
      </text>
    </comment>
    <comment ref="N203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09/09/2020
9,000/-</t>
        </r>
      </text>
    </comment>
    <comment ref="P203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09/09/2020
9,000/-</t>
        </r>
      </text>
    </comment>
    <comment ref="R203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09/09/2020
9,000/-</t>
        </r>
      </text>
    </comment>
    <comment ref="T203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09/09/2020
9,000/-</t>
        </r>
      </text>
    </comment>
    <comment ref="Z203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10/10/2020
By bash
C=11120
H=2040
T=13160</t>
        </r>
      </text>
    </comment>
    <comment ref="AB203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22/12/2020
40676
Nov + Dec/20
Paid in Dec/20</t>
        </r>
      </text>
    </comment>
    <comment ref="AD203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22/12/2020
40676
Nov + Dec/20
Paid in Dec/20</t>
        </r>
      </text>
    </comment>
    <comment ref="AF203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26/01/21
2214</t>
        </r>
      </text>
    </comment>
    <comment ref="H204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b/>
            <sz val="9"/>
            <color indexed="81"/>
            <rFont val="Tahoma"/>
            <family val="2"/>
          </rPr>
          <t>Note-19</t>
        </r>
        <r>
          <rPr>
            <sz val="9"/>
            <color indexed="81"/>
            <rFont val="Tahoma"/>
            <family val="2"/>
          </rPr>
          <t xml:space="preserve">
Less-2,000/-
Meeting
20/10/2020</t>
        </r>
      </text>
    </comment>
    <comment ref="J204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b/>
            <sz val="9"/>
            <color indexed="81"/>
            <rFont val="Tahoma"/>
            <family val="2"/>
          </rPr>
          <t>Note-19</t>
        </r>
        <r>
          <rPr>
            <sz val="9"/>
            <color indexed="81"/>
            <rFont val="Tahoma"/>
            <family val="2"/>
          </rPr>
          <t xml:space="preserve">
Less-2,000/-
Meeting
20/10/2020</t>
        </r>
      </text>
    </comment>
    <comment ref="N204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09/09/2020
15,500/-</t>
        </r>
      </text>
    </comment>
    <comment ref="P204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09/09/2020
15,500/-</t>
        </r>
      </text>
    </comment>
    <comment ref="R204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09/09/2020
15,500/-</t>
        </r>
      </text>
    </comment>
    <comment ref="T204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09/09/2020
15,500/-</t>
        </r>
      </text>
    </comment>
    <comment ref="W204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Less 30% in Tuition fee for Oct/20.</t>
        </r>
      </text>
    </comment>
    <comment ref="X204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18/11/2020
By bkash
C=3220 
 Oct/20
Paid in Nov/20</t>
        </r>
      </text>
    </comment>
    <comment ref="Y204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Less 30% in Tuition fee for Oct/20.</t>
        </r>
      </text>
    </comment>
    <comment ref="Z204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18/11/2020
By bkash
C=3220  Oct
18/01/2021
By bkash
C=3220
Nov/20
Paid in Janu/21</t>
        </r>
      </text>
    </comment>
    <comment ref="AD204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18/01/2021
By bkash
C=3220
Nov/20
Paid in Janu/21
</t>
        </r>
      </text>
    </comment>
    <comment ref="AF204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07/02/21
By bkash
C=3220
Dec/20</t>
        </r>
      </text>
    </comment>
    <comment ref="AH204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27/03/2021
By bkash
C= 3220
27/03/2021
By bkash
C= 3220
6,440/-</t>
        </r>
      </text>
    </comment>
    <comment ref="AL204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31/05/21
2242
Up to May/21</t>
        </r>
      </text>
    </comment>
    <comment ref="N205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09/09/2020
9,000/-</t>
        </r>
      </text>
    </comment>
    <comment ref="P205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09/09/2020
9,000/-</t>
        </r>
      </text>
    </comment>
    <comment ref="R205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09/09/2020
9,000/-</t>
        </r>
      </text>
    </comment>
    <comment ref="T205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09/09/2020
9,000/-
14.09.2020
2526
6,500/-</t>
        </r>
      </text>
    </comment>
    <comment ref="W205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Less 30% in Tuition fee for Oct/20.</t>
        </r>
      </text>
    </comment>
    <comment ref="X205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21/11/2020
By bkash
C=9240 Oct + Nov
Oct/20
Paid in Nov/20
</t>
        </r>
      </text>
    </comment>
    <comment ref="Y205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Less 30% in Tuition fee for Oct/20.</t>
        </r>
      </text>
    </comment>
    <comment ref="Z205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21/11/2020
By bkash
C=9240 Oct + Nov
H=4320
T=13420</t>
        </r>
      </text>
    </comment>
    <comment ref="AB205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27/01/21
2527
Dec + Janu/21
Paid in Janu/21</t>
        </r>
      </text>
    </comment>
    <comment ref="AD205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27/01/21
2527
Dec + Janu/21
Paid in Janu/21</t>
        </r>
      </text>
    </comment>
    <comment ref="AL205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08/05/21
2529
Feb/21</t>
        </r>
      </text>
    </comment>
    <comment ref="AN205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05/06/21
2530</t>
        </r>
      </text>
    </comment>
    <comment ref="N206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09/09/2020
15,500/-</t>
        </r>
      </text>
    </comment>
    <comment ref="P206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09/09/2020
15,500/-</t>
        </r>
      </text>
    </comment>
    <comment ref="R206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09/09/2020
15,500/-</t>
        </r>
      </text>
    </comment>
    <comment ref="T206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09/09/2020
15,500/-</t>
        </r>
      </text>
    </comment>
    <comment ref="W206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Less 30% in Tuition fee for Oct/20.</t>
        </r>
      </text>
    </comment>
    <comment ref="X206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08/11/2020
2551
Oct/2020
paid to Nov/20</t>
        </r>
      </text>
    </comment>
    <comment ref="Y206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Less 30% in Tuition fee for Oct/20.</t>
        </r>
      </text>
    </comment>
    <comment ref="Z206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08/11/2020
2551
Oct/2020
04/01/2021
2552
Nov + Dec/20
Paid in Janu/21</t>
        </r>
      </text>
    </comment>
    <comment ref="AB206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04/01/2021
2552
Nov + Dec/20
Paid in Janu/21</t>
        </r>
      </text>
    </comment>
    <comment ref="AD206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04/01/2021
2552
Nov + Dec/20
Paid in Janu/21</t>
        </r>
      </text>
    </comment>
    <comment ref="AH206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08/03/21
2553
Janu + Feb/21</t>
        </r>
      </text>
    </comment>
    <comment ref="AN206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05/06/21
2554
March + April/21</t>
        </r>
      </text>
    </comment>
    <comment ref="N207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09/09/2020
9,000/-</t>
        </r>
      </text>
    </comment>
    <comment ref="P207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09/09/2020
9,000/-</t>
        </r>
      </text>
    </comment>
    <comment ref="R207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09/09/2020
9,000/-</t>
        </r>
      </text>
    </comment>
    <comment ref="T207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09/09/2020
9,000/-
26/01/21
2574
Janu/21
O/fee=6500</t>
        </r>
      </text>
    </comment>
    <comment ref="W207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Less 30% in Tuition fee for Oct/20.</t>
        </r>
      </text>
    </comment>
    <comment ref="Y207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Less 30% in Tuition fee for Oct/20.</t>
        </r>
      </text>
    </comment>
    <comment ref="Z207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07/11/2020
By bkash
C=9240
H=4080
T=13320</t>
        </r>
      </text>
    </comment>
    <comment ref="AB207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13/12/202
By bkash
C=4620
H=2040
T=6660
Dec/20</t>
        </r>
      </text>
    </comment>
    <comment ref="AD207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26/01/21
2574
Janu/21
O/fee=6500
</t>
        </r>
      </text>
    </comment>
    <comment ref="AF207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10/02/21
9575</t>
        </r>
      </text>
    </comment>
    <comment ref="AJ207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19/04/21
By bkash
C=4620  March/21
H=2040
T=6660</t>
        </r>
      </text>
    </comment>
    <comment ref="H208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Less-2,000/-</t>
        </r>
      </text>
    </comment>
    <comment ref="J208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Less-2,000/-</t>
        </r>
      </text>
    </comment>
    <comment ref="N208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10/09/2020
9,000/-</t>
        </r>
      </text>
    </comment>
    <comment ref="P208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10/09/2020
9,000/-</t>
        </r>
      </text>
    </comment>
    <comment ref="R208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10/09/2020
9,000/-</t>
        </r>
      </text>
    </comment>
    <comment ref="T208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13/09/2020
9,000/-
26/01/21
2598
O/fee=6500
Nov to Janu/21
Paid in Janu/21</t>
        </r>
      </text>
    </comment>
    <comment ref="Z208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10/10/2020
By bash
C=3220
H=1950
T=5170</t>
        </r>
      </text>
    </comment>
    <comment ref="AB208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26/01/21
2598
O/fee=6500
Nov to Janu/21
Paid in Janu/21</t>
        </r>
      </text>
    </comment>
    <comment ref="AD208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26/01/21
2598
O/fee=6500
Nov to Janu/21
Paid in Janu/21</t>
        </r>
      </text>
    </comment>
    <comment ref="AF208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26/01/21
2598
O/fee=6500
Nov to Janu/21
Paid in Janu/21</t>
        </r>
      </text>
    </comment>
    <comment ref="AH208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11/02/21
2599</t>
        </r>
      </text>
    </comment>
    <comment ref="AP208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02/06/21
2600
Up to june/21</t>
        </r>
      </text>
    </comment>
    <comment ref="H209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Less-2,000/-</t>
        </r>
      </text>
    </comment>
    <comment ref="J209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Less-2,000/-</t>
        </r>
      </text>
    </comment>
    <comment ref="N209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10/09/2020
15,500/-</t>
        </r>
      </text>
    </comment>
    <comment ref="P209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10/09/2020
15,500/-</t>
        </r>
      </text>
    </comment>
    <comment ref="R209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10/09/2020
15,500/-</t>
        </r>
      </text>
    </comment>
    <comment ref="T209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10/09/2020
15,500/-</t>
        </r>
      </text>
    </comment>
    <comment ref="Z209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08/10/20
2623
</t>
        </r>
      </text>
    </comment>
    <comment ref="AB209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09/11/2020
2624
</t>
        </r>
      </text>
    </comment>
    <comment ref="AD209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06/12/2020
2625</t>
        </r>
      </text>
    </comment>
    <comment ref="AF209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06/01/2021
2626</t>
        </r>
      </text>
    </comment>
    <comment ref="AH209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09/02/21
2627</t>
        </r>
      </text>
    </comment>
    <comment ref="AJ209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07/03/21
2628</t>
        </r>
      </text>
    </comment>
    <comment ref="AL209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06/04/2021
2629
</t>
        </r>
      </text>
    </comment>
    <comment ref="AN209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05/05/21
2630</t>
        </r>
      </text>
    </comment>
    <comment ref="AP209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06/06/21
2631
June/21</t>
        </r>
      </text>
    </comment>
    <comment ref="N210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10/09/2020
9,000/-</t>
        </r>
      </text>
    </comment>
    <comment ref="P210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10/09/2020
9,000/-</t>
        </r>
      </text>
    </comment>
    <comment ref="R210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10/09/2020
9,000/-</t>
        </r>
      </text>
    </comment>
    <comment ref="T210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10/09/2020
9,000/-</t>
        </r>
      </text>
    </comment>
    <comment ref="Z210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30/01/21
Oct=4620
Nov-4620
Dec=3280 Due=1360
Paid in Janu/21</t>
        </r>
      </text>
    </comment>
    <comment ref="AB210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30/01/21
Oct=4620
Nov-4620
Dec=3280 Due=1360
Paid in Janu/21</t>
        </r>
      </text>
    </comment>
    <comment ref="AD210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30/01/21
Oct=4620
Nov-4620
Dec=3280 Due=1360
Paid in Janu/21</t>
        </r>
      </text>
    </comment>
    <comment ref="AF210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30/01/21
2647
Oct=4620
Nov-4620
Dec=3280 Due=1360
Paid in Janu/21</t>
        </r>
      </text>
    </comment>
    <comment ref="AP210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07/06/21
2648
Fec/20</t>
        </r>
      </text>
    </comment>
    <comment ref="N211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10/09/2020
9,000/-</t>
        </r>
      </text>
    </comment>
    <comment ref="P211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10/09/2020
9,000/-</t>
        </r>
      </text>
    </comment>
    <comment ref="R211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10/09/2020
9,000/-</t>
        </r>
      </text>
    </comment>
    <comment ref="T211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10/09/2020
9,000/-</t>
        </r>
      </text>
    </comment>
    <comment ref="Z211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30/01/21
2671
Oct=4620
Nov-4620
Dec=3280 Due=1360
Paid in Janu/21</t>
        </r>
      </text>
    </comment>
    <comment ref="AB211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30/01/21
2671
Oct=4620
Nov-4620
Dec=3280 Due=1360
Paid in Janu/21</t>
        </r>
      </text>
    </comment>
    <comment ref="AD211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30/01/21
2671
Oct=4620
Nov-4620
Dec=3280 Due=1360
Paid in Janu/21</t>
        </r>
      </text>
    </comment>
    <comment ref="AF211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30/01/21
2671
Oct=4620
Nov-4620
Dec=3280 Due=1360
Paid in Janu/21</t>
        </r>
      </text>
    </comment>
    <comment ref="AP211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07/06/21
2672
Dec/20 1360
O/fee=6500
T=7860</t>
        </r>
      </text>
    </comment>
    <comment ref="N212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10/09/2020
9,000/-</t>
        </r>
      </text>
    </comment>
    <comment ref="P212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10/09/2020
9,000/-</t>
        </r>
      </text>
    </comment>
    <comment ref="R212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10/09/2020
9,000/-</t>
        </r>
      </text>
    </comment>
    <comment ref="T212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10/09/2020
9,000/-
17/12/2020
2694
O/fee=6500
Oct to Sec/20
Paid in Dec/20</t>
        </r>
      </text>
    </comment>
    <comment ref="W212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Less 30% in Tuition fee for Oct/20.</t>
        </r>
      </text>
    </comment>
    <comment ref="X212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17/12/2020
2694
O/fee=6500
Oct to Sec/20
Paid in Dec/20</t>
        </r>
      </text>
    </comment>
    <comment ref="Y212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Less 30% in Tuition fee for Oct/20.</t>
        </r>
      </text>
    </comment>
    <comment ref="Z212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17/12/2020
2694
O/fee=6500
Oct to Sec/20
Paid in Dec/20</t>
        </r>
      </text>
    </comment>
    <comment ref="AB212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17/12/2020
2694
O/fee=6500
Oct to Sec/20
Paid in Dec/20</t>
        </r>
      </text>
    </comment>
    <comment ref="AD212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25/01/21
2965
</t>
        </r>
      </text>
    </comment>
    <comment ref="AF212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10/02/21
2696</t>
        </r>
      </text>
    </comment>
    <comment ref="AJ212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09/04/21
By bkash
C=4450
H=2160
March/21
T=6610
27/04/21
By bkash
C=4450
H=2160
April/21
T=6610</t>
        </r>
      </text>
    </comment>
    <comment ref="AL212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26/05/21
By bkash
C=4450
H=2160
T=6610</t>
        </r>
      </text>
    </comment>
    <comment ref="H213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b/>
            <sz val="9"/>
            <color indexed="81"/>
            <rFont val="Tahoma"/>
            <family val="2"/>
          </rPr>
          <t>Note-19</t>
        </r>
        <r>
          <rPr>
            <sz val="9"/>
            <color indexed="81"/>
            <rFont val="Tahoma"/>
            <family val="2"/>
          </rPr>
          <t xml:space="preserve">
Less-2,000/-
20/10/20 </t>
        </r>
      </text>
    </comment>
    <comment ref="J213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b/>
            <sz val="9"/>
            <color indexed="81"/>
            <rFont val="Tahoma"/>
            <family val="2"/>
          </rPr>
          <t>Note-19</t>
        </r>
        <r>
          <rPr>
            <sz val="9"/>
            <color indexed="81"/>
            <rFont val="Tahoma"/>
            <family val="2"/>
          </rPr>
          <t xml:space="preserve">
Less-2,000/-
20/10/20 </t>
        </r>
      </text>
    </comment>
    <comment ref="N213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10/09/2020
9,000/-</t>
        </r>
      </text>
    </comment>
    <comment ref="P213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10/09/2020
9,000/-</t>
        </r>
      </text>
    </comment>
    <comment ref="R213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10/09/2020
9,000/-</t>
        </r>
      </text>
    </comment>
    <comment ref="T213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10/09/2020
9,000/-
08.10.2020
2718
Oct/20 Less=30%
Others fee=6,500/-</t>
        </r>
      </text>
    </comment>
    <comment ref="W213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Less 30% in Tuition fee for Oct/20.</t>
        </r>
      </text>
    </comment>
    <comment ref="X213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08.10.2020
2718
Oct/20 Less=30%
Others fee=6,500/-</t>
        </r>
      </text>
    </comment>
    <comment ref="Y213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Less 30% in Tuition fee for Oct/20.</t>
        </r>
      </text>
    </comment>
    <comment ref="Z213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08/11/2020
2719
</t>
        </r>
      </text>
    </comment>
    <comment ref="AB213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09/12/2020
2720</t>
        </r>
      </text>
    </comment>
    <comment ref="AD213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14/01/2021
2721
</t>
        </r>
      </text>
    </comment>
    <comment ref="AF213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25/02/21
2722
Feb/21</t>
        </r>
      </text>
    </comment>
    <comment ref="AH213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22/03/2021
2723
</t>
        </r>
      </text>
    </comment>
    <comment ref="AL213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24/05/21
2724
April/21</t>
        </r>
      </text>
    </comment>
    <comment ref="AN213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05/06/21
2725
May/21</t>
        </r>
      </text>
    </comment>
    <comment ref="N214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10/09/2020
9,000/-</t>
        </r>
      </text>
    </comment>
    <comment ref="P214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10/09/2020
9,000/-</t>
        </r>
      </text>
    </comment>
    <comment ref="R214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10/09/2020
9,000/-</t>
        </r>
      </text>
    </comment>
    <comment ref="T214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10/09/2020
9,000/-
27/01/21
56562
O/fee=6500
Oct/20
Nov=2160 Due=2180
Paid in Janu/21</t>
        </r>
      </text>
    </comment>
    <comment ref="W214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Less 30% in Tuition fee for Oct/20.</t>
        </r>
      </text>
    </comment>
    <comment ref="X214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27/01/21
56562
O/fee=6500
Oct/20
Nov=2160 Due=2180
Paid in Janu/21</t>
        </r>
      </text>
    </comment>
    <comment ref="Y214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Less 30% in Tuition fee for Oct/20.</t>
        </r>
      </text>
    </comment>
    <comment ref="Z214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27/01/21
56562
O/fee=6500
Oct/20
Nov=2160 Due=2180
Paid in Janu/21</t>
        </r>
      </text>
    </comment>
    <comment ref="AD214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27/01/21
56562
O/fee=6500
Oct/20
Nov=2160 Due=2180
Paid in Janu/21</t>
        </r>
      </text>
    </comment>
    <comment ref="AF214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10/02/21
2742</t>
        </r>
      </text>
    </comment>
    <comment ref="AN214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04/06/21
2743
12,000/-</t>
        </r>
      </text>
    </comment>
    <comment ref="N215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10/09/2020
4,000/-</t>
        </r>
      </text>
    </comment>
    <comment ref="P215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10/09/2020
4,000/-</t>
        </r>
      </text>
    </comment>
    <comment ref="R215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10/09/2020
4,000/-
19.09.2020
11522
S/c=3500
O. fee=3500</t>
        </r>
      </text>
    </comment>
    <comment ref="T215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19.09.2020
11522
S/c=3500
O. fee=3500
20.10.2020
11523
Oct/20
Others fee=4,500/-</t>
        </r>
      </text>
    </comment>
    <comment ref="W215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Less 30% in Tuition fee for Oct/20.</t>
        </r>
      </text>
    </comment>
    <comment ref="X215" authorId="1">
      <text>
        <r>
          <rPr>
            <b/>
            <sz val="9"/>
            <color indexed="81"/>
            <rFont val="Tahoma"/>
            <family val="2"/>
          </rPr>
          <t>hp:</t>
        </r>
        <r>
          <rPr>
            <sz val="9"/>
            <color indexed="81"/>
            <rFont val="Tahoma"/>
            <family val="2"/>
          </rPr>
          <t xml:space="preserve">
20.10.2020
11523
Oct/20
Others fee=4,500/-</t>
        </r>
      </text>
    </comment>
    <comment ref="Y215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Less 30% in Tuition fee for Oct/20.</t>
        </r>
      </text>
    </comment>
    <comment ref="Z215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25/01/21
11524
Nov to jau/21
Paid in janu/21</t>
        </r>
      </text>
    </comment>
    <comment ref="AB215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25/01/21
11524
Nov to jau/21
Paid in janu/21</t>
        </r>
      </text>
    </comment>
    <comment ref="AD215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25/01/21
11524
Nov to jau/21
Paid in janu/21</t>
        </r>
      </text>
    </comment>
    <comment ref="AN215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07/06/21
11526
</t>
        </r>
      </text>
    </comment>
    <comment ref="H216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Less-2,000/-</t>
        </r>
      </text>
    </comment>
    <comment ref="J216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Less-2,000/-</t>
        </r>
      </text>
    </comment>
    <comment ref="N216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10/09/2020
9,000/-</t>
        </r>
      </text>
    </comment>
    <comment ref="P216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10/09/2020
9,000/-</t>
        </r>
      </text>
    </comment>
    <comment ref="R216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10/09/2020
9,000/-</t>
        </r>
      </text>
    </comment>
    <comment ref="T216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10/09/2020
9,000/-
26/01/21
11546
O/fee=6500
Oct to Janbu/21
Paid in Janu/21</t>
        </r>
      </text>
    </comment>
    <comment ref="Z216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26/01/21
11546
O/fee=6500
Oct to Janbu/21
Paid in Janu/21</t>
        </r>
      </text>
    </comment>
    <comment ref="AB216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26/01/21
11546
O/fee=6500
Oct to Janbu/21
Paid in Janu/21</t>
        </r>
      </text>
    </comment>
    <comment ref="AD216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26/01/21
11546
O/fee=6500
Oct to Janbu/21
Paid in Janu/21</t>
        </r>
      </text>
    </comment>
    <comment ref="AF216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26/01/21
11546
O/fee=6500
Oct to Janbu/21
Paid in Janu/21</t>
        </r>
      </text>
    </comment>
    <comment ref="AP216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06/06/21
11547
Up to March/21</t>
        </r>
      </text>
    </comment>
    <comment ref="N217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10/09/2020
9,000/-</t>
        </r>
      </text>
    </comment>
    <comment ref="P217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10/09/2020
9,000/-</t>
        </r>
      </text>
    </comment>
    <comment ref="R217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10/09/2020
9,000/-</t>
        </r>
      </text>
    </comment>
    <comment ref="T217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10/09/2020
9,000/-
27/01/2021
11570
O/fee=6500
Oct to jasnu/21
Paid in Janu/21</t>
        </r>
      </text>
    </comment>
    <comment ref="W217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Less 30% in Tuition fee for Oct/20.</t>
        </r>
      </text>
    </comment>
    <comment ref="X217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27/01/2021
11570
O/fee=6500
Oct to jasnu/21
Paid in Janu/21</t>
        </r>
      </text>
    </comment>
    <comment ref="Y217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Less 30% in Tuition fee for Oct/20.</t>
        </r>
      </text>
    </comment>
    <comment ref="Z217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27/01/2021
11570
O/fee=6500
Oct to jasnu/21
Paid in Janu/21</t>
        </r>
      </text>
    </comment>
    <comment ref="AB217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27/01/2021
11570
O/fee=6500
Oct to jasnu/21
Paid in Janu/21</t>
        </r>
      </text>
    </comment>
    <comment ref="AD217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27/01/2021
11570
O/fee=6500
Oct to jasnu/21
Paid in Janu/21</t>
        </r>
      </text>
    </comment>
    <comment ref="AN217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06/06/21
11571
Up to June/21</t>
        </r>
      </text>
    </comment>
    <comment ref="N218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10/09/2020
9,000/-</t>
        </r>
      </text>
    </comment>
    <comment ref="P218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10/09/2020
9,000/-</t>
        </r>
      </text>
    </comment>
    <comment ref="R218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10/09/2020
9,000/-</t>
        </r>
      </text>
    </comment>
    <comment ref="T218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10/09/2020
9,000/-
19/12/2020
11595
O/fe=6500
Nov/20
paid in Dec/20</t>
        </r>
      </text>
    </comment>
    <comment ref="W218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Less 30% in Tuition fee for Oct/20.</t>
        </r>
      </text>
    </comment>
    <comment ref="X218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13.10.2020
11594
Oct/20 Less=30%
Others fee due by P.sir</t>
        </r>
      </text>
    </comment>
    <comment ref="Y218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Less 30% in Tuition fee for Oct/20.</t>
        </r>
      </text>
    </comment>
    <comment ref="Z218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19/12/2020
11595
O/fe=6500
Nov/20
paid in Dec/20</t>
        </r>
      </text>
    </comment>
    <comment ref="AB218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19/12/2020
11595
O/fe=6500
Nov/20
paid in Dec/20</t>
        </r>
      </text>
    </comment>
    <comment ref="AF218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10/02/21
11596</t>
        </r>
      </text>
    </comment>
    <comment ref="AN218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05/06/21
11597
</t>
        </r>
      </text>
    </comment>
    <comment ref="H219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Less-3,300/-</t>
        </r>
      </text>
    </comment>
    <comment ref="J219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Less-3,300/-</t>
        </r>
      </text>
    </comment>
    <comment ref="N219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10/09/2020
9,000/-</t>
        </r>
      </text>
    </comment>
    <comment ref="P219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10/09/2020
9,000/-</t>
        </r>
      </text>
    </comment>
    <comment ref="R219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10/09/2020
9,000/-</t>
        </r>
      </text>
    </comment>
    <comment ref="T219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10/09/2020
9,000/-
30/01/21
11619
O/fee=6500
Paid in Janu/21</t>
        </r>
      </text>
    </comment>
    <comment ref="Z219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10/01/2021
11618
Oct/20 to Janu/21
Paid in Janu/21</t>
        </r>
      </text>
    </comment>
    <comment ref="AB219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10/01/2021
11618
Oct/20 to Janu/21
Paid in Janu/21</t>
        </r>
      </text>
    </comment>
    <comment ref="AD219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10/01/2021
11618
Oct/20 to Janu/21
Paid in Janu/21</t>
        </r>
      </text>
    </comment>
    <comment ref="AF219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10/01/2021
11618
Oct/20 to Janu/21
Paid in Janu/21
30/01/21
11619
O/fee=6500
Paid in Janu/21</t>
        </r>
      </text>
    </comment>
    <comment ref="AP219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13/06/21
11620
Feb/21</t>
        </r>
      </text>
    </comment>
    <comment ref="H220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Less-3,300/-</t>
        </r>
      </text>
    </comment>
    <comment ref="J220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Less-3,300/-</t>
        </r>
      </text>
    </comment>
    <comment ref="N220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10/09/2020
9,000/-</t>
        </r>
      </text>
    </comment>
    <comment ref="P220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10/09/2020
9,000/-</t>
        </r>
      </text>
    </comment>
    <comment ref="R220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10/09/2020
9,000/-</t>
        </r>
      </text>
    </comment>
    <comment ref="T220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10/09/2020
9,000/-
28/01/21
11644
O/fee=6500
Dec + Janu/20
Paid  in Janu/21</t>
        </r>
      </text>
    </comment>
    <comment ref="Z220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13/10/20
11642</t>
        </r>
      </text>
    </comment>
    <comment ref="AB220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12/11/2020
11643
</t>
        </r>
      </text>
    </comment>
    <comment ref="AD220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28/01/21
11644
O/fee=6500
Dec + Janu/20
Paid  in Janu/21</t>
        </r>
      </text>
    </comment>
    <comment ref="AF220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28/01/21
11644
O/fee=6500
Dec + Janu/20
Paid  in Janu/21</t>
        </r>
      </text>
    </comment>
    <comment ref="AP220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07/06/21
11645
Feb + March/21</t>
        </r>
      </text>
    </comment>
    <comment ref="N221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10/09/2020
9,000/-</t>
        </r>
      </text>
    </comment>
    <comment ref="P221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10/09/2020
9,000/-</t>
        </r>
      </text>
    </comment>
    <comment ref="R221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10/09/2020
9,000/-</t>
        </r>
      </text>
    </comment>
    <comment ref="T221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10/09/2020
9,000/-
30/01/21
11667
O/fee=6500
Oct=2500 Due=2120
Paid in Janu/21</t>
        </r>
      </text>
    </comment>
    <comment ref="AF221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30/01/21
11667
O/fee=6500
Oct=2500 Due=2120
Paid in Janu/21</t>
        </r>
      </text>
    </comment>
    <comment ref="AL221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13/04/2021
11668
Oct/20
Nov/20=1840 Due=2500</t>
        </r>
      </text>
    </comment>
    <comment ref="N222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10/09/2020
9,000/-</t>
        </r>
      </text>
    </comment>
    <comment ref="P222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10/09/2020
9,000/-</t>
        </r>
      </text>
    </comment>
    <comment ref="R222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10/09/2020
9,000/-</t>
        </r>
      </text>
    </comment>
    <comment ref="T222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10/09/2020
9,000/-
26/01/2021
11692
O/fee6500
Nov + Dec/20
Paid in Janu/21</t>
        </r>
      </text>
    </comment>
    <comment ref="W222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Less 30% in Tuition fee for Oct/20.</t>
        </r>
      </text>
    </comment>
    <comment ref="X222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13.10.2020
11691
Oct/20 Less=30%
Others fee due by P.sir</t>
        </r>
      </text>
    </comment>
    <comment ref="Y222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Less 30% in Tuition fee for Oct/20.</t>
        </r>
      </text>
    </comment>
    <comment ref="Z222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26/01/2021
11692
O/fee6500
Nov + Dec/20
Paid in Janu/21</t>
        </r>
      </text>
    </comment>
    <comment ref="AB222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26/01/2021
11692
O/fee6500
Nov + Dec/20
Paid in Janu/21</t>
        </r>
      </text>
    </comment>
    <comment ref="AD222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26/01/2021
11692
O/fee6500
Nov + Dec/20
Paid in Janu/21</t>
        </r>
      </text>
    </comment>
    <comment ref="AF222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10/02/21
11693</t>
        </r>
      </text>
    </comment>
    <comment ref="AN222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06/06/21
11694
Up to May/21</t>
        </r>
      </text>
    </comment>
    <comment ref="N223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10/09/2020
9,000/-</t>
        </r>
      </text>
    </comment>
    <comment ref="P223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10/09/2020
9,000/-</t>
        </r>
      </text>
    </comment>
    <comment ref="R223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10/09/2020
9,000/-</t>
        </r>
      </text>
    </comment>
    <comment ref="T223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10/09/2020
9,000/-
12/11/2020
By bkash
O/fee 6500
Paid in Nov.20</t>
        </r>
      </text>
    </comment>
    <comment ref="W223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Less 30% in Tuition fee for Oct/20.</t>
        </r>
      </text>
    </comment>
    <comment ref="X223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10.10.2020
11715
Oct/20 Less=30%
Others fee due by P.sir</t>
        </r>
      </text>
    </comment>
    <comment ref="Y223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Less 30% in Tuition fee for Oct/20.</t>
        </r>
      </text>
    </comment>
    <comment ref="Z223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12/11/2020
By bkash
C-11120  With O/fee
H=2160
T=13280 </t>
        </r>
      </text>
    </comment>
    <comment ref="AB223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27/12/2020
By bkash
C=4620
H=2160
Dec/20</t>
        </r>
      </text>
    </comment>
    <comment ref="AD223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19/01/021
By bkash
C=3500
H=2160
T=5660
</t>
        </r>
      </text>
    </comment>
    <comment ref="AF223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10/02/21
11719</t>
        </r>
      </text>
    </comment>
    <comment ref="AH223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16/03/21
By bkash
C=3500
H=2160
T=5660</t>
        </r>
      </text>
    </comment>
    <comment ref="AJ223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10/04/21
By bkash
C=3500
H=2160
T=5660</t>
        </r>
      </text>
    </comment>
    <comment ref="AL223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04/05/21
By bkash
C=6860
H=2160
T=9020</t>
        </r>
      </text>
    </comment>
    <comment ref="AN223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03/06/21
11723</t>
        </r>
      </text>
    </comment>
    <comment ref="N224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10/09/2020
9,000/-</t>
        </r>
      </text>
    </comment>
    <comment ref="P224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10/09/2020
9,000/-</t>
        </r>
      </text>
    </comment>
    <comment ref="R224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10/09/2020
9,000/-</t>
        </r>
      </text>
    </comment>
    <comment ref="T224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10/09/2020
9,000/-</t>
        </r>
      </text>
    </comment>
    <comment ref="W224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Less 30% in Tuition fee for Oct/20.</t>
        </r>
      </text>
    </comment>
    <comment ref="X224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19/01/2021
Oct to Jany/21
paid in Janu/21</t>
        </r>
      </text>
    </comment>
    <comment ref="Y224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Less 30% in Tuition fee for Oct/20.</t>
        </r>
      </text>
    </comment>
    <comment ref="Z224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19/01/2021
Oct to Jany/21
paid in Janu/21</t>
        </r>
      </text>
    </comment>
    <comment ref="AB224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19/01/2021
Oct to Jany/21
paid in Janu/21</t>
        </r>
      </text>
    </comment>
    <comment ref="AD224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19/01/2021
Oct to Jany/21
paid in Janu/21</t>
        </r>
      </text>
    </comment>
    <comment ref="AF224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09/02/21
By bkash
C=4550
H=1950
T=6500
Feb/21
24/02/21
By bkash
C=6290
Up to Feb/21 Ok</t>
        </r>
      </text>
    </comment>
    <comment ref="B225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Note-149
Less 50%
Oening to Clossing Tuition fee</t>
        </r>
      </text>
    </comment>
    <comment ref="H225" authorId="0">
      <text>
        <r>
          <rPr>
            <b/>
            <sz val="9"/>
            <color indexed="81"/>
            <rFont val="Tahoma"/>
            <family val="2"/>
          </rPr>
          <t xml:space="preserve">Windows User:
</t>
        </r>
        <r>
          <rPr>
            <sz val="9"/>
            <color indexed="81"/>
            <rFont val="Tahoma"/>
            <family val="2"/>
          </rPr>
          <t xml:space="preserve">Note-149
Less=3,300/-
Opening to Clossing Period
Meeting=20/10/2020
</t>
        </r>
      </text>
    </comment>
    <comment ref="J225" authorId="0">
      <text>
        <r>
          <rPr>
            <b/>
            <sz val="9"/>
            <color indexed="81"/>
            <rFont val="Tahoma"/>
            <family val="2"/>
          </rPr>
          <t xml:space="preserve">Windows User:
</t>
        </r>
        <r>
          <rPr>
            <sz val="9"/>
            <color indexed="81"/>
            <rFont val="Tahoma"/>
            <family val="2"/>
          </rPr>
          <t xml:space="preserve">Note-149
Less=3,300/-
Opening to Clossing Period
Meeting=20/10/2020
</t>
        </r>
      </text>
    </comment>
    <comment ref="N225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11/09/2020
7,500/-</t>
        </r>
      </text>
    </comment>
    <comment ref="P225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11/09/2020
7,500/-</t>
        </r>
      </text>
    </comment>
    <comment ref="R225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11/09/2020
7,500/-</t>
        </r>
      </text>
    </comment>
    <comment ref="Z225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22/11/2020
11762
Oct/20
Paid in Nov/20</t>
        </r>
      </text>
    </comment>
    <comment ref="AB225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22/11/2020
11762
Oct/20
Paid in Nov/20
23/12/2020
11763
Nov/20
Paid in Dec/20</t>
        </r>
      </text>
    </comment>
    <comment ref="AD225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23/12/2020
11763
Nov/20
Paid in Dec/20
28/01/21
11764
Dec/20
Paid in Janu/21</t>
        </r>
      </text>
    </comment>
    <comment ref="AF225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28/01/21
11764
Dec/20
Paid in Janu/21</t>
        </r>
      </text>
    </comment>
    <comment ref="G226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b/>
            <sz val="9"/>
            <color indexed="81"/>
            <rFont val="Tahoma"/>
            <family val="2"/>
          </rPr>
          <t>Note-19</t>
        </r>
        <r>
          <rPr>
            <sz val="9"/>
            <color indexed="81"/>
            <rFont val="Tahoma"/>
            <family val="2"/>
          </rPr>
          <t xml:space="preserve">
Less-3,300/-
Meeting 20/10/2020</t>
        </r>
      </text>
    </comment>
    <comment ref="H226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T.c Order By
 board  11/02/21
College=17/02/21</t>
        </r>
      </text>
    </comment>
    <comment ref="J226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T.c Order By
 board  11/02/21
College=17/02/21</t>
        </r>
      </text>
    </comment>
    <comment ref="N226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11/09/2020
7,500/-</t>
        </r>
      </text>
    </comment>
    <comment ref="P226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11/09/2020
7,500/-</t>
        </r>
      </text>
    </comment>
    <comment ref="R226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11/09/2020
7,500/-</t>
        </r>
      </text>
    </comment>
    <comment ref="W226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Less 30% in Tuition fee for Oct/20.</t>
        </r>
      </text>
    </comment>
    <comment ref="X226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27/01/21
11786
Ot=2310
No=2310
Dec=2310
Janu=310 Due=2000
Paid in Janu/21</t>
        </r>
      </text>
    </comment>
    <comment ref="Y226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Less 30% in Tuition fee for Oct/20.</t>
        </r>
      </text>
    </comment>
    <comment ref="Z226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27/01/21
11786
Ot=2310
No=2310
Dec=2310
Janu=310 Due=2000
Paid in Janu/21</t>
        </r>
      </text>
    </comment>
    <comment ref="AB226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27/01/21
11786
Ot=2310
No=2310
Dec=2310
Janu=310 Due=2000
Paid in Janu/21</t>
        </r>
      </text>
    </comment>
    <comment ref="AD226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27/01/21
11786
Ot=2310
No=2310
Dec=2310
Janu=310 Due=2000
Paid in Janu/21</t>
        </r>
      </text>
    </comment>
    <comment ref="AF226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17/02/21
11788
T/c
11/02/21</t>
        </r>
      </text>
    </comment>
    <comment ref="H227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b/>
            <sz val="9"/>
            <color indexed="81"/>
            <rFont val="Tahoma"/>
            <family val="2"/>
          </rPr>
          <t>Note-19</t>
        </r>
        <r>
          <rPr>
            <sz val="9"/>
            <color indexed="81"/>
            <rFont val="Tahoma"/>
            <family val="2"/>
          </rPr>
          <t xml:space="preserve">
Less-2,000/-
Meeting 20/10/2020</t>
        </r>
      </text>
    </comment>
    <comment ref="J227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b/>
            <sz val="9"/>
            <color indexed="81"/>
            <rFont val="Tahoma"/>
            <family val="2"/>
          </rPr>
          <t>Note-19</t>
        </r>
        <r>
          <rPr>
            <sz val="9"/>
            <color indexed="81"/>
            <rFont val="Tahoma"/>
            <family val="2"/>
          </rPr>
          <t xml:space="preserve">
Less-2,000/-
Meeting 20/10/2020</t>
        </r>
      </text>
    </comment>
    <comment ref="N227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12/09/2020
15,500/-</t>
        </r>
      </text>
    </comment>
    <comment ref="P227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12/09/2020
15,500/-</t>
        </r>
      </text>
    </comment>
    <comment ref="R227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12/09/2020
15,500/-</t>
        </r>
      </text>
    </comment>
    <comment ref="T227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12/09/2020
15,500/-</t>
        </r>
      </text>
    </comment>
    <comment ref="W227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Less 30% in Tuition fee for Oct/20.</t>
        </r>
      </text>
    </comment>
    <comment ref="X227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26/11/2020
54925
Oct + Nov/20
Paid in Nov/20</t>
        </r>
      </text>
    </comment>
    <comment ref="Y227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Less 30% in Tuition fee for Oct/20.</t>
        </r>
      </text>
    </comment>
    <comment ref="Z227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26/11/2020
54925
Oct + Nov/20</t>
        </r>
      </text>
    </comment>
    <comment ref="AB227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09/01/21
11810
Dec + Janu/21
Paid in Jnu/21</t>
        </r>
      </text>
    </comment>
    <comment ref="AD227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09/01/21
11810
Dec + Janu/21
Paid in Jnu/21</t>
        </r>
      </text>
    </comment>
    <comment ref="AH227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20/03/2021
11811
Feb + March/21</t>
        </r>
      </text>
    </comment>
    <comment ref="AL227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01/05/21
11812
April + may/21</t>
        </r>
      </text>
    </comment>
    <comment ref="AN227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06/06/21
11813</t>
        </r>
      </text>
    </comment>
    <comment ref="N228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12/09/2020
7,500/-</t>
        </r>
      </text>
    </comment>
    <comment ref="P228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12/09/2020
7,500/-</t>
        </r>
      </text>
    </comment>
    <comment ref="R228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12/09/2020
7,500/-</t>
        </r>
      </text>
    </comment>
    <comment ref="T228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17/12/2020
11834
O/fee=8,000/-
Oct to Dec/20
Paid in Dec/20</t>
        </r>
      </text>
    </comment>
    <comment ref="Z228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17/12/2020
11834
O/fee=8,000/-
Oct to Dec/20
Paid in Dec/20</t>
        </r>
      </text>
    </comment>
    <comment ref="AB228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17/12/2020
11834
O/fee=8,000/-
Oct to Dec/20
Paid in Dec/20</t>
        </r>
      </text>
    </comment>
    <comment ref="AD228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17/12/2020
11834
O/fee=8,000/-
Oct to Dec/20
Paid in Dec/20</t>
        </r>
      </text>
    </comment>
    <comment ref="AF228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27/01/21
11835</t>
        </r>
      </text>
    </comment>
    <comment ref="AP228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07/06/21
17360
</t>
        </r>
      </text>
    </comment>
    <comment ref="N229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12/09/2020
7,500/-</t>
        </r>
      </text>
    </comment>
    <comment ref="P229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12/09/2020
7,500/-</t>
        </r>
      </text>
    </comment>
    <comment ref="R229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12/09/2020
7,500/-</t>
        </r>
      </text>
    </comment>
    <comment ref="T229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09/12/2020
11858
21860/-
O/fee With
Oct to Dec/20
Paid in Dec/20</t>
        </r>
      </text>
    </comment>
    <comment ref="Z229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09/12/2020
11858
21860/-
O/fee With
Oct to Dec/20
Paid in Dec/20</t>
        </r>
      </text>
    </comment>
    <comment ref="AB229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09/12/2020
11858
21860/-
O/fee With
Oct to Dec/20
Paid in Dec/20</t>
        </r>
      </text>
    </comment>
    <comment ref="AD229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09/12/2020
11858
21860/-
O/fee With
Oct to Dec/20
Paid in Dec/20</t>
        </r>
      </text>
    </comment>
    <comment ref="AF229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27/01/21
11859</t>
        </r>
      </text>
    </comment>
    <comment ref="AH229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10/02/21
11860</t>
        </r>
      </text>
    </comment>
    <comment ref="AN229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09/05/21
By bkash
C=13860
H=5850
T=19710
</t>
        </r>
      </text>
    </comment>
    <comment ref="N230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12/09/2020
7,500/-</t>
        </r>
      </text>
    </comment>
    <comment ref="P230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12/09/2020
7,500/-</t>
        </r>
      </text>
    </comment>
    <comment ref="R230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12/09/2020
7,500/-</t>
        </r>
      </text>
    </comment>
    <comment ref="W230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Less 30% in Tuition fee for Oct/20.</t>
        </r>
      </text>
    </comment>
    <comment ref="X230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11.10.2020
11882
Oct/20 (Less=30%)
Others fee due by P.sir</t>
        </r>
      </text>
    </comment>
    <comment ref="Y230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Less 30% in Tuition fee for Oct/20.</t>
        </r>
      </text>
    </comment>
    <comment ref="Z230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08/11/2020
11883</t>
        </r>
      </text>
    </comment>
    <comment ref="AB230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08/12/2020
11884
</t>
        </r>
      </text>
    </comment>
    <comment ref="AD230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13/01/2021
11885
</t>
        </r>
      </text>
    </comment>
    <comment ref="AF230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10/02/21
11886</t>
        </r>
      </text>
    </comment>
    <comment ref="AH230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18/03/2021
11887
</t>
        </r>
      </text>
    </comment>
    <comment ref="AJ230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10/04/021
11886
</t>
        </r>
      </text>
    </comment>
    <comment ref="AL230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30/05/21
11889
</t>
        </r>
      </text>
    </comment>
    <comment ref="N231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12/09/2020
7,500/-</t>
        </r>
      </text>
    </comment>
    <comment ref="P231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12/09/2020
7,500/-</t>
        </r>
      </text>
    </comment>
    <comment ref="R231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12/09/2020
7,500/-</t>
        </r>
      </text>
    </comment>
    <comment ref="T231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26/01/21
11906
O/fee=8000
Oct + Nov/20
Paid in Janu/21</t>
        </r>
      </text>
    </comment>
    <comment ref="W231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Less 30% in Tuition fee for Oct/20.</t>
        </r>
      </text>
    </comment>
    <comment ref="X231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26/01/21
11906
O/fee=8000
Oct + Nov/20
Paid in Janu/21</t>
        </r>
      </text>
    </comment>
    <comment ref="Y231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Less 30% in Tuition fee for Oct/20.</t>
        </r>
      </text>
    </comment>
    <comment ref="Z231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26/01/21
11906
O/fee=8000
Oct + Nov/20
Paid in Janu/21</t>
        </r>
      </text>
    </comment>
    <comment ref="AD231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26/01/21
11906
O/fee=8000
Oct + Nov/20
Paid in Janu/21</t>
        </r>
      </text>
    </comment>
    <comment ref="AN231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05/06/21
11907
Up  to Feb/21</t>
        </r>
      </text>
    </comment>
    <comment ref="N232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12/09/2020
7,500/-</t>
        </r>
      </text>
    </comment>
    <comment ref="P232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12/09/2020
7,500/-</t>
        </r>
      </text>
    </comment>
    <comment ref="R232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12/09/2020
7,500/-</t>
        </r>
      </text>
    </comment>
    <comment ref="T232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270/1/21
11930
O/fee=8000
Oct to Janu/21
Paid in Janu/21</t>
        </r>
      </text>
    </comment>
    <comment ref="W232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Less 30% in Tuition fee for Oct/20.</t>
        </r>
      </text>
    </comment>
    <comment ref="X232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270/1/21
11930
O/fee=8000
Oct to Janu/21
Paid in Janu/21</t>
        </r>
      </text>
    </comment>
    <comment ref="Y232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Less 30% in Tuition fee for Oct/20.</t>
        </r>
      </text>
    </comment>
    <comment ref="Z232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270/1/21
11930
O/fee=8000
Oct to Janu/21
Paid in Janu/21</t>
        </r>
      </text>
    </comment>
    <comment ref="AB232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270/1/21
11930
O/fee=8000
Oct to Janu/21
Paid in Janu/21</t>
        </r>
      </text>
    </comment>
    <comment ref="AD232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270/1/21
11930
O/fee=8000
Oct to Janu/21
Paid in Janu/21</t>
        </r>
      </text>
    </comment>
    <comment ref="AN232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03/06/21
11931
Up to June/21</t>
        </r>
      </text>
    </comment>
    <comment ref="N233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12/09/2020
7,500/-</t>
        </r>
      </text>
    </comment>
    <comment ref="P233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12/09/2020
7,500/-</t>
        </r>
      </text>
    </comment>
    <comment ref="R233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12/09/2020
7,500/-</t>
        </r>
      </text>
    </comment>
    <comment ref="T233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10/10/20
11954
O/fee=3000
Paid to Oct/20
08/11/2020
11955
O/fee=5000/-</t>
        </r>
      </text>
    </comment>
    <comment ref="Z233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10/10/20
11954
O/fee=3000
Oct=4620</t>
        </r>
      </text>
    </comment>
    <comment ref="AB233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08/11/2020
11955
O/fee 5,000/-</t>
        </r>
      </text>
    </comment>
    <comment ref="AD233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06/12/2020
11956
T. quata adj</t>
        </r>
      </text>
    </comment>
    <comment ref="AF233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10/01/2021
11957</t>
        </r>
      </text>
    </comment>
    <comment ref="AH233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09/02/21
11958</t>
        </r>
      </text>
    </comment>
    <comment ref="AJ233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08/03/21
11959
</t>
        </r>
      </text>
    </comment>
    <comment ref="AL233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08/04/2021
11960
</t>
        </r>
      </text>
    </comment>
    <comment ref="AN233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08/05/21
By bkash
C=4340
G=1950
T=6290</t>
        </r>
      </text>
    </comment>
    <comment ref="AP233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05/06/21
11962
</t>
        </r>
      </text>
    </comment>
    <comment ref="H234" authorId="0">
      <text>
        <r>
          <rPr>
            <b/>
            <sz val="9"/>
            <color indexed="81"/>
            <rFont val="Tahoma"/>
            <family val="2"/>
          </rPr>
          <t xml:space="preserve">Windows User:
</t>
        </r>
        <r>
          <rPr>
            <sz val="9"/>
            <color indexed="81"/>
            <rFont val="Tahoma"/>
            <family val="2"/>
          </rPr>
          <t xml:space="preserve">Note-149
Less=3,300/-
Opening to Clossing Period
Meeting=20/10/2020
</t>
        </r>
      </text>
    </comment>
    <comment ref="J234" authorId="0">
      <text>
        <r>
          <rPr>
            <b/>
            <sz val="9"/>
            <color indexed="81"/>
            <rFont val="Tahoma"/>
            <family val="2"/>
          </rPr>
          <t xml:space="preserve">Windows User:
</t>
        </r>
        <r>
          <rPr>
            <sz val="9"/>
            <color indexed="81"/>
            <rFont val="Tahoma"/>
            <family val="2"/>
          </rPr>
          <t xml:space="preserve">Note-149
Less=3,300/-
Opening to Clossing Period
Meeting=20/10/2020
</t>
        </r>
      </text>
    </comment>
    <comment ref="N234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12/09/2020
7,500/-</t>
        </r>
      </text>
    </comment>
    <comment ref="P234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12/09/2020
7,500/-</t>
        </r>
      </text>
    </comment>
    <comment ref="R234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12/09/2020
7,500/-</t>
        </r>
      </text>
    </comment>
    <comment ref="T234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08/10/2020
11978
Paid to oct/20</t>
        </r>
      </text>
    </comment>
    <comment ref="Z234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08/10/2020
11978
O/fee8000
Oct+ Nov/20=4620</t>
        </r>
      </text>
    </comment>
    <comment ref="AB234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08/10/2020
11978
O/fee8000
Oct+ Nov/20=4620</t>
        </r>
      </text>
    </comment>
    <comment ref="AD234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26/01/21
11979
Dec + Janu/21
Paid in Janu/21</t>
        </r>
      </text>
    </comment>
    <comment ref="AF234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26/01/21
11979
Dec + Janu/21
Paid in Janu/21</t>
        </r>
      </text>
    </comment>
    <comment ref="AP234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03/06/21
11981
Feb /21  to June/21</t>
        </r>
      </text>
    </comment>
    <comment ref="B235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May Be 50%
By Mannan Sin
Moukhik Order Mukul Sir</t>
        </r>
      </text>
    </comment>
    <comment ref="N235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12/09/2020
7,500/-</t>
        </r>
      </text>
    </comment>
    <comment ref="P235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12/09/2020
7,500/-</t>
        </r>
      </text>
    </comment>
    <comment ref="R235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12/09/2020
7,500/-</t>
        </r>
      </text>
    </comment>
    <comment ref="T235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25/01/21
11043
Oct + nov/20
O/fee=4380
Paid in janu/21</t>
        </r>
      </text>
    </comment>
    <comment ref="W235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Less 30% in Tuition fee for Oct/20.</t>
        </r>
      </text>
    </comment>
    <comment ref="X235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10.10.2020
Bkash=4,620/-</t>
        </r>
      </text>
    </comment>
    <comment ref="Y235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Less 30% in Tuition fee for Oct/20.</t>
        </r>
      </text>
    </comment>
    <comment ref="Z235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25/01/21
11043
Oct + nov/20
Paid in janu/21</t>
        </r>
      </text>
    </comment>
    <comment ref="AD235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25/01/21
11043
Oct + nov/20
O/fee=4380
Paid in janu/21</t>
        </r>
      </text>
    </comment>
    <comment ref="AN235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03/06/21
11044
Dec/20 to Feb/21
O/Fee=3620/-
T=10550/-</t>
        </r>
      </text>
    </comment>
    <comment ref="H236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17/10/2020
Cash Return-7,000/-
24/11/2020
Receive Mother</t>
        </r>
      </text>
    </comment>
    <comment ref="J236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17/10/2020
Cash Return-7,000/-
24/11/2020
Receive Mother</t>
        </r>
      </text>
    </comment>
    <comment ref="N236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12/09/2020
7,500/-</t>
        </r>
      </text>
    </comment>
    <comment ref="P236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12/09/2020
7,500/-</t>
        </r>
      </text>
    </comment>
    <comment ref="R236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12/09/2020
7,500/-</t>
        </r>
      </text>
    </comment>
    <comment ref="W236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Less 30% in Tuition fee for Oct/20.</t>
        </r>
      </text>
    </comment>
    <comment ref="Y236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Less 30% in Tuition fee for Oct/20.</t>
        </r>
      </text>
    </comment>
    <comment ref="B237" authorId="0">
      <text>
        <r>
          <rPr>
            <b/>
            <sz val="9"/>
            <color indexed="81"/>
            <rFont val="Tahoma"/>
            <family val="2"/>
          </rPr>
          <t xml:space="preserve">Windows User:
13/02/219
</t>
        </r>
        <r>
          <rPr>
            <sz val="9"/>
            <color indexed="81"/>
            <rFont val="Tahoma"/>
            <family val="2"/>
          </rPr>
          <t>Less=10,000 May be 
App H/o</t>
        </r>
        <r>
          <rPr>
            <sz val="9"/>
            <color indexed="81"/>
            <rFont val="Tahoma"/>
            <family val="2"/>
          </rPr>
          <t xml:space="preserve">
C=10,000/-
H=7,280/-
Total=17,280/-</t>
        </r>
      </text>
    </comment>
    <comment ref="H237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T.c Order By
 board  /02/21
College=/02/21
Paper ekhono painee.</t>
        </r>
      </text>
    </comment>
    <comment ref="J237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T.c Order By
 board  /02/21
College=/02/21
Paper ekhono painee.</t>
        </r>
      </text>
    </comment>
    <comment ref="N237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12/09/2020
7,500/-</t>
        </r>
      </text>
    </comment>
    <comment ref="P237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12/09/2020
7,500/-</t>
        </r>
      </text>
    </comment>
    <comment ref="R237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12/09/2020
7,500/-</t>
        </r>
      </text>
    </comment>
    <comment ref="S237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13/02/219
Less=10,000 May be 
App H/o
C=10,000/-
H=7,280/-
Total=17,280/-</t>
        </r>
      </text>
    </comment>
    <comment ref="W237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Less 30% in Tuition fee for Oct/20.</t>
        </r>
      </text>
    </comment>
    <comment ref="Y237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Less 30% in Tuition fee for Oct/20.</t>
        </r>
      </text>
    </comment>
    <comment ref="AC237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13/02/219
Less=10,000 May be 
App H/o
C=10,000/-
H=7,280/-
Total=17,280/-</t>
        </r>
      </text>
    </comment>
    <comment ref="AE237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13/02/219
Less=10,000 May be 
App H/o
C=10,000/-
H=7,280/-
Total=17,280/-</t>
        </r>
      </text>
    </comment>
    <comment ref="AF237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13/02/21
16480/-
Tc</t>
        </r>
      </text>
    </comment>
    <comment ref="AG237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13/02/219
Less=10,000 May be 
App H/o
C=10,000/-
H=7,280/-
Total=17,280/-</t>
        </r>
      </text>
    </comment>
    <comment ref="AI237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13/02/219
Less=10,000 May be 
App H/o
C=10,000/-
H=7,280/-
Total=17,280/-</t>
        </r>
      </text>
    </comment>
    <comment ref="AK237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13/02/219
Less=10,000 May be 
App H/o
C=10,000/-
H=7,280/-
Total=17,280/-</t>
        </r>
      </text>
    </comment>
    <comment ref="AM237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13/02/219
Less=10,000 May be 
App H/o
C=10,000/-
H=7,280/-
Total=17,280/-</t>
        </r>
      </text>
    </comment>
    <comment ref="H238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b/>
            <sz val="9"/>
            <color indexed="81"/>
            <rFont val="Tahoma"/>
            <family val="2"/>
          </rPr>
          <t>Note-19</t>
        </r>
        <r>
          <rPr>
            <sz val="9"/>
            <color indexed="81"/>
            <rFont val="Tahoma"/>
            <family val="2"/>
          </rPr>
          <t xml:space="preserve">
Less-2,000/-
Metting 20/10/2020</t>
        </r>
      </text>
    </comment>
    <comment ref="J238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b/>
            <sz val="9"/>
            <color indexed="81"/>
            <rFont val="Tahoma"/>
            <family val="2"/>
          </rPr>
          <t>Note-19</t>
        </r>
        <r>
          <rPr>
            <sz val="9"/>
            <color indexed="81"/>
            <rFont val="Tahoma"/>
            <family val="2"/>
          </rPr>
          <t xml:space="preserve">
Less-2,000/-
Metting 20/10/2020</t>
        </r>
      </text>
    </comment>
    <comment ref="N238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12/09/2020
7,500/-</t>
        </r>
      </text>
    </comment>
    <comment ref="P238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12/09/2020
7,500/-</t>
        </r>
      </text>
    </comment>
    <comment ref="R238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12/09/2020
7,500/-</t>
        </r>
      </text>
    </comment>
    <comment ref="T238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08/11/2020
11115
O/fee=8,000/-
Paid to Nov/2020</t>
        </r>
      </text>
    </comment>
    <comment ref="W238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Less 30% in Tuition fee for Oct/20.</t>
        </r>
      </text>
    </comment>
    <comment ref="X238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11.10.2020
11114
Oct/20 (Less=30%)
Others fee due by P.sir</t>
        </r>
      </text>
    </comment>
    <comment ref="Y238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Less 30% in Tuition fee for Oct/20.</t>
        </r>
      </text>
    </comment>
    <comment ref="Z238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08/11/2020
11115
O/fee=8,000/-</t>
        </r>
      </text>
    </comment>
    <comment ref="AB238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12/12/2020
11116
Dec/20</t>
        </r>
      </text>
    </comment>
    <comment ref="AD238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25/01/21
11117</t>
        </r>
      </text>
    </comment>
    <comment ref="AF238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10/02/21
11118
</t>
        </r>
      </text>
    </comment>
    <comment ref="AH238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15/03/21
11119
</t>
        </r>
      </text>
    </comment>
    <comment ref="AN238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06/06/21
11120/21/22
April/21 to June/21</t>
        </r>
      </text>
    </comment>
    <comment ref="N239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12/09/2020
7,500/-</t>
        </r>
      </text>
    </comment>
    <comment ref="P239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12/09/2020
7,500/-</t>
        </r>
      </text>
    </comment>
    <comment ref="R239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12/09/2020
7,500/-</t>
        </r>
      </text>
    </comment>
    <comment ref="W239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Less 30% in Tuition fee for Oct/20.</t>
        </r>
      </text>
    </comment>
    <comment ref="X239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12.10.2020
Campus-01
11138
Oct/20</t>
        </r>
      </text>
    </comment>
    <comment ref="Y239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Less 30% in Tuition fee for Oct/20.</t>
        </r>
      </text>
    </comment>
    <comment ref="Z239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30/01/21
11140
Nov + Dec/21
Paid in Dec/21</t>
        </r>
      </text>
    </comment>
    <comment ref="AB239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30/01/21
11140
Nov + Dec/21
Paid in Dec/21</t>
        </r>
      </text>
    </comment>
    <comment ref="AD239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30/01/21
11140
Nov + Dec/21
Paid in Dec/21</t>
        </r>
      </text>
    </comment>
    <comment ref="AN239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07/06/21
11114
O/fee due</t>
        </r>
      </text>
    </comment>
    <comment ref="N240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12/09/2020
7,500/-</t>
        </r>
      </text>
    </comment>
    <comment ref="P240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12/09/2020
7,500/-</t>
        </r>
      </text>
    </comment>
    <comment ref="R240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12/09/2020
7,500/-</t>
        </r>
      </text>
    </comment>
    <comment ref="T240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26/01/21
11162
O/fee=8000
Oct t+ Janu/21
Paid in Janu/21</t>
        </r>
      </text>
    </comment>
    <comment ref="W240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Less 30% in Tuition fee for Oct/20.</t>
        </r>
      </text>
    </comment>
    <comment ref="X240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26/01/21
11162
O/fee=8000
Oct t+ Janu/21
Paid in Janu/21</t>
        </r>
      </text>
    </comment>
    <comment ref="Y240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Less 30% in Tuition fee for Oct/20.</t>
        </r>
      </text>
    </comment>
    <comment ref="Z240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26/01/21
11162
O/fee=8000
Oct t+ Janu/21
Paid in Janu/21</t>
        </r>
      </text>
    </comment>
    <comment ref="AB240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26/01/21
11162
O/fee=8000
Oct t+ Janu/21
Paid in Janu/21</t>
        </r>
      </text>
    </comment>
    <comment ref="AD240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26/01/21
11162
O/fee=8000
Oct t+ Janu/21
Paid in Janu/21</t>
        </r>
      </text>
    </comment>
    <comment ref="AL240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05/05/21
11163
Feb/21
  April/21</t>
        </r>
      </text>
    </comment>
    <comment ref="N241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12/09/2020
7,500/-</t>
        </r>
      </text>
    </comment>
    <comment ref="P241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12/09/2020
7,500/-</t>
        </r>
      </text>
    </comment>
    <comment ref="R241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12/09/2020
7,500/-</t>
        </r>
      </text>
    </comment>
    <comment ref="T241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08/10/2020
By bkash
C=12350 With O/fee
H=0
T=12350</t>
        </r>
      </text>
    </comment>
    <comment ref="Z241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08/10/2020
By bkash
C=12350
H=0
T=12350</t>
        </r>
      </text>
    </comment>
    <comment ref="AB241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10/01/2021
11187
Nov to Janu/21
Paid in Janu/21</t>
        </r>
      </text>
    </comment>
    <comment ref="AD241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10/01/2021
11187
Nov to Janu/21
Paid in Janu/21</t>
        </r>
      </text>
    </comment>
    <comment ref="AF241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10/01/2021
11187
Nov to Janu/21
Paid in Janu/21</t>
        </r>
      </text>
    </comment>
    <comment ref="AH241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10/02/21
11188</t>
        </r>
      </text>
    </comment>
    <comment ref="AN241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08/05/21
By bkash
C=13860</t>
        </r>
      </text>
    </comment>
    <comment ref="AP241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05/06/21
11190
Up to June/21</t>
        </r>
      </text>
    </comment>
    <comment ref="N242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12/09/2020
7,500/-</t>
        </r>
      </text>
    </comment>
    <comment ref="P242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12/09/2020
7,500/-</t>
        </r>
      </text>
    </comment>
    <comment ref="R242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12/09/2020
7,500/-</t>
        </r>
      </text>
    </comment>
    <comment ref="T242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10.10.2020
11210
Oct/20 Less=30%
Others fee=8,000/-</t>
        </r>
      </text>
    </comment>
    <comment ref="W242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Less 30% in Tuition fee for Oct/20.</t>
        </r>
      </text>
    </comment>
    <comment ref="X242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10.10.2020
11210
Oct/20 Less=30%
Others fee=8,000/-</t>
        </r>
      </text>
    </comment>
    <comment ref="Y242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Less 30% in Tuition fee for Oct/20.</t>
        </r>
      </text>
    </comment>
    <comment ref="Z242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04/11/2020
11211
Nov/2020</t>
        </r>
      </text>
    </comment>
    <comment ref="AB242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14/12/2020
11212
</t>
        </r>
      </text>
    </comment>
    <comment ref="AD242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10/01/2021
11213</t>
        </r>
      </text>
    </comment>
    <comment ref="AF242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10/02/21
11214</t>
        </r>
      </text>
    </comment>
    <comment ref="AH242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10/03/21
11215</t>
        </r>
      </text>
    </comment>
    <comment ref="AL242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08/05/21
By bkash
C=9240</t>
        </r>
      </text>
    </comment>
    <comment ref="AN242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05/06/21
11217</t>
        </r>
      </text>
    </comment>
    <comment ref="N243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12/09/2020
7,500/-</t>
        </r>
      </text>
    </comment>
    <comment ref="P243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12/09/2020
7,500/-</t>
        </r>
      </text>
    </comment>
    <comment ref="R243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12/09/2020
7,500/-</t>
        </r>
      </text>
    </comment>
    <comment ref="Z243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09/11/2020
11234
Oct/2020
Paid to nov/20</t>
        </r>
      </text>
    </comment>
    <comment ref="AB243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09/11/2020
11234
Oct/2020
24/01/2021
11235
Nov + Dec/20
Paid in Janu/21
 O/fee Due</t>
        </r>
      </text>
    </comment>
    <comment ref="AD243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24/01/2021
11235
Nov + Dec/20
Paid in Janu/21
 O/fee Due</t>
        </r>
      </text>
    </comment>
    <comment ref="AF243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24/01/2021
11235
Nov + Dec/20
Paid in Janu/21
 O/fee Due</t>
        </r>
      </text>
    </comment>
    <comment ref="AJ243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16/03/21
11236
O/fee=8000
Janu/21</t>
        </r>
      </text>
    </comment>
    <comment ref="H244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Less-3,300/-</t>
        </r>
      </text>
    </comment>
    <comment ref="J244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Less-3,300/-</t>
        </r>
      </text>
    </comment>
    <comment ref="N244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12/09/2020
7,500/-</t>
        </r>
      </text>
    </comment>
    <comment ref="P244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12/09/2020
7,500/-</t>
        </r>
      </text>
    </comment>
    <comment ref="R244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12/09/2020
7,500/-</t>
        </r>
      </text>
    </comment>
    <comment ref="T244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08/11/2020
11258
Oct + Nov/20
O/fee=8000/-
Paid to Nov/2020</t>
        </r>
      </text>
    </comment>
    <comment ref="Z244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08/11/2020
11258
Oct + Nov/20
O/fee=8000/-
Paid to Nov/2020</t>
        </r>
      </text>
    </comment>
    <comment ref="AB244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08/11/2020
11258
Oct + Nov/20
O/fee=8000/-
Paid to Nov/2020</t>
        </r>
      </text>
    </comment>
    <comment ref="AD244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27/01/2021
11261
Dec=1160 Due=1150
Paid in Janu/21</t>
        </r>
      </text>
    </comment>
    <comment ref="AF244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27/01/2021
11261
Dec=1160 Due=1150
Paid in Janu/21</t>
        </r>
      </text>
    </comment>
    <comment ref="AH244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09/02/21
11262</t>
        </r>
      </text>
    </comment>
    <comment ref="AN244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05/05/21
11263
March to May/21</t>
        </r>
      </text>
    </comment>
    <comment ref="AP244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05/06/21
11264
June/21</t>
        </r>
      </text>
    </comment>
    <comment ref="N245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12/09/2020
7,500/-</t>
        </r>
      </text>
    </comment>
    <comment ref="P245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12/09/2020
7,500/-</t>
        </r>
      </text>
    </comment>
    <comment ref="R245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12/09/2020
7,500/-</t>
        </r>
      </text>
    </comment>
    <comment ref="T245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24/02/21
11284
o/fee=8000
Up to Dec/21
Paid in Feb/21</t>
        </r>
      </text>
    </comment>
    <comment ref="W245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Less 30% in Tuition fee for Oct/20.</t>
        </r>
      </text>
    </comment>
    <comment ref="X245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09/112/020
11282
Oct/2020
Paid to Nov/2020</t>
        </r>
      </text>
    </comment>
    <comment ref="Y245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Less 30% in Tuition fee for Oct/20.</t>
        </r>
      </text>
    </comment>
    <comment ref="Z245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09/112/020
11282
Oct/2020
27/01/21
11283
Nov=4620
Paid in Janu/21</t>
        </r>
      </text>
    </comment>
    <comment ref="AD245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27/01/21
11283
Nov=4620
Paid in Janu/21</t>
        </r>
      </text>
    </comment>
    <comment ref="AF245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24/02/21
11284
o/fee=8000
Up to Dec/21</t>
        </r>
      </text>
    </comment>
    <comment ref="AN245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06/06/21
11285
Up to May/21</t>
        </r>
      </text>
    </comment>
    <comment ref="B246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Note=154
25/11/2020
Half Free</t>
        </r>
      </text>
    </comment>
    <comment ref="H246" authorId="0">
      <text>
        <r>
          <rPr>
            <b/>
            <sz val="8"/>
            <color indexed="81"/>
            <rFont val="Tahoma"/>
            <family val="2"/>
          </rPr>
          <t>Windows User:</t>
        </r>
        <r>
          <rPr>
            <sz val="8"/>
            <color indexed="81"/>
            <rFont val="Tahoma"/>
            <family val="2"/>
          </rPr>
          <t xml:space="preserve">
Note=154
25/11/2020
Half Free</t>
        </r>
      </text>
    </comment>
    <comment ref="J246" authorId="0">
      <text>
        <r>
          <rPr>
            <b/>
            <sz val="8"/>
            <color indexed="81"/>
            <rFont val="Tahoma"/>
            <family val="2"/>
          </rPr>
          <t>Windows User:</t>
        </r>
        <r>
          <rPr>
            <sz val="8"/>
            <color indexed="81"/>
            <rFont val="Tahoma"/>
            <family val="2"/>
          </rPr>
          <t xml:space="preserve">
Note=154
25/11/2020
Half Free</t>
        </r>
      </text>
    </comment>
    <comment ref="N246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12/09/2020
7,500/-</t>
        </r>
      </text>
    </comment>
    <comment ref="P246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12/09/2020
7,500/-</t>
        </r>
      </text>
    </comment>
    <comment ref="R246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12/09/2020
7,500/-</t>
        </r>
      </text>
    </comment>
    <comment ref="W246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Less 30% in Tuition fee for Oct/20.</t>
        </r>
      </text>
    </comment>
    <comment ref="X246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29/10/2020
By bkash
C=5,000/-</t>
        </r>
      </text>
    </comment>
    <comment ref="Y246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Less 30% in Tuition fee for Oct/20.</t>
        </r>
      </text>
    </comment>
    <comment ref="AB246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10/12/2020
By bkash
C=1930
Dec/20
O/fee Due</t>
        </r>
      </text>
    </comment>
    <comment ref="AD246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19/01/2021
By bkash
C=4310
O/fee due=6000</t>
        </r>
      </text>
    </comment>
    <comment ref="AF246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28/02/21
By bkash
C=2310
</t>
        </r>
      </text>
    </comment>
    <comment ref="AH246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25/03/2021
By bkash
C=3310/-
H=0
O/fee1000/-</t>
        </r>
      </text>
    </comment>
    <comment ref="AJ246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22/04/21
By bkash
C=2310
O/fee=1000
T=3310</t>
        </r>
      </text>
    </comment>
    <comment ref="AL246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27/05/21
By bkash
C=2310
O/fee=1000
T=3310</t>
        </r>
      </text>
    </comment>
    <comment ref="N247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12/09/2020
7,500/-</t>
        </r>
      </text>
    </comment>
    <comment ref="P247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12/09/2020
7,500/-</t>
        </r>
      </text>
    </comment>
    <comment ref="R247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12/09/2020
7,500/-</t>
        </r>
      </text>
    </comment>
    <comment ref="T247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21/11/2020
By bkash
O/fee
Paid in Nov/20</t>
        </r>
      </text>
    </comment>
    <comment ref="Z247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17/10/2020
By bkash
C=4620
H=1950
T=6570</t>
        </r>
      </text>
    </comment>
    <comment ref="AB247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21/11/2020
By bkash
C=12620 With O/fee
H=1950
T=14570</t>
        </r>
      </text>
    </comment>
    <comment ref="AD247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07/01/2021
By bkash
C=4620
H=1950
T=6570
Dec/20
Paid in Janu/21</t>
        </r>
      </text>
    </comment>
    <comment ref="AF247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07/01/2021
By bkash
C=4620
H=1950
T=6570
Dec/20
Paid in Janu/21
27/01/21
11330
Janu/21</t>
        </r>
      </text>
    </comment>
    <comment ref="AL247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10/04/21
By bkash
C=4620
H=2130
T=6750
Feb/21</t>
        </r>
      </text>
    </comment>
    <comment ref="AN247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01/05/21
11332
Up to May/21</t>
        </r>
      </text>
    </comment>
    <comment ref="N248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12/09/2020
7,500/-</t>
        </r>
      </text>
    </comment>
    <comment ref="P248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12/09/2020
7,500/-</t>
        </r>
      </text>
    </comment>
    <comment ref="R248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12/09/2020
7,500/-</t>
        </r>
      </text>
    </comment>
    <comment ref="W248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Less 30% in Tuition fee for Oct/20.</t>
        </r>
      </text>
    </comment>
    <comment ref="X248" authorId="1">
      <text>
        <r>
          <rPr>
            <b/>
            <sz val="9"/>
            <color indexed="81"/>
            <rFont val="Tahoma"/>
            <family val="2"/>
          </rPr>
          <t>hp:</t>
        </r>
        <r>
          <rPr>
            <sz val="9"/>
            <color indexed="81"/>
            <rFont val="Tahoma"/>
            <family val="2"/>
          </rPr>
          <t xml:space="preserve">
22.10.2020
11354
Oct/20
Less=30%</t>
        </r>
      </text>
    </comment>
    <comment ref="Y248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Less 30% in Tuition fee for Oct/20.</t>
        </r>
      </text>
    </comment>
    <comment ref="Z248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19/12/2020
By bkash
C=4620
H=2160
T=6,780/-
Nov/20
Paid in Dec/20</t>
        </r>
      </text>
    </comment>
    <comment ref="AB248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19/12/2020
By bkash
C=4620
H=2160
T=6,780/-
Nov/20
Paid in Dec/20
18/01/2021
By bkash
C=4620
H=2160
T=6780
Dec/20
Paid in Janu/21</t>
        </r>
      </text>
    </comment>
    <comment ref="AD248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18/01/2021
By bkash
C=4620
H=2160
T=6780
Dec/20
Paid in Janu/21</t>
        </r>
      </text>
    </comment>
    <comment ref="AH248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22/03/2021
By bkash
C=4620
H=2160
T=6780
Janu/20
</t>
        </r>
      </text>
    </comment>
    <comment ref="AJ248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13/04/2021
By bkash
C=4620
H=2160
T=6780
Feb/20
</t>
        </r>
      </text>
    </comment>
    <comment ref="AL248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08/05/21
By bkash
C=4620
H=2160
T=6780</t>
        </r>
      </text>
    </comment>
    <comment ref="N249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12/09/2020
7,500/-</t>
        </r>
      </text>
    </comment>
    <comment ref="P249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12/09/2020
7,500/-</t>
        </r>
      </text>
    </comment>
    <comment ref="R249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12/09/2020
7,500/-</t>
        </r>
      </text>
    </comment>
    <comment ref="T249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25/01/21
O/fee=8000
Oct/21
Paid in janu/21</t>
        </r>
      </text>
    </comment>
    <comment ref="W249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Less 30% in Tuition fee for Oct/20.</t>
        </r>
      </text>
    </comment>
    <comment ref="X249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25/01/21
O/fee=8000
Oct/21
Paid in janu/21</t>
        </r>
      </text>
    </comment>
    <comment ref="Y249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Less 30% in Tuition fee for Oct/20.</t>
        </r>
      </text>
    </comment>
    <comment ref="AD249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25/01/21
O/fee=8000
Oct/21
Paid in janu/21</t>
        </r>
      </text>
    </comment>
    <comment ref="AN249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07/06/21
11379
10,000/-</t>
        </r>
      </text>
    </comment>
    <comment ref="N250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12/09/2020
7,500/-</t>
        </r>
      </text>
    </comment>
    <comment ref="P250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12/09/2020
7,500/-</t>
        </r>
      </text>
    </comment>
    <comment ref="R250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12/09/2020
7,500/-</t>
        </r>
      </text>
    </comment>
    <comment ref="T250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15/12/2020
11402
O/fee=8000
Oct to Dec/20
Paid in Dec/20</t>
        </r>
      </text>
    </comment>
    <comment ref="W250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Less 30% in Tuition fee for Oct/20.</t>
        </r>
      </text>
    </comment>
    <comment ref="X250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15/12/2020
11402
O/fee=8000
Oct to Dec/20
Paid in Dec/20</t>
        </r>
      </text>
    </comment>
    <comment ref="Y250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Less 30% in Tuition fee for Oct/20.</t>
        </r>
      </text>
    </comment>
    <comment ref="Z250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15/12/2020
11402
O/fee=8000
Oct to Dec/20
Paid in Dec/20</t>
        </r>
      </text>
    </comment>
    <comment ref="AB250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15/12/2020
11402
O/fee=8000
Oct to Dec/20
Paid in Dec/20</t>
        </r>
      </text>
    </comment>
    <comment ref="AD250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27/01/21
40901
</t>
        </r>
      </text>
    </comment>
    <comment ref="AN250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09/06/21
9346
Up to June/21</t>
        </r>
      </text>
    </comment>
    <comment ref="N251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12/09/2020
7,500/-</t>
        </r>
      </text>
    </comment>
    <comment ref="P251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12/09/2020
7,500/-</t>
        </r>
      </text>
    </comment>
    <comment ref="R251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12/09/2020
7,500/-</t>
        </r>
      </text>
    </comment>
    <comment ref="T251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27/01/21
114269
O/fee=8000
Oct to Janu/21
Paid in janu/21</t>
        </r>
      </text>
    </comment>
    <comment ref="W251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Less 30% in Tuition fee for Oct/20.</t>
        </r>
      </text>
    </comment>
    <comment ref="X251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27/01/21
114269
O/fee=8000
Oct to Janu/21
Paid in janu/21</t>
        </r>
      </text>
    </comment>
    <comment ref="Y251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Less 30% in Tuition fee for Oct/20.</t>
        </r>
      </text>
    </comment>
    <comment ref="Z251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27/01/21
114269
O/fee=8000
Oct to Janu/21
Paid in janu/21</t>
        </r>
      </text>
    </comment>
    <comment ref="AB251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27/01/21
114269
O/fee=8000
Oct to Janu/21
Paid in janu/21</t>
        </r>
      </text>
    </comment>
    <comment ref="AD251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27/01/21
114269
O/fee=8000
Oct to Janu/21
Paid in janu/21</t>
        </r>
      </text>
    </comment>
    <comment ref="AN251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06/06/21
11427
Up to June/21</t>
        </r>
      </text>
    </comment>
    <comment ref="N252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12/09/2020
7,500/-</t>
        </r>
      </text>
    </comment>
    <comment ref="P252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12/09/2020
7,500/-</t>
        </r>
      </text>
    </comment>
    <comment ref="R252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12/09/2020
7,500/-</t>
        </r>
      </text>
    </comment>
    <comment ref="AH252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10/02/21
11450
Oct/20
Nov/20 Due=4240</t>
        </r>
      </text>
    </comment>
    <comment ref="AP252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06/06/21
11451
Nov=2000 Due-2240
O/fee=3000
T=5,000/-
</t>
        </r>
      </text>
    </comment>
    <comment ref="H253" authorId="0">
      <text>
        <r>
          <rPr>
            <b/>
            <sz val="9"/>
            <color indexed="81"/>
            <rFont val="Tahoma"/>
            <family val="2"/>
          </rPr>
          <t xml:space="preserve">Windows User:
</t>
        </r>
        <r>
          <rPr>
            <sz val="9"/>
            <color indexed="81"/>
            <rFont val="Tahoma"/>
            <family val="2"/>
          </rPr>
          <t>Note-157
Less=3,300/-
Opening to Clossing Period
Meeting=17/01/21</t>
        </r>
      </text>
    </comment>
    <comment ref="J253" authorId="0">
      <text>
        <r>
          <rPr>
            <b/>
            <sz val="9"/>
            <color indexed="81"/>
            <rFont val="Tahoma"/>
            <family val="2"/>
          </rPr>
          <t xml:space="preserve">Windows User:
</t>
        </r>
        <r>
          <rPr>
            <sz val="9"/>
            <color indexed="81"/>
            <rFont val="Tahoma"/>
            <family val="2"/>
          </rPr>
          <t>Note-157
Less=3,300/-
Opening to Clossing Period
Meeting=17/01/21</t>
        </r>
      </text>
    </comment>
    <comment ref="N253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12/09/2020
7,500/-</t>
        </r>
      </text>
    </comment>
    <comment ref="P253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12/09/2020
7,500/-</t>
        </r>
      </text>
    </comment>
    <comment ref="R253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12/09/2020
7,500/-</t>
        </r>
      </text>
    </comment>
    <comment ref="T253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09/10/20
11474
O/fee=8000
paid to Oct/20</t>
        </r>
      </text>
    </comment>
    <comment ref="Z253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09/10/20
11474
O/fee8000
Oct=4620</t>
        </r>
      </text>
    </comment>
    <comment ref="AB253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04/11/2020
11475
Nov/2020</t>
        </r>
      </text>
    </comment>
    <comment ref="AH253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10/02/21
11476</t>
        </r>
      </text>
    </comment>
    <comment ref="AJ253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07/03/21
11477
</t>
        </r>
      </text>
    </comment>
    <comment ref="AL253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10/04/021
11478
</t>
        </r>
      </text>
    </comment>
    <comment ref="AN253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06/05/21
By bkash
C=2330</t>
        </r>
      </text>
    </comment>
    <comment ref="AP253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05/06/21
11479
</t>
        </r>
      </text>
    </comment>
    <comment ref="N254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12/09/2020
2,500/-</t>
        </r>
      </text>
    </comment>
    <comment ref="P254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12/09/2020
7,500/-</t>
        </r>
      </text>
    </comment>
    <comment ref="R254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21/09/2020
11498
Paid to Sep/20</t>
        </r>
      </text>
    </comment>
    <comment ref="T254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25/01/21
11499
O/fee=8000
Oct + Nov/20
Paid in Janu/21</t>
        </r>
      </text>
    </comment>
    <comment ref="X254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21/09/2020
11498
S/c</t>
        </r>
      </text>
    </comment>
    <comment ref="Z254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25/01/21
11499
O/fee=8000
Oct + Nov/20
Paid in Janu/21</t>
        </r>
      </text>
    </comment>
    <comment ref="AB254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25/01/21
11499
O/fee=8000
Oct + Nov/20
Paid in Janu/21</t>
        </r>
      </text>
    </comment>
    <comment ref="AF254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25/01/21
11499
O/fee=8000
Oct + Nov/20
Paid in Janu/21</t>
        </r>
      </text>
    </comment>
    <comment ref="AP254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05/06/21
11500</t>
        </r>
      </text>
    </comment>
    <comment ref="N255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12/09/2020
7,500/-</t>
        </r>
      </text>
    </comment>
    <comment ref="P255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12/09/2020
7,500/-</t>
        </r>
      </text>
    </comment>
    <comment ref="R255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12/09/2020
7,500/-</t>
        </r>
      </text>
    </comment>
    <comment ref="T255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08.10.2020
10322
Oct/20 Less=30%
Others fee=8,000/-</t>
        </r>
      </text>
    </comment>
    <comment ref="W255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Less 30% in Tuition fee for Oct/20.</t>
        </r>
      </text>
    </comment>
    <comment ref="X255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08.10.2020
10322
Oct/20 Less=30%
Others fee=8,000/-</t>
        </r>
      </text>
    </comment>
    <comment ref="Y255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Less 30% in Tuition fee for Oct/20.</t>
        </r>
      </text>
    </comment>
    <comment ref="Z255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04/11/2020
10323</t>
        </r>
      </text>
    </comment>
    <comment ref="AB255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09/12/2020
10324</t>
        </r>
      </text>
    </comment>
    <comment ref="AD255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07/01/2020
10325</t>
        </r>
      </text>
    </comment>
    <comment ref="AF255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10/02/21
10326</t>
        </r>
      </text>
    </comment>
    <comment ref="AH255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07/03/21
10327
</t>
        </r>
      </text>
    </comment>
    <comment ref="AJ255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04/04/2021
10328</t>
        </r>
      </text>
    </comment>
    <comment ref="AL255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04/05/21
10320
</t>
        </r>
      </text>
    </comment>
    <comment ref="AN255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02/06/21
10330
</t>
        </r>
      </text>
    </comment>
    <comment ref="H256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Less 50%
By Aziz Sir
/son of Abdur Rahim</t>
        </r>
      </text>
    </comment>
    <comment ref="J256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Less 50%
By Aziz Sir
/son of Abdur Rahim</t>
        </r>
      </text>
    </comment>
    <comment ref="N256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12/09/2020
5,500/-</t>
        </r>
      </text>
    </comment>
    <comment ref="P256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12/09/2020
5,500/-</t>
        </r>
      </text>
    </comment>
    <comment ref="R256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12/09/2020
5,500/-
11/02/21
10346
S/c=2000
O/fee=8000</t>
        </r>
      </text>
    </comment>
    <comment ref="T256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11/02/21
10346
S/c=2000
O/fee=8000</t>
        </r>
      </text>
    </comment>
    <comment ref="AH256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11/02/21
10346
S/c=2000
O/fee=8000</t>
        </r>
      </text>
    </comment>
    <comment ref="AP256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07/06/21
10347
Oct/20 to Dec/20
Janu/21 1570 Due=740
T=8500</t>
        </r>
      </text>
    </comment>
    <comment ref="N257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12/09/2020
7,500/-</t>
        </r>
      </text>
    </comment>
    <comment ref="P257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12/09/2020
7,500/-</t>
        </r>
      </text>
    </comment>
    <comment ref="R257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12/09/2020
7,500/-</t>
        </r>
      </text>
    </comment>
    <comment ref="T257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28/01/21
10370
O/fee
Paid in Janu/21</t>
        </r>
      </text>
    </comment>
    <comment ref="AF257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28/01/21
10370
O/fee
Paid in Janu/21</t>
        </r>
      </text>
    </comment>
    <comment ref="N258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13/09/2020
7,500/-</t>
        </r>
      </text>
    </comment>
    <comment ref="P258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13/09/2020
7,500/-</t>
        </r>
      </text>
    </comment>
    <comment ref="R258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13/09/2020
7,500/-</t>
        </r>
      </text>
    </comment>
    <comment ref="T258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07/10/20
10394
Paid to Oct/20</t>
        </r>
      </text>
    </comment>
    <comment ref="Z258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07/10/20
10394
O/fee=8000
Oct=4620</t>
        </r>
      </text>
    </comment>
    <comment ref="AB258" authorId="0">
      <text>
        <r>
          <rPr>
            <b/>
            <sz val="9"/>
            <color indexed="81"/>
            <rFont val="Tahoma"/>
            <family val="2"/>
          </rPr>
          <t>Windows User:
09/11/2020</t>
        </r>
        <r>
          <rPr>
            <sz val="9"/>
            <color indexed="81"/>
            <rFont val="Tahoma"/>
            <family val="2"/>
          </rPr>
          <t xml:space="preserve">
10395
</t>
        </r>
      </text>
    </comment>
    <comment ref="AD258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08/2/2020
By bkash
C=4620
H=1950
T=6570</t>
        </r>
      </text>
    </comment>
    <comment ref="AF258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27/01/21
10307</t>
        </r>
      </text>
    </comment>
    <comment ref="AH258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10/02/21
By bkash
C=4620
H=1950
T=6570
Feb/21</t>
        </r>
      </text>
    </comment>
    <comment ref="AP258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06/06/21
10401/02
</t>
        </r>
      </text>
    </comment>
    <comment ref="N259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13/09/2020
7,500/-</t>
        </r>
      </text>
    </comment>
    <comment ref="P259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13/09/2020
7,500/-</t>
        </r>
      </text>
    </comment>
    <comment ref="R259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13/09/2020
7,500/-</t>
        </r>
      </text>
    </comment>
    <comment ref="T259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25/01/21
10418
O/fee=8000
Oct to Dec/20
Paid in janu/21</t>
        </r>
      </text>
    </comment>
    <comment ref="W259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Less 30% in Tuition fee for Oct/20.</t>
        </r>
      </text>
    </comment>
    <comment ref="X259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25/01/21
10418
O/fee=8000
Oct to Dec/20
Paid in janu/21</t>
        </r>
      </text>
    </comment>
    <comment ref="Y259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Less 30% in Tuition fee for Oct/20.</t>
        </r>
      </text>
    </comment>
    <comment ref="Z259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25/01/21
10418
O/fee=8000
Oct to Dec/20
Paid in janu/21</t>
        </r>
      </text>
    </comment>
    <comment ref="AB259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25/01/21
10418
O/fee=8000
Oct to Dec/20
Paid in janu/21</t>
        </r>
      </text>
    </comment>
    <comment ref="AD259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25/01/21
10418
O/fee=8000
Oct to Dec/20
Paid in janu/21</t>
        </r>
      </text>
    </comment>
    <comment ref="AF259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20/02/21
10419
Janu/21</t>
        </r>
      </text>
    </comment>
    <comment ref="AN259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06/06/21
10420
Feb/21 + March/21</t>
        </r>
      </text>
    </comment>
    <comment ref="H260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Less-2,000/-</t>
        </r>
      </text>
    </comment>
    <comment ref="J260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Less-2,000/-</t>
        </r>
      </text>
    </comment>
    <comment ref="N260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13/09/2020
7,500/-</t>
        </r>
      </text>
    </comment>
    <comment ref="P260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13/09/2020
7,500/-</t>
        </r>
      </text>
    </comment>
    <comment ref="R260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13/09/2020
7,500/-</t>
        </r>
      </text>
    </comment>
    <comment ref="W260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Less 30% in Tuition fee for Oct/20.</t>
        </r>
      </text>
    </comment>
    <comment ref="Y260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Less 30% in Tuition fee for Oct/20.</t>
        </r>
      </text>
    </comment>
    <comment ref="H261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Less-2,000/-</t>
        </r>
      </text>
    </comment>
    <comment ref="J261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Less-2,000/-</t>
        </r>
      </text>
    </comment>
    <comment ref="N261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13/09/2020
7,500/-</t>
        </r>
      </text>
    </comment>
    <comment ref="P261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13/09/2020
7,500/-</t>
        </r>
      </text>
    </comment>
    <comment ref="R261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13/09/2020
7,500/-</t>
        </r>
      </text>
    </comment>
    <comment ref="T261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08/10/20
10442
O/fee=8000
Paid to Oct</t>
        </r>
      </text>
    </comment>
    <comment ref="Z261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08/10/20
10442
O/fee8000
Oct=3220</t>
        </r>
      </text>
    </comment>
    <comment ref="AB261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08/11/2020
10443
</t>
        </r>
      </text>
    </comment>
    <comment ref="AD261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07/12/2020
10444</t>
        </r>
      </text>
    </comment>
    <comment ref="AF261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07/01/2021
10445
</t>
        </r>
      </text>
    </comment>
    <comment ref="AH261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09/02/21
10446
</t>
        </r>
      </text>
    </comment>
    <comment ref="AJ261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08/03/21
10447</t>
        </r>
      </text>
    </comment>
    <comment ref="AL261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08/04/2021
10448
</t>
        </r>
      </text>
    </comment>
    <comment ref="AN261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03/05/21
1049
</t>
        </r>
      </text>
    </comment>
    <comment ref="AP261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05/06/21
10450</t>
        </r>
      </text>
    </comment>
    <comment ref="H262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T.c Order By
 board 25 /02/21
College=27/02/21</t>
        </r>
      </text>
    </comment>
    <comment ref="J262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T.c Order By
 board 25 /02/21
College=27/02/21</t>
        </r>
      </text>
    </comment>
    <comment ref="N262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13/09/2020
7,500/-</t>
        </r>
      </text>
    </comment>
    <comment ref="P262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13/09/2020
7,500/-</t>
        </r>
      </text>
    </comment>
    <comment ref="R262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13/09/2020
7,500/-</t>
        </r>
      </text>
    </comment>
    <comment ref="T262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14.10.2020
10466
Others fee=4,000/-
Oct/20 (Less=30%)
Others fee 4,000/- due by P.sir</t>
        </r>
      </text>
    </comment>
    <comment ref="W262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Less 30% in Tuition fee for Oct/20.</t>
        </r>
      </text>
    </comment>
    <comment ref="X262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14.10.2020
10466
Others fee=4,000/-
Oct/20 (Less=30%)
Others fee 4,000/- due by P.sir</t>
        </r>
      </text>
    </comment>
    <comment ref="Y262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Less 30% in Tuition fee for Oct/20.</t>
        </r>
      </text>
    </comment>
    <comment ref="Z262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27/01/21
10467
O/fee=4000
Nov20
Paid in  Janu/21</t>
        </r>
      </text>
    </comment>
    <comment ref="AD262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27/01/21
10467
O/fee=4000
Nov20
Paid in  Janu/21</t>
        </r>
      </text>
    </comment>
    <comment ref="AF262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24/02/21
10468
Up to Feb/21</t>
        </r>
      </text>
    </comment>
    <comment ref="N263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13/09/2020
7,500/-</t>
        </r>
      </text>
    </comment>
    <comment ref="P263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13/09/2020
7,500/-</t>
        </r>
      </text>
    </comment>
    <comment ref="R263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13/09/2020
7,500/-</t>
        </r>
      </text>
    </comment>
    <comment ref="T263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10/10/20
10490
paid to Oct/20</t>
        </r>
      </text>
    </comment>
    <comment ref="Z263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10/10/20
10490
O/fee=8000
Oct=4620</t>
        </r>
      </text>
    </comment>
    <comment ref="AB263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09/11/2020
10491</t>
        </r>
      </text>
    </comment>
    <comment ref="AD263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09/01/2021
10492
Dec + Janu/21
Paid in Janu/21</t>
        </r>
      </text>
    </comment>
    <comment ref="AF263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09/01/2021
10492
Dec + Janu/21
Paid in Janu/21</t>
        </r>
      </text>
    </comment>
    <comment ref="AH263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10/02/21
10493</t>
        </r>
      </text>
    </comment>
    <comment ref="AJ263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09/03/21
10494
</t>
        </r>
      </text>
    </comment>
    <comment ref="AN263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26/05/21
10495
Up  to May/21</t>
        </r>
      </text>
    </comment>
    <comment ref="AP263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01/06/21
10496
</t>
        </r>
      </text>
    </comment>
    <comment ref="N264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13/09/2020
7,500/-</t>
        </r>
      </text>
    </comment>
    <comment ref="P264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13/09/2020
7,500/-</t>
        </r>
      </text>
    </comment>
    <comment ref="R264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13/09/2020
7,500/-</t>
        </r>
      </text>
    </comment>
    <comment ref="T264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01/10/2020
10514
O/fee
Paid to Oct</t>
        </r>
      </text>
    </comment>
    <comment ref="Z264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01/10/2020
10514
O/fee
12/10/20
10515
Oct/20</t>
        </r>
      </text>
    </comment>
    <comment ref="AB264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04/11/2020
10516
Nov/2020</t>
        </r>
      </text>
    </comment>
    <comment ref="AD264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06/12/2020
10517
</t>
        </r>
      </text>
    </comment>
    <comment ref="AF264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03/01/2021
10518
</t>
        </r>
      </text>
    </comment>
    <comment ref="AH264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08/02/21
10519</t>
        </r>
      </text>
    </comment>
    <comment ref="AJ264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01/03/21
10520
</t>
        </r>
      </text>
    </comment>
    <comment ref="AL264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08/04/2021
10521
</t>
        </r>
      </text>
    </comment>
    <comment ref="AN264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04/05/21
10522
</t>
        </r>
      </text>
    </comment>
    <comment ref="AP264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02/06/21
10523</t>
        </r>
      </text>
    </comment>
    <comment ref="N265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13/09/2020
15,500/-</t>
        </r>
      </text>
    </comment>
    <comment ref="P265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13/09/2020
15,500/-</t>
        </r>
      </text>
    </comment>
    <comment ref="R265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13/09/2020
15,500/-</t>
        </r>
      </text>
    </comment>
    <comment ref="T265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13/09/2020
15,500/-</t>
        </r>
      </text>
    </comment>
    <comment ref="W265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Less 30% in Tuition fee for Oct/20.</t>
        </r>
      </text>
    </comment>
    <comment ref="X265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25/01/21
10538
oct/20
Paid in jnau/21</t>
        </r>
      </text>
    </comment>
    <comment ref="Y265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Less 30% in Tuition fee for Oct/20.</t>
        </r>
      </text>
    </comment>
    <comment ref="AD265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25/01/21
10538
oct/20
Paid in jnau/21</t>
        </r>
      </text>
    </comment>
    <comment ref="AF265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18/02/21
10539
Nov/20</t>
        </r>
      </text>
    </comment>
    <comment ref="N266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13/09/2020
7,500/-</t>
        </r>
      </text>
    </comment>
    <comment ref="P266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13/09/2020
7,500/-</t>
        </r>
      </text>
    </comment>
    <comment ref="R266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13/09/2020
7,500/-</t>
        </r>
      </text>
    </comment>
    <comment ref="T266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08/11/2020
10083
Nov/20
O/fee
Paid to Nov/2020</t>
        </r>
      </text>
    </comment>
    <comment ref="W266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Less 30% in Tuition fee for Oct/20.</t>
        </r>
      </text>
    </comment>
    <comment ref="X266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13.10.2020
10082
Oct/20 Less=30%
Others fee due by P.sir</t>
        </r>
      </text>
    </comment>
    <comment ref="Y266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Less 30% in Tuition fee for Oct/20.</t>
        </r>
      </text>
    </comment>
    <comment ref="Z266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08/11/2020
10083
Nov
O/fee</t>
        </r>
      </text>
    </comment>
    <comment ref="AB266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13/12/2020
10084
</t>
        </r>
      </text>
    </comment>
    <comment ref="AD266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25/01/21
10085</t>
        </r>
      </text>
    </comment>
    <comment ref="AF266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10/02/21
10086</t>
        </r>
      </text>
    </comment>
    <comment ref="AH266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15/03/21
10087
</t>
        </r>
      </text>
    </comment>
    <comment ref="AN266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06/06/21
10088
Up to May/21</t>
        </r>
      </text>
    </comment>
    <comment ref="N267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13/09/2020
7,500/-</t>
        </r>
      </text>
    </comment>
    <comment ref="P267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13/09/2020
7,500/-</t>
        </r>
      </text>
    </comment>
    <comment ref="R267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13/09/2020
7,500/-</t>
        </r>
      </text>
    </comment>
    <comment ref="W267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Less 30% in Tuition fee for Oct/20.</t>
        </r>
      </text>
    </comment>
    <comment ref="Y267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Less 30% in Tuition fee for Oct/20.</t>
        </r>
      </text>
    </comment>
    <comment ref="N268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13/09/2020
7,500/-</t>
        </r>
      </text>
    </comment>
    <comment ref="P268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13/09/2020
7,500/-</t>
        </r>
      </text>
    </comment>
    <comment ref="R268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13/09/2020
7,500/-</t>
        </r>
      </text>
    </comment>
    <comment ref="AF268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27/01/21
10106
Oct + Nov/20
Paid in janu/21</t>
        </r>
      </text>
    </comment>
    <comment ref="AP268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02/06/21
10107
10,000/-</t>
        </r>
      </text>
    </comment>
    <comment ref="N269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13/09/2020
7,500/-</t>
        </r>
      </text>
    </comment>
    <comment ref="P269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13/09/2020
7,500/-</t>
        </r>
      </text>
    </comment>
    <comment ref="R269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13/09/2020
7,500/-</t>
        </r>
      </text>
    </comment>
    <comment ref="T269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08.10.2020
10130
Oct/20 Less=30%
Others fee=8,000/-</t>
        </r>
      </text>
    </comment>
    <comment ref="W269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Less 30% in Tuition fee for Oct/20.</t>
        </r>
      </text>
    </comment>
    <comment ref="X269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08.10.2020
10130
Oct/20 Less=30%
Others fee=8,000/-</t>
        </r>
      </text>
    </comment>
    <comment ref="Y269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Less 30% in Tuition fee for Oct/20.</t>
        </r>
      </text>
    </comment>
    <comment ref="Z269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07/11/2020
10131
</t>
        </r>
      </text>
    </comment>
    <comment ref="AB269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07/12/2020
10132
</t>
        </r>
      </text>
    </comment>
    <comment ref="AD269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06/01/2021
10133
27/01/21
10134
Feb/21
Paid in janu/21</t>
        </r>
      </text>
    </comment>
    <comment ref="AF269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27/01/21
10134
Feb/21
Paid in janu/21</t>
        </r>
      </text>
    </comment>
    <comment ref="AH269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07/03/21
10135
</t>
        </r>
      </text>
    </comment>
    <comment ref="AJ269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04/04/21
10136
</t>
        </r>
      </text>
    </comment>
    <comment ref="AL269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02/05/21
10137
</t>
        </r>
      </text>
    </comment>
    <comment ref="AN269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06/06/21
10136
</t>
        </r>
      </text>
    </comment>
    <comment ref="N270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13/09/2020
7,500/-</t>
        </r>
      </text>
    </comment>
    <comment ref="P270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13/09/2020
7,500/-</t>
        </r>
      </text>
    </comment>
    <comment ref="R270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13/09/2020
7,500/-</t>
        </r>
      </text>
    </comment>
    <comment ref="S270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 Tc Purpose Less</t>
        </r>
      </text>
    </comment>
    <comment ref="W270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Less 30% in Tuition fee for Oct/20.</t>
        </r>
      </text>
    </comment>
    <comment ref="Y270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Less 30% in Tuition fee for Oct/20.</t>
        </r>
      </text>
    </comment>
    <comment ref="AH270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06/03/21
10154
Up to Feb/21
</t>
        </r>
      </text>
    </comment>
    <comment ref="N271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13/09/2020
7,500/-</t>
        </r>
      </text>
    </comment>
    <comment ref="P271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13/09/2020
7,500/-</t>
        </r>
      </text>
    </comment>
    <comment ref="R271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13/09/2020
7,500/-</t>
        </r>
      </text>
    </comment>
    <comment ref="W271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Less 30% in Tuition fee for Oct/20.</t>
        </r>
      </text>
    </comment>
    <comment ref="X271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26/01/21
10178
Oct/20
Paid in Janu/21</t>
        </r>
      </text>
    </comment>
    <comment ref="Y271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Less 30% in Tuition fee for Oct/20.</t>
        </r>
      </text>
    </comment>
    <comment ref="AD271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26/01/21
10178
Oct/20
Paid in Janu/21</t>
        </r>
      </text>
    </comment>
    <comment ref="AF271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09/02/21
10179
Nov/20</t>
        </r>
      </text>
    </comment>
    <comment ref="AH271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11/03/21
10180
Dec/20</t>
        </r>
      </text>
    </comment>
    <comment ref="AJ271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22/04/2021
10182
Janu/21</t>
        </r>
      </text>
    </comment>
    <comment ref="AN271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05/06/21
10183</t>
        </r>
      </text>
    </comment>
    <comment ref="H272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Less-2,000/-</t>
        </r>
      </text>
    </comment>
    <comment ref="J272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Less-2,000/-</t>
        </r>
      </text>
    </comment>
    <comment ref="N272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13/09/2020
7,500/-</t>
        </r>
      </text>
    </comment>
    <comment ref="P272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13/09/2020
7,500/-</t>
        </r>
      </text>
    </comment>
    <comment ref="R272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13/09/2020
7,500/-</t>
        </r>
      </text>
    </comment>
    <comment ref="T272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26/01/21
10203
O/fee=8000
Dec+ Janu/21
Paid in Janu/21</t>
        </r>
      </text>
    </comment>
    <comment ref="Z272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11/11/2020
1020
Oct + Nov/2020
Paid to Nov/20</t>
        </r>
      </text>
    </comment>
    <comment ref="AB272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11/11/2020
1020
Oct + Nov/2020</t>
        </r>
      </text>
    </comment>
    <comment ref="AD272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26/01/21
10203
O/fee=8000
Dec+ Janu/21
Paid in Janu/21</t>
        </r>
      </text>
    </comment>
    <comment ref="AF272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26/01/21
10203
O/fee=8000
Dec+ Janu/21
Paid in Janu/21</t>
        </r>
      </text>
    </comment>
    <comment ref="AP272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03/06/21
10204
Up to May/21</t>
        </r>
      </text>
    </comment>
    <comment ref="N273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13/09/2020
7,500/-</t>
        </r>
      </text>
    </comment>
    <comment ref="P273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13/09/2020
7,500/-</t>
        </r>
      </text>
    </comment>
    <comment ref="R273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13/09/2020
7,500/-</t>
        </r>
      </text>
    </comment>
    <comment ref="T273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21/09/2020
10226
Paid to Sep/2020
25/01/21
O/fee=3000
Oct to Janu/21
Paid in janu/21</t>
        </r>
      </text>
    </comment>
    <comment ref="X273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21/09/2020
10226
O/fee=5000
Due-3000</t>
        </r>
      </text>
    </comment>
    <comment ref="Z273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25/01/21
O/fee=3000
Oct to Janu/21
Paid in janu/21</t>
        </r>
      </text>
    </comment>
    <comment ref="AB273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25/01/21
O/fee=3000
Oct to Janu/21
Paid in janu/21</t>
        </r>
      </text>
    </comment>
    <comment ref="AD273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25/01/21
O/fee=3000
Oct to Janu/21
Paid in janu/21</t>
        </r>
      </text>
    </comment>
    <comment ref="AF273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25/01/21
O/fee=3000
Oct to Janu/21
Paid in janu/21</t>
        </r>
      </text>
    </comment>
    <comment ref="AP273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06/06/21
10228
Feb/21 to May/21</t>
        </r>
      </text>
    </comment>
    <comment ref="H274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T.c Order By
 board  31/03/21
College=08/04/21</t>
        </r>
      </text>
    </comment>
    <comment ref="J274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T.c Order By
 board  31/03/21
College=08/04/21</t>
        </r>
      </text>
    </comment>
    <comment ref="N274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13/09/2020
7,500/-</t>
        </r>
      </text>
    </comment>
    <comment ref="P274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13/09/2020
7,500/-</t>
        </r>
      </text>
    </comment>
    <comment ref="R274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13/09/2020
7,500/-</t>
        </r>
      </text>
    </comment>
    <comment ref="T274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27/01/2021
56561
O/fee=8000
Oct=680 Deu=3940
Paid in Janu/21</t>
        </r>
      </text>
    </comment>
    <comment ref="AF274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27/01/2021
56561
O/fee=8000
Oct=680 Deu=3940
Paid in Janu/21</t>
        </r>
      </text>
    </comment>
    <comment ref="AL274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10/04/2021
10250
Up to March/21</t>
        </r>
      </text>
    </comment>
    <comment ref="N275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13/09/2020
7,500/-</t>
        </r>
      </text>
    </comment>
    <comment ref="P275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13/09/2020
7,500/-</t>
        </r>
      </text>
    </comment>
    <comment ref="R275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13/09/2020
7,500/-</t>
        </r>
      </text>
    </comment>
    <comment ref="T275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10.10.2020
10274
Oct/20 Less=30%
Others fee=8,000/-</t>
        </r>
      </text>
    </comment>
    <comment ref="W275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Less 30% in Tuition fee for Oct/20.</t>
        </r>
      </text>
    </comment>
    <comment ref="X275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10.10.2020
10274
Oct/20 Less=30%
Others fee=8,000/-</t>
        </r>
      </text>
    </comment>
    <comment ref="Y275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Less 30% in Tuition fee for Oct/20.</t>
        </r>
      </text>
    </comment>
    <comment ref="Z275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04/11/2020
10275
Nov/2020</t>
        </r>
      </text>
    </comment>
    <comment ref="AB275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14/12/2020
10276</t>
        </r>
      </text>
    </comment>
    <comment ref="AD275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10/01/2021
10277
</t>
        </r>
      </text>
    </comment>
    <comment ref="AL275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02/05/21
1027/79/80
Feb/21 to April/21</t>
        </r>
      </text>
    </comment>
    <comment ref="AN275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04/06/21
10281
</t>
        </r>
      </text>
    </comment>
    <comment ref="B276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Doughter of Chand 
Brother of Munna (Class nate)  
Munsipara. Dinajpur.
</t>
        </r>
      </text>
    </comment>
    <comment ref="N276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13/09/2020
7,500/-</t>
        </r>
      </text>
    </comment>
    <comment ref="P276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13/09/2020
7,500/-</t>
        </r>
      </text>
    </comment>
    <comment ref="R276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13/09/2020
7,500/-</t>
        </r>
      </text>
    </comment>
    <comment ref="T276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28/12/2020
10301
Dec/20
O/fee8,000/-
Paid in Dec/20</t>
        </r>
      </text>
    </comment>
    <comment ref="Z276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29/10/2020
10299
</t>
        </r>
      </text>
    </comment>
    <comment ref="AB276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28/11/2020
10300
</t>
        </r>
      </text>
    </comment>
    <comment ref="AD276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28/12/2020
10301
Dec/20 Due=1320
O/fee8,000/-
Paid in Dec/20
26/01/21
10302
Dec/21 Due=660
Paid in Janu/21</t>
        </r>
      </text>
    </comment>
    <comment ref="AF276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26/01/21
10302
Dec/21 Due=660
Paid in Janu/21</t>
        </r>
      </text>
    </comment>
    <comment ref="AJ276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01/03/21
10303
Feb/21 3300 Due=1320
31/03/2021
10304
March/21</t>
        </r>
      </text>
    </comment>
    <comment ref="AL276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09/05/21
10305
</t>
        </r>
      </text>
    </comment>
    <comment ref="AN276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29/05/21
10306
</t>
        </r>
      </text>
    </comment>
    <comment ref="H277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T.c Order By
 board 29 /03/21
College=01/04/21</t>
        </r>
      </text>
    </comment>
    <comment ref="J277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T.c Order By
 board 29 /03/21
College=01/04/21</t>
        </r>
      </text>
    </comment>
    <comment ref="N277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13/09/2020
7,500/-</t>
        </r>
      </text>
    </comment>
    <comment ref="P277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13/09/2020
7,500/-</t>
        </r>
      </text>
    </comment>
    <comment ref="R277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13/09/2020
7,500/-</t>
        </r>
      </text>
    </comment>
    <comment ref="T277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10.10.2020
10802
Oct/20 Less=30%
Others fee=8,000/-</t>
        </r>
      </text>
    </comment>
    <comment ref="W277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Less 30% in Tuition fee for Oct/20.</t>
        </r>
      </text>
    </comment>
    <comment ref="X277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10.10.2020
10802
Oct/20 Less=30%
Others fee=8,000/-</t>
        </r>
      </text>
    </comment>
    <comment ref="Y277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Less 30% in Tuition fee for Oct/20.</t>
        </r>
      </text>
    </comment>
    <comment ref="Z277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09/11/2020
10803</t>
        </r>
      </text>
    </comment>
    <comment ref="AB277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15/12/2020
10804
Dec/20</t>
        </r>
      </text>
    </comment>
    <comment ref="AD277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11/01/2021
10805</t>
        </r>
      </text>
    </comment>
    <comment ref="AF277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28/02/21
10806</t>
        </r>
      </text>
    </comment>
    <comment ref="AJ277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01/04/2021
10807
March/21</t>
        </r>
      </text>
    </comment>
    <comment ref="N278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13/09/2020
7,500/-</t>
        </r>
      </text>
    </comment>
    <comment ref="P278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13/09/2020
7,500/-</t>
        </r>
      </text>
    </comment>
    <comment ref="R278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13/09/2020
7,500/-</t>
        </r>
      </text>
    </comment>
    <comment ref="T278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07/10/2020
10826
Paid to Oct/20</t>
        </r>
      </text>
    </comment>
    <comment ref="Z278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07/10/20
10826
O/fee
18/10/2020
10827
Oct/2020</t>
        </r>
      </text>
    </comment>
    <comment ref="AB278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19/11/2020
10828
</t>
        </r>
      </text>
    </comment>
    <comment ref="AD278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27/01/21
10829
Dec + Janu/20
Paid in Janu/21</t>
        </r>
      </text>
    </comment>
    <comment ref="AF278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27/01/21
10829
Dec + Janu/20
Paid in Janu/21</t>
        </r>
      </text>
    </comment>
    <comment ref="AJ278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14/03/21
10830</t>
        </r>
      </text>
    </comment>
    <comment ref="AP278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06/06/21
10831
Up to April/21</t>
        </r>
      </text>
    </comment>
    <comment ref="N279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13/09/2020
7,500/-</t>
        </r>
      </text>
    </comment>
    <comment ref="P279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13/09/2020
7,500/-</t>
        </r>
      </text>
    </comment>
    <comment ref="R279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13/09/2020
7,500/-</t>
        </r>
      </text>
    </comment>
    <comment ref="N280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13/09/2020
7,500/-</t>
        </r>
      </text>
    </comment>
    <comment ref="P280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13/09/2020
7,500/-</t>
        </r>
      </text>
    </comment>
    <comment ref="R280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13/09/2020
7,500/-</t>
        </r>
      </text>
    </comment>
    <comment ref="T280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21/01/2021
10874
Oct + Nov/21
Paid in Janu/21
O/fee=8000</t>
        </r>
      </text>
    </comment>
    <comment ref="Z280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21/01/2021
10874
Oct + Nov/21
Paid in Janu/21
O/fee=8000</t>
        </r>
      </text>
    </comment>
    <comment ref="AB280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21/01/2021
10874
Oct + Nov/21
Paid in Janu/21
O/fee=8000</t>
        </r>
      </text>
    </comment>
    <comment ref="AD280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21/01/2021
10874
Oct + Nov/21
Paid in Janu/21
O/fee=8000
25/01/21
10875
Dec + Janu/21
Paid in Janu/21</t>
        </r>
      </text>
    </comment>
    <comment ref="AF280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21/01/2021
10874
Oct + Nov/21
Paid in Janu/21
O/fee=8000
25/01/21
10875
Dec + Janu/21
Paid in Janu/21</t>
        </r>
      </text>
    </comment>
    <comment ref="AL280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13/04/2021
10876
Feb/21
</t>
        </r>
      </text>
    </comment>
    <comment ref="AN280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06/05/21
10877
March  + April/21</t>
        </r>
      </text>
    </comment>
    <comment ref="AP280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08/06/21
10878
</t>
        </r>
      </text>
    </comment>
    <comment ref="N281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13/09/2020
7,500/-</t>
        </r>
      </text>
    </comment>
    <comment ref="P281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13/09/2020
7,500/-</t>
        </r>
      </text>
    </comment>
    <comment ref="R281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13/09/2020
7,500/-</t>
        </r>
      </text>
    </comment>
    <comment ref="T281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26/01/21
By bkash
C=8000 O/fee
Paid in janu/21</t>
        </r>
      </text>
    </comment>
    <comment ref="W281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Less 30% in Tuition fee for Oct/20.</t>
        </r>
      </text>
    </comment>
    <comment ref="X281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09.10.2020
Bkash=4,620/-</t>
        </r>
      </text>
    </comment>
    <comment ref="Y281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Less 30% in Tuition fee for Oct/20.</t>
        </r>
      </text>
    </comment>
    <comment ref="Z281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09/11/2020
By bkash
C=4620
</t>
        </r>
      </text>
    </comment>
    <comment ref="AB281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09/12/2020
By bkash
C=4620 Dec/20
H=0
T=4620
O/fee Due</t>
        </r>
      </text>
    </comment>
    <comment ref="AD281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09/01/2021
By bkash
C=4620
H=0
26/01/21
By bkash
C=8000 O/fee</t>
        </r>
      </text>
    </comment>
    <comment ref="AF281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09/02/21
By kkash
C=4620</t>
        </r>
      </text>
    </comment>
    <comment ref="AH281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09/03/21
By bkash
C=4620</t>
        </r>
      </text>
    </comment>
    <comment ref="AJ281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13/04/21
By bkash
C=4620</t>
        </r>
      </text>
    </comment>
    <comment ref="N282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13/09/2020
7,500/-</t>
        </r>
      </text>
    </comment>
    <comment ref="P282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13/09/2020
7,500/-</t>
        </r>
      </text>
    </comment>
    <comment ref="R282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13/09/2020
7,500/-</t>
        </r>
      </text>
    </comment>
    <comment ref="T282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27/01/21
10922
O/fee=8000
Oct=2000 Due=2620
Paid in Janu/21</t>
        </r>
      </text>
    </comment>
    <comment ref="W282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Less 30% in Tuition fee for Oct/20.</t>
        </r>
      </text>
    </comment>
    <comment ref="X282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27/01/21
10922
O/fee=8000
Oct=2000 Due=2620
Paid in Janu/21</t>
        </r>
      </text>
    </comment>
    <comment ref="Y282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Less 30% in Tuition fee for Oct/20.</t>
        </r>
      </text>
    </comment>
    <comment ref="AD282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27/01/21
10922
O/fee=8000
Oct=2000 Due=2620
Paid in Janu/21</t>
        </r>
      </text>
    </comment>
    <comment ref="AF282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10/02/21
10923</t>
        </r>
      </text>
    </comment>
    <comment ref="AN282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05/06/21
10924</t>
        </r>
      </text>
    </comment>
    <comment ref="H283" authorId="0">
      <text>
        <r>
          <rPr>
            <b/>
            <sz val="9"/>
            <color indexed="81"/>
            <rFont val="Tahoma"/>
            <family val="2"/>
          </rPr>
          <t xml:space="preserve">Windows User:
13/02/21
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J283" authorId="0">
      <text>
        <r>
          <rPr>
            <b/>
            <sz val="9"/>
            <color indexed="81"/>
            <rFont val="Tahoma"/>
            <family val="2"/>
          </rPr>
          <t xml:space="preserve">Windows User:
13/02/21
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N283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13/09/2020
7,500/-</t>
        </r>
      </text>
    </comment>
    <comment ref="P283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13/09/2020
7,500/-</t>
        </r>
      </text>
    </comment>
    <comment ref="R283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13/09/2020
7,500/-</t>
        </r>
      </text>
    </comment>
    <comment ref="T283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13.10.2020
10946
Oct+Nov/20 (Less=30%)
Others fee=8,000/-</t>
        </r>
      </text>
    </comment>
    <comment ref="W283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Less 30% in Tuition fee for Oct/20.</t>
        </r>
      </text>
    </comment>
    <comment ref="X283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13.10.2020
10946
Oct+Nov/20 (Less=30%)
Others fee=8,000/-</t>
        </r>
      </text>
    </comment>
    <comment ref="Y283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Less 30% in Tuition fee for Oct/20.</t>
        </r>
      </text>
    </comment>
    <comment ref="Z283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13.10.2020
10946
Oct+Nov/20 (Less=30%)
Others fee=8,000/-</t>
        </r>
      </text>
    </comment>
    <comment ref="AB283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06/12/2020
By bkash
C=4620
H=2040
T=6660
Dec/20</t>
        </r>
      </text>
    </comment>
    <comment ref="AD283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07/01/2021
By bkash
C=4620
H=2080
T=6700
Janu/21</t>
        </r>
      </text>
    </comment>
    <comment ref="N284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13/09/2020
7,500/-</t>
        </r>
      </text>
    </comment>
    <comment ref="P284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13/09/2020
7,500/-</t>
        </r>
      </text>
    </comment>
    <comment ref="R284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13/09/2020
7,500/-</t>
        </r>
      </text>
    </comment>
    <comment ref="T284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26/01/21
56556
O/fee
Oct to Janu/21
Paid in Janu/21</t>
        </r>
      </text>
    </comment>
    <comment ref="W284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Less 30% in Tuition fee for Oct/20.</t>
        </r>
      </text>
    </comment>
    <comment ref="X284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26/01/21
56556
O/fee
Oct to Janu/21
Paid in Janu/21</t>
        </r>
      </text>
    </comment>
    <comment ref="Y284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Less 30% in Tuition fee for Oct/20.</t>
        </r>
      </text>
    </comment>
    <comment ref="Z284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26/01/21
56556
O/fee
Oct to Janu/21
Paid in Janu/21</t>
        </r>
      </text>
    </comment>
    <comment ref="AB284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26/01/21
56556
O/fee
Oct to Janu/21
Paid in Janu/21</t>
        </r>
      </text>
    </comment>
    <comment ref="AD284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26/01/21
56556
O/fee
Oct to Janu/21
Paid in Janu/21</t>
        </r>
      </text>
    </comment>
    <comment ref="AL284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27/05/21
10970
Up to March/21</t>
        </r>
      </text>
    </comment>
    <comment ref="AN284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02/06/21
10972
April + May/21</t>
        </r>
      </text>
    </comment>
    <comment ref="H285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Less-5,000/-</t>
        </r>
      </text>
    </comment>
    <comment ref="J285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Less-5,000/-</t>
        </r>
      </text>
    </comment>
    <comment ref="N285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13/09/2020
7,500/-</t>
        </r>
      </text>
    </comment>
    <comment ref="P285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13/09/2020
7,500/-</t>
        </r>
      </text>
    </comment>
    <comment ref="R285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13/09/2020
7,500/-</t>
        </r>
      </text>
    </comment>
    <comment ref="W285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Less 30% in Tuition fee for Oct/20.</t>
        </r>
      </text>
    </comment>
    <comment ref="X285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15.10.2020
Bkash=1,120/-</t>
        </r>
      </text>
    </comment>
    <comment ref="Y285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Less 30% in Tuition fee for Oct/20.</t>
        </r>
      </text>
    </comment>
    <comment ref="AD285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26/01/21
56558
O/fee Due</t>
        </r>
      </text>
    </comment>
    <comment ref="AN285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04/06/21
10994</t>
        </r>
      </text>
    </comment>
    <comment ref="N286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13/09/2020
7,500/-</t>
        </r>
      </text>
    </comment>
    <comment ref="P286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13/09/2020
7,500/-</t>
        </r>
      </text>
    </comment>
    <comment ref="R286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13/09/2020
7,500/-</t>
        </r>
      </text>
    </comment>
    <comment ref="T286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21.09.2020
11018</t>
        </r>
      </text>
    </comment>
    <comment ref="W286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Less 30% in Tuition fee for Oct/20.</t>
        </r>
      </text>
    </comment>
    <comment ref="X286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27/01/2021
11019
Oct to Janu/21
Paid in janu/21</t>
        </r>
      </text>
    </comment>
    <comment ref="Y286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Less 30% in Tuition fee for Oct/20.</t>
        </r>
      </text>
    </comment>
    <comment ref="Z286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27/01/2021
11019
Oct to Janu/21
Paid in janu/21</t>
        </r>
      </text>
    </comment>
    <comment ref="AB286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27/01/2021
11019
Oct to Janu/21
Paid in janu/21</t>
        </r>
      </text>
    </comment>
    <comment ref="AD286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27/01/2021
11019
Oct to Janu/21
Paid in janu/21</t>
        </r>
      </text>
    </comment>
    <comment ref="AN286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06/06/21
11020
Up to June/21</t>
        </r>
      </text>
    </comment>
    <comment ref="N287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13/09/2020
7,500/-</t>
        </r>
      </text>
    </comment>
    <comment ref="P287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13/09/2020
7,500/-</t>
        </r>
      </text>
    </comment>
    <comment ref="R287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13/09/2020
7,500/-</t>
        </r>
      </text>
    </comment>
    <comment ref="T287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07/11/2020
10564
O/fee
Paid to Nov/2020</t>
        </r>
      </text>
    </comment>
    <comment ref="Z287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08/10/20
10562
</t>
        </r>
      </text>
    </comment>
    <comment ref="AB287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07/11/2020
10563
O/fee
07/11/2020
10564
Nov/2020</t>
        </r>
      </text>
    </comment>
    <comment ref="AD287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12/12/2020
10565
</t>
        </r>
      </text>
    </comment>
    <comment ref="AF287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09/01/2021
10566
</t>
        </r>
      </text>
    </comment>
    <comment ref="AH287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08/02/21
10567</t>
        </r>
      </text>
    </comment>
    <comment ref="AJ287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14/03/21
10568
</t>
        </r>
      </text>
    </comment>
    <comment ref="AL287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10/04/21
10569
</t>
        </r>
      </text>
    </comment>
    <comment ref="AN287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06/05/21
10570</t>
        </r>
      </text>
    </comment>
    <comment ref="AP287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05/06/21
10571
</t>
        </r>
      </text>
    </comment>
    <comment ref="N288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13/09/2020
7,500/-</t>
        </r>
      </text>
    </comment>
    <comment ref="P288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13/09/2020
7,500/-</t>
        </r>
      </text>
    </comment>
    <comment ref="R288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13/09/2020
7,500/-</t>
        </r>
      </text>
    </comment>
    <comment ref="T288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18//10/2021
DBBltd
O/fee WQith</t>
        </r>
      </text>
    </comment>
    <comment ref="W288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Less 30% in Tuition fee for Oct/20.</t>
        </r>
      </text>
    </comment>
    <comment ref="X288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18//10/2021
DBBltd
O/fee WQith</t>
        </r>
      </text>
    </comment>
    <comment ref="Y288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Less 30% in Tuition fee for Oct/20.</t>
        </r>
      </text>
    </comment>
    <comment ref="Z288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26/01/2021
10586
Nov to Janu/21
Paid in Janu/21</t>
        </r>
      </text>
    </comment>
    <comment ref="AB288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26/01/2021
10586
Nov to Janu/21
Paid in Janu/21</t>
        </r>
      </text>
    </comment>
    <comment ref="AD288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26/01/2021
10586
Nov to Janu/21
Paid in Janu/21</t>
        </r>
      </text>
    </comment>
    <comment ref="AN288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05/06/21
10588</t>
        </r>
      </text>
    </comment>
    <comment ref="N289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13/09/2020
5,000/-</t>
        </r>
      </text>
    </comment>
    <comment ref="P289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13/09/2020
5,000/-</t>
        </r>
      </text>
    </comment>
    <comment ref="R289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13/09/2020
5,000/-
21.09.2020
10610
2,500/-</t>
        </r>
      </text>
    </comment>
    <comment ref="T289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30/01/21
40922
O/fe=5000 Due=3000
Paid in Janu/21</t>
        </r>
      </text>
    </comment>
    <comment ref="W289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Less 30% in Tuition fee for Oct/20.</t>
        </r>
      </text>
    </comment>
    <comment ref="Y289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Less 30% in Tuition fee for Oct/20.</t>
        </r>
      </text>
    </comment>
    <comment ref="AD289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30/01/21
40922
O/fe=5000 Due=3000
Paid in Janu/21</t>
        </r>
      </text>
    </comment>
    <comment ref="N290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13/09/2020
7,500/-</t>
        </r>
      </text>
    </comment>
    <comment ref="P290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13/09/2020
7,500/-</t>
        </r>
      </text>
    </comment>
    <comment ref="R290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13/09/2020
7,500/-</t>
        </r>
      </text>
    </comment>
    <comment ref="W290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Less 30% in Tuition fee for Oct/20.</t>
        </r>
      </text>
    </comment>
    <comment ref="X290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08.10.2020
Bkash=12,620/-</t>
        </r>
      </text>
    </comment>
    <comment ref="Y290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Less 30% in Tuition fee for Oct/20.</t>
        </r>
      </text>
    </comment>
    <comment ref="Z290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06/11/2020
By bash 
C=4620
H=0</t>
        </r>
      </text>
    </comment>
    <comment ref="AB290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09/12/2020
By bkash
C=4620
H=0
T=4620
Dec/20</t>
        </r>
      </text>
    </comment>
    <comment ref="AD290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09/01/2021
By bkash
C=4620
H=0
</t>
        </r>
      </text>
    </comment>
    <comment ref="AF290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13/02/21
By bkash
C=4340
</t>
        </r>
      </text>
    </comment>
    <comment ref="AH290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16/03/21
C=3220
H=0
</t>
        </r>
      </text>
    </comment>
    <comment ref="AJ290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11/04/21
By bkash
C=4340
</t>
        </r>
      </text>
    </comment>
    <comment ref="CP290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03/06/21
8886
</t>
        </r>
      </text>
    </comment>
    <comment ref="N291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13/09/2020
7,500/-</t>
        </r>
      </text>
    </comment>
    <comment ref="P291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13/09/2020
7,500/-</t>
        </r>
      </text>
    </comment>
    <comment ref="R291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13/09/2020
7,500/-</t>
        </r>
      </text>
    </comment>
    <comment ref="T291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27/01/21
10658
O/fee=8000
Oct + Nov/20
Dec/20=2760 Due=1860
Paid in Janu/21</t>
        </r>
      </text>
    </comment>
    <comment ref="W291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Less 30% in Tuition fee for Oct/20.</t>
        </r>
      </text>
    </comment>
    <comment ref="X291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27/01/21
10658
O/fee=8000
Oct + Nov/20
Dec/20=2760 Due=1860
Paid in Janu/21</t>
        </r>
      </text>
    </comment>
    <comment ref="Y291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Less 30% in Tuition fee for Oct/20.</t>
        </r>
      </text>
    </comment>
    <comment ref="Z291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27/01/21
10658
O/fee=8000
Oct + Nov/20
Dec/20=2760 Due=1860
Paid in Janu/21</t>
        </r>
      </text>
    </comment>
    <comment ref="AB291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27/01/21
10658
O/fee=8000
Oct + Nov/20
Dec/20=2760 Due=1860
Paid in Janu/21</t>
        </r>
      </text>
    </comment>
    <comment ref="AD291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27/01/21
10658
O/fee=8000
Oct + Nov/20
Dec/20=2760 Due=1860
Paid in Janu/21</t>
        </r>
      </text>
    </comment>
    <comment ref="AN291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05/06/21
10659
</t>
        </r>
      </text>
    </comment>
    <comment ref="N292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13/09/2020
7,500/-</t>
        </r>
      </text>
    </comment>
    <comment ref="P292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13/09/2020
7,500/-</t>
        </r>
      </text>
    </comment>
    <comment ref="R292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13/09/2020
7,500/-</t>
        </r>
      </text>
    </comment>
    <comment ref="T292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10.10.2020
10682
Oct/20 Less=30%
Others fee=8,000/-</t>
        </r>
      </text>
    </comment>
    <comment ref="W292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Less 30% in Tuition fee for Oct/20.</t>
        </r>
      </text>
    </comment>
    <comment ref="X292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10.10.2020
10682
Oct/20 Less=30%
Others fee=8,000/-</t>
        </r>
      </text>
    </comment>
    <comment ref="Y292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Less 30% in Tuition fee for Oct/20.</t>
        </r>
      </text>
    </comment>
    <comment ref="Z292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10/12/2020
10683
Nov/20
Paid in Dec/20</t>
        </r>
      </text>
    </comment>
    <comment ref="AB292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10/12/2020
10683
Nov/20
Paid in Dec/20
27/01/21
10684
Dec/20
Paid in Janu/21</t>
        </r>
      </text>
    </comment>
    <comment ref="AD292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27/01/21
10684
Dec/20
Paid in Janu/21</t>
        </r>
      </text>
    </comment>
    <comment ref="AF292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10/02/21
10685</t>
        </r>
      </text>
    </comment>
    <comment ref="AL292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02/05/21
10686
Feb + March/21</t>
        </r>
      </text>
    </comment>
    <comment ref="AN292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06/06/21
10687
Up to May/21</t>
        </r>
      </text>
    </comment>
    <comment ref="N293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13/09/2020
7,500/-</t>
        </r>
      </text>
    </comment>
    <comment ref="P293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13/09/2020
7,500/-</t>
        </r>
      </text>
    </comment>
    <comment ref="R293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13/09/2020
7,500/-</t>
        </r>
      </text>
    </comment>
    <comment ref="T293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19/12/2020
10731
Nov + Dec/20
O/fee=8,000/-
Paid in Dec/20</t>
        </r>
      </text>
    </comment>
    <comment ref="W293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Less 30% in Tuition fee for Oct/20.</t>
        </r>
      </text>
    </comment>
    <comment ref="X293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07/11/2020
10730
Oct/2020
Paid to Nov/2020</t>
        </r>
      </text>
    </comment>
    <comment ref="Y293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Less 30% in Tuition fee for Oct/20.</t>
        </r>
      </text>
    </comment>
    <comment ref="Z293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07/11/2020
10730
Oct/2020
19/12/2020
10731
Nov + Dec/20
O/fee=8,000/-
Paid in Dec/20</t>
        </r>
      </text>
    </comment>
    <comment ref="AB293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19/12/2020
10731
Nov + Dec/20
O/fee=8,000/-
Paid in Dec/20</t>
        </r>
      </text>
    </comment>
    <comment ref="AD293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26/01/2021
10732</t>
        </r>
      </text>
    </comment>
    <comment ref="H294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Less-2,000/-</t>
        </r>
      </text>
    </comment>
    <comment ref="J294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Less-2,000/-</t>
        </r>
      </text>
    </comment>
    <comment ref="N294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13/09/2020
7,500/-</t>
        </r>
      </text>
    </comment>
    <comment ref="P294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13/09/2020
7,500/-</t>
        </r>
      </text>
    </comment>
    <comment ref="R294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13/09/2020
7,500/-</t>
        </r>
      </text>
    </comment>
    <comment ref="T294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12.10.2020
Campus-01
10706
Oct/20 (Less=30%)
Others fee=8,000/-</t>
        </r>
      </text>
    </comment>
    <comment ref="W294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Less 30% in Tuition fee for Oct/20.</t>
        </r>
      </text>
    </comment>
    <comment ref="X294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12.10.2020
Campus-01
10706
Oct/20 (Less=30%)
Others fee=8,000/-</t>
        </r>
      </text>
    </comment>
    <comment ref="Y294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Less 30% in Tuition fee for Oct/20.</t>
        </r>
      </text>
    </comment>
    <comment ref="Z294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07/11/2020
10707
</t>
        </r>
      </text>
    </comment>
    <comment ref="AA294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Less 30% in Tuition fee for Oct/20.</t>
        </r>
      </text>
    </comment>
    <comment ref="AB294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19/12/2020
By bkash
C=2940+20=2960
Dec/20</t>
        </r>
      </text>
    </comment>
    <comment ref="AC294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Less 30% in Tuition fee for Oct/20.</t>
        </r>
      </text>
    </comment>
    <comment ref="AD294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12/01/2021
10708
</t>
        </r>
      </text>
    </comment>
    <comment ref="AE294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Less 30% in Tuition fee for Oct/20.</t>
        </r>
      </text>
    </comment>
    <comment ref="AF294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13/02/21
10709</t>
        </r>
      </text>
    </comment>
    <comment ref="AG294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Less 30% in Tuition fee for Oct/20.</t>
        </r>
      </text>
    </comment>
    <comment ref="AI294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Less 30% in Tuition fee for Oct/20.</t>
        </r>
      </text>
    </comment>
    <comment ref="AK294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Less 30% in Tuition fee for Oct/20.</t>
        </r>
      </text>
    </comment>
    <comment ref="AM294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Less 30% in Tuition fee for Oct/20.</t>
        </r>
      </text>
    </comment>
    <comment ref="AN294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05/06/21
10711</t>
        </r>
      </text>
    </comment>
    <comment ref="N295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13/09/2020
7,500/-</t>
        </r>
      </text>
    </comment>
    <comment ref="P295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13/09/2020
7,500/-</t>
        </r>
      </text>
    </comment>
    <comment ref="R295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13/09/2020
7,500/-</t>
        </r>
      </text>
    </comment>
    <comment ref="T295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14.10.2020
10754
Others fee
Oct/20 (Less=30%)</t>
        </r>
      </text>
    </comment>
    <comment ref="W295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Less 30% in Tuition fee for Oct/20.</t>
        </r>
      </text>
    </comment>
    <comment ref="X295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14.10.2020
10754
Others fee
Oct/20 (Less=30%)</t>
        </r>
      </text>
    </comment>
    <comment ref="Y295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Less 30% in Tuition fee for Oct/20.</t>
        </r>
      </text>
    </comment>
    <comment ref="Z295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26/01/21
10755
Nov/20
Paid n Janu/21</t>
        </r>
      </text>
    </comment>
    <comment ref="AD295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26/01/21
10755
Nov/20
Paid n Janu/21</t>
        </r>
      </text>
    </comment>
    <comment ref="AF295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10/02/21
10756</t>
        </r>
      </text>
    </comment>
    <comment ref="AN295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06/06/21
10757
Up to May/21</t>
        </r>
      </text>
    </comment>
    <comment ref="CP295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03/06/21
6154
</t>
        </r>
      </text>
    </comment>
    <comment ref="N296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13/09/2020
7,500/-</t>
        </r>
      </text>
    </comment>
    <comment ref="P296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13/09/2020
7,500/-</t>
        </r>
      </text>
    </comment>
    <comment ref="R296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13/09/2020
7,500/-</t>
        </r>
      </text>
    </comment>
    <comment ref="T296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09.10.2020
Bkash=14,780/-
College=12,620/-
Hostel=2,160/-</t>
        </r>
      </text>
    </comment>
    <comment ref="W296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Less 30% in Tuition fee for Oct/20.</t>
        </r>
      </text>
    </comment>
    <comment ref="X296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09.10.2020
Bkash=14,780/-
College=12,620/-
Hostel=2,160/-</t>
        </r>
      </text>
    </comment>
    <comment ref="Y296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Less 30% in Tuition fee for Oct/20.</t>
        </r>
      </text>
    </comment>
    <comment ref="Z296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09/11/2020
By bkash
C=4620
H=2160
T=6780</t>
        </r>
      </text>
    </comment>
    <comment ref="AB296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26/01/21
10778
Dec + Janu/21</t>
        </r>
      </text>
    </comment>
    <comment ref="AD296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26/01/21
10778
Dec + Janu/21</t>
        </r>
      </text>
    </comment>
    <comment ref="AF296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10/02/21
10779</t>
        </r>
      </text>
    </comment>
    <comment ref="AH296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07/03/21
10780</t>
        </r>
      </text>
    </comment>
    <comment ref="AJ296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13/04/2021
10781
</t>
        </r>
      </text>
    </comment>
    <comment ref="AL296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03/05/2021
10782
</t>
        </r>
      </text>
    </comment>
    <comment ref="AN296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03/06/21
10783</t>
        </r>
      </text>
    </comment>
    <comment ref="N297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13/09/2020
7,500/-</t>
        </r>
      </text>
    </comment>
    <comment ref="P297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13/09/2020
7,500/-</t>
        </r>
      </text>
    </comment>
    <comment ref="R297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13/09/2020
7,500/-</t>
        </r>
      </text>
    </comment>
    <comment ref="T297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10/11/2020
By bkash
C=12620 With O/fee
H=0
Paid in Nov/20</t>
        </r>
      </text>
    </comment>
    <comment ref="W297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Less 30% in Tuition fee for Oct/20.</t>
        </r>
      </text>
    </comment>
    <comment ref="X297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10.10.2020
Bkash=4,620/-</t>
        </r>
      </text>
    </comment>
    <comment ref="Y297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Less 30% in Tuition fee for Oct/20.</t>
        </r>
      </text>
    </comment>
    <comment ref="Z297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10/11/2020
By bkash
C=12620 With O/fee
H=0</t>
        </r>
      </text>
    </comment>
    <comment ref="AB297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15/12/2020
By bkash
C=3780
Dec/20</t>
        </r>
      </text>
    </comment>
    <comment ref="AD297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13/01/2021
By bkash
C=4340
h=0</t>
        </r>
      </text>
    </comment>
    <comment ref="AF297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17/02/21
By bkash
C=4340
</t>
        </r>
      </text>
    </comment>
    <comment ref="AH297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20/03/2021
By bkash
C=4340
H=0</t>
        </r>
      </text>
    </comment>
    <comment ref="N298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13/09/2020
7,500/-</t>
        </r>
      </text>
    </comment>
    <comment ref="P298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13/09/2020
7,500/-</t>
        </r>
      </text>
    </comment>
    <comment ref="R298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13/09/2020
7,500/-</t>
        </r>
      </text>
    </comment>
    <comment ref="T298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13/09/2020
7,500/-</t>
        </r>
      </text>
    </comment>
    <comment ref="W298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Less 30% in Tuition fee for Oct/20.</t>
        </r>
      </text>
    </comment>
    <comment ref="X298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13.10.2020
9146
Oct/20
(Less=30%)</t>
        </r>
      </text>
    </comment>
    <comment ref="Y298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Less 30% in Tuition fee for Oct/20.</t>
        </r>
      </text>
    </comment>
    <comment ref="Z298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10/11/2020
9147
</t>
        </r>
      </text>
    </comment>
    <comment ref="AB298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09/12/2020
9148
</t>
        </r>
      </text>
    </comment>
    <comment ref="AD298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30/01/21
40920
Janu/20</t>
        </r>
      </text>
    </comment>
    <comment ref="AH298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09/03/21
9149/50
Feb/21+ March</t>
        </r>
      </text>
    </comment>
    <comment ref="AN298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05/06/21
9254
</t>
        </r>
      </text>
    </comment>
    <comment ref="N299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13/09/2020
7,500/-</t>
        </r>
      </text>
    </comment>
    <comment ref="P299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13/09/2020
7,500/-</t>
        </r>
      </text>
    </comment>
    <comment ref="R299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13/09/2020
7,500/-</t>
        </r>
      </text>
    </comment>
    <comment ref="T299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16/11/2020
9172
O/fee=8000
paid in Nov/20</t>
        </r>
      </text>
    </comment>
    <comment ref="Z299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08/10/20
9170</t>
        </r>
      </text>
    </comment>
    <comment ref="AB299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14/11/2020
9171
16/11/2020
9172
O/fee=8000</t>
        </r>
      </text>
    </comment>
    <comment ref="AD299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20/12/2020
9173</t>
        </r>
      </text>
    </comment>
    <comment ref="AF299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10/01/2021
9174
</t>
        </r>
      </text>
    </comment>
    <comment ref="AH299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10/02/21
9175</t>
        </r>
      </text>
    </comment>
    <comment ref="AJ299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18/03/21
9176</t>
        </r>
      </text>
    </comment>
    <comment ref="AP299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03/06/21
9177/78
Up to June/21</t>
        </r>
      </text>
    </comment>
    <comment ref="N300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13/09/2020
7,500/-</t>
        </r>
      </text>
    </comment>
    <comment ref="P300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13/09/2020
7,500/-</t>
        </r>
      </text>
    </comment>
    <comment ref="R300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13/09/2020
7,500/-</t>
        </r>
      </text>
    </comment>
    <comment ref="T300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30/09/2020
9194
Paid to sep/20</t>
        </r>
      </text>
    </comment>
    <comment ref="X300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30/09/2020
9194
O/fee=8000</t>
        </r>
      </text>
    </comment>
    <comment ref="Z300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11/10/20
9195
</t>
        </r>
      </text>
    </comment>
    <comment ref="AB300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09/11/2020
by bkash
C=4620
H=1950
T=6570
</t>
        </r>
      </text>
    </comment>
    <comment ref="AD300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10/01/2021
9197
Dec + Janu/21
Paid in Janu/21</t>
        </r>
      </text>
    </comment>
    <comment ref="AF300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10/01/2021
9197
Dec + Janu/21
Paid in Janu/21</t>
        </r>
      </text>
    </comment>
    <comment ref="AH300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10/02/21
9198</t>
        </r>
      </text>
    </comment>
    <comment ref="AJ300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08/03/21
By bkash
C=4620
H=1950
T=6570</t>
        </r>
      </text>
    </comment>
    <comment ref="AL300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18/04/21
By bkash
C=4620
H=1950
T=6570</t>
        </r>
      </text>
    </comment>
    <comment ref="AP300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03/06/21
9200</t>
        </r>
      </text>
    </comment>
    <comment ref="N301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13/09/2020
7,500/-</t>
        </r>
      </text>
    </comment>
    <comment ref="P301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13/09/2020
7,500/-</t>
        </r>
      </text>
    </comment>
    <comment ref="R301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13/09/2020
7,500/-</t>
        </r>
      </text>
    </comment>
    <comment ref="X301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12/01/21
9218
Oct/21 Due=420
O/fee=8,000/-
Paid in Janu/21</t>
        </r>
      </text>
    </comment>
    <comment ref="Z301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12/01/21
9218
Oct/21 Due=420
O/fee=8,000/-
Paid in Janu/21</t>
        </r>
      </text>
    </comment>
    <comment ref="AB301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30/01/1/
3219
Nov/21=4200 Due=420
Paid in Janu/21</t>
        </r>
      </text>
    </comment>
    <comment ref="AF301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12/01/21
9218
Oct/21 Due=420
O/fee=8,000/-
Paid in Janu/21.
30/01/1/
3219
Nov/21=4620 
Paid in Janu/21</t>
        </r>
      </text>
    </comment>
    <comment ref="AG301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AJ301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14/03/21
9220
Dec/20</t>
        </r>
      </text>
    </comment>
    <comment ref="AN301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25/05/21
9222
Feb/21
02/05/21
By bkash
C=4620
H=1980
T=6600</t>
        </r>
      </text>
    </comment>
    <comment ref="AP301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06/06/21
9223
</t>
        </r>
      </text>
    </comment>
    <comment ref="N302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13/09/2020
7,500/-</t>
        </r>
      </text>
    </comment>
    <comment ref="P302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13/09/2020
7,500/-</t>
        </r>
      </text>
    </comment>
    <comment ref="R302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13/09/2020
7,500/-</t>
        </r>
      </text>
    </comment>
    <comment ref="W302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Less 30% in Tuition fee for Oct/20.</t>
        </r>
      </text>
    </comment>
    <comment ref="X302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15.10.2020
Bkash=6,660/-
College=4,620/-
Hostel=2,040/-</t>
        </r>
      </text>
    </comment>
    <comment ref="Y302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Less 30% in Tuition fee for Oct/20.</t>
        </r>
      </text>
    </comment>
    <comment ref="Z302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08/11/2020
By bkash
C=4620
H=2040
T=6660
</t>
        </r>
      </text>
    </comment>
    <comment ref="AF302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10/02/21
9242</t>
        </r>
      </text>
    </comment>
    <comment ref="N303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13/09/2020
7,500/-</t>
        </r>
      </text>
    </comment>
    <comment ref="P303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13/09/2020
7,500/-</t>
        </r>
      </text>
    </comment>
    <comment ref="R303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13/09/2020
7,500/-</t>
        </r>
      </text>
    </comment>
    <comment ref="Z303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09/11/2020
9266
Oct/20
Paid to Nv/20</t>
        </r>
      </text>
    </comment>
    <comment ref="AB303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09/11/2020
9266
Oct/20
09/12/2020
9267
O/fee woth
Nov/20
Paid in Dec./20</t>
        </r>
      </text>
    </comment>
    <comment ref="AD303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09/12/2020
9267
O/fee with
Nov/20
Paid in Dec/20
</t>
        </r>
      </text>
    </comment>
    <comment ref="AF303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10/01/2021
9268
Dec/20
Paid in Janu/21
26/01/21
9269
Janu/21
Paid in janu/21</t>
        </r>
      </text>
    </comment>
    <comment ref="AH303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10/02/21
9270</t>
        </r>
      </text>
    </comment>
    <comment ref="AJ303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07/03/21
9271</t>
        </r>
      </text>
    </comment>
    <comment ref="AL303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13/04/21
By bkash
C=4620</t>
        </r>
      </text>
    </comment>
    <comment ref="AN303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06/05/21
By bkash
C=4620
</t>
        </r>
      </text>
    </comment>
    <comment ref="AP303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03/06/21
9274
</t>
        </r>
      </text>
    </comment>
    <comment ref="N304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13/09/2020
7,500/-</t>
        </r>
      </text>
    </comment>
    <comment ref="P304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13/09/2020
7,500/-</t>
        </r>
      </text>
    </comment>
    <comment ref="R304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13/09/2020
7,500/-</t>
        </r>
      </text>
    </comment>
    <comment ref="T304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29/12/2020
9026
Oct + Nov/20
O/fee=760 Due= 7240
Paid in Dec/20
26/01/2021
9027
O/fee=7240
Dec + Janu/21
Paid in Janu/21</t>
        </r>
      </text>
    </comment>
    <comment ref="W304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Less 30% in Tuition fee for Oct/20.</t>
        </r>
      </text>
    </comment>
    <comment ref="X304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29/12/2020
9026
Oct + Nov/20
O/fee=760 Due= 7240
Paid in Dec/20</t>
        </r>
      </text>
    </comment>
    <comment ref="Y304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Less 30% in Tuition fee for Oct/20.</t>
        </r>
      </text>
    </comment>
    <comment ref="Z304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29/12/2020
9026
Oct + Nov/20
O/fee=760 Due= 7240
Paid in Dec/20</t>
        </r>
      </text>
    </comment>
    <comment ref="AB304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29/12/2020
9026
Oct + Nov/20
O/fee=760 Due= 7240
Paid in Dec/20
26/01/2021
9027
O/fee=7240
Dec + Janu/21
Paid in Janu/21</t>
        </r>
      </text>
    </comment>
    <comment ref="AD304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26/01/2021
9027
O/fee=7240
Dec + Janu/21
Paid in Janu/21</t>
        </r>
      </text>
    </comment>
    <comment ref="AN304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06/06/21
9028
Up to May/21</t>
        </r>
      </text>
    </comment>
    <comment ref="N305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13/09/2020
7,500/-</t>
        </r>
      </text>
    </comment>
    <comment ref="P305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13/09/2020
7,500/-</t>
        </r>
      </text>
    </comment>
    <comment ref="R305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13/09/2020
7,500/-</t>
        </r>
      </text>
    </comment>
    <comment ref="T305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27/01/2021
9052
O/fe=8000
Paid in  Janu/21</t>
        </r>
      </text>
    </comment>
    <comment ref="W305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Less 30% in Tuition fee for Oct/20.</t>
        </r>
      </text>
    </comment>
    <comment ref="X305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04/11/2020
9050
Oct + Nov/2020
Paid to Nov/2020</t>
        </r>
      </text>
    </comment>
    <comment ref="Y305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Less 30% in Tuition fee for Oct/20.</t>
        </r>
      </text>
    </comment>
    <comment ref="Z305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04/11/2020
9050
Oct + Nov/2020</t>
        </r>
      </text>
    </comment>
    <comment ref="AB305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07/01/2021
9051
Dec + Janu/21
Paid in Janu/21
O/fee Due</t>
        </r>
      </text>
    </comment>
    <comment ref="AD305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07/01/2021
9051
Dec + Janu/21
Paid in Janu/21
O/fee Due
27/01/2021
9052
O/fe=8000
Paid in  Janu/21</t>
        </r>
      </text>
    </comment>
    <comment ref="AH305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10/03/21
9053
Awb + k„c‡e/21</t>
        </r>
      </text>
    </comment>
    <comment ref="AJ305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27/04/2021
9054
April/21</t>
        </r>
      </text>
    </comment>
    <comment ref="AN305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03/06/21
9055
May/21</t>
        </r>
      </text>
    </comment>
    <comment ref="N306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13/09/2020
7,500/-</t>
        </r>
      </text>
    </comment>
    <comment ref="P306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13/09/2020
7,500/-</t>
        </r>
      </text>
    </comment>
    <comment ref="R306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13/09/2020
7,500/-</t>
        </r>
      </text>
    </comment>
    <comment ref="T306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13/01/2021
Janu/21
O/fee=8000
Paid in Janu/21</t>
        </r>
      </text>
    </comment>
    <comment ref="W306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Less 30% in Tuition fee for Oct/20.</t>
        </r>
      </text>
    </comment>
    <comment ref="X306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08.10.2020
9074
Oct/20 Less=30%
Others fee due by P.sir</t>
        </r>
      </text>
    </comment>
    <comment ref="Y306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Less 30% in Tuition fee for Oct/20.</t>
        </r>
      </text>
    </comment>
    <comment ref="Z306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09/11/2020
9075
</t>
        </r>
      </text>
    </comment>
    <comment ref="AB306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05/12/2020
9076
O/fee Due</t>
        </r>
      </text>
    </comment>
    <comment ref="AD306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13/01/2021
Janu/21
O/fee=8000
Paid in Janu/21</t>
        </r>
      </text>
    </comment>
    <comment ref="AF306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10/02/21
9078</t>
        </r>
      </text>
    </comment>
    <comment ref="AH306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120/03/21
9079</t>
        </r>
      </text>
    </comment>
    <comment ref="AN306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05/06/21
9080</t>
        </r>
      </text>
    </comment>
    <comment ref="N307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13/09/2020
7,500/-</t>
        </r>
      </text>
    </comment>
    <comment ref="P307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13/09/2020
7,500/-</t>
        </r>
      </text>
    </comment>
    <comment ref="R307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13/09/2020
7,500/-</t>
        </r>
      </text>
    </comment>
    <comment ref="T307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28/01/21
9098
Oct/20
O/fee=8000
Paid in Janu/21</t>
        </r>
      </text>
    </comment>
    <comment ref="W307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Less 30% in Tuition fee for Oct/20.</t>
        </r>
      </text>
    </comment>
    <comment ref="X307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28/01/21
9098
Oct/20
O/fee=8000
Paid in Janu/21</t>
        </r>
      </text>
    </comment>
    <comment ref="Y307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Less 30% in Tuition fee for Oct/20.</t>
        </r>
      </text>
    </comment>
    <comment ref="AD307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28/01/21
9098
Oct/20
O/fee=8000
Paid in Janu/21</t>
        </r>
      </text>
    </comment>
    <comment ref="AN307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06/06/21
9099
Nov/20 to Feb/21</t>
        </r>
      </text>
    </comment>
    <comment ref="N308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13/09/2020
7,500/-</t>
        </r>
      </text>
    </comment>
    <comment ref="P308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13/09/2020
7,500/-</t>
        </r>
      </text>
    </comment>
    <comment ref="R308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13/09/2020
7,500/-</t>
        </r>
      </text>
    </comment>
    <comment ref="T308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07/11/2020
By bash 
O/fff
Paid in Nov/20
</t>
        </r>
      </text>
    </comment>
    <comment ref="W308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Less 30% in Tuition fee for Oct/20.</t>
        </r>
      </text>
    </comment>
    <comment ref="X308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10.10.2020
9530
Oct/20 Less=30%
Others fee due by P.sir</t>
        </r>
      </text>
    </comment>
    <comment ref="Y308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Less 30% in Tuition fee for Oct/20.</t>
        </r>
      </text>
    </comment>
    <comment ref="Z308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08/11/2020
By bash 
O/fee
Nov</t>
        </r>
      </text>
    </comment>
    <comment ref="AA308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AB308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26/01/21
9532
Dec + Janu/21
Paid in Janu/21</t>
        </r>
      </text>
    </comment>
    <comment ref="AD308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26/01/21
9532
Dec + Janu/21
Paid in Janu/21</t>
        </r>
      </text>
    </comment>
    <comment ref="AF308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23/02/21
9533
Feb/21</t>
        </r>
      </text>
    </comment>
    <comment ref="AH308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13/03/21
9534</t>
        </r>
      </text>
    </comment>
    <comment ref="AN308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02/06/21
9535
April + May/21</t>
        </r>
      </text>
    </comment>
    <comment ref="N309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13/09/2020
7,500/-</t>
        </r>
      </text>
    </comment>
    <comment ref="P309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13/09/2020
7,500/-</t>
        </r>
      </text>
    </comment>
    <comment ref="R309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13/09/2020
7,500/-</t>
        </r>
      </text>
    </comment>
    <comment ref="T309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26/01/21
9555/9556
O/fee=5000 Due=3000
Dec/20+ Janu/21
Paid in Janu/21
</t>
        </r>
      </text>
    </comment>
    <comment ref="W309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Less 30% in Tuition fee for Oct/20.</t>
        </r>
      </text>
    </comment>
    <comment ref="X309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13.10.2020
9554
Oct/20 Less=30%
Others fee due by P.sir</t>
        </r>
      </text>
    </comment>
    <comment ref="Y309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Less 30% in Tuition fee for Oct/20.</t>
        </r>
      </text>
    </comment>
    <comment ref="Z309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10/11/2020
By bkash
C=4620
H=2040
T=6660</t>
        </r>
      </text>
    </comment>
    <comment ref="AB309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26/01/21
9555
Dec/20
Paid in Janu/21</t>
        </r>
      </text>
    </comment>
    <comment ref="AD309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26/01/21
9555/9556
O/fee=5000 Due=3000
Dec/20+ Janu/21
Paid in Janu/21
</t>
        </r>
      </text>
    </comment>
    <comment ref="AN309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06/06/21
9557
Feb to May/21
O/fee due=3000/-</t>
        </r>
      </text>
    </comment>
    <comment ref="N310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13/09/2020
7,500/-</t>
        </r>
      </text>
    </comment>
    <comment ref="P310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13/09/2020
7,500/-</t>
        </r>
      </text>
    </comment>
    <comment ref="R310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13/09/2020
7,500/-</t>
        </r>
      </text>
    </comment>
    <comment ref="W310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Less 30% in Tuition fee for Oct/20.</t>
        </r>
      </text>
    </comment>
    <comment ref="X310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25/01/21
56546
Oct to Janu/21
Paid in Janu/21</t>
        </r>
      </text>
    </comment>
    <comment ref="Y310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Less 30% in Tuition fee for Oct/20.</t>
        </r>
      </text>
    </comment>
    <comment ref="Z310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25/01/21
56546
Oct to Janu/21
Paid in Janu/21</t>
        </r>
      </text>
    </comment>
    <comment ref="AB310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25/01/21
56546
Oct to Janu/21
Paid in Janu/21</t>
        </r>
      </text>
    </comment>
    <comment ref="AD310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25/01/21
56546
Oct to Janu/21
Paid in Janu/21</t>
        </r>
      </text>
    </comment>
    <comment ref="AF310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18/02/21
54839
Feb/21
O/fee due</t>
        </r>
      </text>
    </comment>
    <comment ref="AN310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07/06/21
9578
O/fee due</t>
        </r>
      </text>
    </comment>
    <comment ref="N311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13/09/2020
7,500/-</t>
        </r>
      </text>
    </comment>
    <comment ref="P311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13/09/2020
7,500/-</t>
        </r>
      </text>
    </comment>
    <comment ref="R311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13/09/2020
7,500/-</t>
        </r>
      </text>
    </comment>
    <comment ref="W311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Less 30% in Tuition fee for Oct/20.</t>
        </r>
      </text>
    </comment>
    <comment ref="X311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26/01/21
9602
Oct=4340
Nov=1660 Due=2680
Paid in Janu/21</t>
        </r>
      </text>
    </comment>
    <comment ref="Y311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Less 30% in Tuition fee for Oct/20.</t>
        </r>
      </text>
    </comment>
    <comment ref="Z311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26/01/21
9602
Oct=4340
Nov=1660 Due=2680
Paid in Janu/21</t>
        </r>
      </text>
    </comment>
    <comment ref="AD311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26/01/21
9602
Oct=4340
Nov=1660 Due=2680
Paid in Janu/21</t>
        </r>
      </text>
    </comment>
    <comment ref="AN311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07/06/21
9603
4340/-</t>
        </r>
      </text>
    </comment>
    <comment ref="N312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13/09/2020
7,500/-</t>
        </r>
      </text>
    </comment>
    <comment ref="P312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13/09/2020
7,500/-</t>
        </r>
      </text>
    </comment>
    <comment ref="R312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13/09/2020
7,500/-</t>
        </r>
      </text>
    </comment>
    <comment ref="T312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25/01/21
9629
O/fee=4000 Due=4000</t>
        </r>
      </text>
    </comment>
    <comment ref="W312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Less 30% in Tuition fee for Oct/20.</t>
        </r>
      </text>
    </comment>
    <comment ref="X312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07/11/2020
9626
Oct/2020
Paid to Nov/2020</t>
        </r>
      </text>
    </comment>
    <comment ref="Y312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Less 30% in Tuition fee for Oct/20.</t>
        </r>
      </text>
    </comment>
    <comment ref="Z312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07/11/2020
9626
Oct + Nov/2020
</t>
        </r>
      </text>
    </comment>
    <comment ref="AB312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07/12/2020
9627
</t>
        </r>
      </text>
    </comment>
    <comment ref="AD312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07/01/2021
9628
Janu/21
O/fee due.
25/01/21
9629
O/fee=4000 Due=4000</t>
        </r>
      </text>
    </comment>
    <comment ref="AF312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08/02/21
9630
Feb/21</t>
        </r>
      </text>
    </comment>
    <comment ref="AH312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11/03/21
9631/31
</t>
        </r>
      </text>
    </comment>
    <comment ref="AN312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02/06/21
9633
April/21 To June/21</t>
        </r>
      </text>
    </comment>
    <comment ref="N313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13/09/2020
7,500/-</t>
        </r>
      </text>
    </comment>
    <comment ref="P313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13/09/2020
7,500/-</t>
        </r>
      </text>
    </comment>
    <comment ref="R313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13/09/2020
7,500/-</t>
        </r>
      </text>
    </comment>
    <comment ref="T313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25/01/21
O/fee=8000
Paid in janu/21</t>
        </r>
      </text>
    </comment>
    <comment ref="Z313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12/10/20
9650
</t>
        </r>
      </text>
    </comment>
    <comment ref="AB313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15/11/2020
9651
</t>
        </r>
      </text>
    </comment>
    <comment ref="AD313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21/12/2020
9652
O/fee Due</t>
        </r>
      </text>
    </comment>
    <comment ref="AF313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25/01/21
9653
Janu/21
25/01/21
O/fee=8000
Paid in janu/21</t>
        </r>
      </text>
    </comment>
    <comment ref="AJ313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04/03/21
9655
Feb/21</t>
        </r>
      </text>
    </comment>
    <comment ref="AL313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06/04/2021
9656
March/21</t>
        </r>
      </text>
    </comment>
    <comment ref="N314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13/09/2020
7,500/-</t>
        </r>
      </text>
    </comment>
    <comment ref="P314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13/09/2020
7,500/-</t>
        </r>
      </text>
    </comment>
    <comment ref="R314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13/09/2020
7,500/-</t>
        </r>
      </text>
    </comment>
    <comment ref="T314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27/01/2021
9678
O/fee=8000
Paid in Janu/21</t>
        </r>
      </text>
    </comment>
    <comment ref="Z314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12/10/20
9674</t>
        </r>
      </text>
    </comment>
    <comment ref="AB314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04/11/2020
9675
Nov/2020</t>
        </r>
      </text>
    </comment>
    <comment ref="AD314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14/12/2020
9676
</t>
        </r>
      </text>
    </comment>
    <comment ref="AF314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10/01/2021
9677
Janu/21
O/fee Due=8000
27/01/2021
9678
O/fee=8000
Paid in Janu/21</t>
        </r>
      </text>
    </comment>
    <comment ref="AH314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10/02/21
9679</t>
        </r>
      </text>
    </comment>
    <comment ref="AL314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13/04/21
By bkash
C=9240
March/ April/21</t>
        </r>
      </text>
    </comment>
    <comment ref="AP314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07/06/21
9681
Up to May/21</t>
        </r>
      </text>
    </comment>
    <comment ref="N315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13/09/2020
7,500/-</t>
        </r>
      </text>
    </comment>
    <comment ref="P315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13/09/2020
7,500/-</t>
        </r>
      </text>
    </comment>
    <comment ref="R315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13/09/2020
7,500/-</t>
        </r>
      </text>
    </comment>
    <comment ref="X315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12/10/20
9722
paid to Oct/20</t>
        </r>
      </text>
    </comment>
    <comment ref="Z315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12/10/20
9722
O/fee=8000
Oct=4620</t>
        </r>
      </text>
    </comment>
    <comment ref="AB315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18/112020
9723
</t>
        </r>
      </text>
    </comment>
    <comment ref="AF315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04/01/2021
9724
27/01/2021
9725
Janu/21</t>
        </r>
      </text>
    </comment>
    <comment ref="AJ315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11/03/21
9726
Feb/21</t>
        </r>
      </text>
    </comment>
    <comment ref="AN315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03/05/21
9727
March/21
25/05/21
9728/29
April + May/21</t>
        </r>
      </text>
    </comment>
    <comment ref="N316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13/09/2020
7,500/-</t>
        </r>
      </text>
    </comment>
    <comment ref="P316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13/09/2020
7,500/-</t>
        </r>
      </text>
    </comment>
    <comment ref="R316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13/09/2020
7,500/-</t>
        </r>
      </text>
    </comment>
    <comment ref="W316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Less 30% in Tuition fee for Oct/20.</t>
        </r>
      </text>
    </comment>
    <comment ref="X316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26/01/2021
8698
O/fee=8000
Oct/20=4620
Nov=2380 Due=2240
Paid in Janu/21</t>
        </r>
      </text>
    </comment>
    <comment ref="Y316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Less 30% in Tuition fee for Oct/20.</t>
        </r>
      </text>
    </comment>
    <comment ref="Z316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26/01/2021
8698
O/fee=8000
Oct/20=4620
Nov=2380 Due=2240
Paid in Janu/21</t>
        </r>
      </text>
    </comment>
    <comment ref="AD316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26/01/2021
8698
O/fee=8000
Oct/20=4620
Nov=2380 Due=2240
Paid in Janu/21</t>
        </r>
      </text>
    </comment>
    <comment ref="AF316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10/02/21
9699</t>
        </r>
      </text>
    </comment>
    <comment ref="AN316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05/06/21
9657
</t>
        </r>
      </text>
    </comment>
    <comment ref="N317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13/09/2020
7,500/-</t>
        </r>
      </text>
    </comment>
    <comment ref="P317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13/09/2020
7,500/-</t>
        </r>
      </text>
    </comment>
    <comment ref="R317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13/09/2020
7,500/-</t>
        </r>
      </text>
    </comment>
    <comment ref="W317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Less 30% in Tuition fee for Oct/20.</t>
        </r>
      </text>
    </comment>
    <comment ref="Y317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Less 30% in Tuition fee for Oct/20.</t>
        </r>
      </text>
    </comment>
    <comment ref="N318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13/09/2020
7,500/-</t>
        </r>
      </text>
    </comment>
    <comment ref="P318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13/09/2020
7,500/-</t>
        </r>
      </text>
    </comment>
    <comment ref="R318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13/09/2020
7,500/-</t>
        </r>
      </text>
    </comment>
    <comment ref="T318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27/01/21
9746
O/fee=8000
Oct to Janu/21
paid in  Janu/21</t>
        </r>
      </text>
    </comment>
    <comment ref="W318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Less 30% in Tuition fee for Oct/20.</t>
        </r>
      </text>
    </comment>
    <comment ref="X318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27/01/21
9746
O/fee=8000
Oct to Janu/21
paid in  Janu/21</t>
        </r>
      </text>
    </comment>
    <comment ref="Y318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Less 30% in Tuition fee for Oct/20.</t>
        </r>
      </text>
    </comment>
    <comment ref="Z318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27/01/21
9746
O/fee=8000
Oct to Janu/21
paid in  Janu/21</t>
        </r>
      </text>
    </comment>
    <comment ref="AB318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27/01/21
9746
O/fee=8000
Oct to Janu/21
paid in  Janu/21</t>
        </r>
      </text>
    </comment>
    <comment ref="AD318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27/01/21
9746
O/fee=8000
Oct to Janu/21
paid in  Janu/21</t>
        </r>
      </text>
    </comment>
    <comment ref="AN318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06/06/21
9747
Up to June/21</t>
        </r>
      </text>
    </comment>
    <comment ref="N319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13/09/2020
7,500/-</t>
        </r>
      </text>
    </comment>
    <comment ref="P319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13/09/2020
7,500/-</t>
        </r>
      </text>
    </comment>
    <comment ref="R319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13/09/2020
7,500/-</t>
        </r>
      </text>
    </comment>
    <comment ref="W319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Less 30% in Tuition fee for Oct/20.</t>
        </r>
      </text>
    </comment>
    <comment ref="Y319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Less 30% in Tuition fee for Oct/20.</t>
        </r>
      </text>
    </comment>
    <comment ref="AD319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27/01/21
9770
Oct + Nov/20
Paid in Janu/21</t>
        </r>
      </text>
    </comment>
    <comment ref="AL319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06/05/21
9771
Dec/21 to Feb/21</t>
        </r>
      </text>
    </comment>
    <comment ref="AN319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03/06/21
9772
</t>
        </r>
      </text>
    </comment>
    <comment ref="N320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13/09/2020
7,500/-</t>
        </r>
      </text>
    </comment>
    <comment ref="P320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13/09/2020
7,500/-</t>
        </r>
      </text>
    </comment>
    <comment ref="R320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13/09/2020
7,500/-</t>
        </r>
      </text>
    </comment>
    <comment ref="T320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28/01/21
9794
O/fee=8000
Paid in janu/21</t>
        </r>
      </text>
    </comment>
    <comment ref="W320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Less 30% in Tuition fee for Oct/20.</t>
        </r>
      </text>
    </comment>
    <comment ref="Y320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Less 30% in Tuition fee for Oct/20.</t>
        </r>
      </text>
    </comment>
    <comment ref="AD320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28/01/21
9794
O/fee=8000
Paid in janu/21</t>
        </r>
      </text>
    </comment>
    <comment ref="N321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13/09/2020
7,500/-</t>
        </r>
      </text>
    </comment>
    <comment ref="P321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13/09/2020
7,500/-</t>
        </r>
      </text>
    </comment>
    <comment ref="R321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13/09/2020
7,500/-</t>
        </r>
      </text>
    </comment>
    <comment ref="T321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30/01/21
40921
O/fee=5000
Due=3000
Paid in janu/21</t>
        </r>
      </text>
    </comment>
    <comment ref="W321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Less 30% in Tuition fee for Oct/20.</t>
        </r>
      </text>
    </comment>
    <comment ref="Y321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Less 30% in Tuition fee for Oct/20.</t>
        </r>
      </text>
    </comment>
    <comment ref="AD321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30/01/21
40921
O/fee=5000
Due=3000
Paid in janu/21</t>
        </r>
      </text>
    </comment>
    <comment ref="AF321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10/02/21
9818</t>
        </r>
      </text>
    </comment>
    <comment ref="N322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13/09/2020
7,500/-</t>
        </r>
      </text>
    </comment>
    <comment ref="P322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13/09/2020
7,500/-</t>
        </r>
      </text>
    </comment>
    <comment ref="R322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13/09/2020
7,500/-</t>
        </r>
      </text>
    </comment>
    <comment ref="T322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11/10/20
9842
Paid to Oct/20</t>
        </r>
      </text>
    </comment>
    <comment ref="Z322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11/10/20
9842
O/fee=8000
Oct=4620</t>
        </r>
      </text>
    </comment>
    <comment ref="AB322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09/11/2020
9043</t>
        </r>
      </text>
    </comment>
    <comment ref="AD322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08/12/2020
9844
</t>
        </r>
      </text>
    </comment>
    <comment ref="AF322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09/01/2021
9845</t>
        </r>
      </text>
    </comment>
    <comment ref="AH322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10/02/21
9846</t>
        </r>
      </text>
    </comment>
    <comment ref="AJ322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09/03/21
9847</t>
        </r>
      </text>
    </comment>
    <comment ref="AN322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02/05/21
9848/49
April/21 + May/21</t>
        </r>
      </text>
    </comment>
    <comment ref="AP322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01/06/21
9850
</t>
        </r>
      </text>
    </comment>
    <comment ref="N323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13/09/2020
7,500/-</t>
        </r>
      </text>
    </comment>
    <comment ref="P323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13/09/2020
7,500/-</t>
        </r>
      </text>
    </comment>
    <comment ref="R323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13/09/2020
7,500/-</t>
        </r>
      </text>
    </comment>
    <comment ref="T323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06/12/2020
By bkash
C=12590/-
Dec/20
O/fee=8,000/-
Paid in dec/20
H=1950</t>
        </r>
      </text>
    </comment>
    <comment ref="Z323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15/10/2020
By bkash
C=4650
H=1950
T=6600
</t>
        </r>
      </text>
    </comment>
    <comment ref="AB323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09/11/2020
By bkash
C=4620
H=1950
T=6570</t>
        </r>
      </text>
    </comment>
    <comment ref="AD323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06/12/2020
By bkash
C=12590/-
Dec/20
O/fee=8,000/-
Paid in dec/20
H=1950</t>
        </r>
      </text>
    </comment>
    <comment ref="AF323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10/01/2021
By bkash
C=4620
H=1950
T=6570
Janu/21</t>
        </r>
      </text>
    </comment>
    <comment ref="AH323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09/02/21
By bkash
C=4620
H=1980
T=66০০
Feb/21</t>
        </r>
      </text>
    </comment>
    <comment ref="AJ323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09/03/21
By bkash
C=4620
H=1980
T=6600</t>
        </r>
      </text>
    </comment>
    <comment ref="AL323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08/04/21
By bkash
C=4620
H=6000
T=10620</t>
        </r>
      </text>
    </comment>
    <comment ref="AN323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03/05/21
By bkash
C=4650</t>
        </r>
      </text>
    </comment>
    <comment ref="N324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14/09/2020
7,500/-</t>
        </r>
      </text>
    </comment>
    <comment ref="P324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14/09/2020
7,500/-</t>
        </r>
      </text>
    </comment>
    <comment ref="R324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14/09/2020
7,500/-</t>
        </r>
      </text>
    </comment>
    <comment ref="T324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07/10/20
9890
Paid to Oct/20</t>
        </r>
      </text>
    </comment>
    <comment ref="Z324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07/10/20
9890
O/fee
08/10/20
9891
Oct=20</t>
        </r>
      </text>
    </comment>
    <comment ref="AB324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07/11/2020
9892
</t>
        </r>
      </text>
    </comment>
    <comment ref="AD324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09/12/2020
9893
</t>
        </r>
      </text>
    </comment>
    <comment ref="AF324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05/01/2021
9894
</t>
        </r>
      </text>
    </comment>
    <comment ref="AH324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09/02/21
9895</t>
        </r>
      </text>
    </comment>
    <comment ref="AJ324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09/03/21
9896</t>
        </r>
      </text>
    </comment>
    <comment ref="AN324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05/05/21
By bkash
C=9240</t>
        </r>
      </text>
    </comment>
    <comment ref="AP324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05/06/21
9898
</t>
        </r>
      </text>
    </comment>
    <comment ref="N325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14/09/2020
7,500/-</t>
        </r>
      </text>
    </comment>
    <comment ref="P325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14/09/2020
7,500/-</t>
        </r>
      </text>
    </comment>
    <comment ref="R325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14/09/2020
7,500/-</t>
        </r>
      </text>
    </comment>
    <comment ref="S325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Admission Cancel</t>
        </r>
      </text>
    </comment>
    <comment ref="N326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14/09/2020
7,500/-</t>
        </r>
      </text>
    </comment>
    <comment ref="P326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14/09/2020
7,500/-</t>
        </r>
      </text>
    </comment>
    <comment ref="R326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14/09/2020
7,500/-</t>
        </r>
      </text>
    </comment>
    <comment ref="T326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26/01/2021
9930
O/fee
Nov to Janu/21
Paid in Janu/21</t>
        </r>
      </text>
    </comment>
    <comment ref="W326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Less 30% in Tuition fee for Oct/20.</t>
        </r>
      </text>
    </comment>
    <comment ref="X326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10.10.2020
9938
Oct/20 Less=30%
Others fee due by P.sir</t>
        </r>
      </text>
    </comment>
    <comment ref="Y326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Less 30% in Tuition fee for Oct/20.</t>
        </r>
      </text>
    </comment>
    <comment ref="Z326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26/01/2021
9930
O/fee
Nov to Janu/21
Paid in Janu/21</t>
        </r>
      </text>
    </comment>
    <comment ref="AB326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26/01/2021
9930
O/fee
Nov to Janu/21
Paid in Janu/21</t>
        </r>
      </text>
    </comment>
    <comment ref="AD326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26/01/2021
9930
O/fee
Nov to Janu/21
Paid in Janu/21</t>
        </r>
      </text>
    </comment>
    <comment ref="AN326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03/06/21
9940</t>
        </r>
      </text>
    </comment>
    <comment ref="N327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14/09/2020
7,500/-</t>
        </r>
      </text>
    </comment>
    <comment ref="P327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14/09/2020
7,500/-</t>
        </r>
      </text>
    </comment>
    <comment ref="R327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14/09/2020
7,500/-</t>
        </r>
      </text>
    </comment>
    <comment ref="T327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27/01/21
9962
O/fee=8000
Oct to Janu/21
Paid in Janu/21</t>
        </r>
      </text>
    </comment>
    <comment ref="Z327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27/01/21
9962
O/fee=8000
Oct to Janu/21
Paid in Janu/21</t>
        </r>
      </text>
    </comment>
    <comment ref="AB327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27/01/21
9962
O/fee=8000
Oct to Janu/21
Paid in Janu/21</t>
        </r>
      </text>
    </comment>
    <comment ref="AD327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27/01/21
9962
O/fee=8000
Oct to Janu/21
Paid in Janu/21</t>
        </r>
      </text>
    </comment>
    <comment ref="AF327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27/01/21
9962
O/fee=8000
Oct to Janu/21
Paid in Janu/21</t>
        </r>
      </text>
    </comment>
    <comment ref="AP327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06/06/21
9963
Up to March/21</t>
        </r>
      </text>
    </comment>
    <comment ref="N328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14/09/2020
7,500/-</t>
        </r>
      </text>
    </comment>
    <comment ref="P328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14/09/2020
7,500/-</t>
        </r>
      </text>
    </comment>
    <comment ref="R328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14/09/2020
7,500/-</t>
        </r>
      </text>
    </comment>
    <comment ref="T328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13/12/2020
10060
O/fee=1,000/- due-7000/-
Dec/20
Paid in Dec/20</t>
        </r>
      </text>
    </comment>
    <comment ref="W328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Less 30% in Tuition fee for Oct/20.</t>
        </r>
      </text>
    </comment>
    <comment ref="X328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10.10.2020
Bkash=6,780/-
College=4,620/-
Hostel=2,160/-</t>
        </r>
      </text>
    </comment>
    <comment ref="Y328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Less 30% in Tuition fee for Oct/20.</t>
        </r>
      </text>
    </comment>
    <comment ref="Z328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12/11/2020
10059
</t>
        </r>
      </text>
    </comment>
    <comment ref="AB328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13/12/2020
10060
O/fee=1,000/- due-7000/-
Dec/20</t>
        </r>
      </text>
    </comment>
    <comment ref="AD328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30/01/21
10061
Janu/21</t>
        </r>
      </text>
    </comment>
    <comment ref="AN328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06/06/21
10062
Feb/21
O/fee=3500
T=7840</t>
        </r>
      </text>
    </comment>
    <comment ref="H329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Less-2,000/-</t>
        </r>
      </text>
    </comment>
    <comment ref="J329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Less-2,000/-</t>
        </r>
      </text>
    </comment>
    <comment ref="N329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14/09/2020
7,500/-</t>
        </r>
      </text>
    </comment>
    <comment ref="P329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14/09/2020
7,500/-</t>
        </r>
      </text>
    </comment>
    <comment ref="R329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14/09/2020
7,500/-</t>
        </r>
      </text>
    </comment>
    <comment ref="T329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27.10.2020
482
Oct/20 (Less=30%)
Others fee=8,000/-</t>
        </r>
      </text>
    </comment>
    <comment ref="W329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Less 30% in Tuition fee for Oct/20.</t>
        </r>
      </text>
    </comment>
    <comment ref="X329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27.10.2020
482
Oct/20 (Less=30%)
Others fee=8,000/-</t>
        </r>
      </text>
    </comment>
    <comment ref="Y329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Less 30% in Tuition fee for Oct/20.</t>
        </r>
      </text>
    </comment>
    <comment ref="Z329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25/01/21
483
Nov to Janu/21
Paid in janu/21</t>
        </r>
      </text>
    </comment>
    <comment ref="AB329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25/01/21
483
Nov to Janu/21
Paid in janu/21</t>
        </r>
      </text>
    </comment>
    <comment ref="AD329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25/01/21
483
Nov to Janu/21
Paid in janu/21</t>
        </r>
      </text>
    </comment>
    <comment ref="AN329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07/06/21
484
</t>
        </r>
      </text>
    </comment>
    <comment ref="N330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14/09/2020
7,500/-</t>
        </r>
      </text>
    </comment>
    <comment ref="P330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14/09/2020
7,500/-</t>
        </r>
      </text>
    </comment>
    <comment ref="R330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14/09/2020
7,500/-</t>
        </r>
      </text>
    </comment>
    <comment ref="T330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29/11/2020
By bkash
C=17420/-
O/fee
Oct + Nov/20
Paid in Nov/20</t>
        </r>
      </text>
    </comment>
    <comment ref="W330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Less 30% in Tuition fee for Oct/20.</t>
        </r>
      </text>
    </comment>
    <comment ref="X330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29/11/2020
By bkash
C=17420/-
O/fee
Oct + Nov/20
Paid in Nov/20</t>
        </r>
      </text>
    </comment>
    <comment ref="Y330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Less 30% in Tuition fee for Oct/20.</t>
        </r>
      </text>
    </comment>
    <comment ref="Z330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29/11/2020
By bkash
C=17420/-
O/fee
Oct + Nov/20</t>
        </r>
      </text>
    </comment>
    <comment ref="AB330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27/01/21
507
Dec + Janu/21
Paid in janu/21</t>
        </r>
      </text>
    </comment>
    <comment ref="AD330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27/01/21
507
Dec + Janu/21
Paid in janu/21</t>
        </r>
      </text>
    </comment>
    <comment ref="N331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14/09/2020
7,500/-</t>
        </r>
      </text>
    </comment>
    <comment ref="P331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14/09/2020
7,500/-</t>
        </r>
      </text>
    </comment>
    <comment ref="R331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14/09/2020
7,500/-</t>
        </r>
      </text>
    </comment>
    <comment ref="T331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10/10/20
530
paid to Oct/20</t>
        </r>
      </text>
    </comment>
    <comment ref="Z331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10/10/20
530
O/fee=8000
Oct=4620</t>
        </r>
      </text>
    </comment>
    <comment ref="AB331" authorId="0">
      <text>
        <r>
          <rPr>
            <b/>
            <sz val="9"/>
            <color indexed="81"/>
            <rFont val="Tahoma"/>
            <family val="2"/>
          </rPr>
          <t>Windows User:
14/11/2020</t>
        </r>
        <r>
          <rPr>
            <sz val="9"/>
            <color indexed="81"/>
            <rFont val="Tahoma"/>
            <family val="2"/>
          </rPr>
          <t xml:space="preserve">
531
</t>
        </r>
      </text>
    </comment>
    <comment ref="AD331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12/12/2020
532
</t>
        </r>
      </text>
    </comment>
    <comment ref="AF331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10/01/2021
533
</t>
        </r>
      </text>
    </comment>
    <comment ref="AH331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07/02/21
534</t>
        </r>
      </text>
    </comment>
    <comment ref="AJ331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11/03/21
535
</t>
        </r>
      </text>
    </comment>
    <comment ref="AL331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12/04/21
536</t>
        </r>
      </text>
    </comment>
    <comment ref="AN331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04/05/21
537
</t>
        </r>
      </text>
    </comment>
    <comment ref="AP331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07/06/21
538
</t>
        </r>
      </text>
    </comment>
    <comment ref="H332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Less-3,300/-</t>
        </r>
      </text>
    </comment>
    <comment ref="J332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Less-3,300/-</t>
        </r>
      </text>
    </comment>
    <comment ref="N332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14/09/2020
7,500/-</t>
        </r>
      </text>
    </comment>
    <comment ref="P332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14/09/2020
7,500/-</t>
        </r>
      </text>
    </comment>
    <comment ref="R332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14/09/2020
7,500/-</t>
        </r>
      </text>
    </comment>
    <comment ref="T332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30/01/21
579
O/fee=8000
Nov + Dec/20
Paid in janu/21</t>
        </r>
      </text>
    </comment>
    <comment ref="W332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Less 30% in Tuition fee for Oct/20.</t>
        </r>
      </text>
    </comment>
    <comment ref="X332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15.10.2020
578
Oct/20 Less=30%
Others fee due by P.sir</t>
        </r>
      </text>
    </comment>
    <comment ref="Y332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Less 30% in Tuition fee for Oct/20.</t>
        </r>
      </text>
    </comment>
    <comment ref="Z332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30/01/21
579
O/fee=8000
Nov + Dec/20
Paid in janu/21</t>
        </r>
      </text>
    </comment>
    <comment ref="AB332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30/01/21
579
O/fee=8000
Nov + Dec/20
Paid in janu/21</t>
        </r>
      </text>
    </comment>
    <comment ref="AD332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30/01/21
579
O/fee=8000
Nov + Dec/20
Paid in janu/21</t>
        </r>
      </text>
    </comment>
    <comment ref="AN332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07/06/21
580</t>
        </r>
      </text>
    </comment>
    <comment ref="H333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Board Notice on 12.10.2020</t>
        </r>
      </text>
    </comment>
    <comment ref="J333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Board Notice on 12.10.2020</t>
        </r>
      </text>
    </comment>
    <comment ref="N333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14/09/2020
7,500/-</t>
        </r>
      </text>
    </comment>
    <comment ref="P333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14/09/2020
7,500/-</t>
        </r>
      </text>
    </comment>
    <comment ref="R333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14/09/2020
7,500/-</t>
        </r>
      </text>
    </comment>
    <comment ref="W333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Less 30% in Tuition fee for Oct/20.</t>
        </r>
      </text>
    </comment>
    <comment ref="Y333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Less 30% in Tuition fee for Oct/20.</t>
        </r>
      </text>
    </comment>
    <comment ref="N334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14/09/2020
7,500/-</t>
        </r>
      </text>
    </comment>
    <comment ref="P334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14/09/2020
7,500/-</t>
        </r>
      </text>
    </comment>
    <comment ref="R334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14/09/2020
7,500/-</t>
        </r>
      </text>
    </comment>
    <comment ref="T334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30/01/21
6282
O/fee=8000
Oct to Janu/21
paid in  Janu/21</t>
        </r>
      </text>
    </comment>
    <comment ref="W334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Less 30% in Tuition fee for Oct/20.</t>
        </r>
      </text>
    </comment>
    <comment ref="X334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30/01/21
6282
O/fee=8000
Oct to Janu/21
paid in  Janu/21</t>
        </r>
      </text>
    </comment>
    <comment ref="Y334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Less 30% in Tuition fee for Oct/20.</t>
        </r>
      </text>
    </comment>
    <comment ref="Z334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30/01/21
6282
O/fee=8000
Oct to Janu/21
paid in  Janu/21</t>
        </r>
      </text>
    </comment>
    <comment ref="AB334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30/01/21
6282
O/fee=8000
Oct to Janu/21
paid in  Janu/21</t>
        </r>
      </text>
    </comment>
    <comment ref="AD334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30/01/21
6282
O/fee=8000
Oct to Janu/21
paid in  Janu/21</t>
        </r>
      </text>
    </comment>
    <comment ref="N335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14/09/2020
7,500/-</t>
        </r>
      </text>
    </comment>
    <comment ref="P335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14/09/2020
7,500/-</t>
        </r>
      </text>
    </comment>
    <comment ref="R335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14/09/2020
7,500/-</t>
        </r>
      </text>
    </comment>
    <comment ref="T335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27/01/2021
O/fee=4000 deu=4000
Oct to Janu/21
Paid in Janu/21</t>
        </r>
      </text>
    </comment>
    <comment ref="Z335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27/01/2021
O/fee=4000 deu=4000
Oct to Janu/21
Paid in Janu/21</t>
        </r>
      </text>
    </comment>
    <comment ref="AB335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27/01/2021
O/fee=4000 deu=4000
Oct to Janu/21
Paid in Janu/21</t>
        </r>
      </text>
    </comment>
    <comment ref="AD335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27/01/2021
O/fee=4000 deu=4000
Oct to Janu/21
Paid in Janu/21</t>
        </r>
      </text>
    </comment>
    <comment ref="AF335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27/01/2021
O/fee=4000 deu=4000
Oct to Janu/21
Paid in Janu/21</t>
        </r>
      </text>
    </comment>
    <comment ref="AP335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06/06/21
6407
Up to June/21
July=2520 Due2100</t>
        </r>
      </text>
    </comment>
    <comment ref="N336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14/09/2020
7,500/-</t>
        </r>
      </text>
    </comment>
    <comment ref="P336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14/09/2020
7,500/-</t>
        </r>
      </text>
    </comment>
    <comment ref="R336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14/09/2020
7,500/-</t>
        </r>
      </text>
    </comment>
    <comment ref="T336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30/01/21
6430
O/fee=8000
Oct to Janu/21
paid in  Janu/21</t>
        </r>
      </text>
    </comment>
    <comment ref="W336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Less 30% in Tuition fee for Oct/20.</t>
        </r>
      </text>
    </comment>
    <comment ref="X336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30/01/21
6430
O/fee=8000
Oct to Janu/21
paid in  Janu/21</t>
        </r>
      </text>
    </comment>
    <comment ref="Y336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Less 30% in Tuition fee for Oct/20.</t>
        </r>
      </text>
    </comment>
    <comment ref="Z336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30/01/21
6430
O/fee=8000
Oct to Janu/21
paid in  Janu/21</t>
        </r>
      </text>
    </comment>
    <comment ref="AB336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30/01/21
6430
O/fee=8000
Oct to Janu/21
paid in  Janu/21</t>
        </r>
      </text>
    </comment>
    <comment ref="AD336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30/01/21
6430
O/fee=8000
Oct to Janu/21
paid in  Janu/21</t>
        </r>
      </text>
    </comment>
    <comment ref="N337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14/09/2020
7,500/-</t>
        </r>
      </text>
    </comment>
    <comment ref="P337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14/09/2020
7,500/-</t>
        </r>
      </text>
    </comment>
    <comment ref="R337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14/09/2020
7,500/-</t>
        </r>
      </text>
    </comment>
    <comment ref="T337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26/01/21
6454
O/fee
Oct to Janu/21
Paid in Janu/21</t>
        </r>
      </text>
    </comment>
    <comment ref="Z337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26/01/21
6454
O/fee
Oct to Janu/21
Paid in Janu/21</t>
        </r>
      </text>
    </comment>
    <comment ref="AB337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26/01/21
6454
O/fee
Oct to Janu/21
Paid in Janu/21</t>
        </r>
      </text>
    </comment>
    <comment ref="AD337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26/01/21
6454
O/fee
Oct to Janu/21
Paid in Janu/21</t>
        </r>
      </text>
    </comment>
    <comment ref="AF337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26/01/21
6454
O/fee
Oct to Janu/21
Paid in Janu/21</t>
        </r>
      </text>
    </comment>
    <comment ref="AP337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06/06/21
6455
Up toJune/21</t>
        </r>
      </text>
    </comment>
    <comment ref="N338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14/09/2020
7,500/-</t>
        </r>
      </text>
    </comment>
    <comment ref="P338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14/09/2020
7,500/-</t>
        </r>
      </text>
    </comment>
    <comment ref="R338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14/09/2020
7,500/-</t>
        </r>
      </text>
    </comment>
    <comment ref="T338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18/11/2020
7199
O/fee=8000/- With
Paid in Nov/20</t>
        </r>
      </text>
    </comment>
    <comment ref="W338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Less 30% in Tuition fee for Oct/20.</t>
        </r>
      </text>
    </comment>
    <comment ref="X338" authorId="1">
      <text>
        <r>
          <rPr>
            <b/>
            <sz val="9"/>
            <color indexed="81"/>
            <rFont val="Tahoma"/>
            <family val="2"/>
          </rPr>
          <t>hp:</t>
        </r>
        <r>
          <rPr>
            <sz val="9"/>
            <color indexed="81"/>
            <rFont val="Tahoma"/>
            <family val="2"/>
          </rPr>
          <t xml:space="preserve">
18.10.2020
7198
Oct/20
Less=30%</t>
        </r>
      </text>
    </comment>
    <comment ref="Y338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Less 30% in Tuition fee for Oct/20.</t>
        </r>
      </text>
    </comment>
    <comment ref="Z338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18/11/2020
7199
O/fee=8000/- With</t>
        </r>
      </text>
    </comment>
    <comment ref="AB338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23/12/2020
40679
</t>
        </r>
      </text>
    </comment>
    <comment ref="AD338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24/01/2021
7200</t>
        </r>
      </text>
    </comment>
    <comment ref="AF338" authorId="0">
      <text>
        <r>
          <rPr>
            <b/>
            <sz val="9"/>
            <color indexed="81"/>
            <rFont val="Tahoma"/>
            <family val="2"/>
          </rPr>
          <t xml:space="preserve">Windows User:
</t>
        </r>
        <r>
          <rPr>
            <sz val="9"/>
            <color indexed="81"/>
            <rFont val="Tahoma"/>
            <family val="2"/>
          </rPr>
          <t>14/02/21</t>
        </r>
        <r>
          <rPr>
            <sz val="9"/>
            <color indexed="81"/>
            <rFont val="Tahoma"/>
            <family val="2"/>
          </rPr>
          <t xml:space="preserve">
7201
</t>
        </r>
      </text>
    </comment>
    <comment ref="AH338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22/03/2021
7202
</t>
        </r>
      </text>
    </comment>
    <comment ref="AJ338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21/04/2021
7203</t>
        </r>
      </text>
    </comment>
    <comment ref="AN338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03/06/21
7204
</t>
        </r>
      </text>
    </comment>
    <comment ref="N339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14/09/2020
15,500/-</t>
        </r>
      </text>
    </comment>
    <comment ref="P339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14/09/2020
15,500/-</t>
        </r>
      </text>
    </comment>
    <comment ref="R339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14/09/2020
15,500/-</t>
        </r>
      </text>
    </comment>
    <comment ref="T339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14/09/2020
15,500/-</t>
        </r>
      </text>
    </comment>
    <comment ref="W339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Less 30% in Tuition fee for Oct/20.</t>
        </r>
      </text>
    </comment>
    <comment ref="X339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14.10.2020
7222
Oct/20 
(Less=30%)</t>
        </r>
      </text>
    </comment>
    <comment ref="Y339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Less 30% in Tuition fee for Oct/20.</t>
        </r>
      </text>
    </comment>
    <comment ref="Z339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24/01/2021
7223
Nov to Janu/21
Paid in Janu/21</t>
        </r>
      </text>
    </comment>
    <comment ref="AB339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24/01/2021
7223
Nov to Janu/21
Paid in Janu/21</t>
        </r>
      </text>
    </comment>
    <comment ref="AD339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24/01/2021
7223
Nov to Janu/21
Paid in Janu/21</t>
        </r>
      </text>
    </comment>
    <comment ref="AF339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16/02/21
7224
Feb/21
March to May/21
</t>
        </r>
      </text>
    </comment>
    <comment ref="AH339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16/02/21
7224
Feb/21
March to May/21
</t>
        </r>
      </text>
    </comment>
    <comment ref="AJ339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16/02/21
7224
Feb/21
March to May/21
</t>
        </r>
      </text>
    </comment>
    <comment ref="AL339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16/02/21
7224
Feb/21
March to May/21
</t>
        </r>
      </text>
    </comment>
    <comment ref="N340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14/09/2020
7,500/-</t>
        </r>
      </text>
    </comment>
    <comment ref="P340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14/09/2020
7,500/-</t>
        </r>
      </text>
    </comment>
    <comment ref="R340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14/09/2020
7,500/-</t>
        </r>
      </text>
    </comment>
    <comment ref="T340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10/12/2020
7246
O/fee =8,000/-
Paid in Dec/20</t>
        </r>
      </text>
    </comment>
    <comment ref="W340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Less 30% in Tuition fee for Oct/20.</t>
        </r>
      </text>
    </comment>
    <comment ref="X340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27/01/21
Oct=4340
Nov=4340
Dec=1320 Due=3020
Paid in janu/21</t>
        </r>
      </text>
    </comment>
    <comment ref="Y340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Less 30% in Tuition fee for Oct/20.</t>
        </r>
      </text>
    </comment>
    <comment ref="Z340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27/01/21
Oct=4340
Nov=4340
Dec=1320 Due=3020
Paid in janu/21</t>
        </r>
      </text>
    </comment>
    <comment ref="AB340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10/12/2020
7246
O/fee =8,000/-
Paid in Dec/20
27/01/21
Oct=4340
Nov=4340
Dec=1320 Due=3020
Paid in janu/21</t>
        </r>
      </text>
    </comment>
    <comment ref="AD340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27/01/21
Oct=4340
Nov=4340
Dec=1320 Due=3020
Paid in janu/21</t>
        </r>
      </text>
    </comment>
    <comment ref="AN340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01/06/21
7248
</t>
        </r>
      </text>
    </comment>
    <comment ref="N341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14/09/2020
7,500/-</t>
        </r>
      </text>
    </comment>
    <comment ref="P341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14/09/2020
7,500/-</t>
        </r>
      </text>
    </comment>
    <comment ref="R341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14/09/2020
7,500/-</t>
        </r>
      </text>
    </comment>
    <comment ref="T341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26/.01/21
O/fee
Oct + Nov/21
Paid in Janu/21</t>
        </r>
      </text>
    </comment>
    <comment ref="W341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Less 30% in Tuition fee for Oct/20.</t>
        </r>
      </text>
    </comment>
    <comment ref="X341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26/.01/21
O/fee
Oct + Nov/21
Paid in Janu/21</t>
        </r>
      </text>
    </comment>
    <comment ref="Y341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Less 30% in Tuition fee for Oct/20.</t>
        </r>
      </text>
    </comment>
    <comment ref="Z341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26/.01/21
O/fee
Oct + Nov/21
Paid in Janu/21</t>
        </r>
      </text>
    </comment>
    <comment ref="AD341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26/.01/21
O/fee
Oct + Nov/21
Paid in Janu/21</t>
        </r>
      </text>
    </comment>
    <comment ref="AF341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10/02/21
7271</t>
        </r>
      </text>
    </comment>
    <comment ref="AJ341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14/04/2021
7272
Up to April/21</t>
        </r>
      </text>
    </comment>
    <comment ref="AN341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06/06/21
7273
Up to June/21</t>
        </r>
      </text>
    </comment>
    <comment ref="H342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Less-3,300/-</t>
        </r>
      </text>
    </comment>
    <comment ref="J342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Less-3,300/-</t>
        </r>
      </text>
    </comment>
    <comment ref="N342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14/09/2020
7,500/-</t>
        </r>
      </text>
    </comment>
    <comment ref="P342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14/09/2020
7,500/-</t>
        </r>
      </text>
    </comment>
    <comment ref="R342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14/09/2020
7,500/-</t>
        </r>
      </text>
    </comment>
    <comment ref="T342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09/02/21
7296
8,000</t>
        </r>
      </text>
    </comment>
    <comment ref="W342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Less 30% in Tuition fee for Oct/20.</t>
        </r>
      </text>
    </comment>
    <comment ref="X342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08.10.2020
Bkash=2,310/-</t>
        </r>
      </text>
    </comment>
    <comment ref="Y342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Less 30% in Tuition fee for Oct/20.</t>
        </r>
      </text>
    </comment>
    <comment ref="Z342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09/11/2020
By bksah
C=2310
H=0</t>
        </r>
      </text>
    </comment>
    <comment ref="AB342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08/12/2020
By bkash
C=2310
H=0
Dec/20
O/fee Due</t>
        </r>
      </text>
    </comment>
    <comment ref="AD342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07/01/2021
By bkash
C=2310
H=0</t>
        </r>
      </text>
    </comment>
    <comment ref="AF342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09/02/21
7295
09/02/21
7296
8,000</t>
        </r>
      </text>
    </comment>
    <comment ref="AH342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10/03/21
By bkash
C=2310</t>
        </r>
      </text>
    </comment>
    <comment ref="AL342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04/05/21
By bkash
C=2310</t>
        </r>
      </text>
    </comment>
    <comment ref="AN342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05/06/21
7298
1,000/-</t>
        </r>
      </text>
    </comment>
    <comment ref="N343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14/09/2020
7,500/-</t>
        </r>
      </text>
    </comment>
    <comment ref="P343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14/09/2020
7,500/-</t>
        </r>
      </text>
    </comment>
    <comment ref="R343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14/09/2020
7,500/-</t>
        </r>
      </text>
    </comment>
    <comment ref="T343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15.10.2020
7318
Others fee
12/01/21
7342
Oct/20
O/fee=2380 Due=5620
Paid in Dec/21</t>
        </r>
      </text>
    </comment>
    <comment ref="W343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Less 30% in Tuition fee for Oct/20.</t>
        </r>
      </text>
    </comment>
    <comment ref="X343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15.10.2020
7318
Others fee
23/11/2020
7219
Oct + Nov/20
Paid in Nov/20</t>
        </r>
      </text>
    </comment>
    <comment ref="Y343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Less 30% in Tuition fee for Oct/20.</t>
        </r>
      </text>
    </comment>
    <comment ref="Z343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23/11/2020
7219
Oct + Nov/20</t>
        </r>
      </text>
    </comment>
    <comment ref="AB343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27/01/2021
7320
Dec + Janu/21
Paid in janu/21
</t>
        </r>
      </text>
    </comment>
    <comment ref="AD343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27/01/2021
7320
Dec + Janu/21
Paid in janu/21
</t>
        </r>
      </text>
    </comment>
    <comment ref="AF343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17/02/21
7321</t>
        </r>
      </text>
    </comment>
    <comment ref="AN343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06/06/21
7322
Up to May/21</t>
        </r>
      </text>
    </comment>
    <comment ref="N344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14/09/2020
7,500/-</t>
        </r>
      </text>
    </comment>
    <comment ref="P344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14/09/2020
7,500/-</t>
        </r>
      </text>
    </comment>
    <comment ref="R344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14/09/2020
7,500/-</t>
        </r>
      </text>
    </comment>
    <comment ref="T344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12/01/21
7342
Oct/20
O/fee=2380 Due=5620
Paid in Dec/21
15/02/21
7040
Nov=1380
O/fee=5620</t>
        </r>
      </text>
    </comment>
    <comment ref="W344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Less 30% in Tuition fee for Oct/20.</t>
        </r>
      </text>
    </comment>
    <comment ref="X344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12/01/21
7342
Oct/20
O/fee=2380 Due=5620
Paid in Dec/21</t>
        </r>
      </text>
    </comment>
    <comment ref="Y344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Less 30% in Tuition fee for Oct/20.</t>
        </r>
      </text>
    </comment>
    <comment ref="AD344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12/01/21
7342
Oct/20
O/fee=2380 Due=5620
Paid in Dec/21</t>
        </r>
      </text>
    </comment>
    <comment ref="AF344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15/02/21
7040
Nov=1380
O/fee=5620</t>
        </r>
      </text>
    </comment>
    <comment ref="AH344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14/03/21
7344
Nov/20=3240
Dec/20=1760 Due=2680
Total=5000/-</t>
        </r>
      </text>
    </comment>
    <comment ref="AJ344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14/04/2021
7345
Dec=2680
Janu/21=2320 Due=2680</t>
        </r>
      </text>
    </comment>
    <comment ref="AN344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07/06/21
7347
7300/-</t>
        </r>
      </text>
    </comment>
    <comment ref="H345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T.c Order By
 board 29 /03/21
College=28/03/21</t>
        </r>
      </text>
    </comment>
    <comment ref="J345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T.c Order By
 board 29 /03/21
College=28/03/21</t>
        </r>
      </text>
    </comment>
    <comment ref="N345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14/09/2020
7,500/-</t>
        </r>
      </text>
    </comment>
    <comment ref="P345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14/09/2020
7,500/-</t>
        </r>
      </text>
    </comment>
    <comment ref="R345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14/09/2020
7,500/-</t>
        </r>
      </text>
    </comment>
    <comment ref="W345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Less 30% in Tuition fee for Oct/20.</t>
        </r>
      </text>
    </comment>
    <comment ref="X345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08/11/2020
7266
Oct + Nov/2020
O/fee
Paid to Nov/20</t>
        </r>
      </text>
    </comment>
    <comment ref="Y345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Less 30% in Tuition fee for Oct/20.</t>
        </r>
      </text>
    </comment>
    <comment ref="Z345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08/11/2020
7266
Oct + Nov/2020
O/fee</t>
        </r>
      </text>
    </comment>
    <comment ref="AB345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21/01/2021
7367
Dec + Janu/21
Paid in janu/21</t>
        </r>
      </text>
    </comment>
    <comment ref="AD345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21/01/2021
7367
Dec + Janu/21
Paid in janu/21</t>
        </r>
      </text>
    </comment>
    <comment ref="AF345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08/02/21
7368
</t>
        </r>
      </text>
    </comment>
    <comment ref="AJ345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04/04/021
7369
March/21</t>
        </r>
      </text>
    </comment>
    <comment ref="N346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14/09/2020
7,500/-</t>
        </r>
      </text>
    </comment>
    <comment ref="P346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14/09/2020
7,500/-</t>
        </r>
      </text>
    </comment>
    <comment ref="R346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14/09/2020
7,500/-</t>
        </r>
      </text>
    </comment>
    <comment ref="T346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26/01/21
56551
O/fee
Oct to Janu/21
Paid in Janu/21
</t>
        </r>
      </text>
    </comment>
    <comment ref="W346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Less 30% in Tuition fee for Oct/20.</t>
        </r>
      </text>
    </comment>
    <comment ref="X346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26/01/21
56551
O/fee
Oct to Janu/21
Paid in Janu/21
</t>
        </r>
      </text>
    </comment>
    <comment ref="Y346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Less 30% in Tuition fee for Oct/20.</t>
        </r>
      </text>
    </comment>
    <comment ref="Z346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26/01/21
56551
O/fee
Oct to Janu/21
Paid in Janu/21
</t>
        </r>
      </text>
    </comment>
    <comment ref="AB346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26/01/21
56551
O/fee
Oct to Janu/21
Paid in Janu/21
</t>
        </r>
      </text>
    </comment>
    <comment ref="AD346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26/01/21
56551
O/fee
Oct to Janu/21
Paid in Janu/21
</t>
        </r>
      </text>
    </comment>
    <comment ref="N347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14/09/2020
7,500/-</t>
        </r>
      </text>
    </comment>
    <comment ref="P347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14/09/2020
7,500/-</t>
        </r>
      </text>
    </comment>
    <comment ref="R347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14/09/2020
7,500/-</t>
        </r>
      </text>
    </comment>
    <comment ref="T347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27/01/21
7414
Oct + Nov/20
O/fee=4760 Deu=3240
Paid in Janu/21</t>
        </r>
      </text>
    </comment>
    <comment ref="W347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Less 30% in Tuition fee for Oct/20.</t>
        </r>
      </text>
    </comment>
    <comment ref="X347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27/01/21
7414
Oct + Nov/20
O/fee=4760 Deu=3240
Paid in Janu/21</t>
        </r>
      </text>
    </comment>
    <comment ref="Y347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Less 30% in Tuition fee for Oct/20.</t>
        </r>
      </text>
    </comment>
    <comment ref="Z347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27/01/21
7414
Oct + Nov/20
O/fee=4760 Deu=3240
Paid in Janu/21</t>
        </r>
      </text>
    </comment>
    <comment ref="AD347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27/01/21
7414
Oct + Nov/20
O/fee=4760 Deu=3240
Paid in Janu/21</t>
        </r>
      </text>
    </comment>
    <comment ref="H348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T.c Order By
 board  18/02/21
College=22/02/21</t>
        </r>
      </text>
    </comment>
    <comment ref="J348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T.c Order By
 board  18/02/21
College=22/02/21</t>
        </r>
      </text>
    </comment>
    <comment ref="N348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14/09/2020
7,500/-</t>
        </r>
      </text>
    </comment>
    <comment ref="P348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14/09/2020
7,500/-</t>
        </r>
      </text>
    </comment>
    <comment ref="R348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14/09/2020
7,500/-</t>
        </r>
      </text>
    </comment>
    <comment ref="T348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08/10/20
6958
Paid to Oct/20</t>
        </r>
      </text>
    </comment>
    <comment ref="Z348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08/10/20
6958
O/fee=8000
Oct=4420</t>
        </r>
      </text>
    </comment>
    <comment ref="AB348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09/11/2020
6959</t>
        </r>
      </text>
    </comment>
    <comment ref="AD348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07/12/2020
6960
Dec=4620
Oct=20</t>
        </r>
      </text>
    </comment>
    <comment ref="AF348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09/01/2021
6961</t>
        </r>
      </text>
    </comment>
    <comment ref="AH348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22/02/21
6962</t>
        </r>
      </text>
    </comment>
    <comment ref="N349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14/09/2020
7,500/-</t>
        </r>
      </text>
    </comment>
    <comment ref="P349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14/09/2020
7,500/-</t>
        </r>
      </text>
    </comment>
    <comment ref="R349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14/09/2020
7,500/-</t>
        </r>
      </text>
    </comment>
    <comment ref="W349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Less 30% in Tuition fee for Oct/20.</t>
        </r>
      </text>
    </comment>
    <comment ref="Y349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Less 30% in Tuition fee for Oct/20.</t>
        </r>
      </text>
    </comment>
    <comment ref="N350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14/09/2020
7,500/-</t>
        </r>
      </text>
    </comment>
    <comment ref="P350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14/09/2020
7,500/-</t>
        </r>
      </text>
    </comment>
    <comment ref="R350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14/09/2020
7,500/-</t>
        </r>
      </text>
    </comment>
    <comment ref="T350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22/09/2020
7006
paid to Sep/20</t>
        </r>
      </text>
    </comment>
    <comment ref="X350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22/09/2020
7006
O/Fee</t>
        </r>
      </text>
    </comment>
    <comment ref="Z350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09/10/20
7007</t>
        </r>
      </text>
    </comment>
    <comment ref="AB350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07/11/2020
7008
</t>
        </r>
      </text>
    </comment>
    <comment ref="AD350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05/12/2020
7009
</t>
        </r>
      </text>
    </comment>
    <comment ref="AF350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02/01/2021
7010
</t>
        </r>
      </text>
    </comment>
    <comment ref="AH350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07/02/21
7011</t>
        </r>
      </text>
    </comment>
    <comment ref="AJ350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08/03/21
7012</t>
        </r>
      </text>
    </comment>
    <comment ref="AL350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04/04/20/21
7013</t>
        </r>
      </text>
    </comment>
    <comment ref="AN350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03/05/21
7014
May/21</t>
        </r>
      </text>
    </comment>
    <comment ref="AP350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01/06/21
7015
</t>
        </r>
      </text>
    </comment>
    <comment ref="B351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Relative of Delwar sir
Sopno puri</t>
        </r>
      </text>
    </comment>
    <comment ref="H351" authorId="0">
      <text>
        <r>
          <rPr>
            <b/>
            <sz val="9"/>
            <color indexed="81"/>
            <rFont val="Tahoma"/>
            <family val="2"/>
          </rPr>
          <t xml:space="preserve">Windows User:
</t>
        </r>
        <r>
          <rPr>
            <sz val="9"/>
            <color indexed="81"/>
            <rFont val="Tahoma"/>
            <family val="2"/>
          </rPr>
          <t>Note-157
Less=3,300/-
Opening to Clossing Period
Meeting=17/01/21</t>
        </r>
      </text>
    </comment>
    <comment ref="J351" authorId="0">
      <text>
        <r>
          <rPr>
            <b/>
            <sz val="9"/>
            <color indexed="81"/>
            <rFont val="Tahoma"/>
            <family val="2"/>
          </rPr>
          <t xml:space="preserve">Windows User:
</t>
        </r>
        <r>
          <rPr>
            <sz val="9"/>
            <color indexed="81"/>
            <rFont val="Tahoma"/>
            <family val="2"/>
          </rPr>
          <t>Note-157
Less=3,300/-
Opening to Clossing Period
Meeting=17/01/21</t>
        </r>
      </text>
    </comment>
    <comment ref="N351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14/09/2020
7,500/-</t>
        </r>
      </text>
    </comment>
    <comment ref="P351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14/09/2020
7,500/-</t>
        </r>
      </text>
    </comment>
    <comment ref="R351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14/09/2020
7,500/-</t>
        </r>
      </text>
    </comment>
    <comment ref="T351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Z351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07/10/20
7030
O/fee
11/10/2020
By bkash
C=4620
H=1950
T=6570</t>
        </r>
      </text>
    </comment>
    <comment ref="AB351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07/11/2020
7032
</t>
        </r>
      </text>
    </comment>
    <comment ref="AH351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11/02/21
7034</t>
        </r>
      </text>
    </comment>
    <comment ref="AJ351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14/03/21
7035
</t>
        </r>
      </text>
    </comment>
    <comment ref="AP351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05/06/21
7036
Up to June/21</t>
        </r>
      </text>
    </comment>
    <comment ref="N352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14/09/2020
7,500/-</t>
        </r>
      </text>
    </comment>
    <comment ref="P352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14/09/2020
7,500/-</t>
        </r>
      </text>
    </comment>
    <comment ref="R352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14/09/2020
7,500/-</t>
        </r>
      </text>
    </comment>
    <comment ref="T352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26/01/21
7054
O/fee
Oct to Janu/21
Paid in Janu/21</t>
        </r>
      </text>
    </comment>
    <comment ref="Z352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26/01/21
7054
O/fee
Oct to Janu/21
Paid in Janu/21</t>
        </r>
      </text>
    </comment>
    <comment ref="AB352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26/01/21
7054
O/fee
Oct to Janu/21
Paid in Janu/21</t>
        </r>
      </text>
    </comment>
    <comment ref="AD352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26/01/21
7054
O/fee
Oct to Janu/21
Paid in Janu/21</t>
        </r>
      </text>
    </comment>
    <comment ref="AF352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27/01/21
7054
O/fee
Oct to Janu/21
Paid in Janu/21</t>
        </r>
      </text>
    </comment>
    <comment ref="AP352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06/06/21
7055
Up to June/21</t>
        </r>
      </text>
    </comment>
    <comment ref="H353" authorId="0">
      <text>
        <r>
          <rPr>
            <b/>
            <sz val="9"/>
            <color indexed="81"/>
            <rFont val="Tahoma"/>
            <family val="2"/>
          </rPr>
          <t>Windows User:
Id =02200300
Id=02200301
Sohodor Vai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J353" authorId="0">
      <text>
        <r>
          <rPr>
            <b/>
            <sz val="9"/>
            <color indexed="81"/>
            <rFont val="Tahoma"/>
            <family val="2"/>
          </rPr>
          <t>Windows User:
Id =02200300
Id=02200301
Sohodor Vai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N353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14/09/2020
7,500/-</t>
        </r>
      </text>
    </comment>
    <comment ref="P353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14/09/2020
7,500/-</t>
        </r>
      </text>
    </comment>
    <comment ref="R353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14/09/2020
7,500/-</t>
        </r>
      </text>
    </comment>
    <comment ref="T353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27/01/21
O/fee=8000
Oct to Janu/21
Paid in janu/21</t>
        </r>
      </text>
    </comment>
    <comment ref="W353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Less 30% in Tuition fee for Oct/20.</t>
        </r>
      </text>
    </comment>
    <comment ref="X353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27/01/21
O/fee=8000
Oct to Janu/21
Paid in janu/21</t>
        </r>
      </text>
    </comment>
    <comment ref="Y353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Less 30% in Tuition fee for Oct/20.</t>
        </r>
      </text>
    </comment>
    <comment ref="Z353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27/01/21
O/fee=8000
Oct to Janu/21
Paid in janu/21</t>
        </r>
      </text>
    </comment>
    <comment ref="AB353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27/01/21
O/fee=8000
Oct to Janu/21
Paid in janu/21</t>
        </r>
      </text>
    </comment>
    <comment ref="AD353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27/01/21
O/fee=8000
Oct to Janu/21
Paid in janu/21</t>
        </r>
      </text>
    </comment>
    <comment ref="N354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14/09/2020
7,500/-</t>
        </r>
      </text>
    </comment>
    <comment ref="P354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14/09/2020
7,500/-</t>
        </r>
      </text>
    </comment>
    <comment ref="R354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14/09/2020
7,500/-</t>
        </r>
      </text>
    </comment>
    <comment ref="T354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26/01/21
8158
O/fee=8000
Oct to Janu/21
Paid in Janu/21
</t>
        </r>
      </text>
    </comment>
    <comment ref="W354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Less 30% in Tuition fee for Oct/20.</t>
        </r>
      </text>
    </comment>
    <comment ref="X354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26/01/21
8158
O/fee=8000
Oct to Janu/21
Paid in Janu/21
</t>
        </r>
      </text>
    </comment>
    <comment ref="Y354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Less 30% in Tuition fee for Oct/20.</t>
        </r>
      </text>
    </comment>
    <comment ref="Z354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26/01/21
8158
O/fee=8000
Oct to Janu/21
Paid in Janu/21
</t>
        </r>
      </text>
    </comment>
    <comment ref="AB354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26/01/21
8158
O/fee=8000
Oct to Janu/21
Paid in Janu/21
</t>
        </r>
      </text>
    </comment>
    <comment ref="AD354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26/01/21
8158
O/fee=8000
Oct to Janu/21
Paid in Janu/21
</t>
        </r>
      </text>
    </comment>
    <comment ref="N355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14/09/2020
7,500/-</t>
        </r>
      </text>
    </comment>
    <comment ref="P355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14/09/2020
7,500/-</t>
        </r>
      </text>
    </comment>
    <comment ref="R355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14/09/2020
7,500/-</t>
        </r>
      </text>
    </comment>
    <comment ref="T355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26/01/21
8182
O/fee
Oct to Janu/21
Paid in Janu/21</t>
        </r>
      </text>
    </comment>
    <comment ref="W355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Less 30% in Tuition fee for Oct/20.</t>
        </r>
      </text>
    </comment>
    <comment ref="X355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26/01/21
8182
O/fee
Oct to Janu/21
Paid in Janu/21</t>
        </r>
      </text>
    </comment>
    <comment ref="Y355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Less 30% in Tuition fee for Oct/20.</t>
        </r>
      </text>
    </comment>
    <comment ref="Z355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26/01/21
8182
O/fee
Oct to Janu/21
Paid in Janu/21</t>
        </r>
      </text>
    </comment>
    <comment ref="AB355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26/01/21
8182
O/fee
Oct to Janu/21
Paid in Janu/21</t>
        </r>
      </text>
    </comment>
    <comment ref="AD355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26/01/21
8182
O/fee
Oct to Janu/21
Paid in Janu/21</t>
        </r>
      </text>
    </comment>
    <comment ref="AN355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03/06/21
8183</t>
        </r>
      </text>
    </comment>
    <comment ref="N356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14/09/2020
7,500/-</t>
        </r>
      </text>
    </comment>
    <comment ref="P356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14/09/2020
7,500/-</t>
        </r>
      </text>
    </comment>
    <comment ref="R356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14/09/2020
7,500/-</t>
        </r>
      </text>
    </comment>
    <comment ref="W356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Less 30% in Tuition fee for Oct/20.</t>
        </r>
      </text>
    </comment>
    <comment ref="X356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27/01/21
8206
Oct to Janu/21
Paid in janu/21</t>
        </r>
      </text>
    </comment>
    <comment ref="Y356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Less 30% in Tuition fee for Oct/20.</t>
        </r>
      </text>
    </comment>
    <comment ref="Z356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27/01/21
8206
Oct to Janu/21
Paid in janu/21</t>
        </r>
      </text>
    </comment>
    <comment ref="AB356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27/01/21
8206
Oct to Janu/21
Paid in janu/21</t>
        </r>
      </text>
    </comment>
    <comment ref="AD356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27/01/21
8206
Oct to Janu/21
Paid in janu/21</t>
        </r>
      </text>
    </comment>
    <comment ref="N357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14/09/2020
7,500/-</t>
        </r>
      </text>
    </comment>
    <comment ref="P357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14/09/2020
7,500/-</t>
        </r>
      </text>
    </comment>
    <comment ref="R357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14/09/2020
7,500/-</t>
        </r>
      </text>
    </comment>
    <comment ref="T357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26/01/21
8230
O/fee
Oct to Janu/21
Paid in Janu/21</t>
        </r>
      </text>
    </comment>
    <comment ref="W357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Less 30% in Tuition fee for Oct/20.</t>
        </r>
      </text>
    </comment>
    <comment ref="X357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26/01/21
8230
O/fee
Oct to Janu/21
Paid in Janu/21</t>
        </r>
      </text>
    </comment>
    <comment ref="Y357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Less 30% in Tuition fee for Oct/20.</t>
        </r>
      </text>
    </comment>
    <comment ref="Z357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26/01/21
8230
O/fee
Oct to Janu/21
Paid in Janu/21</t>
        </r>
      </text>
    </comment>
    <comment ref="AB357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26/01/21
8230
O/fee
Oct to Janu/21
Paid in Janu/21</t>
        </r>
      </text>
    </comment>
    <comment ref="AD357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26/01/21
8230
O/fee
Oct to Janu/21
Paid in Janu/21</t>
        </r>
      </text>
    </comment>
    <comment ref="AN357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03/06/21
8231</t>
        </r>
      </text>
    </comment>
    <comment ref="H358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T.c Order By
 board 25 /02/21
College=01/03/21</t>
        </r>
      </text>
    </comment>
    <comment ref="J358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T.c Order By
 board 25 /02/21
College=01/03/21</t>
        </r>
      </text>
    </comment>
    <comment ref="N358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14/09/2020
7,500/-</t>
        </r>
      </text>
    </comment>
    <comment ref="P358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14/09/2020
7,500/-</t>
        </r>
      </text>
    </comment>
    <comment ref="R358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14/09/2020
7,500/-</t>
        </r>
      </text>
    </comment>
    <comment ref="T358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18/02/21
8254
Oct/20
Nov=2480 Due=2140
O/fee=8000</t>
        </r>
      </text>
    </comment>
    <comment ref="W358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Less 30% in Tuition fee for Oct/20.</t>
        </r>
      </text>
    </comment>
    <comment ref="X358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18/02/21
8254
Oct/20
Nov=2480 Due=2140
O/fee=8000</t>
        </r>
      </text>
    </comment>
    <comment ref="Y358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Less 30% in Tuition fee for Oct/20.</t>
        </r>
      </text>
    </comment>
    <comment ref="AF358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18/02/21
8254
Oct/20
Nov=2480 Due=2140
O/fee=8000
24/02/21
8255
Up to Feb/21</t>
        </r>
      </text>
    </comment>
    <comment ref="N359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14/09/2020
7,500/-</t>
        </r>
      </text>
    </comment>
    <comment ref="P359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14/09/2020
7,500/-</t>
        </r>
      </text>
    </comment>
    <comment ref="R359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14/09/2020
7,500/-</t>
        </r>
      </text>
    </comment>
    <comment ref="T359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28/01/21
8278
O/fee=6500 Due=2500
Paid in janu/21</t>
        </r>
      </text>
    </comment>
    <comment ref="W359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Less 30% in Tuition fee for Oct/20.</t>
        </r>
      </text>
    </comment>
    <comment ref="Y359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Less 30% in Tuition fee for Oct/20.</t>
        </r>
      </text>
    </comment>
    <comment ref="AD359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28/01/21
8278
O/fee=6500 Due=2500
Paid in janu/21</t>
        </r>
      </text>
    </comment>
    <comment ref="AH359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01/03/21
8279
Up to Dec/20
O/fee=2500/-  Paid
Janu/21 3640 Due=980
</t>
        </r>
      </text>
    </comment>
    <comment ref="AN359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04/06/21
8280</t>
        </r>
      </text>
    </comment>
    <comment ref="N360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14/09/2020
7,500/-</t>
        </r>
      </text>
    </comment>
    <comment ref="P360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14/09/2020
7,500/-</t>
        </r>
      </text>
    </comment>
    <comment ref="R360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14/09/2020
7,500/-</t>
        </r>
      </text>
    </comment>
    <comment ref="W360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Less 30% in Tuition fee for Oct/20.</t>
        </r>
      </text>
    </comment>
    <comment ref="Y360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Less 30% in Tuition fee for Oct/20.</t>
        </r>
      </text>
    </comment>
    <comment ref="Z360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25/01/21
8302
O/fee=8000
Nov + Dec/20
paid in janu/21</t>
        </r>
      </text>
    </comment>
    <comment ref="AB360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25/01/21
8302
O/fee=8000
Nov + Dec/20
paid in janu/21</t>
        </r>
      </text>
    </comment>
    <comment ref="AD360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25/01/21
8302
O/fee=8000
Oct + Nov/20
paid in janu/21</t>
        </r>
      </text>
    </comment>
    <comment ref="AF360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10/02/21
8303+
Dec + Janu/21</t>
        </r>
      </text>
    </comment>
    <comment ref="AH360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10/03/21
8304
Feb/21</t>
        </r>
      </text>
    </comment>
    <comment ref="AN360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01/06/21
8305
</t>
        </r>
      </text>
    </comment>
    <comment ref="B361" authorId="0">
      <text>
        <r>
          <rPr>
            <b/>
            <sz val="9"/>
            <color indexed="81"/>
            <rFont val="Tahoma"/>
            <family val="2"/>
          </rPr>
          <t>Windows User:
Application  H/o</t>
        </r>
        <r>
          <rPr>
            <sz val="9"/>
            <color indexed="81"/>
            <rFont val="Tahoma"/>
            <family val="2"/>
          </rPr>
          <t xml:space="preserve">
Khokon sir, Razia medum &amp; Principal sir Ovivabok-e
Bolel  50% Dite.
</t>
        </r>
      </text>
    </comment>
    <comment ref="N361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14/09/2020
7,500/-</t>
        </r>
      </text>
    </comment>
    <comment ref="P361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14/09/2020
7,500/-</t>
        </r>
      </text>
    </comment>
    <comment ref="R361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14/09/2020
7,500/-</t>
        </r>
      </text>
    </comment>
    <comment ref="T361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26/01/21
8327
O/fee=3000 Due=5000
Nov to Janu/21
Paid in Janu/21</t>
        </r>
      </text>
    </comment>
    <comment ref="W361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Less 30% in Tuition fee for Oct/20.</t>
        </r>
      </text>
    </comment>
    <comment ref="X361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08/11/2020
8326
Oct/20
Paid in Nov/20</t>
        </r>
      </text>
    </comment>
    <comment ref="Y361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Less 30% in Tuition fee for Oct/20.</t>
        </r>
      </text>
    </comment>
    <comment ref="Z361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08/11/2020
8326
Oct/20
Paid in Nov/20
26/01/21
8327
O/fee=3000 Due=5000
Nov to Janu/21
Paid in Janu/21</t>
        </r>
      </text>
    </comment>
    <comment ref="AB361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26/01/21
8327
O/fee=3000 Due=5000
Nov to Janu/21
Paid in Janu/21</t>
        </r>
      </text>
    </comment>
    <comment ref="AD361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26/01/21
8327
O/fee=3000 Due=5000
Nov to Janu/21
Paid in Janu/21</t>
        </r>
      </text>
    </comment>
    <comment ref="AF361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10/02/21
8328</t>
        </r>
      </text>
    </comment>
    <comment ref="AH361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11/03/2021
8329
</t>
        </r>
      </text>
    </comment>
    <comment ref="AN361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06/06/21
8330</t>
        </r>
      </text>
    </comment>
    <comment ref="N362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14/09/2020
7,500/-</t>
        </r>
      </text>
    </comment>
    <comment ref="P362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14/09/2020
7,500/-</t>
        </r>
      </text>
    </comment>
    <comment ref="R362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14/09/2020
7,500/-</t>
        </r>
      </text>
    </comment>
    <comment ref="T362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28/01/21
3122
O/fee=5000
Due=3000
Paid in Janu/21</t>
        </r>
      </text>
    </comment>
    <comment ref="W362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Less 30% in Tuition fee for Oct/20.</t>
        </r>
      </text>
    </comment>
    <comment ref="Y362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Less 30% in Tuition fee for Oct/20.</t>
        </r>
      </text>
    </comment>
    <comment ref="AD362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28/01/21
3122
O/fee=5000
Due=3000
Paid in Janu/21</t>
        </r>
      </text>
    </comment>
    <comment ref="N363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14/09/2020
7,500/-</t>
        </r>
      </text>
    </comment>
    <comment ref="P363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14/09/2020
7,500/-</t>
        </r>
      </text>
    </comment>
    <comment ref="R363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14/09/2020
7,500/-</t>
        </r>
      </text>
    </comment>
    <comment ref="T363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27/01/21
3146
O/fe=8000
Paid inJanu/21</t>
        </r>
      </text>
    </comment>
    <comment ref="W363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Less 30% in Tuition fee for Oct/20.</t>
        </r>
      </text>
    </comment>
    <comment ref="Y363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Less 30% in Tuition fee for Oct/20.</t>
        </r>
      </text>
    </comment>
    <comment ref="AD363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27/01/21
3146
O/fe=8000
Paid inJanu/21</t>
        </r>
      </text>
    </comment>
    <comment ref="AF363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10/02/21
3147</t>
        </r>
      </text>
    </comment>
    <comment ref="AH363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15/03/21
3148
Up to March/21</t>
        </r>
      </text>
    </comment>
    <comment ref="AL363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23/05/21
3149
April/21</t>
        </r>
      </text>
    </comment>
    <comment ref="N364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14/09/2020
7,500/-</t>
        </r>
      </text>
    </comment>
    <comment ref="P364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14/09/2020
7,500/-</t>
        </r>
      </text>
    </comment>
    <comment ref="R364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14/09/2020
7,500/-</t>
        </r>
      </text>
    </comment>
    <comment ref="T364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26/01/21
3170
O/fee Full
Oct to Janu/21
Paid in Janu/21</t>
        </r>
      </text>
    </comment>
    <comment ref="W364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Less 30% in Tuition fee for Oct/20.</t>
        </r>
      </text>
    </comment>
    <comment ref="X364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26/01/21
3170
O/fee Full
Oct to Janu/21
Paid in Janu/21</t>
        </r>
      </text>
    </comment>
    <comment ref="Y364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Less 30% in Tuition fee for Oct/20.</t>
        </r>
      </text>
    </comment>
    <comment ref="Z364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26/01/21
3170
O/fee Full
Oct to Janu/21
Paid in Janu/21</t>
        </r>
      </text>
    </comment>
    <comment ref="AB364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26/01/21
3170
O/fee Full
Oct to Janu/21
Paid in Janu/21</t>
        </r>
      </text>
    </comment>
    <comment ref="AD364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26/01/21
3170
O/fee Full
Oct to Janu/21
Paid in Janu/21</t>
        </r>
      </text>
    </comment>
    <comment ref="AH364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15/03/21
3171
Feb/21</t>
        </r>
      </text>
    </comment>
    <comment ref="AL364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29/05/21
3172
March + April/21</t>
        </r>
      </text>
    </comment>
    <comment ref="N365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14/09/2020
7,500/-</t>
        </r>
      </text>
    </comment>
    <comment ref="P365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14/09/2020
7,500/-</t>
        </r>
      </text>
    </comment>
    <comment ref="R365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14/09/2020
7,500/-</t>
        </r>
      </text>
    </comment>
    <comment ref="T365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27/01/21
3196
O/fee=8000
Dec/20
Paid in janu/21</t>
        </r>
      </text>
    </comment>
    <comment ref="W365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Less 30% in Tuition fee for Oct/20.</t>
        </r>
      </text>
    </comment>
    <comment ref="X365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09/11/2020
3194
Oct/2020
Paid to nov/20</t>
        </r>
      </text>
    </comment>
    <comment ref="Y365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Less 30% in Tuition fee for Oct/20.</t>
        </r>
      </text>
    </comment>
    <comment ref="Z365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09/11/2020
3194
Oct/2020
29/12/2020
3195
Nov/20
Paid in Dec/20</t>
        </r>
      </text>
    </comment>
    <comment ref="AB365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29/12/2020
3195
Nov/20
Paid in Dec/20
27/01/21
3196
O/fee=8000
Dec/20
Paid in janu/21</t>
        </r>
      </text>
    </comment>
    <comment ref="AD365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27/01/21
3196
O/fee=8000
Dec/20
Paid in janu/21</t>
        </r>
      </text>
    </comment>
    <comment ref="AF365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22/02/21
3197</t>
        </r>
      </text>
    </comment>
    <comment ref="AH365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22/03/2021
3198
Feb + March/21</t>
        </r>
      </text>
    </comment>
    <comment ref="AN365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05/06/21
3199</t>
        </r>
      </text>
    </comment>
    <comment ref="N366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14/09/2020
7,500/-</t>
        </r>
      </text>
    </comment>
    <comment ref="P366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14/09/2020
7,500/-</t>
        </r>
      </text>
    </comment>
    <comment ref="R366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14/09/2020
7,500/-</t>
        </r>
      </text>
    </comment>
    <comment ref="T366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25/11/2020
7918
O/fee With
Oct/20
Paid in Non/20</t>
        </r>
      </text>
    </comment>
    <comment ref="W366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Less 30% in Tuition fee for Oct/20.</t>
        </r>
      </text>
    </comment>
    <comment ref="X366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25/11/2020
7918
O/fee With
Oct/20
Paid in Non/20</t>
        </r>
      </text>
    </comment>
    <comment ref="Y366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Less 30% in Tuition fee for Oct/20.</t>
        </r>
      </text>
    </comment>
    <comment ref="Z366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25/11/2020
7918
O/fee With
Oct/20
25/11/2020
7919
Nov/20
Paid in Nov/20</t>
        </r>
      </text>
    </comment>
    <comment ref="AB366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27/01/21
7920
Dec=3780
Janu=4340
Paid in janu/21</t>
        </r>
      </text>
    </comment>
    <comment ref="AD366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27/01/21
7920
Dec=3780
Janu=4340
Paid in janu/21</t>
        </r>
      </text>
    </comment>
    <comment ref="AN366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02/06/21
7921
</t>
        </r>
      </text>
    </comment>
    <comment ref="N367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14/09/2020
7,500/-</t>
        </r>
      </text>
    </comment>
    <comment ref="P367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14/09/2020
7,500/-</t>
        </r>
      </text>
    </comment>
    <comment ref="R367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14/09/2020
7,500/-</t>
        </r>
      </text>
    </comment>
    <comment ref="Z367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08/10/2020
By bkssh
C=4620
H=1970
T=6590</t>
        </r>
      </text>
    </comment>
    <comment ref="AB367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09/11/2020
By bkash
C=4620
H=1950
T=6570</t>
        </r>
      </text>
    </comment>
    <comment ref="AD367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10/12/2020
By bkash
C=4620
H=1950
T=6570
Dec/20</t>
        </r>
      </text>
    </comment>
    <comment ref="AF367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09/01/2021
C=4620
H=1950
T=6570
Janu/21</t>
        </r>
      </text>
    </comment>
    <comment ref="AH367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10/02/21
7943</t>
        </r>
      </text>
    </comment>
    <comment ref="AJ367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10/03/21
By bkash
C=4620
H=1950
T= 6570</t>
        </r>
      </text>
    </comment>
    <comment ref="AL367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13/04/21
By bkash
C=4620
H=1950
T= 6570</t>
        </r>
      </text>
    </comment>
    <comment ref="AP367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02/06/21
7949
</t>
        </r>
      </text>
    </comment>
    <comment ref="N368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14/09/2020
7,500/-</t>
        </r>
      </text>
    </comment>
    <comment ref="P368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14/09/2020
7,500/-</t>
        </r>
      </text>
    </comment>
    <comment ref="R368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14/09/2020
7,500/-</t>
        </r>
      </text>
    </comment>
    <comment ref="T368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15.10.2020
7966
Oct/20 (Less=30%)
Others fee</t>
        </r>
      </text>
    </comment>
    <comment ref="W368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Less 30% in Tuition fee for Oct/20.</t>
        </r>
      </text>
    </comment>
    <comment ref="X368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15.10.2020
7966
Oct/20 (Less=30%)
Others fee</t>
        </r>
      </text>
    </comment>
    <comment ref="Y368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Less 30% in Tuition fee for Oct/20.</t>
        </r>
      </text>
    </comment>
    <comment ref="Z368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17/01/2021
Nov to janu/21
Paid in Janu/21</t>
        </r>
      </text>
    </comment>
    <comment ref="AB368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17/01/2021
Nov to janu/21
Paid in Janu/21</t>
        </r>
      </text>
    </comment>
    <comment ref="AD368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17/01/2021
Nov to janu/21
Paid in Janu/21</t>
        </r>
      </text>
    </comment>
    <comment ref="AN368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07/06/21
7968
</t>
        </r>
      </text>
    </comment>
    <comment ref="N369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14/09/2020
7,500/-</t>
        </r>
      </text>
    </comment>
    <comment ref="P369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14/09/2020
7,500/-</t>
        </r>
      </text>
    </comment>
    <comment ref="R369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14/09/2020
7,500/-</t>
        </r>
      </text>
    </comment>
    <comment ref="T369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29/10/2020
7990
Paid to Oct/20</t>
        </r>
      </text>
    </comment>
    <comment ref="X369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22/09/2020
8,000/-</t>
        </r>
      </text>
    </comment>
    <comment ref="Z369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08/10/20
7991
29/10/2020
7990
O/fee</t>
        </r>
      </text>
    </comment>
    <comment ref="AB369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09/11/2020
7992
</t>
        </r>
      </text>
    </comment>
    <comment ref="AD369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15/12/2020
7993
</t>
        </r>
      </text>
    </comment>
    <comment ref="AF369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18/01/2021
7994
</t>
        </r>
      </text>
    </comment>
    <comment ref="AH369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10/02/21
7995</t>
        </r>
      </text>
    </comment>
    <comment ref="AJ369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13/03/21
7996
</t>
        </r>
      </text>
    </comment>
    <comment ref="AL369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13/04/2021
7997
</t>
        </r>
      </text>
    </comment>
    <comment ref="AP369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05/06/21
7999/7998
</t>
        </r>
      </text>
    </comment>
    <comment ref="N370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14/09/2020
7,500/-</t>
        </r>
      </text>
    </comment>
    <comment ref="P370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14/09/2020
7,500/-</t>
        </r>
      </text>
    </comment>
    <comment ref="R370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14/09/2020
7,500/-</t>
        </r>
      </text>
    </comment>
    <comment ref="W370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Less 30% in Tuition fee for Oct/20.</t>
        </r>
      </text>
    </comment>
    <comment ref="X370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27/12/2020
Oct  to Dec/20
Paid in Dec/20</t>
        </r>
      </text>
    </comment>
    <comment ref="Y370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Less 30% in Tuition fee for Oct/20.</t>
        </r>
      </text>
    </comment>
    <comment ref="Z370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27/12/2020
Oct  to Dec/20
Paid in Dec/20</t>
        </r>
      </text>
    </comment>
    <comment ref="AB370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27/12/2020
8014
Oct  to Dec/20
Paid in Dec/20
O/fee Due</t>
        </r>
      </text>
    </comment>
    <comment ref="AD370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28/01/21
8015
Janu/21
Paid in janu/21</t>
        </r>
      </text>
    </comment>
    <comment ref="AE370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AN370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07/06/21
8016</t>
        </r>
      </text>
    </comment>
    <comment ref="N371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14/09/2020
7,500/-</t>
        </r>
      </text>
    </comment>
    <comment ref="P371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14/09/2020
7,500/-</t>
        </r>
      </text>
    </comment>
    <comment ref="R371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14/09/2020
7,500/-</t>
        </r>
      </text>
    </comment>
    <comment ref="W371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Less 30% in Tuition fee for Oct/20.</t>
        </r>
      </text>
    </comment>
    <comment ref="Y371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Less 30% in Tuition fee for Oct/20.</t>
        </r>
      </text>
    </comment>
    <comment ref="AN371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07/06/21
8038
</t>
        </r>
      </text>
    </comment>
    <comment ref="N372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14/09/2020
7,500/-</t>
        </r>
      </text>
    </comment>
    <comment ref="P372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14/09/2020
7,500/-</t>
        </r>
      </text>
    </comment>
    <comment ref="R372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14/09/2020
7,500/-</t>
        </r>
      </text>
    </comment>
    <comment ref="T372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18/02/21
8062
O/fee=8000</t>
        </r>
      </text>
    </comment>
    <comment ref="W372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Less 30% in Tuition fee for Oct/20.</t>
        </r>
      </text>
    </comment>
    <comment ref="X372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25/01/21
56545
Oct to Janu/21
Paid in Janu/21</t>
        </r>
      </text>
    </comment>
    <comment ref="Y372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Less 30% in Tuition fee for Oct/20.</t>
        </r>
      </text>
    </comment>
    <comment ref="Z372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25/01/21
56545
Oct to Janu/21
Paid in Janu/21</t>
        </r>
      </text>
    </comment>
    <comment ref="AB372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25/01/21
56545
Oct to Janu/21
Paid in Janu/21</t>
        </r>
      </text>
    </comment>
    <comment ref="AD372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25/01/21
56545
Oct to Janu/21
Paid in Janu/21</t>
        </r>
      </text>
    </comment>
    <comment ref="AF372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18/02/21
8062
O/fee=8000</t>
        </r>
      </text>
    </comment>
    <comment ref="AN372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06/06/21
8063
Feb + march/21</t>
        </r>
      </text>
    </comment>
    <comment ref="N373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14/09/2020
7,500/-</t>
        </r>
      </text>
    </comment>
    <comment ref="P373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14/09/2020
7,500/-</t>
        </r>
      </text>
    </comment>
    <comment ref="R373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14/09/2020
7,500/-</t>
        </r>
      </text>
    </comment>
    <comment ref="T373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26/01/21
9087
O/fee
Oct to Janu/21
Paid in Janu/21</t>
        </r>
      </text>
    </comment>
    <comment ref="Z373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26/01/21
9087
O/fee
Oct to Janu/21
Paid in Janu/21</t>
        </r>
      </text>
    </comment>
    <comment ref="AB373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26/01/21
9087
O/fee
Oct to Janu/21
Paid in Janu/21</t>
        </r>
      </text>
    </comment>
    <comment ref="AD373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26/01/21
9087
O/fee
Oct to Janu/21
Paid in Janu/21</t>
        </r>
      </text>
    </comment>
    <comment ref="AF373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26/01/21
9087
O/fee
Oct to Janu/21
Paid in Janu/21</t>
        </r>
      </text>
    </comment>
    <comment ref="AP373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06/06/21
8086
Up to May/21</t>
        </r>
      </text>
    </comment>
    <comment ref="N374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14/09/2020
7,500/-</t>
        </r>
      </text>
    </comment>
    <comment ref="P374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14/09/2020
7,500/-</t>
        </r>
      </text>
    </comment>
    <comment ref="R374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14/09/2020
7,500/-</t>
        </r>
      </text>
    </comment>
    <comment ref="T374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23.09.2020
8110</t>
        </r>
      </text>
    </comment>
    <comment ref="W374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Less 30% in Tuition fee for Oct/20.</t>
        </r>
      </text>
    </comment>
    <comment ref="X374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26/01/2021
8111
Oct to Janu/21
Paid in Janu/21</t>
        </r>
      </text>
    </comment>
    <comment ref="Y374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Less 30% in Tuition fee for Oct/20.</t>
        </r>
      </text>
    </comment>
    <comment ref="Z374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26/01/2021
8111
Oct to Janu/21
Paid in Janu/21</t>
        </r>
      </text>
    </comment>
    <comment ref="AB374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26/01/2021
8111
Oct to Janu/21
Paid in Janu/21</t>
        </r>
      </text>
    </comment>
    <comment ref="AD374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26/01/2021
8111
Oct to Janu/21
Paid in Janu/21</t>
        </r>
      </text>
    </comment>
    <comment ref="AN374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07/06/21
8112
</t>
        </r>
      </text>
    </comment>
    <comment ref="N375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14/09/2020
7,500/-</t>
        </r>
      </text>
    </comment>
    <comment ref="P375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14/09/2020
7,500/-</t>
        </r>
      </text>
    </comment>
    <comment ref="R375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14/09/2020
7,500/-</t>
        </r>
      </text>
    </comment>
    <comment ref="T375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22/09/2020
8,000/-</t>
        </r>
      </text>
    </comment>
    <comment ref="X375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22/09/2020
8,000/-</t>
        </r>
      </text>
    </comment>
    <comment ref="Z375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08/10/2020
By bkash
C=4690/-</t>
        </r>
      </text>
    </comment>
    <comment ref="AB375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08/11/2020
By blash
C=4670</t>
        </r>
      </text>
    </comment>
    <comment ref="AD375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09/12/2020
By bkash
C=4620
H=0
T=4620</t>
        </r>
      </text>
    </comment>
    <comment ref="AF375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05/01/2021
By bkash
C=3380
H=0
Janu/21</t>
        </r>
      </text>
    </comment>
    <comment ref="AH375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10/02/21
8137</t>
        </r>
      </text>
    </comment>
    <comment ref="AJ375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09/03/21
By bkash
C=4340</t>
        </r>
      </text>
    </comment>
    <comment ref="AL375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12/04/21
By bkash
C=4340</t>
        </r>
      </text>
    </comment>
    <comment ref="AN375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04/05/21
By bkash
C=4340</t>
        </r>
      </text>
    </comment>
    <comment ref="AP375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03/06/21
8140</t>
        </r>
      </text>
    </comment>
    <comment ref="N376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14/09/2020
7,500/-</t>
        </r>
      </text>
    </comment>
    <comment ref="P376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14/09/2020
7,500/-</t>
        </r>
      </text>
    </comment>
    <comment ref="R376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14/09/2020
7,500/-</t>
        </r>
      </text>
    </comment>
    <comment ref="W376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Less 30% in Tuition fee for Oct/20.</t>
        </r>
      </text>
    </comment>
    <comment ref="X376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30/01/21
6718
Oct 
Nov=1020 Deu=3310
Paid in janu/21</t>
        </r>
      </text>
    </comment>
    <comment ref="Y376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Less 30% in Tuition fee for Oct/20.</t>
        </r>
      </text>
    </comment>
    <comment ref="Z376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30/01/21
6718
Oct 
Nov=1020 Deu=3310
Paid in janu/21</t>
        </r>
      </text>
    </comment>
    <comment ref="AD376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30/01/21
6718
Oct 
Nov=1020 Deu=3310
Paid in janu/21</t>
        </r>
      </text>
    </comment>
    <comment ref="N377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14/09/2020
7,500/-</t>
        </r>
      </text>
    </comment>
    <comment ref="P377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14/09/2020
7,500/-</t>
        </r>
      </text>
    </comment>
    <comment ref="R377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14/09/2020
7,500/-</t>
        </r>
      </text>
    </comment>
    <comment ref="W377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Less 30% in Tuition fee for Oct/20.</t>
        </r>
      </text>
    </comment>
    <comment ref="Y377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Less 30% in Tuition fee for Oct/20.</t>
        </r>
      </text>
    </comment>
    <comment ref="H378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Less-3,300/-</t>
        </r>
      </text>
    </comment>
    <comment ref="J378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Less-3,300/-</t>
        </r>
      </text>
    </comment>
    <comment ref="N378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14/09/2020
6,000/-</t>
        </r>
      </text>
    </comment>
    <comment ref="P378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14/09/2020
6,000/-</t>
        </r>
      </text>
    </comment>
    <comment ref="R378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14/09/2020
6,000/-
28/01/21
6766
S/c=1500
Oct to Janu/21
Paid in janu/21</t>
        </r>
      </text>
    </comment>
    <comment ref="W378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Less 30% in Tuition fee for Oct/20.</t>
        </r>
      </text>
    </comment>
    <comment ref="X378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28/01/21
6766
S/c=1500
Oct to Janu/21
Paid in janu/21</t>
        </r>
      </text>
    </comment>
    <comment ref="Y378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Less 30% in Tuition fee for Oct/20.</t>
        </r>
      </text>
    </comment>
    <comment ref="Z378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28/01/21
6766
S/c=1500
Oct to Janu/21
Paid in janu/21</t>
        </r>
      </text>
    </comment>
    <comment ref="AB378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28/01/21
6766
S/c=1500
Oct to Janu/21
Paid in janu/21</t>
        </r>
      </text>
    </comment>
    <comment ref="AD378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28/01/21
6766
S/c=1500
Oct to Janu/21
Paid in janu/21</t>
        </r>
      </text>
    </comment>
    <comment ref="AN378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03/06/21
6767
Feb/21 to June/21
O/fee Due=8,000/-</t>
        </r>
      </text>
    </comment>
    <comment ref="N379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14/09/2020
7,500/-</t>
        </r>
      </text>
    </comment>
    <comment ref="P379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14/09/2020
7,500/-</t>
        </r>
      </text>
    </comment>
    <comment ref="R379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14/09/2020
7,500/-</t>
        </r>
      </text>
    </comment>
    <comment ref="T379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04/01/2021
6791
Janu/21
O/fee=8000
Paid in Janu/21</t>
        </r>
      </text>
    </comment>
    <comment ref="W379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Less 30% in Tuition fee for Oct/20.</t>
        </r>
      </text>
    </comment>
    <comment ref="X379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13/12/2020
6790
Oct to Dec/20
Paid In Dec/20</t>
        </r>
      </text>
    </comment>
    <comment ref="Y379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Less 30% in Tuition fee for Oct/20.</t>
        </r>
      </text>
    </comment>
    <comment ref="Z379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13/12/2020
6790
Oct to Dec/20
Paid In Dec/20</t>
        </r>
      </text>
    </comment>
    <comment ref="AB379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13/12/2020
6790
Oct to Dec/20
Paid In Dec/20</t>
        </r>
      </text>
    </comment>
    <comment ref="AD379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04/01/2021
6791
Janu/21
O/fee=8000
Paid in Janu/21</t>
        </r>
      </text>
    </comment>
    <comment ref="AF379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10/02/21
6792</t>
        </r>
      </text>
    </comment>
    <comment ref="AN379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02/06/21
6793
March/21 To June/21</t>
        </r>
      </text>
    </comment>
    <comment ref="N380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14/09/2020
7,500/-</t>
        </r>
      </text>
    </comment>
    <comment ref="P380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14/09/2020
7,500/-</t>
        </r>
      </text>
    </comment>
    <comment ref="R380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14/09/2020
7,500/-</t>
        </r>
      </text>
    </comment>
    <comment ref="Z380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28/01/21
6814
O/c/20
Nov=380 Due=4240
Paid in janu/21</t>
        </r>
      </text>
    </comment>
    <comment ref="AF380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28/01/21
6814
O/c/20
Nov=380 Due=4240
Paid in janu/21</t>
        </r>
      </text>
    </comment>
    <comment ref="AP380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07/06/21
6815
4,000/-</t>
        </r>
      </text>
    </comment>
    <comment ref="N381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14/09/2020
7,500/-</t>
        </r>
      </text>
    </comment>
    <comment ref="P381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14/09/2020
7,500/-</t>
        </r>
      </text>
    </comment>
    <comment ref="R381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14/09/2020
7,500/-</t>
        </r>
      </text>
    </comment>
    <comment ref="Z381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20/12/2020
40670
Oct to Dec/20
Paid in Dec/20</t>
        </r>
      </text>
    </comment>
    <comment ref="AB381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20/12/2020
40670
Oct to Dec/20
Paid in Dec/20</t>
        </r>
      </text>
    </comment>
    <comment ref="AD381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20/12/2020
40670
Oct to Dec/20
Paid in Dec/20</t>
        </r>
      </text>
    </comment>
    <comment ref="AF381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27/01/2021
6806
Janu/21</t>
        </r>
      </text>
    </comment>
    <comment ref="AP381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06/06/21
6839
Feb/21 to May/21
O/fee due=8000/-</t>
        </r>
      </text>
    </comment>
    <comment ref="N382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14/09/2020
7,500/-</t>
        </r>
      </text>
    </comment>
    <comment ref="P382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14/09/2020
7,500/-</t>
        </r>
      </text>
    </comment>
    <comment ref="R382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14/09/2020
7,500/-</t>
        </r>
      </text>
    </comment>
    <comment ref="T382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27/01/21
6862
O/fee=8000
Oct = 2680 Due=1640
Paid in janu/21</t>
        </r>
      </text>
    </comment>
    <comment ref="W382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Less 30% in Tuition fee for Oct/20.</t>
        </r>
      </text>
    </comment>
    <comment ref="X382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27/01/21
6862
O/fee=8000
Oct = 2680 Due=1640
Paid in janu/21</t>
        </r>
      </text>
    </comment>
    <comment ref="Y382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Less 30% in Tuition fee for Oct/20.</t>
        </r>
      </text>
    </comment>
    <comment ref="AD382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27/01/21
6862
O/fee=8000
Oct = 2680 Due=1640
Paid in janu/21</t>
        </r>
      </text>
    </comment>
    <comment ref="AN382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03/06/21
6863
</t>
        </r>
      </text>
    </comment>
    <comment ref="B383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Note-149
Less=2,000/-
Opening to Cliosing Period</t>
        </r>
      </text>
    </comment>
    <comment ref="H383" authorId="0">
      <text>
        <r>
          <rPr>
            <b/>
            <sz val="9"/>
            <color indexed="81"/>
            <rFont val="Tahoma"/>
            <family val="2"/>
          </rPr>
          <t xml:space="preserve">Windows User:
</t>
        </r>
        <r>
          <rPr>
            <sz val="9"/>
            <color indexed="81"/>
            <rFont val="Tahoma"/>
            <family val="2"/>
          </rPr>
          <t xml:space="preserve">Note-149
Less=1,000/-
Opening to Clossing Period
Meeting=20/10/2020
</t>
        </r>
      </text>
    </comment>
    <comment ref="J383" authorId="0">
      <text>
        <r>
          <rPr>
            <b/>
            <sz val="9"/>
            <color indexed="81"/>
            <rFont val="Tahoma"/>
            <family val="2"/>
          </rPr>
          <t xml:space="preserve">Windows User:
</t>
        </r>
        <r>
          <rPr>
            <sz val="9"/>
            <color indexed="81"/>
            <rFont val="Tahoma"/>
            <family val="2"/>
          </rPr>
          <t xml:space="preserve">Note-149
Less=1,000/-
Opening to Clossing Period
Meeting=20/10/2020
</t>
        </r>
      </text>
    </comment>
    <comment ref="N383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14/09/2020
7,500/-</t>
        </r>
      </text>
    </comment>
    <comment ref="P383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14/09/2020
7,500/-</t>
        </r>
      </text>
    </comment>
    <comment ref="R383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14/09/2020
7,500/-</t>
        </r>
      </text>
    </comment>
    <comment ref="T383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26/01/21
6889
O/fee 8000
Dec/21
Paid in Janu/21</t>
        </r>
      </text>
    </comment>
    <comment ref="Z383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05/11/2020
6886
Oct/2020
Paid in Nov
</t>
        </r>
      </text>
    </comment>
    <comment ref="AB383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05/11/2020
6886
Oct/2020
01/12/2020
6887
Nov/20
Paid in Dec/20</t>
        </r>
      </text>
    </comment>
    <comment ref="AD383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01/12/20
6887
Nov/20
26/01/21
6889
O/fee 8000
Dec/21
Paid in Janu/21</t>
        </r>
      </text>
    </comment>
    <comment ref="AF383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26/01/21
6889
O/fee 8000
Dec/21
Paid in Janu/21</t>
        </r>
      </text>
    </comment>
    <comment ref="AJ383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08/03/21
6890/91
Janu/21 + Feb/21
31/03/2021
6892
</t>
        </r>
      </text>
    </comment>
    <comment ref="AP383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06/06/21
6893
April21</t>
        </r>
      </text>
    </comment>
    <comment ref="N384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14/09/2020
7,500/-</t>
        </r>
      </text>
    </comment>
    <comment ref="P384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14/09/2020
7,500/-</t>
        </r>
      </text>
    </comment>
    <comment ref="R384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14/09/2020
7,500/-</t>
        </r>
      </text>
    </comment>
    <comment ref="T384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26/01/21
56557
O/fee=8000
Nov/21=2000 Due=2620
Paid in janu/21</t>
        </r>
      </text>
    </comment>
    <comment ref="W384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Less 30% in Tuition fee for Oct/20.</t>
        </r>
      </text>
    </comment>
    <comment ref="X384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11/11/2020
By bkash
C=4620
Oct/21
Paid innov/21</t>
        </r>
      </text>
    </comment>
    <comment ref="Y384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Less 30% in Tuition fee for Oct/20.</t>
        </r>
      </text>
    </comment>
    <comment ref="Z384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11/11/2020
By bkash
C=4620
Oct/21
Paid in nov/21
26/01/21
56557
O/fee=8000
Nov/21=2000 Due=2620
Paid in janu/21</t>
        </r>
      </text>
    </comment>
    <comment ref="AD384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26/01/21
56557
O/fee=8000
Nov/21=2000 Due=2620
Paid in janu/21</t>
        </r>
      </text>
    </comment>
    <comment ref="AN384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05/06/21
3342
10,000/-</t>
        </r>
      </text>
    </comment>
    <comment ref="N385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14/09/2020
7,500/-</t>
        </r>
      </text>
    </comment>
    <comment ref="P385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14/09/2020
7,500/-</t>
        </r>
      </text>
    </comment>
    <comment ref="R385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14/09/2020
7,500/-</t>
        </r>
      </text>
    </comment>
    <comment ref="T385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27/01/2021
40912
O/fee=8000
Oct=4620
Nov=380 Due=4240
Paid in janu/21</t>
        </r>
      </text>
    </comment>
    <comment ref="Z385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27/01/2021
40912
O/fee=8000
Oct=4620
Nov=380 Due=4240
Paid in janu/21</t>
        </r>
      </text>
    </comment>
    <comment ref="AF385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27/01/2021
40912
O/fee=8000
Oct=4620
Nov=380 Due=4240
Paid in janu/21</t>
        </r>
      </text>
    </comment>
    <comment ref="AP385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09/06/21
Nov=4240
Dec/20=760 Due=3860</t>
        </r>
      </text>
    </comment>
    <comment ref="N386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14/09/2020
7,500/-</t>
        </r>
      </text>
    </comment>
    <comment ref="P386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14/09/2020
7,500/-</t>
        </r>
      </text>
    </comment>
    <comment ref="R386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14/09/2020
7,500/-</t>
        </r>
      </text>
    </comment>
    <comment ref="T386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26/01/21
6478
O/fee
Oct to Janu/21
Paid in Janu/21</t>
        </r>
      </text>
    </comment>
    <comment ref="Z386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26/01/21
6478
O/fee
Oct to Janu/21
Paid in Janu/21</t>
        </r>
      </text>
    </comment>
    <comment ref="AB386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26/01/21
6478
O/fee
Oct to Janu/21
Paid in Janu/21</t>
        </r>
      </text>
    </comment>
    <comment ref="AD386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26/01/21
6478
O/fee
Oct to Janu/21
Paid in Janu/21</t>
        </r>
      </text>
    </comment>
    <comment ref="AF386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26/01/21
6478
O/fee
Oct to Janu/21
Paid in Janu/21</t>
        </r>
      </text>
    </comment>
    <comment ref="AN386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24/05/21
6479
Up to May/21</t>
        </r>
      </text>
    </comment>
    <comment ref="N387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14/09/2020
7,500/-</t>
        </r>
      </text>
    </comment>
    <comment ref="P387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14/09/2020
7,500/-</t>
        </r>
      </text>
    </comment>
    <comment ref="R387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14/09/2020
7,500/-</t>
        </r>
      </text>
    </comment>
    <comment ref="T387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26/01/21
6562
o/fee Full
Nov to Janu/21
Paid in Janu/21</t>
        </r>
      </text>
    </comment>
    <comment ref="W387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Less 30% in Tuition fee for Oct/20.</t>
        </r>
      </text>
    </comment>
    <comment ref="X387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15.10.2020
Bkash=6,660/-
College=4,620/-
Hostel=2,040/-</t>
        </r>
      </text>
    </comment>
    <comment ref="Y387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Less 30% in Tuition fee for Oct/20.</t>
        </r>
      </text>
    </comment>
    <comment ref="Z387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26/01/21
6562
o/fee Full
Nov to Janu/21
Paid in Janu/21</t>
        </r>
      </text>
    </comment>
    <comment ref="AB387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26/01/21
6562
o/fee Full
Nov to Janu/21
Paid in Janu/21</t>
        </r>
      </text>
    </comment>
    <comment ref="AD387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26/01/21
6562
o/fee Full
Nov to Janu/21
Paid in Janu/21</t>
        </r>
      </text>
    </comment>
    <comment ref="AL387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05/05/21
By bkash
C=13860</t>
        </r>
      </text>
    </comment>
    <comment ref="N388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14/09/2020
7,500/-</t>
        </r>
      </text>
    </comment>
    <comment ref="P388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14/09/2020
7,500/-</t>
        </r>
      </text>
    </comment>
    <comment ref="R388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14/09/2020
7,500/-</t>
        </r>
      </text>
    </comment>
    <comment ref="T388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30/01/21
6526
O/fee Full
Oct to Janu/21
Paid in Janu/21</t>
        </r>
      </text>
    </comment>
    <comment ref="W388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Less 30% in Tuition fee for Oct/20.</t>
        </r>
      </text>
    </comment>
    <comment ref="X388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30/01/21
6526
O/fee Full
Oct to Janu/21
Paid in Janu/21</t>
        </r>
      </text>
    </comment>
    <comment ref="Y388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Less 30% in Tuition fee for Oct/20.</t>
        </r>
      </text>
    </comment>
    <comment ref="Z388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30/01/21
6526
O/fee Full
Oct to Janu/21
Paid in Janu/21</t>
        </r>
      </text>
    </comment>
    <comment ref="AB388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30/01/21
6526
O/fee Full
Oct to Janu/21
Paid in Janu/21</t>
        </r>
      </text>
    </comment>
    <comment ref="AD388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30/01/21
6526
O/fee Full
Oct to Janu/21
Paid in Janu/21</t>
        </r>
      </text>
    </comment>
    <comment ref="AN388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09/06/21
6527
June Due=3100</t>
        </r>
      </text>
    </comment>
    <comment ref="N389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14/09/2020
7,500/-</t>
        </r>
      </text>
    </comment>
    <comment ref="P389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14/09/2020
7,500/-</t>
        </r>
      </text>
    </comment>
    <comment ref="R389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14/09/2020
7,500/-</t>
        </r>
      </text>
    </comment>
    <comment ref="W389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Less 30% in Tuition fee for Oct/20.</t>
        </r>
      </text>
    </comment>
    <comment ref="Y389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Less 30% in Tuition fee for Oct/20.</t>
        </r>
      </text>
    </comment>
    <comment ref="N390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15/09/2020
7,500/-</t>
        </r>
      </text>
    </comment>
    <comment ref="P390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15/09/2020
7,500/-</t>
        </r>
      </text>
    </comment>
    <comment ref="R390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15/09/2020
7,500/-</t>
        </r>
      </text>
    </comment>
    <comment ref="W390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Less 30% in Tuition fee for Oct/20.</t>
        </r>
      </text>
    </comment>
    <comment ref="X390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28/01/21
3026
Oct + Nov/20
Paid in  Janu/21</t>
        </r>
      </text>
    </comment>
    <comment ref="Y390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Less 30% in Tuition fee for Oct/20.</t>
        </r>
      </text>
    </comment>
    <comment ref="Z390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28/01/21
3026
Oct + Nov/20
Paid in  Janu/21</t>
        </r>
      </text>
    </comment>
    <comment ref="AD390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28/01/21
3027
O/fee=8000
Paid in janu/21
28/01/21
3026
Oct + Nov/20
Paid in  Janu/21</t>
        </r>
      </text>
    </comment>
    <comment ref="N391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15/09/2020
7,500/-</t>
        </r>
      </text>
    </comment>
    <comment ref="P391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15/09/2020
7,500/-</t>
        </r>
      </text>
    </comment>
    <comment ref="R391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15/09/2020
7,500/-</t>
        </r>
      </text>
    </comment>
    <comment ref="T391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28/01/21
3051
O/fee=8000
Paid in Janu/21</t>
        </r>
      </text>
    </comment>
    <comment ref="W391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Less 30% in Tuition fee for Oct/20.</t>
        </r>
      </text>
    </comment>
    <comment ref="X391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28/01/21
3050
Oct + Nov/20
Paid in janu/21</t>
        </r>
      </text>
    </comment>
    <comment ref="Y391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Less 30% in Tuition fee for Oct/20.</t>
        </r>
      </text>
    </comment>
    <comment ref="Z391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28/01/21
3050
Oct + Nov/20
Paid in janu/21</t>
        </r>
      </text>
    </comment>
    <comment ref="AD391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28/01/21
3050
Oct + Nov/20
Paid in janu/21
28/01/21
3051
O/fee=8000
Paid in Janu/21</t>
        </r>
      </text>
    </comment>
    <comment ref="AN391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07/06/21
3052
</t>
        </r>
      </text>
    </comment>
    <comment ref="N392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15/09/2020
7,500/-</t>
        </r>
      </text>
    </comment>
    <comment ref="P392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15/09/2020
7,500/-</t>
        </r>
      </text>
    </comment>
    <comment ref="R392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15/09/2020
7,500/-</t>
        </r>
      </text>
    </comment>
    <comment ref="T392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26/01/21
3075
O/fee 
Nov to Janu/21
Paid in Janu/21</t>
        </r>
      </text>
    </comment>
    <comment ref="W392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Less 30% in Tuition fee for Oct/20.</t>
        </r>
      </text>
    </comment>
    <comment ref="X392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09/11/2020
3074
Oct/2020
Paid toNov/2020</t>
        </r>
      </text>
    </comment>
    <comment ref="Y392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Less 30% in Tuition fee for Oct/20.</t>
        </r>
      </text>
    </comment>
    <comment ref="Z392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09/11/2020
3074
Oct/2020
26/01/21
3075
O/fee 
Nov to Janu/21
Paid in Janu/21</t>
        </r>
      </text>
    </comment>
    <comment ref="AB392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26/01/21
3075
O/fee 
Nov to Janu/21
Paid in Janu/21</t>
        </r>
      </text>
    </comment>
    <comment ref="AD392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26/01/21
3075
O/fee 
Nov to Janu/21
Paid in Janu/21</t>
        </r>
      </text>
    </comment>
    <comment ref="AN392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06/06/21
3076
10,580/-</t>
        </r>
      </text>
    </comment>
    <comment ref="N393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15.09.2020
3097
7,500/-</t>
        </r>
      </text>
    </comment>
    <comment ref="P393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15.09.2020
3097
7,500/-</t>
        </r>
      </text>
    </comment>
    <comment ref="R393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15.09.2020
3097
7,500/-</t>
        </r>
      </text>
    </comment>
    <comment ref="T393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28.09.2020
3098
8,000/-</t>
        </r>
      </text>
    </comment>
    <comment ref="W393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Less 30% in Tuition fee for Oct/20.</t>
        </r>
      </text>
    </comment>
    <comment ref="X393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14.10.2020
3099
Oct/20
Less=30%</t>
        </r>
      </text>
    </comment>
    <comment ref="Y393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Less 30% in Tuition fee for Oct/20.</t>
        </r>
      </text>
    </comment>
    <comment ref="Z393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17/12/2020
3100
Nov + Dec/20
Paid in Dec/20</t>
        </r>
      </text>
    </comment>
    <comment ref="AB393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17/12/2020
3100
Nov + Dec/20
Paid in Dec/20</t>
        </r>
      </text>
    </comment>
    <comment ref="AD393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19/01/2021
3101
</t>
        </r>
      </text>
    </comment>
    <comment ref="AF393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20/02/21
3102</t>
        </r>
      </text>
    </comment>
    <comment ref="AL393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06/05/21
3103</t>
        </r>
      </text>
    </comment>
    <comment ref="AN393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05/06/21
3104
</t>
        </r>
      </text>
    </comment>
    <comment ref="N394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15/09/2020
7,500/-</t>
        </r>
      </text>
    </comment>
    <comment ref="P394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15/09/2020
7,500/-</t>
        </r>
      </text>
    </comment>
    <comment ref="R394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15/09/2020
7,500/-</t>
        </r>
      </text>
    </comment>
    <comment ref="T394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24/01/2021
3243
Nov + Dec/20
O/fee=8000
Paid in Janu/21</t>
        </r>
      </text>
    </comment>
    <comment ref="W394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Less 30% in Tuition fee for Oct/20.</t>
        </r>
      </text>
    </comment>
    <comment ref="X394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07/11/2020
3242
Oct/2020
Paid to Nov/2020</t>
        </r>
      </text>
    </comment>
    <comment ref="Y394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Less 30% in Tuition fee for Oct/20.</t>
        </r>
      </text>
    </comment>
    <comment ref="Z394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07/11/2020
3242
Oct/20
24/01/2021
3243
Nov + Dec/20
O/fee=8000
Paid in Janu/21</t>
        </r>
      </text>
    </comment>
    <comment ref="AB394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24/01/2021
3243
Nov + Dec/20
O/fee=8000
Paid in Janu/21</t>
        </r>
      </text>
    </comment>
    <comment ref="AD394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24/01/2021
3243
Nov + Dec/20
O/fee=8000
Paid in Janu/21</t>
        </r>
      </text>
    </comment>
    <comment ref="AF394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18/02/21
3244
Janu/21 + March/21</t>
        </r>
      </text>
    </comment>
    <comment ref="AH394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18/02/21
3244
Janu/21 + March/21</t>
        </r>
      </text>
    </comment>
    <comment ref="AJ394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18/02/21
3244
Janu/21 + March/21</t>
        </r>
      </text>
    </comment>
    <comment ref="AN394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05/06/21
3245</t>
        </r>
      </text>
    </comment>
    <comment ref="G395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Note-149
Less-2600
Mettimg-20/10/2020
Total less 6600/=</t>
        </r>
      </text>
    </comment>
    <comment ref="H395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Less-4,000/-</t>
        </r>
      </text>
    </comment>
    <comment ref="J395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Less-4,000/-
Note-149
Less-2600
Mettimg-20/10/2020
Total less 6600/=</t>
        </r>
      </text>
    </comment>
    <comment ref="N395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15/09/2020
10,000/-</t>
        </r>
      </text>
    </comment>
    <comment ref="P395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15/09/2020
10,000/-</t>
        </r>
      </text>
    </comment>
    <comment ref="R395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15/09/2020
10,000/-</t>
        </r>
      </text>
    </comment>
    <comment ref="T395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15/09/2020
10,000/-</t>
        </r>
      </text>
    </comment>
    <comment ref="N396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15/09/2020
7,500/-</t>
        </r>
      </text>
    </comment>
    <comment ref="P396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15/09/2020
7,500/-</t>
        </r>
      </text>
    </comment>
    <comment ref="R396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15/09/2020
7,500/-</t>
        </r>
      </text>
    </comment>
    <comment ref="X396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08/11/2020
5258
Oct + Nov/20
O/fee
Paid to Nov/2020</t>
        </r>
      </text>
    </comment>
    <comment ref="Z396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08/11/2020
5258
Oct + Nov/20
O/fee
Paid to Nov/2020</t>
        </r>
      </text>
    </comment>
    <comment ref="AB396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08/11/2020
5258
Oct + Nov/20
O/fee</t>
        </r>
      </text>
    </comment>
    <comment ref="AD396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09/01/2021
5259
Dec + Janu/21
Paid in Janu/21</t>
        </r>
      </text>
    </comment>
    <comment ref="AF396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09/01/2021
5259
Dec + Janu/21
Paid in Janu/21</t>
        </r>
      </text>
    </comment>
    <comment ref="AJ396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08/03/21
5260</t>
        </r>
      </text>
    </comment>
    <comment ref="AN396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03/05/21
5261
April + May/21</t>
        </r>
      </text>
    </comment>
    <comment ref="N397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15/09/2020
7,500/-</t>
        </r>
      </text>
    </comment>
    <comment ref="P397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15/09/2020
7,500/-</t>
        </r>
      </text>
    </comment>
    <comment ref="R397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15/09/2020
7,500/-</t>
        </r>
      </text>
    </comment>
    <comment ref="T397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27/01/21
5282
O/fee
Paid in Janu/21</t>
        </r>
      </text>
    </comment>
    <comment ref="W397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Less 30% in Tuition fee for Oct/20.</t>
        </r>
      </text>
    </comment>
    <comment ref="Y397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Less 30% in Tuition fee for Oct/20.</t>
        </r>
      </text>
    </comment>
    <comment ref="AD397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27/01/21
5282
O/fee
Paid in Janu/21</t>
        </r>
      </text>
    </comment>
    <comment ref="N398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15/09/2020
7,500/-</t>
        </r>
      </text>
    </comment>
    <comment ref="P398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15/09/2020
7,500/-</t>
        </r>
      </text>
    </comment>
    <comment ref="R398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15/09/2020
7,500/-</t>
        </r>
      </text>
    </comment>
    <comment ref="T398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11/10/20
5306
</t>
        </r>
        <r>
          <rPr>
            <b/>
            <sz val="9"/>
            <color indexed="10"/>
            <rFont val="Tahoma"/>
            <family val="2"/>
          </rPr>
          <t>O/fee=6000
Due=2000</t>
        </r>
        <r>
          <rPr>
            <sz val="9"/>
            <color indexed="81"/>
            <rFont val="Tahoma"/>
            <family val="2"/>
          </rPr>
          <t xml:space="preserve">
10/12/2020
5307
O/fee=2,000/-
Nov/20
Paid in Dec/20</t>
        </r>
      </text>
    </comment>
    <comment ref="Z398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11/10/20
5306
O/fee=6000 Due=2000
Oct-4620</t>
        </r>
      </text>
    </comment>
    <comment ref="AB398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10/12/2020
5307
O/fee=2,000/-
Nov/20
Paid in Dec/20</t>
        </r>
      </text>
    </comment>
    <comment ref="AD398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10/12/2020
5307
O/fee=2,000/-
Nov/20
Paid in Dec/20
27/01/2021
5308
Dec + Janu/21
Paid in Janu/21</t>
        </r>
      </text>
    </comment>
    <comment ref="AF398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27/01/2021
5308
Dec + Janu/21
Paid in Janu/21</t>
        </r>
      </text>
    </comment>
    <comment ref="AP398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07/06/21
5309
Up to May/21</t>
        </r>
      </text>
    </comment>
    <comment ref="N399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15/09/2020
7,500/-</t>
        </r>
      </text>
    </comment>
    <comment ref="P399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15/09/2020
7,500/-</t>
        </r>
      </text>
    </comment>
    <comment ref="R399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15/09/2020
7,500/-</t>
        </r>
      </text>
    </comment>
    <comment ref="T399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08/10/20
5336
Paid to Oct/20</t>
        </r>
      </text>
    </comment>
    <comment ref="Z399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08/10/20
5330
O/fee=8000
Oct=4620</t>
        </r>
      </text>
    </comment>
    <comment ref="AB399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08/11/2020
5331</t>
        </r>
      </text>
    </comment>
    <comment ref="AD399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09/12/2020
5332
</t>
        </r>
      </text>
    </comment>
    <comment ref="AF399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09/01/2021
5333
</t>
        </r>
      </text>
    </comment>
    <comment ref="AH399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09/02/21
5334</t>
        </r>
      </text>
    </comment>
    <comment ref="AJ399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07/03/21
5335</t>
        </r>
      </text>
    </comment>
    <comment ref="AL399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08/04/2021
5337
Teacher Quata Adjust</t>
        </r>
      </text>
    </comment>
    <comment ref="AN399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05/05/21
5338
</t>
        </r>
      </text>
    </comment>
    <comment ref="AP399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05/06/21
5339
</t>
        </r>
      </text>
    </comment>
    <comment ref="N400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15/09/2020
7,500/-</t>
        </r>
      </text>
    </comment>
    <comment ref="P400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15/09/2020
7,500/-</t>
        </r>
      </text>
    </comment>
    <comment ref="R400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15/09/2020
7,500/-</t>
        </r>
      </text>
    </comment>
    <comment ref="T400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08/10/20
Paid to Oct/20</t>
        </r>
      </text>
    </comment>
    <comment ref="Z400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08/10/20
5354
O/fee=8000
Oct=4620</t>
        </r>
      </text>
    </comment>
    <comment ref="AB400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08/11/2020
5355
</t>
        </r>
      </text>
    </comment>
    <comment ref="AD400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09/12/2020
5356
</t>
        </r>
      </text>
    </comment>
    <comment ref="AF400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09/01/21
5357</t>
        </r>
      </text>
    </comment>
    <comment ref="AH400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09/02/21
5358</t>
        </r>
      </text>
    </comment>
    <comment ref="AJ400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07/03/21
5259</t>
        </r>
      </text>
    </comment>
    <comment ref="AL400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08/04/2021
5361
</t>
        </r>
      </text>
    </comment>
    <comment ref="AN400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05/05/21
5362
</t>
        </r>
      </text>
    </comment>
    <comment ref="AP400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05/06/21
5363
</t>
        </r>
      </text>
    </comment>
    <comment ref="N401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15/09/2020
7,500/-</t>
        </r>
      </text>
    </comment>
    <comment ref="P401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15/09/2020
7,500/-</t>
        </r>
      </text>
    </comment>
    <comment ref="R401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15/09/2020
7,500/-</t>
        </r>
      </text>
    </comment>
    <comment ref="T401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30/01/21
O/fee=8000
Oct=2000 Deu=2620
Paid in janu/21</t>
        </r>
      </text>
    </comment>
    <comment ref="W401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Less 30% in Tuition fee for Oct/20.</t>
        </r>
      </text>
    </comment>
    <comment ref="X401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30/01/21
O/fee=8000
Oct=2000 Deu=2620
Paid in janu/21</t>
        </r>
      </text>
    </comment>
    <comment ref="Y401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Less 30% in Tuition fee for Oct/20.</t>
        </r>
      </text>
    </comment>
    <comment ref="AD401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30/01/21
O/fee=8000
Oct=2000 Deu=2620
Paid in janu/21</t>
        </r>
      </text>
    </comment>
    <comment ref="AF401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10/02/21
5379</t>
        </r>
      </text>
    </comment>
    <comment ref="AN401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05/06/21
5380</t>
        </r>
      </text>
    </comment>
    <comment ref="N402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15/09/2020
7,500/-</t>
        </r>
      </text>
    </comment>
    <comment ref="P402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15/09/2020
7,500/-</t>
        </r>
      </text>
    </comment>
    <comment ref="R402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15/09/2020
7,500/-</t>
        </r>
      </text>
    </comment>
    <comment ref="T402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30/01/21
5402
O/fee=3000 Deu=5000
Paid in Janu/21</t>
        </r>
      </text>
    </comment>
    <comment ref="AF402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30/01/21
5402
O/fee=3000 Deu=5000
Paid in Janu/21</t>
        </r>
      </text>
    </comment>
    <comment ref="AP402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10/06/21
540
Oct/20 to Feb/21 paid
March/21  Due=1760
O/fee =5000 paid
T=30,960/-</t>
        </r>
      </text>
    </comment>
    <comment ref="H403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Less=2,900/-</t>
        </r>
      </text>
    </comment>
    <comment ref="J403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Less=2,900/-</t>
        </r>
      </text>
    </comment>
    <comment ref="N403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15/09/2020
7,500/-</t>
        </r>
      </text>
    </comment>
    <comment ref="P403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15/09/2020
7,500/-</t>
        </r>
      </text>
    </comment>
    <comment ref="R403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15/09/2020
7,500/-</t>
        </r>
      </text>
    </comment>
    <comment ref="T403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12/110/2020
5427
Nov/20=2590/-
O/fee =4,000/-
Paid to Nov/2020
17/12/2020
5428
O/fee=2,000/-
Due=2000
Paid in Dec/20
19/01/2021
5429
Janu/21
O/fee=2000
Paid in Janu/21</t>
        </r>
      </text>
    </comment>
    <comment ref="W403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Less 30% in Tuition fee for Oct/20.</t>
        </r>
      </text>
    </comment>
    <comment ref="X403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14.10.2020
5426
Oct/20 (Less=30%)
Others fee due by P.sir</t>
        </r>
      </text>
    </comment>
    <comment ref="Y403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Less 30% in Tuition fee for Oct/20.</t>
        </r>
      </text>
    </comment>
    <comment ref="Z403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12/110/2020
5427
Nov/20=2590/-
O/fee =4,000/-</t>
        </r>
      </text>
    </comment>
    <comment ref="AB403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17/12/2020
5428
</t>
        </r>
      </text>
    </comment>
    <comment ref="AD403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19/01/2021
5429
Janu/21
O/fee=2000
Paid in Janu/21</t>
        </r>
      </text>
    </comment>
    <comment ref="AH403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14/03/21
5430
Feb/21</t>
        </r>
      </text>
    </comment>
    <comment ref="AL403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20/05/21
5431
March/21</t>
        </r>
      </text>
    </comment>
    <comment ref="AN403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07/06/21
5432
April/21</t>
        </r>
      </text>
    </comment>
    <comment ref="N404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15/09/2020
7,500/-</t>
        </r>
      </text>
    </comment>
    <comment ref="P404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15/09/2020
7,500/-</t>
        </r>
      </text>
    </comment>
    <comment ref="R404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15/09/2020
7,500/-</t>
        </r>
      </text>
    </comment>
    <comment ref="Z404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28/01/21
3314
O/fee=760 Due=7240
Oct + Nov/20
Paid in janu/21</t>
        </r>
      </text>
    </comment>
    <comment ref="AB404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28/01/21
3314
O/fee=760 Due=7240
Oct + Nov/20
Paid in janu/21</t>
        </r>
      </text>
    </comment>
    <comment ref="AF404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28/01/21
3314
O/fee=760 Due=7240
Oct + Nov/20
Paid in janu/21</t>
        </r>
      </text>
    </comment>
    <comment ref="AP404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06/06/21
3315
</t>
        </r>
      </text>
    </comment>
    <comment ref="N405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15/09/2020
7,500/-</t>
        </r>
      </text>
    </comment>
    <comment ref="P405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15/09/2020
7,500/-</t>
        </r>
      </text>
    </comment>
    <comment ref="R405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15/09/2020
7,500/-</t>
        </r>
      </text>
    </comment>
    <comment ref="T405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22.09.2020
3338</t>
        </r>
      </text>
    </comment>
    <comment ref="W405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Less 30% in Tuition fee for Oct/20.</t>
        </r>
      </text>
    </comment>
    <comment ref="Y405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Less 30% in Tuition fee for Oct/20.</t>
        </r>
      </text>
    </comment>
    <comment ref="Z405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30/11/2020
By bkash
=9240</t>
        </r>
      </text>
    </comment>
    <comment ref="AB405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26/01/2021
By bkash
C= 9240
Dec + Janu/21
Paid in Janu/21</t>
        </r>
      </text>
    </comment>
    <comment ref="AD405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26/01/2021
By bkash
C= 9240
Dec + Janu/21
Paid in Janu/21</t>
        </r>
      </text>
    </comment>
    <comment ref="AL405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31/05/21
By bkash
C=18,480/-</t>
        </r>
      </text>
    </comment>
    <comment ref="N406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15/09/2020
7,500/-</t>
        </r>
      </text>
    </comment>
    <comment ref="P406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15/09/2020
7,500/-</t>
        </r>
      </text>
    </comment>
    <comment ref="R406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15/09/2020
7,500/-</t>
        </r>
      </text>
    </comment>
    <comment ref="T406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27/01/21
3362
O/fee=8000
Oct=2000 Due=2620
Paid in Janu/21</t>
        </r>
      </text>
    </comment>
    <comment ref="W406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Less 30% in Tuition fee for Oct/20.</t>
        </r>
      </text>
    </comment>
    <comment ref="X406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27/01/21
3362
O/fee=8000
Oct=2000 Due=2620
Paid in Janu/21</t>
        </r>
      </text>
    </comment>
    <comment ref="Y406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Less 30% in Tuition fee for Oct/20.</t>
        </r>
      </text>
    </comment>
    <comment ref="AD406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27/01/21
3362
O/fee=8000
Oct=2000 Due=2620
Paid in Janu/21</t>
        </r>
      </text>
    </comment>
    <comment ref="H407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Less-3,300/-</t>
        </r>
      </text>
    </comment>
    <comment ref="J407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Less-3,300/-</t>
        </r>
      </text>
    </comment>
    <comment ref="N407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15/09/2020
7,500/-</t>
        </r>
      </text>
    </comment>
    <comment ref="P407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15/09/2020
7,500/-</t>
        </r>
      </text>
    </comment>
    <comment ref="R407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15/09/2020
7,500/-</t>
        </r>
      </text>
    </comment>
    <comment ref="T407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26/01/2021
By bkash
C=8000
O/fee 
Paid in Janu/21</t>
        </r>
      </text>
    </comment>
    <comment ref="W407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Less 30% in Tuition fee for Oct/20.</t>
        </r>
      </text>
    </comment>
    <comment ref="X407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26/01/21
3386
Oct to Janu/21
Paid in Janu/21</t>
        </r>
      </text>
    </comment>
    <comment ref="Y407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Less 30% in Tuition fee for Oct/20.</t>
        </r>
      </text>
    </comment>
    <comment ref="Z407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26/01/21
3386
Oct to Janu/21
Paid in Janu/21</t>
        </r>
      </text>
    </comment>
    <comment ref="AB407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26/01/21
3386
Oct to Janu/21
Paid in Janu/21</t>
        </r>
      </text>
    </comment>
    <comment ref="AD407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26/01/2021
By bkash
C=8000
O/fee 
Paid in Janu/21
26/01/21
3386
Oct to Janu/21
Paid in Janu/21</t>
        </r>
      </text>
    </comment>
    <comment ref="AN407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01/06/21
3387
</t>
        </r>
      </text>
    </comment>
    <comment ref="N408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15/09/2020
7,500/-</t>
        </r>
      </text>
    </comment>
    <comment ref="P408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15/09/2020
7,500/-</t>
        </r>
      </text>
    </comment>
    <comment ref="R408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15/09/2020
7,500/-</t>
        </r>
      </text>
    </comment>
    <comment ref="T408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27/01/21
3410
O/fee=8000
Oct to Janu/21
Paid In Janu/21</t>
        </r>
      </text>
    </comment>
    <comment ref="W408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Less 30% in Tuition fee for Oct/20.</t>
        </r>
      </text>
    </comment>
    <comment ref="X408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27/01/21
3410
O/fee=8000
Oct to Janu/21
Paid In Janu/21</t>
        </r>
      </text>
    </comment>
    <comment ref="Y408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Less 30% in Tuition fee for Oct/20.</t>
        </r>
      </text>
    </comment>
    <comment ref="Z408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27/01/21
3410
O/fee=8000
Oct to Janu/21
Paid In Janu/21</t>
        </r>
      </text>
    </comment>
    <comment ref="AB408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27/01/21
3410
O/fee=8000
Oct to Janu/21
Paid In Janu/21</t>
        </r>
      </text>
    </comment>
    <comment ref="AD408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27/01/21
3410
O/fee=8000
Oct to Janu/21
Paid In Janu/21</t>
        </r>
      </text>
    </comment>
    <comment ref="AN408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07/06/21
3411
Up to june/21</t>
        </r>
      </text>
    </comment>
    <comment ref="N409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15/09/2020
7,500/-</t>
        </r>
      </text>
    </comment>
    <comment ref="P409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15/09/2020
7,500/-</t>
        </r>
      </text>
    </comment>
    <comment ref="R409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15/09/2020
7,500/-</t>
        </r>
      </text>
    </comment>
    <comment ref="T409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27/01/21
3434
O/fee=8000
Oct to Janu/21
Paid In Janu/21</t>
        </r>
      </text>
    </comment>
    <comment ref="W409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Less 30% in Tuition fee for Oct/20.</t>
        </r>
      </text>
    </comment>
    <comment ref="X409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27/01/21
3434
O/fee=8000
Oct to Janu/21
Paid In Janu/21</t>
        </r>
      </text>
    </comment>
    <comment ref="Y409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Less 30% in Tuition fee for Oct/20.</t>
        </r>
      </text>
    </comment>
    <comment ref="Z409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27/01/21
3434
O/fee=8000
Oct to Janu/21
Paid In Janu/21</t>
        </r>
      </text>
    </comment>
    <comment ref="AB409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27/01/21
3434
O/fee=8000
Oct to Janu/21
Paid In Janu/21</t>
        </r>
      </text>
    </comment>
    <comment ref="AD409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27/01/21
3434
O/fee=8000
Oct to Janu/21
Paid In Janu/21</t>
        </r>
      </text>
    </comment>
    <comment ref="AH409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10/03/21
3435
Feb/21</t>
        </r>
      </text>
    </comment>
    <comment ref="AN409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05/06/21
3436</t>
        </r>
      </text>
    </comment>
    <comment ref="N410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15/09/2020
7,500/-</t>
        </r>
      </text>
    </comment>
    <comment ref="P410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15/09/2020
7,500/-</t>
        </r>
      </text>
    </comment>
    <comment ref="R410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15/09/2020
7,500/-</t>
        </r>
      </text>
    </comment>
    <comment ref="T410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26/01/2021
By bkash
C=12620
Janu/21 + O/feee
Paid in Janu/21</t>
        </r>
      </text>
    </comment>
    <comment ref="W410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Less 30% in Tuition fee for Oct/20.</t>
        </r>
      </text>
    </comment>
    <comment ref="X410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23/12/2020
By bkash
C=13860
Oct to Dec/20
Paid in Dec/20</t>
        </r>
      </text>
    </comment>
    <comment ref="Y410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Less 30% in Tuition fee for Oct/20.</t>
        </r>
      </text>
    </comment>
    <comment ref="Z410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23/12/2020
By bkash
C=13860
Oct to Dec/20
Paid in Dec/20</t>
        </r>
      </text>
    </comment>
    <comment ref="AB410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23/12/2020
By bkash
C=13860
Oct to Dec/20
Paid in Dec/20</t>
        </r>
      </text>
    </comment>
    <comment ref="AD410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26/01/2021
By bkash
C=12620
Janu/21 + O/feee
</t>
        </r>
      </text>
    </comment>
    <comment ref="AL410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08/05/21
By bkash
C=13860</t>
        </r>
      </text>
    </comment>
    <comment ref="AN410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01/06/21
3267</t>
        </r>
      </text>
    </comment>
    <comment ref="N411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15/09/2020
15,500/-</t>
        </r>
      </text>
    </comment>
    <comment ref="P411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15/09/2020
15,500/-</t>
        </r>
      </text>
    </comment>
    <comment ref="R411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15/09/2020
15,500/-</t>
        </r>
      </text>
    </comment>
    <comment ref="T411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15/09/2020
15,500/-</t>
        </r>
      </text>
    </comment>
    <comment ref="W411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Less 30% in Tuition fee for Oct/20.</t>
        </r>
      </text>
    </comment>
    <comment ref="X411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21/01/2021
55927
Oct to Janu/21
Paid in Janu/21
</t>
        </r>
      </text>
    </comment>
    <comment ref="Y411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Less 30% in Tuition fee for Oct/20.</t>
        </r>
      </text>
    </comment>
    <comment ref="Z411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21/01/2021
55927
Oct to Janu/21
Paid in Janu/21
</t>
        </r>
      </text>
    </comment>
    <comment ref="AB411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21/01/2021
55927
Oct to Janu/21
Paid in Janu/21
</t>
        </r>
      </text>
    </comment>
    <comment ref="AD411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21/01/2021
55927
Oct to Janu/21
Paid in Janu/21
</t>
        </r>
      </text>
    </comment>
    <comment ref="AN411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02/06/21
9338
Up to May/21</t>
        </r>
      </text>
    </comment>
    <comment ref="N412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15/09/2020
7,500/-</t>
        </r>
      </text>
    </comment>
    <comment ref="P412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15/09/2020
7,500/-</t>
        </r>
      </text>
    </comment>
    <comment ref="R412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15/09/2020
7,500/-</t>
        </r>
      </text>
    </comment>
    <comment ref="T412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27/01/2021
4034
O/fee=8000
Oct=44480 Deu=140
Paid in Janu/21</t>
        </r>
      </text>
    </comment>
    <comment ref="Z412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27/01/2021
4034
O/fee=8000
Oct=44480 Deu=140
Paid in Janu/21</t>
        </r>
      </text>
    </comment>
    <comment ref="AF412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27/01/2021
4034
O/fee=8000
Oct=44480 Deu=140
12,480/-
Paid in Janu/21
27/01/21
DBBL
Oct/20=140
Nov/20 to Janu/21</t>
        </r>
      </text>
    </comment>
    <comment ref="AN412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08/05/21
4036
Feb/21 to April/21</t>
        </r>
      </text>
    </comment>
    <comment ref="AP412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06/06/21
4037
Up to June/21</t>
        </r>
      </text>
    </comment>
    <comment ref="N413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15/09/2020
7,500/-</t>
        </r>
      </text>
    </comment>
    <comment ref="P413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15/09/2020
7,500/-</t>
        </r>
      </text>
    </comment>
    <comment ref="R413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15/09/2020
7,500/-</t>
        </r>
      </text>
    </comment>
    <comment ref="W413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Less 30% in Tuition fee for Oct/20.</t>
        </r>
      </text>
    </comment>
    <comment ref="X413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09.10.2020
Bkash=6,570/-
College=4,620/-
Hostel=1,950/-</t>
        </r>
      </text>
    </comment>
    <comment ref="Y413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Less 30% in Tuition fee for Oct/20.</t>
        </r>
      </text>
    </comment>
    <comment ref="Z413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08/11/2020
By bkash
C=4620
H=1950
T=6570</t>
        </r>
      </text>
    </comment>
    <comment ref="AB413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26/01/21
4059
Dec + Janu/21
Paid in Janu/21</t>
        </r>
      </text>
    </comment>
    <comment ref="AD413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26/01/21
4059
Dec + Janu/21
Paid in Janu/21</t>
        </r>
      </text>
    </comment>
    <comment ref="AF413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10/02/21
By bkash
C=12620
H=1950
T=14570
</t>
        </r>
      </text>
    </comment>
    <comment ref="AL413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04/05/21
By bkash
C=11620
H=5850
T=17470</t>
        </r>
      </text>
    </comment>
    <comment ref="AN413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03/06/21
4261
</t>
        </r>
      </text>
    </comment>
    <comment ref="N414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15/09/2020
7,500/-</t>
        </r>
      </text>
    </comment>
    <comment ref="P414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15/09/2020
7,500/-</t>
        </r>
      </text>
    </comment>
    <comment ref="R414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15/09/2020
7,500/-</t>
        </r>
      </text>
    </comment>
    <comment ref="T414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25/01/21
3772
O/fee=8000
Dec/20
Janu=3620 Due=1000
Paid in Janu/21</t>
        </r>
      </text>
    </comment>
    <comment ref="Z414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15/10/20
3770</t>
        </r>
      </text>
    </comment>
    <comment ref="AB414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15/11/2020
3771
</t>
        </r>
      </text>
    </comment>
    <comment ref="AD414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25/01/21
3772
O/fee=8000
Dec/20
Janu=3620 Due=1000
Paid in Janu/21</t>
        </r>
      </text>
    </comment>
    <comment ref="AF414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25/01/21
3772
O/fee=8000
Dec/20
Janu=3620 Due=1000
Paid in Janu/21</t>
        </r>
      </text>
    </comment>
    <comment ref="AP414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06/06/21
3774
</t>
        </r>
      </text>
    </comment>
    <comment ref="N415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15/09/2020
7,500/-</t>
        </r>
      </text>
    </comment>
    <comment ref="P415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15/09/2020
7,500/-</t>
        </r>
      </text>
    </comment>
    <comment ref="R415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15/09/2020
7,500/-</t>
        </r>
      </text>
    </comment>
    <comment ref="T415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27/01/21
40907
O/fee=8000
Oct=2000 Due=2620
Paid in janu/21</t>
        </r>
      </text>
    </comment>
    <comment ref="W415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Less 30% in Tuition fee for Oct/20.</t>
        </r>
      </text>
    </comment>
    <comment ref="X415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27/01/21
40907
O/fee=8000
Oct=2000 Due=2620
Paid in janu/21</t>
        </r>
      </text>
    </comment>
    <comment ref="Y415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Less 30% in Tuition fee for Oct/20.</t>
        </r>
      </text>
    </comment>
    <comment ref="AD415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27/01/21
40907
O/fee=8000
Oct=2000 Due=2620
Paid in janu/21</t>
        </r>
      </text>
    </comment>
    <comment ref="N416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15/09/2020
7,500/-</t>
        </r>
      </text>
    </comment>
    <comment ref="P416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15/09/2020
7,500/-</t>
        </r>
      </text>
    </comment>
    <comment ref="R416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15/09/2020
7,500/-</t>
        </r>
      </text>
    </comment>
    <comment ref="T416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30/12/2020
5162
Oct to Dec/20
O/fee With
Paid in Dec/20</t>
        </r>
      </text>
    </comment>
    <comment ref="W416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Less 30% in Tuition fee for Oct/20.</t>
        </r>
      </text>
    </comment>
    <comment ref="X416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30/12/2020
5162
Oct to Dec/20
O/fee With
Paid in Dec/20</t>
        </r>
      </text>
    </comment>
    <comment ref="Y416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Less 30% in Tuition fee for Oct/20.</t>
        </r>
      </text>
    </comment>
    <comment ref="Z416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30/12/2020
5162
Oct to Dec/20
O/fee With
Paid in Dec/20</t>
        </r>
      </text>
    </comment>
    <comment ref="AB416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30/12/2020
5162
Oct to Dec/20
O/fee With
Paid in Dec/20</t>
        </r>
      </text>
    </comment>
    <comment ref="AD416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26/01/21
5163
</t>
        </r>
      </text>
    </comment>
    <comment ref="AN416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03/06/21
5164
Feb/21 to April/21</t>
        </r>
      </text>
    </comment>
    <comment ref="N417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15/09/2020
7,500/-</t>
        </r>
      </text>
    </comment>
    <comment ref="P417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15/09/2020
7,500/-</t>
        </r>
      </text>
    </comment>
    <comment ref="R417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15/09/2020
7,500/-</t>
        </r>
      </text>
    </comment>
    <comment ref="T417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28.09.2020
5138</t>
        </r>
      </text>
    </comment>
    <comment ref="W417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Less 30% in Tuition fee for Oct/20.</t>
        </r>
      </text>
    </comment>
    <comment ref="X417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15.10.2020
5139
Oct/20
Less=30%</t>
        </r>
      </text>
    </comment>
    <comment ref="Y417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Less 30% in Tuition fee for Oct/20.</t>
        </r>
      </text>
    </comment>
    <comment ref="Z417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15/11/2020
5140</t>
        </r>
      </text>
    </comment>
    <comment ref="AB417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13/12/2020
5141
</t>
        </r>
      </text>
    </comment>
    <comment ref="AD417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18/01/2021
5142</t>
        </r>
      </text>
    </comment>
    <comment ref="AH417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03/03/21
5143 + 5144
Feb/21 + March/21</t>
        </r>
      </text>
    </comment>
    <comment ref="AL417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09/05/21
5145
</t>
        </r>
      </text>
    </comment>
    <comment ref="AN417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01/06/21
5146
June/21</t>
        </r>
      </text>
    </comment>
    <comment ref="N418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15/09/2020
7,500/-</t>
        </r>
      </text>
    </comment>
    <comment ref="P418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15/09/2020
7,500/-</t>
        </r>
      </text>
    </comment>
    <comment ref="R418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15/09/2020
7,500/-</t>
        </r>
      </text>
    </comment>
    <comment ref="T418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25/01/21
5090
O/fee8000
Oct + Nov/20
Paid in janu/21</t>
        </r>
      </text>
    </comment>
    <comment ref="W418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Less 30% in Tuition fee for Oct/20.</t>
        </r>
      </text>
    </comment>
    <comment ref="X418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25/01/21
5090
O/fee8000
Oct + Nov/20
Paid in janu/21</t>
        </r>
      </text>
    </comment>
    <comment ref="Y418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Less 30% in Tuition fee for Oct/20.</t>
        </r>
      </text>
    </comment>
    <comment ref="Z418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25/01/21
5090
O/fee8000
Oct + Nov/20
Paid in janu/21</t>
        </r>
      </text>
    </comment>
    <comment ref="AD418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25/01/21
5090
O/fee8000
Oct + Nov/20
Paid in janu/21</t>
        </r>
      </text>
    </comment>
    <comment ref="AF418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10/02/21
5091</t>
        </r>
      </text>
    </comment>
    <comment ref="AJ418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12/04/21
5292
Feb/21 + March/21</t>
        </r>
      </text>
    </comment>
    <comment ref="AN418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06/06/21
5093
April + may/21</t>
        </r>
      </text>
    </comment>
    <comment ref="N419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15/09/2020
5,500/-</t>
        </r>
      </text>
    </comment>
    <comment ref="P419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15/09/2020
5,500/-</t>
        </r>
      </text>
    </comment>
    <comment ref="R419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15/09/2020
5,500/-
27/01/21
3554
S/c=2000
Oct/20
Paid in Janu/21</t>
        </r>
      </text>
    </comment>
    <comment ref="Z419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27/01/21
3554
S/c=2500
Oct/20
Paid in Janu/21</t>
        </r>
      </text>
    </comment>
    <comment ref="AF419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27/01/21
3554
S/c=2000
Oct/20
Nov=380 Due=4240
Paid in Janu/21</t>
        </r>
      </text>
    </comment>
    <comment ref="AH419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10/02/21
3555
Up to ov/20</t>
        </r>
      </text>
    </comment>
    <comment ref="AN419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09/05/21
By bkash
C=24980</t>
        </r>
      </text>
    </comment>
    <comment ref="AP419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09/06/21
3557
</t>
        </r>
      </text>
    </comment>
    <comment ref="N420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15/09/2020
7,500/-</t>
        </r>
      </text>
    </comment>
    <comment ref="P420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15/09/2020
7,500/-</t>
        </r>
      </text>
    </comment>
    <comment ref="R420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15/09/2020
7,500/-</t>
        </r>
      </text>
    </comment>
    <comment ref="T420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15/11/2020
3578
Oct/20
O/fee8,000/-
Paid to Nov/2020</t>
        </r>
      </text>
    </comment>
    <comment ref="Z420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15/11/2020
3578
Oct/20
O/fee8,000/-
Paid to Nov/2020</t>
        </r>
      </text>
    </comment>
    <comment ref="AB420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15/11/2020
3578
Oct/20
O/fee8,000/-</t>
        </r>
      </text>
    </comment>
    <comment ref="AH420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10/02/21
3579/81/81
Up to Janu/21</t>
        </r>
      </text>
    </comment>
    <comment ref="N421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15/09/2020
7,500/-</t>
        </r>
      </text>
    </comment>
    <comment ref="P421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15/09/2020
7,500/-</t>
        </r>
      </text>
    </comment>
    <comment ref="R421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15/09/2020
7,500/-</t>
        </r>
      </text>
    </comment>
    <comment ref="T421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06/12/2020
3458
O/fee With
Oct/20
Paid in Dec/20</t>
        </r>
      </text>
    </comment>
    <comment ref="Z421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06/12/2020
3458
O/fee With
Oct/20
Paid in Dec/20</t>
        </r>
      </text>
    </comment>
    <comment ref="AB421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19/01/2021
3459
Nov + Dec/20
Paid in Janu/21</t>
        </r>
      </text>
    </comment>
    <comment ref="AD421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06/12/2020
3458
O/fee With
Oct/20
Paid in Dec/20
19/01/2021
3459
Nov + Dec/20
Paid in Janu/21</t>
        </r>
      </text>
    </comment>
    <comment ref="AF421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19/01/2021
3459
Nov + Dec/20
Paid in Janu/21</t>
        </r>
      </text>
    </comment>
    <comment ref="AH421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10/02/21
3460
Janu/21</t>
        </r>
      </text>
    </comment>
    <comment ref="AL421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04/04/2021
3461
Feb + March/21</t>
        </r>
      </text>
    </comment>
    <comment ref="N422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15/09/2020
7,500/-</t>
        </r>
      </text>
    </comment>
    <comment ref="P422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15/09/2020
7,500/-</t>
        </r>
      </text>
    </comment>
    <comment ref="R422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15/09/2020
7,500/-</t>
        </r>
      </text>
    </comment>
    <comment ref="T422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21/01/2021
3818
Oct to Janu/21
O/fee=8000
Paid in Janu/21</t>
        </r>
      </text>
    </comment>
    <comment ref="Z422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21/01/2021
3818
Oct to Janu/21
O/fee=8000
Paid in Janu/21</t>
        </r>
      </text>
    </comment>
    <comment ref="AB422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21/01/2021
3818
Oct to Janu/21
O/fee=8000
Paid in Janu/21</t>
        </r>
      </text>
    </comment>
    <comment ref="AD422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21/01/2021
3818
Oct to Janu/21
O/fee=8000
Paid in Janu/21</t>
        </r>
      </text>
    </comment>
    <comment ref="AF422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21/01/2021
3818
Oct to Janu/21
O/fee=8000
Paid in Janu/21</t>
        </r>
      </text>
    </comment>
    <comment ref="AP422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05/06/21
3819
Up to May/21</t>
        </r>
      </text>
    </comment>
    <comment ref="N423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15/09/2020
7,500/-</t>
        </r>
      </text>
    </comment>
    <comment ref="P423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15/09/2020
7,500/-</t>
        </r>
      </text>
    </comment>
    <comment ref="R423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15/09/2020
7,500/-</t>
        </r>
      </text>
    </comment>
    <comment ref="T423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30/01/21
3506
O/fee=8000
Oct to Dec/20
Paid in Janu/21</t>
        </r>
      </text>
    </comment>
    <comment ref="Z423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30/01/21
3506
O/fee=8000
Oct to Dec/20
Paid in Janu/21</t>
        </r>
      </text>
    </comment>
    <comment ref="AB423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30/01/21
3506
O/fee=8000
Oct to Dec/20
Paid in Janu/21</t>
        </r>
      </text>
    </comment>
    <comment ref="AD423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30/01/21
3506
O/fee=8000
Oct to Dec/20
Paid in Janu/21</t>
        </r>
      </text>
    </comment>
    <comment ref="AF423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30/01/21
3506
O/fee=8000
Oct to Dec/20
Paid in Janu/21</t>
        </r>
      </text>
    </comment>
    <comment ref="N424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16/09/2020
7,500/-</t>
        </r>
      </text>
    </comment>
    <comment ref="P424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16/09/2020
7,500/-</t>
        </r>
      </text>
    </comment>
    <comment ref="R424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16/09/2020
7,500/-</t>
        </r>
      </text>
    </comment>
    <comment ref="T424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24/01/2021
3675
Nov + Dec/21
O/fee=8000
Paid in Janu/21</t>
        </r>
      </text>
    </comment>
    <comment ref="W424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Less 30% in Tuition fee for Oct/20.</t>
        </r>
      </text>
    </comment>
    <comment ref="X424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09/11/2020
3650
Oct/20
Paid to Nov/20</t>
        </r>
      </text>
    </comment>
    <comment ref="Y424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Less 30% in Tuition fee for Oct/20.</t>
        </r>
      </text>
    </comment>
    <comment ref="Z424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09/11/2020
3650
Oct/20</t>
        </r>
      </text>
    </comment>
    <comment ref="AB424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10/12/2020
By bkash
C=4620
Nov/20
Paid in Dec/20
O/fee  Dec/20 Due
13/01/2021
By bkash
C=4620
H=0
Dec/21
Paid in janu/21</t>
        </r>
      </text>
    </comment>
    <comment ref="AD424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13/01/2021
By bkash
C=4620
H=0
Dec/21
Paid in janu/21
27/01/21
3651
O/fee=8000
Janu/21
Paid in janu/21</t>
        </r>
      </text>
    </comment>
    <comment ref="AL424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06/05/21
By bkash
C=13860
</t>
        </r>
      </text>
    </comment>
    <comment ref="AN424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05/06/21
3652
Up to June/21</t>
        </r>
      </text>
    </comment>
    <comment ref="N425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16/09/2020
7,500/-</t>
        </r>
      </text>
    </comment>
    <comment ref="P425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16/09/2020
7,500/-</t>
        </r>
      </text>
    </comment>
    <comment ref="R425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16/09/2020
7,500/-</t>
        </r>
      </text>
    </comment>
    <comment ref="T425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24/01/2021
3675
Nov + Dec/21
O/fee=8000
Paid in Janu/21</t>
        </r>
      </text>
    </comment>
    <comment ref="W425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Less 30% in Tuition fee for Oct/20.</t>
        </r>
      </text>
    </comment>
    <comment ref="X425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07/11/2020
3674
Oct/2020
Paid to Nov/2020</t>
        </r>
      </text>
    </comment>
    <comment ref="Y425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Less 30% in Tuition fee for Oct/20.</t>
        </r>
      </text>
    </comment>
    <comment ref="Z425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07/11/2020
3674
Oct/2020
24/01/2021
3675
Nov + Dec/21
O/fee=8000
Paid in Janu/21</t>
        </r>
      </text>
    </comment>
    <comment ref="AB425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24/01/2021
3675
Nov + Dec/21
O/fee=8000
Paid in Janu/21</t>
        </r>
      </text>
    </comment>
    <comment ref="AD425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24/01/2021
3675
Nov + Dec/21
O/fee=8000
Paid in Janu/21</t>
        </r>
      </text>
    </comment>
    <comment ref="AH425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03/03/21
8676
Janu + Feb/21</t>
        </r>
      </text>
    </comment>
    <comment ref="AN425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05/06/21
3677</t>
        </r>
      </text>
    </comment>
    <comment ref="N426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16/09/2020
7,500/-</t>
        </r>
      </text>
    </comment>
    <comment ref="P426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16/09/2020
7,500/-</t>
        </r>
      </text>
    </comment>
    <comment ref="R426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16/09/2020
7,500/-</t>
        </r>
      </text>
    </comment>
    <comment ref="T426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27/01/21
3866
O/fee=3760 Due=4240
Oct + Nov/20
Paid in Janu/21</t>
        </r>
      </text>
    </comment>
    <comment ref="W426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Less 30% in Tuition fee for Oct/20.</t>
        </r>
      </text>
    </comment>
    <comment ref="X426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27/01/21
3866
O/fee=3760 Due=4240
Oct + Nov/20
Paid in Janu/21</t>
        </r>
      </text>
    </comment>
    <comment ref="Y426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Less 30% in Tuition fee for Oct/20.</t>
        </r>
      </text>
    </comment>
    <comment ref="Z426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27/01/21
3866
O/fee=3760 Due=4240
Oct + Nov/20
Paid in Janu/21</t>
        </r>
      </text>
    </comment>
    <comment ref="AD426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27/01/21
3866
O/fee=3760 Due=4240
Oct + Nov/20
Paid in Janu/21</t>
        </r>
      </text>
    </comment>
    <comment ref="N427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16/09/2020
7,500/-</t>
        </r>
      </text>
    </comment>
    <comment ref="P427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16/09/2020
7,500/-</t>
        </r>
      </text>
    </comment>
    <comment ref="R427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16/09/2020
7,500/-</t>
        </r>
      </text>
    </comment>
    <comment ref="W427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Less 30% in Tuition fee for Oct/20.</t>
        </r>
      </text>
    </comment>
    <comment ref="X427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10.10.2020
Bkash=4,620/-</t>
        </r>
      </text>
    </comment>
    <comment ref="Y427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Less 30% in Tuition fee for Oct/20.</t>
        </r>
      </text>
    </comment>
    <comment ref="Z427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09/11/2020
By bkash
C=4620</t>
        </r>
      </text>
    </comment>
    <comment ref="AB427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15/12/2020
By bkash
C=4620
H=0
O/fee Due</t>
        </r>
      </text>
    </comment>
    <comment ref="AD427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18/01/2021
By bkash
C=4620
</t>
        </r>
      </text>
    </comment>
    <comment ref="AF427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10/02/21
4466
O/fee=8000</t>
        </r>
      </text>
    </comment>
    <comment ref="AJ427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25/04/21
By bkash
C=4620
H=0
Feb/21</t>
        </r>
      </text>
    </comment>
    <comment ref="AN427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05/06/21
4467
</t>
        </r>
      </text>
    </comment>
    <comment ref="N428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16/09/2020
7,500/-</t>
        </r>
      </text>
    </comment>
    <comment ref="P428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16/09/2020
7,500/-</t>
        </r>
      </text>
    </comment>
    <comment ref="R428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16/09/2020
7,500/-</t>
        </r>
      </text>
    </comment>
    <comment ref="W428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Less 30% in Tuition fee for Oct/20.</t>
        </r>
      </text>
    </comment>
    <comment ref="Y428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Less 30% in Tuition fee for Oct/20.</t>
        </r>
      </text>
    </comment>
    <comment ref="N429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16/09/2020
7,500/-</t>
        </r>
      </text>
    </comment>
    <comment ref="P429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16/09/2020
7,500/-</t>
        </r>
      </text>
    </comment>
    <comment ref="R429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16/09/2020
7,500/-</t>
        </r>
      </text>
    </comment>
    <comment ref="W429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Less 30% in Tuition fee for Oct/20.</t>
        </r>
      </text>
    </comment>
    <comment ref="X429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27/01/21
4514
Oct to Janu/21
Paid In Januu/21</t>
        </r>
      </text>
    </comment>
    <comment ref="Y429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Less 30% in Tuition fee for Oct/20.</t>
        </r>
      </text>
    </comment>
    <comment ref="Z429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27/01/21
4514
Oct to Janu/21
Paid In Januu/21</t>
        </r>
      </text>
    </comment>
    <comment ref="AB429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27/01/21
4514
Oct to Janu/21
Paid In Januu/21</t>
        </r>
      </text>
    </comment>
    <comment ref="AD429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27/01/21
4514
Oct to Janu/21
Paid In Januu/21</t>
        </r>
      </text>
    </comment>
    <comment ref="AF429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10/02/21
4515</t>
        </r>
      </text>
    </comment>
    <comment ref="AN429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06/06/21
4516
Up to May/21</t>
        </r>
      </text>
    </comment>
    <comment ref="N430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16/09/2020
7,500/-</t>
        </r>
      </text>
    </comment>
    <comment ref="P430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16/09/2020
7,500/-</t>
        </r>
      </text>
    </comment>
    <comment ref="R430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16/09/2020
7,500/-</t>
        </r>
      </text>
    </comment>
    <comment ref="T430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27/01/21
3627
O/fee=8000
Nov to Dec/21
Paid in Janu/21</t>
        </r>
      </text>
    </comment>
    <comment ref="W430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Less 30% in Tuition fee for Oct/20.</t>
        </r>
      </text>
    </comment>
    <comment ref="X430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10/11/2020
3626
Oct/2020
Paid to Nov/2020
</t>
        </r>
      </text>
    </comment>
    <comment ref="Y430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Less 30% in Tuition fee for Oct/20.</t>
        </r>
      </text>
    </comment>
    <comment ref="Z430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10/11/2020
3626
Oct/2020
27/01/21
3627
O/fee=8000
Nov to Dec/21
Paid in Janu/21</t>
        </r>
      </text>
    </comment>
    <comment ref="AB430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27/01/21
3627
O/fee=8000
Nov to Dec/21
Paid in Janu/21</t>
        </r>
      </text>
    </comment>
    <comment ref="AD430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27/01/21
3627
O/fee=8000
Nov to Dec/21
Paid in Janu/21</t>
        </r>
      </text>
    </comment>
    <comment ref="AN430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10/06/21
3628
Up to May/21</t>
        </r>
      </text>
    </comment>
    <comment ref="N431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16/09/2020
7,500/-</t>
        </r>
      </text>
    </comment>
    <comment ref="P431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16/09/2020
7,500/-</t>
        </r>
      </text>
    </comment>
    <comment ref="R431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16/09/2020
7,500/-</t>
        </r>
      </text>
    </comment>
    <comment ref="T431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27/01/21
4322
O/fee=8000
Oct to Janu/21
Paid In Janu/21</t>
        </r>
      </text>
    </comment>
    <comment ref="W431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Less 30% in Tuition fee for Oct/20.</t>
        </r>
      </text>
    </comment>
    <comment ref="X431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27/01/21
4322
O/fee=8000
Oct to Janu/21
Paid In Janu/21</t>
        </r>
      </text>
    </comment>
    <comment ref="Y431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Less 30% in Tuition fee for Oct/20.</t>
        </r>
      </text>
    </comment>
    <comment ref="Z431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27/01/21
4322
O/fee=8000
Oct to Janu/21
Paid In Janu/21</t>
        </r>
      </text>
    </comment>
    <comment ref="AB431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27/01/21
4322
O/fee=8000
Oct to Janu/21
Paid In Janu/21</t>
        </r>
      </text>
    </comment>
    <comment ref="AD431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27/01/21
4322
O/fee=8000
Oct to Janu/21
Paid In Janu/21</t>
        </r>
      </text>
    </comment>
    <comment ref="AN431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05/06/21
4323
</t>
        </r>
      </text>
    </comment>
    <comment ref="N432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16/09/2020
1,500/-</t>
        </r>
      </text>
    </comment>
    <comment ref="P432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08/10/20
4082
Paid to oct/20</t>
        </r>
      </text>
    </comment>
    <comment ref="R432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08/10/20
4082
Paid to oct/20</t>
        </r>
      </text>
    </comment>
    <comment ref="T432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08/10/20
4082
Paid to oct/20</t>
        </r>
      </text>
    </comment>
    <comment ref="Z432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08/10/20
4082
S/c=5000
Dev=1000
O/fee=8000
Oct=4620</t>
        </r>
      </text>
    </comment>
    <comment ref="AD432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26/01/21
Nov + Dec/21
Paid in Janu/21</t>
        </r>
      </text>
    </comment>
    <comment ref="AF432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26/01/21
Nov + Dec/21
Paid in Janu/21</t>
        </r>
      </text>
    </comment>
    <comment ref="N433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16/09/2020
7,500/-</t>
        </r>
      </text>
    </comment>
    <comment ref="P433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16/09/2020
7,500/-</t>
        </r>
      </text>
    </comment>
    <comment ref="R433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16/09/2020
7,500/-</t>
        </r>
      </text>
    </comment>
    <comment ref="T433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18.10.2020
4539
Others fee=8,000/-</t>
        </r>
      </text>
    </comment>
    <comment ref="W433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Less 30% in Tuition fee for Oct/20.</t>
        </r>
      </text>
    </comment>
    <comment ref="X433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11.10.2020
4538
Oct/20 (Less=30%)
Others fee due by P.sir
18.10.2020
4539
Others fee=8,000/-</t>
        </r>
      </text>
    </comment>
    <comment ref="Y433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Less 30% in Tuition fee for Oct/20.</t>
        </r>
      </text>
    </comment>
    <comment ref="Z433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09/11/2020
4540
</t>
        </r>
      </text>
    </comment>
    <comment ref="AB433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09/12/2020
4541
</t>
        </r>
      </text>
    </comment>
    <comment ref="AD433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09/01/21
46542
</t>
        </r>
      </text>
    </comment>
    <comment ref="AF433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09/02/21
4543</t>
        </r>
      </text>
    </comment>
    <comment ref="AH433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09/03/21
4544</t>
        </r>
      </text>
    </comment>
    <comment ref="AN433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07/06/21
4545/46/47
</t>
        </r>
      </text>
    </comment>
    <comment ref="N434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16/09/2020
7,500/-</t>
        </r>
      </text>
    </comment>
    <comment ref="P434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16/09/2020
7,500/-</t>
        </r>
      </text>
    </comment>
    <comment ref="R434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16/09/2020
7,500/-</t>
        </r>
      </text>
    </comment>
    <comment ref="T434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30/01/21
3842
O/fee=8000
Nov to Janu/21
Paid in Janu/21</t>
        </r>
      </text>
    </comment>
    <comment ref="W434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Less 30% in Tuition fee for Oct/20.</t>
        </r>
      </text>
    </comment>
    <comment ref="X434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30/01/21
3842
O/fee=8000
Nov to Janu/21
Paid in Janu/21</t>
        </r>
      </text>
    </comment>
    <comment ref="Y434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Less 30% in Tuition fee for Oct/20.</t>
        </r>
      </text>
    </comment>
    <comment ref="Z434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30/01/21
3842
O/fee=8000
Nov to Janu/21
Paid in Janu/21</t>
        </r>
      </text>
    </comment>
    <comment ref="AB434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30/01/21
3842
O/fee=8000
Nov to Janu/21
Paid in Janu/21</t>
        </r>
      </text>
    </comment>
    <comment ref="AD434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30/01/21
3842/3843
O/fee=8000
Nov to Janu/21
Paid in Janu/21</t>
        </r>
      </text>
    </comment>
    <comment ref="H435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T.c Order By
 board  28/03/21
College=03/04/21</t>
        </r>
      </text>
    </comment>
    <comment ref="J435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T.c Order By
 board  28/03/21
College=03/04/21</t>
        </r>
      </text>
    </comment>
    <comment ref="N435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16/09/2020
7,500/-</t>
        </r>
      </text>
    </comment>
    <comment ref="P435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16/09/2020
7,500/-</t>
        </r>
      </text>
    </comment>
    <comment ref="R435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16/09/2020
7,500/-</t>
        </r>
      </text>
    </comment>
    <comment ref="T435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04/01/2021
4813
Janu/21
O/fee=2000 Due=6000
Paid in Janu/21
03/02/21
4014
O/fee=6000
Feb/21
Paid in Feb/21</t>
        </r>
      </text>
    </comment>
    <comment ref="Z435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03/10/20
4010
</t>
        </r>
      </text>
    </comment>
    <comment ref="AB435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09/11/2020
4011
</t>
        </r>
      </text>
    </comment>
    <comment ref="AD435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06/12/020
4012
O/fee Due</t>
        </r>
      </text>
    </comment>
    <comment ref="AF435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04/01/2021
4813
Janu/21
O/fee=2000 Due=6000
Paid in Janu/21</t>
        </r>
      </text>
    </comment>
    <comment ref="AH435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03/02/21
4014
O/fee=6000
Feb/21
Paid in Feb/21</t>
        </r>
      </text>
    </comment>
    <comment ref="AJ435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04/03/21
4015</t>
        </r>
      </text>
    </comment>
    <comment ref="N436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16/09/2020
2,500/-</t>
        </r>
      </text>
    </comment>
    <comment ref="P436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16/09/2020
2,500/-</t>
        </r>
      </text>
    </comment>
    <comment ref="R436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06/12/2020
3723
17,620/-
O/fee With
S/c With
Oct /20
Paid in Dec/20</t>
        </r>
      </text>
    </comment>
    <comment ref="T436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06/12/2020
3723
17,620/-
O/fee With
S/c With
Oct /20
Paid in Dec/20</t>
        </r>
      </text>
    </comment>
    <comment ref="W436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Less 30% in Tuition fee for Oct/20.</t>
        </r>
      </text>
    </comment>
    <comment ref="X436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06/12/2020
3723
17,620/-
O/fee With
S/c With
Oct /20
Paid in Dec/20</t>
        </r>
      </text>
    </comment>
    <comment ref="Y436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Less 30% in Tuition fee for Oct/20.</t>
        </r>
      </text>
    </comment>
    <comment ref="Z436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24/01/2021
3722
Nov to Janu/21
Paid in Janu/21</t>
        </r>
      </text>
    </comment>
    <comment ref="AB436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06/12/2020
3723
O/fee With
S/c With
Oct /20
24/01/2021
3722
Nov to Janu/21
Paid in Janu/21</t>
        </r>
      </text>
    </comment>
    <comment ref="AD436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24/01/2021
3722
Nov to Janu/21
Paid in Janu/21</t>
        </r>
      </text>
    </comment>
    <comment ref="N437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16/09/2020
7,500/-</t>
        </r>
      </text>
    </comment>
    <comment ref="P437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16/09/2020
7,500/-</t>
        </r>
      </text>
    </comment>
    <comment ref="R437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16/09/2020
7,500/-</t>
        </r>
      </text>
    </comment>
    <comment ref="T437" authorId="0">
      <text>
        <r>
          <rPr>
            <b/>
            <sz val="9"/>
            <color indexed="81"/>
            <rFont val="Tahoma"/>
            <family val="2"/>
          </rPr>
          <t xml:space="preserve">Windows User:
</t>
        </r>
        <r>
          <rPr>
            <sz val="9"/>
            <color indexed="81"/>
            <rFont val="Tahoma"/>
            <family val="2"/>
          </rPr>
          <t>27/01/21
5042
O/fee=4760 Due=340
Oct + Nov/20
Paid in janu/21</t>
        </r>
      </text>
    </comment>
    <comment ref="W437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Less 30% in Tuition fee for Oct/20.</t>
        </r>
      </text>
    </comment>
    <comment ref="X437" authorId="0">
      <text>
        <r>
          <rPr>
            <b/>
            <sz val="9"/>
            <color indexed="81"/>
            <rFont val="Tahoma"/>
            <family val="2"/>
          </rPr>
          <t xml:space="preserve">Windows User:
</t>
        </r>
        <r>
          <rPr>
            <sz val="9"/>
            <color indexed="81"/>
            <rFont val="Tahoma"/>
            <family val="2"/>
          </rPr>
          <t>27/01/21
5042
O/fee=4760 Due=340
Oct + Nov/20
Paid in janu/21</t>
        </r>
      </text>
    </comment>
    <comment ref="Y437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Less 30% in Tuition fee for Oct/20.</t>
        </r>
      </text>
    </comment>
    <comment ref="Z437" authorId="0">
      <text>
        <r>
          <rPr>
            <b/>
            <sz val="9"/>
            <color indexed="81"/>
            <rFont val="Tahoma"/>
            <family val="2"/>
          </rPr>
          <t xml:space="preserve">Windows User:
</t>
        </r>
        <r>
          <rPr>
            <sz val="9"/>
            <color indexed="81"/>
            <rFont val="Tahoma"/>
            <family val="2"/>
          </rPr>
          <t>27/01/21
5042
O/fee=4760 Due=340
Oct + Nov/20
Paid in janu/21</t>
        </r>
      </text>
    </comment>
    <comment ref="AD437" authorId="0">
      <text>
        <r>
          <rPr>
            <b/>
            <sz val="9"/>
            <color indexed="81"/>
            <rFont val="Tahoma"/>
            <family val="2"/>
          </rPr>
          <t xml:space="preserve">Windows User:
</t>
        </r>
        <r>
          <rPr>
            <sz val="9"/>
            <color indexed="81"/>
            <rFont val="Tahoma"/>
            <family val="2"/>
          </rPr>
          <t>27/01/21
5042
O/fee=4760 Due=3420
Oct + Nov/20
Paid in janu/21</t>
        </r>
      </text>
    </comment>
    <comment ref="AN437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06/06/21
5043
O/fee=3240
Dec/20 t+Janu/21
Feb=1380 Due=3240</t>
        </r>
      </text>
    </comment>
    <comment ref="N438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16/09/2020
7,500/-</t>
        </r>
      </text>
    </comment>
    <comment ref="P438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16/09/2020
7,500/-</t>
        </r>
      </text>
    </comment>
    <comment ref="R438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16/09/2020
7,500/-</t>
        </r>
      </text>
    </comment>
    <comment ref="W438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Less 30% in Tuition fee for Oct/20.</t>
        </r>
      </text>
    </comment>
    <comment ref="X438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11.10.2020
5066
Oct/20 (Less=30%)
Others fee due by P.sir</t>
        </r>
      </text>
    </comment>
    <comment ref="Y438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Less 30% in Tuition fee for Oct/20.</t>
        </r>
      </text>
    </comment>
    <comment ref="Z438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27/01/21
5067
Nov + Dec/20
Paid in Janu/21</t>
        </r>
      </text>
    </comment>
    <comment ref="AB438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27/01/21
5067
Nov + Dec/20
Paid in Janu/21</t>
        </r>
      </text>
    </comment>
    <comment ref="AD438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27/01/21
5067
Nov + Dec/20
Paid in Janu/21</t>
        </r>
      </text>
    </comment>
    <comment ref="AF438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10/02/21
5068</t>
        </r>
      </text>
    </comment>
    <comment ref="AL438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02/05/21
5069
Feb + March/21</t>
        </r>
      </text>
    </comment>
    <comment ref="AN438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06/06/21
5070
April + May/21</t>
        </r>
      </text>
    </comment>
    <comment ref="H439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Less-3,300/-</t>
        </r>
      </text>
    </comment>
    <comment ref="J439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Less-3,300/-</t>
        </r>
      </text>
    </comment>
    <comment ref="N439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17/09/2020
7,500/-</t>
        </r>
      </text>
    </comment>
    <comment ref="P439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17/09/2020
7,500/-</t>
        </r>
      </text>
    </comment>
    <comment ref="R439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17/09/2020
7,500/-</t>
        </r>
      </text>
    </comment>
    <comment ref="T439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03/01/21
6872
O/fee=8000
Oct to Janu/21
Paid in Jnau/21</t>
        </r>
      </text>
    </comment>
    <comment ref="Z439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03/01/21
6872
O/fee=8000
Oct to Janu/21
Paid in Jnau/21</t>
        </r>
      </text>
    </comment>
    <comment ref="AB439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03/01/21
6872
O/fee=8000
Oct to Janu/21
Paid in Jnau/21</t>
        </r>
      </text>
    </comment>
    <comment ref="AD439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03/01/21
6872
O/fee=8000
Oct to Janu/21
Paid in Jnau/21</t>
        </r>
      </text>
    </comment>
    <comment ref="AF439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03/01/21
6872
O/fee=8000
Oct to Janu/21
Paid in Jnau/21</t>
        </r>
      </text>
    </comment>
    <comment ref="AP439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06/06/21
6873
Up to June/21</t>
        </r>
      </text>
    </comment>
    <comment ref="N440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17/09/2020
1,500/-</t>
        </r>
      </text>
    </comment>
    <comment ref="P440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27/01/2021
8553
Ded fee=1000
S/c=5000
O/fee=4000
Paid in Janu/21</t>
        </r>
      </text>
    </comment>
    <comment ref="R440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27/01/2021
8553
Dev fee=1000
S/c=5000
O/fee=4000
Paid in Janu/21</t>
        </r>
      </text>
    </comment>
    <comment ref="T440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27/01/2021
8553
Dev fee=1000
S/c=5000
O/fee=4000
Paid in Janu/21</t>
        </r>
      </text>
    </comment>
    <comment ref="AF440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27/01/2021
8553
Ded fee=1000
S/c=5000
O/fee=4000
Paid in Janu/21</t>
        </r>
      </text>
    </comment>
    <comment ref="H441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Less-3,300/-</t>
        </r>
      </text>
    </comment>
    <comment ref="J441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Less-3,300/-</t>
        </r>
      </text>
    </comment>
    <comment ref="N441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17/09/2020
7,500/-</t>
        </r>
      </text>
    </comment>
    <comment ref="P441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17/09/2020
7,500/-</t>
        </r>
      </text>
    </comment>
    <comment ref="R441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17/09/2020
7,500/-</t>
        </r>
      </text>
    </comment>
    <comment ref="W441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Less 30% in Tuition fee for Oct/20.</t>
        </r>
      </text>
    </comment>
    <comment ref="X441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20/01/2021
4442
Oct + Nov/20
Paid in Janu/21</t>
        </r>
      </text>
    </comment>
    <comment ref="Y441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Less 30% in Tuition fee for Oct/20.</t>
        </r>
      </text>
    </comment>
    <comment ref="Z441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20/01/2021
4442
Oct + Nov/20
Paid in Janu/21</t>
        </r>
      </text>
    </comment>
    <comment ref="AB441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20/01/2021
4442
Oct + Nov/20
Paid in Janu/21
30/01/21
4444
Dec + Janu/21
Paid in janu/21</t>
        </r>
      </text>
    </comment>
    <comment ref="AD441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20/01/2021
4442
Oct + Nov/20
Paid in Janu/21
30/01/21
4444
Dec + Janu/21
Paid in janu/21</t>
        </r>
      </text>
    </comment>
    <comment ref="AN441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07/06/21
4445
Up to May/21</t>
        </r>
      </text>
    </comment>
    <comment ref="N442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17/09/2020
7,500/-</t>
        </r>
      </text>
    </comment>
    <comment ref="P442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17/09/2020
7,500/-</t>
        </r>
      </text>
    </comment>
    <comment ref="R442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17/09/2020
7,500/-</t>
        </r>
      </text>
    </comment>
    <comment ref="W442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Less 30% in Tuition fee for Oct/20.</t>
        </r>
      </text>
    </comment>
    <comment ref="Y442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Less 30% in Tuition fee for Oct/20.</t>
        </r>
      </text>
    </comment>
    <comment ref="N443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17/09/2020
7,500/-</t>
        </r>
      </text>
    </comment>
    <comment ref="P443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17/09/2020
7,500/-</t>
        </r>
      </text>
    </comment>
    <comment ref="R443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17/09/2020
7,500/-</t>
        </r>
      </text>
    </comment>
    <comment ref="AF443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26/01/21
56550
Oct/20 to Janu/21
O/fee=6520 Due=1480/-</t>
        </r>
      </text>
    </comment>
    <comment ref="AP443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01/06/21
3938
Feb/21 to April/21
O/fee=1480
T=15340/-</t>
        </r>
      </text>
    </comment>
    <comment ref="N444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17/09/2020
7,500/-</t>
        </r>
      </text>
    </comment>
    <comment ref="P444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17/09/2020
7,500/-</t>
        </r>
      </text>
    </comment>
    <comment ref="R444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17/09/2020
7,500/-</t>
        </r>
      </text>
    </comment>
    <comment ref="T444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21.10.2020
3746
Oct/20 (Less=30%)
Others fee=8,000/-</t>
        </r>
      </text>
    </comment>
    <comment ref="W444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Less 30% in Tuition fee for Oct/20.</t>
        </r>
      </text>
    </comment>
    <comment ref="X444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21.10.2020
3746
Oct/20 (Less=30%)
Others fee=8,000/-</t>
        </r>
      </text>
    </comment>
    <comment ref="Y444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Less 30% in Tuition fee for Oct/20.</t>
        </r>
      </text>
    </comment>
    <comment ref="AD444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25/01/21
3747
</t>
        </r>
      </text>
    </comment>
    <comment ref="N445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17/09/2020
7,500/-</t>
        </r>
      </text>
    </comment>
    <comment ref="P445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17/09/2020
7,500/-</t>
        </r>
      </text>
    </comment>
    <comment ref="R445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17/09/2020
7,500/-</t>
        </r>
      </text>
    </comment>
    <comment ref="T445" authorId="1">
      <text>
        <r>
          <rPr>
            <b/>
            <sz val="9"/>
            <color indexed="81"/>
            <rFont val="Tahoma"/>
            <family val="2"/>
          </rPr>
          <t>hp:</t>
        </r>
        <r>
          <rPr>
            <sz val="9"/>
            <color indexed="81"/>
            <rFont val="Tahoma"/>
            <family val="2"/>
          </rPr>
          <t xml:space="preserve">
18.10.2020
4394
Oct/20 Less=30%
Others fee</t>
        </r>
      </text>
    </comment>
    <comment ref="W445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Less 30% in Tuition fee for Oct/20.</t>
        </r>
      </text>
    </comment>
    <comment ref="X445" authorId="1">
      <text>
        <r>
          <rPr>
            <b/>
            <sz val="9"/>
            <color indexed="81"/>
            <rFont val="Tahoma"/>
            <family val="2"/>
          </rPr>
          <t>hp:</t>
        </r>
        <r>
          <rPr>
            <sz val="9"/>
            <color indexed="81"/>
            <rFont val="Tahoma"/>
            <family val="2"/>
          </rPr>
          <t xml:space="preserve">
18.10.2020
4394
Oct/20 Less=30%
Others fee</t>
        </r>
      </text>
    </comment>
    <comment ref="Y445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Less 30% in Tuition fee for Oct/20.</t>
        </r>
      </text>
    </comment>
    <comment ref="Z445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17/11/2020
4395</t>
        </r>
      </text>
    </comment>
    <comment ref="AB445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10/01/2021
Dec + Janu/21
Paid in Janu/21</t>
        </r>
      </text>
    </comment>
    <comment ref="AD445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10/01/2021
Dec + Janu/21
Paid in Janu/21</t>
        </r>
      </text>
    </comment>
    <comment ref="AH445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27/03/2021
4397
Feb/21</t>
        </r>
      </text>
    </comment>
    <comment ref="H446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b/>
            <sz val="9"/>
            <color indexed="81"/>
            <rFont val="Tahoma"/>
            <family val="2"/>
          </rPr>
          <t>Note-19</t>
        </r>
        <r>
          <rPr>
            <sz val="9"/>
            <color indexed="81"/>
            <rFont val="Tahoma"/>
            <family val="2"/>
          </rPr>
          <t xml:space="preserve">
Less-3,300/-
Meeting 20/10/2020</t>
        </r>
      </text>
    </comment>
    <comment ref="J446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b/>
            <sz val="9"/>
            <color indexed="81"/>
            <rFont val="Tahoma"/>
            <family val="2"/>
          </rPr>
          <t>Note-19</t>
        </r>
        <r>
          <rPr>
            <sz val="9"/>
            <color indexed="81"/>
            <rFont val="Tahoma"/>
            <family val="2"/>
          </rPr>
          <t xml:space="preserve">
Less-3,300/-
Meeting 20/10/2020</t>
        </r>
      </text>
    </comment>
    <comment ref="N446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17/09/2020
7,500/-</t>
        </r>
      </text>
    </comment>
    <comment ref="P446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17/09/2020
7,500/-</t>
        </r>
      </text>
    </comment>
    <comment ref="R446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17/09/2020
7,500/-</t>
        </r>
      </text>
    </comment>
    <comment ref="W446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Less 30% in Tuition fee for Oct/20.</t>
        </r>
      </text>
    </comment>
    <comment ref="Y446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Less 30% in Tuition fee for Oct/20.</t>
        </r>
      </text>
    </comment>
    <comment ref="AF446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10/02/21
40917</t>
        </r>
      </text>
    </comment>
    <comment ref="H447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b/>
            <sz val="9"/>
            <color indexed="81"/>
            <rFont val="Tahoma"/>
            <family val="2"/>
          </rPr>
          <t>Note-19</t>
        </r>
        <r>
          <rPr>
            <sz val="9"/>
            <color indexed="81"/>
            <rFont val="Tahoma"/>
            <family val="2"/>
          </rPr>
          <t xml:space="preserve">
Less-3,300/-
Meeting 20/10/2020</t>
        </r>
      </text>
    </comment>
    <comment ref="J447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b/>
            <sz val="9"/>
            <color indexed="81"/>
            <rFont val="Tahoma"/>
            <family val="2"/>
          </rPr>
          <t>Note-19</t>
        </r>
        <r>
          <rPr>
            <sz val="9"/>
            <color indexed="81"/>
            <rFont val="Tahoma"/>
            <family val="2"/>
          </rPr>
          <t xml:space="preserve">
Less-3,300/-
Meeting 20/10/2020</t>
        </r>
      </text>
    </comment>
    <comment ref="N447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17/09/2020
6,000/-</t>
        </r>
      </text>
    </comment>
    <comment ref="P447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17/09/2020
6,000/-</t>
        </r>
      </text>
    </comment>
    <comment ref="R447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17/09/2020
6,000/-</t>
        </r>
      </text>
    </comment>
    <comment ref="W447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Less 30% in Tuition fee for Oct/20.</t>
        </r>
      </text>
    </comment>
    <comment ref="X447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01/12/2020
4346
Oct/20
Paid in Dec/20</t>
        </r>
      </text>
    </comment>
    <comment ref="Y447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Less 30% in Tuition fee for Oct/20.</t>
        </r>
      </text>
    </comment>
    <comment ref="Z447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17/12/2020
4347
O/fee=8,000/-
Nov + Dec/20
Paid in Dec/20</t>
        </r>
      </text>
    </comment>
    <comment ref="AB447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01/12/2020
4346
Oct/20
17/12/2020
4347
O/fee=8,000/-
Nov + Dec/20
Paid in Dec/20</t>
        </r>
      </text>
    </comment>
    <comment ref="AD447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25/01/21
4348</t>
        </r>
      </text>
    </comment>
    <comment ref="AF447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10/02/21
4349</t>
        </r>
      </text>
    </comment>
    <comment ref="AL447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23/05/21
4350
Up to May/21</t>
        </r>
      </text>
    </comment>
    <comment ref="AN447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03/06/21
4351</t>
        </r>
      </text>
    </comment>
    <comment ref="H448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T.c Order By
 board 31 /03/21
College=03/04/21</t>
        </r>
      </text>
    </comment>
    <comment ref="J448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T.c Order By
 board 31 /03/21
College=03/04/21</t>
        </r>
      </text>
    </comment>
    <comment ref="N448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17/09/2020
7,500/-</t>
        </r>
      </text>
    </comment>
    <comment ref="P448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17/09/2020
7,500/-</t>
        </r>
      </text>
    </comment>
    <comment ref="R448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17/09/2020
7,500/-</t>
        </r>
      </text>
    </comment>
    <comment ref="T448" authorId="1">
      <text>
        <r>
          <rPr>
            <b/>
            <sz val="9"/>
            <color indexed="81"/>
            <rFont val="Tahoma"/>
            <family val="2"/>
          </rPr>
          <t>hp:</t>
        </r>
        <r>
          <rPr>
            <sz val="9"/>
            <color indexed="81"/>
            <rFont val="Tahoma"/>
            <family val="2"/>
          </rPr>
          <t xml:space="preserve">
22.10.2020
5114
Oct/20=2,000/-
Less=30% (Due=2,620/-)
Others fee=8,000/-
26/01/21
5116
O/fee 2620
Nov + Dec/20
Paid in janu/21</t>
        </r>
      </text>
    </comment>
    <comment ref="W448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Less 30% in Tuition fee for Oct/20.</t>
        </r>
      </text>
    </comment>
    <comment ref="X448" authorId="1">
      <text>
        <r>
          <rPr>
            <b/>
            <sz val="9"/>
            <color indexed="81"/>
            <rFont val="Tahoma"/>
            <family val="2"/>
          </rPr>
          <t>hp:</t>
        </r>
        <r>
          <rPr>
            <sz val="9"/>
            <color indexed="81"/>
            <rFont val="Tahoma"/>
            <family val="2"/>
          </rPr>
          <t xml:space="preserve">
22.10.2020
5114
Oct/20=2,000/-
Less=30% (Due=2,620/-)
Others fee=8,000/-
28/11/2020
5115
Oct=2620
Paid in nov/20</t>
        </r>
      </text>
    </comment>
    <comment ref="Y448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Less 30% in Tuition fee for Oct/20.</t>
        </r>
      </text>
    </comment>
    <comment ref="Z448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28/11/2020
5115
Oct=2620
Nov=2000 Due-2620</t>
        </r>
      </text>
    </comment>
    <comment ref="AB448" authorId="0">
      <text>
        <r>
          <rPr>
            <b/>
            <sz val="9"/>
            <color indexed="81"/>
            <rFont val="Tahoma"/>
            <family val="2"/>
          </rPr>
          <t>Windows User:
26/01/21</t>
        </r>
        <r>
          <rPr>
            <sz val="9"/>
            <color indexed="81"/>
            <rFont val="Tahoma"/>
            <family val="2"/>
          </rPr>
          <t xml:space="preserve">
5116
O/fee 2620
Nov + Dec/20
Paid in janu/21</t>
        </r>
      </text>
    </comment>
    <comment ref="AD448" authorId="0">
      <text>
        <r>
          <rPr>
            <b/>
            <sz val="9"/>
            <color indexed="81"/>
            <rFont val="Tahoma"/>
            <family val="2"/>
          </rPr>
          <t>Windows User:
26/01/21</t>
        </r>
        <r>
          <rPr>
            <sz val="9"/>
            <color indexed="81"/>
            <rFont val="Tahoma"/>
            <family val="2"/>
          </rPr>
          <t xml:space="preserve">
5116
O/fee 2620
Dec + Janu/21
Paid in janu/21</t>
        </r>
      </text>
    </comment>
    <comment ref="AJ448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03/04/2021
5118
Up to March/21</t>
        </r>
      </text>
    </comment>
    <comment ref="CO448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Re Study
Dec/2019</t>
        </r>
      </text>
    </comment>
    <comment ref="N449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17/09/2020
7,500/-</t>
        </r>
      </text>
    </comment>
    <comment ref="P449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17/09/2020
7,500/-</t>
        </r>
      </text>
    </comment>
    <comment ref="R449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17/09/2020
7,500/-</t>
        </r>
      </text>
    </comment>
    <comment ref="W449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Less 30% in Tuition fee for Oct/20.</t>
        </r>
      </text>
    </comment>
    <comment ref="Y449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Less 30% in Tuition fee for Oct/20.</t>
        </r>
      </text>
    </comment>
    <comment ref="N450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17/09/2020
15,500/-</t>
        </r>
      </text>
    </comment>
    <comment ref="P450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17/09/2020
15,500/-</t>
        </r>
      </text>
    </comment>
    <comment ref="R450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17/09/2020
15,500/-</t>
        </r>
      </text>
    </comment>
    <comment ref="T450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17/09/2020
15,500/-</t>
        </r>
      </text>
    </comment>
    <comment ref="W450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Less 30% in Tuition fee for Oct/20.</t>
        </r>
      </text>
    </comment>
    <comment ref="X450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28/01/21
3962
Oct to Janu/21
Paid in janu/21</t>
        </r>
      </text>
    </comment>
    <comment ref="Y450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Less 30% in Tuition fee for Oct/20.</t>
        </r>
      </text>
    </comment>
    <comment ref="Z450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28/01/21
3962
Oct to Janu/21
Paid in janu/21</t>
        </r>
      </text>
    </comment>
    <comment ref="AB450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28/01/21
3962
Oct to Janu/21
Paid in janu/21</t>
        </r>
      </text>
    </comment>
    <comment ref="AD450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28/01/21
3962
Oct to Janu/21
Paid in janu/21</t>
        </r>
      </text>
    </comment>
    <comment ref="AN450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07/06/21
3963
</t>
        </r>
      </text>
    </comment>
    <comment ref="N451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19/09/2020
7,500/-</t>
        </r>
      </text>
    </comment>
    <comment ref="P451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19/09/2020
7,500/-</t>
        </r>
      </text>
    </comment>
    <comment ref="R451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19/09/2020
7,500/-</t>
        </r>
      </text>
    </comment>
    <comment ref="T451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27/01/21
4178
O/fee=8000
Oct + Nov
Dec=2760 Due=1860
Paid in janu/21</t>
        </r>
      </text>
    </comment>
    <comment ref="W451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Less 30% in Tuition fee for Oct/20.</t>
        </r>
      </text>
    </comment>
    <comment ref="X451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27/01/21
4178
O/fee=8000
Oct + Nov
Dec=2760 Due=1860
Paid in janu/21</t>
        </r>
      </text>
    </comment>
    <comment ref="Y451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Less 30% in Tuition fee for Oct/20.</t>
        </r>
      </text>
    </comment>
    <comment ref="Z451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27/01/21
4178
O/fee=8000
Oct + Nov
Dec=2760 Due=1860
Paid in janu/21</t>
        </r>
      </text>
    </comment>
    <comment ref="AB451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27/01/21
4178
O/fee=8000
Oct + Nov
Dec=2760 Due=1860
Paid in janu/21</t>
        </r>
      </text>
    </comment>
    <comment ref="AD451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27/01/21
4178
O/fee=8000
Oct + Nov
Dec=2760 Due=1860
Paid in janu/21</t>
        </r>
      </text>
    </comment>
    <comment ref="H452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T.c Order By
 board  31/03/21
College=06/04/21</t>
        </r>
      </text>
    </comment>
    <comment ref="J452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T.c Order By
 board  31/03/21
College=06/04/21</t>
        </r>
      </text>
    </comment>
    <comment ref="N452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19/09/2020
7,500/-</t>
        </r>
      </text>
    </comment>
    <comment ref="P452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19/09/2020
7,500/-</t>
        </r>
      </text>
    </comment>
    <comment ref="R452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19/09/2020
7,500/-</t>
        </r>
      </text>
    </comment>
    <comment ref="T452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08/11/2020
4154
Oct + Nov/2020
O/fee
Paid to Nov/2020</t>
        </r>
      </text>
    </comment>
    <comment ref="Z452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08/11/2020
4154
Oct + Nov/2020
O/fee
Paid to Nov/2020</t>
        </r>
      </text>
    </comment>
    <comment ref="AB452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08/11/2020
4154
Oct + Nov/2020
O/fee</t>
        </r>
      </text>
    </comment>
    <comment ref="AD452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08/12/2020
4155</t>
        </r>
      </text>
    </comment>
    <comment ref="AF452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06/01/2021
4156</t>
        </r>
      </text>
    </comment>
    <comment ref="AH452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16/02/21
4157
</t>
        </r>
      </text>
    </comment>
    <comment ref="AJ452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16/03/21
4158
</t>
        </r>
      </text>
    </comment>
    <comment ref="N453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20/09/2020
3481
7,500/-</t>
        </r>
      </text>
    </comment>
    <comment ref="P453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20/09/2020
3481
7,500/-</t>
        </r>
      </text>
    </comment>
    <comment ref="R453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20/09/2020
3481
7,500/-</t>
        </r>
      </text>
    </comment>
    <comment ref="T453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26/01/21
6513
O/fee=8000
Oct to Janu/21
Paid in Janu/21</t>
        </r>
      </text>
    </comment>
    <comment ref="Z453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26/01/21
6513
O/fee=8000
Oct to Janu/21
Paid in Janu/21</t>
        </r>
      </text>
    </comment>
    <comment ref="AB453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26/01/21
6513
O/fee=8000
Oct to Janu/21
Paid in Janu/21</t>
        </r>
      </text>
    </comment>
    <comment ref="AD453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26/01/21
6513
O/fee=8000
Oct to Janu/21
Paid in Janu/21</t>
        </r>
      </text>
    </comment>
    <comment ref="AF453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26/01/21
6513
O/fee=8000
Oct to Janu/21
Paid in Janu/21</t>
        </r>
      </text>
    </comment>
    <comment ref="N454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21/09/2020
3001
7,500/-</t>
        </r>
      </text>
    </comment>
    <comment ref="P454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21/09/2020
3001
7,500/-</t>
        </r>
      </text>
    </comment>
    <comment ref="R454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21/09/2020
3001
7,500/-</t>
        </r>
      </text>
    </comment>
    <comment ref="T454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11/02/21
3004
O/fee=8000
Paid in Feb/21</t>
        </r>
      </text>
    </comment>
    <comment ref="W454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Less 30% in Tuition fee for Oct/20.</t>
        </r>
      </text>
    </comment>
    <comment ref="X454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08/11/2020
3002
Oct + Nov/2020
Paid to Nov/2020</t>
        </r>
      </text>
    </comment>
    <comment ref="Y454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Less 30% in Tuition fee for Oct/20.</t>
        </r>
      </text>
    </comment>
    <comment ref="Z454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08/11/2020
3002
Oct + Nov/2020</t>
        </r>
      </text>
    </comment>
    <comment ref="AB454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26/01/21
3003
Dec + Janu/21
Paid in Janu/21</t>
        </r>
      </text>
    </comment>
    <comment ref="AD454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26/01/21
3003
Dec + Janu/21
Paid in Janu/21</t>
        </r>
      </text>
    </comment>
    <comment ref="AF454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11/02/21
3004
O/fee=8000
Paid in Feb/21</t>
        </r>
      </text>
    </comment>
    <comment ref="N455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21/09/2020
3529
7,500/-</t>
        </r>
      </text>
    </comment>
    <comment ref="P455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21/09/2020
3529
7,500/-</t>
        </r>
      </text>
    </comment>
    <comment ref="R455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21/09/2020
3529
7,500/-</t>
        </r>
      </text>
    </comment>
    <comment ref="W455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Less 30% in Tuition fee for Oct/20.</t>
        </r>
      </text>
    </comment>
    <comment ref="Y455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Less 30% in Tuition fee for Oct/20.</t>
        </r>
      </text>
    </comment>
    <comment ref="N456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07.10.2020
5497
12,000/-</t>
        </r>
      </text>
    </comment>
    <comment ref="P456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07.10.2020
5497
12,000/-</t>
        </r>
      </text>
    </comment>
    <comment ref="R456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07.10.2020
5497
12,000/-</t>
        </r>
      </text>
    </comment>
    <comment ref="T456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07.10.2020
5497
O/fee=4500/- Due3500
12,000/-
24/01/2021
5498
O/fee=3500
Oct to Janu/21
Paid in Janu/21</t>
        </r>
      </text>
    </comment>
    <comment ref="W456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Less 30% in Tuition fee for Oct/20.</t>
        </r>
      </text>
    </comment>
    <comment ref="X456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24/01/2021
5498
O/fee=3500
Oct to Janu/21
Paid in Janu/21</t>
        </r>
      </text>
    </comment>
    <comment ref="Y456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Less 30% in Tuition fee for Oct/20.</t>
        </r>
      </text>
    </comment>
    <comment ref="Z456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24/01/2021
5498
O/fee=3500
Oct to Janu/21
Paid in Janu/21</t>
        </r>
      </text>
    </comment>
    <comment ref="AB456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24/01/2021
5498
O/fee=3500
Oct to Janu/21
Paid in Janu/21</t>
        </r>
      </text>
    </comment>
    <comment ref="AD456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24/01/2021
5498
O/fee=3500
Oct to Janu/21
Paid in Janu/21</t>
        </r>
      </text>
    </comment>
    <comment ref="AJ456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12/04/21
5499
Feb to April/21</t>
        </r>
      </text>
    </comment>
    <comment ref="AN456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03/06/21
5500
May + June/21</t>
        </r>
      </text>
    </comment>
    <comment ref="N457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08.10.2020
4105
9,000/-</t>
        </r>
      </text>
    </comment>
    <comment ref="P457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08.10.2020
4105
9,000/-</t>
        </r>
      </text>
    </comment>
    <comment ref="R457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08.10.2020
4105
9,000/-</t>
        </r>
      </text>
    </comment>
    <comment ref="T457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08.10.2020
4105
9,000/-
28/01/21
4106
O/fee=6500
Oct/20
Paid in Janu/21</t>
        </r>
      </text>
    </comment>
    <comment ref="W457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Less 30% in Tuition fee for Oct/20.</t>
        </r>
      </text>
    </comment>
    <comment ref="X457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28/01/21
4106
O/fee=6500
Oct/20
Paid in Janu/21</t>
        </r>
      </text>
    </comment>
    <comment ref="Y457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Less 30% in Tuition fee for Oct/20.</t>
        </r>
      </text>
    </comment>
    <comment ref="AD457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28/01/21
4106
O/fee=6500
Oct/20
Paid in Janu/21</t>
        </r>
      </text>
    </comment>
    <comment ref="AN457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07/06/21
4107
Nov/20 to Feb/21</t>
        </r>
      </text>
    </comment>
    <comment ref="N458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12.10.2020
4129
7,500/-</t>
        </r>
      </text>
    </comment>
    <comment ref="P458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12.10.2020
4129
7,500/-</t>
        </r>
      </text>
    </comment>
    <comment ref="R458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12.10.2020
4129
7,500/-</t>
        </r>
      </text>
    </comment>
    <comment ref="T458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05/12/2020
4131
O/fee With
Nov to Janu/21
Paid in Dec/20</t>
        </r>
      </text>
    </comment>
    <comment ref="W458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Less 30% in Tuition fee for Oct/20.</t>
        </r>
      </text>
    </comment>
    <comment ref="X458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12.10.2020
Campus-01
4130
Oct/20 (Less=30%)</t>
        </r>
      </text>
    </comment>
    <comment ref="Y458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Less 30% in Tuition fee for Oct/20.</t>
        </r>
      </text>
    </comment>
    <comment ref="Z458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05/12/2020
4131
O/fee With
Nov to Janu/21
Paid in Dec/20</t>
        </r>
      </text>
    </comment>
    <comment ref="AB458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05/12/2020
4131
O/fee With
Nov to Janu/21</t>
        </r>
      </text>
    </comment>
    <comment ref="AD458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05/12/2020
4131
O/fee With
Nov to Janu/21
Paid in Dec/20</t>
        </r>
      </text>
    </comment>
    <comment ref="AJ458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04/04/2021
4132
Up to May/21</t>
        </r>
      </text>
    </comment>
    <comment ref="AN458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03/06/21
4133
June + July/21</t>
        </r>
      </text>
    </comment>
    <comment ref="B459" authorId="0">
      <text>
        <r>
          <rPr>
            <b/>
            <sz val="9"/>
            <color indexed="81"/>
            <rFont val="Tahoma"/>
            <family val="2"/>
          </rPr>
          <t>Windows User:
April Tuition fee 50%
By Vp sir.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N459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13/04/2021
9391
Add=7500
O/fee=190 Due=7810
April/21=2310</t>
        </r>
      </text>
    </comment>
    <comment ref="P459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13/04/2021
9391
Add=7500
O/fee=190 Due=7810
April/21=2310</t>
        </r>
      </text>
    </comment>
    <comment ref="AI459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Admission13/04/21
Tuition fee Less=50%</t>
        </r>
      </text>
    </comment>
    <comment ref="AK459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Admission13/04/21
Tuition fee Less=50%</t>
        </r>
      </text>
    </comment>
    <comment ref="AM459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Admission13/04/21
Tuition fee Less=50%</t>
        </r>
      </text>
    </comment>
    <comment ref="B460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Addmission
04/05/21</t>
        </r>
      </text>
    </comment>
    <comment ref="N460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04/05/21
9271
Addmn=7500
O/fee=8000
May/21=4620
Total=20,120/-</t>
        </r>
      </text>
    </comment>
    <comment ref="P460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04/05/21
9271
Addmn=7500
O/fee=8000
May/21=4620
Total=20,120/-</t>
        </r>
      </text>
    </comment>
    <comment ref="R460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04/05/21
9271
Addmn=7500
O/fee=8000
May/21=4620
Total=20,120/-</t>
        </r>
      </text>
    </comment>
    <comment ref="T460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04/05/21
9271
Addmn=7500
O/fee=8000
May/21=4620
Total=20,120/-</t>
        </r>
      </text>
    </comment>
    <comment ref="AL460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04/05/21
9271
Addmn=7500
O/fee=8000
May/21=4620
Total=20,120/-</t>
        </r>
      </text>
    </comment>
    <comment ref="AN460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02/06/21
9272
</t>
        </r>
      </text>
    </comment>
  </commentList>
</comments>
</file>

<file path=xl/comments2.xml><?xml version="1.0" encoding="utf-8"?>
<comments xmlns="http://schemas.openxmlformats.org/spreadsheetml/2006/main">
  <authors>
    <author>Windows User</author>
    <author>hp</author>
  </authors>
  <commentList>
    <comment ref="T9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16/08/2020
9,000/-</t>
        </r>
      </text>
    </comment>
    <comment ref="U9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16/08/2020
9,000/-</t>
        </r>
      </text>
    </comment>
    <comment ref="V9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16/08/2020
9,000/-</t>
        </r>
      </text>
    </comment>
    <comment ref="W9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16/08/2020
9,000/-
07/10/20
8950
O/fee=6500
Paid to Oct/20</t>
        </r>
      </text>
    </comment>
    <comment ref="CD9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16/08/2020
9,000/-</t>
        </r>
      </text>
    </comment>
    <comment ref="CF9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16/08/2020
9,000/-</t>
        </r>
      </text>
    </comment>
    <comment ref="CH9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16/08/2020
9,000/-</t>
        </r>
      </text>
    </comment>
    <comment ref="CJ9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16/08/2020
9,000/-
07/10/20
8950
O/fee=6500
Paid to Oct/20</t>
        </r>
      </text>
    </comment>
    <comment ref="CP9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07/10/20
8950
11,120/-
O/fee=6,500
Oct=4,620/-</t>
        </r>
      </text>
    </comment>
    <comment ref="CR9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09/11/2020
by bkash
C=4620
H=2130
T=6750</t>
        </r>
      </text>
    </comment>
    <comment ref="CT9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25/01/21
8951
Dec + Janu/21
Paid in Janu/21</t>
        </r>
      </text>
    </comment>
    <comment ref="CV9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25/01/21
8951
Dec + Janu/21
Paid in Janu/21</t>
        </r>
      </text>
    </comment>
    <comment ref="H10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Less-1,000/-</t>
        </r>
      </text>
    </comment>
    <comment ref="L10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Less-1,000/-</t>
        </r>
      </text>
    </comment>
    <comment ref="T10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16/08/2020
9,000/-</t>
        </r>
      </text>
    </comment>
    <comment ref="U10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16/08/2020
9,000/-</t>
        </r>
      </text>
    </comment>
    <comment ref="V10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16/08/2020
9,000/-</t>
        </r>
      </text>
    </comment>
    <comment ref="W10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16/08/2020
9,000/-
07/10/20
8950
O/fee=6500
Paid to Oct/20</t>
        </r>
      </text>
    </comment>
    <comment ref="CD10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16/08/2020
9,000/-</t>
        </r>
      </text>
    </comment>
    <comment ref="CF10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16/08/2020
9,000/-</t>
        </r>
      </text>
    </comment>
    <comment ref="CH10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16/08/2020
9,000/-</t>
        </r>
      </text>
    </comment>
    <comment ref="CJ10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16/08/2020
9,000/-
07/10/20
8902
6,500/-
Paid to Oct/20</t>
        </r>
      </text>
    </comment>
    <comment ref="CP10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07/10/20
8902
O/fee-6500
Oct=3420
Nov=700</t>
        </r>
      </text>
    </comment>
    <comment ref="CR10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07/11/2020
8903
</t>
        </r>
      </text>
    </comment>
    <comment ref="CT10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05/12/2020
8904
24/12/2020
8905
January/20
Paid in Dec/20</t>
        </r>
      </text>
    </comment>
    <comment ref="CV10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24/12/2020
8905
January/20
Paid in Dec/20
25/01/21
8906
Feb/21
Paid in Janu/21</t>
        </r>
      </text>
    </comment>
    <comment ref="CX10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24/12/2020
8905
January/20
Paid in Dec/20
25/01/21
8906
Feb/21
Paid in Janu/21</t>
        </r>
      </text>
    </comment>
    <comment ref="CZ10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09/03/21
8907</t>
        </r>
      </text>
    </comment>
    <comment ref="DB10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04/04/2021
8908
April/21</t>
        </r>
      </text>
    </comment>
    <comment ref="DD10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06/05/21
8909</t>
        </r>
      </text>
    </comment>
    <comment ref="DF10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05/06/21
8910</t>
        </r>
      </text>
    </comment>
    <comment ref="T11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16/08/2020
9,000/-</t>
        </r>
      </text>
    </comment>
    <comment ref="U11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16/08/2020
9,000/-</t>
        </r>
      </text>
    </comment>
    <comment ref="V11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16/08/2020
9,000/-</t>
        </r>
      </text>
    </comment>
    <comment ref="W11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16/08/2020
9,000/-
07/10/20
8950
O/fee=6500
Paid to Oct/20</t>
        </r>
      </text>
    </comment>
    <comment ref="CD11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16/08/2020
9,000/-</t>
        </r>
      </text>
    </comment>
    <comment ref="CF11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16/08/2020
9,000/-</t>
        </r>
      </text>
    </comment>
    <comment ref="CH11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16/08/2020
9,000/-</t>
        </r>
      </text>
    </comment>
    <comment ref="CJ11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16/08/2020
9,000/-
08/10/20
8878
O/fee6500
paid to  Oct/20</t>
        </r>
      </text>
    </comment>
    <comment ref="CP11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08/10/20
8878
O/fee=6500
Oct=4620</t>
        </r>
      </text>
    </comment>
    <comment ref="CR11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04/11/2020
8879
</t>
        </r>
      </text>
    </comment>
    <comment ref="CT11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05/12/2020
8880
</t>
        </r>
      </text>
    </comment>
    <comment ref="CV11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02/01/2021
8881
</t>
        </r>
      </text>
    </comment>
    <comment ref="CX11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06/02/21
8882
</t>
        </r>
      </text>
    </comment>
    <comment ref="CZ11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06/03/21
8883</t>
        </r>
      </text>
    </comment>
    <comment ref="DB11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03/04/2021
8884
</t>
        </r>
      </text>
    </comment>
    <comment ref="DD11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04/05/21
8885
</t>
        </r>
      </text>
    </comment>
    <comment ref="H12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Less-6,600/-</t>
        </r>
      </text>
    </comment>
    <comment ref="L12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Less-6,600/-</t>
        </r>
      </text>
    </comment>
    <comment ref="T12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16/08/2020
9,000/-</t>
        </r>
      </text>
    </comment>
    <comment ref="U12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16/08/2020
9,000/-</t>
        </r>
      </text>
    </comment>
    <comment ref="V12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16/08/2020
9,000/-</t>
        </r>
      </text>
    </comment>
    <comment ref="W12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16/08/2020
9,000/-
07/10/20
8950
O/fee=6500
Paid to Oct/20</t>
        </r>
      </text>
    </comment>
    <comment ref="CD12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16/08/2020
9,000/-</t>
        </r>
      </text>
    </comment>
    <comment ref="CF12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16/08/2020
9,000/-</t>
        </r>
      </text>
    </comment>
    <comment ref="CH12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16/08/2020
9,000/-</t>
        </r>
      </text>
    </comment>
    <comment ref="CJ12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16/08/2020
9,000/-
26/01/2021
6334
O/fee=6500
paid in Janh/21</t>
        </r>
      </text>
    </comment>
    <comment ref="CT12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26/01/2021
6334
O/fee=6500
paid in Janh/21</t>
        </r>
      </text>
    </comment>
    <comment ref="H13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Less-2,000/-</t>
        </r>
      </text>
    </comment>
    <comment ref="L13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Less-2,000/-</t>
        </r>
      </text>
    </comment>
    <comment ref="T13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16/08/2020
9,000/-</t>
        </r>
      </text>
    </comment>
    <comment ref="U13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16/08/2020
9,000/-</t>
        </r>
      </text>
    </comment>
    <comment ref="V13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16/08/2020
9,000/-</t>
        </r>
      </text>
    </comment>
    <comment ref="W13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16/08/2020
9,000/-
07/10/20
8950
O/fee=6500
Paid to Oct/20</t>
        </r>
      </text>
    </comment>
    <comment ref="CD13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16/08/2020
9,000/-</t>
        </r>
      </text>
    </comment>
    <comment ref="CF13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16/08/2020
9,000/-</t>
        </r>
      </text>
    </comment>
    <comment ref="CH13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16/08/2020
9,000/-</t>
        </r>
      </text>
    </comment>
    <comment ref="CJ13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16/08/2020
9,000/-</t>
        </r>
      </text>
    </comment>
    <comment ref="CP13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10/10/20
6210 
Oct/20</t>
        </r>
      </text>
    </comment>
    <comment ref="CR13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26/01/21
Nov/20
Paid in Dec/21</t>
        </r>
      </text>
    </comment>
    <comment ref="CV13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26/01/21
Nov/20
Paid in Dec/21</t>
        </r>
      </text>
    </comment>
    <comment ref="DF13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05/06/21
6312
O/fee=6500</t>
        </r>
      </text>
    </comment>
    <comment ref="H14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Less-6,600/-</t>
        </r>
      </text>
    </comment>
    <comment ref="L14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Less-6,600/-</t>
        </r>
      </text>
    </comment>
    <comment ref="O14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Only for pay=2,000/-
</t>
        </r>
      </text>
    </comment>
    <comment ref="Q14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Less-S/c</t>
        </r>
      </text>
    </comment>
    <comment ref="R14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Less-O/Fee</t>
        </r>
      </text>
    </comment>
    <comment ref="T14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16/08/2020
2.000/-</t>
        </r>
      </text>
    </comment>
    <comment ref="U14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16/08/2020
2.000/-</t>
        </r>
      </text>
    </comment>
    <comment ref="CC14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Only for pay=2,000/-
</t>
        </r>
      </text>
    </comment>
    <comment ref="CD14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16/08/2020
2.000/-</t>
        </r>
      </text>
    </comment>
    <comment ref="CF14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16/08/2020
2.000/-</t>
        </r>
      </text>
    </comment>
    <comment ref="CG14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Less-S/c</t>
        </r>
      </text>
    </comment>
    <comment ref="CI14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Less-O/Fee</t>
        </r>
      </text>
    </comment>
    <comment ref="T15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16/08/2020
9,000/-</t>
        </r>
      </text>
    </comment>
    <comment ref="U15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16/08/2020
9,000/-</t>
        </r>
      </text>
    </comment>
    <comment ref="V15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16/08/2020
9,000/-</t>
        </r>
      </text>
    </comment>
    <comment ref="W15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16/08/2020
9,000/-
07/10/20
8950
O/fee=6500
Paid to Oct/20</t>
        </r>
      </text>
    </comment>
    <comment ref="CD15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16/08/2020
9,000/-</t>
        </r>
      </text>
    </comment>
    <comment ref="CF15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16/08/2020
9,000/-</t>
        </r>
      </text>
    </comment>
    <comment ref="CH15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16/08/2020
9,000/-</t>
        </r>
      </text>
    </comment>
    <comment ref="CJ15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16/08/2020
9,000/-
23/01/2021
6262
Oct + Nov/20
O/fee=6500
Paid in Janu/21</t>
        </r>
      </text>
    </comment>
    <comment ref="CM15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Less 30% in Tuition fee for Oct/20.</t>
        </r>
      </text>
    </comment>
    <comment ref="CN15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23/01/2021
6262
Oct + Nov/20
O/fee=6500
Paid in Janu/21</t>
        </r>
      </text>
    </comment>
    <comment ref="CO15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Less 30% in Tuition fee for Oct/20.</t>
        </r>
      </text>
    </comment>
    <comment ref="CP15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23/01/2021
6262
Oct + Nov/20
O/fee=6500
Paid in Janu/21</t>
        </r>
      </text>
    </comment>
    <comment ref="CT15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23/01/2021
6262
Oct + Nov/20
O/fee=6500
Paid in Janu/21</t>
        </r>
      </text>
    </comment>
    <comment ref="DD15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06/06/21
6263 
Dec/21</t>
        </r>
      </text>
    </comment>
    <comment ref="T16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16/08/2020
9,000/-</t>
        </r>
      </text>
    </comment>
    <comment ref="U16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16/08/2020
9,000/-</t>
        </r>
      </text>
    </comment>
    <comment ref="V16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16/08/2020
9,000/-</t>
        </r>
      </text>
    </comment>
    <comment ref="W16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16/08/2020
9,000/-
07/10/20
8950
O/fee=6500
Paid to Oct/20</t>
        </r>
      </text>
    </comment>
    <comment ref="CD16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16/08/2020
9,000/-</t>
        </r>
      </text>
    </comment>
    <comment ref="CF16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16/08/2020
9,000/-</t>
        </r>
      </text>
    </comment>
    <comment ref="CH16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16/08/2020
9,000/-</t>
        </r>
      </text>
    </comment>
    <comment ref="CJ16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16/08/2020
9,000/-
26/01/2021
6238
O/fee=6500
Oct to Janu/21
Paid in Janu/21</t>
        </r>
      </text>
    </comment>
    <comment ref="CM16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Less 30% in Tuition fee for Oct/20.</t>
        </r>
      </text>
    </comment>
    <comment ref="CN16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26/01/2021
6238
O/fee=6500
Oct to Janu/21
Paid in Janu/21</t>
        </r>
      </text>
    </comment>
    <comment ref="CO16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Less 30% in Tuition fee for Oct/20.</t>
        </r>
      </text>
    </comment>
    <comment ref="CP16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26/01/2021
6238
O/fee=6500
Oct to Janu/21
Paid in Janu/21</t>
        </r>
      </text>
    </comment>
    <comment ref="CR16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26/01/2021
6238
O/fee=6500
Oct to Janu/21
Paid in Janu/21</t>
        </r>
      </text>
    </comment>
    <comment ref="CT16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26/01/2021
6238
O/fee=6500
Oct to Janu/21
Paid in Janu/21</t>
        </r>
      </text>
    </comment>
    <comment ref="DD16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01/06/21
6239
Feb to MaY/21</t>
        </r>
      </text>
    </comment>
    <comment ref="T17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16/08/2020
9,000/-</t>
        </r>
      </text>
    </comment>
    <comment ref="U17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16/08/2020
9,000/-</t>
        </r>
      </text>
    </comment>
    <comment ref="V17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16/08/2020
9,000/-</t>
        </r>
      </text>
    </comment>
    <comment ref="W17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16/08/2020
9,000/-
07/10/20
8950
O/fee=6500
Paid to Oct/20</t>
        </r>
      </text>
    </comment>
    <comment ref="CD17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16/08/2020
9,000/-</t>
        </r>
      </text>
    </comment>
    <comment ref="CF17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16/08/2020
9,000/-</t>
        </r>
      </text>
    </comment>
    <comment ref="CH17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16/08/2020
9,000/-</t>
        </r>
      </text>
    </comment>
    <comment ref="CJ17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16/08/2020
9,000/-
21.10.2020
6218
Oct/20 (Less=30%)
Others fee=6,500/-
26/01/21
6002
O/fee=8000
Nov/21
Paid in Janu/21</t>
        </r>
      </text>
    </comment>
    <comment ref="CM17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Less 30% in Tuition fee for Oct/20.</t>
        </r>
      </text>
    </comment>
    <comment ref="CN17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21.10.2020
6218
Oct/20 (Less=30%)
Others fee=6,500/-</t>
        </r>
      </text>
    </comment>
    <comment ref="CO17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Less 30% in Tuition fee for Oct/20.</t>
        </r>
      </text>
    </comment>
    <comment ref="CP17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26/01/2021
6219
Nov to Janu/21
Paid in Janu/21</t>
        </r>
      </text>
    </comment>
    <comment ref="CR17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26/01/2021
6219
Nov to Janu/21
Paid in Janu/21</t>
        </r>
      </text>
    </comment>
    <comment ref="CT17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26/01/2021
6219
Nov to Janu/21
Paid in Janu/21</t>
        </r>
      </text>
    </comment>
    <comment ref="DD17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01/06/21
6220
</t>
        </r>
      </text>
    </comment>
    <comment ref="H18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Less-4,000/-</t>
        </r>
      </text>
    </comment>
    <comment ref="L18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Less-4,000/-</t>
        </r>
      </text>
    </comment>
    <comment ref="T18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16/08/2020
9,000/-</t>
        </r>
      </text>
    </comment>
    <comment ref="U18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16/08/2020
9,000/-</t>
        </r>
      </text>
    </comment>
    <comment ref="V18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16/08/2020
9,000/-</t>
        </r>
      </text>
    </comment>
    <comment ref="W18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16/08/2020
9,000/-
07/10/20
8950
O/fee=6500
Paid to Oct/20</t>
        </r>
      </text>
    </comment>
    <comment ref="CD18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16/08/2020
9,000/-</t>
        </r>
      </text>
    </comment>
    <comment ref="CF18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16/08/2020
9,000/-</t>
        </r>
      </text>
    </comment>
    <comment ref="CH18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16/08/2020
9,000/-</t>
        </r>
      </text>
    </comment>
    <comment ref="CJ18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16/08/2020
9,000/-
27/01/2021
By bkash
C-7040
H=0
Janu/21
</t>
        </r>
        <r>
          <rPr>
            <sz val="9"/>
            <color indexed="10"/>
            <rFont val="Tahoma"/>
            <family val="2"/>
          </rPr>
          <t>O/fee= 6500</t>
        </r>
        <r>
          <rPr>
            <sz val="9"/>
            <color indexed="81"/>
            <rFont val="Tahoma"/>
            <family val="2"/>
          </rPr>
          <t xml:space="preserve">
Janu-540</t>
        </r>
      </text>
    </comment>
    <comment ref="CP18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08/10/2020
By bkash 
1,820/-
Oct/2020</t>
        </r>
      </text>
    </comment>
    <comment ref="CR18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14/11/2020
By bkash
C=1800
H=4320
T=6120</t>
        </r>
      </text>
    </comment>
    <comment ref="CT18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20/12/2020
By bkash
C-1000
H=2160
T=3160</t>
        </r>
      </text>
    </comment>
    <comment ref="CV18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23/01/2021
By bash
C=1000
H=2160
T=3160
Janu/21
27/01/2021
By bkash
C-7040
H=0
Janu/21
O/fee= 6500
Janu-540</t>
        </r>
      </text>
    </comment>
    <comment ref="CX18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08/02/21
By bash
C=1540
H=2160
T=3700
Frb/21</t>
        </r>
      </text>
    </comment>
    <comment ref="CZ18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10/03/21
6195</t>
        </r>
      </text>
    </comment>
    <comment ref="DB18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11/04/21
By bkash
C=1540
H=2160
T=3700</t>
        </r>
      </text>
    </comment>
    <comment ref="DD18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09/05/21
By bkash
C=1540
H=2160
T=3700</t>
        </r>
      </text>
    </comment>
    <comment ref="T19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16/08/2020
9,000/-</t>
        </r>
      </text>
    </comment>
    <comment ref="U19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16/08/2020
9,000/-</t>
        </r>
      </text>
    </comment>
    <comment ref="V19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16/08/2020
9,000/-</t>
        </r>
      </text>
    </comment>
    <comment ref="W19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16/08/2020
9,000/-
07/10/20
8950
O/fee=6500
Paid to Oct/20</t>
        </r>
      </text>
    </comment>
    <comment ref="CD19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16/08/2020
9,000/-</t>
        </r>
      </text>
    </comment>
    <comment ref="CF19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16/08/2020
9,000/-</t>
        </r>
      </text>
    </comment>
    <comment ref="CH19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16/08/2020
9,000/-</t>
        </r>
      </text>
    </comment>
    <comment ref="CJ19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16/08/2020
9,000/-
27/01/2021
By bkash
C=6500( O/fee)
H=0
Janu//21</t>
        </r>
      </text>
    </comment>
    <comment ref="CP19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08/10/2020
By bkash
C=4620/-
H=0
</t>
        </r>
      </text>
    </comment>
    <comment ref="CR19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10/11/2020
By bkash
C=4620
H=4320
T=8940</t>
        </r>
      </text>
    </comment>
    <comment ref="CT19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20/12/2020
By bkash
C=4620
H=2160
T=6780
</t>
        </r>
      </text>
    </comment>
    <comment ref="CV19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19/01/2021
By bkash
C=4620
H=2160
T=6780
Janu/21
27/01/2021
By bkash
C=6500( O/fee)
H=0
Janu//21</t>
        </r>
      </text>
    </comment>
    <comment ref="CX19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23/02/21
By bkash
C=4620
H=2160
T=6780
Feb/21</t>
        </r>
      </text>
    </comment>
    <comment ref="CZ19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13/03/21
6171
</t>
        </r>
      </text>
    </comment>
    <comment ref="DB19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26/04/21
By bkash
C=4620
H=2160
T=6780
April/21</t>
        </r>
      </text>
    </comment>
    <comment ref="DD19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24/05/21
By bkash
C=4620
H=2160
T=6780</t>
        </r>
      </text>
    </comment>
    <comment ref="DF19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02/06/21
6173
</t>
        </r>
      </text>
    </comment>
    <comment ref="H20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Less-1,000/-</t>
        </r>
      </text>
    </comment>
    <comment ref="L20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Less-1,000/-</t>
        </r>
      </text>
    </comment>
    <comment ref="T20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16/08/2020
9,000/-</t>
        </r>
      </text>
    </comment>
    <comment ref="U20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16/08/2020
9,000/-</t>
        </r>
      </text>
    </comment>
    <comment ref="V20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16/08/2020
9,000/-</t>
        </r>
      </text>
    </comment>
    <comment ref="W20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16/08/2020
9,000/-
07/10/20
8950
O/fee=6500
Paid to Oct/20</t>
        </r>
      </text>
    </comment>
    <comment ref="CD20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16/08/2020
9,000/-</t>
        </r>
      </text>
    </comment>
    <comment ref="CF20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16/08/2020
9,000/-</t>
        </r>
      </text>
    </comment>
    <comment ref="CH20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16/08/2020
9,000/-</t>
        </r>
      </text>
    </comment>
    <comment ref="CJ20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16/08/2020
9,000/-
08/10/20
6146
Paid in Oct/20</t>
        </r>
      </text>
    </comment>
    <comment ref="CP20" authorId="0">
      <text>
        <r>
          <rPr>
            <b/>
            <sz val="9"/>
            <color indexed="81"/>
            <rFont val="Tahoma"/>
            <family val="2"/>
          </rPr>
          <t xml:space="preserve">Windows User:
</t>
        </r>
        <r>
          <rPr>
            <sz val="9"/>
            <color indexed="81"/>
            <rFont val="Tahoma"/>
            <family val="2"/>
          </rPr>
          <t xml:space="preserve">08/10/20
6146
O/fee=6500
Oct=3920
</t>
        </r>
      </text>
    </comment>
    <comment ref="CR20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03/11/2020
6147
Nov/2020</t>
        </r>
      </text>
    </comment>
    <comment ref="CT20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08/12/2020
6148
</t>
        </r>
      </text>
    </comment>
    <comment ref="CV20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06/01/2021
6149</t>
        </r>
      </text>
    </comment>
    <comment ref="CX20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08/02/21
6150
</t>
        </r>
      </text>
    </comment>
    <comment ref="CZ20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07/03/21
6151
</t>
        </r>
      </text>
    </comment>
    <comment ref="DB20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12/04/21
6152</t>
        </r>
      </text>
    </comment>
    <comment ref="DD20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01/05/21
6153
</t>
        </r>
      </text>
    </comment>
    <comment ref="T21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16/08/2020
9,000/-</t>
        </r>
      </text>
    </comment>
    <comment ref="U21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16/08/2020
9,000/-</t>
        </r>
      </text>
    </comment>
    <comment ref="V21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16/08/2020
9,000/-</t>
        </r>
      </text>
    </comment>
    <comment ref="W21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16/08/2020
9,000/-
07/10/20
8950
O/fee=6500
Paid to Oct/20</t>
        </r>
      </text>
    </comment>
    <comment ref="CD21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16/08/2020
9,000/-</t>
        </r>
      </text>
    </comment>
    <comment ref="CF21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16/08/2020
9,000/-</t>
        </r>
      </text>
    </comment>
    <comment ref="CH21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16/08/2020
9,000/-</t>
        </r>
      </text>
    </comment>
    <comment ref="CJ21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16/08/2020
9,000/-
09/01/2021
6053
Janu + O/fee=6500
Paid in Janu/21</t>
        </r>
      </text>
    </comment>
    <comment ref="CP21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10/10/20
6050
</t>
        </r>
      </text>
    </comment>
    <comment ref="CR21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07/11/2020
6051
</t>
        </r>
      </text>
    </comment>
    <comment ref="CT21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05/12/2020
6052
</t>
        </r>
      </text>
    </comment>
    <comment ref="CV21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09/01/2021
6053
Janu + O/fee=6500
Paid in Janu/21
25/01/21
6054
Feb/21
Paid in Janu/21</t>
        </r>
      </text>
    </comment>
    <comment ref="CX21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25/01/21
6054
Feb/21
Paid in Janu/21</t>
        </r>
      </text>
    </comment>
    <comment ref="CZ21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06/03/21
6055</t>
        </r>
      </text>
    </comment>
    <comment ref="DB21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10/04/2021
6056</t>
        </r>
      </text>
    </comment>
    <comment ref="DF21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05/06/21
6057/58
</t>
        </r>
      </text>
    </comment>
    <comment ref="H22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Less-6,600/-</t>
        </r>
      </text>
    </comment>
    <comment ref="L22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Less-6,600/-</t>
        </r>
      </text>
    </comment>
    <comment ref="T22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16/08/2020
15,500/-</t>
        </r>
      </text>
    </comment>
    <comment ref="U22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16/08/2020
15,500/-</t>
        </r>
      </text>
    </comment>
    <comment ref="V22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16/08/2020
15,500/-</t>
        </r>
      </text>
    </comment>
    <comment ref="W22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16/08/2020
15,500/-</t>
        </r>
      </text>
    </comment>
    <comment ref="CD22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16/08/2020
15,500/-</t>
        </r>
      </text>
    </comment>
    <comment ref="CF22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16/08/2020
15,500/-</t>
        </r>
      </text>
    </comment>
    <comment ref="CH22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16/08/2020
15,500/-</t>
        </r>
      </text>
    </comment>
    <comment ref="CJ22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16/08/2020
15,500/-</t>
        </r>
      </text>
    </comment>
    <comment ref="T23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16/08/2020
9,000/-</t>
        </r>
      </text>
    </comment>
    <comment ref="U23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16/08/2020
9,000/-</t>
        </r>
      </text>
    </comment>
    <comment ref="V23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16/08/2020
9,000/-</t>
        </r>
      </text>
    </comment>
    <comment ref="W23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16/08/2020
9,000/-
07/10/20
8950
O/fee=6500
Paid to Oct/20</t>
        </r>
      </text>
    </comment>
    <comment ref="CD23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16/08/2020
9,000/-</t>
        </r>
      </text>
    </comment>
    <comment ref="CF23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16/08/2020
9,000/-</t>
        </r>
      </text>
    </comment>
    <comment ref="CH23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16/08/2020
9,000/-</t>
        </r>
      </text>
    </comment>
    <comment ref="CJ23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16/08/2020
9,000/-</t>
        </r>
      </text>
    </comment>
    <comment ref="CM23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Less 30% in Tuition fee for Oct/20.</t>
        </r>
      </text>
    </comment>
    <comment ref="CO23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Less 30% in Tuition fee for Oct/20.</t>
        </r>
      </text>
    </comment>
    <comment ref="CP23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26/01/21
6002
O/fee=8000
Nov/21
Paid in Janu/21
</t>
        </r>
      </text>
    </comment>
    <comment ref="CT23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26/01/21
6002
O/fee=6500
Nov/21
Dec=1500 Deu=3120/-
Paid in Janu/21
</t>
        </r>
      </text>
    </comment>
    <comment ref="CV23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10/02/21
6003
Dec=3120
Janu/21=1500 Deu=3120
</t>
        </r>
      </text>
    </comment>
    <comment ref="DD23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07/06/21
6004
</t>
        </r>
      </text>
    </comment>
    <comment ref="H24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Less-2,000/-</t>
        </r>
      </text>
    </comment>
    <comment ref="L24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Less-2,000/-</t>
        </r>
      </text>
    </comment>
    <comment ref="T24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16/08/2020
9,000/-</t>
        </r>
      </text>
    </comment>
    <comment ref="U24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16/08/2020
9,000/-</t>
        </r>
      </text>
    </comment>
    <comment ref="V24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16/08/2020
9,000/-</t>
        </r>
      </text>
    </comment>
    <comment ref="W24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16/08/2020
9,000/-
07/10/20
8950
O/fee=6500
Paid to Oct/20</t>
        </r>
      </text>
    </comment>
    <comment ref="CD24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16/08/2020
9,000/-</t>
        </r>
      </text>
    </comment>
    <comment ref="CF24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16/08/2020
9,000/-</t>
        </r>
      </text>
    </comment>
    <comment ref="CH24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16/08/2020
9,000/-</t>
        </r>
      </text>
    </comment>
    <comment ref="CJ24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16/08/2020
9,000/-
04/11/2020
8974
S/c
Paid to Nov/2020</t>
        </r>
      </text>
    </comment>
    <comment ref="CP24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04/11/2020
8974
Oct + Nov/2020
With S/c
Padi to Nov/2020</t>
        </r>
      </text>
    </comment>
    <comment ref="CR24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04/11/2020
8974
Oct + Nov/2020
With S/c</t>
        </r>
      </text>
    </comment>
    <comment ref="CT24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25/01/21
8975
Dec + Janu/21
Paid in Janu/21</t>
        </r>
      </text>
    </comment>
    <comment ref="CV24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25/01/21
8975
Dec + Janu/21
Paid in Janu/21</t>
        </r>
      </text>
    </comment>
    <comment ref="DB24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12/04/21
8976</t>
        </r>
      </text>
    </comment>
    <comment ref="DF24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06/06/21
8977
Up to June/21</t>
        </r>
      </text>
    </comment>
    <comment ref="T25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16/08/2020
9,000/-</t>
        </r>
      </text>
    </comment>
    <comment ref="U25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16/08/2020
9,000/-</t>
        </r>
      </text>
    </comment>
    <comment ref="V25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16/08/2020
9,000/-</t>
        </r>
      </text>
    </comment>
    <comment ref="W25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16/08/2020
9,000/-
07/10/20
8950
O/fee=6500
Paid to Oct/20</t>
        </r>
      </text>
    </comment>
    <comment ref="CD25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16/08/2020
9,000/-</t>
        </r>
      </text>
    </comment>
    <comment ref="CF25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16/08/2020
9,000/-</t>
        </r>
      </text>
    </comment>
    <comment ref="CH25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16/08/2020
9,000/-</t>
        </r>
      </text>
    </comment>
    <comment ref="CJ25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16/08/2020
9,000/-
08.10.2020
8926
Oct/20 Less=30%
Others fee=6,500/-</t>
        </r>
      </text>
    </comment>
    <comment ref="CM25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Less 30% in Tuition fee for Oct/20.</t>
        </r>
      </text>
    </comment>
    <comment ref="CN25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08.10.2020
8926
Oct/20 Less=30%
Others fee=6,500/-</t>
        </r>
      </text>
    </comment>
    <comment ref="CO25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Less 30% in Tuition fee for Oct/20.</t>
        </r>
      </text>
    </comment>
    <comment ref="CP25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09/11/2020
By bkash
C=4620
H=2160
T=6780</t>
        </r>
      </text>
    </comment>
    <comment ref="CR25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10/12/2020
By bkash
C=4620
H=2160
T=6780Dec/20</t>
        </r>
      </text>
    </comment>
    <comment ref="CT25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10/01/2021
By bkash
C=4620
H=2160
T=6780
Janu/21
</t>
        </r>
      </text>
    </comment>
    <comment ref="CV25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10/02/21
8928</t>
        </r>
      </text>
    </comment>
    <comment ref="CX25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08/03/21
By bkash
C=4340
H=2160
T=6500</t>
        </r>
      </text>
    </comment>
    <comment ref="CZ25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10/04/21
By bkash
C=4340
H=2160
T=6500</t>
        </r>
      </text>
    </comment>
    <comment ref="DB25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06/05/21
By bkash
C=4340
H=2160
T=6500</t>
        </r>
      </text>
    </comment>
    <comment ref="DD25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02/06/21
8929
</t>
        </r>
      </text>
    </comment>
    <comment ref="H26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Less-6,600/-</t>
        </r>
      </text>
    </comment>
    <comment ref="L26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Less-6,500/-</t>
        </r>
      </text>
    </comment>
    <comment ref="T26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16/08/2020
5,000/-
Only Pay-5,000/-</t>
        </r>
      </text>
    </comment>
    <comment ref="U26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16/08/2020
5,000/-
Only Pay-5,000/-</t>
        </r>
      </text>
    </comment>
    <comment ref="V26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16/08/2020
5,000/-
Only Pay-5,000/-</t>
        </r>
      </text>
    </comment>
    <comment ref="CD26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16/08/2020
5,000/-
Only Pay-5,000/-</t>
        </r>
      </text>
    </comment>
    <comment ref="CF26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16/08/2020
5,000/-
Only Pay-5,000/-</t>
        </r>
      </text>
    </comment>
    <comment ref="CH26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16/08/2020
5,000/-
Only Pay-5,000/-</t>
        </r>
      </text>
    </comment>
    <comment ref="T27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16/08/2020
9,000/-</t>
        </r>
      </text>
    </comment>
    <comment ref="U27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16/08/2020
9,000/-</t>
        </r>
      </text>
    </comment>
    <comment ref="V27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16/08/2020
9,000/-</t>
        </r>
      </text>
    </comment>
    <comment ref="W27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16/08/2020
9,000/-
07/10/20
8950
O/fee=6500
Paid to Oct/20</t>
        </r>
      </text>
    </comment>
    <comment ref="CD27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16/08/2020
9,000/-</t>
        </r>
      </text>
    </comment>
    <comment ref="CF27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16/08/2020
9,000/-</t>
        </r>
      </text>
    </comment>
    <comment ref="CH27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16/08/2020
9,000/-</t>
        </r>
      </text>
    </comment>
    <comment ref="CJ27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16/08/2020
9,000/-
07/10/20
Paid to Oct/20
</t>
        </r>
      </text>
    </comment>
    <comment ref="CP27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07/10/20
5006
11,120/-
O/see=6,500
Oct=4620</t>
        </r>
      </text>
    </comment>
    <comment ref="CR27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07/11/2020
By bkash
C=4620
H=2160
T=6780</t>
        </r>
      </text>
    </comment>
    <comment ref="CT27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10/12/2020
By bkash
C=4620
H=2160
T=6780
Dec/20</t>
        </r>
      </text>
    </comment>
    <comment ref="CV27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16/01/2021
By bkash
C=3500
H=2160
T=5660
Janu/21</t>
        </r>
      </text>
    </comment>
    <comment ref="CZ27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10/03/21
By bkash
C=8680
H=3900
T= 12,580
Feb + March/21</t>
        </r>
      </text>
    </comment>
    <comment ref="DD27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06/05/21
C=4340
H=1950
T=6290</t>
        </r>
      </text>
    </comment>
    <comment ref="T28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16/08/2020
9,000/-</t>
        </r>
      </text>
    </comment>
    <comment ref="U28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16/08/2020
9,000/-</t>
        </r>
      </text>
    </comment>
    <comment ref="V28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16/08/2020
9,000/-</t>
        </r>
      </text>
    </comment>
    <comment ref="W28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16/08/2020
9,000/-
07/10/20
8950
O/fee=6500
Paid to Oct/20</t>
        </r>
      </text>
    </comment>
    <comment ref="CD28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16/08/2020
9,000/-</t>
        </r>
      </text>
    </comment>
    <comment ref="CF28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16/08/2020
9,000/-</t>
        </r>
      </text>
    </comment>
    <comment ref="CH28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16/08/2020
9,000/-</t>
        </r>
      </text>
    </comment>
    <comment ref="CJ28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16/08/2020
9,000/-
10/10/20
8686
O/fee=6500
Paid to Oct/20</t>
        </r>
      </text>
    </comment>
    <comment ref="CP28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10/10/20
8686
O/fe6500
Oct=4620</t>
        </r>
      </text>
    </comment>
    <comment ref="CR28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12/11/2020
8687
</t>
        </r>
      </text>
    </comment>
    <comment ref="CT28" authorId="0">
      <text>
        <r>
          <rPr>
            <b/>
            <sz val="9"/>
            <color indexed="81"/>
            <rFont val="Tahoma"/>
            <family val="2"/>
          </rPr>
          <t>Windows User:
13/01/21</t>
        </r>
        <r>
          <rPr>
            <sz val="9"/>
            <color indexed="81"/>
            <rFont val="Tahoma"/>
            <family val="2"/>
          </rPr>
          <t xml:space="preserve">
8688
Dec + Janu/21
Paid in Janu/21
</t>
        </r>
      </text>
    </comment>
    <comment ref="CV28" authorId="0">
      <text>
        <r>
          <rPr>
            <b/>
            <sz val="9"/>
            <color indexed="81"/>
            <rFont val="Tahoma"/>
            <family val="2"/>
          </rPr>
          <t>Windows User:
13/01/21</t>
        </r>
        <r>
          <rPr>
            <sz val="9"/>
            <color indexed="81"/>
            <rFont val="Tahoma"/>
            <family val="2"/>
          </rPr>
          <t xml:space="preserve">
8688
Dec + Janu/21
Paid in Janu/21
</t>
        </r>
      </text>
    </comment>
    <comment ref="DD28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09/05/21
8689</t>
        </r>
      </text>
    </comment>
    <comment ref="DF28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05/06/21
8690
May/21</t>
        </r>
      </text>
    </comment>
    <comment ref="T29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16/08/2020
9,000/-</t>
        </r>
      </text>
    </comment>
    <comment ref="U29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16/08/2020
9,000/-</t>
        </r>
      </text>
    </comment>
    <comment ref="V29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16/08/2020
9,000/-</t>
        </r>
      </text>
    </comment>
    <comment ref="W29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16/08/2020
9,000/-
07/10/20
8950
O/fee=6500
Paid to Oct/20</t>
        </r>
      </text>
    </comment>
    <comment ref="CD29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16/08/2020
9,000/-</t>
        </r>
      </text>
    </comment>
    <comment ref="CF29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16/08/2020
9,000/-</t>
        </r>
      </text>
    </comment>
    <comment ref="CH29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16/08/2020
9,000/-</t>
        </r>
      </text>
    </comment>
    <comment ref="CJ29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16/08/2020
9,000/-
08/10/20
8662
Paid to Oct/20</t>
        </r>
      </text>
    </comment>
    <comment ref="CP29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08/10/20
8662
O/fee=6500
Oct 4620</t>
        </r>
      </text>
    </comment>
    <comment ref="CR29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11/11/2020
8663
</t>
        </r>
      </text>
    </comment>
    <comment ref="CT29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10/12/2020
8664
</t>
        </r>
      </text>
    </comment>
    <comment ref="CV29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09/01/2021
8665
</t>
        </r>
      </text>
    </comment>
    <comment ref="CZ29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08/03/21
8566
Feb+ March/21</t>
        </r>
      </text>
    </comment>
    <comment ref="DB29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29/04/21
8667
April/21</t>
        </r>
      </text>
    </comment>
    <comment ref="DF29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05/06/21
8668
May/21</t>
        </r>
      </text>
    </comment>
    <comment ref="H30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Less-4,000/-</t>
        </r>
      </text>
    </comment>
    <comment ref="L30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Less-4,000/-</t>
        </r>
      </text>
    </comment>
    <comment ref="T30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27/08/2020
9,000/-</t>
        </r>
      </text>
    </comment>
    <comment ref="U30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27/08/2020
9,000/-</t>
        </r>
      </text>
    </comment>
    <comment ref="V30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27/08/2020
9,000/-</t>
        </r>
      </text>
    </comment>
    <comment ref="W30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16/08/2020
9,000/-
07/10/20
8950
O/fee=6500
Paid to Oct/20</t>
        </r>
      </text>
    </comment>
    <comment ref="CD30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27/08/2020
9,000/-</t>
        </r>
      </text>
    </comment>
    <comment ref="CF30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27/08/2020
9,000/-</t>
        </r>
      </text>
    </comment>
    <comment ref="CH30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27/08/2020
9,000/-</t>
        </r>
      </text>
    </comment>
    <comment ref="CJ30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27/08/2020
9,000/-
09/10/20
8638
O/fee6500
paid to Oct/20</t>
        </r>
      </text>
    </comment>
    <comment ref="CP30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09/10/20
8638
O/fee6500
Oct=1820</t>
        </r>
      </text>
    </comment>
    <comment ref="CR30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07/11/2020
8639
</t>
        </r>
      </text>
    </comment>
    <comment ref="CT30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09/12/2020
By bkash
C=2530
H=1530
T=4060</t>
        </r>
      </text>
    </comment>
    <comment ref="CV30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09/01/21
8641</t>
        </r>
      </text>
    </comment>
    <comment ref="CX30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09/02/21
8642</t>
        </r>
      </text>
    </comment>
    <comment ref="CZ30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09/03/21
8643</t>
        </r>
      </text>
    </comment>
    <comment ref="DD30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06/05/21
8644/45
April/21 + May/21</t>
        </r>
      </text>
    </comment>
    <comment ref="DF30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05/06/21
8646
</t>
        </r>
      </text>
    </comment>
    <comment ref="T31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27/08/2020
9,000/-</t>
        </r>
      </text>
    </comment>
    <comment ref="U31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27/08/2020
9,000/-</t>
        </r>
      </text>
    </comment>
    <comment ref="V31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27/08/2020
9,000/-</t>
        </r>
      </text>
    </comment>
    <comment ref="W31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16/08/2020
9,000/-
07/10/20
8950
O/fee=6500
Paid to Oct/20</t>
        </r>
      </text>
    </comment>
    <comment ref="CD31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27/08/2020
9,000/-</t>
        </r>
      </text>
    </comment>
    <comment ref="CF31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27/08/2020
9,000/-</t>
        </r>
      </text>
    </comment>
    <comment ref="CH31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27/08/2020
9,000/-</t>
        </r>
      </text>
    </comment>
    <comment ref="CJ31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27/08/2020
9,000/-</t>
        </r>
      </text>
    </comment>
    <comment ref="CM31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Less 30% in Tuition fee for Oct/20.</t>
        </r>
      </text>
    </comment>
    <comment ref="CN31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14/11/2020
54940
9,240/-
Oct + Nov/2020
Paid to Nov/2020</t>
        </r>
      </text>
    </comment>
    <comment ref="CO31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Less 30% in Tuition fee for Oct/20.</t>
        </r>
      </text>
    </comment>
    <comment ref="CP31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14/11/2020
54940
9,240/-
Oct + Nov/2020
Paid to Nov/2020</t>
        </r>
      </text>
    </comment>
    <comment ref="CR31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25/01/21
8614
Dec/20
Paid in jnnu/21</t>
        </r>
      </text>
    </comment>
    <comment ref="CT31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25/01/21
8614
Dec/20
Paid in jnnu/21</t>
        </r>
      </text>
    </comment>
    <comment ref="CX31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04/03/21
548421
Up to Feb/21</t>
        </r>
      </text>
    </comment>
    <comment ref="T32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27/08/2020
9,000/-</t>
        </r>
      </text>
    </comment>
    <comment ref="U32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27/08/2020
9,000/-</t>
        </r>
      </text>
    </comment>
    <comment ref="V32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27/08/2020
9,000/-</t>
        </r>
      </text>
    </comment>
    <comment ref="W32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16/08/2020
9,000/-
07/10/20
8950
O/fee=6500
Paid to Oct/20</t>
        </r>
      </text>
    </comment>
    <comment ref="CD32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27/08/2020
9,000/-</t>
        </r>
      </text>
    </comment>
    <comment ref="CF32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27/08/2020
9,000/-</t>
        </r>
      </text>
    </comment>
    <comment ref="CH32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27/08/2020
9,000/-</t>
        </r>
      </text>
    </comment>
    <comment ref="CJ32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27/08/2020
9,000/-</t>
        </r>
      </text>
    </comment>
    <comment ref="CM32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Less 30% in Tuition fee for Oct/20.</t>
        </r>
      </text>
    </comment>
    <comment ref="CN32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15.10.2020
Bkash=6,780/-
College=4,620/-
Hostel=2,160/-</t>
        </r>
      </text>
    </comment>
    <comment ref="CO32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Less 30% in Tuition fee for Oct/20.</t>
        </r>
      </text>
    </comment>
    <comment ref="CP32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24/11/2020
By bkash
C=4620
H=2160
T=6780</t>
        </r>
      </text>
    </comment>
    <comment ref="CR32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22/12/2020
By bash
C=4620
H=2160
T=6780</t>
        </r>
      </text>
    </comment>
    <comment ref="CT32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26/01/2021
4620
O/fee Due</t>
        </r>
      </text>
    </comment>
    <comment ref="CV32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25/02/21
8398
O/fee=6500
Feb/21</t>
        </r>
      </text>
    </comment>
    <comment ref="CX32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25/03/2021
8399</t>
        </r>
      </text>
    </comment>
    <comment ref="CZ32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12/04/21
8400</t>
        </r>
      </text>
    </comment>
    <comment ref="DB32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05/05/21
8401
</t>
        </r>
      </text>
    </comment>
    <comment ref="DD32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03/06/21
8402</t>
        </r>
      </text>
    </comment>
    <comment ref="H33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Less-3,300/-</t>
        </r>
      </text>
    </comment>
    <comment ref="L33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Less-3,300/-</t>
        </r>
      </text>
    </comment>
    <comment ref="T33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27/08/2020
9,000/-</t>
        </r>
      </text>
    </comment>
    <comment ref="U33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27/08/2020
9,000/-</t>
        </r>
      </text>
    </comment>
    <comment ref="V33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27/08/2020
9,000/-</t>
        </r>
      </text>
    </comment>
    <comment ref="W33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16/08/2020
9,000/-
07/10/20
8950
O/fee=6500
Paid to Oct/20</t>
        </r>
      </text>
    </comment>
    <comment ref="CD33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27/08/2020
9,000/-</t>
        </r>
      </text>
    </comment>
    <comment ref="CF33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27/08/2020
9,000/-</t>
        </r>
      </text>
    </comment>
    <comment ref="CH33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27/08/2020
9,000/-</t>
        </r>
      </text>
    </comment>
    <comment ref="CJ33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27/08/2020
9,000/-
10/10/20
6122
O/fee=6500
paid to Oct/20</t>
        </r>
      </text>
    </comment>
    <comment ref="CP33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10/10/20
6122
O/fee=6500
Oct=2310</t>
        </r>
      </text>
    </comment>
    <comment ref="CR33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10/11/2020
6123
</t>
        </r>
      </text>
    </comment>
    <comment ref="CT33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20/12/2020
6124
</t>
        </r>
      </text>
    </comment>
    <comment ref="CV33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20/01/2021
6125
</t>
        </r>
      </text>
    </comment>
    <comment ref="CZ33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01/03/21
6126
Feb/21
23/03/2021
6127
March/21</t>
        </r>
      </text>
    </comment>
    <comment ref="DD33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02/052/1
6128
April/21</t>
        </r>
      </text>
    </comment>
    <comment ref="DF33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06/06/21
6129
May/21</t>
        </r>
      </text>
    </comment>
    <comment ref="T34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27/08/2020
15,500/-</t>
        </r>
      </text>
    </comment>
    <comment ref="U34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27/08/2020
15,500/-</t>
        </r>
      </text>
    </comment>
    <comment ref="V34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27/08/2020
15,500/-</t>
        </r>
      </text>
    </comment>
    <comment ref="W34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27/08/2020
15,500/-</t>
        </r>
      </text>
    </comment>
    <comment ref="CD34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27/08/2020
15,500/-</t>
        </r>
      </text>
    </comment>
    <comment ref="CF34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27/08/2020
15,500/-</t>
        </r>
      </text>
    </comment>
    <comment ref="CH34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27/08/2020
15,500/-</t>
        </r>
      </text>
    </comment>
    <comment ref="CJ34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27/08/2020
15,500/-</t>
        </r>
      </text>
    </comment>
    <comment ref="CM34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Less 30% in Tuition fee for Oct/20.</t>
        </r>
      </text>
    </comment>
    <comment ref="CN34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08.10.2020
6099
Oct/20
Less=30%</t>
        </r>
      </text>
    </comment>
    <comment ref="CO34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Less 30% in Tuition fee for Oct/20.</t>
        </r>
      </text>
    </comment>
    <comment ref="CP34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08/11/2020
By bkash
C=4620
H=2160
T=6780</t>
        </r>
      </text>
    </comment>
    <comment ref="CR34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08/12/2020
By bkash
C=4620
H=2160
T=6780
Dec/20</t>
        </r>
      </text>
    </comment>
    <comment ref="CT34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07/01/2021
By bksah
C=4620
H=2160
T=6780
Janu/21</t>
        </r>
      </text>
    </comment>
    <comment ref="CV34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10/02/21
6100</t>
        </r>
      </text>
    </comment>
    <comment ref="CX34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14/03/21
By bkash
C=4340
H=2160
T=6500</t>
        </r>
      </text>
    </comment>
    <comment ref="CZ34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08/04/21
By bkash
C=4340
H=2160
T=6500
30/04/21
By bkash
C=4340
H=2160
T=6500</t>
        </r>
      </text>
    </comment>
    <comment ref="T35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27/08/2020
15,500/-</t>
        </r>
      </text>
    </comment>
    <comment ref="U35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27/08/2020
15,500/-</t>
        </r>
      </text>
    </comment>
    <comment ref="V35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27/08/2020
15,500/-</t>
        </r>
      </text>
    </comment>
    <comment ref="W35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27/08/2020
15,500/-</t>
        </r>
      </text>
    </comment>
    <comment ref="CD35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27/08/2020
15,500/-</t>
        </r>
      </text>
    </comment>
    <comment ref="CF35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27/08/2020
15,500/-</t>
        </r>
      </text>
    </comment>
    <comment ref="CH35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27/08/2020
15,500/-</t>
        </r>
      </text>
    </comment>
    <comment ref="CJ35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27/08/2020
15,500/-</t>
        </r>
      </text>
    </comment>
    <comment ref="CM35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Less 30% in Tuition fee for Oct/20.</t>
        </r>
      </text>
    </comment>
    <comment ref="CN35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12/11/2020
8831
Oct + Nov/2020
Paid to Nov/2020</t>
        </r>
      </text>
    </comment>
    <comment ref="CO35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Less 30% in Tuition fee for Oct/20.</t>
        </r>
      </text>
    </comment>
    <comment ref="CP35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12/11/2020
8831
Oct + Nov/2020</t>
        </r>
      </text>
    </comment>
    <comment ref="CR35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08/12/2020
8832</t>
        </r>
      </text>
    </comment>
    <comment ref="CT35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06/01/2021
8833</t>
        </r>
      </text>
    </comment>
    <comment ref="CV35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10/02/21
8834</t>
        </r>
      </text>
    </comment>
    <comment ref="CX35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10/03/21
8835</t>
        </r>
      </text>
    </comment>
    <comment ref="CZ35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12/04/21
8836</t>
        </r>
      </text>
    </comment>
    <comment ref="DD35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05/06/21
8837/38
May + June/21</t>
        </r>
      </text>
    </comment>
    <comment ref="T36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27/08/2020
15,500/-</t>
        </r>
      </text>
    </comment>
    <comment ref="U36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27/08/2020
15,500/-</t>
        </r>
      </text>
    </comment>
    <comment ref="V36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27/08/2020
15,500/-</t>
        </r>
      </text>
    </comment>
    <comment ref="W36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27/08/2020
15,500/-</t>
        </r>
      </text>
    </comment>
    <comment ref="CD36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27/08/2020
15,500/-</t>
        </r>
      </text>
    </comment>
    <comment ref="CF36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27/08/2020
15,500/-</t>
        </r>
      </text>
    </comment>
    <comment ref="CH36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27/08/2020
15,500/-</t>
        </r>
      </text>
    </comment>
    <comment ref="CJ36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27/08/2020
15,500/-</t>
        </r>
      </text>
    </comment>
    <comment ref="CM36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Less 30% in Tuition fee for Oct/20.</t>
        </r>
      </text>
    </comment>
    <comment ref="CN36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08.10.2020
8807
Oct/20 
Less=30%</t>
        </r>
      </text>
    </comment>
    <comment ref="CO36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Less 30% in Tuition fee for Oct/20.</t>
        </r>
      </text>
    </comment>
    <comment ref="CP36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06/12/2020
8808
Nov/20
Paid in Dec/20</t>
        </r>
      </text>
    </comment>
    <comment ref="CR36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06/12/2020
8808
Nov/20
Paid in Dec/20</t>
        </r>
      </text>
    </comment>
    <comment ref="CT36" authorId="0">
      <text>
        <r>
          <rPr>
            <b/>
            <sz val="9"/>
            <color indexed="81"/>
            <rFont val="Tahoma"/>
            <family val="2"/>
          </rPr>
          <t>Windows User:
09/01/21</t>
        </r>
        <r>
          <rPr>
            <sz val="9"/>
            <color indexed="81"/>
            <rFont val="Tahoma"/>
            <family val="2"/>
          </rPr>
          <t xml:space="preserve">
8809
Dec/21
Poaid Janu/21
25/01/21
8810
Janu/21
</t>
        </r>
      </text>
    </comment>
    <comment ref="CZ36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04/04/021
8812/13
Feb + March/21
</t>
        </r>
      </text>
    </comment>
    <comment ref="DD36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02/06/21
8813
April + May/21</t>
        </r>
      </text>
    </comment>
    <comment ref="H37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Less-2,000/-</t>
        </r>
      </text>
    </comment>
    <comment ref="L37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Less-2,000/-</t>
        </r>
      </text>
    </comment>
    <comment ref="T37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27/08/2020
9,000/-</t>
        </r>
      </text>
    </comment>
    <comment ref="U37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27/08/2020
9,000/-</t>
        </r>
      </text>
    </comment>
    <comment ref="V37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27/08/2020
9,000/-</t>
        </r>
      </text>
    </comment>
    <comment ref="W37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16/08/2020
9,000/-
07/10/20
8950
O/fee=6500
Paid to Oct/20</t>
        </r>
      </text>
    </comment>
    <comment ref="CD37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27/08/2020
9,000/-</t>
        </r>
      </text>
    </comment>
    <comment ref="CF37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27/08/2020
9,000/-</t>
        </r>
      </text>
    </comment>
    <comment ref="CH37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27/08/2020
9,000/-</t>
        </r>
      </text>
    </comment>
    <comment ref="CJ37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27/08/2020
9,000/-
28.10.2020
8782
Oct/20 (Less=30%)
Others fee=6,500/-</t>
        </r>
      </text>
    </comment>
    <comment ref="CM37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Less 30% in Tuition fee for Oct/20.</t>
        </r>
      </text>
    </comment>
    <comment ref="CN37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28.10.2020
8782
Oct/20 (Less=30%)
Others fee=6,500/-</t>
        </r>
      </text>
    </comment>
    <comment ref="CO37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Less 30% in Tuition fee for Oct/20.</t>
        </r>
      </text>
    </comment>
    <comment ref="CP37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21/11/2020
8783
</t>
        </r>
      </text>
    </comment>
    <comment ref="CR37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27/12/2020
8784</t>
        </r>
      </text>
    </comment>
    <comment ref="CT37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25/01/21
8785</t>
        </r>
      </text>
    </comment>
    <comment ref="CV37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10/02/21
8786</t>
        </r>
      </text>
    </comment>
    <comment ref="CX37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27/03/2021
8787
</t>
        </r>
      </text>
    </comment>
    <comment ref="DB37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31/05/21
8788
April + May/21</t>
        </r>
      </text>
    </comment>
    <comment ref="T38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27/08/2020
9,000/-</t>
        </r>
      </text>
    </comment>
    <comment ref="U38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27/08/2020
9,000/-</t>
        </r>
      </text>
    </comment>
    <comment ref="V38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27/08/2020
9,000/-</t>
        </r>
      </text>
    </comment>
    <comment ref="W38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16/08/2020
9,000/-
07/10/20
8950
O/fee=6500
Paid to Oct/20</t>
        </r>
      </text>
    </comment>
    <comment ref="CD38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27/08/2020
9,000/-</t>
        </r>
      </text>
    </comment>
    <comment ref="CF38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27/08/2020
9,000/-</t>
        </r>
      </text>
    </comment>
    <comment ref="CH38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27/08/2020
9,000/-</t>
        </r>
      </text>
    </comment>
    <comment ref="CJ38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27/08/2020
9,000/-
27/01/21
8758
O/fee=6500
Oct to Dec/20
Paid in Janu/21</t>
        </r>
      </text>
    </comment>
    <comment ref="CM38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Less 30% in Tuition fee for Oct/20.</t>
        </r>
      </text>
    </comment>
    <comment ref="CN38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27/01/21
8758
O/fee=6500
Oct to Dec/20
Paid in Janu/21</t>
        </r>
      </text>
    </comment>
    <comment ref="CO38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Less 30% in Tuition fee for Oct/20.</t>
        </r>
      </text>
    </comment>
    <comment ref="CP38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27/01/21
8758
O/fee=6500
Oct to Dec/20
Paid in Janu/21</t>
        </r>
      </text>
    </comment>
    <comment ref="CR38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27/01/21
8758
O/fee=6500
Oct to Dec/20
Paid in Janu/21</t>
        </r>
      </text>
    </comment>
    <comment ref="CT38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27/01/21
8758
O/fee=6500
Oct to Dec/20
Paid in Janu/21</t>
        </r>
      </text>
    </comment>
    <comment ref="DD38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07/06/21
8759
Up to June/21</t>
        </r>
      </text>
    </comment>
    <comment ref="T39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27/08/2020
9,000/-</t>
        </r>
      </text>
    </comment>
    <comment ref="U39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27/08/2020
9,000/-</t>
        </r>
      </text>
    </comment>
    <comment ref="V39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27/08/2020
9,000/-</t>
        </r>
      </text>
    </comment>
    <comment ref="W39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16/08/2020
9,000/-
07/10/20
8950
O/fee=6500
Paid to Oct/20</t>
        </r>
      </text>
    </comment>
    <comment ref="CD39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27/08/2020
9,000/-</t>
        </r>
      </text>
    </comment>
    <comment ref="CF39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27/08/2020
9,000/-</t>
        </r>
      </text>
    </comment>
    <comment ref="CH39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27/08/2020
9,000/-</t>
        </r>
      </text>
    </comment>
    <comment ref="CJ39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27/08/2020
9,000/-
27/01/2021
By bkash
C=15000
O/fe= 6500
Nov/20=04620
Dec=3880 (Deu=740)
Paid in Janu/21</t>
        </r>
      </text>
    </comment>
    <comment ref="CP39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09/10/2020
By bkash
C=4620
H=1950
T=6570</t>
        </r>
      </text>
    </comment>
    <comment ref="CR39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27/01/2021
By bkash
C=15000
O/fe= 6500
Nov/20=04620
Dec=3880 (Deu=740)
Paid in Janu/21
</t>
        </r>
      </text>
    </comment>
    <comment ref="CT39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27/01/2021
By bkash
C=15000
O/fe= 6500
Nov/20=04620
Dec=3880 (Deu=740)
Paid in Janu/21
</t>
        </r>
      </text>
    </comment>
    <comment ref="CV39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27/01/2021
By bkash
C=15000
O/fe= 6500
Nov/20=04620
Dec=3880 (Deu=740)
Paid in Janu/21
</t>
        </r>
      </text>
    </comment>
    <comment ref="T40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27/08/2020
9,000/-</t>
        </r>
      </text>
    </comment>
    <comment ref="U40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27/08/2020
9,000/-</t>
        </r>
      </text>
    </comment>
    <comment ref="V40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27/08/2020
9,000/-</t>
        </r>
      </text>
    </comment>
    <comment ref="W40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16/08/2020
9,000/-
07/10/20
8950
O/fee=6500
Paid to Oct/20</t>
        </r>
      </text>
    </comment>
    <comment ref="CD40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27/08/2020
9,000/-</t>
        </r>
      </text>
    </comment>
    <comment ref="CF40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27/08/2020
9,000/-</t>
        </r>
      </text>
    </comment>
    <comment ref="CH40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27/08/2020
9,000/-</t>
        </r>
      </text>
    </comment>
    <comment ref="CJ40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27/08/2020
9,000/-
21/11/2020
8566
O/fee=6500
Oct+ nov/20
paid in Nov/20</t>
        </r>
      </text>
    </comment>
    <comment ref="CM40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Less 30% in Tuition fee for Oct/20.</t>
        </r>
      </text>
    </comment>
    <comment ref="CN40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21/11/2020
8566
O/fee=6500
Oct + Nov/20
Paid in Nov/20</t>
        </r>
      </text>
    </comment>
    <comment ref="CO40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Less 30% in Tuition fee for Oct/20.</t>
        </r>
      </text>
    </comment>
    <comment ref="CP40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21/11/2020
8566
O/fee=6500
Oct + Nov/20</t>
        </r>
      </text>
    </comment>
    <comment ref="CR40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21/01/2021
8567
Dec/20
Paid in Janu/21</t>
        </r>
      </text>
    </comment>
    <comment ref="CT40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21/01/2021
8567
Dec/20
Paid in Janu/21
27/01/21
8568
</t>
        </r>
      </text>
    </comment>
    <comment ref="CV40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28/02/21
8569</t>
        </r>
      </text>
    </comment>
    <comment ref="CX40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31/03/2021
8570
</t>
        </r>
      </text>
    </comment>
    <comment ref="CZ40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29/04/2021
8571
April + may/21</t>
        </r>
      </text>
    </comment>
    <comment ref="DB40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31/05/21
8572
June/21</t>
        </r>
      </text>
    </comment>
    <comment ref="T41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27/08/2020
9,000/-</t>
        </r>
      </text>
    </comment>
    <comment ref="U41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27/08/2020
9,000/-</t>
        </r>
      </text>
    </comment>
    <comment ref="V41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27/08/2020
9,000/-</t>
        </r>
      </text>
    </comment>
    <comment ref="W41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16/08/2020
9,000/-
07/10/20
8950
O/fee=6500
Paid to Oct/20</t>
        </r>
      </text>
    </comment>
    <comment ref="CD41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27/08/2020
9,000/-</t>
        </r>
      </text>
    </comment>
    <comment ref="CF41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27/08/2020
9,000/-</t>
        </r>
      </text>
    </comment>
    <comment ref="CH41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27/08/2020
9,000/-</t>
        </r>
      </text>
    </comment>
    <comment ref="CJ41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27/08/2020
9,000/-
28.10.2020
8542
Oct/20 (Less=30%)
Others fee=6,500/-</t>
        </r>
      </text>
    </comment>
    <comment ref="CM41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Less 30% in Tuition fee for Oct/20.</t>
        </r>
      </text>
    </comment>
    <comment ref="CN41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28.10.2020
8542
Oct/20 (Less=30%)
Others fee=6,500/-</t>
        </r>
      </text>
    </comment>
    <comment ref="CO41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Less 30% in Tuition fee for Oct/20.</t>
        </r>
      </text>
    </comment>
    <comment ref="CP41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21/11/2020
8543
</t>
        </r>
      </text>
    </comment>
    <comment ref="CR41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25/01/21
8544
Dec + Janu/21
Paid in janu/21</t>
        </r>
      </text>
    </comment>
    <comment ref="CT41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25/01/21
8544
Dec + Janu/21
Paid in janu/21</t>
        </r>
      </text>
    </comment>
    <comment ref="CV41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10/02/21</t>
        </r>
        <r>
          <rPr>
            <sz val="9"/>
            <color indexed="81"/>
            <rFont val="Tahoma"/>
            <family val="2"/>
          </rPr>
          <t xml:space="preserve">
8545</t>
        </r>
      </text>
    </comment>
    <comment ref="CX41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27/03/2021
8546
</t>
        </r>
      </text>
    </comment>
    <comment ref="DB41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31/05/21
8547
April + may/21</t>
        </r>
      </text>
    </comment>
    <comment ref="T42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27/08/2020
9,000/-</t>
        </r>
      </text>
    </comment>
    <comment ref="U42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27/08/2020
9,000/-</t>
        </r>
      </text>
    </comment>
    <comment ref="V42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27/08/2020
9,000/-</t>
        </r>
      </text>
    </comment>
    <comment ref="W42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16/08/2020
9,000/-
07/10/20
8950
O/fee=6500
Paid to Oct/20</t>
        </r>
      </text>
    </comment>
    <comment ref="CD42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27/08/2020
9,000/-</t>
        </r>
      </text>
    </comment>
    <comment ref="CF42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27/08/2020
9,000/-</t>
        </r>
      </text>
    </comment>
    <comment ref="CH42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27/08/2020
9,000/-</t>
        </r>
      </text>
    </comment>
    <comment ref="CJ42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27/08/2020
9,000/-</t>
        </r>
      </text>
    </comment>
    <comment ref="CP42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18/11/2020
8519
Oct/20
Paid in Nov/20</t>
        </r>
      </text>
    </comment>
    <comment ref="CR42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18/11/2020
8519
Oct/20</t>
        </r>
      </text>
    </comment>
    <comment ref="CX42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10/02/21
8521/8522</t>
        </r>
      </text>
    </comment>
    <comment ref="DB42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10/04/021
Feb + March/21
O/fee Due=6500/-</t>
        </r>
      </text>
    </comment>
    <comment ref="DF42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07/06/21
8524
</t>
        </r>
      </text>
    </comment>
    <comment ref="H43" authorId="0">
      <text>
        <r>
          <rPr>
            <b/>
            <sz val="9"/>
            <color indexed="81"/>
            <rFont val="Tahoma"/>
            <family val="2"/>
          </rPr>
          <t xml:space="preserve">Windows User:
Note-149
</t>
        </r>
        <r>
          <rPr>
            <sz val="9"/>
            <color indexed="81"/>
            <rFont val="Tahoma"/>
            <family val="2"/>
          </rPr>
          <t xml:space="preserve">Meeting 20/10/2020
Less 50%
Opening to Clossing period
</t>
        </r>
      </text>
    </comment>
    <comment ref="L43" authorId="0">
      <text>
        <r>
          <rPr>
            <b/>
            <sz val="9"/>
            <color indexed="81"/>
            <rFont val="Tahoma"/>
            <family val="2"/>
          </rPr>
          <t xml:space="preserve">Windows User:
Note-149
</t>
        </r>
        <r>
          <rPr>
            <sz val="9"/>
            <color indexed="81"/>
            <rFont val="Tahoma"/>
            <family val="2"/>
          </rPr>
          <t xml:space="preserve">Meeting 20/10/2020
Less 50%
Opening to Clossing period
</t>
        </r>
      </text>
    </comment>
    <comment ref="T43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27/08/2020
9,000/-</t>
        </r>
      </text>
    </comment>
    <comment ref="U43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27/08/2020
9,000/-</t>
        </r>
      </text>
    </comment>
    <comment ref="V43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27/08/2020
9,000/-</t>
        </r>
      </text>
    </comment>
    <comment ref="W43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16/08/2020
9,000/-
07/10/20
8950
O/fee=6500
Paid to Oct/20</t>
        </r>
      </text>
    </comment>
    <comment ref="CD43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27/08/2020
9,000/-</t>
        </r>
      </text>
    </comment>
    <comment ref="CF43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27/08/2020
9,000/-</t>
        </r>
      </text>
    </comment>
    <comment ref="CH43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27/08/2020
9,000/-</t>
        </r>
      </text>
    </comment>
    <comment ref="CJ43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27/08/2020
9,000/-
15/10/20
8494
O/fee=6500
Paid to Oct/20</t>
        </r>
      </text>
    </comment>
    <comment ref="CP43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15/10/20
8494
O/f=6500
Oct=4620</t>
        </r>
      </text>
    </comment>
    <comment ref="CT43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03/01/2021
8496
Dec/20
paid in Janu/21</t>
        </r>
      </text>
    </comment>
    <comment ref="CV43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03/01/2021
8496
Dec/20
paid in Janu/21</t>
        </r>
      </text>
    </comment>
    <comment ref="CX43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09/02/21
8497
Janu/21</t>
        </r>
      </text>
    </comment>
    <comment ref="CZ43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23/03/2021
8498/99
Feb/21 + March/21</t>
        </r>
      </text>
    </comment>
    <comment ref="H44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Less-2,000/-</t>
        </r>
      </text>
    </comment>
    <comment ref="L44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Less-2,000/-</t>
        </r>
      </text>
    </comment>
    <comment ref="T44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27/08/2020
9,000/-</t>
        </r>
      </text>
    </comment>
    <comment ref="U44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27/08/2020
9,000/-</t>
        </r>
      </text>
    </comment>
    <comment ref="V44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27/08/2020
9,000/-</t>
        </r>
      </text>
    </comment>
    <comment ref="W44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16/08/2020
9,000/-
07/10/20
8950
O/fee=6500
Paid to Oct/20</t>
        </r>
      </text>
    </comment>
    <comment ref="CD44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27/08/2020
9,000/-</t>
        </r>
      </text>
    </comment>
    <comment ref="CF44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27/08/2020
9,000/-</t>
        </r>
      </text>
    </comment>
    <comment ref="CH44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27/08/2020
9,000/-</t>
        </r>
      </text>
    </comment>
    <comment ref="CJ44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27/08/2020
9,000/-
08/10/20
8471
Paid to Oct/20</t>
        </r>
      </text>
    </comment>
    <comment ref="CP44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08/10/20
8471
O/fee=6500
Oct=3,220</t>
        </r>
      </text>
    </comment>
    <comment ref="CR44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04/11/2020
8472
</t>
        </r>
      </text>
    </comment>
    <comment ref="CT44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02/10/2020
8473
</t>
        </r>
      </text>
    </comment>
    <comment ref="CV44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07/01/2021
8474
25/01/21
8475
Feb/21
Paid in Janu/21</t>
        </r>
      </text>
    </comment>
    <comment ref="CX44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25/01/21
8475
Feb/21
Paid in Janu/21</t>
        </r>
      </text>
    </comment>
    <comment ref="CZ44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09/03/21
8476</t>
        </r>
      </text>
    </comment>
    <comment ref="DB44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04/04/2021
8477
</t>
        </r>
      </text>
    </comment>
    <comment ref="DD44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08/05/21
8478</t>
        </r>
      </text>
    </comment>
    <comment ref="DF44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05/06/21
8479</t>
        </r>
      </text>
    </comment>
    <comment ref="T45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27/08/2020
2,000/-</t>
        </r>
      </text>
    </comment>
    <comment ref="U45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27/08/2020
2,000/-
11.10.2020
8447
S/C=5,000/-
Dev. Fee=500/-</t>
        </r>
      </text>
    </comment>
    <comment ref="V45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11.10.2020
8447
S/C=5,000/-
Dev. Fee=500/-</t>
        </r>
      </text>
    </comment>
    <comment ref="W45" authorId="1">
      <text>
        <r>
          <rPr>
            <b/>
            <sz val="9"/>
            <color indexed="81"/>
            <rFont val="Tahoma"/>
            <family val="2"/>
          </rPr>
          <t>hp:</t>
        </r>
        <r>
          <rPr>
            <sz val="9"/>
            <color indexed="81"/>
            <rFont val="Tahoma"/>
            <family val="2"/>
          </rPr>
          <t xml:space="preserve">
19.10.2020
8448
Others fee=8000/-</t>
        </r>
      </text>
    </comment>
    <comment ref="CD45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27/08/2020
2,000/-</t>
        </r>
      </text>
    </comment>
    <comment ref="CF45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27/08/2020
2,000/-
11.10.2020
8447
S/C=5,000/-
Dev. Fee=500/-</t>
        </r>
      </text>
    </comment>
    <comment ref="CH45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11.10.2020
8447
S/C=5,000/-
Dev. Fee=500/-</t>
        </r>
      </text>
    </comment>
    <comment ref="CJ45" authorId="1">
      <text>
        <r>
          <rPr>
            <b/>
            <sz val="9"/>
            <color indexed="81"/>
            <rFont val="Tahoma"/>
            <family val="2"/>
          </rPr>
          <t>hp:</t>
        </r>
        <r>
          <rPr>
            <sz val="9"/>
            <color indexed="81"/>
            <rFont val="Tahoma"/>
            <family val="2"/>
          </rPr>
          <t xml:space="preserve">
19.10.2020
8448
Others fee=8000/-</t>
        </r>
      </text>
    </comment>
    <comment ref="CM45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Less 30% in Tuition fee for Oct/20.</t>
        </r>
      </text>
    </comment>
    <comment ref="CN45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11.10.2020
8447
S/C=5,000/-
Dev. Fee=500/-
19.10.2020
8448
Others fee=8000/-
26/01/2021
8449
Oct to Janu/21
Paid in Janu/21</t>
        </r>
      </text>
    </comment>
    <comment ref="CO45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Less 30% in Tuition fee for Oct/20.</t>
        </r>
      </text>
    </comment>
    <comment ref="CP45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26/01/2021
8449
Oct to Janu/21
Paid in Janu/21</t>
        </r>
      </text>
    </comment>
    <comment ref="CR45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26/01/2021
8449
Oct to Janu/21
Paid in Janu/21</t>
        </r>
      </text>
    </comment>
    <comment ref="CT45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26/01/2021
8449
Oct to Janu/21
Paid in Janu/21</t>
        </r>
      </text>
    </comment>
    <comment ref="CZ45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29/04/21
Up to May/21</t>
        </r>
      </text>
    </comment>
    <comment ref="T46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27/08/2020
2,000/-</t>
        </r>
      </text>
    </comment>
    <comment ref="U46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27/08/2020
9,000/-
08/10/20
8423
Paid to Oct/20
</t>
        </r>
      </text>
    </comment>
    <comment ref="V46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08/10/20
8423
Paid to Oct/2020</t>
        </r>
      </text>
    </comment>
    <comment ref="W46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08/10/20
8423
Paid to Oct/2020</t>
        </r>
      </text>
    </comment>
    <comment ref="CD46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27/08/2020
2,000/-</t>
        </r>
      </text>
    </comment>
    <comment ref="CF46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27/08/2020
9,000/-
08/10/20
8423
Paid to Oct/20
</t>
        </r>
      </text>
    </comment>
    <comment ref="CH46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08/10/20
8423
Paid to Oct/2020</t>
        </r>
      </text>
    </comment>
    <comment ref="CJ46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08/10/20
8423
Paid to Oct/2020</t>
        </r>
      </text>
    </comment>
    <comment ref="CP46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08/10/20
8423
O/fe=8000
S/c=5000
Ad fee=500
Oct=4620</t>
        </r>
      </text>
    </comment>
    <comment ref="CR46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08/11/2020
By bkash
C=4620
H=1950
T=6570</t>
        </r>
      </text>
    </comment>
    <comment ref="CT46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09/12/2020
By bkash
C=4620
H=1950
T=6570</t>
        </r>
      </text>
    </comment>
    <comment ref="CV46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09/01/2021
By bkash
C=4620
H=1950
T=6570
Janu/21</t>
        </r>
      </text>
    </comment>
    <comment ref="CX46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08/02/21
8425
</t>
        </r>
      </text>
    </comment>
    <comment ref="CZ46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09/03/21
8426</t>
        </r>
      </text>
    </comment>
    <comment ref="DD46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10/05/21
By bkash
C=6000</t>
        </r>
      </text>
    </comment>
    <comment ref="DF46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06/06/21
8427/28
</t>
        </r>
      </text>
    </comment>
    <comment ref="H47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Less-3,300/-</t>
        </r>
      </text>
    </comment>
    <comment ref="L47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Less-3,300/-</t>
        </r>
      </text>
    </comment>
    <comment ref="T47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27/08/2020
2,000/-</t>
        </r>
      </text>
    </comment>
    <comment ref="U47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27/08/2020
9,000/-
08/10/20
6075
paid to Oct/20</t>
        </r>
      </text>
    </comment>
    <comment ref="V47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04/11/2020
6076
S/c
Paid to Nov/2020</t>
        </r>
      </text>
    </comment>
    <comment ref="W47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08/10/20
6075
Paid to Oct/20</t>
        </r>
      </text>
    </comment>
    <comment ref="CD47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27/08/2020
2,000/-</t>
        </r>
      </text>
    </comment>
    <comment ref="CF47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27/08/2020
9,000/-
08/10/20
6075
paid to Oct/20</t>
        </r>
      </text>
    </comment>
    <comment ref="CH47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04/11/2020
6076
S/c
Paid to Nov/2020</t>
        </r>
      </text>
    </comment>
    <comment ref="CJ47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08/10/20
6075
Paid to Oct/20</t>
        </r>
      </text>
    </comment>
    <comment ref="CP47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08/10/20
6075
Dv fee=500
O/fee=8000
Oct=2310</t>
        </r>
      </text>
    </comment>
    <comment ref="CR47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04/11/2020
6076
S/c With
Non/2020</t>
        </r>
      </text>
    </comment>
    <comment ref="CT47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09/12/2020
By bkash
C=2310
H=1950
T=4260</t>
        </r>
      </text>
    </comment>
    <comment ref="CV47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06/01/2021
By bkash
C=2310
H=1950
T=4260
Janu/21</t>
        </r>
      </text>
    </comment>
    <comment ref="CX47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08/02/21
6078</t>
        </r>
      </text>
    </comment>
    <comment ref="CZ47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13/03/21
By bkash
C=2310
H=1950
T=4260</t>
        </r>
      </text>
    </comment>
    <comment ref="DB47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04/04/21
By bkash
C=2310
H=1950
T=4260</t>
        </r>
      </text>
    </comment>
    <comment ref="DD47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06/05/21
By bkash
C=2310
H=6000
T=8310</t>
        </r>
      </text>
    </comment>
    <comment ref="DF47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04/06/21
6079</t>
        </r>
      </text>
    </comment>
    <comment ref="H48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Less-3,300/-</t>
        </r>
      </text>
    </comment>
    <comment ref="L48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Less-3,300/-</t>
        </r>
      </text>
    </comment>
    <comment ref="T48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27/08/2020
2,000/-</t>
        </r>
      </text>
    </comment>
    <comment ref="U48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27/08/2020
2,000/-
24/01/2021
55932
Dev=500
S/fee=5000
O/fee=8000
Paid in Janu/21</t>
        </r>
      </text>
    </comment>
    <comment ref="V48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24/01/2021
55932
Dev=500
S/fee=5000
O/fee=8000
Paid in Janu/21</t>
        </r>
      </text>
    </comment>
    <comment ref="W48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24/01/2021
55932
Dev=500
S/fee=5000
O/fee=8000
Paid in Janu/21</t>
        </r>
      </text>
    </comment>
    <comment ref="CD48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27/08/2020
2,000/-</t>
        </r>
      </text>
    </comment>
    <comment ref="CF48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27/08/2020
2,000/-
24/01/2021
55932
Dev=500
S/fee=5000
O/fee=8000
Paid in Janu/21</t>
        </r>
      </text>
    </comment>
    <comment ref="CH48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24/01/2021
55932
Dev=500
S/fee=5000
O/fee=8000
Paid in Janu/21</t>
        </r>
      </text>
    </comment>
    <comment ref="CJ48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24/01/2021
55932
Dev=500
S/fee=5000
O/fee=8000
Paid in Janu/21</t>
        </r>
      </text>
    </comment>
    <comment ref="CM48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Less 30% in Tuition fee for Oct/20.</t>
        </r>
      </text>
    </comment>
    <comment ref="CO48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Less 30% in Tuition fee for Oct/20.</t>
        </r>
      </text>
    </comment>
    <comment ref="CT48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24/01/2021
55932
Dev=500
S/fee=5000
O/fee=8000
Paid in Janu/21</t>
        </r>
      </text>
    </comment>
    <comment ref="H49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Less-3,300/-</t>
        </r>
      </text>
    </comment>
    <comment ref="L49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Less-3,300/-</t>
        </r>
      </text>
    </comment>
    <comment ref="T49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27/08/2020
2,000/-</t>
        </r>
      </text>
    </comment>
    <comment ref="U49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27/08/2020
9,000/-
24/01/2021
7438
Oct to Dec/20
Dev fee=500
S/c=5000
O/fee=8000
Total-19590/-
Paidi in Janu/21</t>
        </r>
      </text>
    </comment>
    <comment ref="V49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24/01/2021
7438
Oct to Dec/20
Dev fee=500
S/c=5000
O/fee=8000
Total-19590/-
Paidi in Janu/21</t>
        </r>
      </text>
    </comment>
    <comment ref="W49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24/01/2021
7438
Oct to Dec/20
Dev fee=500
S/c=5000
O/fee=8000
Total-19590/-
Paidi in Janu/21</t>
        </r>
      </text>
    </comment>
    <comment ref="CD49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27/08/2020
2,000/-</t>
        </r>
      </text>
    </comment>
    <comment ref="CF49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27/08/2020
9,000/-
24/01/2021
7438
Oct to Dec/20
Dev fee=500
S/c=5000
O/fee=8000
Total-19590/-
Paidi in Janu/21</t>
        </r>
      </text>
    </comment>
    <comment ref="CH49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24/01/2021
7438
Oct to Dec/20
Dev fee=500
S/c=5000
O/fee=8000
Total-19590/-
Paidi in Janu/21</t>
        </r>
      </text>
    </comment>
    <comment ref="CJ49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24/01/2021
7438
Oct to Dec/20
Dev fee=500
S/c=5000
O/fee=8000
Total-19590/-
Paidi in Janu/21</t>
        </r>
      </text>
    </comment>
    <comment ref="CP49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24/01/2021
7438
Oct to Dec/20
Dev fee=500
S/c=5000
O/fee=8000
Total-19590/-
Paidi in Janu/21</t>
        </r>
      </text>
    </comment>
    <comment ref="CR49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24/01/2021
7438
Oct to Dec/20
Dev fee=500
S/c=5000
O/fee=8000
Total-19590/-
Paidi in Janu/21</t>
        </r>
      </text>
    </comment>
    <comment ref="CT49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24/01/2021
7438
Oct to Dec/20
Dev fee=500
S/c=5000
O/fee=8000
Total-19590/-
Paidi in Janu/21</t>
        </r>
      </text>
    </comment>
    <comment ref="CV49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24/01/2021
7438
Oct to Dec/20
Dev fee=500
S/c=5000
O/fee=8000
Total-19590/-
Paidi in Janu/21</t>
        </r>
      </text>
    </comment>
    <comment ref="DF49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05/06/21
7439
</t>
        </r>
      </text>
    </comment>
    <comment ref="T50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27/08/2020
9,000/-</t>
        </r>
      </text>
    </comment>
    <comment ref="U50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27/08/2020
9,000/-</t>
        </r>
      </text>
    </comment>
    <comment ref="V50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27/08/2020
9,000/-</t>
        </r>
      </text>
    </comment>
    <comment ref="W50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16/08/2020
9,000/-
07/10/20
8950
O/fee=6500
Paid to Oct/20</t>
        </r>
      </text>
    </comment>
    <comment ref="CD50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27/08/2020
9,000/-</t>
        </r>
      </text>
    </comment>
    <comment ref="CF50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27/08/2020
9,000/-</t>
        </r>
      </text>
    </comment>
    <comment ref="CH50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27/08/2020
9,000/-</t>
        </r>
      </text>
    </comment>
    <comment ref="CJ50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27/08/2020
9,000/-
12/10/20
7463
O/fee=6500
paid to Oct/20</t>
        </r>
      </text>
    </comment>
    <comment ref="CP50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12/10/20
7463
O/fee=6500
Oct=4620</t>
        </r>
      </text>
    </comment>
    <comment ref="CR50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12/11/2020
7464
</t>
        </r>
      </text>
    </comment>
    <comment ref="CT50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14/12/2020
By bkash
C=4620
H=1950
T=6570
Dec/20</t>
        </r>
      </text>
    </comment>
    <comment ref="CV50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21/01/2021
By bkash
C=4620
H=1950
T=6570
Janu/21</t>
        </r>
      </text>
    </comment>
    <comment ref="CZ50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04/03/21
By bash
C=4630
H=2150
T=6780
Feb/21</t>
        </r>
      </text>
    </comment>
    <comment ref="DB50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12/04/21
By bash
C=4610
H=1750
T=6360
March/21</t>
        </r>
      </text>
    </comment>
    <comment ref="DD50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06/05/21
By bkash
C=4620
H=1950
T=6570</t>
        </r>
      </text>
    </comment>
    <comment ref="DF50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02/06/21
7466
</t>
        </r>
      </text>
    </comment>
    <comment ref="H51" authorId="0">
      <text>
        <r>
          <rPr>
            <b/>
            <sz val="9"/>
            <color indexed="81"/>
            <rFont val="Tahoma"/>
            <family val="2"/>
          </rPr>
          <t xml:space="preserve">Windows User:
Note-149
</t>
        </r>
        <r>
          <rPr>
            <sz val="9"/>
            <color indexed="81"/>
            <rFont val="Tahoma"/>
            <family val="2"/>
          </rPr>
          <t xml:space="preserve">Meeting 20/10/2020
Less 1,000-
Opening to Clossing period
</t>
        </r>
      </text>
    </comment>
    <comment ref="L51" authorId="0">
      <text>
        <r>
          <rPr>
            <b/>
            <sz val="9"/>
            <color indexed="81"/>
            <rFont val="Tahoma"/>
            <family val="2"/>
          </rPr>
          <t xml:space="preserve">Windows User:
Note-149
</t>
        </r>
        <r>
          <rPr>
            <sz val="9"/>
            <color indexed="81"/>
            <rFont val="Tahoma"/>
            <family val="2"/>
          </rPr>
          <t xml:space="preserve">Meeting 20/10/2020
Less 1,000-
Opening to Clossing period
</t>
        </r>
      </text>
    </comment>
    <comment ref="T51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27/08/2020
9,000/-</t>
        </r>
      </text>
    </comment>
    <comment ref="U51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27/08/2020
9,000/-</t>
        </r>
      </text>
    </comment>
    <comment ref="V51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27/08/2020
9,000/-</t>
        </r>
      </text>
    </comment>
    <comment ref="W51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16/08/2020
9,000/-
07/10/20
8950
O/fee=6500
Paid to Oct/20</t>
        </r>
      </text>
    </comment>
    <comment ref="CD51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27/08/2020
9,000/-</t>
        </r>
      </text>
    </comment>
    <comment ref="CF51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27/08/2020
9,000/-</t>
        </r>
      </text>
    </comment>
    <comment ref="CH51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27/08/2020
9,000/-</t>
        </r>
      </text>
    </comment>
    <comment ref="CJ51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27/08/2020
9,000/-
25/01/21
7491
O/fee=6500
Feb/21
Paid in Janu/21</t>
        </r>
      </text>
    </comment>
    <comment ref="CP51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10/10/20
7487
</t>
        </r>
      </text>
    </comment>
    <comment ref="CR51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07/11/2020
7488
</t>
        </r>
      </text>
    </comment>
    <comment ref="CT51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05/12/2020
7489</t>
        </r>
      </text>
    </comment>
    <comment ref="CV51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09/01/2021
7490
25/01/21
7491
O/fee=6500
Feb/21
Paid in Janu/21</t>
        </r>
      </text>
    </comment>
    <comment ref="CX51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25/01/21
7491
O/fee=6500
Feb/21
Paid in Janu/21</t>
        </r>
      </text>
    </comment>
    <comment ref="CZ51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06/03/21
7492</t>
        </r>
      </text>
    </comment>
    <comment ref="DB51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10/04/21
7493
</t>
        </r>
      </text>
    </comment>
    <comment ref="DF51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05/06/21
7494/95
May + June/21
</t>
        </r>
      </text>
    </comment>
    <comment ref="H52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Less-3,300/-</t>
        </r>
      </text>
    </comment>
    <comment ref="L52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Less-3,300/-</t>
        </r>
      </text>
    </comment>
    <comment ref="T52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27/08/2020
15,500/-</t>
        </r>
      </text>
    </comment>
    <comment ref="U52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27/08/2020
15,500/-</t>
        </r>
      </text>
    </comment>
    <comment ref="V52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27/08/2020
15,500/-</t>
        </r>
      </text>
    </comment>
    <comment ref="W52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27/08/2020
15,500/-</t>
        </r>
      </text>
    </comment>
    <comment ref="CD52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27/08/2020
15,500/-</t>
        </r>
      </text>
    </comment>
    <comment ref="CF52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27/08/2020
15,500/-</t>
        </r>
      </text>
    </comment>
    <comment ref="CH52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27/08/2020
15,500/-</t>
        </r>
      </text>
    </comment>
    <comment ref="CJ52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27/08/2020
15,500/-</t>
        </r>
      </text>
    </comment>
    <comment ref="CP52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26/01/21
7511
Oct to  Janu/21
Paid in Janu/21</t>
        </r>
      </text>
    </comment>
    <comment ref="CR52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26/01/21
7511
Oct to  Janu/21
Paid in Janu/21</t>
        </r>
      </text>
    </comment>
    <comment ref="CT52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26/01/21
7511
Oct to  Janu/21
Paid in Janu/21</t>
        </r>
      </text>
    </comment>
    <comment ref="CV52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26/01/21
7511
Oct to  Janu/21
Paid in Janu/21</t>
        </r>
      </text>
    </comment>
    <comment ref="DD52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25/05/21
7512
Up to April/21</t>
        </r>
      </text>
    </comment>
    <comment ref="T53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27/08/2020
15,500/-</t>
        </r>
      </text>
    </comment>
    <comment ref="U53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27/08/2020
15,500/-</t>
        </r>
      </text>
    </comment>
    <comment ref="V53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27/08/2020
15,500/-</t>
        </r>
      </text>
    </comment>
    <comment ref="W53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27/08/2020
15,500/-</t>
        </r>
      </text>
    </comment>
    <comment ref="CD53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27/08/2020
15,500/-</t>
        </r>
      </text>
    </comment>
    <comment ref="CF53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27/08/2020
15,500/-</t>
        </r>
      </text>
    </comment>
    <comment ref="CH53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27/08/2020
15,500/-</t>
        </r>
      </text>
    </comment>
    <comment ref="CJ53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27/08/2020
15,500/-</t>
        </r>
      </text>
    </comment>
    <comment ref="CM53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Less 30% in Tuition fee for Oct/20.</t>
        </r>
      </text>
    </comment>
    <comment ref="CN53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07/11/2020
7535
Oct + Nov/2020
Paid to Nov/2020</t>
        </r>
      </text>
    </comment>
    <comment ref="CO53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Less 30% in Tuition fee for Oct/20.</t>
        </r>
      </text>
    </comment>
    <comment ref="CP53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07/11/2020
7535
Oct + Nov/2020</t>
        </r>
      </text>
    </comment>
    <comment ref="CR53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30/01/21
40919
Dec/20
Paid in janu/21</t>
        </r>
      </text>
    </comment>
    <comment ref="CT53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30/01/21
40919
Dec/20
Paid in janu/21</t>
        </r>
      </text>
    </comment>
    <comment ref="DD53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06/06/21
7536
10,000/-
Order by Vp sir.</t>
        </r>
      </text>
    </comment>
    <comment ref="T54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27/08/2020
9,000/-</t>
        </r>
      </text>
    </comment>
    <comment ref="U54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27/08/2020
9,000/-</t>
        </r>
      </text>
    </comment>
    <comment ref="V54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27/08/2020
9,000/-</t>
        </r>
      </text>
    </comment>
    <comment ref="W54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16/08/2020
9,000/-
07/10/20
8950
O/fee=6500
Paid to Oct/20</t>
        </r>
      </text>
    </comment>
    <comment ref="CD54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27/08/2020
9,000/-</t>
        </r>
      </text>
    </comment>
    <comment ref="CF54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27/08/2020
9,000/-</t>
        </r>
      </text>
    </comment>
    <comment ref="CH54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27/08/2020
9,000/-</t>
        </r>
      </text>
    </comment>
    <comment ref="CJ54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27/08/2020
9,000/-</t>
        </r>
      </text>
    </comment>
    <comment ref="CP54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10/10/2020
By bash
C=11120
H=1950
T=13070</t>
        </r>
      </text>
    </comment>
    <comment ref="CT54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27/01/2021
40905
O/fee=6500
Dec + Janu/21
Paid in jsnu/21</t>
        </r>
      </text>
    </comment>
    <comment ref="CV54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27/01/2021
40905
O/fee=6500
Dec + Janu/21
Paid in jsnu/21</t>
        </r>
      </text>
    </comment>
    <comment ref="DD54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10/05/21
By bkash
C=18480
H=3520
T=22000</t>
        </r>
      </text>
    </comment>
    <comment ref="DF54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06/06/21
7561
</t>
        </r>
      </text>
    </comment>
    <comment ref="H55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Less-3,300/-</t>
        </r>
      </text>
    </comment>
    <comment ref="L55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Less-3,300/-</t>
        </r>
      </text>
    </comment>
    <comment ref="T55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27/08/2020
9,000/-</t>
        </r>
      </text>
    </comment>
    <comment ref="U55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27/08/2020
9,000/-</t>
        </r>
      </text>
    </comment>
    <comment ref="V55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27/08/2020
9,000/-</t>
        </r>
      </text>
    </comment>
    <comment ref="W55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16/08/2020
9,000/-
07/10/20
8950
O/fee=6500
Paid to Oct/20</t>
        </r>
      </text>
    </comment>
    <comment ref="CD55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27/08/2020
9,000/-</t>
        </r>
      </text>
    </comment>
    <comment ref="CF55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27/08/2020
9,000/-</t>
        </r>
      </text>
    </comment>
    <comment ref="CH55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27/08/2020
9,000/-</t>
        </r>
      </text>
    </comment>
    <comment ref="CJ55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27/08/2020
9,000/-
09/11/2020
7584
O/fee=6,500/-
Paid to Nov/2020</t>
        </r>
      </text>
    </comment>
    <comment ref="CM55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Less 30% in Tuition fee for Oct/20.</t>
        </r>
      </text>
    </comment>
    <comment ref="CN55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11.10.2020
7583
Oct/20 (Less=30%)
Others fee due by P.sir</t>
        </r>
      </text>
    </comment>
    <comment ref="CO55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Less 30% in Tuition fee for Oct/20.</t>
        </r>
      </text>
    </comment>
    <comment ref="CP55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09/11/2020
7584
O/fee=6,500/-</t>
        </r>
      </text>
    </comment>
    <comment ref="CR55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26/01/2021
7585
Dec/21
Paid in Janu/21</t>
        </r>
      </text>
    </comment>
    <comment ref="CT55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26/01/2021
7585
Dec/21
Paid in Janu/21</t>
        </r>
      </text>
    </comment>
    <comment ref="DD55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060/6/21
7586
Up to Msy/21</t>
        </r>
      </text>
    </comment>
    <comment ref="H56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Less-3,300/-</t>
        </r>
      </text>
    </comment>
    <comment ref="L56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Less-3,300/-</t>
        </r>
      </text>
    </comment>
    <comment ref="T56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27/08/2020
9,000/-</t>
        </r>
      </text>
    </comment>
    <comment ref="U56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27/08/2020
9,000/-</t>
        </r>
      </text>
    </comment>
    <comment ref="V56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27/08/2020
9,000/-</t>
        </r>
      </text>
    </comment>
    <comment ref="W56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16/08/2020
9,000/-
07/10/20
8950
O/fee=6500
Paid to Oct/20</t>
        </r>
      </text>
    </comment>
    <comment ref="CD56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27/08/2020
9,000/-</t>
        </r>
      </text>
    </comment>
    <comment ref="CF56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27/08/2020
9,000/-</t>
        </r>
      </text>
    </comment>
    <comment ref="CH56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27/08/2020
9,000/-</t>
        </r>
      </text>
    </comment>
    <comment ref="CJ56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27/08/2020
9,000/-
06/12/2020
7607
O/Fee With
Oct/20 to Dec/20
Paid in Dec/20</t>
        </r>
      </text>
    </comment>
    <comment ref="CM56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Less 30% in Tuition fee for Oct/20.</t>
        </r>
      </text>
    </comment>
    <comment ref="CN56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06/12/2020
7607
O/Fee With
Oct/20 to Dec/20
Padi in Dec/20</t>
        </r>
      </text>
    </comment>
    <comment ref="CO56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Less 30% in Tuition fee for Oct/20.</t>
        </r>
      </text>
    </comment>
    <comment ref="CP56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06/12/2020
7607
O/Fee With
Oct/20 to Dec/20
Padi in Dec/20</t>
        </r>
      </text>
    </comment>
    <comment ref="CR56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06/12/2020
7607
O/Fee With
Oct/20 to Dec/20</t>
        </r>
      </text>
    </comment>
    <comment ref="CT56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27/01/21
7508
Janu + Feb/21
Paid in janu/21</t>
        </r>
      </text>
    </comment>
    <comment ref="CV56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27/01/21
7508
Janu + Feb/21
Paid in janu/21</t>
        </r>
      </text>
    </comment>
    <comment ref="DB56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06/05/21
7609
</t>
        </r>
      </text>
    </comment>
    <comment ref="DD56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05/06/21
7610
</t>
        </r>
      </text>
    </comment>
    <comment ref="T57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27/08/2020
9,000/-</t>
        </r>
      </text>
    </comment>
    <comment ref="U57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27/08/2020
9,000/-</t>
        </r>
      </text>
    </comment>
    <comment ref="V57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27/08/2020
9,000/-</t>
        </r>
      </text>
    </comment>
    <comment ref="W57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16/08/2020
9,000/-
07/10/20
8950
O/fee=6500
Paid to Oct/20</t>
        </r>
      </text>
    </comment>
    <comment ref="CD57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27/08/2020
9,000/-</t>
        </r>
      </text>
    </comment>
    <comment ref="CF57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27/08/2020
9,000/-</t>
        </r>
      </text>
    </comment>
    <comment ref="CH57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27/08/2020
9,000/-</t>
        </r>
      </text>
    </comment>
    <comment ref="CJ57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27/08/2020
9,000/-
27/01/21
7631
O/fee=6500
Oct=4620
Nov=3880 Due=740
Paid inJanu/21</t>
        </r>
      </text>
    </comment>
    <comment ref="CM57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Less 30% in Tuition fee for Oct/20.</t>
        </r>
      </text>
    </comment>
    <comment ref="CN57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27/01/21
7631
O/fee=6500
Oct=4620
Nov=3880 Due=740
Paid inJanu/21</t>
        </r>
      </text>
    </comment>
    <comment ref="CO57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Less 30% in Tuition fee for Oct/20.</t>
        </r>
      </text>
    </comment>
    <comment ref="CP57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27/01/21
7631
O/fee=6500
Oct=4620
Nov=3880 Due=740
Paid inJanu/21</t>
        </r>
      </text>
    </comment>
    <comment ref="CT57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27/01/21
7631
O/fee=6500
Oct=4620
Nov=3880 Due=740
Paid inJanu/21</t>
        </r>
      </text>
    </comment>
    <comment ref="DD57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05/06/21
7632
</t>
        </r>
      </text>
    </comment>
    <comment ref="H58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b/>
            <sz val="9"/>
            <color indexed="81"/>
            <rFont val="Tahoma"/>
            <family val="2"/>
          </rPr>
          <t>Note-19</t>
        </r>
        <r>
          <rPr>
            <sz val="9"/>
            <color indexed="81"/>
            <rFont val="Tahoma"/>
            <family val="2"/>
          </rPr>
          <t xml:space="preserve">
Less-1,000/-
.Meeting 20/10/2020</t>
        </r>
      </text>
    </comment>
    <comment ref="L58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b/>
            <sz val="9"/>
            <color indexed="81"/>
            <rFont val="Tahoma"/>
            <family val="2"/>
          </rPr>
          <t>Note-19</t>
        </r>
        <r>
          <rPr>
            <sz val="9"/>
            <color indexed="81"/>
            <rFont val="Tahoma"/>
            <family val="2"/>
          </rPr>
          <t xml:space="preserve">
Less-1,000/-
.Meeting 20/10/2020</t>
        </r>
      </text>
    </comment>
    <comment ref="T58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28/08/2020
2,000/-</t>
        </r>
      </text>
    </comment>
    <comment ref="U58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28/08/2020
2,000/-
13.09.2020
7654
S/c=5,000/-
Dev. Fee=500/-
O. fee=8,000/-</t>
        </r>
      </text>
    </comment>
    <comment ref="V58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13.09.2020
7654
S/c=5,000/-
Dev. Fee=500/-
O. fee=8,000/-</t>
        </r>
      </text>
    </comment>
    <comment ref="W58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13.09.2020
7654
S/c=5,000/-
Dev. Fee=500/-
O. fee=8,000/-</t>
        </r>
      </text>
    </comment>
    <comment ref="CD58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28/08/2020
2,000/-</t>
        </r>
      </text>
    </comment>
    <comment ref="CF58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28/08/2020
2,000/-
13.09.2020
7654
S/c=5,000/-
Dev. Fee=500/-
O. fee=8,000/-</t>
        </r>
      </text>
    </comment>
    <comment ref="CH58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13.09.2020
7654
S/c=5,000/-
Dev. Fee=500/-
O. fee=8,000/-</t>
        </r>
      </text>
    </comment>
    <comment ref="CJ58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13.09.2020
7654
S/c=5,000/-
Dev. Fee=500/-
O. fee=8,000/-</t>
        </r>
      </text>
    </comment>
    <comment ref="CM58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Less 30% in Tuition fee for Oct/20.</t>
        </r>
      </text>
    </comment>
    <comment ref="CN58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26/01/21
8655
Oct to Janu/21
Paid in Janu/21</t>
        </r>
      </text>
    </comment>
    <comment ref="CO58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Less 30% in Tuition fee for Oct/20.</t>
        </r>
      </text>
    </comment>
    <comment ref="CP58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26/01/21
8655
Oct to Janu/21
Paid in Janu/21</t>
        </r>
      </text>
    </comment>
    <comment ref="CR58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26/01/21
8655
Oct to Janu/21
Paid in Janu/21</t>
        </r>
      </text>
    </comment>
    <comment ref="CT58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26/01/21
8655
Oct to Janu/21
Paid in Janu/21</t>
        </r>
      </text>
    </comment>
    <comment ref="DD58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06/06/21
7656
10.000/-
Or der by vp sir.</t>
        </r>
      </text>
    </comment>
    <comment ref="T59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28/08/2020
2,000/-</t>
        </r>
      </text>
    </comment>
    <comment ref="U59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28/08/2020
2,000/-
13.09.2020
1802
S/c=5,000/-
Dev. Fee=500/-
</t>
        </r>
      </text>
    </comment>
    <comment ref="V59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13.09.2020
1802
S/c=5,000/-
Dev. Fee=500/-</t>
        </r>
      </text>
    </comment>
    <comment ref="W59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26/01/21
1803
O/fee=8000
Oct to Janu/21
Paid in Janu/21</t>
        </r>
      </text>
    </comment>
    <comment ref="CD59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28/08/2020
2,000/-</t>
        </r>
      </text>
    </comment>
    <comment ref="CF59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28/08/2020
2,000/-
13.09.2020
1802
S/c=5,000/-
Dev. Fee=500/-
</t>
        </r>
      </text>
    </comment>
    <comment ref="CH59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13.09.2020
1802
S/c=5,000/-
Dev. Fee=500/-</t>
        </r>
      </text>
    </comment>
    <comment ref="CJ59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26/01/21
1803
O/fee=8000
Oct to Janu/21
Paid in Janu/21</t>
        </r>
      </text>
    </comment>
    <comment ref="CM59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Less 30% in Tuition fee for Oct/20.</t>
        </r>
      </text>
    </comment>
    <comment ref="CN59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26/01/21
1803
O/fee=8000
Oct to Janu/21
Paid in Janu/21</t>
        </r>
      </text>
    </comment>
    <comment ref="CO59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Less 30% in Tuition fee for Oct/20.</t>
        </r>
      </text>
    </comment>
    <comment ref="CP59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26/01/21
1803
O/fee=8000
Oct to Janu/21
Paid in Janu/21</t>
        </r>
      </text>
    </comment>
    <comment ref="CR59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26/01/21
1803
O/fee=8000
Oct to Janu/21
Paid in Janu/21</t>
        </r>
      </text>
    </comment>
    <comment ref="CT59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26/01/21
1803
O/fee=8000
Oct to Janu/21
Paid in Janu/21</t>
        </r>
      </text>
    </comment>
    <comment ref="CV59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24/02/21
1804</t>
        </r>
      </text>
    </comment>
    <comment ref="DD59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06/06/21
1805
March/21</t>
        </r>
      </text>
    </comment>
    <comment ref="B60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T.c 1st Year
O/fee less=50%
Order by P.sir</t>
        </r>
      </text>
    </comment>
    <comment ref="G60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Less-1,000/-
+ Teacher Quatas</t>
        </r>
      </text>
    </comment>
    <comment ref="H60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T.c Order By
 board  25/02/21
College=28/02/21</t>
        </r>
      </text>
    </comment>
    <comment ref="L60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T.c Order By
 board  25/02/21
College=28/02/21</t>
        </r>
      </text>
    </comment>
    <comment ref="R60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T.c 1st Year
O/fee less=50%</t>
        </r>
      </text>
    </comment>
    <comment ref="T60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28/08/2020
2,000/-</t>
        </r>
      </text>
    </comment>
    <comment ref="U60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28/08/2020
2,000/-
13.09.2020
1826
S/C=5,000/-
Dev-fee=500/-
O. fee=8,000/-</t>
        </r>
      </text>
    </comment>
    <comment ref="V60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13.09.2020
1826
S/C=5,000/-
Dev-fee=500/-
O. fee=8,000/-</t>
        </r>
      </text>
    </comment>
    <comment ref="W60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13.09.2020
1826
S/C=5,000/-
Dev-fee=500/-
O. fee=8,000/-</t>
        </r>
      </text>
    </comment>
    <comment ref="CD60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28/08/2020
2,000/-</t>
        </r>
      </text>
    </comment>
    <comment ref="CF60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28/08/2020
2,000/-
13.09.2020
1826
S/C=5,000/-
Dev-fee=500/-
O. fee=8,000/-</t>
        </r>
      </text>
    </comment>
    <comment ref="CH60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13.09.2020
1826
S/C=5,000/-
Dev-fee=500/-
O. fee=8,000/-</t>
        </r>
      </text>
    </comment>
    <comment ref="CI60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T.c 1st Year
O/fee less=50%</t>
        </r>
      </text>
    </comment>
    <comment ref="CJ60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13.09.2020
1826
S/C=5,000/-
Dev-fee=500/-
O. fee=8,000/-</t>
        </r>
      </text>
    </comment>
    <comment ref="CP60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26/01/21
1827
Oct to Janu/21
Paid in Janu/21</t>
        </r>
      </text>
    </comment>
    <comment ref="CR60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26/01/21
1827
Oct to Janu/21
Paid in Janu/21</t>
        </r>
      </text>
    </comment>
    <comment ref="CT60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26/01/21
1827
Oct to Janu/21
Paid in Janu/21</t>
        </r>
      </text>
    </comment>
    <comment ref="CV60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26/01/21
1827
Oct to Janu/21
Paid in Janu/21</t>
        </r>
      </text>
    </comment>
    <comment ref="H61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Less-4,000/-</t>
        </r>
      </text>
    </comment>
    <comment ref="L61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Less-4,000/-</t>
        </r>
      </text>
    </comment>
    <comment ref="T61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28/08/2020
9,000/-</t>
        </r>
      </text>
    </comment>
    <comment ref="U61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28/08/2020
9,000/-</t>
        </r>
      </text>
    </comment>
    <comment ref="V61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28/08/2020
9,000/-</t>
        </r>
      </text>
    </comment>
    <comment ref="W61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16/08/2020
9,000/-
07/10/20
8950
O/fee=6500
Paid to Oct/20</t>
        </r>
      </text>
    </comment>
    <comment ref="CD61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28/08/2020
9,000/-</t>
        </r>
      </text>
    </comment>
    <comment ref="CF61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28/08/2020
9,000/-</t>
        </r>
      </text>
    </comment>
    <comment ref="CH61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28/08/2020
9,000/-</t>
        </r>
      </text>
    </comment>
    <comment ref="CJ61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28/08/2020
9,000/-
07/10/20
1851
O/fee
paid to Oct/20</t>
        </r>
      </text>
    </comment>
    <comment ref="CP61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07/10/20
1851
O/fee=6500
Oct=1820</t>
        </r>
      </text>
    </comment>
    <comment ref="CR61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16/11/2020
1852</t>
        </r>
      </text>
    </comment>
    <comment ref="CT61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05/01/2021
Dec/20 + Janu/21
Paid in Janu/21</t>
        </r>
      </text>
    </comment>
    <comment ref="CV61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05/01/2021
Dec/20 + Janu/21
Paid in Janu/21</t>
        </r>
      </text>
    </comment>
    <comment ref="CX61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10/02/21
1854</t>
        </r>
      </text>
    </comment>
    <comment ref="CZ61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06/03/21
1855
</t>
        </r>
      </text>
    </comment>
    <comment ref="DD61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06/05/21
9336
April/21
</t>
        </r>
      </text>
    </comment>
    <comment ref="DF61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06/06/21
1856
May/21</t>
        </r>
      </text>
    </comment>
    <comment ref="T62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28/08/2020
9,000/-</t>
        </r>
      </text>
    </comment>
    <comment ref="U62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28/08/2020
9,000/-</t>
        </r>
      </text>
    </comment>
    <comment ref="V62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28/08/2020
9,000/-</t>
        </r>
      </text>
    </comment>
    <comment ref="W62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16/08/2020
9,000/-
07/10/20
8950
O/fee=6500
Paid to Oct/20</t>
        </r>
      </text>
    </comment>
    <comment ref="CD62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28/08/2020
9,000/-</t>
        </r>
      </text>
    </comment>
    <comment ref="CF62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28/08/2020
9,000/-</t>
        </r>
      </text>
    </comment>
    <comment ref="CH62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28/08/2020
9,000/-</t>
        </r>
      </text>
    </comment>
    <comment ref="CJ62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28/08/2020
9,000/-
19.10.2020
1875
Others fee=6,500/-</t>
        </r>
      </text>
    </comment>
    <comment ref="CM62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Less 30% in Tuition fee for Oct/20.</t>
        </r>
      </text>
    </comment>
    <comment ref="CN62" authorId="1">
      <text>
        <r>
          <rPr>
            <b/>
            <sz val="9"/>
            <color indexed="81"/>
            <rFont val="Tahoma"/>
            <family val="2"/>
          </rPr>
          <t>hp:</t>
        </r>
        <r>
          <rPr>
            <sz val="9"/>
            <color indexed="81"/>
            <rFont val="Tahoma"/>
            <family val="2"/>
          </rPr>
          <t xml:space="preserve">
19.10.2020
1875
Others fee=6,500/-
28.10.2020
1876
Oct/20
Less=30%</t>
        </r>
      </text>
    </comment>
    <comment ref="CO62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Less 30% in Tuition fee for Oct/20.</t>
        </r>
      </text>
    </comment>
    <comment ref="CP62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26/01/2021
1877
Nov to Janu/21
Paid in Janu/21</t>
        </r>
      </text>
    </comment>
    <comment ref="CR62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26/01/2021
1877
Nov to Janu/21
Paid in Janu/21</t>
        </r>
      </text>
    </comment>
    <comment ref="CT62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26/01/2021
1877
Nov to Janu/21
Paid in Janu/21</t>
        </r>
      </text>
    </comment>
    <comment ref="DD62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06/06/21
1878
Up to May/21</t>
        </r>
      </text>
    </comment>
    <comment ref="T63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28/08/2020
9,000/-</t>
        </r>
      </text>
    </comment>
    <comment ref="U63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28/08/2020
9,000/-</t>
        </r>
      </text>
    </comment>
    <comment ref="V63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28/08/2020
9,000/-</t>
        </r>
      </text>
    </comment>
    <comment ref="W63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16/08/2020
9,000/-
07/10/20
8950
O/fee=6500
Paid to Oct/20</t>
        </r>
      </text>
    </comment>
    <comment ref="CD63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28/08/2020
9,000/-</t>
        </r>
      </text>
    </comment>
    <comment ref="CF63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28/08/2020
9,000/-</t>
        </r>
      </text>
    </comment>
    <comment ref="CH63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28/08/2020
9,000/-</t>
        </r>
      </text>
    </comment>
    <comment ref="CJ63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28/08/2020
9,000/-
15/10/20
1899
O/fee=6500
Paid to Oct/20`</t>
        </r>
      </text>
    </comment>
    <comment ref="CP63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15/10/20
1899
O/fee=6500
Oct=4620</t>
        </r>
      </text>
    </comment>
    <comment ref="CR63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07/11/2020
1900
</t>
        </r>
      </text>
    </comment>
    <comment ref="CT63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01/12/2020
1901
</t>
        </r>
      </text>
    </comment>
    <comment ref="CV63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04/01/2021
1902
27/01/21
1903
Feb/21
Paid in Janu/21</t>
        </r>
      </text>
    </comment>
    <comment ref="CX63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27/01/21
1903
Feb/21
Paid in Janu/21</t>
        </r>
      </text>
    </comment>
    <comment ref="CZ63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04/03/21
1904</t>
        </r>
      </text>
    </comment>
    <comment ref="DB63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10/04/021
1905
</t>
        </r>
      </text>
    </comment>
    <comment ref="DD63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27/05/21
1906
</t>
        </r>
      </text>
    </comment>
    <comment ref="H64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Less-3,300/-</t>
        </r>
      </text>
    </comment>
    <comment ref="L64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Less-3,300/-</t>
        </r>
      </text>
    </comment>
    <comment ref="T64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28/08/2020
2,000/-</t>
        </r>
      </text>
    </comment>
    <comment ref="U64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28/08/2020
2,000/-
10/10/20
867
dev = 500</t>
        </r>
      </text>
    </comment>
    <comment ref="V64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10/10/20
867
Paid to Oct/20</t>
        </r>
      </text>
    </comment>
    <comment ref="W64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10/10/20
867
Paid to Oct/20</t>
        </r>
      </text>
    </comment>
    <comment ref="CD64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28/08/2020
2,000/-</t>
        </r>
      </text>
    </comment>
    <comment ref="CF64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28/08/2020
2,000/-
10/10/20
867
dev = 500</t>
        </r>
      </text>
    </comment>
    <comment ref="CH64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10/10/20
867
Paid to Oct/20</t>
        </r>
      </text>
    </comment>
    <comment ref="CJ64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10/10/20
867
Paid to Oct/20</t>
        </r>
      </text>
    </comment>
    <comment ref="CP64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10/10/20
867
S/c=5000
Dev = 500
O/fee=8000
Oct=2310</t>
        </r>
      </text>
    </comment>
    <comment ref="CR64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11/11/2020
By bkash
C=2310
H=1950
t=4260</t>
        </r>
      </text>
    </comment>
    <comment ref="CT64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25/01/21
869
Dec + Janu/21
Paid in Janu/21</t>
        </r>
      </text>
    </comment>
    <comment ref="CV64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25/01/21
869
Dec + Janu/21
Paid in Janu/21</t>
        </r>
      </text>
    </comment>
    <comment ref="DD64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030/5/21
By bkash
C=4620
H=3900
T=8520</t>
        </r>
      </text>
    </comment>
    <comment ref="DF64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07/06/21
871
April + May/21</t>
        </r>
      </text>
    </comment>
    <comment ref="T65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28/08/2020
9,000/-</t>
        </r>
      </text>
    </comment>
    <comment ref="U65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28/08/2020
9,000/-</t>
        </r>
      </text>
    </comment>
    <comment ref="V65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28/08/2020
9,000/-</t>
        </r>
      </text>
    </comment>
    <comment ref="W65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16/08/2020
9,000/-
07/10/20
8950
O/fee=6500
Paid to Oct/20</t>
        </r>
      </text>
    </comment>
    <comment ref="CD65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28/08/2020
9,000/-</t>
        </r>
      </text>
    </comment>
    <comment ref="CF65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28/08/2020
9,000/-</t>
        </r>
      </text>
    </comment>
    <comment ref="CH65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28/08/2020
9,000/-</t>
        </r>
      </text>
    </comment>
    <comment ref="CJ65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28/08/2020
9,000/-</t>
        </r>
      </text>
    </comment>
    <comment ref="CP65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10/10/2020
By bkash
C=4620
H=2160
T=6780</t>
        </r>
      </text>
    </comment>
    <comment ref="CR65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09/11/2020
By bkash
C=4620
H=2160
T=6780</t>
        </r>
      </text>
    </comment>
    <comment ref="CT65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26/01/2021
By bkash
C=4620
H=2160
T=6780
Dec/20
Paid inJanu/21
</t>
        </r>
      </text>
    </comment>
    <comment ref="CV65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26/01/2021
By bkash
C=4620
H=2160
T=6780
Dec/20
Paid inJanu/21
</t>
        </r>
      </text>
    </comment>
    <comment ref="CX65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10/02/21
891
Janu/21</t>
        </r>
      </text>
    </comment>
    <comment ref="T66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28/08/2020
9,000/-</t>
        </r>
      </text>
    </comment>
    <comment ref="U66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28/08/2020
9,000/-</t>
        </r>
      </text>
    </comment>
    <comment ref="V66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28/08/2020
9,000/-</t>
        </r>
      </text>
    </comment>
    <comment ref="W66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16/08/2020
9,000/-
07/10/20
8950
O/fee=6500
Paid to Oct/20</t>
        </r>
      </text>
    </comment>
    <comment ref="CD66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28/08/2020
9,000/-</t>
        </r>
      </text>
    </comment>
    <comment ref="CF66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28/08/2020
9,000/-</t>
        </r>
      </text>
    </comment>
    <comment ref="CH66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28/08/2020
9,000/-</t>
        </r>
      </text>
    </comment>
    <comment ref="CJ66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28/08/2020
9,000/-
29/12/2020
915
Oct + Nov/20
O/fee2500 Due=4,000
Paid in Dec/20</t>
        </r>
      </text>
    </comment>
    <comment ref="CM66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Less 30% in Tuition fee for Oct/20.</t>
        </r>
      </text>
    </comment>
    <comment ref="CN66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29/12/2020
915
Oct + Nov/20
O/fee2500 Due=4,000
Paid in Dec/20</t>
        </r>
      </text>
    </comment>
    <comment ref="CO66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Less 30% in Tuition fee for Oct/20.</t>
        </r>
      </text>
    </comment>
    <comment ref="CP66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29/12/2020
915
Oct + Nov/20
O/fee2500 Due=4,000
Paid in Dec/20</t>
        </r>
      </text>
    </comment>
    <comment ref="CR66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29/12/2020
915
Oct + Nov/20
O/fee2500 Due=4,000
Paid in Dec/20
26/01/2021
916
Dec + Janu/21
Psaid in Janu/21</t>
        </r>
      </text>
    </comment>
    <comment ref="CT66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26/01/2021
916
Dec + Janu/21
Psaid in Janu/21</t>
        </r>
      </text>
    </comment>
    <comment ref="DD66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06/06/21
917
10,000/-</t>
        </r>
      </text>
    </comment>
    <comment ref="T67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29/08/2020
9,000/-</t>
        </r>
      </text>
    </comment>
    <comment ref="U67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29/08/2020
9,000/-</t>
        </r>
      </text>
    </comment>
    <comment ref="V67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29/08/2020
9,000/-</t>
        </r>
      </text>
    </comment>
    <comment ref="W67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16/08/2020
9,000/-
07/10/20
8950
O/fee=6500
Paid to Oct/20</t>
        </r>
      </text>
    </comment>
    <comment ref="CD67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29/08/2020
9,000/-</t>
        </r>
      </text>
    </comment>
    <comment ref="CF67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29/08/2020
9,000/-</t>
        </r>
      </text>
    </comment>
    <comment ref="CH67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29/08/2020
9,000/-</t>
        </r>
      </text>
    </comment>
    <comment ref="CJ67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29/08/2020
9,000/-
27/01/21
939
O/fee=3760 Due=4240
Oct + Nov/20
Paid  in janu/21</t>
        </r>
      </text>
    </comment>
    <comment ref="CP67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27/01/21
939
O/fee=3760 Due=4240
Oct + Nov/20
Paid  in janu/21</t>
        </r>
      </text>
    </comment>
    <comment ref="CR67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27/01/21
939
O/fee=3760 Due=4240
Oct + Nov/20
Paid  in janu/21</t>
        </r>
      </text>
    </comment>
    <comment ref="CV67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27/01/21
939
O/fee=3760 Due=4240
Oct + Nov/20
Paid  in janu/21</t>
        </r>
      </text>
    </comment>
    <comment ref="DF67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08/06/21
940
Nov + Dec/20</t>
        </r>
      </text>
    </comment>
    <comment ref="T68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29/08/2020
9,000/-</t>
        </r>
      </text>
    </comment>
    <comment ref="U68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29/08/2020
9,000/-</t>
        </r>
      </text>
    </comment>
    <comment ref="V68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29/08/2020
9,000/-</t>
        </r>
      </text>
    </comment>
    <comment ref="W68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16/08/2020
9,000/-
07/10/20
8950
O/fee=6500
Paid to Oct/20</t>
        </r>
      </text>
    </comment>
    <comment ref="CD68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29/08/2020
9,000/-</t>
        </r>
      </text>
    </comment>
    <comment ref="CF68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29/08/2020
9,000/-</t>
        </r>
      </text>
    </comment>
    <comment ref="CH68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29/08/2020
9,000/-</t>
        </r>
      </text>
    </comment>
    <comment ref="CJ68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29/08/2020
9,000/-
14/11/2020
964
O/fee=6500
Paif to Nov/2020</t>
        </r>
      </text>
    </comment>
    <comment ref="CP68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08/10/20
963
</t>
        </r>
      </text>
    </comment>
    <comment ref="CR68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14/11/2020
864
Nov/2020
O/fee=6500/-
</t>
        </r>
      </text>
    </comment>
    <comment ref="CT68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20/12/2020
965
</t>
        </r>
      </text>
    </comment>
    <comment ref="CV68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10/01/2021
966
</t>
        </r>
      </text>
    </comment>
    <comment ref="CX68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10/02/21
967</t>
        </r>
      </text>
    </comment>
    <comment ref="CZ68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18/03/21
968</t>
        </r>
      </text>
    </comment>
    <comment ref="DF68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03/06/21
969/970
April/21</t>
        </r>
      </text>
    </comment>
    <comment ref="T69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29/08/2020
9,000/-</t>
        </r>
      </text>
    </comment>
    <comment ref="U69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29/08/2020
9,000/-</t>
        </r>
      </text>
    </comment>
    <comment ref="V69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29/08/2020
9,000/-</t>
        </r>
      </text>
    </comment>
    <comment ref="W69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16/08/2020
9,000/-
07/10/20
8950
O/fee=6500
Paid to Oct/20</t>
        </r>
      </text>
    </comment>
    <comment ref="CD69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29/08/2020
9,000/-</t>
        </r>
      </text>
    </comment>
    <comment ref="CF69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29/08/2020
9,000/-</t>
        </r>
      </text>
    </comment>
    <comment ref="CH69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29/08/2020
9,000/-</t>
        </r>
      </text>
    </comment>
    <comment ref="CJ69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29/08/2020
9,000/-
08/10/20
987
Paid to Oct/20</t>
        </r>
      </text>
    </comment>
    <comment ref="CP69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08/10/20
987
O/fee=6500
oct=4620</t>
        </r>
      </text>
    </comment>
    <comment ref="CR69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09/11/2020
988/989
Nov + Dec/2020
</t>
        </r>
      </text>
    </comment>
    <comment ref="CT69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09/11/2020
988/989
Nov + Dec/2020
Paid to Nov/20</t>
        </r>
      </text>
    </comment>
    <comment ref="CV69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10/01/2021
990
Janu/21 to March/21
Paid in Janu/21</t>
        </r>
      </text>
    </comment>
    <comment ref="CX69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10/01/2021
990
Janu/21 to March/21
Paid in Janu/21</t>
        </r>
      </text>
    </comment>
    <comment ref="CZ69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10/01/2021
990
Janu/21 to March/21
Paid in Janu/21</t>
        </r>
      </text>
    </comment>
    <comment ref="T70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29/08/2020
9,000/-</t>
        </r>
      </text>
    </comment>
    <comment ref="U70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29/08/2020
9,000/-</t>
        </r>
      </text>
    </comment>
    <comment ref="V70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29/08/2020
9,000/-</t>
        </r>
      </text>
    </comment>
    <comment ref="W70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16/08/2020
9,000/-
07/10/20
8950
O/fee=6500
Paid to Oct/20</t>
        </r>
      </text>
    </comment>
    <comment ref="CD70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29/08/2020
9,000/-</t>
        </r>
      </text>
    </comment>
    <comment ref="CF70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29/08/2020
9,000/-</t>
        </r>
      </text>
    </comment>
    <comment ref="CH70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29/08/2020
9,000/-</t>
        </r>
      </text>
    </comment>
    <comment ref="CJ70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29/08/2020
9,000/-
08/10/20
1011
Paid to Oct/20</t>
        </r>
      </text>
    </comment>
    <comment ref="CP70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08/10/20
1011
O/fee=6500
Oct=4620</t>
        </r>
      </text>
    </comment>
    <comment ref="CR70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08/12/2020
1012
Nov + Dec/20
Paid in Dec/20</t>
        </r>
      </text>
    </comment>
    <comment ref="CT70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08/12/2020
1012
Nov + Dec/20
Paid in Dec/20</t>
        </r>
      </text>
    </comment>
    <comment ref="CV70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27/01/21
1013</t>
        </r>
      </text>
    </comment>
    <comment ref="CX70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10/02/21
40915</t>
        </r>
      </text>
    </comment>
    <comment ref="DF70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03/06/21
1015
4340/-</t>
        </r>
      </text>
    </comment>
    <comment ref="T71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29/08/2020
9,000/-</t>
        </r>
      </text>
    </comment>
    <comment ref="U71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29/08/2020
9,000/-</t>
        </r>
      </text>
    </comment>
    <comment ref="V71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29/08/2020
9,000/-</t>
        </r>
      </text>
    </comment>
    <comment ref="W71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16/08/2020
9,000/-
07/10/20
8950
O/fee=6500
Paid to Oct/20</t>
        </r>
      </text>
    </comment>
    <comment ref="CD71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29/08/2020
9,000/-</t>
        </r>
      </text>
    </comment>
    <comment ref="CF71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29/08/2020
9,000/-</t>
        </r>
      </text>
    </comment>
    <comment ref="CH71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29/08/2020
9,000/-</t>
        </r>
      </text>
    </comment>
    <comment ref="CJ71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29/08/2020
9,000/-</t>
        </r>
      </text>
    </comment>
    <comment ref="DF71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07/06/21
1035
10,000/-</t>
        </r>
      </text>
    </comment>
    <comment ref="T72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29/08/2020
9,000/-</t>
        </r>
      </text>
    </comment>
    <comment ref="U72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29/08/2020
9,000/-</t>
        </r>
      </text>
    </comment>
    <comment ref="V72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29/08/2020
9,000/-</t>
        </r>
      </text>
    </comment>
    <comment ref="W72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16/08/2020
9,000/-
07/10/20
8950
O/fee=6500
Paid to Oct/20</t>
        </r>
      </text>
    </comment>
    <comment ref="CD72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29/08/2020
9,000/-</t>
        </r>
      </text>
    </comment>
    <comment ref="CF72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29/08/2020
9,000/-</t>
        </r>
      </text>
    </comment>
    <comment ref="CH72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29/08/2020
9,000/-</t>
        </r>
      </text>
    </comment>
    <comment ref="CJ72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29/08/2020
9,000/-
09/11/2020
1060
O/fee=6,500/-
Paid to Nov/2020</t>
        </r>
      </text>
    </comment>
    <comment ref="CM72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Less 30% in Tuition fee for Oct/20.</t>
        </r>
      </text>
    </comment>
    <comment ref="CN72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27/01/21
1061
Oct to Dec/20
Paid in janu/21</t>
        </r>
      </text>
    </comment>
    <comment ref="CO72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Less 30% in Tuition fee for Oct/20.</t>
        </r>
      </text>
    </comment>
    <comment ref="CP72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09/11/2020
1060
O/fee
27/01/21
1061
Oct to Dec/20
Paid in janu/21</t>
        </r>
      </text>
    </comment>
    <comment ref="CR72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27/01/21
1061
Oct to Dec/20
Paid in janu/21</t>
        </r>
      </text>
    </comment>
    <comment ref="CT72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27/01/21
1061
Oct to Dec/20
Paid in janu/21</t>
        </r>
      </text>
    </comment>
    <comment ref="DB72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04/05/21
1062
Janu + Deb/21</t>
        </r>
      </text>
    </comment>
    <comment ref="DD72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07/06/21
1063
</t>
        </r>
      </text>
    </comment>
    <comment ref="T73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29/08/2020
9,000/-</t>
        </r>
      </text>
    </comment>
    <comment ref="U73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29/08/2020
9,000/-</t>
        </r>
      </text>
    </comment>
    <comment ref="V73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29/08/2020
9,000/-</t>
        </r>
      </text>
    </comment>
    <comment ref="W73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16/08/2020
9,000/-
07/10/20
8950
O/fee=6500
Paid to Oct/20</t>
        </r>
      </text>
    </comment>
    <comment ref="CD73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29/08/2020
9,000/-</t>
        </r>
      </text>
    </comment>
    <comment ref="CF73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29/08/2020
9,000/-</t>
        </r>
      </text>
    </comment>
    <comment ref="CH73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29/08/2020
9,000/-</t>
        </r>
      </text>
    </comment>
    <comment ref="CJ73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29/08/2020
9,000/-</t>
        </r>
      </text>
    </comment>
    <comment ref="CP73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09/10/2020
By bkash
C=11120
H=1950
T=13070</t>
        </r>
      </text>
    </comment>
    <comment ref="CR73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10/11/2020
By bkash
C=4620
H=1950
T=6570</t>
        </r>
      </text>
    </comment>
    <comment ref="CT73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10/12/2020
By bkash
C=2520
H=1950
T=4470
Dec/20 Due=2100
26/01/21
604
Dec=2100
Janu/21=1820 Due=2800
Paid in Janu/21</t>
        </r>
      </text>
    </comment>
    <comment ref="CV73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26/01/21
604
Dec=2100
Janu/21=1820 Due=2800
Paid in Janu/21</t>
        </r>
      </text>
    </comment>
    <comment ref="CX73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10/02/21
605
O/fee=6500</t>
        </r>
      </text>
    </comment>
    <comment ref="DB73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11/04/21
By bkash
C=920
h=1950
T=2870</t>
        </r>
      </text>
    </comment>
    <comment ref="T74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29/08/2020
9,000/-</t>
        </r>
      </text>
    </comment>
    <comment ref="U74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29/08/2020
9,000/-</t>
        </r>
      </text>
    </comment>
    <comment ref="V74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29/08/2020
9,000/-</t>
        </r>
      </text>
    </comment>
    <comment ref="W74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16/08/2020
9,000/-
07/10/20
8950
O/fee=6500
Paid to Oct/20</t>
        </r>
      </text>
    </comment>
    <comment ref="CD74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29/08/2020
9,000/-</t>
        </r>
      </text>
    </comment>
    <comment ref="CF74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29/08/2020
9,000/-</t>
        </r>
      </text>
    </comment>
    <comment ref="CH74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29/08/2020
9,000/-</t>
        </r>
      </text>
    </comment>
    <comment ref="CJ74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29/08/2020
9,000/-
10/08/20
627
Paid to Opct/20</t>
        </r>
      </text>
    </comment>
    <comment ref="CP74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10/08/20
627
O/fee=6500
Oct=4620</t>
        </r>
      </text>
    </comment>
    <comment ref="CR74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08/11/2020
628</t>
        </r>
      </text>
    </comment>
    <comment ref="CT74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09/12/2020
629
</t>
        </r>
      </text>
    </comment>
    <comment ref="CV74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08/01/2021
By bkash
C=4620
H=1950
T=6570
Janu/21</t>
        </r>
      </text>
    </comment>
    <comment ref="CX74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06/02/21
By bkash
C=4620
H=1950
T=6570
Feb/21</t>
        </r>
      </text>
    </comment>
    <comment ref="CZ74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08/03/21
By bkash
C=4620
H=1950
T=6570</t>
        </r>
      </text>
    </comment>
    <comment ref="DB74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13/04/21
By bkash
C=4620
H=1950
T=6570</t>
        </r>
      </text>
    </comment>
    <comment ref="DD74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05/05/21
By bkash
C=1950
H=1950
T=3900</t>
        </r>
      </text>
    </comment>
    <comment ref="T75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29/08/2020
15,500/-</t>
        </r>
      </text>
    </comment>
    <comment ref="U75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29/08/2020
15,500/-</t>
        </r>
      </text>
    </comment>
    <comment ref="V75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29/08/2020
15,500/-</t>
        </r>
      </text>
    </comment>
    <comment ref="W75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29/08/2020
15,500/-</t>
        </r>
      </text>
    </comment>
    <comment ref="CD75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29/08/2020
15,500/-</t>
        </r>
      </text>
    </comment>
    <comment ref="CF75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29/08/2020
15,500/-</t>
        </r>
      </text>
    </comment>
    <comment ref="CH75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29/08/2020
15,500/-</t>
        </r>
      </text>
    </comment>
    <comment ref="CJ75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29/08/2020
15,500/-</t>
        </r>
      </text>
    </comment>
    <comment ref="CP75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10/10/20
651</t>
        </r>
      </text>
    </comment>
    <comment ref="CR75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09/11/2020
652
</t>
        </r>
      </text>
    </comment>
    <comment ref="CT75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09/12/2020
653
</t>
        </r>
      </text>
    </comment>
    <comment ref="CV75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10/01/2021
654</t>
        </r>
      </text>
    </comment>
    <comment ref="T76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29/08/2020
15,500/-</t>
        </r>
      </text>
    </comment>
    <comment ref="U76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29/08/2020
15,500/-</t>
        </r>
      </text>
    </comment>
    <comment ref="V76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29/08/2020
15,500/-</t>
        </r>
      </text>
    </comment>
    <comment ref="W76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29/08/2020
15,500/-</t>
        </r>
      </text>
    </comment>
    <comment ref="CD76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29/08/2020
15,500/-</t>
        </r>
      </text>
    </comment>
    <comment ref="CF76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29/08/2020
15,500/-</t>
        </r>
      </text>
    </comment>
    <comment ref="CH76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29/08/2020
15,500/-</t>
        </r>
      </text>
    </comment>
    <comment ref="CJ76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29/08/2020
15,500/-</t>
        </r>
      </text>
    </comment>
    <comment ref="CM76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Less 30% in Tuition fee for Oct/20.</t>
        </r>
      </text>
    </comment>
    <comment ref="CN76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27/01/21
675
Oct to Janu/21
Paid in janu/21</t>
        </r>
      </text>
    </comment>
    <comment ref="CO76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Less 30% in Tuition fee for Oct/20.</t>
        </r>
      </text>
    </comment>
    <comment ref="CP76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27/01/21
675
Oct to Janu/21
Paid in janu/21</t>
        </r>
      </text>
    </comment>
    <comment ref="CR76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27/01/21
675
Oct to Janu/21
Paid in janu/21</t>
        </r>
      </text>
    </comment>
    <comment ref="CT76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27/01/21
675
Oct to Janu/21
Paid in janu/21</t>
        </r>
      </text>
    </comment>
    <comment ref="DD76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07/06/21
676
Up to June/21</t>
        </r>
      </text>
    </comment>
    <comment ref="T77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29/08/2020
9,000/-</t>
        </r>
      </text>
    </comment>
    <comment ref="U77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29/08/2020
9,000/-</t>
        </r>
      </text>
    </comment>
    <comment ref="V77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29/08/2020
9,000/-</t>
        </r>
      </text>
    </comment>
    <comment ref="W77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16/08/2020
9,000/-
07/10/20
8950
O/fee=6500
Paid to Oct/20</t>
        </r>
      </text>
    </comment>
    <comment ref="CD77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29/08/2020
9,000/-</t>
        </r>
      </text>
    </comment>
    <comment ref="CF77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29/08/2020
9,000/-</t>
        </r>
      </text>
    </comment>
    <comment ref="CH77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29/08/2020
9,000/-</t>
        </r>
      </text>
    </comment>
    <comment ref="CJ77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29/08/2020
9,000/-
26/01/21
699
O/fee=6500
Oct to Janu/21
Paid in Janu/21</t>
        </r>
      </text>
    </comment>
    <comment ref="CM77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Less 30% in Tuition fee for Oct/20.</t>
        </r>
      </text>
    </comment>
    <comment ref="CN77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26/01/21
699
O/fee=6500
Oct to Janu/21
Paid in Janu/21</t>
        </r>
      </text>
    </comment>
    <comment ref="CO77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Less 30% in Tuition fee for Oct/20.</t>
        </r>
      </text>
    </comment>
    <comment ref="CP77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26/01/21
699
O/fee=6500
Oct to Janu/21
Paid in Janu/21</t>
        </r>
      </text>
    </comment>
    <comment ref="CR77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26/01/21
699
O/fee=6500
Oct to Janu/21
Paid in Janu/21</t>
        </r>
      </text>
    </comment>
    <comment ref="CT77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26/01/21
699
O/fee=6500
Oct to Janu/21
Paid in Janu/21</t>
        </r>
      </text>
    </comment>
    <comment ref="CV77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10/02/21
700</t>
        </r>
      </text>
    </comment>
    <comment ref="DD77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07/06/21
701</t>
        </r>
      </text>
    </comment>
    <comment ref="B78" authorId="0">
      <text>
        <r>
          <rPr>
            <b/>
            <sz val="9"/>
            <color indexed="81"/>
            <rFont val="Tahoma"/>
            <family val="2"/>
          </rPr>
          <t xml:space="preserve">Windows User:
Less 50%
</t>
        </r>
        <r>
          <rPr>
            <sz val="9"/>
            <color indexed="81"/>
            <rFont val="Tahoma"/>
            <family val="2"/>
          </rPr>
          <t>Munna sir &amp; Bizoy sir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L78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Less-1,000/-</t>
        </r>
      </text>
    </comment>
    <comment ref="T78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29/08/2020
9,000/-</t>
        </r>
      </text>
    </comment>
    <comment ref="U78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29/08/2020
9,000/-</t>
        </r>
      </text>
    </comment>
    <comment ref="V78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29/08/2020
9,000/-</t>
        </r>
      </text>
    </comment>
    <comment ref="W78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16/08/2020
9,000/-
07/10/20
8950
O/fee=6500
Paid to Oct/20</t>
        </r>
      </text>
    </comment>
    <comment ref="CD78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29/08/2020
9,000/-</t>
        </r>
      </text>
    </comment>
    <comment ref="CF78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29/08/2020
9,000/-</t>
        </r>
      </text>
    </comment>
    <comment ref="CH78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29/08/2020
9,000/-</t>
        </r>
      </text>
    </comment>
    <comment ref="CJ78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29/08/2020
9,000/-</t>
        </r>
      </text>
    </comment>
    <comment ref="CV78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27/01/21
819/820
6500/9240=
15740/-</t>
        </r>
      </text>
    </comment>
    <comment ref="DD78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30/05/21
821
Up to May/21</t>
        </r>
      </text>
    </comment>
    <comment ref="T79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29/08/2020
9,000/-</t>
        </r>
      </text>
    </comment>
    <comment ref="U79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29/08/2020
9,000/-</t>
        </r>
      </text>
    </comment>
    <comment ref="V79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29/08/2020
9,000/-</t>
        </r>
      </text>
    </comment>
    <comment ref="W79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16/08/2020
9,000/-
07/10/20
8950
O/fee=6500
Paid to Oct/20</t>
        </r>
      </text>
    </comment>
    <comment ref="CD79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29/08/2020
9,000/-</t>
        </r>
      </text>
    </comment>
    <comment ref="CF79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29/08/2020
9,000/-</t>
        </r>
      </text>
    </comment>
    <comment ref="CH79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29/08/2020
9,000/-</t>
        </r>
      </text>
    </comment>
    <comment ref="CJ79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29/08/2020
9,000/-
04/01/20210
By bkash
C=15000
O/fee=6500
Oct=4340
Nov=4160 Due=180
Paid in Janu/21</t>
        </r>
      </text>
    </comment>
    <comment ref="CM79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Less 30% in Tuition fee for Oct/20.</t>
        </r>
      </text>
    </comment>
    <comment ref="CN79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04/01/20210
By bkash
C=15000
O/fee=6500
Oct=4340
Nov=4160 Due=180
Paid in Janu/21</t>
        </r>
      </text>
    </comment>
    <comment ref="CO79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Less 30% in Tuition fee for Oct/20.</t>
        </r>
      </text>
    </comment>
    <comment ref="CP79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04/01/20210
By bkash
C=15000
O/fee=6500
Oct=4340
Nov=4160 Due=180
Paid in Janu/21</t>
        </r>
      </text>
    </comment>
    <comment ref="CR79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27/01/21
843
Dec/20
janu=1660 Due=2680
Paid in Janu/21</t>
        </r>
      </text>
    </comment>
    <comment ref="CT79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04/01/20210
By bkash
C=15000
O/fee=6500
Oct=4340
Nov=4160 Due=180
Paid in Janu/21
27/01/21
6000
843
Nov=180
Dec/20
janu 1480 Due=2860
Paid in Janu/21</t>
        </r>
      </text>
    </comment>
    <comment ref="CV79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10/02/21
844
Janu/21 2000 Deu=860</t>
        </r>
      </text>
    </comment>
    <comment ref="DB79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02/05/21
By bkash
C=16,000/-
T=16,000/-</t>
        </r>
      </text>
    </comment>
    <comment ref="DD79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05/06/21
846</t>
        </r>
      </text>
    </comment>
    <comment ref="T80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29/08/2020
15,500/-</t>
        </r>
      </text>
    </comment>
    <comment ref="U80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29/08/2020
9,000/-</t>
        </r>
      </text>
    </comment>
    <comment ref="V80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29/08/2020
9,000/-</t>
        </r>
      </text>
    </comment>
    <comment ref="W80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29/08/2020
9,000/-</t>
        </r>
      </text>
    </comment>
    <comment ref="CD80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29/08/2020
15,500/-</t>
        </r>
      </text>
    </comment>
    <comment ref="CF80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29/08/2020
9,000/-</t>
        </r>
      </text>
    </comment>
    <comment ref="CH80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29/08/2020
9,000/-</t>
        </r>
      </text>
    </comment>
    <comment ref="CJ80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29/08/2020
9,000/-</t>
        </r>
      </text>
    </comment>
    <comment ref="CM80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Less 30% in Tuition fee for Oct/20.</t>
        </r>
      </text>
    </comment>
    <comment ref="CN80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26/01/21
723
Oct to janu/21
Paid in Janu/21</t>
        </r>
      </text>
    </comment>
    <comment ref="CO80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Less 30% in Tuition fee for Oct/20.</t>
        </r>
      </text>
    </comment>
    <comment ref="CP80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26/01/21
723
Oct to janu/21
Paid in Janu/21</t>
        </r>
      </text>
    </comment>
    <comment ref="CR80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26/01/21
723
Oct to janu/21
Paid in Janu/21</t>
        </r>
      </text>
    </comment>
    <comment ref="CT80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26/01/21
723
Oct to janu/21
Paid in Janu/21</t>
        </r>
      </text>
    </comment>
    <comment ref="DB80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06/05/21
724
Up to May/21</t>
        </r>
      </text>
    </comment>
    <comment ref="DD80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07/06/21
725
</t>
        </r>
      </text>
    </comment>
    <comment ref="G81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b/>
            <sz val="9"/>
            <color indexed="81"/>
            <rFont val="Tahoma"/>
            <family val="2"/>
          </rPr>
          <t>Note-19</t>
        </r>
        <r>
          <rPr>
            <sz val="9"/>
            <color indexed="81"/>
            <rFont val="Tahoma"/>
            <family val="2"/>
          </rPr>
          <t xml:space="preserve">
Less-2,000/-
Meeting-20/10/2020
</t>
        </r>
      </text>
    </comment>
    <comment ref="H81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Less-2,000/-</t>
        </r>
      </text>
    </comment>
    <comment ref="L81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Less-2,000/-</t>
        </r>
      </text>
    </comment>
    <comment ref="T81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29/08/2020
5,000/-</t>
        </r>
      </text>
    </comment>
    <comment ref="U81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29/08/2020
9,000/-</t>
        </r>
      </text>
    </comment>
    <comment ref="V81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29/08/2020
9,000/-</t>
        </r>
      </text>
    </comment>
    <comment ref="CD81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29/08/2020
5,000/-</t>
        </r>
      </text>
    </comment>
    <comment ref="CF81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29/08/2020
9,000/-</t>
        </r>
      </text>
    </comment>
    <comment ref="CH81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29/08/2020
9,000/-</t>
        </r>
      </text>
    </comment>
    <comment ref="CM81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Less 30% in Tuition fee for Oct/20.</t>
        </r>
      </text>
    </comment>
    <comment ref="CN81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27/01/21
747
Oct to Dec/20
Paid in Janu/21
O/fee=Due</t>
        </r>
      </text>
    </comment>
    <comment ref="CO81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Less 30% in Tuition fee for Oct/20.</t>
        </r>
      </text>
    </comment>
    <comment ref="CP81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27/01/21
747
Oct to Dec/20
Paid in Janu/21
O/fee=Due</t>
        </r>
      </text>
    </comment>
    <comment ref="CR81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27/01/21
747
Oct to Dec/20
Paid in Janu/21
O/fee=Due</t>
        </r>
      </text>
    </comment>
    <comment ref="CT81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27/01/21
747
Oct to Dec/20
Paid in Janu/21
O/fee=Due</t>
        </r>
      </text>
    </comment>
    <comment ref="DD81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07/06/21
748
</t>
        </r>
      </text>
    </comment>
    <comment ref="H82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Less-3,300/-</t>
        </r>
      </text>
    </comment>
    <comment ref="L82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Less-3,300/-</t>
        </r>
      </text>
    </comment>
    <comment ref="T82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29/08/2020
9,000/-</t>
        </r>
      </text>
    </comment>
    <comment ref="U82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29/08/2020
9,000/-</t>
        </r>
      </text>
    </comment>
    <comment ref="V82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29/08/2020
9,000/-</t>
        </r>
      </text>
    </comment>
    <comment ref="W82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29/08/2020
9,000/-
19.09.2020
771
6,500/-</t>
        </r>
      </text>
    </comment>
    <comment ref="CD82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29/08/2020
9,000/-</t>
        </r>
      </text>
    </comment>
    <comment ref="CF82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29/08/2020
9,000/-</t>
        </r>
      </text>
    </comment>
    <comment ref="CH82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29/08/2020
9,000/-</t>
        </r>
      </text>
    </comment>
    <comment ref="CJ82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29/08/2020
9,000/-
19.09.2020
771
6,500/-</t>
        </r>
      </text>
    </comment>
    <comment ref="CM82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Less 30% in Tuition fee for Oct/20.</t>
        </r>
      </text>
    </comment>
    <comment ref="CN82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09/11/2020
772
Oct + Nov/2020
Paid to Nov/2020</t>
        </r>
      </text>
    </comment>
    <comment ref="CO82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Less 30% in Tuition fee for Oct/20.</t>
        </r>
      </text>
    </comment>
    <comment ref="CP82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09/11/2020
772
Oct + Nov/2020</t>
        </r>
      </text>
    </comment>
    <comment ref="CR82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08/12/2020
773
</t>
        </r>
      </text>
    </comment>
    <comment ref="CT82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07/01/2021
774
</t>
        </r>
      </text>
    </comment>
    <comment ref="CV82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10/02/21
775</t>
        </r>
      </text>
    </comment>
    <comment ref="CX82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13/03/21
776
</t>
        </r>
      </text>
    </comment>
    <comment ref="DB82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05/05/21
777</t>
        </r>
      </text>
    </comment>
    <comment ref="DD82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03/06/21
778</t>
        </r>
      </text>
    </comment>
    <comment ref="H83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Less-3,300/-</t>
        </r>
      </text>
    </comment>
    <comment ref="L83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Less-3,300/-</t>
        </r>
      </text>
    </comment>
    <comment ref="T83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29/08/2020
5,000/-</t>
        </r>
      </text>
    </comment>
    <comment ref="U83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29/08/2020
5,000/-</t>
        </r>
      </text>
    </comment>
    <comment ref="V83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29/08/2020
5,000/-
07/10/20
795
S/c2500
Paid to Oct/20</t>
        </r>
      </text>
    </comment>
    <comment ref="W83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07/10/20
795
Paid to Oct/2020</t>
        </r>
      </text>
    </comment>
    <comment ref="CD83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29/08/2020
5,000/-</t>
        </r>
      </text>
    </comment>
    <comment ref="CF83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29/08/2020
5,000/-</t>
        </r>
      </text>
    </comment>
    <comment ref="CH83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29/08/2020
5,000/-
07/10/20
795
S/c2500
Paid to Oct/20</t>
        </r>
      </text>
    </comment>
    <comment ref="CJ83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07/10/20
795
Paid to Oct/2020</t>
        </r>
      </text>
    </comment>
    <comment ref="CP83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07/10/20
795
O/fee=8000
S/c=2500
Oct=2310</t>
        </r>
      </text>
    </comment>
    <comment ref="CR83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09/11/2020
796</t>
        </r>
      </text>
    </comment>
    <comment ref="CT83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25/01/21
797
Dec + Janu/21
Paid in janu/21</t>
        </r>
      </text>
    </comment>
    <comment ref="CV83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25/01/21
797
Dec + Janu/21
Paid in janu/21</t>
        </r>
      </text>
    </comment>
    <comment ref="DB83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19/04/2021
798
Feb/21</t>
        </r>
      </text>
    </comment>
    <comment ref="DF83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03/06/21
799
March + April/21</t>
        </r>
      </text>
    </comment>
    <comment ref="H84" authorId="0">
      <text>
        <r>
          <rPr>
            <b/>
            <sz val="9"/>
            <color indexed="81"/>
            <rFont val="Tahoma"/>
            <family val="2"/>
          </rPr>
          <t>Windows User:
admission period</t>
        </r>
        <r>
          <rPr>
            <sz val="9"/>
            <color indexed="81"/>
            <rFont val="Tahoma"/>
            <family val="2"/>
          </rPr>
          <t xml:space="preserve">
Less-2,600/-
Paper with plastic file</t>
        </r>
      </text>
    </comment>
    <comment ref="L84" authorId="0">
      <text>
        <r>
          <rPr>
            <b/>
            <sz val="9"/>
            <color indexed="81"/>
            <rFont val="Tahoma"/>
            <family val="2"/>
          </rPr>
          <t>Windows User:
admission period</t>
        </r>
        <r>
          <rPr>
            <sz val="9"/>
            <color indexed="81"/>
            <rFont val="Tahoma"/>
            <family val="2"/>
          </rPr>
          <t xml:space="preserve">
Less-2,600/-
Paper with plastic file</t>
        </r>
      </text>
    </comment>
    <comment ref="T84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30/08/2020
9,000/-</t>
        </r>
      </text>
    </comment>
    <comment ref="U84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30/08/2020
9,000/-</t>
        </r>
      </text>
    </comment>
    <comment ref="V84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30/08/2020
9,000/-</t>
        </r>
      </text>
    </comment>
    <comment ref="W84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16/08/2020
9,000/-
07/10/20
8950
O/fee=6500
Paid to Oct/20</t>
        </r>
      </text>
    </comment>
    <comment ref="CD84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30/08/2020
9,000/-</t>
        </r>
      </text>
    </comment>
    <comment ref="CF84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30/08/2020
9,000/-</t>
        </r>
      </text>
    </comment>
    <comment ref="CH84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30/08/2020
9,000/-</t>
        </r>
      </text>
    </comment>
    <comment ref="CJ84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30/08/2020
9,000/-
10.10.2020
2455
Oct/20 (Less=30%)
Others fee=6,500/-</t>
        </r>
      </text>
    </comment>
    <comment ref="CM84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Less 30% in Tuition fee for Oct/20.</t>
        </r>
      </text>
    </comment>
    <comment ref="CN84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10.10.2020
2455
Oct/20 (Less=30%)
Others fee=6,500/-</t>
        </r>
      </text>
    </comment>
    <comment ref="CO84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Less 30% in Tuition fee for Oct/20.</t>
        </r>
      </text>
    </comment>
    <comment ref="CP84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09/11/2020
2456</t>
        </r>
      </text>
    </comment>
    <comment ref="CR84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07/12/2020
2457
</t>
        </r>
      </text>
    </comment>
    <comment ref="CT84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09/01/21
2458
</t>
        </r>
      </text>
    </comment>
    <comment ref="CV84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10/02/21
2459</t>
        </r>
      </text>
    </comment>
    <comment ref="CX84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06/03/21
2460</t>
        </r>
      </text>
    </comment>
    <comment ref="CZ84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12/04/21
2461</t>
        </r>
      </text>
    </comment>
    <comment ref="DD84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04/06/21
2462</t>
        </r>
      </text>
    </comment>
    <comment ref="H85" authorId="0">
      <text>
        <r>
          <rPr>
            <b/>
            <sz val="9"/>
            <color indexed="81"/>
            <rFont val="Tahoma"/>
            <family val="2"/>
          </rPr>
          <t xml:space="preserve">Windows User:
</t>
        </r>
        <r>
          <rPr>
            <sz val="9"/>
            <color indexed="81"/>
            <rFont val="Tahoma"/>
            <family val="2"/>
          </rPr>
          <t xml:space="preserve">Note-149
Less=3,300/-
Opening to Clossing Period
Meeting=20/10/2020
</t>
        </r>
      </text>
    </comment>
    <comment ref="L85" authorId="0">
      <text>
        <r>
          <rPr>
            <b/>
            <sz val="9"/>
            <color indexed="81"/>
            <rFont val="Tahoma"/>
            <family val="2"/>
          </rPr>
          <t xml:space="preserve">Windows User:
</t>
        </r>
        <r>
          <rPr>
            <sz val="9"/>
            <color indexed="81"/>
            <rFont val="Tahoma"/>
            <family val="2"/>
          </rPr>
          <t xml:space="preserve">Note-149
Less=3,300/-
Opening to Clossing Period
Meeting=20/10/2020
</t>
        </r>
      </text>
    </comment>
    <comment ref="T85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30/08/2020
7,000/-</t>
        </r>
      </text>
    </comment>
    <comment ref="U85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30/08/2020
7,000/-</t>
        </r>
      </text>
    </comment>
    <comment ref="V85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30/08/2020
7,000/-
08/10/20
2286
500/-
Paid to Oct/20</t>
        </r>
      </text>
    </comment>
    <comment ref="W85" authorId="0">
      <text>
        <r>
          <rPr>
            <b/>
            <sz val="9"/>
            <color indexed="81"/>
            <rFont val="Tahoma"/>
            <family val="2"/>
          </rPr>
          <t>Windows User:
08/11/2020</t>
        </r>
        <r>
          <rPr>
            <sz val="9"/>
            <color indexed="81"/>
            <rFont val="Tahoma"/>
            <family val="2"/>
          </rPr>
          <t xml:space="preserve">
2287
O/fee
Paid to Nov/2020</t>
        </r>
      </text>
    </comment>
    <comment ref="CD85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30/08/2020
7,000/-</t>
        </r>
      </text>
    </comment>
    <comment ref="CF85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30/08/2020
7,000/-</t>
        </r>
      </text>
    </comment>
    <comment ref="CH85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30/08/2020
7,000/-
08/10/20
2286
500/-
Paid to Oct/20</t>
        </r>
      </text>
    </comment>
    <comment ref="CJ85" authorId="0">
      <text>
        <r>
          <rPr>
            <b/>
            <sz val="9"/>
            <color indexed="81"/>
            <rFont val="Tahoma"/>
            <family val="2"/>
          </rPr>
          <t>Windows User:
08/11/2020</t>
        </r>
        <r>
          <rPr>
            <sz val="9"/>
            <color indexed="81"/>
            <rFont val="Tahoma"/>
            <family val="2"/>
          </rPr>
          <t xml:space="preserve">
2287
O/fee
Paid to Nov/2020</t>
        </r>
      </text>
    </comment>
    <comment ref="CP85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08/10/20
2286
dev fe=500
Oct=4620</t>
        </r>
      </text>
    </comment>
    <comment ref="CR85" authorId="0">
      <text>
        <r>
          <rPr>
            <b/>
            <sz val="9"/>
            <color indexed="81"/>
            <rFont val="Tahoma"/>
            <family val="2"/>
          </rPr>
          <t>Windows User:
08/11/2020</t>
        </r>
        <r>
          <rPr>
            <sz val="9"/>
            <color indexed="81"/>
            <rFont val="Tahoma"/>
            <family val="2"/>
          </rPr>
          <t xml:space="preserve">
2287
O/fee</t>
        </r>
      </text>
    </comment>
    <comment ref="CT85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09/12/2020
By bkash
C=2310
H=1950
T=4260</t>
        </r>
      </text>
    </comment>
    <comment ref="CV85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09/01/2021
By bkash
C=2310
H=1950
T=4260
Janu/21</t>
        </r>
      </text>
    </comment>
    <comment ref="CX85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09/02/21
By bkash
C-2310
H-1950
T=4260
Feb/21</t>
        </r>
      </text>
    </comment>
    <comment ref="CZ85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10/03/21
By bkash
C=2310
H=1950
T=4260</t>
        </r>
      </text>
    </comment>
    <comment ref="DB85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12/04/21
By bkash
C=2310
H=1950
T=4260</t>
        </r>
      </text>
    </comment>
    <comment ref="DD85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22/05/21
By baksh
C=2310
H=1950
T=4260</t>
        </r>
      </text>
    </comment>
    <comment ref="DF85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07/06/21
2290</t>
        </r>
      </text>
    </comment>
    <comment ref="T86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30/08/2020
9,000/-</t>
        </r>
      </text>
    </comment>
    <comment ref="U86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30/08/2020
9,000/-</t>
        </r>
      </text>
    </comment>
    <comment ref="V86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30/08/2020
9,000/-</t>
        </r>
      </text>
    </comment>
    <comment ref="W86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16/08/2020
9,000/-
07/10/20
8950
O/fee=6500
Paid to Oct/20</t>
        </r>
      </text>
    </comment>
    <comment ref="CD86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30/08/2020
9,000/-</t>
        </r>
      </text>
    </comment>
    <comment ref="CF86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30/08/2020
9,000/-</t>
        </r>
      </text>
    </comment>
    <comment ref="CH86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30/08/2020
9,000/-</t>
        </r>
      </text>
    </comment>
    <comment ref="CJ86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30/08/2020
9,000/-</t>
        </r>
      </text>
    </comment>
    <comment ref="CP86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09/10/2020
By bkash
C= 11120
H=2160
T=13280</t>
        </r>
      </text>
    </comment>
    <comment ref="CR86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09/11/2020
By bkash
C=4620
H=2160
T=6780</t>
        </r>
      </text>
    </comment>
    <comment ref="CT86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09/12/2020
By bkash
C=4620
H=2160
T=6780</t>
        </r>
      </text>
    </comment>
    <comment ref="CV86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09/01/2021
By bkash
C=4620
H=2160
T=6780
Janu/21</t>
        </r>
      </text>
    </comment>
    <comment ref="CX86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09/02/21
By bkash
C=4620
H=2160
T=6780
Feb/21</t>
        </r>
      </text>
    </comment>
    <comment ref="CZ86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09/03/21
By bash
C=4620
H=2160
T=6780</t>
        </r>
      </text>
    </comment>
    <comment ref="DB86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13/04/21
By bash
C=4620
H=2160
T=6780</t>
        </r>
      </text>
    </comment>
    <comment ref="DD86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08/05/21
By bkash
C=4620
H=2160
T=6780</t>
        </r>
      </text>
    </comment>
    <comment ref="DF86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06/06/21
2313
</t>
        </r>
      </text>
    </comment>
    <comment ref="T87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30/08/2020
9,000/-</t>
        </r>
      </text>
    </comment>
    <comment ref="U87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30/08/2020
9,000/-</t>
        </r>
      </text>
    </comment>
    <comment ref="V87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30/08/2020
9,000/-</t>
        </r>
      </text>
    </comment>
    <comment ref="W87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16/08/2020
9,000/-
07/10/20
8950
O/fee=6500
Paid to Oct/20</t>
        </r>
      </text>
    </comment>
    <comment ref="CD87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30/08/2020
9,000/-</t>
        </r>
      </text>
    </comment>
    <comment ref="CF87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30/08/2020
9,000/-</t>
        </r>
      </text>
    </comment>
    <comment ref="CH87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30/08/2020
9,000/-</t>
        </r>
      </text>
    </comment>
    <comment ref="CJ87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30/08/2020
9,000/-
05/11/2020
By bkash
C=11120 
H=1950
T=13070
Nov/20 , O/fee with
Paid in Nov/20
</t>
        </r>
      </text>
    </comment>
    <comment ref="CP87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05/10/2020
By bkash
C=4620 
h=1950
Oct/20 
Paid iin oct/20
</t>
        </r>
      </text>
    </comment>
    <comment ref="CR87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05/11/2020
By bkash
C=11120 
H=1950
T=13070
Nov/20 , O/fee with
Paid in Nov/20
</t>
        </r>
      </text>
    </comment>
    <comment ref="CS87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CT87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09/12/2020
By bkash
C=4620
G=1950
T=6570
Dec/20
paid in Dec/20
</t>
        </r>
      </text>
    </comment>
    <comment ref="CV87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09/01/2021
By bkash
C=4620
H=1950
T=6570
Janu/21
Paid inJanu/21</t>
        </r>
      </text>
    </comment>
    <comment ref="CX87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09/02/21
By bkash
C=4620
H=1950
T=6570
Feb/21</t>
        </r>
      </text>
    </comment>
    <comment ref="CZ87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09/03/21
By bkash
C=4620
H=1950
T=6570</t>
        </r>
      </text>
    </comment>
    <comment ref="DD87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10/05/21
By bkash
C=9240
H=3900
T=13140</t>
        </r>
      </text>
    </comment>
    <comment ref="T88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30/08/2020
9,000/-</t>
        </r>
      </text>
    </comment>
    <comment ref="U88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30/08/2020
9,000/-</t>
        </r>
      </text>
    </comment>
    <comment ref="V88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30/08/2020
9,000/-</t>
        </r>
      </text>
    </comment>
    <comment ref="W88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16/08/2020
9,000/-
07/10/20
8950
O/fee=6500
Paid to Oct/20</t>
        </r>
      </text>
    </comment>
    <comment ref="CD88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30/08/2020
9,000/-</t>
        </r>
      </text>
    </comment>
    <comment ref="CF88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30/08/2020
9,000/-</t>
        </r>
      </text>
    </comment>
    <comment ref="CH88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30/08/2020
9,000/-</t>
        </r>
      </text>
    </comment>
    <comment ref="CJ88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30/08/2020
9,000/-
15/10/20
2359
O/fee=6500
paid to Oct/20</t>
        </r>
      </text>
    </comment>
    <comment ref="CP88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15/10/20
2359
O/fee=6500
12/11/2020
2360
Oct/2020
paidf to Nov/2020</t>
        </r>
      </text>
    </comment>
    <comment ref="CR88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12/11/2020
2360
Oct + Nov/2020</t>
        </r>
      </text>
    </comment>
    <comment ref="CT88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26/01/21
2361
Dec + Janu/21
Paid in Janu/21</t>
        </r>
      </text>
    </comment>
    <comment ref="CV88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26/01/21
2361
Dec + Janu/21
Paid in Janu/21</t>
        </r>
      </text>
    </comment>
    <comment ref="DD88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10/05/21
2362
Feb + March/21</t>
        </r>
      </text>
    </comment>
    <comment ref="DF88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03/06/21
2363
April + May/21</t>
        </r>
      </text>
    </comment>
    <comment ref="T89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30/08/2020
9,000/-</t>
        </r>
      </text>
    </comment>
    <comment ref="U89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30/08/2020
9,000/-</t>
        </r>
      </text>
    </comment>
    <comment ref="V89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30/08/2020
9,000/-</t>
        </r>
      </text>
    </comment>
    <comment ref="W89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16/08/2020
9,000/-
07/10/20
8950
O/fee=6500
Paid to Oct/20</t>
        </r>
      </text>
    </comment>
    <comment ref="CD89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30/08/2020
9,000/-</t>
        </r>
      </text>
    </comment>
    <comment ref="CF89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30/08/2020
9,000/-</t>
        </r>
      </text>
    </comment>
    <comment ref="CH89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30/08/2020
9,000/-</t>
        </r>
      </text>
    </comment>
    <comment ref="CJ89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30/08/2020
9,000/-</t>
        </r>
      </text>
    </comment>
    <comment ref="CP89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30/01/21
2384
Oct=2980 Due=1640
Paid in janu/21</t>
        </r>
      </text>
    </comment>
    <comment ref="CV89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30/01/21
2384
Oct=2980 Due=1640
Paid in janu/21</t>
        </r>
      </text>
    </comment>
    <comment ref="DF89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06/06/21
2385
Up to Dec/21
Janu 3840/- Due=780/-</t>
        </r>
      </text>
    </comment>
    <comment ref="T90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30/08/2020
9,000/-</t>
        </r>
      </text>
    </comment>
    <comment ref="U90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30/08/2020
9,000/-</t>
        </r>
      </text>
    </comment>
    <comment ref="V90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30/08/2020
9,000/-</t>
        </r>
      </text>
    </comment>
    <comment ref="W90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16/08/2020
9,000/-
07/10/20
8950
O/fee=6500
Paid to Oct/20</t>
        </r>
      </text>
    </comment>
    <comment ref="CD90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30/08/2020
9,000/-</t>
        </r>
      </text>
    </comment>
    <comment ref="CF90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30/08/2020
9,000/-</t>
        </r>
      </text>
    </comment>
    <comment ref="CH90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30/08/2020
9,000/-</t>
        </r>
      </text>
    </comment>
    <comment ref="CJ90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30/08/2020
9,000/-
30/01/21
2407
O/fee=5000 Due=1500
Paid in janu/21</t>
        </r>
      </text>
    </comment>
    <comment ref="CV90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30/01/21
2407
O/fee=5000 Due=1500
Paid in janu/21</t>
        </r>
      </text>
    </comment>
    <comment ref="DF90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08/06/21
2408
Tution fee=Oct=2000 Due=2620
O/fee=1500  Paid
T=3500</t>
        </r>
      </text>
    </comment>
    <comment ref="T91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30/08/2020
9,000/-</t>
        </r>
      </text>
    </comment>
    <comment ref="U91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30/08/2020
9,000/-</t>
        </r>
      </text>
    </comment>
    <comment ref="V91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30/08/2020
9,000/-</t>
        </r>
      </text>
    </comment>
    <comment ref="W91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16/08/2020
9,000/-
07/10/20
8950
O/fee=6500
Paid to Oct/20</t>
        </r>
      </text>
    </comment>
    <comment ref="CD91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30/08/2020
9,000/-</t>
        </r>
      </text>
    </comment>
    <comment ref="CF91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30/08/2020
9,000/-</t>
        </r>
      </text>
    </comment>
    <comment ref="CH91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30/08/2020
9,000/-</t>
        </r>
      </text>
    </comment>
    <comment ref="CJ91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30/08/2020
9,000/-
09/11/2020
2432
O/fee6500/-
Paid to Nov/2020
</t>
        </r>
      </text>
    </comment>
    <comment ref="CP91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09/10/20
2431
</t>
        </r>
      </text>
    </comment>
    <comment ref="CR91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09/11/2020
2432
O/fee=6500/-</t>
        </r>
      </text>
    </comment>
    <comment ref="CT91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09/12/2020
2433</t>
        </r>
      </text>
    </comment>
    <comment ref="CV91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09/01/21
2434
</t>
        </r>
      </text>
    </comment>
    <comment ref="CX91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10/02/21
2435</t>
        </r>
      </text>
    </comment>
    <comment ref="CZ91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10/03/21
2436</t>
        </r>
      </text>
    </comment>
    <comment ref="DB91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13/04/2021
2437
</t>
        </r>
      </text>
    </comment>
    <comment ref="DF91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01/06/21
2438
</t>
        </r>
      </text>
    </comment>
    <comment ref="T92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30/08/2020
4,000/-</t>
        </r>
      </text>
    </comment>
    <comment ref="U92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30/08/2020
9,000/-</t>
        </r>
      </text>
    </comment>
    <comment ref="V92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30/08/2020
9,000/-</t>
        </r>
      </text>
    </comment>
    <comment ref="CD92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30/08/2020
4,000/-</t>
        </r>
      </text>
    </comment>
    <comment ref="CF92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30/08/2020
9,000/-</t>
        </r>
      </text>
    </comment>
    <comment ref="CH92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30/08/2020
9,000/-</t>
        </r>
      </text>
    </comment>
    <comment ref="CM92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Less 30% in Tuition fee for Oct/20.</t>
        </r>
      </text>
    </comment>
    <comment ref="CN92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26/01/2021
2479
Oct + Nov/21
Paid in Janu/21</t>
        </r>
      </text>
    </comment>
    <comment ref="CO92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Less 30% in Tuition fee for Oct/20.</t>
        </r>
      </text>
    </comment>
    <comment ref="CP92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26/01/2021
2479
Oct + Nov/21
Paid in Janu/21</t>
        </r>
      </text>
    </comment>
    <comment ref="CT92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26/01/2021
2479
Oct + Nov/21
Paid in Janu/21</t>
        </r>
      </text>
    </comment>
    <comment ref="DD92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26/01/21
2480
</t>
        </r>
      </text>
    </comment>
    <comment ref="T93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30/08/2020
9,000/-</t>
        </r>
      </text>
    </comment>
    <comment ref="U93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30/08/2020
9,000/-</t>
        </r>
      </text>
    </comment>
    <comment ref="V93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30/08/2020
9,000/-</t>
        </r>
      </text>
    </comment>
    <comment ref="W93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16/08/2020
9,000/-
07/10/20
8950
O/fee=6500
Paid to Oct/20</t>
        </r>
      </text>
    </comment>
    <comment ref="CD93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30/08/2020
9,000/-</t>
        </r>
      </text>
    </comment>
    <comment ref="CF93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30/08/2020
9,000/-</t>
        </r>
      </text>
    </comment>
    <comment ref="CH93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30/08/2020
9,000/-</t>
        </r>
      </text>
    </comment>
    <comment ref="CJ93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30/08/2020
9,000/-</t>
        </r>
      </text>
    </comment>
    <comment ref="CM93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Less 30% in Tuition fee for Oct/20.</t>
        </r>
      </text>
    </comment>
    <comment ref="CO93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Less 30% in Tuition fee for Oct/20.</t>
        </r>
      </text>
    </comment>
    <comment ref="CR93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09/12/2020
By bkash 
7,000+6,000=13,000/-
C-13,000/-
Ocr to Dec/20
H=0
T=13,000/-
Dec/20 Due=20
O/see Due=6,500/-</t>
        </r>
      </text>
    </comment>
    <comment ref="CV93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10/02/21
2503</t>
        </r>
      </text>
    </comment>
    <comment ref="CZ93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13/04/21
By bkash
C=7800
H=12200
T=20000
18/04/21
By bkash
C=6080
H=2040
T=8120</t>
        </r>
      </text>
    </comment>
    <comment ref="DB93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06/05/21
By bkash
C=4340
F=2080
T=6420</t>
        </r>
      </text>
    </comment>
    <comment ref="H94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Less-6,600/-</t>
        </r>
      </text>
    </comment>
    <comment ref="L94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Less-6,600/-</t>
        </r>
      </text>
    </comment>
    <comment ref="T94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30/08/2020
5,000/-</t>
        </r>
      </text>
    </comment>
    <comment ref="U94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30/08/2020
9,000/-</t>
        </r>
      </text>
    </comment>
    <comment ref="V94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30/08/2020
9,000/-</t>
        </r>
      </text>
    </comment>
    <comment ref="W94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27/01/21
2768
O/fee=8000
S/c=2500
Paid in janu/21</t>
        </r>
      </text>
    </comment>
    <comment ref="CD94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30/08/2020
5,000/-</t>
        </r>
      </text>
    </comment>
    <comment ref="CF94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30/08/2020
9,000/-</t>
        </r>
      </text>
    </comment>
    <comment ref="CH94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30/08/2020
9,000/-</t>
        </r>
      </text>
    </comment>
    <comment ref="CJ94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27/01/21
2768
O/fee=8000
S/c=2500
Paid in janu/21</t>
        </r>
      </text>
    </comment>
    <comment ref="CT94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27/01/21
2768
O/fee=8000
S/c=2500
Paid in janu/21</t>
        </r>
      </text>
    </comment>
    <comment ref="T95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31/08/2020
9,000/-</t>
        </r>
      </text>
    </comment>
    <comment ref="U95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31/08/2020
9,000/-</t>
        </r>
      </text>
    </comment>
    <comment ref="V95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31/08/2020
9,000/-</t>
        </r>
      </text>
    </comment>
    <comment ref="W95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16/08/2020
9,000/-
07/10/20
8950
O/fee=6500
Paid to Oct/20</t>
        </r>
      </text>
    </comment>
    <comment ref="CD95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31/08/2020
9,000/-</t>
        </r>
      </text>
    </comment>
    <comment ref="CF95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31/08/2020
9,000/-</t>
        </r>
      </text>
    </comment>
    <comment ref="CH95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31/08/2020
9,000/-</t>
        </r>
      </text>
    </comment>
    <comment ref="CJ95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31/08/2020
9,000/-</t>
        </r>
      </text>
    </comment>
    <comment ref="CM95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Less 30% in Tuition fee for Oct/20.</t>
        </r>
      </text>
    </comment>
    <comment ref="CN95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27/01/21
411
Oct to Nov/20
Paid in Janu/21</t>
        </r>
      </text>
    </comment>
    <comment ref="CO95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Less 30% in Tuition fee for Oct/20.</t>
        </r>
      </text>
    </comment>
    <comment ref="CP95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27/01/21
411
Oct to Nov/20
Paid in Janu/21</t>
        </r>
      </text>
    </comment>
    <comment ref="CT95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27/01/21
411
Oct to Nov/20
Paid in Janu/21</t>
        </r>
      </text>
    </comment>
    <comment ref="DD95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07/06/21
412</t>
        </r>
      </text>
    </comment>
    <comment ref="T96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31/08/2020
5,000/-</t>
        </r>
      </text>
    </comment>
    <comment ref="U96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31/08/2020
5,000/-</t>
        </r>
      </text>
    </comment>
    <comment ref="V96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31/08/2020
5,000/-
20/09/2020
S/c=2500
Paid to sep/20</t>
        </r>
      </text>
    </comment>
    <comment ref="W96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20/09/2020
1347
O/fee=2,500
Due=5,500
15/10/20
1348
O/fee=6500
paid to Oct/20</t>
        </r>
      </text>
    </comment>
    <comment ref="CD96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31/08/2020
5,000/-</t>
        </r>
      </text>
    </comment>
    <comment ref="CF96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31/08/2020
5,000/-</t>
        </r>
      </text>
    </comment>
    <comment ref="CH96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31/08/2020
5,000/-
20/09/2020
S/c=2500
Paid to sep/20</t>
        </r>
      </text>
    </comment>
    <comment ref="CJ96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20/09/2020
1347
O/fee=2,500
Due=5,500
15/10/20
1348
O/fee=6500
paid to Oct/20</t>
        </r>
      </text>
    </comment>
    <comment ref="CN96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20/09/2020
1347
S/c=2,500
O/fee=2500</t>
        </r>
      </text>
    </comment>
    <comment ref="CP96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15/10/20
1348
O/fee=6500
Oct=4620</t>
        </r>
      </text>
    </comment>
    <comment ref="CR96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09/11/2020
1349</t>
        </r>
      </text>
    </comment>
    <comment ref="CT96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09/12/2020
1350</t>
        </r>
      </text>
    </comment>
    <comment ref="CV96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07/01/2021
1351</t>
        </r>
      </text>
    </comment>
    <comment ref="CX96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09/02/21
1352</t>
        </r>
      </text>
    </comment>
    <comment ref="CZ96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13/03/21
1353
</t>
        </r>
      </text>
    </comment>
    <comment ref="DB96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12/04/21
1354</t>
        </r>
      </text>
    </comment>
    <comment ref="DF96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06/06/21
1355
May/21</t>
        </r>
      </text>
    </comment>
    <comment ref="H97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Less-3,300/-</t>
        </r>
      </text>
    </comment>
    <comment ref="L97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Less-3,300/-</t>
        </r>
      </text>
    </comment>
    <comment ref="T97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31/08/2020
9,000/-</t>
        </r>
      </text>
    </comment>
    <comment ref="U97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31/08/2020
9,000/-</t>
        </r>
      </text>
    </comment>
    <comment ref="V97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31/08/2020
9,000/-</t>
        </r>
      </text>
    </comment>
    <comment ref="W97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16/08/2020
9,000/-
07/10/20
8950
O/fee=6500
Paid to Oct/20</t>
        </r>
      </text>
    </comment>
    <comment ref="CD97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31/08/2020
9,000/-</t>
        </r>
      </text>
    </comment>
    <comment ref="CF97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31/08/2020
9,000/-</t>
        </r>
      </text>
    </comment>
    <comment ref="CH97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31/08/2020
9,000/-</t>
        </r>
      </text>
    </comment>
    <comment ref="CJ97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31/08/2020
9,000/
-09/11/2020
1372
O/fee6500/-
Paid to Nov/20</t>
        </r>
      </text>
    </comment>
    <comment ref="CM97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Less 30% in Tuition fee for Oct/20.</t>
        </r>
      </text>
    </comment>
    <comment ref="CN97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10.10.2020
1371
Oct/20 Less=30%
Others fee Due by P.sir</t>
        </r>
      </text>
    </comment>
    <comment ref="CO97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Less 30% in Tuition fee for Oct/20.</t>
        </r>
      </text>
    </comment>
    <comment ref="CP97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09/11/2020
1372
Nov/20
O/fee=6500/-</t>
        </r>
      </text>
    </comment>
    <comment ref="CR97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07/12/2020
1373
</t>
        </r>
      </text>
    </comment>
    <comment ref="CT97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07/01/2021
1374</t>
        </r>
      </text>
    </comment>
    <comment ref="CV97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10/02/21
1375</t>
        </r>
      </text>
    </comment>
    <comment ref="CX97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08/03/21
1376</t>
        </r>
      </text>
    </comment>
    <comment ref="DD97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06/06/21
1377/78
April/21 + May/21</t>
        </r>
      </text>
    </comment>
    <comment ref="H98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Less-3,300/-</t>
        </r>
      </text>
    </comment>
    <comment ref="L98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Less-3,300/-</t>
        </r>
      </text>
    </comment>
    <comment ref="T98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31/08/2020
9,000/-</t>
        </r>
      </text>
    </comment>
    <comment ref="U98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31/08/2020
9,000/-</t>
        </r>
      </text>
    </comment>
    <comment ref="V98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31/08/2020
9,000/-</t>
        </r>
      </text>
    </comment>
    <comment ref="W98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16/08/2020
9,000/-
07/10/20
8950
O/fee=6500
Paid to Oct/20</t>
        </r>
      </text>
    </comment>
    <comment ref="CD98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31/08/2020
9,000/-</t>
        </r>
      </text>
    </comment>
    <comment ref="CF98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31/08/2020
9,000/-</t>
        </r>
      </text>
    </comment>
    <comment ref="CH98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31/08/2020
9,000/-</t>
        </r>
      </text>
    </comment>
    <comment ref="CJ98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31/08/2020
9,000/-
08.10.2020
1395
Oct/20 Less=30%
Others fee=6,500/-</t>
        </r>
      </text>
    </comment>
    <comment ref="CM98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Less 30% in Tuition fee for Oct/20.</t>
        </r>
      </text>
    </comment>
    <comment ref="CN98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08.10.2020
1395
Oct/20 Less=30%
Others fee=6,500/-</t>
        </r>
      </text>
    </comment>
    <comment ref="CO98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Less 30% in Tuition fee for Oct/20.</t>
        </r>
      </text>
    </comment>
    <comment ref="CP98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09/11/2020
1396
</t>
        </r>
      </text>
    </comment>
    <comment ref="CR98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08/12/2020
1397</t>
        </r>
      </text>
    </comment>
    <comment ref="CT98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07/01/2021
1398</t>
        </r>
      </text>
    </comment>
    <comment ref="CV98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10/02/21
1399</t>
        </r>
      </text>
    </comment>
    <comment ref="CX98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08/03/21
1400</t>
        </r>
      </text>
    </comment>
    <comment ref="CZ98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04/04/021
1401
</t>
        </r>
      </text>
    </comment>
    <comment ref="DD98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06/06/21
1402/03
Mat + June/21</t>
        </r>
      </text>
    </comment>
    <comment ref="T99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31/08/2020
9,000/-</t>
        </r>
      </text>
    </comment>
    <comment ref="U99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31/08/2020
9,000/-</t>
        </r>
      </text>
    </comment>
    <comment ref="V99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31/08/2020
9,000/-</t>
        </r>
      </text>
    </comment>
    <comment ref="W99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16/08/2020
9,000/-
07/10/20
8950
O/fee=6500
Paid to Oct/20</t>
        </r>
      </text>
    </comment>
    <comment ref="CD99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31/08/2020
9,000/-</t>
        </r>
      </text>
    </comment>
    <comment ref="CF99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31/08/2020
9,000/-</t>
        </r>
      </text>
    </comment>
    <comment ref="CH99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31/08/2020
9,000/-</t>
        </r>
      </text>
    </comment>
    <comment ref="CJ99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31/08/2020
9,000/-
09/01/21
1419
Oct/20
O/fee=6500
Paid in Janu/21</t>
        </r>
      </text>
    </comment>
    <comment ref="CM99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Less 30% in Tuition fee for Oct/20.</t>
        </r>
      </text>
    </comment>
    <comment ref="CN99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09/01/21
1419
Oct/20
O/fee=6500
Paid in Janu/21</t>
        </r>
      </text>
    </comment>
    <comment ref="CO99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Less 30% in Tuition fee for Oct/20.</t>
        </r>
      </text>
    </comment>
    <comment ref="CP99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09/01/21
1419
Oct/20
O/fee=6500
Paid in Janu/21
25/01/21
1421
Nov to janu/21
Paid in janu/21</t>
        </r>
      </text>
    </comment>
    <comment ref="CR99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09/01/21
1419
Oct/20
O/fee=6500
Paid in Janu/21
25/01/21
1421
Nov to janu/21
Paid in janu/21</t>
        </r>
      </text>
    </comment>
    <comment ref="CT99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09/01/21
1419
Oct/20
O/fee=6500
Paid in Janu/21
25/01/21
1421
Nov to janu/21
Paid in janu/21</t>
        </r>
      </text>
    </comment>
    <comment ref="CV99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10/02/21
1422</t>
        </r>
      </text>
    </comment>
    <comment ref="CX99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10/03/21
1423</t>
        </r>
      </text>
    </comment>
    <comment ref="DD99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02/06/21
1424
April + May/21</t>
        </r>
      </text>
    </comment>
    <comment ref="H100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Less-2,000/-</t>
        </r>
      </text>
    </comment>
    <comment ref="L100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Less-2,000/-</t>
        </r>
      </text>
    </comment>
    <comment ref="T100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01/09/2020
9,000/-</t>
        </r>
      </text>
    </comment>
    <comment ref="U100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01/09/2020
9,000/-</t>
        </r>
      </text>
    </comment>
    <comment ref="V100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01/09/2020
9,000/-</t>
        </r>
      </text>
    </comment>
    <comment ref="W100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16/08/2020
9,000/-
07/10/20
8950
O/fee=6500
Paid to Oct/20</t>
        </r>
      </text>
    </comment>
    <comment ref="CD100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01/09/2020
9,000/-</t>
        </r>
      </text>
    </comment>
    <comment ref="CF100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01/09/2020
9,000/-</t>
        </r>
      </text>
    </comment>
    <comment ref="CH100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01/09/2020
9,000/-</t>
        </r>
      </text>
    </comment>
    <comment ref="CJ100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01/09/2020
9,000/-</t>
        </r>
      </text>
    </comment>
    <comment ref="CP100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07/10/2020
By bkash
C=9720
H=2260</t>
        </r>
      </text>
    </comment>
    <comment ref="CR100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08/11/2020
By bkash
C=3220
H=2060
T=5280</t>
        </r>
      </text>
    </comment>
    <comment ref="CT100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09/12/2020
By bkash
C=3220
H=2040
T=5260</t>
        </r>
      </text>
    </comment>
    <comment ref="CV100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09/01/2021
By bkash
C=3220
H=2040
T=5260
Janu/21</t>
        </r>
      </text>
    </comment>
    <comment ref="CX100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08/02/21
By bkash
C=3220
H=2160
T=5380
Feb/21</t>
        </r>
      </text>
    </comment>
    <comment ref="CZ100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09/03/21
By bkash
C=3220
H=2160
T=5380</t>
        </r>
      </text>
    </comment>
    <comment ref="DD100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04/05/21
C=6440
H=4320
T=10760</t>
        </r>
      </text>
    </comment>
    <comment ref="T101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01/09/2020
9,000/-</t>
        </r>
      </text>
    </comment>
    <comment ref="U101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01/09/2020
9,000/-</t>
        </r>
      </text>
    </comment>
    <comment ref="V101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01/09/2020
9,000/-</t>
        </r>
      </text>
    </comment>
    <comment ref="W101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16/08/2020
9,000/-
07/10/20
8950
O/fee=6500
Paid to Oct/20</t>
        </r>
      </text>
    </comment>
    <comment ref="CD101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01/09/2020
9,000/-</t>
        </r>
      </text>
    </comment>
    <comment ref="CF101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01/09/2020
9,000/-</t>
        </r>
      </text>
    </comment>
    <comment ref="CH101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01/09/2020
9,000/-</t>
        </r>
      </text>
    </comment>
    <comment ref="CJ101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01/09/2020
9,000/-
08.10.2020
1467
Others fee=6,500/-</t>
        </r>
      </text>
    </comment>
    <comment ref="CM101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Less 30% in Tuition fee for Oct/20.</t>
        </r>
      </text>
    </comment>
    <comment ref="CN101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08.10.2020
1467
Others fee=6,500/-
08.10.2020
1468
Oct/20 Less=30%</t>
        </r>
      </text>
    </comment>
    <comment ref="CO101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Less 30% in Tuition fee for Oct/20.</t>
        </r>
      </text>
    </comment>
    <comment ref="CP101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10/11/2020
1465
30/11/2020
1470
Dec/20
</t>
        </r>
      </text>
    </comment>
    <comment ref="CR101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30/11/2020
dec/20
Paid in Nov/20</t>
        </r>
      </text>
    </comment>
    <comment ref="CT101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02/01/2021
1471
</t>
        </r>
      </text>
    </comment>
    <comment ref="CV101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24/02/21
1472</t>
        </r>
      </text>
    </comment>
    <comment ref="CX101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20/03/2021
1473
</t>
        </r>
      </text>
    </comment>
    <comment ref="CZ101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11/04/2021
1474
</t>
        </r>
      </text>
    </comment>
    <comment ref="DB101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06/05/21
1475</t>
        </r>
      </text>
    </comment>
    <comment ref="DD101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02/06/21
1476</t>
        </r>
      </text>
    </comment>
    <comment ref="T102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01/09/2020
9,000/-</t>
        </r>
      </text>
    </comment>
    <comment ref="U102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01/09/2020
9,000/-</t>
        </r>
      </text>
    </comment>
    <comment ref="V102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01/09/2020
9,000/-</t>
        </r>
      </text>
    </comment>
    <comment ref="W102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16/08/2020
9,000/-
07/10/20
8950
O/fee=6500
Paid to Oct/20</t>
        </r>
      </text>
    </comment>
    <comment ref="CD102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01/09/2020
9,000/-</t>
        </r>
      </text>
    </comment>
    <comment ref="CF102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01/09/2020
9,000/-</t>
        </r>
      </text>
    </comment>
    <comment ref="CH102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01/09/2020
9,000/-</t>
        </r>
      </text>
    </comment>
    <comment ref="CJ102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01/09/2020
9,000/-
25/01/21
55934
O/fee=6500
Oct to Janu/21
Paid in Janu/21</t>
        </r>
      </text>
    </comment>
    <comment ref="CP102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25/01/21
55934
O/fee=6500
Oct to Janu/21
Paid in Janu/21</t>
        </r>
      </text>
    </comment>
    <comment ref="CR102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25/01/21
55934
O/fee=6500
Oct to Janu/21
Paid in Janu/21</t>
        </r>
      </text>
    </comment>
    <comment ref="CT102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25/01/21
55934
O/fee=6500
Oct to Janu/21
Paid in Janu/21</t>
        </r>
      </text>
    </comment>
    <comment ref="CV102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25/01/21
55934
O/fee=6500
Oct to Janu/21
Paid in Janu/21</t>
        </r>
      </text>
    </comment>
    <comment ref="DF102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01/06/21
1491
Feb/21 May/21</t>
        </r>
      </text>
    </comment>
    <comment ref="T103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02/09/2020
15,500/-</t>
        </r>
      </text>
    </comment>
    <comment ref="U103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02/09/2020
15,500/-</t>
        </r>
      </text>
    </comment>
    <comment ref="V103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02/09/2020
15,500/-</t>
        </r>
      </text>
    </comment>
    <comment ref="W103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02/09/2020
15,500/-</t>
        </r>
      </text>
    </comment>
    <comment ref="CD103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02/09/2020
15,500/-</t>
        </r>
      </text>
    </comment>
    <comment ref="CF103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02/09/2020
15,500/-</t>
        </r>
      </text>
    </comment>
    <comment ref="CH103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02/09/2020
15,500/-</t>
        </r>
      </text>
    </comment>
    <comment ref="CJ103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02/09/2020
15,500/-</t>
        </r>
      </text>
    </comment>
    <comment ref="CM103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Less 30% in Tuition fee for Oct/20.</t>
        </r>
      </text>
    </comment>
    <comment ref="CN103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09.10.2020
Campus-01
5186</t>
        </r>
      </text>
    </comment>
    <comment ref="CO103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Less 30% in Tuition fee for Oct/20.</t>
        </r>
      </text>
    </comment>
    <comment ref="CP103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08/11/2020
5187</t>
        </r>
      </text>
    </comment>
    <comment ref="CR103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26/12/2020
5188
</t>
        </r>
      </text>
    </comment>
    <comment ref="CT103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27/01/21
5189
</t>
        </r>
      </text>
    </comment>
    <comment ref="CX103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13/03/21
5190
Feb/21</t>
        </r>
      </text>
    </comment>
    <comment ref="CZ103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13/04/2021
5191
March/21</t>
        </r>
      </text>
    </comment>
    <comment ref="DB103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02/05/21
5192
April + May/21</t>
        </r>
      </text>
    </comment>
    <comment ref="T104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02/09/2020
4,000/-</t>
        </r>
      </text>
    </comment>
    <comment ref="U104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02/09/2020
4,000/-</t>
        </r>
      </text>
    </comment>
    <comment ref="V104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02/09/2020
4,000/-
19.09.2020
1539
S/c=3500
O. fee=1500</t>
        </r>
      </text>
    </comment>
    <comment ref="W104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16/08/2020
9,000/-
07/10/20
8950
O/fee=6500
Paid to Oct/20</t>
        </r>
      </text>
    </comment>
    <comment ref="CD104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02/09/2020
4,000/-</t>
        </r>
      </text>
    </comment>
    <comment ref="CF104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02/09/2020
4,000/-</t>
        </r>
      </text>
    </comment>
    <comment ref="CH104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02/09/2020
4,000/-
19.09.2020
1539
S/c=3500
O. fee=1500</t>
        </r>
      </text>
    </comment>
    <comment ref="CJ104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19.09.2020
1539
S/c=3500
O. fee=1500
10.10.2020
1538
Others fee=6,500/-</t>
        </r>
      </text>
    </comment>
    <comment ref="CM104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Less 30% in Tuition fee for Oct/20.</t>
        </r>
      </text>
    </comment>
    <comment ref="CN104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10.10.2020
1538
Others fee=6,500/-
15/12/2020
1540
Oct + Nov/20
Paid in Dec/20</t>
        </r>
      </text>
    </comment>
    <comment ref="CO104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Less 30% in Tuition fee for Oct/20.</t>
        </r>
      </text>
    </comment>
    <comment ref="CP104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15/12/2020
1540
Oct + Nov/20
Paid in Dec/20</t>
        </r>
      </text>
    </comment>
    <comment ref="CR104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15/12/2020
1540
Oct + Nov/20
Paid in Dec/20
30/01/21
1541
Dec + Janu/21
Paid in janu/21</t>
        </r>
      </text>
    </comment>
    <comment ref="CT104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30/01/21
1541
Dec + Janu/21
Paid in janu/21</t>
        </r>
      </text>
    </comment>
    <comment ref="CX104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14/03/21
1542
Feb/21</t>
        </r>
      </text>
    </comment>
    <comment ref="CZ104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13/04/2021
1543
March/21</t>
        </r>
      </text>
    </comment>
    <comment ref="DB104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10/05/21
1544
</t>
        </r>
      </text>
    </comment>
    <comment ref="DD104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05/06/21
1545</t>
        </r>
      </text>
    </comment>
    <comment ref="T105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02/09/2020
9,000/-</t>
        </r>
      </text>
    </comment>
    <comment ref="U105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02/09/2020
9,000/-</t>
        </r>
      </text>
    </comment>
    <comment ref="V105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02/09/2020
9,000/-</t>
        </r>
      </text>
    </comment>
    <comment ref="W105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16/08/2020
9,000/-
07/10/20
8950
O/fee=6500
Paid to Oct/20</t>
        </r>
      </text>
    </comment>
    <comment ref="CD105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02/09/2020
9,000/-</t>
        </r>
      </text>
    </comment>
    <comment ref="CF105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02/09/2020
9,000/-</t>
        </r>
      </text>
    </comment>
    <comment ref="CH105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02/09/2020
9,000/-</t>
        </r>
      </text>
    </comment>
    <comment ref="CJ105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02/09/2020
9,000/-
14/12/2020
1085
O/fee=6500/-
Dec/20
Paid in Dec/20</t>
        </r>
      </text>
    </comment>
    <comment ref="CP105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11/10/20
1083
</t>
        </r>
      </text>
    </comment>
    <comment ref="CR105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123/11/2020
1084
</t>
        </r>
      </text>
    </comment>
    <comment ref="CT105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14/12/2020
1085
O/fee=6500/-
Dec/20
Paid in Dec/20</t>
        </r>
      </text>
    </comment>
    <comment ref="CV105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25/01/21
1086
Janu/21
Paid in janu/21</t>
        </r>
      </text>
    </comment>
    <comment ref="CX105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09/02/21
1087</t>
        </r>
      </text>
    </comment>
    <comment ref="DF105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01/06/21
1089/1088
</t>
        </r>
      </text>
    </comment>
    <comment ref="H106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Less-2,000/-</t>
        </r>
      </text>
    </comment>
    <comment ref="L106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Less-2,000/-</t>
        </r>
      </text>
    </comment>
    <comment ref="T106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02/09/2020
9,000/-</t>
        </r>
      </text>
    </comment>
    <comment ref="U106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02/09/2020
9,000/-</t>
        </r>
      </text>
    </comment>
    <comment ref="V106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02/09/2020
9,000/-</t>
        </r>
      </text>
    </comment>
    <comment ref="W106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16/08/2020
9,000/-
07/10/20
8950
O/fee=6500
Paid to Oct/20</t>
        </r>
      </text>
    </comment>
    <comment ref="CD106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02/09/2020
9,000/-</t>
        </r>
      </text>
    </comment>
    <comment ref="CF106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02/09/2020
9,000/-</t>
        </r>
      </text>
    </comment>
    <comment ref="CH106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02/09/2020
9,000/-</t>
        </r>
      </text>
    </comment>
    <comment ref="CJ106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02/09/2020
9,000/-
27/01/21
1107
O/fee=6500
Paid in janu/21</t>
        </r>
      </text>
    </comment>
    <comment ref="CV106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27/01/21
1107
O/fee=6500
Paid in janu/21</t>
        </r>
      </text>
    </comment>
    <comment ref="CX106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10/02/21
1108
Up to Janu/21</t>
        </r>
      </text>
    </comment>
    <comment ref="DF106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03/06/21
1109
</t>
        </r>
      </text>
    </comment>
    <comment ref="T107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02/09/2020
9,000/-</t>
        </r>
      </text>
    </comment>
    <comment ref="U107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02/09/2020
9,000/-</t>
        </r>
      </text>
    </comment>
    <comment ref="V107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02/09/2020
9,000/-</t>
        </r>
      </text>
    </comment>
    <comment ref="W107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16/08/2020
9,000/-
07/10/20
8950
O/fee=6500
Paid to Oct/20</t>
        </r>
      </text>
    </comment>
    <comment ref="CD107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02/09/2020
9,000/-</t>
        </r>
      </text>
    </comment>
    <comment ref="CF107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02/09/2020
9,000/-</t>
        </r>
      </text>
    </comment>
    <comment ref="CH107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02/09/2020
9,000/-</t>
        </r>
      </text>
    </comment>
    <comment ref="CJ107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02/09/2020
9,000/-
14.10.2020
Ridwan
1131
Oct/20 (Less=30%)
Others fee=6,500/-</t>
        </r>
      </text>
    </comment>
    <comment ref="CP107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14.10.2020
Ridwan
1131
Oct/20 (Less=30%)
Others fee=6,500/-</t>
        </r>
      </text>
    </comment>
    <comment ref="CR107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09/11/2020
1132
</t>
        </r>
      </text>
    </comment>
    <comment ref="CT107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09/12/2020
By bkash
C=4620
H=1950
T=6570</t>
        </r>
      </text>
    </comment>
    <comment ref="CV107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09/01/2021
By bkash
C=4620
H=1950
T=6570
Janu/21</t>
        </r>
      </text>
    </comment>
    <comment ref="CX107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08/02/21
1136</t>
        </r>
      </text>
    </comment>
    <comment ref="CZ107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09/03/21
1137</t>
        </r>
      </text>
    </comment>
    <comment ref="DD107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06/05/21
By bkash
C=9240
H=3900
T=13140</t>
        </r>
      </text>
    </comment>
    <comment ref="DF107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05/06/21
1139
June/21</t>
        </r>
      </text>
    </comment>
    <comment ref="T108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02/09/2020
9,000/-</t>
        </r>
      </text>
    </comment>
    <comment ref="U108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02/09/2020
9,000/-</t>
        </r>
      </text>
    </comment>
    <comment ref="V108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02/09/2020
9,000/-</t>
        </r>
      </text>
    </comment>
    <comment ref="W108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16/08/2020
9,000/-
07/10/20
8950
O/fee=6500
Paid to Oct/20</t>
        </r>
      </text>
    </comment>
    <comment ref="CD108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02/09/2020
9,000/-</t>
        </r>
      </text>
    </comment>
    <comment ref="CF108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02/09/2020
9,000/-</t>
        </r>
      </text>
    </comment>
    <comment ref="CH108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02/09/2020
9,000/-</t>
        </r>
      </text>
    </comment>
    <comment ref="CJ108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02/09/2020
9,000/-</t>
        </r>
      </text>
    </comment>
    <comment ref="CM108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Less 30% in Tuition fee for Oct/20.</t>
        </r>
      </text>
    </comment>
    <comment ref="CN108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09.10.2020
Bkash=13,160/-
College=11,120/-
Hostel=2,040/-</t>
        </r>
      </text>
    </comment>
    <comment ref="CO108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Less 30% in Tuition fee for Oct/20.</t>
        </r>
      </text>
    </comment>
    <comment ref="CP108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08/11/2020
By baksh
C=4620
H=2040
T=6660</t>
        </r>
      </text>
    </comment>
    <comment ref="CR108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09/12/2020
By bkash
C=4620
H=2040
T=6660
Dec/20</t>
        </r>
      </text>
    </comment>
    <comment ref="CT108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09/01/2021
By bkash
C=4620
H=2040
T=6660
Janu/21</t>
        </r>
      </text>
    </comment>
    <comment ref="CV108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09/02/21
By bkash
C-4620
H=2040
T=6660
Feb/21</t>
        </r>
      </text>
    </comment>
    <comment ref="CX108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18/03/21
C=4620
H=2040
T=6660</t>
        </r>
      </text>
    </comment>
    <comment ref="CZ108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14/04/21
C=4620
H=2040
T=6660</t>
        </r>
      </text>
    </comment>
    <comment ref="T109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02/09/2020
9,000/-</t>
        </r>
      </text>
    </comment>
    <comment ref="U109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02/09/2020
9,000/-</t>
        </r>
      </text>
    </comment>
    <comment ref="V109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02/09/2020
9,000/-</t>
        </r>
      </text>
    </comment>
    <comment ref="W109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16/08/2020
9,000/-
07/10/20
8950
O/fee=6500
Paid to Oct/20</t>
        </r>
      </text>
    </comment>
    <comment ref="CD109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02/09/2020
9,000/-</t>
        </r>
      </text>
    </comment>
    <comment ref="CF109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02/09/2020
9,000/-</t>
        </r>
      </text>
    </comment>
    <comment ref="CH109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02/09/2020
9,000/-</t>
        </r>
      </text>
    </comment>
    <comment ref="CJ109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02/09/2020
9,000/-
28/01/21
40923
O/fee=6500
Oct=3500 Due=1120
Paid in Janu/21</t>
        </r>
      </text>
    </comment>
    <comment ref="CM109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Less 30% in Tuition fee for Oct/20.</t>
        </r>
      </text>
    </comment>
    <comment ref="CN109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28/01/21
40923
O/fee=6500
Oct=3500 Due=1120
Paid in Janu/21</t>
        </r>
      </text>
    </comment>
    <comment ref="CO109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Less 30% in Tuition fee for Oct/20.</t>
        </r>
      </text>
    </comment>
    <comment ref="CT109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28/01/21
40923
O/fee=6500
Oct=3500 Due=1120
Paid in Janu/21</t>
        </r>
      </text>
    </comment>
    <comment ref="CV109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08/02/21
Oct=840
Nov + Dec/20
janu=530 due=3810
Pass book=100 (new)</t>
        </r>
      </text>
    </comment>
    <comment ref="DB109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23/05/21
6844
Up to April/21</t>
        </r>
      </text>
    </comment>
    <comment ref="DD109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01/06/21
6845
</t>
        </r>
      </text>
    </comment>
    <comment ref="T110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02/09/2020
9,000/-</t>
        </r>
      </text>
    </comment>
    <comment ref="U110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02/09/2020
9,000/-</t>
        </r>
      </text>
    </comment>
    <comment ref="V110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02/09/2020
9,000/-</t>
        </r>
      </text>
    </comment>
    <comment ref="W110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16/08/2020
9,000/-
07/10/20
8950
O/fee=6500
Paid to Oct/20</t>
        </r>
      </text>
    </comment>
    <comment ref="CD110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02/09/2020
9,000/-</t>
        </r>
      </text>
    </comment>
    <comment ref="CF110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02/09/2020
9,000/-</t>
        </r>
      </text>
    </comment>
    <comment ref="CH110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02/09/2020
9,000/-</t>
        </r>
      </text>
    </comment>
    <comment ref="CJ110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02/09/2020
9,000/-
10/11/2020
By Bkash
O/fee=6500/- Sep + Oct
Paid in Nov/20</t>
        </r>
      </text>
    </comment>
    <comment ref="CM110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Less 30% in Tuition fee for Oct/20.</t>
        </r>
      </text>
    </comment>
    <comment ref="CN110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10/11/2020
By bkash
C=15740 Oct + Nov+ O/f
H=4320
T=20060
Paid in Nov/20</t>
        </r>
      </text>
    </comment>
    <comment ref="CO110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Less 30% in Tuition fee for Oct/20.</t>
        </r>
      </text>
    </comment>
    <comment ref="CP110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10/11/2020
By bkash
C=15740 Oct + Nov+ O/f
H=4320
T=20060</t>
        </r>
      </text>
    </comment>
    <comment ref="CR110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27/01/21
1204
Dec=4620
Janu=1380 due=3240
Paid in Janu/21</t>
        </r>
      </text>
    </comment>
    <comment ref="CT110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27/01/21
1204
Dec=4620
Janu=1380 due=3240
Paid in Janu/21</t>
        </r>
      </text>
    </comment>
    <comment ref="CV110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10/02/21
1205</t>
        </r>
      </text>
    </comment>
    <comment ref="H111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Less-4,000/-</t>
        </r>
      </text>
    </comment>
    <comment ref="L111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Less-4,000/-</t>
        </r>
      </text>
    </comment>
    <comment ref="T111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03/09/2020
4,000/-</t>
        </r>
      </text>
    </comment>
    <comment ref="U111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03/09/2020
4,000/-</t>
        </r>
      </text>
    </comment>
    <comment ref="V111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03/09/2020
4,000/-
27/01/21
1226
Janu=700
S/c=3300 Due=200</t>
        </r>
      </text>
    </comment>
    <comment ref="CD111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03/09/2020
4,000/-</t>
        </r>
      </text>
    </comment>
    <comment ref="CF111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03/09/2020
4,000/-</t>
        </r>
      </text>
    </comment>
    <comment ref="CH111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03/09/2020
4,000/-
27/01/21
1226
Janu=700
S/c=3300 Due=200</t>
        </r>
      </text>
    </comment>
    <comment ref="CM111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Less 30% in Tuition fee for Oct/20.</t>
        </r>
      </text>
    </comment>
    <comment ref="CN111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08/11/2020
By bkash
C=1820
Oct/20
Paid in Nov/20
</t>
        </r>
      </text>
    </comment>
    <comment ref="CO111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Less 30% in Tuition fee for Oct/20.</t>
        </r>
      </text>
    </comment>
    <comment ref="CP111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08/11/2020
By bkash
C=1820
H=2160
T=3980
Oct/20
Paid in Nov/20</t>
        </r>
      </text>
    </comment>
    <comment ref="CR111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16/12/2020
By bkash
C=1820 Dec/20 (Due=980)
H=2160
T=3,980/- 
S/c Due=3500
O/Fee Due-8,000</t>
        </r>
      </text>
    </comment>
    <comment ref="CT111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20/01/2021
By bkash
C=1820
H=2160
T=3980
S/c Due=3500
O/fee Due=8000
Janu Due=700
27/01/21
1226
Janu=700
S/c=3300 Due=200
</t>
        </r>
      </text>
    </comment>
    <comment ref="CV111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11/02/21
1228
Feb/21=1740
O/fee=4000 Due=4000</t>
        </r>
      </text>
    </comment>
    <comment ref="CZ111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19/04/21
By bkash
C=3080 O/fee due=4000
H=4320
T=7400</t>
        </r>
      </text>
    </comment>
    <comment ref="DD111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06/06/21
1230
1540/-</t>
        </r>
      </text>
    </comment>
    <comment ref="T112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03/09/2020
9,000/-</t>
        </r>
      </text>
    </comment>
    <comment ref="U112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03/09/2020
9,000/-</t>
        </r>
      </text>
    </comment>
    <comment ref="V112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03/09/2020
9,000/-</t>
        </r>
      </text>
    </comment>
    <comment ref="W112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16/08/2020
9,000/-
07/10/20
8950
O/fee=6500
Paid to Oct/20</t>
        </r>
      </text>
    </comment>
    <comment ref="CD112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03/09/2020
9,000/-</t>
        </r>
      </text>
    </comment>
    <comment ref="CF112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03/09/2020
9,000/-</t>
        </r>
      </text>
    </comment>
    <comment ref="CH112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03/09/2020
9,000/-</t>
        </r>
      </text>
    </comment>
    <comment ref="CJ112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03/09/2020
9,000/-
30/01/21
1252
O/fee=6500
Nov + Janu/21
Paid in Janu/21</t>
        </r>
      </text>
    </comment>
    <comment ref="CM112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Less 30% in Tuition fee for Oct/20.</t>
        </r>
      </text>
    </comment>
    <comment ref="CN112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04/11/2020
1251
Oct/2020
Paid to Npv/2020</t>
        </r>
      </text>
    </comment>
    <comment ref="CO112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Less 30% in Tuition fee for Oct/20.</t>
        </r>
      </text>
    </comment>
    <comment ref="CP112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04/11/2020
1251
Oct/2020
30/01/21
1252
O/fee=6500
Nov + Janu/21
Paid in Janu/21</t>
        </r>
      </text>
    </comment>
    <comment ref="CR112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30/01/21
1252
O/fee=6500
Nov + Janu/21
Paid in Janu/21</t>
        </r>
      </text>
    </comment>
    <comment ref="CT112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30/01/21
1252
O/fee=6500
Nov + Janu/21
Paid in Janu/21</t>
        </r>
      </text>
    </comment>
    <comment ref="DD112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02/06/21
1253
</t>
        </r>
      </text>
    </comment>
    <comment ref="T113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03/09/2020
4,000/-</t>
        </r>
      </text>
    </comment>
    <comment ref="U113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03/09/2020
4,000/-</t>
        </r>
      </text>
    </comment>
    <comment ref="V113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20/09/2020
1275
Paid to sep/20</t>
        </r>
      </text>
    </comment>
    <comment ref="W113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16/08/2020
9,000/-
07/10/20
8950
O/fee=6500
Paid to Oct/20</t>
        </r>
      </text>
    </comment>
    <comment ref="CD113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03/09/2020
4,000/-</t>
        </r>
      </text>
    </comment>
    <comment ref="CF113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03/09/2020
4,000/-</t>
        </r>
      </text>
    </comment>
    <comment ref="CH113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20/09/2020
1275
Paid to sep/20</t>
        </r>
      </text>
    </comment>
    <comment ref="CJ113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03/09/2020
4,000/-
28/01/21
1276
O/fee=6500
Oct=1500 Due=3120
Paid in janu/21</t>
        </r>
      </text>
    </comment>
    <comment ref="CN113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20/09/2020
1275
S/c</t>
        </r>
      </text>
    </comment>
    <comment ref="CP113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28/01/21
1276
O/fee=6500
Oct=1500 Due=3120
Paid in janu/21</t>
        </r>
      </text>
    </comment>
    <comment ref="CV113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28/01/21
1276
O/fee=6500
Oct=1500 Due=3120
Paid in janu/21</t>
        </r>
      </text>
    </comment>
    <comment ref="CX113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10/02/21
1277
Dec due=2260
</t>
        </r>
      </text>
    </comment>
    <comment ref="DF113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06/06/21
1278
20,000/-
Janu/21 to March/21
April due=840/-</t>
        </r>
      </text>
    </comment>
    <comment ref="T114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03/09/2020
9,000/-</t>
        </r>
      </text>
    </comment>
    <comment ref="U114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03/09/2020
9,000/-</t>
        </r>
      </text>
    </comment>
    <comment ref="V114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03/09/2020
9,000/-</t>
        </r>
      </text>
    </comment>
    <comment ref="W114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16/08/2020
9,000/-
07/10/20
8950
O/fee=6500
Paid to Oct/20</t>
        </r>
      </text>
    </comment>
    <comment ref="CD114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03/09/2020
9,000/-</t>
        </r>
      </text>
    </comment>
    <comment ref="CF114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03/09/2020
9,000/-</t>
        </r>
      </text>
    </comment>
    <comment ref="CH114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03/09/2020
9,000/-</t>
        </r>
      </text>
    </comment>
    <comment ref="CJ114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03/09/2020
9,000/-
28/01/21
1299
O/fee=6500
Nov/20
Paid in Janu/21</t>
        </r>
      </text>
    </comment>
    <comment ref="CP114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09/11/20
By bkash
C=4620 (Oct/20)
H-2040
T=6660
Paid in Nov/20
</t>
        </r>
      </text>
    </comment>
    <comment ref="CR114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09/11/20
By bkash
C=4620 (Oct/20)
H-2040
T=6660
28/01/21
1299
O/fee=6500
Nov/20
Paid in Janu/21</t>
        </r>
      </text>
    </comment>
    <comment ref="CT114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28/01/21
1299
O/fee=6500
Nov/20
Paid in Janu/21</t>
        </r>
      </text>
    </comment>
    <comment ref="CV114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28/01/21
1299
O/fee=6500
Nov/20
Paid in Janu/21</t>
        </r>
      </text>
    </comment>
    <comment ref="CX114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11/02/21
1301
Dec/20</t>
        </r>
      </text>
    </comment>
    <comment ref="DF114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06/06/21
1302
Janu/21</t>
        </r>
      </text>
    </comment>
    <comment ref="T115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U115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20/09/2020
Dev fee=500
Paid to sep/20</t>
        </r>
      </text>
    </comment>
    <comment ref="V115" authorId="0">
      <text>
        <r>
          <rPr>
            <b/>
            <sz val="9"/>
            <color indexed="81"/>
            <rFont val="Tahoma"/>
            <family val="2"/>
          </rPr>
          <t xml:space="preserve">Windows User:
</t>
        </r>
        <r>
          <rPr>
            <sz val="9"/>
            <color indexed="81"/>
            <rFont val="Tahoma"/>
            <family val="2"/>
          </rPr>
          <t>20/09/2020
9388
S/c
Up to O/fee
Paid to sep/20</t>
        </r>
      </text>
    </comment>
    <comment ref="W115" authorId="0">
      <text>
        <r>
          <rPr>
            <b/>
            <sz val="9"/>
            <color indexed="81"/>
            <rFont val="Tahoma"/>
            <family val="2"/>
          </rPr>
          <t xml:space="preserve">Windows User:
</t>
        </r>
        <r>
          <rPr>
            <sz val="9"/>
            <color indexed="81"/>
            <rFont val="Tahoma"/>
            <family val="2"/>
          </rPr>
          <t>20/09/2020
9388
Up to O/fee
Paid to Sep/20</t>
        </r>
      </text>
    </comment>
    <comment ref="CD115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CF115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20/09/2020
Dev fee=500
Paid to sep/20</t>
        </r>
      </text>
    </comment>
    <comment ref="CH115" authorId="0">
      <text>
        <r>
          <rPr>
            <b/>
            <sz val="9"/>
            <color indexed="81"/>
            <rFont val="Tahoma"/>
            <family val="2"/>
          </rPr>
          <t xml:space="preserve">Windows User:
</t>
        </r>
        <r>
          <rPr>
            <sz val="9"/>
            <color indexed="81"/>
            <rFont val="Tahoma"/>
            <family val="2"/>
          </rPr>
          <t>20/09/2020
9388
S/c
Up to O/fee
Paid to sep/20</t>
        </r>
      </text>
    </comment>
    <comment ref="CJ115" authorId="0">
      <text>
        <r>
          <rPr>
            <b/>
            <sz val="9"/>
            <color indexed="81"/>
            <rFont val="Tahoma"/>
            <family val="2"/>
          </rPr>
          <t xml:space="preserve">Windows User:
</t>
        </r>
        <r>
          <rPr>
            <sz val="9"/>
            <color indexed="81"/>
            <rFont val="Tahoma"/>
            <family val="2"/>
          </rPr>
          <t>20/09/2020
9388
Up to O/fee
Paid to Sep/20</t>
        </r>
      </text>
    </comment>
    <comment ref="CN115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20/09/2020
9388
Up  to O/fee</t>
        </r>
      </text>
    </comment>
    <comment ref="CP115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08/10/2020
By bkash
C=4620
H=2160
T=6780</t>
        </r>
      </text>
    </comment>
    <comment ref="CR115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08/11/21
By bkadd+h
C=4620
H=2160
Nov/21</t>
        </r>
      </text>
    </comment>
    <comment ref="CT115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08/12/2020
By bkash
C=4620
H=2160
Dec/20
Paid in Dec/20
09/01/2021
By bkash
C=4620
H=2160
T=6780
Dec/20
Janu/21</t>
        </r>
      </text>
    </comment>
    <comment ref="CV115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09/01/2021
By bkash
C=4620
H=2160
T=6780
Dec/20
Janu/21</t>
        </r>
      </text>
    </comment>
    <comment ref="CX115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09/02/21
9390
</t>
        </r>
      </text>
    </comment>
    <comment ref="CZ115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08/03/21
By bash
C=4620
H=2160
T=6780</t>
        </r>
      </text>
    </comment>
    <comment ref="DB115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13/04/21
By bash
C=4620
H=2160
T=6780</t>
        </r>
      </text>
    </comment>
    <comment ref="DD115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04/05/21
By bkash
C=4620
H=2160
T=6780</t>
        </r>
      </text>
    </comment>
    <comment ref="DF115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03/06/21
9393</t>
        </r>
      </text>
    </comment>
    <comment ref="T116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03/09/2020
9,000/-</t>
        </r>
      </text>
    </comment>
    <comment ref="U116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03/09/2020
9,000/-</t>
        </r>
      </text>
    </comment>
    <comment ref="V116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03/09/2020
9,000/-</t>
        </r>
      </text>
    </comment>
    <comment ref="W116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16/08/2020
9,000/-
07/10/20
8950
O/fee=6500
Paid to Oct/20</t>
        </r>
      </text>
    </comment>
    <comment ref="CD116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03/09/2020
9,000/-</t>
        </r>
      </text>
    </comment>
    <comment ref="CF116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03/09/2020
9,000/-</t>
        </r>
      </text>
    </comment>
    <comment ref="CH116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03/09/2020
9,000/-</t>
        </r>
      </text>
    </comment>
    <comment ref="CJ116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03/09/2020
9,000/-</t>
        </r>
      </text>
    </comment>
    <comment ref="CM116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Less 30% in Tuition fee for Oct/20.</t>
        </r>
      </text>
    </comment>
    <comment ref="CN116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26/01/21
1999
Oct/20
Nov/20  Due=40
Paid in Janu/21</t>
        </r>
      </text>
    </comment>
    <comment ref="CO116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Less 30% in Tuition fee for Oct/20.</t>
        </r>
      </text>
    </comment>
    <comment ref="CP116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26/01/21
1999
Oct/20
Nov/20  Due=40
Paid in Janu/21</t>
        </r>
      </text>
    </comment>
    <comment ref="CT116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26/01/21
1999
Oct/20
Nov/20  Due=40
Paid in Janu/21</t>
        </r>
      </text>
    </comment>
    <comment ref="CV116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10/02/21
2000
16,000/-
Nov/20=40
Dec/20 + Janu/21
Feb/21=220 Due=4400/-
O/fee=6500
</t>
        </r>
      </text>
    </comment>
    <comment ref="DD116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06/06/21
2001
Up to May/21</t>
        </r>
      </text>
    </comment>
    <comment ref="T117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04/09/2020
9,000/-</t>
        </r>
      </text>
    </comment>
    <comment ref="U117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04/09/2020
9,000/-</t>
        </r>
      </text>
    </comment>
    <comment ref="V117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04/09/2020
9,000/-</t>
        </r>
      </text>
    </comment>
    <comment ref="W117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16/08/2020
9,000/-
07/10/20
8950
O/fee=6500
Paid to Oct/20</t>
        </r>
      </text>
    </comment>
    <comment ref="CD117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04/09/2020
9,000/-</t>
        </r>
      </text>
    </comment>
    <comment ref="CF117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04/09/2020
9,000/-</t>
        </r>
      </text>
    </comment>
    <comment ref="CH117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04/09/2020
9,000/-</t>
        </r>
      </text>
    </comment>
    <comment ref="CJ117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04/09/2020
9,000/-</t>
        </r>
      </text>
    </comment>
    <comment ref="CM117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Less 30% in Tuition fee for Oct/20.</t>
        </r>
      </text>
    </comment>
    <comment ref="CN117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26/01/21
1563
Oct=4620
Nov=4620
Dec= 4620
Janu/21=320 Due=4300
Paid in Janu/21</t>
        </r>
      </text>
    </comment>
    <comment ref="CO117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Less 30% in Tuition fee for Oct/20.</t>
        </r>
      </text>
    </comment>
    <comment ref="CP117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26/01/21
1563
Oct=4620
Nov=4620
Dec= 4620
Janu/21=320 Due=4300
Paid in Janu/21</t>
        </r>
      </text>
    </comment>
    <comment ref="CR117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26/01/21
1563
Oct=4620
Nov=4620
Dec= 4620
Janu/21=320 Due=4300
Paid in Janu/21</t>
        </r>
      </text>
    </comment>
    <comment ref="CT117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26/01/21
1563
Oct=4620
Nov=4620
Dec= 4620
Janu/21=320 Due=4300
Paid in Janu/21
O/fee Due=6500</t>
        </r>
      </text>
    </comment>
    <comment ref="CV117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11/022/1
By bkash
C=7080
H=6480
T=13560</t>
        </r>
      </text>
    </comment>
    <comment ref="T118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05/09/2020
9,000/-</t>
        </r>
      </text>
    </comment>
    <comment ref="U118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05/09/2020
9,000/-</t>
        </r>
      </text>
    </comment>
    <comment ref="V118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05/09/2020
9,000/-</t>
        </r>
      </text>
    </comment>
    <comment ref="W118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16/08/2020
9,000/-
07/10/20
8950
O/fee=6500
Paid to Oct/20</t>
        </r>
      </text>
    </comment>
    <comment ref="CD118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05/09/2020
9,000/-</t>
        </r>
      </text>
    </comment>
    <comment ref="CF118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05/09/2020
9,000/-</t>
        </r>
      </text>
    </comment>
    <comment ref="CH118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05/09/2020
9,000/-</t>
        </r>
      </text>
    </comment>
    <comment ref="CJ118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05/09/2020
9,000/-
09/11/2020
1589
O/fee=3500
Paid to Nov/2020</t>
        </r>
      </text>
    </comment>
    <comment ref="CM118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Less 30% in Tuition fee for Oct/20.</t>
        </r>
      </text>
    </comment>
    <comment ref="CN118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08.10.2020
Bkash=9,780/-
College=7,620/-
Hostel=2,160/-</t>
        </r>
      </text>
    </comment>
    <comment ref="CO118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Less 30% in Tuition fee for Oct/20.</t>
        </r>
      </text>
    </comment>
    <comment ref="CP118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09/11/2020
1588/1589
O/fee3500/-
</t>
        </r>
      </text>
    </comment>
    <comment ref="CR118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07/01/2021
1590/1591
Dec/20 + Janu/21
Paid in Janu/21</t>
        </r>
      </text>
    </comment>
    <comment ref="CT118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07/01/2021
1590/1591
Dec/20 + Janu/21
Paid in Janu/21</t>
        </r>
      </text>
    </comment>
    <comment ref="CX118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07/03/21
1592
Feb + March/21</t>
        </r>
      </text>
    </comment>
    <comment ref="CZ118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13/04/21
1593
</t>
        </r>
      </text>
    </comment>
    <comment ref="DB118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03/05/21
1594
</t>
        </r>
      </text>
    </comment>
    <comment ref="DD118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01/06/21
1595
</t>
        </r>
      </text>
    </comment>
    <comment ref="T119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05/09/2020
15,500/-</t>
        </r>
      </text>
    </comment>
    <comment ref="U119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05/09/2020
15,500/-</t>
        </r>
      </text>
    </comment>
    <comment ref="V119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05/09/2020
15,500/-</t>
        </r>
      </text>
    </comment>
    <comment ref="W119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05/09/2020
15,500/-</t>
        </r>
      </text>
    </comment>
    <comment ref="CD119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05/09/2020
15,500/-</t>
        </r>
      </text>
    </comment>
    <comment ref="CF119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05/09/2020
15,500/-</t>
        </r>
      </text>
    </comment>
    <comment ref="CH119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05/09/2020
15,500/-</t>
        </r>
      </text>
    </comment>
    <comment ref="CJ119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05/09/2020
15,500/-</t>
        </r>
      </text>
    </comment>
    <comment ref="CM119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Less 30% in Tuition fee for Oct/20.</t>
        </r>
      </text>
    </comment>
    <comment ref="CN119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08.10.2020
Bkash=6,780/-
College=4,620/-
Hostel=2,160/-</t>
        </r>
      </text>
    </comment>
    <comment ref="CO119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Less 30% in Tuition fee for Oct/20.</t>
        </r>
      </text>
    </comment>
    <comment ref="CP119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05/11/2020
By bkash
C=4620
H=2160
T=6780</t>
        </r>
      </text>
    </comment>
    <comment ref="CR119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05/12/2020
By bkash
C=4620
H=2160
T=6780</t>
        </r>
      </text>
    </comment>
    <comment ref="CT119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09/01/2021
By bkash
C= 4620
H-2160
T=6780
Janu/21</t>
        </r>
      </text>
    </comment>
    <comment ref="CV119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06/02/21
By bkash
C=4620
H=2160
T=6780
Feb/21</t>
        </r>
      </text>
    </comment>
    <comment ref="CX119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06/03/21
By bkash
C=4620
H-2160
T=6780</t>
        </r>
      </text>
    </comment>
    <comment ref="CZ119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08/04/21
By bkash
C=4620
H-2160
T=6780</t>
        </r>
      </text>
    </comment>
    <comment ref="DB119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04/05/21
By bkash
C=4620
H=2160
T=6780</t>
        </r>
      </text>
    </comment>
    <comment ref="T120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05/09/2020
15,500/-</t>
        </r>
      </text>
    </comment>
    <comment ref="U120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05/09/2020
15,500/-</t>
        </r>
      </text>
    </comment>
    <comment ref="V120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05/09/2020
15,500/-</t>
        </r>
      </text>
    </comment>
    <comment ref="W120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05/09/2020
15,500/-</t>
        </r>
      </text>
    </comment>
    <comment ref="CD120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05/09/2020
15,500/-</t>
        </r>
      </text>
    </comment>
    <comment ref="CF120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05/09/2020
15,500/-</t>
        </r>
      </text>
    </comment>
    <comment ref="CH120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05/09/2020
15,500/-</t>
        </r>
      </text>
    </comment>
    <comment ref="CJ120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05/09/2020
15,500/-</t>
        </r>
      </text>
    </comment>
    <comment ref="CM120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Less 30% in Tuition fee for Oct/20.</t>
        </r>
      </text>
    </comment>
    <comment ref="CN120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15.10.2020
Bkash=6,780/-
College=4,620/-
Hostel=2,160/-</t>
        </r>
      </text>
    </comment>
    <comment ref="CO120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Less 30% in Tuition fee for Oct/20.</t>
        </r>
      </text>
    </comment>
    <comment ref="CR120" authorId="0">
      <text>
        <r>
          <rPr>
            <b/>
            <sz val="9"/>
            <color indexed="81"/>
            <rFont val="Tahoma"/>
            <family val="2"/>
          </rPr>
          <t xml:space="preserve">Windows User:
</t>
        </r>
        <r>
          <rPr>
            <sz val="9"/>
            <color indexed="81"/>
            <rFont val="Tahoma"/>
            <family val="2"/>
          </rPr>
          <t>05/12/2020
C=4620
H=2160
T=6780
Nov/20
Paid in Dec/20
26/01/21
56552
Dec + Janu/21
Paid in Janu/21</t>
        </r>
      </text>
    </comment>
    <comment ref="CT120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26/01/21
56552
Dec + Janu/21
Paid in Janu/21</t>
        </r>
      </text>
    </comment>
    <comment ref="CV120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10/02/21
1637</t>
        </r>
      </text>
    </comment>
    <comment ref="CZ120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10/04/21
By bkash
C=4620</t>
        </r>
      </text>
    </comment>
    <comment ref="DB120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03/05/21
By bkash
C=4620</t>
        </r>
      </text>
    </comment>
    <comment ref="DD120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03/06/21
1639
</t>
        </r>
      </text>
    </comment>
    <comment ref="T121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05/09/2020
9,000/-</t>
        </r>
      </text>
    </comment>
    <comment ref="U121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05/09/2020
9,000/-</t>
        </r>
      </text>
    </comment>
    <comment ref="V121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05/09/2020
9,000/-</t>
        </r>
      </text>
    </comment>
    <comment ref="W121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16/08/2020
9,000/-
07/10/20
8950
O/fee=6500
Paid to Oct/20</t>
        </r>
      </text>
    </comment>
    <comment ref="CD121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05/09/2020
9,000/-</t>
        </r>
      </text>
    </comment>
    <comment ref="CF121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05/09/2020
9,000/-</t>
        </r>
      </text>
    </comment>
    <comment ref="CH121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05/09/2020
9,000/-</t>
        </r>
      </text>
    </comment>
    <comment ref="CJ121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05/09/2020
9,000/-
10.10.2020
1659
Oct/20 Less=30%
Others fee=6,500/-</t>
        </r>
      </text>
    </comment>
    <comment ref="CM121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Less 30% in Tuition fee for Oct/20.</t>
        </r>
      </text>
    </comment>
    <comment ref="CN121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10.10.2020
1659
Oct/20 Less=30%
Others fee=6,500/-</t>
        </r>
      </text>
    </comment>
    <comment ref="CO121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Less 30% in Tuition fee for Oct/20.</t>
        </r>
      </text>
    </comment>
    <comment ref="CP121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16/11/2020
1660</t>
        </r>
      </text>
    </comment>
    <comment ref="CR121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05/12/2020
1661
</t>
        </r>
      </text>
    </comment>
    <comment ref="CT121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26/01/21
1662
</t>
        </r>
      </text>
    </comment>
    <comment ref="CV121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10/02/21
1663</t>
        </r>
      </text>
    </comment>
    <comment ref="DD121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03/06/21
1664
Up  to June/21</t>
        </r>
      </text>
    </comment>
    <comment ref="T122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05/09/2020
9,000/-</t>
        </r>
      </text>
    </comment>
    <comment ref="U122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05/09/2020
9,000/-</t>
        </r>
      </text>
    </comment>
    <comment ref="V122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05/09/2020
9,000/-</t>
        </r>
      </text>
    </comment>
    <comment ref="W122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16/08/2020
9,000/-
07/10/20
8950
O/fee=6500
Paid to Oct/20</t>
        </r>
      </text>
    </comment>
    <comment ref="CD122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05/09/2020
9,000/-</t>
        </r>
      </text>
    </comment>
    <comment ref="CF122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05/09/2020
9,000/-</t>
        </r>
      </text>
    </comment>
    <comment ref="CH122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05/09/2020
9,000/-</t>
        </r>
      </text>
    </comment>
    <comment ref="CJ122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05/09/2020
9,000/-
08.10.2020
316
Oct/20 Less=30%
Others fee=6,500/-</t>
        </r>
      </text>
    </comment>
    <comment ref="CM122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Less 30% in Tuition fee for Oct/20.</t>
        </r>
      </text>
    </comment>
    <comment ref="CN122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08.10.2020
316
Oct/20 Less=30%
Others fee=6,500/-</t>
        </r>
      </text>
    </comment>
    <comment ref="CO122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Less 30% in Tuition fee for Oct/20.</t>
        </r>
      </text>
    </comment>
    <comment ref="CP122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16/11/2020
317</t>
        </r>
      </text>
    </comment>
    <comment ref="CR122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26/01/21
318
Dec + Janu/21
Paid in Janu/21</t>
        </r>
      </text>
    </comment>
    <comment ref="CT122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26/01/21
318
Dec + Janu/21
Paid in Janu/21</t>
        </r>
      </text>
    </comment>
    <comment ref="DD122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05/06/21
319</t>
        </r>
      </text>
    </comment>
    <comment ref="T123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05/09/2020
9,000/-</t>
        </r>
      </text>
    </comment>
    <comment ref="U123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05/09/2020
9,000/-</t>
        </r>
      </text>
    </comment>
    <comment ref="V123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05/09/2020
9,000/-</t>
        </r>
      </text>
    </comment>
    <comment ref="W123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16/08/2020
9,000/-
07/10/20
8950
O/fee=6500
Paid to Oct/20</t>
        </r>
      </text>
    </comment>
    <comment ref="CD123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05/09/2020
9,000/-</t>
        </r>
      </text>
    </comment>
    <comment ref="CF123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05/09/2020
9,000/-</t>
        </r>
      </text>
    </comment>
    <comment ref="CH123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05/09/2020
9,000/-</t>
        </r>
      </text>
    </comment>
    <comment ref="CJ123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05/09/2020
9,000/-
08.10.2020
339
Oct/20 Less=30%
Others fee=6,500/-</t>
        </r>
      </text>
    </comment>
    <comment ref="CM123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Less 30% in Tuition fee for Oct/20.</t>
        </r>
      </text>
    </comment>
    <comment ref="CN123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08.10.2020
339
Oct/20 Less=30%
Others fee=6,500/-</t>
        </r>
      </text>
    </comment>
    <comment ref="CO123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Less 30% in Tuition fee for Oct/20.</t>
        </r>
      </text>
    </comment>
    <comment ref="CP123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05/11/2020
640
Nov/2020</t>
        </r>
      </text>
    </comment>
    <comment ref="CR123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03/12/2020
341
</t>
        </r>
      </text>
    </comment>
    <comment ref="CT123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07/01/2021
342
</t>
        </r>
      </text>
    </comment>
    <comment ref="CX123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17/03/21
343
Feb/21</t>
        </r>
      </text>
    </comment>
    <comment ref="DD123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03/06/21
344
Up to June/21</t>
        </r>
      </text>
    </comment>
    <comment ref="T124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05/09/2020
9,000/-</t>
        </r>
      </text>
    </comment>
    <comment ref="U124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05/09/2020
9,000/-</t>
        </r>
      </text>
    </comment>
    <comment ref="V124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05/09/2020
9,000/-</t>
        </r>
      </text>
    </comment>
    <comment ref="W124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16/08/2020
9,000/-
07/10/20
8950
O/fee=6500
Paid to Oct/20</t>
        </r>
      </text>
    </comment>
    <comment ref="CD124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05/09/2020
9,000/-</t>
        </r>
      </text>
    </comment>
    <comment ref="CF124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05/09/2020
9,000/-</t>
        </r>
      </text>
    </comment>
    <comment ref="CH124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05/09/2020
9,000/-</t>
        </r>
      </text>
    </comment>
    <comment ref="CJ124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05/09/2020
9,000/-</t>
        </r>
      </text>
    </comment>
    <comment ref="CM124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Less 30% in Tuition fee for Oct/20.</t>
        </r>
      </text>
    </comment>
    <comment ref="CN124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21/01/21
363
Oct to Janu/21
Paid in Janu/21</t>
        </r>
      </text>
    </comment>
    <comment ref="CO124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Less 30% in Tuition fee for Oct/20.</t>
        </r>
      </text>
    </comment>
    <comment ref="CP124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21/01/21
363
Oct to Janu/21
Paid in Janu/21</t>
        </r>
      </text>
    </comment>
    <comment ref="CR124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21/01/21
363
Oct to Janu/21
Paid in Janu/21</t>
        </r>
      </text>
    </comment>
    <comment ref="CT124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21/01/21
363
Oct to Janu/21
Paid in Janu/21</t>
        </r>
      </text>
    </comment>
    <comment ref="DB124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02/05/21
Up to May/21
O/fee due=6500</t>
        </r>
      </text>
    </comment>
    <comment ref="DD124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06/06/21
O/fee=6500</t>
        </r>
      </text>
    </comment>
    <comment ref="H125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Less-6,600/-</t>
        </r>
      </text>
    </comment>
    <comment ref="L125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Less-6,600/-</t>
        </r>
      </text>
    </comment>
    <comment ref="P125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Less-500/-
Dev  fee</t>
        </r>
      </text>
    </comment>
    <comment ref="Q125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Less-S/c</t>
        </r>
      </text>
    </comment>
    <comment ref="R125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Other fee Pay=6500
3 Inst Student</t>
        </r>
      </text>
    </comment>
    <comment ref="T125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05/09/2020
2,000/-  
Add Purpose Pay=2000
By Committe</t>
        </r>
      </text>
    </comment>
    <comment ref="U125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05/09/2020</t>
        </r>
      </text>
    </comment>
    <comment ref="W125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26/01/21
56659
1st Installment=2000
Due=2nd &amp; 3rd Inst Due</t>
        </r>
      </text>
    </comment>
    <comment ref="CD125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05/09/2020
2,000/-  
Add Purpose Pay=2000
By Committe</t>
        </r>
      </text>
    </comment>
    <comment ref="CE125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Less-500/-
Dev  fee</t>
        </r>
      </text>
    </comment>
    <comment ref="CF125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05/09/2020</t>
        </r>
      </text>
    </comment>
    <comment ref="CG125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Less-S/c</t>
        </r>
      </text>
    </comment>
    <comment ref="CI125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Other fee Pay=6500
3 Inst Student</t>
        </r>
      </text>
    </comment>
    <comment ref="CJ125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26/01/21
56659
1st Installment=2000
Due=2nd &amp; 3rd Inst Due</t>
        </r>
      </text>
    </comment>
    <comment ref="CV125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26/01/21
56659
1st Installment=2000
Due=2nd &amp; 3rd Inst Due</t>
        </r>
      </text>
    </comment>
    <comment ref="DF125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03/06/21
9410
O/fee Due=3500/-</t>
        </r>
      </text>
    </comment>
    <comment ref="T126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05/09/2020
15,500/-</t>
        </r>
      </text>
    </comment>
    <comment ref="U126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05/09/2020
15,500/-</t>
        </r>
      </text>
    </comment>
    <comment ref="V126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05/09/2020
15,500/-</t>
        </r>
      </text>
    </comment>
    <comment ref="W126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05/09/2020
15,500/-</t>
        </r>
      </text>
    </comment>
    <comment ref="CD126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05/09/2020
15,500/-</t>
        </r>
      </text>
    </comment>
    <comment ref="CF126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05/09/2020
15,500/-</t>
        </r>
      </text>
    </comment>
    <comment ref="CH126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05/09/2020
15,500/-</t>
        </r>
      </text>
    </comment>
    <comment ref="CJ126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05/09/2020
15,500/-</t>
        </r>
      </text>
    </comment>
    <comment ref="CM126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Less 30% in Tuition fee for Oct/20.</t>
        </r>
      </text>
    </comment>
    <comment ref="CN126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13.10.2020
Bkash=6,570/-
College=4,620/-
Hostel=1,950/-</t>
        </r>
      </text>
    </comment>
    <comment ref="CO126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Less 30% in Tuition fee for Oct/20.</t>
        </r>
      </text>
    </comment>
    <comment ref="CP126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By bkash
C=4620
H=1950
T=6570</t>
        </r>
      </text>
    </comment>
    <comment ref="CR126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21/12/2020
C=4620
H=1950
T=6570</t>
        </r>
      </text>
    </comment>
    <comment ref="CT126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24/01/2021
By bksh
C=4620
H=1950
T6570</t>
        </r>
      </text>
    </comment>
    <comment ref="CX126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20/03/21
By bkash
C=4620
H=1950
T=6570
Feb/21</t>
        </r>
      </text>
    </comment>
    <comment ref="T127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05/09/2020
4,000/-</t>
        </r>
      </text>
    </comment>
    <comment ref="U127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05/09/2020
4,000/-</t>
        </r>
      </text>
    </comment>
    <comment ref="V127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20.09.2020
9435</t>
        </r>
      </text>
    </comment>
    <comment ref="W127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16/08/2020
9,000/-
07/10/20
8950
O/fee=6500
Paid to Oct/20</t>
        </r>
      </text>
    </comment>
    <comment ref="CD127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05/09/2020
4,000/-</t>
        </r>
      </text>
    </comment>
    <comment ref="CF127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05/09/2020
4,000/-</t>
        </r>
      </text>
    </comment>
    <comment ref="CH127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20.09.2020
9435</t>
        </r>
      </text>
    </comment>
    <comment ref="CJ127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05/09/2020
4,000/-
09/11/2020
9438
O/fee6500/-
paid to Nov/20</t>
        </r>
      </text>
    </comment>
    <comment ref="CM127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Less 30% in Tuition fee for Oct/20.</t>
        </r>
      </text>
    </comment>
    <comment ref="CN127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11.10.2020
9436
Oct/20 (Less=30%)
Others fee due by P.sir</t>
        </r>
      </text>
    </comment>
    <comment ref="CO127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Less 30% in Tuition fee for Oct/20.</t>
        </r>
      </text>
    </comment>
    <comment ref="CP127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09/11/2020
9438
Nov/2020
O/fee6500/-</t>
        </r>
      </text>
    </comment>
    <comment ref="CR127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21/12/2020
9437
</t>
        </r>
      </text>
    </comment>
    <comment ref="CT127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26/01/21
9439
</t>
        </r>
      </text>
    </comment>
    <comment ref="CX127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06/03/21
9440
Feb/21</t>
        </r>
      </text>
    </comment>
    <comment ref="DB127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24/05/21
9441
Up to May/21</t>
        </r>
      </text>
    </comment>
    <comment ref="DD127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06/06/21
9442
</t>
        </r>
      </text>
    </comment>
    <comment ref="H128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Less-3,300/-</t>
        </r>
      </text>
    </comment>
    <comment ref="L128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Less-3,300/-</t>
        </r>
      </text>
    </comment>
    <comment ref="T128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05/09/2020
9,000/-</t>
        </r>
      </text>
    </comment>
    <comment ref="U128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05/09/2020
9,000/-</t>
        </r>
      </text>
    </comment>
    <comment ref="V128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05/09/2020
9,000/-</t>
        </r>
      </text>
    </comment>
    <comment ref="W128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16/08/2020
9,000/-
07/10/20
8950
O/fee=6500
Paid to Oct/20</t>
        </r>
      </text>
    </comment>
    <comment ref="CD128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05/09/2020
9,000/-</t>
        </r>
      </text>
    </comment>
    <comment ref="CF128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05/09/2020
9,000/-</t>
        </r>
      </text>
    </comment>
    <comment ref="CH128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05/09/2020
9,000/-</t>
        </r>
      </text>
    </comment>
    <comment ref="CJ128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05/09/2020
9,000/-
05/11/2020
1975
O/fee=6500
Paid to Nov/2020</t>
        </r>
      </text>
    </comment>
    <comment ref="CP128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05/11/2020
1975
O/fee With
Oct + Nov/2020
Paid to Nov/2020</t>
        </r>
      </text>
    </comment>
    <comment ref="CR128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05/11/2020
1975
O/fee With
Oct + Nov/2020</t>
        </r>
      </text>
    </comment>
    <comment ref="CT128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30/01/21
1976
Dec/20
Janu/21 Due=1000
Paid in Janu/21</t>
        </r>
      </text>
    </comment>
    <comment ref="CV128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30/01/21
1976
Dec/20
Janu/21 Due=1000
Paid in Janu/21</t>
        </r>
      </text>
    </comment>
    <comment ref="DF128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05/06/21
1977</t>
        </r>
      </text>
    </comment>
    <comment ref="T129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06/09/2020
9,000/-</t>
        </r>
      </text>
    </comment>
    <comment ref="U129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06/09/2020
9,000/-</t>
        </r>
      </text>
    </comment>
    <comment ref="V129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06/09/2020
9,000/-</t>
        </r>
      </text>
    </comment>
    <comment ref="W129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16/08/2020
9,000/-
07/10/20
8950
O/fee=6500
Paid to Oct/20</t>
        </r>
      </text>
    </comment>
    <comment ref="CD129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06/09/2020
9,000/-</t>
        </r>
      </text>
    </comment>
    <comment ref="CF129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06/09/2020
9,000/-</t>
        </r>
      </text>
    </comment>
    <comment ref="CH129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06/09/2020
9,000/-</t>
        </r>
      </text>
    </comment>
    <comment ref="CJ129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06/09/2020
9,000/-
26/01/21
388
O/fee=6500
Janu/21
Paid in Janu/21</t>
        </r>
      </text>
    </comment>
    <comment ref="CP129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10/10/2020
By bash
C=4620
H=2160
T=6780</t>
        </r>
      </text>
    </comment>
    <comment ref="CR129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11/11/2020
By bkash
C=4620
H=2160
T=6780</t>
        </r>
      </text>
    </comment>
    <comment ref="CT129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15/12/2020
By bkash
C=4620
H=2160
T=6780
Dec/20</t>
        </r>
      </text>
    </comment>
    <comment ref="CV129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26/01/21
388
O/fee=6500
Janu/21
Paid in Janu/21</t>
        </r>
      </text>
    </comment>
    <comment ref="CX129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11/02/21
390</t>
        </r>
      </text>
    </comment>
    <comment ref="CZ129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20/03/2021
391
</t>
        </r>
      </text>
    </comment>
    <comment ref="T130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06/09/2020
9,000/-</t>
        </r>
      </text>
    </comment>
    <comment ref="U130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06/09/2020
9,000/-</t>
        </r>
      </text>
    </comment>
    <comment ref="V130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06/09/2020
9,000/-</t>
        </r>
      </text>
    </comment>
    <comment ref="W130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16/08/2020
9,000/-
07/10/20
8950
O/fee=6500
Paid to Oct/20</t>
        </r>
      </text>
    </comment>
    <comment ref="CD130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06/09/2020
9,000/-</t>
        </r>
      </text>
    </comment>
    <comment ref="CF130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06/09/2020
9,000/-</t>
        </r>
      </text>
    </comment>
    <comment ref="CH130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06/09/2020
9,000/-</t>
        </r>
      </text>
    </comment>
    <comment ref="CJ130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06/09/2020
9,000/-
10/10/20
1611
O/fee6500
paid to Oct/20</t>
        </r>
      </text>
    </comment>
    <comment ref="CP130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10/10/20
1611
O/fee=6500
Oct=4620</t>
        </r>
      </text>
    </comment>
    <comment ref="CR130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05/11/2020
By bkash 
C=4620
H=1950
T=6570/-</t>
        </r>
      </text>
    </comment>
    <comment ref="CT130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06/12/2020
By bkash
C=3780
H=1950
Dec/2020</t>
        </r>
      </text>
    </comment>
    <comment ref="CV130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05/01/2021
By bkash
C=4340
H=1950
T=6290
Janu/21</t>
        </r>
      </text>
    </comment>
    <comment ref="CX130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06/02/21
By bkash
C=4340
H=1950
T=6290</t>
        </r>
      </text>
    </comment>
    <comment ref="CZ130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04/03/21
By bkash
C=4340</t>
        </r>
      </text>
    </comment>
    <comment ref="DB130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04/04/21
By bkash
C=4340
H=0</t>
        </r>
      </text>
    </comment>
    <comment ref="DD130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03/05/21
By bkash
C=4340</t>
        </r>
      </text>
    </comment>
    <comment ref="B131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Tc purpose less 
O/fee=4000/-</t>
        </r>
      </text>
    </comment>
    <comment ref="H131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T.c Order By
 board  28/03/21
College=03/04/21</t>
        </r>
      </text>
    </comment>
    <comment ref="L131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T.c Order By
 board  28/03/21
College=03/04/21</t>
        </r>
      </text>
    </comment>
    <comment ref="R131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T.C purposr Less 4,000/-
1St Year</t>
        </r>
      </text>
    </comment>
    <comment ref="T131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06/09/2020
2,000/-</t>
        </r>
      </text>
    </comment>
    <comment ref="U131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06/09/2020
2,000/-
19/09/2020
555
Dev=500
Paid to sep/2020</t>
        </r>
      </text>
    </comment>
    <comment ref="V131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19/09/2020
555
S/c
Paid to sep/20</t>
        </r>
      </text>
    </comment>
    <comment ref="CD131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06/09/2020
2,000/-</t>
        </r>
      </text>
    </comment>
    <comment ref="CF131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06/09/2020
2,000/-
19/09/2020
555
Dev=500
Paid to sep/2020</t>
        </r>
      </text>
    </comment>
    <comment ref="CH131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19/09/2020
555
S/c
Paid to sep/20</t>
        </r>
      </text>
    </comment>
    <comment ref="CI131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T.C purposr Less 4,000/-
1St Year</t>
        </r>
      </text>
    </comment>
    <comment ref="CN131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19/09/2020
S/c=5,000
Dev=500</t>
        </r>
      </text>
    </comment>
    <comment ref="CX131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10/02/21
557
</t>
        </r>
      </text>
    </comment>
    <comment ref="CZ131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09/03/21
558</t>
        </r>
      </text>
    </comment>
    <comment ref="DB131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03/04/2021
559
</t>
        </r>
      </text>
    </comment>
    <comment ref="T132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06/09/2020
9,000/-</t>
        </r>
      </text>
    </comment>
    <comment ref="U132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06/09/2020
9,000/-</t>
        </r>
      </text>
    </comment>
    <comment ref="V132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06/09/2020
9,000/-</t>
        </r>
      </text>
    </comment>
    <comment ref="W132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16/08/2020
9,000/-
07/10/20
8950
O/fee=6500
Paid to Oct/20</t>
        </r>
      </text>
    </comment>
    <comment ref="CD132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06/09/2020
9,000/-</t>
        </r>
      </text>
    </comment>
    <comment ref="CF132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06/09/2020
9,000/-</t>
        </r>
      </text>
    </comment>
    <comment ref="CH132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06/09/2020
9,000/-</t>
        </r>
      </text>
    </comment>
    <comment ref="CJ132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06/09/2020
9,000/-</t>
        </r>
      </text>
    </comment>
    <comment ref="CP132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09/10/2020
By bkash
C=11120
H=1950
T=13070</t>
        </r>
      </text>
    </comment>
    <comment ref="CR132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09/11/2020
By bkash
C=4620
H=1950
T=6570</t>
        </r>
      </text>
    </comment>
    <comment ref="CT132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10/12/2020
By bkash
C=3780
H=1950
T=5730
Dec/20</t>
        </r>
      </text>
    </comment>
    <comment ref="CV132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26/01/21
459</t>
        </r>
      </text>
    </comment>
    <comment ref="CX132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10/02/21
By bkash
C=4340
H=1950
T=6290</t>
        </r>
      </text>
    </comment>
    <comment ref="DD132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04/05/21
By bkash
C=13020</t>
        </r>
      </text>
    </comment>
    <comment ref="T133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06/09/2020
9,000/-</t>
        </r>
      </text>
    </comment>
    <comment ref="U133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06/09/2020
9,000/-</t>
        </r>
      </text>
    </comment>
    <comment ref="V133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06/09/2020
9,000/-</t>
        </r>
      </text>
    </comment>
    <comment ref="W133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16/08/2020
9,000/-
07/10/20
8950
O/fee=6500
Paid to Oct/20</t>
        </r>
      </text>
    </comment>
    <comment ref="CD133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06/09/2020
9,000/-</t>
        </r>
      </text>
    </comment>
    <comment ref="CF133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06/09/2020
9,000/-</t>
        </r>
      </text>
    </comment>
    <comment ref="CH133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06/09/2020
9,000/-</t>
        </r>
      </text>
    </comment>
    <comment ref="CJ133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06/09/2020
9,000/-</t>
        </r>
      </text>
    </comment>
    <comment ref="CM133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Less 30% in Tuition fee for Oct/20.</t>
        </r>
      </text>
    </comment>
    <comment ref="CN133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09/11/2020
By bkash
C=4620
Oct/20
Paid in Nov/20</t>
        </r>
      </text>
    </comment>
    <comment ref="CO133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Less 30% in Tuition fee for Oct/20.</t>
        </r>
      </text>
    </comment>
    <comment ref="CP133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09/11/2020
By bkash
C=4620
Oct/20</t>
        </r>
      </text>
    </comment>
    <comment ref="CR133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25/01/2021
By bkash
C=9240
 Nov + Dec/20
Paid in Janu/21</t>
        </r>
      </text>
    </comment>
    <comment ref="CT133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25/01/2021
By bkash
C=9240
 Nov + Dec/20
Paid in Janu/21</t>
        </r>
      </text>
    </comment>
    <comment ref="DD133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05/0621
9343
Janu/21</t>
        </r>
      </text>
    </comment>
    <comment ref="T134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06/09/2020
9,000/-</t>
        </r>
      </text>
    </comment>
    <comment ref="U134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06/09/2020
9,000/-</t>
        </r>
      </text>
    </comment>
    <comment ref="V134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06/09/2020
9,000/-</t>
        </r>
      </text>
    </comment>
    <comment ref="W134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16/08/2020
9,000/-
07/10/20
8950
O/fee=6500
Paid to Oct/20</t>
        </r>
      </text>
    </comment>
    <comment ref="CD134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06/09/2020
9,000/-</t>
        </r>
      </text>
    </comment>
    <comment ref="CF134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06/09/2020
9,000/-</t>
        </r>
      </text>
    </comment>
    <comment ref="CH134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06/09/2020
9,000/-</t>
        </r>
      </text>
    </comment>
    <comment ref="CJ134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06/09/2020
9,000/-
25/01/2021
By bkash
C=24980
O/fee =6500
Oct to Jnau/21
Paid in Janu/21</t>
        </r>
      </text>
    </comment>
    <comment ref="CM134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Less 30% in Tuition fee for Oct/20.</t>
        </r>
      </text>
    </comment>
    <comment ref="CN134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25/01/2021
By bkash
C=24980
O/fee =6500
Oct to Jnau/21
Paid in Janu/21</t>
        </r>
      </text>
    </comment>
    <comment ref="CO134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Less 30% in Tuition fee for Oct/20.</t>
        </r>
      </text>
    </comment>
    <comment ref="CP134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25/01/2021
By bkash
C=24980
O/fee =6500
Oct to Jnau/21
Paid in Janu/21</t>
        </r>
      </text>
    </comment>
    <comment ref="CR134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25/01/2021
By bkash
C=24980
O/fee =6500
Oct to Jnau/21
Paid in Janu/21</t>
        </r>
      </text>
    </comment>
    <comment ref="CT134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25/01/2021
By bkash
C=24980
O/fee =6500
Oct to Jnau/21
Paid in Janu/21</t>
        </r>
      </text>
    </comment>
    <comment ref="T135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06/09/2020
9,000/-</t>
        </r>
      </text>
    </comment>
    <comment ref="U135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06/09/2020
9,000/-</t>
        </r>
      </text>
    </comment>
    <comment ref="V135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06/09/2020
9,000/-</t>
        </r>
      </text>
    </comment>
    <comment ref="W135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16/08/2020
9,000/-
07/10/20
8950
O/fee=6500
Paid to Oct/20</t>
        </r>
      </text>
    </comment>
    <comment ref="CD135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06/09/2020
9,000/-</t>
        </r>
      </text>
    </comment>
    <comment ref="CF135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06/09/2020
9,000/-</t>
        </r>
      </text>
    </comment>
    <comment ref="CH135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06/09/2020
9,000/-</t>
        </r>
      </text>
    </comment>
    <comment ref="CJ135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06/09/2020
9,000/-
19/12/2020
By bkash
C=20360
H=5400
T=25760/-
O/fee=6500
Oct to Dec/20
Paid in Dec/20</t>
        </r>
      </text>
    </comment>
    <comment ref="CP135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19/12/2020
By bkash
C=20360
H=5400
T=25760/-
O/fee=6500
Oct to Dec/20
Paid in Dec/20</t>
        </r>
      </text>
    </comment>
    <comment ref="CR135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19/12/2020
By bkash
C=20360
H=5400
T=25760/-
O/fee=6500
Oct to Dec/20
Paid in Dec/20</t>
        </r>
      </text>
    </comment>
    <comment ref="CT135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19/12/2020
By bkash
C=20360
H=5400
T=25760/-
O/fee=6500
Oct to Dec/20
Paid in Dec/20</t>
        </r>
      </text>
    </comment>
    <comment ref="CV135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26/01/21
51</t>
        </r>
      </text>
    </comment>
    <comment ref="DD135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04/05/21
By bkash
C=18480
H=9000
T=27480</t>
        </r>
      </text>
    </comment>
    <comment ref="H136" authorId="0">
      <text>
        <r>
          <rPr>
            <b/>
            <sz val="9"/>
            <color indexed="81"/>
            <rFont val="Tahoma"/>
            <family val="2"/>
          </rPr>
          <t xml:space="preserve">Windows User:
</t>
        </r>
        <r>
          <rPr>
            <sz val="9"/>
            <color indexed="81"/>
            <rFont val="Tahoma"/>
            <family val="2"/>
          </rPr>
          <t xml:space="preserve">Note-149
Less=2,000/-
Opening to Clossing Period
Meeting=20/10/2020
</t>
        </r>
      </text>
    </comment>
    <comment ref="L136" authorId="0">
      <text>
        <r>
          <rPr>
            <b/>
            <sz val="9"/>
            <color indexed="81"/>
            <rFont val="Tahoma"/>
            <family val="2"/>
          </rPr>
          <t xml:space="preserve">Windows User:
</t>
        </r>
        <r>
          <rPr>
            <sz val="9"/>
            <color indexed="81"/>
            <rFont val="Tahoma"/>
            <family val="2"/>
          </rPr>
          <t xml:space="preserve">Note-149
Less=2,000/-
Opening to Clossing Period
Meeting=20/10/2020
</t>
        </r>
      </text>
    </comment>
    <comment ref="T136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06/09/2020
4,000/-</t>
        </r>
      </text>
    </comment>
    <comment ref="U136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06/09/2020
4,000/-</t>
        </r>
      </text>
    </comment>
    <comment ref="V136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06/09/2020
4,000/-</t>
        </r>
      </text>
    </comment>
    <comment ref="CD136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06/09/2020
4,000/-</t>
        </r>
      </text>
    </comment>
    <comment ref="CF136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06/09/2020
4,000/-</t>
        </r>
      </text>
    </comment>
    <comment ref="CH136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06/09/2020
4,000/-</t>
        </r>
      </text>
    </comment>
    <comment ref="CV136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26/01/21
56549</t>
        </r>
      </text>
    </comment>
    <comment ref="CX136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10/02/21
075</t>
        </r>
      </text>
    </comment>
    <comment ref="DF136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05/06/21
076
Janu + Feb/21
O/fee=5500 
T=16940</t>
        </r>
      </text>
    </comment>
    <comment ref="H137" authorId="0">
      <text>
        <r>
          <rPr>
            <b/>
            <sz val="9"/>
            <color indexed="81"/>
            <rFont val="Tahoma"/>
            <family val="2"/>
          </rPr>
          <t xml:space="preserve">Windows User:
</t>
        </r>
        <r>
          <rPr>
            <sz val="9"/>
            <color indexed="81"/>
            <rFont val="Tahoma"/>
            <family val="2"/>
          </rPr>
          <t xml:space="preserve">Note-149
Less=2,000/-
Opening to Clossing Period
Meeting=20/10/2020
</t>
        </r>
      </text>
    </comment>
    <comment ref="L137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b/>
            <sz val="9"/>
            <color indexed="81"/>
            <rFont val="Tahoma"/>
            <family val="2"/>
          </rPr>
          <t>Note-19</t>
        </r>
        <r>
          <rPr>
            <sz val="9"/>
            <color indexed="81"/>
            <rFont val="Tahoma"/>
            <family val="2"/>
          </rPr>
          <t xml:space="preserve">
Less-2,000/-
Meeting 20/10/2020
</t>
        </r>
      </text>
    </comment>
    <comment ref="T137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06/09/2020
4,000/-</t>
        </r>
      </text>
    </comment>
    <comment ref="U137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06/09/2020
4,000/-</t>
        </r>
      </text>
    </comment>
    <comment ref="V137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06/09/2020
4,000/-
27/01/21
099
S/c=3500
O/fee=8000
Oct=1500 Due=2130
Paid in Janu/21</t>
        </r>
      </text>
    </comment>
    <comment ref="W137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27/01/21
099
S/c=3500
O/fee=8000
Oct=1500 Due=2130
Paid in Janu/21
27/01/21
099
S/c=3500
O/fee=8000
Oct=1500 Due=2130
Paid in Janu/21</t>
        </r>
      </text>
    </comment>
    <comment ref="CD137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06/09/2020
4,000/-</t>
        </r>
      </text>
    </comment>
    <comment ref="CF137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06/09/2020
4,000/-</t>
        </r>
      </text>
    </comment>
    <comment ref="CH137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06/09/2020
4,000/-
27/01/21
099
S/c=3500
O/fee=8000
Oct=1500 Due=2130
Paid in Janu/21</t>
        </r>
      </text>
    </comment>
    <comment ref="CJ137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27/01/21
099
S/c=3500
O/fee=8000
Oct=1500 Due=2130
Paid in Janu/21
27/01/21
099
S/c=3500
O/fee=8000
Oct=1500 Due=2130
Paid in Janu/21</t>
        </r>
      </text>
    </comment>
    <comment ref="CM137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Less 30% in Tuition fee for Oct/20.</t>
        </r>
      </text>
    </comment>
    <comment ref="CN137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27/01/21
099
S/c=3500
O/fee=8000
Oct=1500 Due=2130
Paid in Janu/21</t>
        </r>
      </text>
    </comment>
    <comment ref="CO137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Less 30% in Tuition fee for Oct/20.</t>
        </r>
      </text>
    </comment>
    <comment ref="CT137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27/01/21
099
S/c=3500
O/fee=8000
Oct=1500 Due=2130
Paid in Janu/21</t>
        </r>
      </text>
    </comment>
    <comment ref="CV137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10/02/21
101</t>
        </r>
      </text>
    </comment>
    <comment ref="DD137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06/06/21
102
Up to May/21</t>
        </r>
      </text>
    </comment>
    <comment ref="T138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07/09/2020
9,000/-</t>
        </r>
      </text>
    </comment>
    <comment ref="U138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07/09/2020
9,000/-</t>
        </r>
      </text>
    </comment>
    <comment ref="V138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07/09/2020
9,000/-</t>
        </r>
      </text>
    </comment>
    <comment ref="W138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16/08/2020
9,000/-
07/10/20
8950
O/fee=6500
Paid to Oct/20</t>
        </r>
      </text>
    </comment>
    <comment ref="CD138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07/09/2020
9,000/-</t>
        </r>
      </text>
    </comment>
    <comment ref="CF138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07/09/2020
9,000/-</t>
        </r>
      </text>
    </comment>
    <comment ref="CH138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07/09/2020
9,000/-</t>
        </r>
      </text>
    </comment>
    <comment ref="CJ138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07/09/2020
9,000/-</t>
        </r>
      </text>
    </comment>
    <comment ref="CM138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Less 30% in Tuition fee for Oct/20.</t>
        </r>
      </text>
    </comment>
    <comment ref="CN138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04/11/2020
123
Oct/2020
Paid to Nov/2020</t>
        </r>
      </text>
    </comment>
    <comment ref="CO138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Less 30% in Tuition fee for Oct/20.</t>
        </r>
      </text>
    </comment>
    <comment ref="CP138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04/11/2020
123
Oct/2020</t>
        </r>
      </text>
    </comment>
    <comment ref="CV138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01/02/21
124</t>
        </r>
      </text>
    </comment>
    <comment ref="CZ138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04/04/2021
125
Feb/21</t>
        </r>
      </text>
    </comment>
    <comment ref="T139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07/09/2020
2,000/-</t>
        </r>
      </text>
    </comment>
    <comment ref="U139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07/09/2020
2,000/-
14.09.2020
147
S/C=5,000/-
Dev-fee=500/-</t>
        </r>
      </text>
    </comment>
    <comment ref="V139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14.09.2020
147
S/C=5,000/-
Dev-fee=500/-</t>
        </r>
      </text>
    </comment>
    <comment ref="W139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09/11/2020
By bkash =6,000/-
Nov=4620/-
O/fee=1380 Due=6,620
11/02/21
150
O/fee</t>
        </r>
      </text>
    </comment>
    <comment ref="CD139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07/09/2020
2,000/-</t>
        </r>
      </text>
    </comment>
    <comment ref="CF139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07/09/2020
2,000/-
14.09.2020
147
S/C=5,000/-
Dev-fee=500/-</t>
        </r>
      </text>
    </comment>
    <comment ref="CH139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14.09.2020
147
S/C=5,000/-
Dev-fee=500/-</t>
        </r>
      </text>
    </comment>
    <comment ref="CJ139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09/11/2020
By bkash =6,000/-
Nov=4620/-
O/fee=1380 Due=6,620
11/02/21
150
O/fee</t>
        </r>
      </text>
    </comment>
    <comment ref="CP139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10/10/2020
By bash
C=4620
H=2160
T=6780</t>
        </r>
      </text>
    </comment>
    <comment ref="CR139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09/11/2020
By bkash
C=6,000/-
H=0
Nov=4620/-
O/fee=1380 Due=6,620</t>
        </r>
      </text>
    </comment>
    <comment ref="CT139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14/12/2020
By bkash 
C=3680
H=4320
T=8,000/-
Dec/20
O/fee Due=7,560/-</t>
        </r>
      </text>
    </comment>
    <comment ref="CV139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12/01/2021
By bkash
C=4620
H=2160
T=6780
Janu/21
O/fe due=6620</t>
        </r>
      </text>
    </comment>
    <comment ref="CX139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11/02/21
149
O/fee 
Feb/21</t>
        </r>
      </text>
    </comment>
    <comment ref="CZ139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15/03/21
151
</t>
        </r>
      </text>
    </comment>
    <comment ref="DB139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15/04/21
By bkash
C=4340
H=2160
T=6500</t>
        </r>
      </text>
    </comment>
    <comment ref="DD139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23/05/21
By bksh
C=2660
H=2160
T=4820</t>
        </r>
      </text>
    </comment>
    <comment ref="T140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07/09/2020
9,000/-</t>
        </r>
      </text>
    </comment>
    <comment ref="U140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07/09/2020
9,000/-</t>
        </r>
      </text>
    </comment>
    <comment ref="V140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07/09/2020
9,000/-</t>
        </r>
      </text>
    </comment>
    <comment ref="W140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16/08/2020
9,000/-
07/10/20
8950
O/fee=6500
Paid to Oct/20</t>
        </r>
      </text>
    </comment>
    <comment ref="CD140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07/09/2020
9,000/-</t>
        </r>
      </text>
    </comment>
    <comment ref="CF140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07/09/2020
9,000/-</t>
        </r>
      </text>
    </comment>
    <comment ref="CH140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07/09/2020
9,000/-</t>
        </r>
      </text>
    </comment>
    <comment ref="CJ140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07/09/2020
9,000/-
25/01/21
171
O/fee=6500
Oct + nov/20
Paid in janu/21</t>
        </r>
      </text>
    </comment>
    <comment ref="CM140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Less 30% in Tuition fee for Oct/20.</t>
        </r>
      </text>
    </comment>
    <comment ref="CN140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25/01/21
171
O/fee=6500
Oct + nov/20
Paid in janu/21</t>
        </r>
      </text>
    </comment>
    <comment ref="CO140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Less 30% in Tuition fee for Oct/20.</t>
        </r>
      </text>
    </comment>
    <comment ref="CP140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25/01/21
171
O/fee=6500
Oct + nov/20
Paid in janu/21</t>
        </r>
      </text>
    </comment>
    <comment ref="CT140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25/01/21
171
O/fee=6500
Oct + nov/20
Paid in janu/21</t>
        </r>
      </text>
    </comment>
    <comment ref="CV140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04/02/21
172</t>
        </r>
      </text>
    </comment>
    <comment ref="T141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07/09/2020
9,000/-</t>
        </r>
      </text>
    </comment>
    <comment ref="U141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07/09/2020
9,000/-</t>
        </r>
      </text>
    </comment>
    <comment ref="V141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07/09/2020
9,000/-</t>
        </r>
      </text>
    </comment>
    <comment ref="W141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16/08/2020
9,000/-
07/10/20
8950
O/fee=6500
Paid to Oct/20</t>
        </r>
      </text>
    </comment>
    <comment ref="CD141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07/09/2020
9,000/-</t>
        </r>
      </text>
    </comment>
    <comment ref="CF141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07/09/2020
9,000/-</t>
        </r>
      </text>
    </comment>
    <comment ref="CH141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07/09/2020
9,000/-</t>
        </r>
      </text>
    </comment>
    <comment ref="CJ141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07/09/2020
9,000/-
28/12/2020
195
Oct to Dec/20
O/fee=6500
Paid in Dec/20</t>
        </r>
      </text>
    </comment>
    <comment ref="CM141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Less 30% in Tuition fee for Oct/20.</t>
        </r>
      </text>
    </comment>
    <comment ref="CN141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28/12/2020
195
Oct to Dec/20
O/fee=6500
Paid in Dec/20</t>
        </r>
      </text>
    </comment>
    <comment ref="CO141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Less 30% in Tuition fee for Oct/20.</t>
        </r>
      </text>
    </comment>
    <comment ref="CP141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28/12/2020
195
Oct to Dec/20
O/fee=6500
Paid in Dec/20</t>
        </r>
      </text>
    </comment>
    <comment ref="CR141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28/12/2020
195
Oct to Dec/20
O/fee=6500
Paid in Dec/20</t>
        </r>
      </text>
    </comment>
    <comment ref="CT141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26/01/2021
196
</t>
        </r>
      </text>
    </comment>
    <comment ref="CX141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09/03/21
197
Feb/21
20/03/2021
198
Marcg/21</t>
        </r>
      </text>
    </comment>
    <comment ref="DD141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06/06/21
200
</t>
        </r>
      </text>
    </comment>
    <comment ref="T142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07/09/2020
9,000/-</t>
        </r>
      </text>
    </comment>
    <comment ref="U142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07/09/2020
9,000/-</t>
        </r>
      </text>
    </comment>
    <comment ref="V142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07/09/2020
9,000/-</t>
        </r>
      </text>
    </comment>
    <comment ref="W142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16/08/2020
9,000/-
07/10/20
8950
O/fee=6500
Paid to Oct/20</t>
        </r>
      </text>
    </comment>
    <comment ref="CD142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07/09/2020
9,000/-</t>
        </r>
      </text>
    </comment>
    <comment ref="CF142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07/09/2020
9,000/-</t>
        </r>
      </text>
    </comment>
    <comment ref="CH142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07/09/2020
9,000/-</t>
        </r>
      </text>
    </comment>
    <comment ref="CJ142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07/09/2020
9,000/-
08/10/20
219
Ofee6500 Paid to Oct/20</t>
        </r>
      </text>
    </comment>
    <comment ref="CP142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08/10/20
219
O/fee=6500
Oct/20=4620</t>
        </r>
      </text>
    </comment>
    <comment ref="CR142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10/11/2020
220
</t>
        </r>
      </text>
    </comment>
    <comment ref="CT142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07/.12/2020
221
</t>
        </r>
      </text>
    </comment>
    <comment ref="CV142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09/01/2021
222</t>
        </r>
      </text>
    </comment>
    <comment ref="CX142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10/02/21
223</t>
        </r>
      </text>
    </comment>
    <comment ref="CZ142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10/03/21
224</t>
        </r>
      </text>
    </comment>
    <comment ref="DB142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12/04/21
225</t>
        </r>
      </text>
    </comment>
    <comment ref="DD142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06/05/21
226
</t>
        </r>
      </text>
    </comment>
    <comment ref="DF142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03/06/21
227</t>
        </r>
      </text>
    </comment>
    <comment ref="T143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07/09/2020
9,000/-</t>
        </r>
      </text>
    </comment>
    <comment ref="U143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07/09/2020
9,000/-</t>
        </r>
      </text>
    </comment>
    <comment ref="V143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07/09/2020
9,000/-</t>
        </r>
      </text>
    </comment>
    <comment ref="W143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16/08/2020
9,000/-
07/10/20
8950
O/fee=6500
Paid to Oct/20</t>
        </r>
      </text>
    </comment>
    <comment ref="CD143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07/09/2020
9,000/-</t>
        </r>
      </text>
    </comment>
    <comment ref="CF143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07/09/2020
9,000/-</t>
        </r>
      </text>
    </comment>
    <comment ref="CH143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07/09/2020
9,000/-</t>
        </r>
      </text>
    </comment>
    <comment ref="CJ143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07/09/2020
9,000/-
17.10.2020
243
Oct/20 (Less=30%)
Others fee=6,500/-</t>
        </r>
      </text>
    </comment>
    <comment ref="CM143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Less 30% in Tuition fee for Oct/20.</t>
        </r>
      </text>
    </comment>
    <comment ref="CN143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17.10.2020
243
Oct/20 (Less=30%)
Others fee=6,500/-</t>
        </r>
      </text>
    </comment>
    <comment ref="CO143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Less 30% in Tuition fee for Oct/20.</t>
        </r>
      </text>
    </comment>
    <comment ref="CP143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09/11/2020
244
</t>
        </r>
      </text>
    </comment>
    <comment ref="CR143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09/12/2020
245</t>
        </r>
      </text>
    </comment>
    <comment ref="CT143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09/01/21
246
</t>
        </r>
      </text>
    </comment>
    <comment ref="CV143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09/02/21
247</t>
        </r>
      </text>
    </comment>
    <comment ref="CX143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08/03/21
248</t>
        </r>
      </text>
    </comment>
    <comment ref="CZ143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28/04/21
By bkash
C=4620
April/21</t>
        </r>
      </text>
    </comment>
    <comment ref="T144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07/09/2020
9,000/-</t>
        </r>
      </text>
    </comment>
    <comment ref="U144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07/09/2020
9,000/-</t>
        </r>
      </text>
    </comment>
    <comment ref="V144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07/09/2020
9,000/-</t>
        </r>
      </text>
    </comment>
    <comment ref="W144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16/08/2020
9,000/-
07/10/20
8950
O/fee=6500
Paid to Oct/20</t>
        </r>
      </text>
    </comment>
    <comment ref="CD144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07/09/2020
9,000/-</t>
        </r>
      </text>
    </comment>
    <comment ref="CF144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07/09/2020
9,000/-</t>
        </r>
      </text>
    </comment>
    <comment ref="CH144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07/09/2020
9,000/-</t>
        </r>
      </text>
    </comment>
    <comment ref="CJ144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07/09/2020
9,000/-
15/12/2020
40669
O/fee=6500
Paid in Dec/2</t>
        </r>
      </text>
    </comment>
    <comment ref="CM144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Less 30% in Tuition fee for Oct/20.</t>
        </r>
      </text>
    </comment>
    <comment ref="CN144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09/11/2020
By bkash
C=4620
Oct/20
H=2160
T=6780
Paid in Npv/20</t>
        </r>
      </text>
    </comment>
    <comment ref="CO144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Less 30% in Tuition fee for Oct/20.</t>
        </r>
      </text>
    </comment>
    <comment ref="CP144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09/11/2020
By bkash
C=4620
Oct/20
H=2160
T=6780</t>
        </r>
      </text>
    </comment>
    <comment ref="CR144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15/12/2020
40669
O/fee=6500
Paid in Dec/20
27/01/21
267
Nov/20
Paid in Janu/21</t>
        </r>
      </text>
    </comment>
    <comment ref="CT144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27/01/21
267
Nov/20
Paid in Janu/21</t>
        </r>
      </text>
    </comment>
    <comment ref="DD144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07/06/21
270
</t>
        </r>
      </text>
    </comment>
    <comment ref="T145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08/09/2020
9,000/-</t>
        </r>
      </text>
    </comment>
    <comment ref="U145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08/09/2020
9,000/-</t>
        </r>
      </text>
    </comment>
    <comment ref="V145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08/09/2020
9,000/-</t>
        </r>
      </text>
    </comment>
    <comment ref="W145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16/08/2020
9,000/-
07/10/20
8950
O/fee=6500
Paid to Oct/20</t>
        </r>
      </text>
    </comment>
    <comment ref="CD145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08/09/2020
9,000/-</t>
        </r>
      </text>
    </comment>
    <comment ref="CF145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08/09/2020
9,000/-</t>
        </r>
      </text>
    </comment>
    <comment ref="CH145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08/09/2020
9,000/-</t>
        </r>
      </text>
    </comment>
    <comment ref="CJ145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08/09/2020
9,000/-
27/01/2021
291
O/fee6500
Oct=4620
Nov=3860 Due=760
Paid in Janu/21</t>
        </r>
      </text>
    </comment>
    <comment ref="CM145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Less 30% in Tuition fee for Oct/20.</t>
        </r>
      </text>
    </comment>
    <comment ref="CN145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27/01/2021
291
O/fee6500
Oct=4620
Nov=3860 Due=760
Paid in Janu/21
</t>
        </r>
      </text>
    </comment>
    <comment ref="CO145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Less 30% in Tuition fee for Oct/20.</t>
        </r>
      </text>
    </comment>
    <comment ref="CP145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27/01/2021
291
O/fee6500
Oct=4620
Nov=3860 Due=760
Paid in Janu/21
</t>
        </r>
      </text>
    </comment>
    <comment ref="CT145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27/01/2021
291
O/fee6500
Oct=4620
Nov=3860 Due=760
Paid in Janu/21
</t>
        </r>
      </text>
    </comment>
    <comment ref="CV145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10/02/21
292</t>
        </r>
      </text>
    </comment>
    <comment ref="DD145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07/06/21
293
Up to june/21</t>
        </r>
      </text>
    </comment>
    <comment ref="T146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08/09/2020
9,000/-</t>
        </r>
      </text>
    </comment>
    <comment ref="U146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08/09/2020
9,000/-</t>
        </r>
      </text>
    </comment>
    <comment ref="V146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08/09/2020
9,000/-</t>
        </r>
      </text>
    </comment>
    <comment ref="W146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16/08/2020
9,000/-
07/10/20
8950
O/fee=6500
Paid to Oct/20</t>
        </r>
      </text>
    </comment>
    <comment ref="CD146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08/09/2020
9,000/-</t>
        </r>
      </text>
    </comment>
    <comment ref="CF146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08/09/2020
9,000/-</t>
        </r>
      </text>
    </comment>
    <comment ref="CH146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08/09/2020
9,000/-</t>
        </r>
      </text>
    </comment>
    <comment ref="CJ146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08/09/2020
9,000/-
08/10/20
O/fee=6500
paid to Oct/20</t>
        </r>
      </text>
    </comment>
    <comment ref="CP146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08/10/20
1323
O/fee=6500
Oct=4620</t>
        </r>
      </text>
    </comment>
    <comment ref="CR146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05/11/2020
1324
Nov/2020</t>
        </r>
      </text>
    </comment>
    <comment ref="CT146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06/12/2020
1325
</t>
        </r>
      </text>
    </comment>
    <comment ref="CV146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27/01/21
1326
</t>
        </r>
      </text>
    </comment>
    <comment ref="DD146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02/05/21
by bkash
C=9240
H=3900</t>
        </r>
      </text>
    </comment>
    <comment ref="T147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08/09/2020
9,000/-</t>
        </r>
      </text>
    </comment>
    <comment ref="U147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08/09/2020
9,000/-</t>
        </r>
      </text>
    </comment>
    <comment ref="V147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08/09/2020
9,000/-</t>
        </r>
      </text>
    </comment>
    <comment ref="W147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16/08/2020
9,000/-
07/10/20
8950
O/fee=6500
Paid to Oct/20</t>
        </r>
      </text>
    </comment>
    <comment ref="CD147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08/09/2020
9,000/-</t>
        </r>
      </text>
    </comment>
    <comment ref="CF147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08/09/2020
9,000/-</t>
        </r>
      </text>
    </comment>
    <comment ref="CH147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08/09/2020
9,000/-</t>
        </r>
      </text>
    </comment>
    <comment ref="CJ147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08/09/2020
9,000/-</t>
        </r>
      </text>
    </comment>
    <comment ref="CM147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Less 30% in Tuition fee for Oct/20.</t>
        </r>
      </text>
    </comment>
    <comment ref="CN147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13.10.2020
Bkash=4,620/-
</t>
        </r>
      </text>
    </comment>
    <comment ref="CO147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Less 30% in Tuition fee for Oct/20.</t>
        </r>
      </text>
    </comment>
    <comment ref="CP147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14/11/2020
By bkash
C=4620</t>
        </r>
      </text>
    </comment>
    <comment ref="CR147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27/01/21
2791
Oct + Nov/21
Paid in Janu/21</t>
        </r>
      </text>
    </comment>
    <comment ref="CT147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27/01/21
2791
Oct + Nov/21
Paid in Janu/21</t>
        </r>
      </text>
    </comment>
    <comment ref="CV147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10/02/21
2792
O/fee-6500</t>
        </r>
      </text>
    </comment>
    <comment ref="DD147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03/06/21
2794
March + April/21</t>
        </r>
      </text>
    </comment>
    <comment ref="T148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08/09/2020
9,000/-</t>
        </r>
      </text>
    </comment>
    <comment ref="U148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08/09/2020
9,000/-</t>
        </r>
      </text>
    </comment>
    <comment ref="V148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08/09/2020
9,000/-</t>
        </r>
      </text>
    </comment>
    <comment ref="W148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16/08/2020
9,000/-
07/10/20
8950
O/fee=6500
Paid to Oct/20</t>
        </r>
      </text>
    </comment>
    <comment ref="CD148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08/09/2020
9,000/-</t>
        </r>
      </text>
    </comment>
    <comment ref="CF148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08/09/2020
9,000/-</t>
        </r>
      </text>
    </comment>
    <comment ref="CH148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08/09/2020
9,000/-</t>
        </r>
      </text>
    </comment>
    <comment ref="CJ148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08/09/2020
9,000/-</t>
        </r>
      </text>
    </comment>
    <comment ref="CM148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Less 30% in Tuition fee for Oct/20.</t>
        </r>
      </text>
    </comment>
    <comment ref="CN148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13.10.2020
Bkash=4,620/-
</t>
        </r>
      </text>
    </comment>
    <comment ref="CO148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Less 30% in Tuition fee for Oct/20.</t>
        </r>
      </text>
    </comment>
    <comment ref="CP148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14/11/2020
By bkash
C=4620
Nov/20</t>
        </r>
      </text>
    </comment>
    <comment ref="CR148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27/01/21
2815
Oct to Dec/21
Paid in Janu/21</t>
        </r>
      </text>
    </comment>
    <comment ref="CT148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27/01/21
2815
Dec/20 + Dec/21
Paid in Janu/21</t>
        </r>
      </text>
    </comment>
    <comment ref="CV148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10/02/21
49912</t>
        </r>
      </text>
    </comment>
    <comment ref="DB148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06/05/21
2816
Feb/21 to April/21</t>
        </r>
      </text>
    </comment>
    <comment ref="H149" authorId="0">
      <text>
        <r>
          <rPr>
            <b/>
            <sz val="9"/>
            <color indexed="81"/>
            <rFont val="Tahoma"/>
            <family val="2"/>
          </rPr>
          <t xml:space="preserve">Windows User:
</t>
        </r>
        <r>
          <rPr>
            <sz val="9"/>
            <color indexed="81"/>
            <rFont val="Tahoma"/>
            <family val="2"/>
          </rPr>
          <t xml:space="preserve">Note= 168
Tuition Fee  + Hostel Fee 
Full Less.
</t>
        </r>
      </text>
    </comment>
    <comment ref="L149" authorId="0">
      <text>
        <r>
          <rPr>
            <b/>
            <sz val="9"/>
            <color indexed="81"/>
            <rFont val="Tahoma"/>
            <family val="2"/>
          </rPr>
          <t xml:space="preserve">Windows User:
</t>
        </r>
        <r>
          <rPr>
            <sz val="9"/>
            <color indexed="81"/>
            <rFont val="Tahoma"/>
            <family val="2"/>
          </rPr>
          <t xml:space="preserve">Note= 168
Tuition Fee  + Hostel Fee 
Full Less.
</t>
        </r>
      </text>
    </comment>
    <comment ref="T149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08/09/2020
9,000/-</t>
        </r>
      </text>
    </comment>
    <comment ref="U149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08/09/2020
9,000/-</t>
        </r>
      </text>
    </comment>
    <comment ref="V149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08/09/2020
9,000/-</t>
        </r>
      </text>
    </comment>
    <comment ref="W149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16/08/2020
9,000/-
07/10/20
8950
O/fee=6500
Paid to Oct/20</t>
        </r>
      </text>
    </comment>
    <comment ref="CD149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08/09/2020
9,000/-</t>
        </r>
      </text>
    </comment>
    <comment ref="CF149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08/09/2020
9,000/-</t>
        </r>
      </text>
    </comment>
    <comment ref="CH149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08/09/2020
9,000/-</t>
        </r>
      </text>
    </comment>
    <comment ref="CJ149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08/09/2020
9,000/-</t>
        </r>
      </text>
    </comment>
    <comment ref="T150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09/09/2020
9,000/-</t>
        </r>
      </text>
    </comment>
    <comment ref="U150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09/09/2020
9,000/-</t>
        </r>
      </text>
    </comment>
    <comment ref="V150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09/09/2020
9,000/-</t>
        </r>
      </text>
    </comment>
    <comment ref="W150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16/08/2020
9,000/-
07/10/20
8950
O/fee=6500
Paid to Oct/20</t>
        </r>
      </text>
    </comment>
    <comment ref="CD150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09/09/2020
9,000/-</t>
        </r>
      </text>
    </comment>
    <comment ref="CF150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09/09/2020
9,000/-</t>
        </r>
      </text>
    </comment>
    <comment ref="CH150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09/09/2020
9,000/-</t>
        </r>
      </text>
    </comment>
    <comment ref="CJ150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09/09/2020
9,000/-
27/01/21
2959
O/fee=6500
Oct to Janu/21
Paid  in janu/21</t>
        </r>
      </text>
    </comment>
    <comment ref="CM150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Less 30% in Tuition fee for Oct/20.</t>
        </r>
      </text>
    </comment>
    <comment ref="CN150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27/01/21
2959
O/fee=6500
Oct to Janu/21
Paid  in janu/21</t>
        </r>
      </text>
    </comment>
    <comment ref="CO150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Less 30% in Tuition fee for Oct/20.</t>
        </r>
      </text>
    </comment>
    <comment ref="CP150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27/01/21
2959
O/fee=6500
Oct to Janu/21
Paid  in janu/21</t>
        </r>
      </text>
    </comment>
    <comment ref="CR150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27/01/21
2959
O/fee=6500
Oct to Janu/21
Paid  in janu/21</t>
        </r>
      </text>
    </comment>
    <comment ref="CT150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27/01/21
2959
O/fee=6500
Oct to Janu/21
Paid  in janu/21</t>
        </r>
      </text>
    </comment>
    <comment ref="DD150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05/06/21
9341
Up to June/21</t>
        </r>
      </text>
    </comment>
    <comment ref="T151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09/09/2020
15,500/-</t>
        </r>
      </text>
    </comment>
    <comment ref="U151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09/09/2020
15,500/-</t>
        </r>
      </text>
    </comment>
    <comment ref="V151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09/09/2020
15,500/-</t>
        </r>
      </text>
    </comment>
    <comment ref="W151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09/09/2020
15,500/-</t>
        </r>
      </text>
    </comment>
    <comment ref="CD151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09/09/2020
15,500/-</t>
        </r>
      </text>
    </comment>
    <comment ref="CF151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09/09/2020
15,500/-</t>
        </r>
      </text>
    </comment>
    <comment ref="CH151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09/09/2020
15,500/-</t>
        </r>
      </text>
    </comment>
    <comment ref="CJ151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09/09/2020
15,500/-</t>
        </r>
      </text>
    </comment>
    <comment ref="CP151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08/10/20
2912
</t>
        </r>
      </text>
    </comment>
    <comment ref="CR151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03/11/2020
2913
</t>
        </r>
      </text>
    </comment>
    <comment ref="CT151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06/12/2020
2914
</t>
        </r>
      </text>
    </comment>
    <comment ref="CV151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06/01/2021
2915
25/01/21
2916
Feb/21
Paid in Janu/21</t>
        </r>
      </text>
    </comment>
    <comment ref="CX151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25/01/21
2916
Feb/21
Paid in Janu/21</t>
        </r>
      </text>
    </comment>
    <comment ref="CZ151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06/03/21
2917</t>
        </r>
      </text>
    </comment>
    <comment ref="DB151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03/04/2021
2918
</t>
        </r>
      </text>
    </comment>
    <comment ref="DD151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05/05/21
2919</t>
        </r>
      </text>
    </comment>
    <comment ref="DF151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03/06/21
2920</t>
        </r>
      </text>
    </comment>
    <comment ref="T152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09/09/2020
15,500/-</t>
        </r>
      </text>
    </comment>
    <comment ref="U152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09/09/2020
15,500/-</t>
        </r>
      </text>
    </comment>
    <comment ref="V152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09/09/2020
15,500/-</t>
        </r>
      </text>
    </comment>
    <comment ref="W152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09/09/2020
15,500/-</t>
        </r>
      </text>
    </comment>
    <comment ref="CD152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09/09/2020
15,500/-</t>
        </r>
      </text>
    </comment>
    <comment ref="CF152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09/09/2020
15,500/-</t>
        </r>
      </text>
    </comment>
    <comment ref="CH152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09/09/2020
15,500/-</t>
        </r>
      </text>
    </comment>
    <comment ref="CJ152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09/09/2020
15,500/-</t>
        </r>
      </text>
    </comment>
    <comment ref="CM152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Less 30% in Tuition fee for Oct/20.</t>
        </r>
      </text>
    </comment>
    <comment ref="CN152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23/01/2021
By bkash
C=18480
Oct to Janu/21
Paid in Janu/21</t>
        </r>
      </text>
    </comment>
    <comment ref="CO152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Less 30% in Tuition fee for Oct/20.</t>
        </r>
      </text>
    </comment>
    <comment ref="CP152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23/01/2021
By bkash
C=18480
Oct to Janu/21
Paid in Janu/21</t>
        </r>
      </text>
    </comment>
    <comment ref="CR152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23/01/2021
By bkash
C=18480
Oct to Janu/21
Paid in Janu/21</t>
        </r>
      </text>
    </comment>
    <comment ref="CT152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23/01/2021
By bkash
C=18480
Oct to Janu/21
Paid in Janu/21</t>
        </r>
      </text>
    </comment>
    <comment ref="DB152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30/05/21
By bkash
C=18480/-</t>
        </r>
      </text>
    </comment>
    <comment ref="T153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09/09/2020
9,000/-</t>
        </r>
      </text>
    </comment>
    <comment ref="U153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09/09/2020
9,000/-</t>
        </r>
      </text>
    </comment>
    <comment ref="V153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09/09/2020
9,000/-</t>
        </r>
      </text>
    </comment>
    <comment ref="W153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16/08/2020
9,000/-
07/10/20
8950
O/fee=6500
Paid to Oct/20</t>
        </r>
      </text>
    </comment>
    <comment ref="CD153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09/09/2020
9,000/-</t>
        </r>
      </text>
    </comment>
    <comment ref="CF153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09/09/2020
9,000/-</t>
        </r>
      </text>
    </comment>
    <comment ref="CH153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09/09/2020
9,000/-</t>
        </r>
      </text>
    </comment>
    <comment ref="CJ153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09/09/2020
9,000/-</t>
        </r>
      </text>
    </comment>
    <comment ref="CM153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Less 30% in Tuition fee for Oct/20.</t>
        </r>
      </text>
    </comment>
    <comment ref="CN153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17.10.2020
Bkash=12,770/-
College=11,120/-
Hostel=1,650/-</t>
        </r>
      </text>
    </comment>
    <comment ref="CO153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Less 30% in Tuition fee for Oct/20.</t>
        </r>
      </text>
    </comment>
    <comment ref="CP153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26/12/2020
By bkash
C=9240
H=3300
T=12540
Nov + Dec/20
Paid in Dec/20</t>
        </r>
      </text>
    </comment>
    <comment ref="CR153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26/12/2020
By bkash
C=9240
H=3300
T=12540
Nov + Dec/20
Paid in Dec/20</t>
        </r>
      </text>
    </comment>
    <comment ref="CT153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26/01/2021
By bkash
C=4620
H=1650
T=6270</t>
        </r>
      </text>
    </comment>
    <comment ref="DB153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04/05/21
By kbash
C=13860
H=4950
T=18810
</t>
        </r>
      </text>
    </comment>
    <comment ref="T154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09/09/2020
9,000/-</t>
        </r>
      </text>
    </comment>
    <comment ref="U154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09/09/2020
9,000/-</t>
        </r>
      </text>
    </comment>
    <comment ref="V154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09/09/2020
9,000/-</t>
        </r>
      </text>
    </comment>
    <comment ref="W154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16/08/2020
9,000/-
07/10/20
8950
O/fee=6500
Paid to Oct/20</t>
        </r>
      </text>
    </comment>
    <comment ref="CD154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09/09/2020
9,000/-</t>
        </r>
      </text>
    </comment>
    <comment ref="CF154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09/09/2020
9,000/-</t>
        </r>
      </text>
    </comment>
    <comment ref="CH154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09/09/2020
9,000/-</t>
        </r>
      </text>
    </comment>
    <comment ref="CJ154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09/09/2020
9,000/-
27/01/21
40906
O/fee=6500
Janu/21=500 Jan 3000
Paid in janu/21</t>
        </r>
      </text>
    </comment>
    <comment ref="CM154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Less 30% in Tuition fee for Oct/20.</t>
        </r>
      </text>
    </comment>
    <comment ref="CN154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15.10.2020
Bkash=6,270/-
College=4,620/-
Hostel=1,650/-</t>
        </r>
      </text>
    </comment>
    <comment ref="CO154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Less 30% in Tuition fee for Oct/20.</t>
        </r>
      </text>
    </comment>
    <comment ref="CP154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09/11/2020
By bkash
C=4620
H=1650
T=6270</t>
        </r>
      </text>
    </comment>
    <comment ref="CR154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09/12/2020
By bkash
C=4620
H=1650
T=6270
Dec/20</t>
        </r>
      </text>
    </comment>
    <comment ref="CT154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27/01/21
40906
O/fee=6500
Janu/21=500 Jan 3000
Paid in janu/21</t>
        </r>
      </text>
    </comment>
    <comment ref="CV154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10/02/21
By bkash
C=7570
H=3300
T=10870</t>
        </r>
      </text>
    </comment>
    <comment ref="CX154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03/03/21
By bkash
C=4620
H=1650
T=6270
March/21</t>
        </r>
      </text>
    </comment>
    <comment ref="DB154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05/05/21
By bkash
C=8170
H=3300
T=11470</t>
        </r>
      </text>
    </comment>
    <comment ref="T155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09/09/2020
9,000/-</t>
        </r>
      </text>
    </comment>
    <comment ref="U155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09/09/2020
9,000/-</t>
        </r>
      </text>
    </comment>
    <comment ref="V155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09/09/2020
9,000/-</t>
        </r>
      </text>
    </comment>
    <comment ref="W155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16/08/2020
9,000/-
07/10/20
8950
O/fee=6500
Paid to Oct/20</t>
        </r>
      </text>
    </comment>
    <comment ref="CD155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09/09/2020
9,000/-</t>
        </r>
      </text>
    </comment>
    <comment ref="CF155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09/09/2020
9,000/-</t>
        </r>
      </text>
    </comment>
    <comment ref="CH155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09/09/2020
9,000/-</t>
        </r>
      </text>
    </comment>
    <comment ref="CJ155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09/09/2020
9,000/-</t>
        </r>
      </text>
    </comment>
    <comment ref="CM155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Less 30% in Tuition fee for Oct/20.</t>
        </r>
      </text>
    </comment>
    <comment ref="CN155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25.10.2020
Bkash=13,160/-
College=11,120/-
Hostel=2,040/-</t>
        </r>
      </text>
    </comment>
    <comment ref="CO155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Less 30% in Tuition fee for Oct/20.</t>
        </r>
      </text>
    </comment>
    <comment ref="CP155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23/12/2020
By bkash
C=4620
H=2040
T=6660
Nov/20
Paid in Dec/20</t>
        </r>
      </text>
    </comment>
    <comment ref="CR155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23/12/2020
By bkash
C=4620
H=2040
T=6660
Nov/20
Paid in Dec/20
27/01/21
2840
Dec + Janu/21
Paid in janu/21</t>
        </r>
      </text>
    </comment>
    <comment ref="CT155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27/01/21
2840
Dec + Janu/21
Paid in janu/21</t>
        </r>
      </text>
    </comment>
    <comment ref="DD155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05/06/21
2841
</t>
        </r>
      </text>
    </comment>
    <comment ref="T156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09/09/2020
9,000/-</t>
        </r>
      </text>
    </comment>
    <comment ref="U156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09/09/2020
9,000/-</t>
        </r>
      </text>
    </comment>
    <comment ref="V156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09/09/2020
9,000/-</t>
        </r>
      </text>
    </comment>
    <comment ref="W156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16/08/2020
9,000/-
07/10/20
8950
O/fee=6500
Paid to Oct/20</t>
        </r>
      </text>
    </comment>
    <comment ref="CD156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09/09/2020
9,000/-</t>
        </r>
      </text>
    </comment>
    <comment ref="CF156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09/09/2020
9,000/-</t>
        </r>
      </text>
    </comment>
    <comment ref="CH156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09/09/2020
9,000/-</t>
        </r>
      </text>
    </comment>
    <comment ref="CJ156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09/09/2020
9,000/-</t>
        </r>
      </text>
    </comment>
    <comment ref="CM156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Less 30% in Tuition fee for Oct/20.</t>
        </r>
      </text>
    </comment>
    <comment ref="CN156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27/01/21
2983
Oct + Nov/20
Paid in Janu/21</t>
        </r>
      </text>
    </comment>
    <comment ref="CO156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Less 30% in Tuition fee for Oct/20.</t>
        </r>
      </text>
    </comment>
    <comment ref="CP156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27/01/21
2983
Oct + Nov/20
Paid in Janu/21</t>
        </r>
      </text>
    </comment>
    <comment ref="CT156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27/01/21
2983
Oct + Nov/20
Paid in Janu/21</t>
        </r>
      </text>
    </comment>
    <comment ref="CZ156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12/04/21
2984
Dec/20
Janu/21
Feb=760 Due=3860</t>
        </r>
      </text>
    </comment>
    <comment ref="DB156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04/05/21
2986
Up to May/21
O/fee=6500/=</t>
        </r>
      </text>
    </comment>
    <comment ref="H157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Less-6,600/-</t>
        </r>
      </text>
    </comment>
    <comment ref="L157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Less-6,600/-</t>
        </r>
      </text>
    </comment>
    <comment ref="T157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09/09/2020
9,000/-</t>
        </r>
      </text>
    </comment>
    <comment ref="U157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09/09/2020
9,000/-</t>
        </r>
      </text>
    </comment>
    <comment ref="V157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09/09/2020
9,000/-</t>
        </r>
      </text>
    </comment>
    <comment ref="W157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16/08/2020
9,000/-
07/10/20
8950
O/fee=6500
Paid to Oct/20</t>
        </r>
      </text>
    </comment>
    <comment ref="CD157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09/09/2020
9,000/-</t>
        </r>
      </text>
    </comment>
    <comment ref="CF157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09/09/2020
9,000/-</t>
        </r>
      </text>
    </comment>
    <comment ref="CH157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09/09/2020
9,000/-</t>
        </r>
      </text>
    </comment>
    <comment ref="CJ157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09/09/2020
9,000/-
26/01/21
2143
O/fee=6500
Paid in Janu/21</t>
        </r>
      </text>
    </comment>
    <comment ref="CT157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26/01/21
2143
O/fee=6500
Paid in Janu/21</t>
        </r>
      </text>
    </comment>
    <comment ref="T158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09/09/2020
9,000/-</t>
        </r>
      </text>
    </comment>
    <comment ref="U158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09/09/2020
9,000/-</t>
        </r>
      </text>
    </comment>
    <comment ref="V158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09/09/2020
9,000/-</t>
        </r>
      </text>
    </comment>
    <comment ref="W158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09/09/2020
9,000/-
28.09.2020
2166
6,500/-</t>
        </r>
      </text>
    </comment>
    <comment ref="CD158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09/09/2020
9,000/-</t>
        </r>
      </text>
    </comment>
    <comment ref="CF158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09/09/2020
9,000/-</t>
        </r>
      </text>
    </comment>
    <comment ref="CH158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09/09/2020
9,000/-</t>
        </r>
      </text>
    </comment>
    <comment ref="CJ158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09/09/2020
9,000/-
28.09.2020
2166
6,500/-</t>
        </r>
      </text>
    </comment>
    <comment ref="CM158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Less 30% in Tuition fee for Oct/20.</t>
        </r>
      </text>
    </comment>
    <comment ref="CN158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09/12/2020
2167
Oct + Nov/20
Paid in Dec/20</t>
        </r>
      </text>
    </comment>
    <comment ref="CO158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Less 30% in Tuition fee for Oct/20.</t>
        </r>
      </text>
    </comment>
    <comment ref="CP158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09/12/2020
2167
Oct + Nov/20
Paid in Dec/20</t>
        </r>
      </text>
    </comment>
    <comment ref="CR158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09/12/2020
2167
Oct + Nov/20
Paid in Dec/20
27/01/21
2168
Dec + Jnau/21
Paid in janu/21</t>
        </r>
      </text>
    </comment>
    <comment ref="CT158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27/01/21
2168
Dec + Jnau/21
Paid in janu/21
27/01/21
2168
Dec + Jnau/21
Paid in janu/21</t>
        </r>
      </text>
    </comment>
    <comment ref="CZ158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10/04/21
2169</t>
        </r>
      </text>
    </comment>
    <comment ref="DD158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06/06/21
2170</t>
        </r>
      </text>
    </comment>
    <comment ref="H159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Less-2,000/-</t>
        </r>
      </text>
    </comment>
    <comment ref="L159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Less-2,000/-</t>
        </r>
      </text>
    </comment>
    <comment ref="T159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09/09/2020
9,000/-</t>
        </r>
      </text>
    </comment>
    <comment ref="U159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09/09/2020
9,000/-</t>
        </r>
      </text>
    </comment>
    <comment ref="V159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09/09/2020
9,000/-</t>
        </r>
      </text>
    </comment>
    <comment ref="W159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16/08/2020
9,000/-
07/10/20
8950
O/fee=6500
Paid to Oct/20</t>
        </r>
      </text>
    </comment>
    <comment ref="CD159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09/09/2020
9,000/-</t>
        </r>
      </text>
    </comment>
    <comment ref="CF159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09/09/2020
9,000/-</t>
        </r>
      </text>
    </comment>
    <comment ref="CH159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09/09/2020
9,000/-</t>
        </r>
      </text>
    </comment>
    <comment ref="CJ159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09/09/2020
9,000/-
15.10.2020
2190
Oct/20 (Less=30%)
Others fee=6,500/-</t>
        </r>
      </text>
    </comment>
    <comment ref="CM159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Less 30% in Tuition fee for Oct/20.</t>
        </r>
      </text>
    </comment>
    <comment ref="CN159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15.10.2020
2190
Oct/20 (Less=30%)
Others fee=6,500/-</t>
        </r>
      </text>
    </comment>
    <comment ref="CO159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Less 30% in Tuition fee for Oct/20.</t>
        </r>
      </text>
    </comment>
    <comment ref="CP159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09/10/2020
2191
</t>
        </r>
      </text>
    </comment>
    <comment ref="CR159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09/01/2021
2192
Dec + Janu/21
Paid in Janu/2021</t>
        </r>
      </text>
    </comment>
    <comment ref="CT159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09/01/2021
2192
Dec + Janu/21
Paid in Janu/2021</t>
        </r>
      </text>
    </comment>
    <comment ref="CX159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14/03/21
2193
fEb+  March/21</t>
        </r>
      </text>
    </comment>
    <comment ref="DD159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02/06/21
2194</t>
        </r>
      </text>
    </comment>
    <comment ref="T160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09/09/2020
9,000/-</t>
        </r>
      </text>
    </comment>
    <comment ref="U160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09/09/2020
9,000/-</t>
        </r>
      </text>
    </comment>
    <comment ref="V160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09/09/2020
9,000/-</t>
        </r>
      </text>
    </comment>
    <comment ref="W160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16/08/2020
9,000/-
07/10/20
8950
O/fee=6500
Paid to Oct/20</t>
        </r>
      </text>
    </comment>
    <comment ref="CD160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09/09/2020
9,000/-</t>
        </r>
      </text>
    </comment>
    <comment ref="CF160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09/09/2020
9,000/-</t>
        </r>
      </text>
    </comment>
    <comment ref="CH160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09/09/2020
9,000/-</t>
        </r>
      </text>
    </comment>
    <comment ref="CJ160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09/09/2020
9,000/-</t>
        </r>
      </text>
    </comment>
    <comment ref="CP160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10/10/2020
By bash
C=11120
H=2040
T=13160</t>
        </r>
      </text>
    </comment>
    <comment ref="CR160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22/12/2020
40676
Nov + Dec/20
Paid in Dec/20</t>
        </r>
      </text>
    </comment>
    <comment ref="CT160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22/12/2020
40676
Nov + Dec/20
Paid in Dec/20</t>
        </r>
      </text>
    </comment>
    <comment ref="CV160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26/01/21
2214</t>
        </r>
      </text>
    </comment>
    <comment ref="H161" authorId="0">
      <text>
        <r>
          <rPr>
            <b/>
            <sz val="9"/>
            <color indexed="81"/>
            <rFont val="Tahoma"/>
            <family val="2"/>
          </rPr>
          <t xml:space="preserve">Windows User:
</t>
        </r>
        <r>
          <rPr>
            <sz val="9"/>
            <color indexed="81"/>
            <rFont val="Tahoma"/>
            <family val="2"/>
          </rPr>
          <t xml:space="preserve">Note-149
Less=2,000/-
Opening to Clossing Period
Meeting=20/10/2020
</t>
        </r>
      </text>
    </comment>
    <comment ref="L161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b/>
            <sz val="9"/>
            <color indexed="81"/>
            <rFont val="Tahoma"/>
            <family val="2"/>
          </rPr>
          <t>Note-19</t>
        </r>
        <r>
          <rPr>
            <sz val="9"/>
            <color indexed="81"/>
            <rFont val="Tahoma"/>
            <family val="2"/>
          </rPr>
          <t xml:space="preserve">
Less-2,000/-
Meeting
20/10/2020</t>
        </r>
      </text>
    </comment>
    <comment ref="T161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09/09/2020
15,500/-</t>
        </r>
      </text>
    </comment>
    <comment ref="U161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09/09/2020
15,500/-</t>
        </r>
      </text>
    </comment>
    <comment ref="V161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09/09/2020
15,500/-</t>
        </r>
      </text>
    </comment>
    <comment ref="W161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09/09/2020
15,500/-</t>
        </r>
      </text>
    </comment>
    <comment ref="CD161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09/09/2020
15,500/-</t>
        </r>
      </text>
    </comment>
    <comment ref="CF161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09/09/2020
15,500/-</t>
        </r>
      </text>
    </comment>
    <comment ref="CH161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09/09/2020
15,500/-</t>
        </r>
      </text>
    </comment>
    <comment ref="CJ161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09/09/2020
15,500/-</t>
        </r>
      </text>
    </comment>
    <comment ref="CM161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Less 30% in Tuition fee for Oct/20.</t>
        </r>
      </text>
    </comment>
    <comment ref="CN161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18/11/2020
By bkash
C=3220 
 Oct/20
Paid in Nov/20</t>
        </r>
      </text>
    </comment>
    <comment ref="CO161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Less 30% in Tuition fee for Oct/20.</t>
        </r>
      </text>
    </comment>
    <comment ref="CP161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18/11/2020
By bkash
C=3220  Oct
18/01/2021
By bkash
C=3220
Nov/20
Paid in Janu/21</t>
        </r>
      </text>
    </comment>
    <comment ref="CT161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18/01/2021
By bkash
C=3220
Nov/20
Paid in Janu/21
</t>
        </r>
      </text>
    </comment>
    <comment ref="CV161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07/02/21
By bkash
C=3220
Dec/20</t>
        </r>
      </text>
    </comment>
    <comment ref="CX161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27/03/2021
By bkash
C= 3220
27/03/2021
By bkash
C= 3220
6,440/-</t>
        </r>
      </text>
    </comment>
    <comment ref="DB161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31/05/21
2242
Up to May/21</t>
        </r>
      </text>
    </comment>
    <comment ref="T162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09/09/2020
9,000/-</t>
        </r>
      </text>
    </comment>
    <comment ref="U162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09/09/2020
9,000/-</t>
        </r>
      </text>
    </comment>
    <comment ref="V162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09/09/2020
9,000/-</t>
        </r>
      </text>
    </comment>
    <comment ref="W162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09/09/2020
9,000/-
14.09.2020
2526
6,500/-</t>
        </r>
      </text>
    </comment>
    <comment ref="CD162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09/09/2020
9,000/-</t>
        </r>
      </text>
    </comment>
    <comment ref="CF162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09/09/2020
9,000/-</t>
        </r>
      </text>
    </comment>
    <comment ref="CH162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09/09/2020
9,000/-</t>
        </r>
      </text>
    </comment>
    <comment ref="CJ162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09/09/2020
9,000/-
14.09.2020
2526
6,500/-</t>
        </r>
      </text>
    </comment>
    <comment ref="CM162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Less 30% in Tuition fee for Oct/20.</t>
        </r>
      </text>
    </comment>
    <comment ref="CN162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21/11/2020
By bkash
C=9240 Oct + Nov
Oct/20
Paid in Nov/20
</t>
        </r>
      </text>
    </comment>
    <comment ref="CO162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Less 30% in Tuition fee for Oct/20.</t>
        </r>
      </text>
    </comment>
    <comment ref="CP162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21/11/2020
By bkash
C=9240 Oct + Nov
H=4320
T=13420</t>
        </r>
      </text>
    </comment>
    <comment ref="CR162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27/01/21
2527
Dec + Janu/21
Paid in Janu/21</t>
        </r>
      </text>
    </comment>
    <comment ref="CT162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27/01/21
2527
Dec + Janu/21
Paid in Janu/21</t>
        </r>
      </text>
    </comment>
    <comment ref="DB162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08/05/21
2529
Feb/21</t>
        </r>
      </text>
    </comment>
    <comment ref="DD162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05/06/21
2530</t>
        </r>
      </text>
    </comment>
    <comment ref="T163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09/09/2020
15,500/-</t>
        </r>
      </text>
    </comment>
    <comment ref="U163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09/09/2020
15,500/-</t>
        </r>
      </text>
    </comment>
    <comment ref="V163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09/09/2020
15,500/-</t>
        </r>
      </text>
    </comment>
    <comment ref="W163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09/09/2020
15,500/-</t>
        </r>
      </text>
    </comment>
    <comment ref="CD163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09/09/2020
15,500/-</t>
        </r>
      </text>
    </comment>
    <comment ref="CF163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09/09/2020
15,500/-</t>
        </r>
      </text>
    </comment>
    <comment ref="CH163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09/09/2020
15,500/-</t>
        </r>
      </text>
    </comment>
    <comment ref="CJ163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09/09/2020
15,500/-</t>
        </r>
      </text>
    </comment>
    <comment ref="CM163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Less 30% in Tuition fee for Oct/20.</t>
        </r>
      </text>
    </comment>
    <comment ref="CN163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08/11/2020
2551
Oct/2020
paid to Nov/20</t>
        </r>
      </text>
    </comment>
    <comment ref="CO163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Less 30% in Tuition fee for Oct/20.</t>
        </r>
      </text>
    </comment>
    <comment ref="CP163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08/11/2020
2551
Oct/2020
04/01/2021
2552
Nov + Dec/20
Paid in Janu/21</t>
        </r>
      </text>
    </comment>
    <comment ref="CR163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04/01/2021
2552
Nov + Dec/20
Paid in Janu/21</t>
        </r>
      </text>
    </comment>
    <comment ref="CT163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04/01/2021
2552
Nov + Dec/20
Paid in Janu/21</t>
        </r>
      </text>
    </comment>
    <comment ref="CX163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08/03/21
2553
Janu + Feb/21</t>
        </r>
      </text>
    </comment>
    <comment ref="DD163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05/06/21
2554
March + April/21</t>
        </r>
      </text>
    </comment>
    <comment ref="T164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09/09/2020
9,000/-</t>
        </r>
      </text>
    </comment>
    <comment ref="U164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09/09/2020
9,000/-</t>
        </r>
      </text>
    </comment>
    <comment ref="V164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09/09/2020
9,000/-</t>
        </r>
      </text>
    </comment>
    <comment ref="W164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16/08/2020
9,000/-
07/10/20
8950
O/fee=6500
Paid to Oct/20</t>
        </r>
      </text>
    </comment>
    <comment ref="CD164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09/09/2020
9,000/-</t>
        </r>
      </text>
    </comment>
    <comment ref="CF164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09/09/2020
9,000/-</t>
        </r>
      </text>
    </comment>
    <comment ref="CH164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09/09/2020
9,000/-</t>
        </r>
      </text>
    </comment>
    <comment ref="CJ164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09/09/2020
9,000/-
26/01/21
2574
Janu/21
O/fee=6500</t>
        </r>
      </text>
    </comment>
    <comment ref="CM164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Less 30% in Tuition fee for Oct/20.</t>
        </r>
      </text>
    </comment>
    <comment ref="CO164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Less 30% in Tuition fee for Oct/20.</t>
        </r>
      </text>
    </comment>
    <comment ref="CP164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07/11/2020
By bkash
C=9240
H=4080
T=13320</t>
        </r>
      </text>
    </comment>
    <comment ref="CR164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13/12/202
By bkash
C=4620
H=2040
T=6660
Dec/20</t>
        </r>
      </text>
    </comment>
    <comment ref="CT164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26/01/21
2574
Janu/21
O/fee=6500
</t>
        </r>
      </text>
    </comment>
    <comment ref="CV164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10/02/21
9575</t>
        </r>
      </text>
    </comment>
    <comment ref="CZ164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19/04/21
By bkash
C=4620  March/21
H=2040
T=6660</t>
        </r>
      </text>
    </comment>
    <comment ref="H165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Less-2,000/-</t>
        </r>
      </text>
    </comment>
    <comment ref="L165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Less-2,000/-</t>
        </r>
      </text>
    </comment>
    <comment ref="T165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10/09/2020
9,000/-</t>
        </r>
      </text>
    </comment>
    <comment ref="U165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10/09/2020
9,000/-</t>
        </r>
      </text>
    </comment>
    <comment ref="V165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10/09/2020
9,000/-</t>
        </r>
      </text>
    </comment>
    <comment ref="W165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16/08/2020
9,000/-
07/10/20
8950
O/fee=6500
Paid to Oct/20</t>
        </r>
      </text>
    </comment>
    <comment ref="CD165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10/09/2020
9,000/-</t>
        </r>
      </text>
    </comment>
    <comment ref="CF165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10/09/2020
9,000/-</t>
        </r>
      </text>
    </comment>
    <comment ref="CH165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10/09/2020
9,000/-</t>
        </r>
      </text>
    </comment>
    <comment ref="CJ165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13/09/2020
9,000/-
26/01/21
2598
O/fee=6500
Nov to Janu/21
Paid in Janu/21</t>
        </r>
      </text>
    </comment>
    <comment ref="CP165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10/10/2020
By bash
C=3220
H=1950
T=5170</t>
        </r>
      </text>
    </comment>
    <comment ref="CR165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26/01/21
2598
O/fee=6500
Nov to Janu/21
Paid in Janu/21</t>
        </r>
      </text>
    </comment>
    <comment ref="CT165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26/01/21
2598
O/fee=6500
Nov to Janu/21
Paid in Janu/21</t>
        </r>
      </text>
    </comment>
    <comment ref="CV165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26/01/21
2598
O/fee=6500
Nov to Janu/21
Paid in Janu/21</t>
        </r>
      </text>
    </comment>
    <comment ref="CX165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11/02/21
2599</t>
        </r>
      </text>
    </comment>
    <comment ref="DF165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02/06/21
2600
Up to june/21</t>
        </r>
      </text>
    </comment>
    <comment ref="H166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Less-2,000/-</t>
        </r>
      </text>
    </comment>
    <comment ref="L166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Less-2,000/-</t>
        </r>
      </text>
    </comment>
    <comment ref="T166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10/09/2020
15,500/-</t>
        </r>
      </text>
    </comment>
    <comment ref="U166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10/09/2020
15,500/-</t>
        </r>
      </text>
    </comment>
    <comment ref="V166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10/09/2020
15,500/-</t>
        </r>
      </text>
    </comment>
    <comment ref="W166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10/09/2020
15,500/-</t>
        </r>
      </text>
    </comment>
    <comment ref="CD166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10/09/2020
15,500/-</t>
        </r>
      </text>
    </comment>
    <comment ref="CF166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10/09/2020
15,500/-</t>
        </r>
      </text>
    </comment>
    <comment ref="CH166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10/09/2020
15,500/-</t>
        </r>
      </text>
    </comment>
    <comment ref="CJ166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10/09/2020
15,500/-</t>
        </r>
      </text>
    </comment>
    <comment ref="CP166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08/10/20
2623
</t>
        </r>
      </text>
    </comment>
    <comment ref="CR166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09/11/2020
2624
</t>
        </r>
      </text>
    </comment>
    <comment ref="CT166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06/12/2020
2625</t>
        </r>
      </text>
    </comment>
    <comment ref="CV166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06/01/2021
2626</t>
        </r>
      </text>
    </comment>
    <comment ref="CX166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09/02/21
2627</t>
        </r>
      </text>
    </comment>
    <comment ref="CZ166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07/03/21
2628</t>
        </r>
      </text>
    </comment>
    <comment ref="DB166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06/04/2021
2629
</t>
        </r>
      </text>
    </comment>
    <comment ref="DD166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05/05/21
2630</t>
        </r>
      </text>
    </comment>
    <comment ref="DF166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06/06/21
2631
June/21</t>
        </r>
      </text>
    </comment>
    <comment ref="T167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10/09/2020
9,000/-</t>
        </r>
      </text>
    </comment>
    <comment ref="U167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10/09/2020
9,000/-</t>
        </r>
      </text>
    </comment>
    <comment ref="V167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10/09/2020
9,000/-</t>
        </r>
      </text>
    </comment>
    <comment ref="W167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16/08/2020
9,000/-
07/10/20
8950
O/fee=6500
Paid to Oct/20</t>
        </r>
      </text>
    </comment>
    <comment ref="CD167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10/09/2020
9,000/-</t>
        </r>
      </text>
    </comment>
    <comment ref="CF167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10/09/2020
9,000/-</t>
        </r>
      </text>
    </comment>
    <comment ref="CH167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10/09/2020
9,000/-</t>
        </r>
      </text>
    </comment>
    <comment ref="CJ167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10/09/2020
9,000/-</t>
        </r>
      </text>
    </comment>
    <comment ref="CP167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30/01/21
Oct=4620
Nov-4620
Dec=3280 Due=1360
Paid in Janu/21</t>
        </r>
      </text>
    </comment>
    <comment ref="CR167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30/01/21
Oct=4620
Nov-4620
Dec=3280 Due=1360
Paid in Janu/21</t>
        </r>
      </text>
    </comment>
    <comment ref="CT167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30/01/21
Oct=4620
Nov-4620
Dec=3280 Due=1360
Paid in Janu/21</t>
        </r>
      </text>
    </comment>
    <comment ref="CV167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30/01/21
2647
Oct=4620
Nov-4620
Dec=3280 Due=1360
Paid in Janu/21</t>
        </r>
      </text>
    </comment>
    <comment ref="DF167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07/06/21
2648
Fec/20</t>
        </r>
      </text>
    </comment>
    <comment ref="T168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10/09/2020
9,000/-</t>
        </r>
      </text>
    </comment>
    <comment ref="U168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10/09/2020
9,000/-</t>
        </r>
      </text>
    </comment>
    <comment ref="V168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10/09/2020
9,000/-</t>
        </r>
      </text>
    </comment>
    <comment ref="W168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16/08/2020
9,000/-
07/10/20
8950
O/fee=6500
Paid to Oct/20</t>
        </r>
      </text>
    </comment>
    <comment ref="CD168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10/09/2020
9,000/-</t>
        </r>
      </text>
    </comment>
    <comment ref="CF168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10/09/2020
9,000/-</t>
        </r>
      </text>
    </comment>
    <comment ref="CH168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10/09/2020
9,000/-</t>
        </r>
      </text>
    </comment>
    <comment ref="CJ168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10/09/2020
9,000/-</t>
        </r>
      </text>
    </comment>
    <comment ref="CP168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30/01/21
2671
Oct=4620
Nov-4620
Dec=3280 Due=1360
Paid in Janu/21</t>
        </r>
      </text>
    </comment>
    <comment ref="CR168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30/01/21
2671
Oct=4620
Nov-4620
Dec=3280 Due=1360
Paid in Janu/21</t>
        </r>
      </text>
    </comment>
    <comment ref="CT168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30/01/21
2671
Oct=4620
Nov-4620
Dec=3280 Due=1360
Paid in Janu/21</t>
        </r>
      </text>
    </comment>
    <comment ref="CV168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30/01/21
2671
Oct=4620
Nov-4620
Dec=3280 Due=1360
Paid in Janu/21</t>
        </r>
      </text>
    </comment>
    <comment ref="DF168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07/06/21
2672
Dec/20 1360
O/fee=6500
T=7860</t>
        </r>
      </text>
    </comment>
    <comment ref="T169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10/09/2020
9,000/-</t>
        </r>
      </text>
    </comment>
    <comment ref="U169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10/09/2020
9,000/-</t>
        </r>
      </text>
    </comment>
    <comment ref="V169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10/09/2020
9,000/-</t>
        </r>
      </text>
    </comment>
    <comment ref="W169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16/08/2020
9,000/-
07/10/20
8950
O/fee=6500
Paid to Oct/20</t>
        </r>
      </text>
    </comment>
    <comment ref="CD169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10/09/2020
9,000/-</t>
        </r>
      </text>
    </comment>
    <comment ref="CF169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10/09/2020
9,000/-</t>
        </r>
      </text>
    </comment>
    <comment ref="CH169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10/09/2020
9,000/-</t>
        </r>
      </text>
    </comment>
    <comment ref="CJ169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10/09/2020
9,000/-
17/12/2020
2694
O/fee=6500
Oct to Sec/20
Paid in Dec/20</t>
        </r>
      </text>
    </comment>
    <comment ref="CM169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Less 30% in Tuition fee for Oct/20.</t>
        </r>
      </text>
    </comment>
    <comment ref="CN169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17/12/2020
2694
O/fee=6500
Oct to Sec/20
Paid in Dec/20</t>
        </r>
      </text>
    </comment>
    <comment ref="CO169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Less 30% in Tuition fee for Oct/20.</t>
        </r>
      </text>
    </comment>
    <comment ref="CP169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17/12/2020
2694
O/fee=6500
Oct to Sec/20
Paid in Dec/20</t>
        </r>
      </text>
    </comment>
    <comment ref="CR169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17/12/2020
2694
O/fee=6500
Oct to Sec/20
Paid in Dec/20</t>
        </r>
      </text>
    </comment>
    <comment ref="CT169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25/01/21
2965
</t>
        </r>
      </text>
    </comment>
    <comment ref="CV169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10/02/21
2696</t>
        </r>
      </text>
    </comment>
    <comment ref="CZ169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09/04/21
By bkash
C=4450
H=2160
March/21
T=6610
27/04/21
By bkash
C=4450
H=2160
April/21
T=6610</t>
        </r>
      </text>
    </comment>
    <comment ref="DB169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26/05/21
By bkash
C=4450
H=2160
T=6610</t>
        </r>
      </text>
    </comment>
    <comment ref="H170" authorId="0">
      <text>
        <r>
          <rPr>
            <b/>
            <sz val="9"/>
            <color indexed="81"/>
            <rFont val="Tahoma"/>
            <family val="2"/>
          </rPr>
          <t xml:space="preserve">Windows User:
</t>
        </r>
        <r>
          <rPr>
            <sz val="9"/>
            <color indexed="81"/>
            <rFont val="Tahoma"/>
            <family val="2"/>
          </rPr>
          <t xml:space="preserve">Note-149
Less=2,000/-
Opening to Clossing Period
Meeting=20/10/2020
</t>
        </r>
      </text>
    </comment>
    <comment ref="L170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b/>
            <sz val="9"/>
            <color indexed="81"/>
            <rFont val="Tahoma"/>
            <family val="2"/>
          </rPr>
          <t>Note-19</t>
        </r>
        <r>
          <rPr>
            <sz val="9"/>
            <color indexed="81"/>
            <rFont val="Tahoma"/>
            <family val="2"/>
          </rPr>
          <t xml:space="preserve">
Less-2,000/-
20/10/20 </t>
        </r>
      </text>
    </comment>
    <comment ref="T170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10/09/2020
9,000/-</t>
        </r>
      </text>
    </comment>
    <comment ref="U170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10/09/2020
9,000/-</t>
        </r>
      </text>
    </comment>
    <comment ref="V170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10/09/2020
9,000/-</t>
        </r>
      </text>
    </comment>
    <comment ref="W170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16/08/2020
9,000/-
07/10/20
8950
O/fee=6500
Paid to Oct/20</t>
        </r>
      </text>
    </comment>
    <comment ref="CD170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10/09/2020
9,000/-</t>
        </r>
      </text>
    </comment>
    <comment ref="CF170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10/09/2020
9,000/-</t>
        </r>
      </text>
    </comment>
    <comment ref="CH170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10/09/2020
9,000/-</t>
        </r>
      </text>
    </comment>
    <comment ref="CJ170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10/09/2020
9,000/-
08.10.2020
2718
Oct/20 Less=30%
Others fee=6,500/-</t>
        </r>
      </text>
    </comment>
    <comment ref="CM170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Less 30% in Tuition fee for Oct/20.</t>
        </r>
      </text>
    </comment>
    <comment ref="CN170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08.10.2020
2718
Oct/20 Less=30%
Others fee=6,500/-</t>
        </r>
      </text>
    </comment>
    <comment ref="CO170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Less 30% in Tuition fee for Oct/20.</t>
        </r>
      </text>
    </comment>
    <comment ref="CP170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08/11/2020
2719
</t>
        </r>
      </text>
    </comment>
    <comment ref="CR170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09/12/2020
2720</t>
        </r>
      </text>
    </comment>
    <comment ref="CT170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14/01/2021
2721
</t>
        </r>
      </text>
    </comment>
    <comment ref="CV170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25/02/21
2722
Feb/21</t>
        </r>
      </text>
    </comment>
    <comment ref="CX170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22/03/2021
2723
</t>
        </r>
      </text>
    </comment>
    <comment ref="DB170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24/05/21
2724
April/21</t>
        </r>
      </text>
    </comment>
    <comment ref="DD170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05/06/21
2725
May/21</t>
        </r>
      </text>
    </comment>
    <comment ref="T171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10/09/2020
9,000/-</t>
        </r>
      </text>
    </comment>
    <comment ref="U171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10/09/2020
9,000/-</t>
        </r>
      </text>
    </comment>
    <comment ref="V171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10/09/2020
9,000/-</t>
        </r>
      </text>
    </comment>
    <comment ref="W171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16/08/2020
9,000/-
07/10/20
8950
O/fee=6500
Paid to Oct/20</t>
        </r>
      </text>
    </comment>
    <comment ref="CD171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10/09/2020
9,000/-</t>
        </r>
      </text>
    </comment>
    <comment ref="CF171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10/09/2020
9,000/-</t>
        </r>
      </text>
    </comment>
    <comment ref="CH171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10/09/2020
9,000/-</t>
        </r>
      </text>
    </comment>
    <comment ref="CJ171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10/09/2020
9,000/-
27/01/21
56562
O/fee=6500
Oct/20
Nov=2160 Due=2180
Paid in Janu/21</t>
        </r>
      </text>
    </comment>
    <comment ref="CM171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Less 30% in Tuition fee for Oct/20.</t>
        </r>
      </text>
    </comment>
    <comment ref="CN171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27/01/21
56562
O/fee=6500
Oct/20
Nov=2160 Due=2180
Paid in Janu/21</t>
        </r>
      </text>
    </comment>
    <comment ref="CO171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Less 30% in Tuition fee for Oct/20.</t>
        </r>
      </text>
    </comment>
    <comment ref="CP171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27/01/21
56562
O/fee=6500
Oct/20
Nov=2160 Due=2180
Paid in Janu/21</t>
        </r>
      </text>
    </comment>
    <comment ref="CT171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27/01/21
56562
O/fee=6500
Oct/20
Nov=2160 Due=2180
Paid in Janu/21</t>
        </r>
      </text>
    </comment>
    <comment ref="CV171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10/02/21
2742</t>
        </r>
      </text>
    </comment>
    <comment ref="DD171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04/06/21
2743
12,000/-</t>
        </r>
      </text>
    </comment>
    <comment ref="T172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10/09/2020
4,000/-</t>
        </r>
      </text>
    </comment>
    <comment ref="U172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10/09/2020
4,000/-</t>
        </r>
      </text>
    </comment>
    <comment ref="V172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10/09/2020
4,000/-
19.09.2020
11522
S/c=3500
O. fee=3500</t>
        </r>
      </text>
    </comment>
    <comment ref="W172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19.09.2020
11522
S/c=3500
O. fee=3500
20.10.2020
11523
Oct/20
Others fee=4,500/-</t>
        </r>
      </text>
    </comment>
    <comment ref="CD172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10/09/2020
4,000/-</t>
        </r>
      </text>
    </comment>
    <comment ref="CF172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10/09/2020
4,000/-</t>
        </r>
      </text>
    </comment>
    <comment ref="CH172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10/09/2020
4,000/-
19.09.2020
11522
S/c=3500
O. fee=3500</t>
        </r>
      </text>
    </comment>
    <comment ref="CJ172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19.09.2020
11522
S/c=3500
O. fee=3500
20.10.2020
11523
Oct/20
Others fee=4,500/-</t>
        </r>
      </text>
    </comment>
    <comment ref="CM172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Less 30% in Tuition fee for Oct/20.</t>
        </r>
      </text>
    </comment>
    <comment ref="CN172" authorId="1">
      <text>
        <r>
          <rPr>
            <b/>
            <sz val="9"/>
            <color indexed="81"/>
            <rFont val="Tahoma"/>
            <family val="2"/>
          </rPr>
          <t>hp:</t>
        </r>
        <r>
          <rPr>
            <sz val="9"/>
            <color indexed="81"/>
            <rFont val="Tahoma"/>
            <family val="2"/>
          </rPr>
          <t xml:space="preserve">
20.10.2020
11523
Oct/20
Others fee=4,500/-</t>
        </r>
      </text>
    </comment>
    <comment ref="CO172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Less 30% in Tuition fee for Oct/20.</t>
        </r>
      </text>
    </comment>
    <comment ref="CP172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25/01/21
11524
Nov to jau/21
Paid in janu/21</t>
        </r>
      </text>
    </comment>
    <comment ref="CR172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25/01/21
11524
Nov to jau/21
Paid in janu/21</t>
        </r>
      </text>
    </comment>
    <comment ref="CT172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25/01/21
11524
Nov to jau/21
Paid in janu/21</t>
        </r>
      </text>
    </comment>
    <comment ref="DD172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07/06/21
11526
</t>
        </r>
      </text>
    </comment>
    <comment ref="H173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Less-2,000/-</t>
        </r>
      </text>
    </comment>
    <comment ref="L173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Less-2,000/-</t>
        </r>
      </text>
    </comment>
    <comment ref="T173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10/09/2020
9,000/-</t>
        </r>
      </text>
    </comment>
    <comment ref="U173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10/09/2020
9,000/-</t>
        </r>
      </text>
    </comment>
    <comment ref="V173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10/09/2020
9,000/-</t>
        </r>
      </text>
    </comment>
    <comment ref="W173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16/08/2020
9,000/-
07/10/20
8950
O/fee=6500
Paid to Oct/20</t>
        </r>
      </text>
    </comment>
    <comment ref="CD173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10/09/2020
9,000/-</t>
        </r>
      </text>
    </comment>
    <comment ref="CF173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10/09/2020
9,000/-</t>
        </r>
      </text>
    </comment>
    <comment ref="CH173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10/09/2020
9,000/-</t>
        </r>
      </text>
    </comment>
    <comment ref="CJ173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10/09/2020
9,000/-
26/01/21
11546
O/fee=6500
Oct to Janbu/21
Paid in Janu/21</t>
        </r>
      </text>
    </comment>
    <comment ref="CP173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26/01/21
11546
O/fee=6500
Oct to Janbu/21
Paid in Janu/21</t>
        </r>
      </text>
    </comment>
    <comment ref="CR173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26/01/21
11546
O/fee=6500
Oct to Janbu/21
Paid in Janu/21</t>
        </r>
      </text>
    </comment>
    <comment ref="CT173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26/01/21
11546
O/fee=6500
Oct to Janbu/21
Paid in Janu/21</t>
        </r>
      </text>
    </comment>
    <comment ref="CV173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26/01/21
11546
O/fee=6500
Oct to Janbu/21
Paid in Janu/21</t>
        </r>
      </text>
    </comment>
    <comment ref="DF173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06/06/21
11547
Up to March/21</t>
        </r>
      </text>
    </comment>
    <comment ref="T174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10/09/2020
9,000/-</t>
        </r>
      </text>
    </comment>
    <comment ref="U174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10/09/2020
9,000/-</t>
        </r>
      </text>
    </comment>
    <comment ref="V174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10/09/2020
9,000/-</t>
        </r>
      </text>
    </comment>
    <comment ref="W174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16/08/2020
9,000/-
07/10/20
8950
O/fee=6500
Paid to Oct/20</t>
        </r>
      </text>
    </comment>
    <comment ref="CD174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10/09/2020
9,000/-</t>
        </r>
      </text>
    </comment>
    <comment ref="CF174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10/09/2020
9,000/-</t>
        </r>
      </text>
    </comment>
    <comment ref="CH174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10/09/2020
9,000/-</t>
        </r>
      </text>
    </comment>
    <comment ref="CJ174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10/09/2020
9,000/-
27/01/2021
11570
O/fee=6500
Oct to jasnu/21
Paid in Janu/21</t>
        </r>
      </text>
    </comment>
    <comment ref="CM174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Less 30% in Tuition fee for Oct/20.</t>
        </r>
      </text>
    </comment>
    <comment ref="CN174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27/01/2021
11570
O/fee=6500
Oct to jasnu/21
Paid in Janu/21</t>
        </r>
      </text>
    </comment>
    <comment ref="CO174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Less 30% in Tuition fee for Oct/20.</t>
        </r>
      </text>
    </comment>
    <comment ref="CP174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27/01/2021
11570
O/fee=6500
Oct to jasnu/21
Paid in Janu/21</t>
        </r>
      </text>
    </comment>
    <comment ref="CR174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27/01/2021
11570
O/fee=6500
Oct to jasnu/21
Paid in Janu/21</t>
        </r>
      </text>
    </comment>
    <comment ref="CT174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27/01/2021
11570
O/fee=6500
Oct to jasnu/21
Paid in Janu/21</t>
        </r>
      </text>
    </comment>
    <comment ref="DD174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06/06/21
11571
Up to June/21</t>
        </r>
      </text>
    </comment>
    <comment ref="T175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10/09/2020
9,000/-</t>
        </r>
      </text>
    </comment>
    <comment ref="U175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10/09/2020
9,000/-</t>
        </r>
      </text>
    </comment>
    <comment ref="V175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10/09/2020
9,000/-</t>
        </r>
      </text>
    </comment>
    <comment ref="W175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16/08/2020
9,000/-
07/10/20
8950
O/fee=6500
Paid to Oct/20</t>
        </r>
      </text>
    </comment>
    <comment ref="CD175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10/09/2020
9,000/-</t>
        </r>
      </text>
    </comment>
    <comment ref="CF175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10/09/2020
9,000/-</t>
        </r>
      </text>
    </comment>
    <comment ref="CH175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10/09/2020
9,000/-</t>
        </r>
      </text>
    </comment>
    <comment ref="CJ175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10/09/2020
9,000/-
19/12/2020
11595
O/fe=6500
Nov/20
paid in Dec/20</t>
        </r>
      </text>
    </comment>
    <comment ref="CM175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Less 30% in Tuition fee for Oct/20.</t>
        </r>
      </text>
    </comment>
    <comment ref="CN175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13.10.2020
11594
Oct/20 Less=30%
Others fee due by P.sir</t>
        </r>
      </text>
    </comment>
    <comment ref="CO175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Less 30% in Tuition fee for Oct/20.</t>
        </r>
      </text>
    </comment>
    <comment ref="CP175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19/12/2020
11595
O/fe=6500
Nov/20
paid in Dec/20</t>
        </r>
      </text>
    </comment>
    <comment ref="CR175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19/12/2020
11595
O/fe=6500
Nov/20
paid in Dec/20</t>
        </r>
      </text>
    </comment>
    <comment ref="CV175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10/02/21
11596</t>
        </r>
      </text>
    </comment>
    <comment ref="DD175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05/06/21
11597
</t>
        </r>
      </text>
    </comment>
    <comment ref="H176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Less-3,300/-</t>
        </r>
      </text>
    </comment>
    <comment ref="L176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Less-3,300/-</t>
        </r>
      </text>
    </comment>
    <comment ref="T176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10/09/2020
9,000/-</t>
        </r>
      </text>
    </comment>
    <comment ref="U176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10/09/2020
9,000/-</t>
        </r>
      </text>
    </comment>
    <comment ref="V176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10/09/2020
9,000/-</t>
        </r>
      </text>
    </comment>
    <comment ref="W176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16/08/2020
9,000/-
07/10/20
8950
O/fee=6500
Paid to Oct/20</t>
        </r>
      </text>
    </comment>
    <comment ref="CD176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10/09/2020
9,000/-</t>
        </r>
      </text>
    </comment>
    <comment ref="CF176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10/09/2020
9,000/-</t>
        </r>
      </text>
    </comment>
    <comment ref="CH176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10/09/2020
9,000/-</t>
        </r>
      </text>
    </comment>
    <comment ref="CJ176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10/09/2020
9,000/-
30/01/21
11619
O/fee=6500
Paid in Janu/21</t>
        </r>
      </text>
    </comment>
    <comment ref="CP176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10/01/2021
11618
Oct/20 to Janu/21
Paid in Janu/21</t>
        </r>
      </text>
    </comment>
    <comment ref="CR176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10/01/2021
11618
Oct/20 to Janu/21
Paid in Janu/21</t>
        </r>
      </text>
    </comment>
    <comment ref="CT176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10/01/2021
11618
Oct/20 to Janu/21
Paid in Janu/21</t>
        </r>
      </text>
    </comment>
    <comment ref="CV176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10/01/2021
11618
Oct/20 to Janu/21
Paid in Janu/21
30/01/21
11619
O/fee=6500
Paid in Janu/21</t>
        </r>
      </text>
    </comment>
    <comment ref="DF176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13/06/21
11620
Feb/21</t>
        </r>
      </text>
    </comment>
    <comment ref="H177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Less-3,300/-</t>
        </r>
      </text>
    </comment>
    <comment ref="L177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Less-3,300/-</t>
        </r>
      </text>
    </comment>
    <comment ref="T177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10/09/2020
9,000/-</t>
        </r>
      </text>
    </comment>
    <comment ref="U177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10/09/2020
9,000/-</t>
        </r>
      </text>
    </comment>
    <comment ref="V177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10/09/2020
9,000/-</t>
        </r>
      </text>
    </comment>
    <comment ref="W177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16/08/2020
9,000/-
07/10/20
8950
O/fee=6500
Paid to Oct/20</t>
        </r>
      </text>
    </comment>
    <comment ref="CD177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10/09/2020
9,000/-</t>
        </r>
      </text>
    </comment>
    <comment ref="CF177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10/09/2020
9,000/-</t>
        </r>
      </text>
    </comment>
    <comment ref="CH177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10/09/2020
9,000/-</t>
        </r>
      </text>
    </comment>
    <comment ref="CJ177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10/09/2020
9,000/-
28/01/21
11644
O/fee=6500
Dec + Janu/20
Paid  in Janu/21</t>
        </r>
      </text>
    </comment>
    <comment ref="CP177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13/10/20
11642</t>
        </r>
      </text>
    </comment>
    <comment ref="CR177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12/11/2020
11643
</t>
        </r>
      </text>
    </comment>
    <comment ref="CT177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28/01/21
11644
O/fee=6500
Dec + Janu/20
Paid  in Janu/21</t>
        </r>
      </text>
    </comment>
    <comment ref="CV177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28/01/21
11644
O/fee=6500
Dec + Janu/20
Paid  in Janu/21</t>
        </r>
      </text>
    </comment>
    <comment ref="DF177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07/06/21
11645
Feb + March/21</t>
        </r>
      </text>
    </comment>
    <comment ref="T178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10/09/2020
9,000/-</t>
        </r>
      </text>
    </comment>
    <comment ref="U178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10/09/2020
9,000/-</t>
        </r>
      </text>
    </comment>
    <comment ref="V178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10/09/2020
9,000/-</t>
        </r>
      </text>
    </comment>
    <comment ref="W178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16/08/2020
9,000/-
07/10/20
8950
O/fee=6500
Paid to Oct/20</t>
        </r>
      </text>
    </comment>
    <comment ref="CD178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10/09/2020
9,000/-</t>
        </r>
      </text>
    </comment>
    <comment ref="CF178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10/09/2020
9,000/-</t>
        </r>
      </text>
    </comment>
    <comment ref="CH178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10/09/2020
9,000/-</t>
        </r>
      </text>
    </comment>
    <comment ref="CJ178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10/09/2020
9,000/-
30/01/21
11667
O/fee=6500
Oct=2500 Due=2120
Paid in Janu/21</t>
        </r>
      </text>
    </comment>
    <comment ref="CV178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30/01/21
11667
O/fee=6500
Oct=2500 Due=2120
Paid in Janu/21</t>
        </r>
      </text>
    </comment>
    <comment ref="DB178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13/04/2021
11668
Oct/20
Nov/20=1840 Due=2500</t>
        </r>
      </text>
    </comment>
    <comment ref="T179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10/09/2020
9,000/-</t>
        </r>
      </text>
    </comment>
    <comment ref="U179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10/09/2020
9,000/-</t>
        </r>
      </text>
    </comment>
    <comment ref="V179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10/09/2020
9,000/-</t>
        </r>
      </text>
    </comment>
    <comment ref="W179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16/08/2020
9,000/-
07/10/20
8950
O/fee=6500
Paid to Oct/20</t>
        </r>
      </text>
    </comment>
    <comment ref="CD179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10/09/2020
9,000/-</t>
        </r>
      </text>
    </comment>
    <comment ref="CF179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10/09/2020
9,000/-</t>
        </r>
      </text>
    </comment>
    <comment ref="CH179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10/09/2020
9,000/-</t>
        </r>
      </text>
    </comment>
    <comment ref="CJ179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10/09/2020
9,000/-
26/01/2021
11692
O/fee6500
Nov + Dec/20
Paid in Janu/21</t>
        </r>
      </text>
    </comment>
    <comment ref="CM179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Less 30% in Tuition fee for Oct/20.</t>
        </r>
      </text>
    </comment>
    <comment ref="CN179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13.10.2020
11691
Oct/20 Less=30%
Others fee due by P.sir</t>
        </r>
      </text>
    </comment>
    <comment ref="CO179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Less 30% in Tuition fee for Oct/20.</t>
        </r>
      </text>
    </comment>
    <comment ref="CP179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26/01/2021
11692
O/fee6500
Nov + Dec/20
Paid in Janu/21</t>
        </r>
      </text>
    </comment>
    <comment ref="CR179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26/01/2021
11692
O/fee6500
Nov + Dec/20
Paid in Janu/21</t>
        </r>
      </text>
    </comment>
    <comment ref="CT179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26/01/2021
11692
O/fee6500
Nov + Dec/20
Paid in Janu/21</t>
        </r>
      </text>
    </comment>
    <comment ref="CV179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10/02/21
11693</t>
        </r>
      </text>
    </comment>
    <comment ref="DD179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06/06/21
11694
Up to May/21</t>
        </r>
      </text>
    </comment>
    <comment ref="T180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10/09/2020
9,000/-</t>
        </r>
      </text>
    </comment>
    <comment ref="U180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10/09/2020
9,000/-</t>
        </r>
      </text>
    </comment>
    <comment ref="V180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10/09/2020
9,000/-</t>
        </r>
      </text>
    </comment>
    <comment ref="W180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16/08/2020
9,000/-
07/10/20
8950
O/fee=6500
Paid to Oct/20</t>
        </r>
      </text>
    </comment>
    <comment ref="CD180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10/09/2020
9,000/-</t>
        </r>
      </text>
    </comment>
    <comment ref="CF180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10/09/2020
9,000/-</t>
        </r>
      </text>
    </comment>
    <comment ref="CH180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10/09/2020
9,000/-</t>
        </r>
      </text>
    </comment>
    <comment ref="CJ180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10/09/2020
9,000/-
12/11/2020
By bkash
O/fee 6500
Paid in Nov.20</t>
        </r>
      </text>
    </comment>
    <comment ref="CM180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Less 30% in Tuition fee for Oct/20.</t>
        </r>
      </text>
    </comment>
    <comment ref="CN180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10.10.2020
11715
Oct/20 Less=30%
Others fee due by P.sir</t>
        </r>
      </text>
    </comment>
    <comment ref="CO180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Less 30% in Tuition fee for Oct/20.</t>
        </r>
      </text>
    </comment>
    <comment ref="CP180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12/11/2020
By bkash
C-11120  With O/fee
H=2160
T=13280 </t>
        </r>
      </text>
    </comment>
    <comment ref="CR180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27/12/2020
By bkash
C=4620
H=2160
Dec/20</t>
        </r>
      </text>
    </comment>
    <comment ref="CT180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19/01/021
By bkash
C=3500
H=2160
T=5660
</t>
        </r>
      </text>
    </comment>
    <comment ref="CV180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10/02/21
11719</t>
        </r>
      </text>
    </comment>
    <comment ref="CX180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16/03/21
By bkash
C=3500
H=2160
T=5660</t>
        </r>
      </text>
    </comment>
    <comment ref="CZ180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10/04/21
By bkash
C=3500
H=2160
T=5660</t>
        </r>
      </text>
    </comment>
    <comment ref="DB180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04/05/21
By bkash
C=6860
H=2160
T=9020</t>
        </r>
      </text>
    </comment>
    <comment ref="DD180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03/06/21
11723</t>
        </r>
      </text>
    </comment>
    <comment ref="T181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10/09/2020
9,000/-</t>
        </r>
      </text>
    </comment>
    <comment ref="U181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10/09/2020
9,000/-</t>
        </r>
      </text>
    </comment>
    <comment ref="V181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10/09/2020
9,000/-</t>
        </r>
      </text>
    </comment>
    <comment ref="W181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16/08/2020
9,000/-
07/10/20
8950
O/fee=6500
Paid to Oct/20</t>
        </r>
      </text>
    </comment>
    <comment ref="CD181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10/09/2020
9,000/-</t>
        </r>
      </text>
    </comment>
    <comment ref="CF181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10/09/2020
9,000/-</t>
        </r>
      </text>
    </comment>
    <comment ref="CH181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10/09/2020
9,000/-</t>
        </r>
      </text>
    </comment>
    <comment ref="CJ181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10/09/2020
9,000/-</t>
        </r>
      </text>
    </comment>
    <comment ref="CM181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Less 30% in Tuition fee for Oct/20.</t>
        </r>
      </text>
    </comment>
    <comment ref="CN181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19/01/2021
Oct to Jany/21
paid in Janu/21</t>
        </r>
      </text>
    </comment>
    <comment ref="CO181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Less 30% in Tuition fee for Oct/20.</t>
        </r>
      </text>
    </comment>
    <comment ref="CP181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19/01/2021
Oct to Jany/21
paid in Janu/21</t>
        </r>
      </text>
    </comment>
    <comment ref="CR181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19/01/2021
Oct to Jany/21
paid in Janu/21</t>
        </r>
      </text>
    </comment>
    <comment ref="CT181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19/01/2021
Oct to Jany/21
paid in Janu/21</t>
        </r>
      </text>
    </comment>
    <comment ref="CV181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09/02/21
By bkash
C=4550
H=1950
T=6500
Feb/21
24/02/21
By bkash
C=6290
Up to Feb/21 Ok</t>
        </r>
      </text>
    </comment>
    <comment ref="B182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Note-149
Less 50%
Oening to Clossing Tuition fee</t>
        </r>
      </text>
    </comment>
    <comment ref="H182" authorId="0">
      <text>
        <r>
          <rPr>
            <b/>
            <sz val="9"/>
            <color indexed="81"/>
            <rFont val="Tahoma"/>
            <family val="2"/>
          </rPr>
          <t xml:space="preserve">Windows User:
</t>
        </r>
        <r>
          <rPr>
            <sz val="9"/>
            <color indexed="81"/>
            <rFont val="Tahoma"/>
            <family val="2"/>
          </rPr>
          <t xml:space="preserve">Note-149
Less=3,300/-
Opening to Clossing Period
Meeting=20/10/2020
</t>
        </r>
      </text>
    </comment>
    <comment ref="L182" authorId="0">
      <text>
        <r>
          <rPr>
            <b/>
            <sz val="9"/>
            <color indexed="81"/>
            <rFont val="Tahoma"/>
            <family val="2"/>
          </rPr>
          <t xml:space="preserve">Windows User:
</t>
        </r>
        <r>
          <rPr>
            <sz val="9"/>
            <color indexed="81"/>
            <rFont val="Tahoma"/>
            <family val="2"/>
          </rPr>
          <t xml:space="preserve">Note-149
Less=3,300/-
Opening to Clossing Period
Meeting=20/10/2020
</t>
        </r>
      </text>
    </comment>
    <comment ref="T182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11/09/2020
7,500/-</t>
        </r>
      </text>
    </comment>
    <comment ref="U182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11/09/2020
7,500/-</t>
        </r>
      </text>
    </comment>
    <comment ref="V182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11/09/2020
7,500/-</t>
        </r>
      </text>
    </comment>
    <comment ref="CD182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11/09/2020
7,500/-</t>
        </r>
      </text>
    </comment>
    <comment ref="CF182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11/09/2020
7,500/-</t>
        </r>
      </text>
    </comment>
    <comment ref="CH182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11/09/2020
7,500/-</t>
        </r>
      </text>
    </comment>
    <comment ref="CP182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22/11/2020
11762
Oct/20
Paid in Nov/20</t>
        </r>
      </text>
    </comment>
    <comment ref="CR182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22/11/2020
11762
Oct/20
Paid in Nov/20
23/12/2020
11763
Nov/20
Paid in Dec/20</t>
        </r>
      </text>
    </comment>
    <comment ref="CT182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23/12/2020
11763
Nov/20
Paid in Dec/20
28/01/21
11764
Dec/20
Paid in Janu/21</t>
        </r>
      </text>
    </comment>
    <comment ref="CV182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28/01/21
11764
Dec/20
Paid in Janu/21</t>
        </r>
      </text>
    </comment>
    <comment ref="G183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b/>
            <sz val="9"/>
            <color indexed="81"/>
            <rFont val="Tahoma"/>
            <family val="2"/>
          </rPr>
          <t>Note-19</t>
        </r>
        <r>
          <rPr>
            <sz val="9"/>
            <color indexed="81"/>
            <rFont val="Tahoma"/>
            <family val="2"/>
          </rPr>
          <t xml:space="preserve">
Less-3,300/-
Meeting 20/10/2020</t>
        </r>
      </text>
    </comment>
    <comment ref="H183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b/>
            <sz val="9"/>
            <color indexed="81"/>
            <rFont val="Tahoma"/>
            <family val="2"/>
          </rPr>
          <t>Note-19</t>
        </r>
        <r>
          <rPr>
            <sz val="9"/>
            <color indexed="81"/>
            <rFont val="Tahoma"/>
            <family val="2"/>
          </rPr>
          <t xml:space="preserve">
Less-3,300/-
Meeting 20/10/2020</t>
        </r>
      </text>
    </comment>
    <comment ref="L183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T.c Order By
 board  11/02/21
College=17/02/21</t>
        </r>
      </text>
    </comment>
    <comment ref="T183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11/09/2020
7,500/-</t>
        </r>
      </text>
    </comment>
    <comment ref="U183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11/09/2020
7,500/-</t>
        </r>
      </text>
    </comment>
    <comment ref="V183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11/09/2020
7,500/-</t>
        </r>
      </text>
    </comment>
    <comment ref="CD183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11/09/2020
7,500/-</t>
        </r>
      </text>
    </comment>
    <comment ref="CF183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11/09/2020
7,500/-</t>
        </r>
      </text>
    </comment>
    <comment ref="CH183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11/09/2020
7,500/-</t>
        </r>
      </text>
    </comment>
    <comment ref="CM183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Less 30% in Tuition fee for Oct/20.</t>
        </r>
      </text>
    </comment>
    <comment ref="CN183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27/01/21
11786
Ot=2310
No=2310
Dec=2310
Janu=310 Due=2000
Paid in Janu/21</t>
        </r>
      </text>
    </comment>
    <comment ref="CO183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Less 30% in Tuition fee for Oct/20.</t>
        </r>
      </text>
    </comment>
    <comment ref="CP183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27/01/21
11786
Ot=2310
No=2310
Dec=2310
Janu=310 Due=2000
Paid in Janu/21</t>
        </r>
      </text>
    </comment>
    <comment ref="CR183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27/01/21
11786
Ot=2310
No=2310
Dec=2310
Janu=310 Due=2000
Paid in Janu/21</t>
        </r>
      </text>
    </comment>
    <comment ref="CT183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27/01/21
11786
Ot=2310
No=2310
Dec=2310
Janu=310 Due=2000
Paid in Janu/21</t>
        </r>
      </text>
    </comment>
    <comment ref="CV183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17/02/21
11788
T/c
11/02/21</t>
        </r>
      </text>
    </comment>
    <comment ref="H184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b/>
            <sz val="9"/>
            <color indexed="81"/>
            <rFont val="Tahoma"/>
            <family val="2"/>
          </rPr>
          <t>Note-19</t>
        </r>
        <r>
          <rPr>
            <sz val="9"/>
            <color indexed="81"/>
            <rFont val="Tahoma"/>
            <family val="2"/>
          </rPr>
          <t xml:space="preserve">
Less-2,000/-
Meeting 20/10/2020</t>
        </r>
      </text>
    </comment>
    <comment ref="L184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b/>
            <sz val="9"/>
            <color indexed="81"/>
            <rFont val="Tahoma"/>
            <family val="2"/>
          </rPr>
          <t>Note-19</t>
        </r>
        <r>
          <rPr>
            <sz val="9"/>
            <color indexed="81"/>
            <rFont val="Tahoma"/>
            <family val="2"/>
          </rPr>
          <t xml:space="preserve">
Less-2,000/-
Meeting 20/10/2020</t>
        </r>
      </text>
    </comment>
    <comment ref="T184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12/09/2020
15,500/-</t>
        </r>
      </text>
    </comment>
    <comment ref="U184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12/09/2020
15,500/-</t>
        </r>
      </text>
    </comment>
    <comment ref="V184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12/09/2020
15,500/-</t>
        </r>
      </text>
    </comment>
    <comment ref="W184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12/09/2020
15,500/-</t>
        </r>
      </text>
    </comment>
    <comment ref="CD184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12/09/2020
15,500/-</t>
        </r>
      </text>
    </comment>
    <comment ref="CF184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12/09/2020
15,500/-</t>
        </r>
      </text>
    </comment>
    <comment ref="CH184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12/09/2020
15,500/-</t>
        </r>
      </text>
    </comment>
    <comment ref="CJ184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12/09/2020
15,500/-</t>
        </r>
      </text>
    </comment>
    <comment ref="CM184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Less 30% in Tuition fee for Oct/20.</t>
        </r>
      </text>
    </comment>
    <comment ref="CN184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26/11/2020
54925
Oct + Nov/20
Paid in Nov/20</t>
        </r>
      </text>
    </comment>
    <comment ref="CO184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Less 30% in Tuition fee for Oct/20.</t>
        </r>
      </text>
    </comment>
    <comment ref="CP184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26/11/2020
54925
Oct + Nov/20</t>
        </r>
      </text>
    </comment>
    <comment ref="CR184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09/01/21
11810
Dec + Janu/21
Paid in Jnu/21</t>
        </r>
      </text>
    </comment>
    <comment ref="CT184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09/01/21
11810
Dec + Janu/21
Paid in Jnu/21</t>
        </r>
      </text>
    </comment>
    <comment ref="CX184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20/03/2021
11811
Feb + March/21</t>
        </r>
      </text>
    </comment>
    <comment ref="DB184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01/05/21
11812
April + may/21</t>
        </r>
      </text>
    </comment>
    <comment ref="DD184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06/06/21
11813</t>
        </r>
      </text>
    </comment>
    <comment ref="T185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12/09/2020
7,500/-</t>
        </r>
      </text>
    </comment>
    <comment ref="U185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12/09/2020
7,500/-</t>
        </r>
      </text>
    </comment>
    <comment ref="V185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12/09/2020
7,500/-</t>
        </r>
      </text>
    </comment>
    <comment ref="W185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17/12/2020
11834
O/fee=8,000/-
Oct to Dec/20
Paid in Dec/20</t>
        </r>
      </text>
    </comment>
    <comment ref="CD185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12/09/2020
7,500/-</t>
        </r>
      </text>
    </comment>
    <comment ref="CF185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12/09/2020
7,500/-</t>
        </r>
      </text>
    </comment>
    <comment ref="CH185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12/09/2020
7,500/-</t>
        </r>
      </text>
    </comment>
    <comment ref="CJ185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17/12/2020
11834
O/fee=8,000/-
Oct to Dec/20
Paid in Dec/20</t>
        </r>
      </text>
    </comment>
    <comment ref="CP185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17/12/2020
11834
O/fee=8,000/-
Oct to Dec/20
Paid in Dec/20</t>
        </r>
      </text>
    </comment>
    <comment ref="CR185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17/12/2020
11834
O/fee=8,000/-
Oct to Dec/20
Paid in Dec/20</t>
        </r>
      </text>
    </comment>
    <comment ref="CT185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17/12/2020
11834
O/fee=8,000/-
Oct to Dec/20
Paid in Dec/20</t>
        </r>
      </text>
    </comment>
    <comment ref="CV185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27/01/21
11835</t>
        </r>
      </text>
    </comment>
    <comment ref="DF185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07/06/21
17360
</t>
        </r>
      </text>
    </comment>
    <comment ref="T186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12/09/2020
7,500/-</t>
        </r>
      </text>
    </comment>
    <comment ref="U186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12/09/2020
7,500/-</t>
        </r>
      </text>
    </comment>
    <comment ref="V186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12/09/2020
7,500/-</t>
        </r>
      </text>
    </comment>
    <comment ref="W186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09/12/2020
11858
21860/-
O/fee With
Oct to Dec/20
Paid in Dec/20</t>
        </r>
      </text>
    </comment>
    <comment ref="CD186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12/09/2020
7,500/-</t>
        </r>
      </text>
    </comment>
    <comment ref="CF186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12/09/2020
7,500/-</t>
        </r>
      </text>
    </comment>
    <comment ref="CH186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12/09/2020
7,500/-</t>
        </r>
      </text>
    </comment>
    <comment ref="CJ186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09/12/2020
11858
21860/-
O/fee With
Oct to Dec/20
Paid in Dec/20</t>
        </r>
      </text>
    </comment>
    <comment ref="CP186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09/12/2020
11858
21860/-
O/fee With
Oct to Dec/20
Paid in Dec/20</t>
        </r>
      </text>
    </comment>
    <comment ref="CR186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09/12/2020
11858
21860/-
O/fee With
Oct to Dec/20
Paid in Dec/20</t>
        </r>
      </text>
    </comment>
    <comment ref="CT186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09/12/2020
11858
21860/-
O/fee With
Oct to Dec/20
Paid in Dec/20</t>
        </r>
      </text>
    </comment>
    <comment ref="CV186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27/01/21
11859</t>
        </r>
      </text>
    </comment>
    <comment ref="CX186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10/02/21
11860</t>
        </r>
      </text>
    </comment>
    <comment ref="DD186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09/05/21
By bkash
C=13860
H=5850
T=19710
</t>
        </r>
      </text>
    </comment>
    <comment ref="T187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12/09/2020
7,500/-</t>
        </r>
      </text>
    </comment>
    <comment ref="U187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12/09/2020
7,500/-</t>
        </r>
      </text>
    </comment>
    <comment ref="V187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12/09/2020
7,500/-</t>
        </r>
      </text>
    </comment>
    <comment ref="CD187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12/09/2020
7,500/-</t>
        </r>
      </text>
    </comment>
    <comment ref="CF187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12/09/2020
7,500/-</t>
        </r>
      </text>
    </comment>
    <comment ref="CH187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12/09/2020
7,500/-</t>
        </r>
      </text>
    </comment>
    <comment ref="CM187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Less 30% in Tuition fee for Oct/20.</t>
        </r>
      </text>
    </comment>
    <comment ref="CN187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11.10.2020
11882
Oct/20 (Less=30%)
Others fee due by P.sir</t>
        </r>
      </text>
    </comment>
    <comment ref="CO187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Less 30% in Tuition fee for Oct/20.</t>
        </r>
      </text>
    </comment>
    <comment ref="CP187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08/11/2020
11883</t>
        </r>
      </text>
    </comment>
    <comment ref="CR187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08/12/2020
11884
</t>
        </r>
      </text>
    </comment>
    <comment ref="CT187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13/01/2021
11885
</t>
        </r>
      </text>
    </comment>
    <comment ref="CV187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10/02/21
11886</t>
        </r>
      </text>
    </comment>
    <comment ref="CX187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18/03/2021
11887
</t>
        </r>
      </text>
    </comment>
    <comment ref="CZ187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10/04/021
11886
</t>
        </r>
      </text>
    </comment>
    <comment ref="DB187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30/05/21
11889
</t>
        </r>
      </text>
    </comment>
    <comment ref="T188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12/09/2020
7,500/-</t>
        </r>
      </text>
    </comment>
    <comment ref="U188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12/09/2020
7,500/-</t>
        </r>
      </text>
    </comment>
    <comment ref="V188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12/09/2020
7,500/-</t>
        </r>
      </text>
    </comment>
    <comment ref="W188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26/01/21
11906
O/fee=8000
Oct + Nov/20
Paid in Janu/21</t>
        </r>
      </text>
    </comment>
    <comment ref="CD188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12/09/2020
7,500/-</t>
        </r>
      </text>
    </comment>
    <comment ref="CF188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12/09/2020
7,500/-</t>
        </r>
      </text>
    </comment>
    <comment ref="CH188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12/09/2020
7,500/-</t>
        </r>
      </text>
    </comment>
    <comment ref="CJ188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26/01/21
11906
O/fee=8000
Oct + Nov/20
Paid in Janu/21</t>
        </r>
      </text>
    </comment>
    <comment ref="CM188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Less 30% in Tuition fee for Oct/20.</t>
        </r>
      </text>
    </comment>
    <comment ref="CN188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26/01/21
11906
O/fee=8000
Oct + Nov/20
Paid in Janu/21</t>
        </r>
      </text>
    </comment>
    <comment ref="CO188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Less 30% in Tuition fee for Oct/20.</t>
        </r>
      </text>
    </comment>
    <comment ref="CP188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26/01/21
11906
O/fee=8000
Oct + Nov/20
Paid in Janu/21</t>
        </r>
      </text>
    </comment>
    <comment ref="CT188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26/01/21
11906
O/fee=8000
Oct + Nov/20
Paid in Janu/21</t>
        </r>
      </text>
    </comment>
    <comment ref="DD188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05/06/21
11907
Up  to Feb/21</t>
        </r>
      </text>
    </comment>
    <comment ref="T189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12/09/2020
7,500/-</t>
        </r>
      </text>
    </comment>
    <comment ref="U189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12/09/2020
7,500/-</t>
        </r>
      </text>
    </comment>
    <comment ref="V189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12/09/2020
7,500/-</t>
        </r>
      </text>
    </comment>
    <comment ref="W189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270/1/21
11930
O/fee=8000
Oct to Janu/21
Paid in Janu/21</t>
        </r>
      </text>
    </comment>
    <comment ref="CD189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12/09/2020
7,500/-</t>
        </r>
      </text>
    </comment>
    <comment ref="CF189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12/09/2020
7,500/-</t>
        </r>
      </text>
    </comment>
    <comment ref="CH189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12/09/2020
7,500/-</t>
        </r>
      </text>
    </comment>
    <comment ref="CJ189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270/1/21
11930
O/fee=8000
Oct to Janu/21
Paid in Janu/21</t>
        </r>
      </text>
    </comment>
    <comment ref="CM189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Less 30% in Tuition fee for Oct/20.</t>
        </r>
      </text>
    </comment>
    <comment ref="CN189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270/1/21
11930
O/fee=8000
Oct to Janu/21
Paid in Janu/21</t>
        </r>
      </text>
    </comment>
    <comment ref="CO189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Less 30% in Tuition fee for Oct/20.</t>
        </r>
      </text>
    </comment>
    <comment ref="CP189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270/1/21
11930
O/fee=8000
Oct to Janu/21
Paid in Janu/21</t>
        </r>
      </text>
    </comment>
    <comment ref="CR189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270/1/21
11930
O/fee=8000
Oct to Janu/21
Paid in Janu/21</t>
        </r>
      </text>
    </comment>
    <comment ref="CT189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270/1/21
11930
O/fee=8000
Oct to Janu/21
Paid in Janu/21</t>
        </r>
      </text>
    </comment>
    <comment ref="DD189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03/06/21
11931
Up to June/21</t>
        </r>
      </text>
    </comment>
    <comment ref="T190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12/09/2020
7,500/-</t>
        </r>
      </text>
    </comment>
    <comment ref="U190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12/09/2020
7,500/-</t>
        </r>
      </text>
    </comment>
    <comment ref="V190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12/09/2020
7,500/-</t>
        </r>
      </text>
    </comment>
    <comment ref="W190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10/10/20
11954
O/fee=3000
Paid to Oct/20
08/11/2020
11955
O/fee=5000/-</t>
        </r>
      </text>
    </comment>
    <comment ref="CD190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12/09/2020
7,500/-</t>
        </r>
      </text>
    </comment>
    <comment ref="CF190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12/09/2020
7,500/-</t>
        </r>
      </text>
    </comment>
    <comment ref="CH190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12/09/2020
7,500/-</t>
        </r>
      </text>
    </comment>
    <comment ref="CJ190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10/10/20
11954
O/fee=3000
Paid to Oct/20
08/11/2020
11955
O/fee=5000/-</t>
        </r>
      </text>
    </comment>
    <comment ref="CP190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10/10/20
11954
O/fee=3000
Oct=4620</t>
        </r>
      </text>
    </comment>
    <comment ref="CR190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08/11/2020
11955
O/fee 5,000/-</t>
        </r>
      </text>
    </comment>
    <comment ref="CT190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06/12/2020
11956
T. quata adj</t>
        </r>
      </text>
    </comment>
    <comment ref="CV190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10/01/2021
11957</t>
        </r>
      </text>
    </comment>
    <comment ref="CX190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09/02/21
11958</t>
        </r>
      </text>
    </comment>
    <comment ref="CZ190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08/03/21
11959
</t>
        </r>
      </text>
    </comment>
    <comment ref="DB190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08/04/2021
11960
</t>
        </r>
      </text>
    </comment>
    <comment ref="DD190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08/05/21
By bkash
C=4340
G=1950
T=6290</t>
        </r>
      </text>
    </comment>
    <comment ref="DF190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05/06/21
11962
</t>
        </r>
      </text>
    </comment>
    <comment ref="H191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b/>
            <sz val="9"/>
            <color indexed="81"/>
            <rFont val="Tahoma"/>
            <family val="2"/>
          </rPr>
          <t>Note-19</t>
        </r>
        <r>
          <rPr>
            <sz val="9"/>
            <color indexed="81"/>
            <rFont val="Tahoma"/>
            <family val="2"/>
          </rPr>
          <t xml:space="preserve">
Less-3,300/-
Meeting 20/10/2020</t>
        </r>
      </text>
    </comment>
    <comment ref="L191" authorId="0">
      <text>
        <r>
          <rPr>
            <b/>
            <sz val="9"/>
            <color indexed="81"/>
            <rFont val="Tahoma"/>
            <family val="2"/>
          </rPr>
          <t xml:space="preserve">Windows User:
</t>
        </r>
        <r>
          <rPr>
            <sz val="9"/>
            <color indexed="81"/>
            <rFont val="Tahoma"/>
            <family val="2"/>
          </rPr>
          <t xml:space="preserve">Note-149
Less=3,300/-
Opening to Clossing Period
Meeting=20/10/2020
</t>
        </r>
      </text>
    </comment>
    <comment ref="T191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12/09/2020
7,500/-</t>
        </r>
      </text>
    </comment>
    <comment ref="U191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12/09/2020
7,500/-</t>
        </r>
      </text>
    </comment>
    <comment ref="V191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12/09/2020
7,500/-</t>
        </r>
      </text>
    </comment>
    <comment ref="W191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08/10/2020
11978
Paid to oct/20</t>
        </r>
      </text>
    </comment>
    <comment ref="CD191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12/09/2020
7,500/-</t>
        </r>
      </text>
    </comment>
    <comment ref="CF191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12/09/2020
7,500/-</t>
        </r>
      </text>
    </comment>
    <comment ref="CH191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12/09/2020
7,500/-</t>
        </r>
      </text>
    </comment>
    <comment ref="CJ191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08/10/2020
11978
Paid to oct/20</t>
        </r>
      </text>
    </comment>
    <comment ref="CP191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08/10/2020
11978
O/fee8000
Oct+ Nov/20=4620</t>
        </r>
      </text>
    </comment>
    <comment ref="CR191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08/10/2020
11978
O/fee8000
Oct+ Nov/20=4620</t>
        </r>
      </text>
    </comment>
    <comment ref="CT191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26/01/21
11979
Dec + Janu/21
Paid in Janu/21</t>
        </r>
      </text>
    </comment>
    <comment ref="CV191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26/01/21
11979
Dec + Janu/21
Paid in Janu/21</t>
        </r>
      </text>
    </comment>
    <comment ref="DF191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03/06/21
11981
Feb /21  to June/21</t>
        </r>
      </text>
    </comment>
    <comment ref="B192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May Be 50%
By Mannan Sin
Moukhik Order Mukul Sir</t>
        </r>
      </text>
    </comment>
    <comment ref="T192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12/09/2020
7,500/-</t>
        </r>
      </text>
    </comment>
    <comment ref="U192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12/09/2020
7,500/-</t>
        </r>
      </text>
    </comment>
    <comment ref="V192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12/09/2020
7,500/-</t>
        </r>
      </text>
    </comment>
    <comment ref="W192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25/01/21
11043
Oct + nov/20
O/fee=4380
Paid in janu/21</t>
        </r>
      </text>
    </comment>
    <comment ref="CD192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12/09/2020
7,500/-</t>
        </r>
      </text>
    </comment>
    <comment ref="CF192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12/09/2020
7,500/-</t>
        </r>
      </text>
    </comment>
    <comment ref="CH192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12/09/2020
7,500/-</t>
        </r>
      </text>
    </comment>
    <comment ref="CJ192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25/01/21
11043
Oct + nov/20
O/fee=4380
Paid in janu/21</t>
        </r>
      </text>
    </comment>
    <comment ref="CM192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Less 30% in Tuition fee for Oct/20.</t>
        </r>
      </text>
    </comment>
    <comment ref="CN192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10.10.2020
Bkash=4,620/-</t>
        </r>
      </text>
    </comment>
    <comment ref="CO192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Less 30% in Tuition fee for Oct/20.</t>
        </r>
      </text>
    </comment>
    <comment ref="CP192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25/01/21
11043
Oct + nov/20
Paid in janu/21</t>
        </r>
      </text>
    </comment>
    <comment ref="CT192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25/01/21
11043
Oct + nov/20
O/fee=4380
Paid in janu/21</t>
        </r>
      </text>
    </comment>
    <comment ref="DD192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03/06/21
11044
Dec/20 to Feb/21
O/Fee=3620/-
T=10550/-</t>
        </r>
      </text>
    </comment>
    <comment ref="H193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17/10/2020
Cash Return-7,000/-
24/11/2020
Receive Mother</t>
        </r>
      </text>
    </comment>
    <comment ref="L193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17/10/2020
Cash Return-7,000/-
24/11/2020
Receive Mother</t>
        </r>
      </text>
    </comment>
    <comment ref="T193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12/09/2020
7,500/-</t>
        </r>
      </text>
    </comment>
    <comment ref="U193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12/09/2020
7,500/-</t>
        </r>
      </text>
    </comment>
    <comment ref="V193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12/09/2020
7,500/-</t>
        </r>
      </text>
    </comment>
    <comment ref="CD193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12/09/2020
7,500/-</t>
        </r>
      </text>
    </comment>
    <comment ref="CF193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12/09/2020
7,500/-</t>
        </r>
      </text>
    </comment>
    <comment ref="CH193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12/09/2020
7,500/-</t>
        </r>
      </text>
    </comment>
    <comment ref="CM193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Less 30% in Tuition fee for Oct/20.</t>
        </r>
      </text>
    </comment>
    <comment ref="CO193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Less 30% in Tuition fee for Oct/20.</t>
        </r>
      </text>
    </comment>
    <comment ref="B194" authorId="0">
      <text>
        <r>
          <rPr>
            <b/>
            <sz val="9"/>
            <color indexed="81"/>
            <rFont val="Tahoma"/>
            <family val="2"/>
          </rPr>
          <t xml:space="preserve">Windows User:
13/02/219
</t>
        </r>
        <r>
          <rPr>
            <sz val="9"/>
            <color indexed="81"/>
            <rFont val="Tahoma"/>
            <family val="2"/>
          </rPr>
          <t>Less=10,000 May be 
App H/o</t>
        </r>
        <r>
          <rPr>
            <sz val="9"/>
            <color indexed="81"/>
            <rFont val="Tahoma"/>
            <family val="2"/>
          </rPr>
          <t xml:space="preserve">
C=10,000/-
H=7,280/-
Total=17,280/-</t>
        </r>
      </text>
    </comment>
    <comment ref="H194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T.c Order By
 board  /02/21
College=/02/21
Paper ekhono painee.</t>
        </r>
      </text>
    </comment>
    <comment ref="L194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T.c Order By
 board  /02/21
College=/02/21
Paper ekhono painee.</t>
        </r>
      </text>
    </comment>
    <comment ref="R194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13/02/219
Less=10,000 May be 
App H/o
C=10,000/-
H=7,280/-
Total=17,280/-</t>
        </r>
      </text>
    </comment>
    <comment ref="T194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12/09/2020
7,500/-</t>
        </r>
      </text>
    </comment>
    <comment ref="U194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12/09/2020
7,500/-</t>
        </r>
      </text>
    </comment>
    <comment ref="V194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12/09/2020
7,500/-</t>
        </r>
      </text>
    </comment>
    <comment ref="CD194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12/09/2020
7,500/-</t>
        </r>
      </text>
    </comment>
    <comment ref="CF194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12/09/2020
7,500/-</t>
        </r>
      </text>
    </comment>
    <comment ref="CH194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12/09/2020
7,500/-</t>
        </r>
      </text>
    </comment>
    <comment ref="CI194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13/02/219
Less=10,000 May be 
App H/o
C=10,000/-
H=7,280/-
Total=17,280/-</t>
        </r>
      </text>
    </comment>
    <comment ref="CM194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Less 30% in Tuition fee for Oct/20.</t>
        </r>
      </text>
    </comment>
    <comment ref="CO194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Less 30% in Tuition fee for Oct/20.</t>
        </r>
      </text>
    </comment>
    <comment ref="CS194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13/02/219
Less=10,000 May be 
App H/o
C=10,000/-
H=7,280/-
Total=17,280/-</t>
        </r>
      </text>
    </comment>
    <comment ref="CU194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13/02/219
Less=10,000 May be 
App H/o
C=10,000/-
H=7,280/-
Total=17,280/-</t>
        </r>
      </text>
    </comment>
    <comment ref="CV194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13/02/21
16480/-
Tc</t>
        </r>
      </text>
    </comment>
    <comment ref="CW194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13/02/219
Less=10,000 May be 
App H/o
C=10,000/-
H=7,280/-
Total=17,280/-</t>
        </r>
      </text>
    </comment>
    <comment ref="CY194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13/02/219
Less=10,000 May be 
App H/o
C=10,000/-
H=7,280/-
Total=17,280/-</t>
        </r>
      </text>
    </comment>
    <comment ref="DA194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13/02/219
Less=10,000 May be 
App H/o
C=10,000/-
H=7,280/-
Total=17,280/-</t>
        </r>
      </text>
    </comment>
    <comment ref="DC194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13/02/219
Less=10,000 May be 
App H/o
C=10,000/-
H=7,280/-
Total=17,280/-</t>
        </r>
      </text>
    </comment>
    <comment ref="H195" authorId="0">
      <text>
        <r>
          <rPr>
            <b/>
            <sz val="9"/>
            <color indexed="81"/>
            <rFont val="Tahoma"/>
            <family val="2"/>
          </rPr>
          <t xml:space="preserve">Windows User:
</t>
        </r>
        <r>
          <rPr>
            <sz val="9"/>
            <color indexed="81"/>
            <rFont val="Tahoma"/>
            <family val="2"/>
          </rPr>
          <t xml:space="preserve">Note-149
Less=2,000/-
Opening to Clossing Period
Meeting=20/10/2020
</t>
        </r>
      </text>
    </comment>
    <comment ref="L195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b/>
            <sz val="9"/>
            <color indexed="81"/>
            <rFont val="Tahoma"/>
            <family val="2"/>
          </rPr>
          <t>Note-19</t>
        </r>
        <r>
          <rPr>
            <sz val="9"/>
            <color indexed="81"/>
            <rFont val="Tahoma"/>
            <family val="2"/>
          </rPr>
          <t xml:space="preserve">
Less-2,000/-
Metting 20/10/2020</t>
        </r>
      </text>
    </comment>
    <comment ref="T195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12/09/2020
7,500/-</t>
        </r>
      </text>
    </comment>
    <comment ref="U195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12/09/2020
7,500/-</t>
        </r>
      </text>
    </comment>
    <comment ref="V195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12/09/2020
7,500/-</t>
        </r>
      </text>
    </comment>
    <comment ref="W195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08/11/2020
11115
O/fee=8,000/-
Paid to Nov/2020</t>
        </r>
      </text>
    </comment>
    <comment ref="CD195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12/09/2020
7,500/-</t>
        </r>
      </text>
    </comment>
    <comment ref="CF195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12/09/2020
7,500/-</t>
        </r>
      </text>
    </comment>
    <comment ref="CH195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12/09/2020
7,500/-</t>
        </r>
      </text>
    </comment>
    <comment ref="CJ195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08/11/2020
11115
O/fee=8,000/-
Paid to Nov/2020</t>
        </r>
      </text>
    </comment>
    <comment ref="CM195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Less 30% in Tuition fee for Oct/20.</t>
        </r>
      </text>
    </comment>
    <comment ref="CN195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11.10.2020
11114
Oct/20 (Less=30%)
Others fee due by P.sir</t>
        </r>
      </text>
    </comment>
    <comment ref="CO195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Less 30% in Tuition fee for Oct/20.</t>
        </r>
      </text>
    </comment>
    <comment ref="CP195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08/11/2020
11115
O/fee=8,000/-</t>
        </r>
      </text>
    </comment>
    <comment ref="CR195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12/12/2020
11116
Dec/20</t>
        </r>
      </text>
    </comment>
    <comment ref="CT195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25/01/21
11117</t>
        </r>
      </text>
    </comment>
    <comment ref="CV195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10/02/21
11118
</t>
        </r>
      </text>
    </comment>
    <comment ref="CX195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15/03/21
11119
</t>
        </r>
      </text>
    </comment>
    <comment ref="DD195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06/06/21
11120/21/22
April/21 to June/21</t>
        </r>
      </text>
    </comment>
    <comment ref="T196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12/09/2020
7,500/-</t>
        </r>
      </text>
    </comment>
    <comment ref="U196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12/09/2020
7,500/-</t>
        </r>
      </text>
    </comment>
    <comment ref="V196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12/09/2020
7,500/-</t>
        </r>
      </text>
    </comment>
    <comment ref="CD196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12/09/2020
7,500/-</t>
        </r>
      </text>
    </comment>
    <comment ref="CF196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12/09/2020
7,500/-</t>
        </r>
      </text>
    </comment>
    <comment ref="CH196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12/09/2020
7,500/-</t>
        </r>
      </text>
    </comment>
    <comment ref="CM196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Less 30% in Tuition fee for Oct/20.</t>
        </r>
      </text>
    </comment>
    <comment ref="CN196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12.10.2020
Campus-01
11138
Oct/20</t>
        </r>
      </text>
    </comment>
    <comment ref="CO196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Less 30% in Tuition fee for Oct/20.</t>
        </r>
      </text>
    </comment>
    <comment ref="CP196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30/01/21
11140
Nov + Dec/21
Paid in Dec/21</t>
        </r>
      </text>
    </comment>
    <comment ref="CR196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30/01/21
11140
Nov + Dec/21
Paid in Dec/21</t>
        </r>
      </text>
    </comment>
    <comment ref="CT196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30/01/21
11140
Nov + Dec/21
Paid in Dec/21</t>
        </r>
      </text>
    </comment>
    <comment ref="DD196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07/06/21
11114
O/fee due</t>
        </r>
      </text>
    </comment>
    <comment ref="T197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12/09/2020
7,500/-</t>
        </r>
      </text>
    </comment>
    <comment ref="U197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12/09/2020
7,500/-</t>
        </r>
      </text>
    </comment>
    <comment ref="V197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12/09/2020
7,500/-</t>
        </r>
      </text>
    </comment>
    <comment ref="W197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26/01/21
11162
O/fee=8000
Oct t+ Janu/21
Paid in Janu/21</t>
        </r>
      </text>
    </comment>
    <comment ref="CD197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12/09/2020
7,500/-</t>
        </r>
      </text>
    </comment>
    <comment ref="CF197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12/09/2020
7,500/-</t>
        </r>
      </text>
    </comment>
    <comment ref="CH197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12/09/2020
7,500/-</t>
        </r>
      </text>
    </comment>
    <comment ref="CJ197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26/01/21
11162
O/fee=8000
Oct t+ Janu/21
Paid in Janu/21</t>
        </r>
      </text>
    </comment>
    <comment ref="CM197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Less 30% in Tuition fee for Oct/20.</t>
        </r>
      </text>
    </comment>
    <comment ref="CN197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26/01/21
11162
O/fee=8000
Oct t+ Janu/21
Paid in Janu/21</t>
        </r>
      </text>
    </comment>
    <comment ref="CO197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Less 30% in Tuition fee for Oct/20.</t>
        </r>
      </text>
    </comment>
    <comment ref="CP197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26/01/21
11162
O/fee=8000
Oct t+ Janu/21
Paid in Janu/21</t>
        </r>
      </text>
    </comment>
    <comment ref="CR197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26/01/21
11162
O/fee=8000
Oct t+ Janu/21
Paid in Janu/21</t>
        </r>
      </text>
    </comment>
    <comment ref="CT197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26/01/21
11162
O/fee=8000
Oct t+ Janu/21
Paid in Janu/21</t>
        </r>
      </text>
    </comment>
    <comment ref="DB197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05/05/21
11163
Feb/21
  April/21</t>
        </r>
      </text>
    </comment>
    <comment ref="T198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12/09/2020
7,500/-</t>
        </r>
      </text>
    </comment>
    <comment ref="U198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12/09/2020
7,500/-</t>
        </r>
      </text>
    </comment>
    <comment ref="V198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12/09/2020
7,500/-</t>
        </r>
      </text>
    </comment>
    <comment ref="W198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08/10/2020
By bkash
C=12350 With O/fee
H=0
T=12350</t>
        </r>
      </text>
    </comment>
    <comment ref="CD198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12/09/2020
7,500/-</t>
        </r>
      </text>
    </comment>
    <comment ref="CF198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12/09/2020
7,500/-</t>
        </r>
      </text>
    </comment>
    <comment ref="CH198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12/09/2020
7,500/-</t>
        </r>
      </text>
    </comment>
    <comment ref="CJ198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08/10/2020
By bkash
C=12350 With O/fee
H=0
T=12350</t>
        </r>
      </text>
    </comment>
    <comment ref="CP198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08/10/2020
By bkash
C=12350
H=0
T=12350</t>
        </r>
      </text>
    </comment>
    <comment ref="CR198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10/01/2021
11187
Nov to Janu/21
Paid in Janu/21</t>
        </r>
      </text>
    </comment>
    <comment ref="CT198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10/01/2021
11187
Nov to Janu/21
Paid in Janu/21</t>
        </r>
      </text>
    </comment>
    <comment ref="CV198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10/01/2021
11187
Nov to Janu/21
Paid in Janu/21</t>
        </r>
      </text>
    </comment>
    <comment ref="CX198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10/02/21
11188</t>
        </r>
      </text>
    </comment>
    <comment ref="DD198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08/05/21
By bkash
C=13860</t>
        </r>
      </text>
    </comment>
    <comment ref="DF198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05/06/21
11190
Up to June/21</t>
        </r>
      </text>
    </comment>
    <comment ref="T199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12/09/2020
7,500/-</t>
        </r>
      </text>
    </comment>
    <comment ref="U199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12/09/2020
7,500/-</t>
        </r>
      </text>
    </comment>
    <comment ref="V199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12/09/2020
7,500/-</t>
        </r>
      </text>
    </comment>
    <comment ref="W199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10.10.2020
11210
Oct/20 Less=30%
Others fee=8,000/-</t>
        </r>
      </text>
    </comment>
    <comment ref="CD199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12/09/2020
7,500/-</t>
        </r>
      </text>
    </comment>
    <comment ref="CF199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12/09/2020
7,500/-</t>
        </r>
      </text>
    </comment>
    <comment ref="CH199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12/09/2020
7,500/-</t>
        </r>
      </text>
    </comment>
    <comment ref="CJ199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10.10.2020
11210
Oct/20 Less=30%
Others fee=8,000/-</t>
        </r>
      </text>
    </comment>
    <comment ref="CM199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Less 30% in Tuition fee for Oct/20.</t>
        </r>
      </text>
    </comment>
    <comment ref="CN199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10.10.2020
11210
Oct/20 Less=30%
Others fee=8,000/-</t>
        </r>
      </text>
    </comment>
    <comment ref="CO199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Less 30% in Tuition fee for Oct/20.</t>
        </r>
      </text>
    </comment>
    <comment ref="CP199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04/11/2020
11211
Nov/2020</t>
        </r>
      </text>
    </comment>
    <comment ref="CR199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14/12/2020
11212
</t>
        </r>
      </text>
    </comment>
    <comment ref="CT199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10/01/2021
11213</t>
        </r>
      </text>
    </comment>
    <comment ref="CV199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10/02/21
11214</t>
        </r>
      </text>
    </comment>
    <comment ref="CX199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10/03/21
11215</t>
        </r>
      </text>
    </comment>
    <comment ref="DB199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08/05/21
By bkash
C=9240</t>
        </r>
      </text>
    </comment>
    <comment ref="DD199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05/06/21
11217</t>
        </r>
      </text>
    </comment>
    <comment ref="T200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12/09/2020
7,500/-</t>
        </r>
      </text>
    </comment>
    <comment ref="U200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12/09/2020
7,500/-</t>
        </r>
      </text>
    </comment>
    <comment ref="V200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12/09/2020
7,500/-</t>
        </r>
      </text>
    </comment>
    <comment ref="CD200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12/09/2020
7,500/-</t>
        </r>
      </text>
    </comment>
    <comment ref="CF200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12/09/2020
7,500/-</t>
        </r>
      </text>
    </comment>
    <comment ref="CH200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12/09/2020
7,500/-</t>
        </r>
      </text>
    </comment>
    <comment ref="CP200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09/11/2020
11234
Oct/2020
Paid to nov/20</t>
        </r>
      </text>
    </comment>
    <comment ref="CR200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09/11/2020
11234
Oct/2020
24/01/2021
11235
Nov + Dec/20
Paid in Janu/21
 O/fee Due</t>
        </r>
      </text>
    </comment>
    <comment ref="CT200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24/01/2021
11235
Nov + Dec/20
Paid in Janu/21
 O/fee Due</t>
        </r>
      </text>
    </comment>
    <comment ref="CV200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24/01/2021
11235
Nov + Dec/20
Paid in Janu/21
 O/fee Due</t>
        </r>
      </text>
    </comment>
    <comment ref="CZ200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16/03/21
11236
O/fee=8000
Janu/21</t>
        </r>
      </text>
    </comment>
    <comment ref="H201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Less-3,300/-</t>
        </r>
      </text>
    </comment>
    <comment ref="L201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Less-3,300/-</t>
        </r>
      </text>
    </comment>
    <comment ref="T201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12/09/2020
7,500/-</t>
        </r>
      </text>
    </comment>
    <comment ref="U201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12/09/2020
7,500/-</t>
        </r>
      </text>
    </comment>
    <comment ref="V201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12/09/2020
7,500/-</t>
        </r>
      </text>
    </comment>
    <comment ref="W201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08/11/2020
11258
Oct + Nov/20
O/fee=8000/-
Paid to Nov/2020</t>
        </r>
      </text>
    </comment>
    <comment ref="CD201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12/09/2020
7,500/-</t>
        </r>
      </text>
    </comment>
    <comment ref="CF201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12/09/2020
7,500/-</t>
        </r>
      </text>
    </comment>
    <comment ref="CH201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12/09/2020
7,500/-</t>
        </r>
      </text>
    </comment>
    <comment ref="CJ201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08/11/2020
11258
Oct + Nov/20
O/fee=8000/-
Paid to Nov/2020</t>
        </r>
      </text>
    </comment>
    <comment ref="CP201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08/11/2020
11258
Oct + Nov/20
O/fee=8000/-
Paid to Nov/2020</t>
        </r>
      </text>
    </comment>
    <comment ref="CR201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08/11/2020
11258
Oct + Nov/20
O/fee=8000/-
Paid to Nov/2020</t>
        </r>
      </text>
    </comment>
    <comment ref="CT201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27/01/2021
11261
Dec=1160 Due=1150
Paid in Janu/21</t>
        </r>
      </text>
    </comment>
    <comment ref="CV201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27/01/2021
11261
Dec=1160 Due=1150
Paid in Janu/21</t>
        </r>
      </text>
    </comment>
    <comment ref="CX201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09/02/21
11262</t>
        </r>
      </text>
    </comment>
    <comment ref="DD201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05/05/21
11263
March to May/21</t>
        </r>
      </text>
    </comment>
    <comment ref="DF201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05/06/21
11264
June/21</t>
        </r>
      </text>
    </comment>
    <comment ref="T202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12/09/2020
7,500/-</t>
        </r>
      </text>
    </comment>
    <comment ref="U202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12/09/2020
7,500/-</t>
        </r>
      </text>
    </comment>
    <comment ref="V202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12/09/2020
7,500/-</t>
        </r>
      </text>
    </comment>
    <comment ref="W202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24/02/21
11284
o/fee=8000
Up to Dec/21
Paid in Feb/21</t>
        </r>
      </text>
    </comment>
    <comment ref="CD202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12/09/2020
7,500/-</t>
        </r>
      </text>
    </comment>
    <comment ref="CF202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12/09/2020
7,500/-</t>
        </r>
      </text>
    </comment>
    <comment ref="CH202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12/09/2020
7,500/-</t>
        </r>
      </text>
    </comment>
    <comment ref="CJ202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24/02/21
11284
o/fee=8000
Up to Dec/21
Paid in Feb/21</t>
        </r>
      </text>
    </comment>
    <comment ref="CM202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Less 30% in Tuition fee for Oct/20.</t>
        </r>
      </text>
    </comment>
    <comment ref="CN202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09/112/020
11282
Oct/2020
Paid to Nov/2020</t>
        </r>
      </text>
    </comment>
    <comment ref="CO202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Less 30% in Tuition fee for Oct/20.</t>
        </r>
      </text>
    </comment>
    <comment ref="CP202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09/112/020
11282
Oct/2020
27/01/21
11283
Nov=4620
Paid in Janu/21</t>
        </r>
      </text>
    </comment>
    <comment ref="CT202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27/01/21
11283
Nov=4620
Paid in Janu/21</t>
        </r>
      </text>
    </comment>
    <comment ref="CV202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24/02/21
11284
o/fee=8000
Up to Dec/21</t>
        </r>
      </text>
    </comment>
    <comment ref="DD202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06/06/21
11285
Up to May/21</t>
        </r>
      </text>
    </comment>
    <comment ref="B203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Note=154
25/11/2020
Half Free</t>
        </r>
      </text>
    </comment>
    <comment ref="H203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b/>
            <sz val="9"/>
            <color indexed="81"/>
            <rFont val="Tahoma"/>
            <family val="2"/>
          </rPr>
          <t>Note-19</t>
        </r>
        <r>
          <rPr>
            <sz val="9"/>
            <color indexed="81"/>
            <rFont val="Tahoma"/>
            <family val="2"/>
          </rPr>
          <t xml:space="preserve">
Less-3,300/-
Meeting 20/10/2020</t>
        </r>
      </text>
    </comment>
    <comment ref="L203" authorId="0">
      <text>
        <r>
          <rPr>
            <b/>
            <sz val="8"/>
            <color indexed="81"/>
            <rFont val="Tahoma"/>
            <family val="2"/>
          </rPr>
          <t>Windows User:</t>
        </r>
        <r>
          <rPr>
            <sz val="8"/>
            <color indexed="81"/>
            <rFont val="Tahoma"/>
            <family val="2"/>
          </rPr>
          <t xml:space="preserve">
Note=154
25/11/2020
Half Free</t>
        </r>
      </text>
    </comment>
    <comment ref="T203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12/09/2020
7,500/-</t>
        </r>
      </text>
    </comment>
    <comment ref="U203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12/09/2020
7,500/-</t>
        </r>
      </text>
    </comment>
    <comment ref="V203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12/09/2020
7,500/-</t>
        </r>
      </text>
    </comment>
    <comment ref="CD203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12/09/2020
7,500/-</t>
        </r>
      </text>
    </comment>
    <comment ref="CF203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12/09/2020
7,500/-</t>
        </r>
      </text>
    </comment>
    <comment ref="CH203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12/09/2020
7,500/-</t>
        </r>
      </text>
    </comment>
    <comment ref="CM203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Less 30% in Tuition fee for Oct/20.</t>
        </r>
      </text>
    </comment>
    <comment ref="CN203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29/10/2020
By bkash
C=5,000/-</t>
        </r>
      </text>
    </comment>
    <comment ref="CO203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Less 30% in Tuition fee for Oct/20.</t>
        </r>
      </text>
    </comment>
    <comment ref="CR203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10/12/2020
By bkash
C=1930
Dec/20
O/fee Due</t>
        </r>
      </text>
    </comment>
    <comment ref="CT203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19/01/2021
By bkash
C=4310
O/fee due=6000</t>
        </r>
      </text>
    </comment>
    <comment ref="CV203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28/02/21
By bkash
C=2310
</t>
        </r>
      </text>
    </comment>
    <comment ref="CX203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25/03/2021
By bkash
C=3310/-
H=0
O/fee1000/-</t>
        </r>
      </text>
    </comment>
    <comment ref="CZ203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22/04/21
By bkash
C=2310
O/fee=1000
T=3310</t>
        </r>
      </text>
    </comment>
    <comment ref="DB203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27/05/21
By bkash
C=2310
O/fee=1000
T=3310</t>
        </r>
      </text>
    </comment>
    <comment ref="T204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12/09/2020
7,500/-</t>
        </r>
      </text>
    </comment>
    <comment ref="U204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12/09/2020
7,500/-</t>
        </r>
      </text>
    </comment>
    <comment ref="V204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12/09/2020
7,500/-</t>
        </r>
      </text>
    </comment>
    <comment ref="W204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21/11/2020
By bkash
O/fee
Paid in Nov/20</t>
        </r>
      </text>
    </comment>
    <comment ref="CD204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12/09/2020
7,500/-</t>
        </r>
      </text>
    </comment>
    <comment ref="CF204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12/09/2020
7,500/-</t>
        </r>
      </text>
    </comment>
    <comment ref="CH204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12/09/2020
7,500/-</t>
        </r>
      </text>
    </comment>
    <comment ref="CJ204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21/11/2020
By bkash
O/fee
Paid in Nov/20</t>
        </r>
      </text>
    </comment>
    <comment ref="CP204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17/10/2020
By bkash
C=4620
H=1950
T=6570</t>
        </r>
      </text>
    </comment>
    <comment ref="CR204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21/11/2020
By bkash
C=12620 With O/fee
H=1950
T=14570</t>
        </r>
      </text>
    </comment>
    <comment ref="CT204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07/01/2021
By bkash
C=4620
H=1950
T=6570
Dec/20
Paid in Janu/21</t>
        </r>
      </text>
    </comment>
    <comment ref="CV204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07/01/2021
By bkash
C=4620
H=1950
T=6570
Dec/20
Paid in Janu/21
27/01/21
11330
Janu/21</t>
        </r>
      </text>
    </comment>
    <comment ref="DB204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10/04/21
By bkash
C=4620
H=2130
T=6750
Feb/21</t>
        </r>
      </text>
    </comment>
    <comment ref="DD204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01/05/21
11332
Up to May/21</t>
        </r>
      </text>
    </comment>
    <comment ref="T205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12/09/2020
7,500/-</t>
        </r>
      </text>
    </comment>
    <comment ref="U205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12/09/2020
7,500/-</t>
        </r>
      </text>
    </comment>
    <comment ref="V205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12/09/2020
7,500/-</t>
        </r>
      </text>
    </comment>
    <comment ref="CD205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12/09/2020
7,500/-</t>
        </r>
      </text>
    </comment>
    <comment ref="CF205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12/09/2020
7,500/-</t>
        </r>
      </text>
    </comment>
    <comment ref="CH205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12/09/2020
7,500/-</t>
        </r>
      </text>
    </comment>
    <comment ref="CM205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Less 30% in Tuition fee for Oct/20.</t>
        </r>
      </text>
    </comment>
    <comment ref="CN205" authorId="1">
      <text>
        <r>
          <rPr>
            <b/>
            <sz val="9"/>
            <color indexed="81"/>
            <rFont val="Tahoma"/>
            <family val="2"/>
          </rPr>
          <t>hp:</t>
        </r>
        <r>
          <rPr>
            <sz val="9"/>
            <color indexed="81"/>
            <rFont val="Tahoma"/>
            <family val="2"/>
          </rPr>
          <t xml:space="preserve">
22.10.2020
11354
Oct/20
Less=30%</t>
        </r>
      </text>
    </comment>
    <comment ref="CO205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Less 30% in Tuition fee for Oct/20.</t>
        </r>
      </text>
    </comment>
    <comment ref="CP205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19/12/2020
By bkash
C=4620
H=2160
T=6,780/-
Nov/20
Paid in Dec/20</t>
        </r>
      </text>
    </comment>
    <comment ref="CR205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19/12/2020
By bkash
C=4620
H=2160
T=6,780/-
Nov/20
Paid in Dec/20
18/01/2021
By bkash
C=4620
H=2160
T=6780
Dec/20
Paid in Janu/21</t>
        </r>
      </text>
    </comment>
    <comment ref="CT205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18/01/2021
By bkash
C=4620
H=2160
T=6780
Dec/20
Paid in Janu/21</t>
        </r>
      </text>
    </comment>
    <comment ref="CX205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22/03/2021
By bkash
C=4620
H=2160
T=6780
Janu/20
</t>
        </r>
      </text>
    </comment>
    <comment ref="CZ205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13/04/2021
By bkash
C=4620
H=2160
T=6780
Feb/20
</t>
        </r>
      </text>
    </comment>
    <comment ref="DB205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08/05/21
By bkash
C=4620
H=2160
T=6780</t>
        </r>
      </text>
    </comment>
    <comment ref="T206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12/09/2020
7,500/-</t>
        </r>
      </text>
    </comment>
    <comment ref="U206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12/09/2020
7,500/-</t>
        </r>
      </text>
    </comment>
    <comment ref="V206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12/09/2020
7,500/-</t>
        </r>
      </text>
    </comment>
    <comment ref="W206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25/01/21
O/fee=8000
Oct/21
Paid in janu/21</t>
        </r>
      </text>
    </comment>
    <comment ref="CD206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12/09/2020
7,500/-</t>
        </r>
      </text>
    </comment>
    <comment ref="CF206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12/09/2020
7,500/-</t>
        </r>
      </text>
    </comment>
    <comment ref="CH206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12/09/2020
7,500/-</t>
        </r>
      </text>
    </comment>
    <comment ref="CJ206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25/01/21
O/fee=8000
Oct/21
Paid in janu/21</t>
        </r>
      </text>
    </comment>
    <comment ref="CM206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Less 30% in Tuition fee for Oct/20.</t>
        </r>
      </text>
    </comment>
    <comment ref="CN206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25/01/21
O/fee=8000
Oct/21
Paid in janu/21</t>
        </r>
      </text>
    </comment>
    <comment ref="CO206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Less 30% in Tuition fee for Oct/20.</t>
        </r>
      </text>
    </comment>
    <comment ref="CT206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25/01/21
O/fee=8000
Oct/21
Paid in janu/21</t>
        </r>
      </text>
    </comment>
    <comment ref="DD206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07/06/21
11379
10,000/-</t>
        </r>
      </text>
    </comment>
    <comment ref="T207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12/09/2020
7,500/-</t>
        </r>
      </text>
    </comment>
    <comment ref="U207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12/09/2020
7,500/-</t>
        </r>
      </text>
    </comment>
    <comment ref="V207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12/09/2020
7,500/-</t>
        </r>
      </text>
    </comment>
    <comment ref="W207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15/12/2020
11402
O/fee=8000
Oct to Dec/20
Paid in Dec/20</t>
        </r>
      </text>
    </comment>
    <comment ref="CD207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12/09/2020
7,500/-</t>
        </r>
      </text>
    </comment>
    <comment ref="CF207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12/09/2020
7,500/-</t>
        </r>
      </text>
    </comment>
    <comment ref="CH207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12/09/2020
7,500/-</t>
        </r>
      </text>
    </comment>
    <comment ref="CJ207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15/12/2020
11402
O/fee=8000
Oct to Dec/20
Paid in Dec/20</t>
        </r>
      </text>
    </comment>
    <comment ref="CM207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Less 30% in Tuition fee for Oct/20.</t>
        </r>
      </text>
    </comment>
    <comment ref="CN207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15/12/2020
11402
O/fee=8000
Oct to Dec/20
Paid in Dec/20</t>
        </r>
      </text>
    </comment>
    <comment ref="CO207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Less 30% in Tuition fee for Oct/20.</t>
        </r>
      </text>
    </comment>
    <comment ref="CP207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15/12/2020
11402
O/fee=8000
Oct to Dec/20
Paid in Dec/20</t>
        </r>
      </text>
    </comment>
    <comment ref="CR207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15/12/2020
11402
O/fee=8000
Oct to Dec/20
Paid in Dec/20</t>
        </r>
      </text>
    </comment>
    <comment ref="CT207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27/01/21
40901
</t>
        </r>
      </text>
    </comment>
    <comment ref="DD207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09/06/21
9346
Up to June/21</t>
        </r>
      </text>
    </comment>
    <comment ref="T208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12/09/2020
7,500/-</t>
        </r>
      </text>
    </comment>
    <comment ref="U208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12/09/2020
7,500/-</t>
        </r>
      </text>
    </comment>
    <comment ref="V208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12/09/2020
7,500/-</t>
        </r>
      </text>
    </comment>
    <comment ref="W208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27/01/21
114269
O/fee=8000
Oct to Janu/21
Paid in janu/21</t>
        </r>
      </text>
    </comment>
    <comment ref="CD208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12/09/2020
7,500/-</t>
        </r>
      </text>
    </comment>
    <comment ref="CF208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12/09/2020
7,500/-</t>
        </r>
      </text>
    </comment>
    <comment ref="CH208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12/09/2020
7,500/-</t>
        </r>
      </text>
    </comment>
    <comment ref="CJ208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27/01/21
114269
O/fee=8000
Oct to Janu/21
Paid in janu/21</t>
        </r>
      </text>
    </comment>
    <comment ref="CM208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Less 30% in Tuition fee for Oct/20.</t>
        </r>
      </text>
    </comment>
    <comment ref="CN208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27/01/21
114269
O/fee=8000
Oct to Janu/21
Paid in janu/21</t>
        </r>
      </text>
    </comment>
    <comment ref="CO208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Less 30% in Tuition fee for Oct/20.</t>
        </r>
      </text>
    </comment>
    <comment ref="CP208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27/01/21
114269
O/fee=8000
Oct to Janu/21
Paid in janu/21</t>
        </r>
      </text>
    </comment>
    <comment ref="CR208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27/01/21
114269
O/fee=8000
Oct to Janu/21
Paid in janu/21</t>
        </r>
      </text>
    </comment>
    <comment ref="CT208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27/01/21
114269
O/fee=8000
Oct to Janu/21
Paid in janu/21</t>
        </r>
      </text>
    </comment>
    <comment ref="DD208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06/06/21
11427
Up to June/21</t>
        </r>
      </text>
    </comment>
    <comment ref="T209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12/09/2020
7,500/-</t>
        </r>
      </text>
    </comment>
    <comment ref="U209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12/09/2020
7,500/-</t>
        </r>
      </text>
    </comment>
    <comment ref="V209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12/09/2020
7,500/-</t>
        </r>
      </text>
    </comment>
    <comment ref="CD209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12/09/2020
7,500/-</t>
        </r>
      </text>
    </comment>
    <comment ref="CF209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12/09/2020
7,500/-</t>
        </r>
      </text>
    </comment>
    <comment ref="CH209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12/09/2020
7,500/-</t>
        </r>
      </text>
    </comment>
    <comment ref="CX209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10/02/21
11450
Oct/20
Nov/20 Due=4240</t>
        </r>
      </text>
    </comment>
    <comment ref="DF209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06/06/21
11451
Nov=2000 Due-2240
O/fee=3000
T=5,000/-
</t>
        </r>
      </text>
    </comment>
    <comment ref="H210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b/>
            <sz val="9"/>
            <color indexed="81"/>
            <rFont val="Tahoma"/>
            <family val="2"/>
          </rPr>
          <t>Note-19</t>
        </r>
        <r>
          <rPr>
            <sz val="9"/>
            <color indexed="81"/>
            <rFont val="Tahoma"/>
            <family val="2"/>
          </rPr>
          <t xml:space="preserve">
Less-3,300/-
Meeting 20/10/2020</t>
        </r>
      </text>
    </comment>
    <comment ref="L210" authorId="0">
      <text>
        <r>
          <rPr>
            <b/>
            <sz val="9"/>
            <color indexed="81"/>
            <rFont val="Tahoma"/>
            <family val="2"/>
          </rPr>
          <t xml:space="preserve">Windows User:
</t>
        </r>
        <r>
          <rPr>
            <sz val="9"/>
            <color indexed="81"/>
            <rFont val="Tahoma"/>
            <family val="2"/>
          </rPr>
          <t>Note-157
Less=3,300/-
Opening to Clossing Period
Meeting=17/01/21</t>
        </r>
      </text>
    </comment>
    <comment ref="T210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12/09/2020
7,500/-</t>
        </r>
      </text>
    </comment>
    <comment ref="U210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12/09/2020
7,500/-</t>
        </r>
      </text>
    </comment>
    <comment ref="V210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12/09/2020
7,500/-</t>
        </r>
      </text>
    </comment>
    <comment ref="W210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09/10/20
11474
O/fee=8000
paid to Oct/20</t>
        </r>
      </text>
    </comment>
    <comment ref="CD210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12/09/2020
7,500/-</t>
        </r>
      </text>
    </comment>
    <comment ref="CF210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12/09/2020
7,500/-</t>
        </r>
      </text>
    </comment>
    <comment ref="CH210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12/09/2020
7,500/-</t>
        </r>
      </text>
    </comment>
    <comment ref="CJ210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09/10/20
11474
O/fee=8000
paid to Oct/20</t>
        </r>
      </text>
    </comment>
    <comment ref="CP210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09/10/20
11474
O/fee8000
Oct=4620</t>
        </r>
      </text>
    </comment>
    <comment ref="CR210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04/11/2020
11475
Nov/2020</t>
        </r>
      </text>
    </comment>
    <comment ref="CX210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10/02/21
11476</t>
        </r>
      </text>
    </comment>
    <comment ref="CZ210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07/03/21
11477
</t>
        </r>
      </text>
    </comment>
    <comment ref="DB210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10/04/021
11478
</t>
        </r>
      </text>
    </comment>
    <comment ref="DD210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06/05/21
By bkash
C=2330</t>
        </r>
      </text>
    </comment>
    <comment ref="DF210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05/06/21
11479
</t>
        </r>
      </text>
    </comment>
    <comment ref="T211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12/09/2020
2,500/-</t>
        </r>
      </text>
    </comment>
    <comment ref="U211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12/09/2020
7,500/-</t>
        </r>
      </text>
    </comment>
    <comment ref="V211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21/09/2020
11498
Paid to Sep/20</t>
        </r>
      </text>
    </comment>
    <comment ref="W211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25/01/21
11499
O/fee=8000
Oct + Nov/20
Paid in Janu/21</t>
        </r>
      </text>
    </comment>
    <comment ref="CD211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12/09/2020
2,500/-</t>
        </r>
      </text>
    </comment>
    <comment ref="CF211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12/09/2020
7,500/-</t>
        </r>
      </text>
    </comment>
    <comment ref="CH211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21/09/2020
11498
Paid to Sep/20</t>
        </r>
      </text>
    </comment>
    <comment ref="CJ211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25/01/21
11499
O/fee=8000
Oct + Nov/20
Paid in Janu/21</t>
        </r>
      </text>
    </comment>
    <comment ref="CN211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21/09/2020
11498
S/c</t>
        </r>
      </text>
    </comment>
    <comment ref="CP211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25/01/21
11499
O/fee=8000
Oct + Nov/20
Paid in Janu/21</t>
        </r>
      </text>
    </comment>
    <comment ref="CR211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25/01/21
11499
O/fee=8000
Oct + Nov/20
Paid in Janu/21</t>
        </r>
      </text>
    </comment>
    <comment ref="CV211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25/01/21
11499
O/fee=8000
Oct + Nov/20
Paid in Janu/21</t>
        </r>
      </text>
    </comment>
    <comment ref="DF211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05/06/21
11500</t>
        </r>
      </text>
    </comment>
    <comment ref="T212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12/09/2020
7,500/-</t>
        </r>
      </text>
    </comment>
    <comment ref="U212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12/09/2020
7,500/-</t>
        </r>
      </text>
    </comment>
    <comment ref="V212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12/09/2020
7,500/-</t>
        </r>
      </text>
    </comment>
    <comment ref="W212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08.10.2020
10322
Oct/20 Less=30%
Others fee=8,000/-</t>
        </r>
      </text>
    </comment>
    <comment ref="CD212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12/09/2020
7,500/-</t>
        </r>
      </text>
    </comment>
    <comment ref="CF212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12/09/2020
7,500/-</t>
        </r>
      </text>
    </comment>
    <comment ref="CH212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12/09/2020
7,500/-</t>
        </r>
      </text>
    </comment>
    <comment ref="CJ212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08.10.2020
10322
Oct/20 Less=30%
Others fee=8,000/-</t>
        </r>
      </text>
    </comment>
    <comment ref="CM212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Less 30% in Tuition fee for Oct/20.</t>
        </r>
      </text>
    </comment>
    <comment ref="CN212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08.10.2020
10322
Oct/20 Less=30%
Others fee=8,000/-</t>
        </r>
      </text>
    </comment>
    <comment ref="CO212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Less 30% in Tuition fee for Oct/20.</t>
        </r>
      </text>
    </comment>
    <comment ref="CP212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04/11/2020
10323</t>
        </r>
      </text>
    </comment>
    <comment ref="CR212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09/12/2020
10324</t>
        </r>
      </text>
    </comment>
    <comment ref="CT212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07/01/2020
10325</t>
        </r>
      </text>
    </comment>
    <comment ref="CV212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10/02/21
10326</t>
        </r>
      </text>
    </comment>
    <comment ref="CX212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07/03/21
10327
</t>
        </r>
      </text>
    </comment>
    <comment ref="CZ212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04/04/2021
10328</t>
        </r>
      </text>
    </comment>
    <comment ref="DB212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04/05/21
10320
</t>
        </r>
      </text>
    </comment>
    <comment ref="DD212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02/06/21
10330
</t>
        </r>
      </text>
    </comment>
    <comment ref="H213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b/>
            <sz val="9"/>
            <color indexed="81"/>
            <rFont val="Tahoma"/>
            <family val="2"/>
          </rPr>
          <t>Note-19</t>
        </r>
        <r>
          <rPr>
            <sz val="9"/>
            <color indexed="81"/>
            <rFont val="Tahoma"/>
            <family val="2"/>
          </rPr>
          <t xml:space="preserve">
Less-3,300/-
Meeting 20/10/2020</t>
        </r>
      </text>
    </comment>
    <comment ref="L213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Less 50%
By Aziz Sir
/son of Abdur Rahim</t>
        </r>
      </text>
    </comment>
    <comment ref="T213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12/09/2020
5,500/-</t>
        </r>
      </text>
    </comment>
    <comment ref="U213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12/09/2020
5,500/-</t>
        </r>
      </text>
    </comment>
    <comment ref="V213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12/09/2020
5,500/-
11/02/21
10346
S/c=2000
O/fee=8000</t>
        </r>
      </text>
    </comment>
    <comment ref="W213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11/02/21
10346
S/c=2000
O/fee=8000</t>
        </r>
      </text>
    </comment>
    <comment ref="CD213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12/09/2020
5,500/-</t>
        </r>
      </text>
    </comment>
    <comment ref="CF213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12/09/2020
5,500/-</t>
        </r>
      </text>
    </comment>
    <comment ref="CH213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12/09/2020
5,500/-
11/02/21
10346
S/c=2000
O/fee=8000</t>
        </r>
      </text>
    </comment>
    <comment ref="CJ213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11/02/21
10346
S/c=2000
O/fee=8000</t>
        </r>
      </text>
    </comment>
    <comment ref="CX213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11/02/21
10346
S/c=2000
O/fee=8000</t>
        </r>
      </text>
    </comment>
    <comment ref="DF213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07/06/21
10347
Oct/20 to Dec/20
Janu/21 1570 Due=740
T=8500</t>
        </r>
      </text>
    </comment>
    <comment ref="T214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12/09/2020
7,500/-</t>
        </r>
      </text>
    </comment>
    <comment ref="U214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12/09/2020
7,500/-</t>
        </r>
      </text>
    </comment>
    <comment ref="V214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12/09/2020
7,500/-</t>
        </r>
      </text>
    </comment>
    <comment ref="W214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28/01/21
10370
O/fee
Paid in Janu/21</t>
        </r>
      </text>
    </comment>
    <comment ref="CD214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12/09/2020
7,500/-</t>
        </r>
      </text>
    </comment>
    <comment ref="CF214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12/09/2020
7,500/-</t>
        </r>
      </text>
    </comment>
    <comment ref="CH214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12/09/2020
7,500/-</t>
        </r>
      </text>
    </comment>
    <comment ref="CJ214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28/01/21
10370
O/fee
Paid in Janu/21</t>
        </r>
      </text>
    </comment>
    <comment ref="CV214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28/01/21
10370
O/fee
Paid in Janu/21</t>
        </r>
      </text>
    </comment>
    <comment ref="T215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13/09/2020
7,500/-</t>
        </r>
      </text>
    </comment>
    <comment ref="U215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13/09/2020
7,500/-</t>
        </r>
      </text>
    </comment>
    <comment ref="V215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13/09/2020
7,500/-</t>
        </r>
      </text>
    </comment>
    <comment ref="W215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07/10/20
10394
Paid to Oct/20</t>
        </r>
      </text>
    </comment>
    <comment ref="CD215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13/09/2020
7,500/-</t>
        </r>
      </text>
    </comment>
    <comment ref="CF215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13/09/2020
7,500/-</t>
        </r>
      </text>
    </comment>
    <comment ref="CH215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13/09/2020
7,500/-</t>
        </r>
      </text>
    </comment>
    <comment ref="CJ215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07/10/20
10394
Paid to Oct/20</t>
        </r>
      </text>
    </comment>
    <comment ref="CP215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07/10/20
10394
O/fee=8000
Oct=4620</t>
        </r>
      </text>
    </comment>
    <comment ref="CR215" authorId="0">
      <text>
        <r>
          <rPr>
            <b/>
            <sz val="9"/>
            <color indexed="81"/>
            <rFont val="Tahoma"/>
            <family val="2"/>
          </rPr>
          <t>Windows User:
09/11/2020</t>
        </r>
        <r>
          <rPr>
            <sz val="9"/>
            <color indexed="81"/>
            <rFont val="Tahoma"/>
            <family val="2"/>
          </rPr>
          <t xml:space="preserve">
10395
</t>
        </r>
      </text>
    </comment>
    <comment ref="CT215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08/2/2020
By bkash
C=4620
H=1950
T=6570</t>
        </r>
      </text>
    </comment>
    <comment ref="CV215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27/01/21
10307</t>
        </r>
      </text>
    </comment>
    <comment ref="CX215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10/02/21
By bkash
C=4620
H=1950
T=6570
Feb/21</t>
        </r>
      </text>
    </comment>
    <comment ref="DF215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06/06/21
10401/02
</t>
        </r>
      </text>
    </comment>
    <comment ref="T216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13/09/2020
7,500/-</t>
        </r>
      </text>
    </comment>
    <comment ref="U216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13/09/2020
7,500/-</t>
        </r>
      </text>
    </comment>
    <comment ref="V216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13/09/2020
7,500/-</t>
        </r>
      </text>
    </comment>
    <comment ref="W216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25/01/21
10418
O/fee=8000
Oct to Dec/20
Paid in janu/21</t>
        </r>
      </text>
    </comment>
    <comment ref="CD216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13/09/2020
7,500/-</t>
        </r>
      </text>
    </comment>
    <comment ref="CF216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13/09/2020
7,500/-</t>
        </r>
      </text>
    </comment>
    <comment ref="CH216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13/09/2020
7,500/-</t>
        </r>
      </text>
    </comment>
    <comment ref="CJ216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25/01/21
10418
O/fee=8000
Oct to Dec/20
Paid in janu/21</t>
        </r>
      </text>
    </comment>
    <comment ref="CM216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Less 30% in Tuition fee for Oct/20.</t>
        </r>
      </text>
    </comment>
    <comment ref="CN216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25/01/21
10418
O/fee=8000
Oct to Dec/20
Paid in janu/21</t>
        </r>
      </text>
    </comment>
    <comment ref="CO216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Less 30% in Tuition fee for Oct/20.</t>
        </r>
      </text>
    </comment>
    <comment ref="CP216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25/01/21
10418
O/fee=8000
Oct to Dec/20
Paid in janu/21</t>
        </r>
      </text>
    </comment>
    <comment ref="CR216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25/01/21
10418
O/fee=8000
Oct to Dec/20
Paid in janu/21</t>
        </r>
      </text>
    </comment>
    <comment ref="CT216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25/01/21
10418
O/fee=8000
Oct to Dec/20
Paid in janu/21</t>
        </r>
      </text>
    </comment>
    <comment ref="CV216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20/02/21
10419
Janu/21</t>
        </r>
      </text>
    </comment>
    <comment ref="DD216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06/06/21
10420
Feb/21 + March/21</t>
        </r>
      </text>
    </comment>
    <comment ref="H217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Less-2,000/-</t>
        </r>
      </text>
    </comment>
    <comment ref="L217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Less-2,000/-</t>
        </r>
      </text>
    </comment>
    <comment ref="T217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13/09/2020
7,500/-</t>
        </r>
      </text>
    </comment>
    <comment ref="U217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13/09/2020
7,500/-</t>
        </r>
      </text>
    </comment>
    <comment ref="V217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13/09/2020
7,500/-</t>
        </r>
      </text>
    </comment>
    <comment ref="W217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08/10/20
10442
O/fee=8000
Paid to Oct</t>
        </r>
      </text>
    </comment>
    <comment ref="CD217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13/09/2020
7,500/-</t>
        </r>
      </text>
    </comment>
    <comment ref="CF217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13/09/2020
7,500/-</t>
        </r>
      </text>
    </comment>
    <comment ref="CH217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13/09/2020
7,500/-</t>
        </r>
      </text>
    </comment>
    <comment ref="CJ217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08/10/20
10442
O/fee=8000
Paid to Oct</t>
        </r>
      </text>
    </comment>
    <comment ref="CP217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08/10/20
10442
O/fee8000
Oct=3220</t>
        </r>
      </text>
    </comment>
    <comment ref="CR217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08/11/2020
10443
</t>
        </r>
      </text>
    </comment>
    <comment ref="CT217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07/12/2020
10444</t>
        </r>
      </text>
    </comment>
    <comment ref="CV217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07/01/2021
10445
</t>
        </r>
      </text>
    </comment>
    <comment ref="CX217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09/02/21
10446
</t>
        </r>
      </text>
    </comment>
    <comment ref="CZ217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08/03/21
10447</t>
        </r>
      </text>
    </comment>
    <comment ref="DB217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08/04/2021
10448
</t>
        </r>
      </text>
    </comment>
    <comment ref="DD217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03/05/21
1049
</t>
        </r>
      </text>
    </comment>
    <comment ref="DF217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05/06/21
10450</t>
        </r>
      </text>
    </comment>
    <comment ref="H218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T.c Order By
 board 25 /02/21
College=27/02/21</t>
        </r>
      </text>
    </comment>
    <comment ref="L218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T.c Order By
 board 25 /02/21
College=27/02/21</t>
        </r>
      </text>
    </comment>
    <comment ref="T218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13/09/2020
7,500/-</t>
        </r>
      </text>
    </comment>
    <comment ref="U218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13/09/2020
7,500/-</t>
        </r>
      </text>
    </comment>
    <comment ref="V218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13/09/2020
7,500/-</t>
        </r>
      </text>
    </comment>
    <comment ref="W218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14.10.2020
10466
Others fee=4,000/-
Oct/20 (Less=30%)
Others fee 4,000/- due by P.sir</t>
        </r>
      </text>
    </comment>
    <comment ref="CD218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13/09/2020
7,500/-</t>
        </r>
      </text>
    </comment>
    <comment ref="CF218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13/09/2020
7,500/-</t>
        </r>
      </text>
    </comment>
    <comment ref="CH218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13/09/2020
7,500/-</t>
        </r>
      </text>
    </comment>
    <comment ref="CJ218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14.10.2020
10466
Others fee=4,000/-
Oct/20 (Less=30%)
Others fee 4,000/- due by P.sir</t>
        </r>
      </text>
    </comment>
    <comment ref="CM218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Less 30% in Tuition fee for Oct/20.</t>
        </r>
      </text>
    </comment>
    <comment ref="CN218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14.10.2020
10466
Others fee=4,000/-
Oct/20 (Less=30%)
Others fee 4,000/- due by P.sir</t>
        </r>
      </text>
    </comment>
    <comment ref="CO218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Less 30% in Tuition fee for Oct/20.</t>
        </r>
      </text>
    </comment>
    <comment ref="CP218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27/01/21
10467
O/fee=4000
Nov20
Paid in  Janu/21</t>
        </r>
      </text>
    </comment>
    <comment ref="CT218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27/01/21
10467
O/fee=4000
Nov20
Paid in  Janu/21</t>
        </r>
      </text>
    </comment>
    <comment ref="CV218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24/02/21
10468
Up to Feb/21</t>
        </r>
      </text>
    </comment>
    <comment ref="T219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13/09/2020
7,500/-</t>
        </r>
      </text>
    </comment>
    <comment ref="U219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13/09/2020
7,500/-</t>
        </r>
      </text>
    </comment>
    <comment ref="V219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13/09/2020
7,500/-</t>
        </r>
      </text>
    </comment>
    <comment ref="W219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10/10/20
10490
paid to Oct/20</t>
        </r>
      </text>
    </comment>
    <comment ref="CD219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13/09/2020
7,500/-</t>
        </r>
      </text>
    </comment>
    <comment ref="CF219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13/09/2020
7,500/-</t>
        </r>
      </text>
    </comment>
    <comment ref="CH219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13/09/2020
7,500/-</t>
        </r>
      </text>
    </comment>
    <comment ref="CJ219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10/10/20
10490
paid to Oct/20</t>
        </r>
      </text>
    </comment>
    <comment ref="CP219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10/10/20
10490
O/fee=8000
Oct=4620</t>
        </r>
      </text>
    </comment>
    <comment ref="CR219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09/11/2020
10491</t>
        </r>
      </text>
    </comment>
    <comment ref="CT219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09/01/2021
10492
Dec + Janu/21
Paid in Janu/21</t>
        </r>
      </text>
    </comment>
    <comment ref="CV219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09/01/2021
10492
Dec + Janu/21
Paid in Janu/21</t>
        </r>
      </text>
    </comment>
    <comment ref="CX219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10/02/21
10493</t>
        </r>
      </text>
    </comment>
    <comment ref="CZ219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09/03/21
10494
</t>
        </r>
      </text>
    </comment>
    <comment ref="DD219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26/05/21
10495
Up  to May/21</t>
        </r>
      </text>
    </comment>
    <comment ref="DF219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01/06/21
10496
</t>
        </r>
      </text>
    </comment>
    <comment ref="T220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13/09/2020
7,500/-</t>
        </r>
      </text>
    </comment>
    <comment ref="U220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13/09/2020
7,500/-</t>
        </r>
      </text>
    </comment>
    <comment ref="V220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13/09/2020
7,500/-</t>
        </r>
      </text>
    </comment>
    <comment ref="W220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01/10/2020
10514
O/fee
Paid to Oct</t>
        </r>
      </text>
    </comment>
    <comment ref="CD220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13/09/2020
7,500/-</t>
        </r>
      </text>
    </comment>
    <comment ref="CF220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13/09/2020
7,500/-</t>
        </r>
      </text>
    </comment>
    <comment ref="CH220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13/09/2020
7,500/-</t>
        </r>
      </text>
    </comment>
    <comment ref="CJ220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01/10/2020
10514
O/fee
Paid to Oct</t>
        </r>
      </text>
    </comment>
    <comment ref="CP220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01/10/2020
10514
O/fee
12/10/20
10515
Oct/20</t>
        </r>
      </text>
    </comment>
    <comment ref="CR220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04/11/2020
10516
Nov/2020</t>
        </r>
      </text>
    </comment>
    <comment ref="CT220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06/12/2020
10517
</t>
        </r>
      </text>
    </comment>
    <comment ref="CV220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03/01/2021
10518
</t>
        </r>
      </text>
    </comment>
    <comment ref="CX220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08/02/21
10519</t>
        </r>
      </text>
    </comment>
    <comment ref="CZ220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01/03/21
10520
</t>
        </r>
      </text>
    </comment>
    <comment ref="DB220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08/04/2021
10521
</t>
        </r>
      </text>
    </comment>
    <comment ref="DD220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04/05/21
10522
</t>
        </r>
      </text>
    </comment>
    <comment ref="DF220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02/06/21
10523</t>
        </r>
      </text>
    </comment>
    <comment ref="T221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13/09/2020
15,500/-</t>
        </r>
      </text>
    </comment>
    <comment ref="U221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13/09/2020
15,500/-</t>
        </r>
      </text>
    </comment>
    <comment ref="V221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13/09/2020
15,500/-</t>
        </r>
      </text>
    </comment>
    <comment ref="W221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13/09/2020
15,500/-</t>
        </r>
      </text>
    </comment>
    <comment ref="CD221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13/09/2020
15,500/-</t>
        </r>
      </text>
    </comment>
    <comment ref="CF221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13/09/2020
15,500/-</t>
        </r>
      </text>
    </comment>
    <comment ref="CH221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13/09/2020
15,500/-</t>
        </r>
      </text>
    </comment>
    <comment ref="CJ221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13/09/2020
15,500/-</t>
        </r>
      </text>
    </comment>
    <comment ref="CM221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Less 30% in Tuition fee for Oct/20.</t>
        </r>
      </text>
    </comment>
    <comment ref="CN221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25/01/21
10538
oct/20
Paid in jnau/21</t>
        </r>
      </text>
    </comment>
    <comment ref="CO221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Less 30% in Tuition fee for Oct/20.</t>
        </r>
      </text>
    </comment>
    <comment ref="CT221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25/01/21
10538
oct/20
Paid in jnau/21</t>
        </r>
      </text>
    </comment>
    <comment ref="CV221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18/02/21
10539
Nov/20</t>
        </r>
      </text>
    </comment>
    <comment ref="T222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13/09/2020
7,500/-</t>
        </r>
      </text>
    </comment>
    <comment ref="U222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13/09/2020
7,500/-</t>
        </r>
      </text>
    </comment>
    <comment ref="V222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13/09/2020
7,500/-</t>
        </r>
      </text>
    </comment>
    <comment ref="W222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08/11/2020
10083
Nov/20
O/fee
Paid to Nov/2020</t>
        </r>
      </text>
    </comment>
    <comment ref="CD222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13/09/2020
7,500/-</t>
        </r>
      </text>
    </comment>
    <comment ref="CF222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13/09/2020
7,500/-</t>
        </r>
      </text>
    </comment>
    <comment ref="CH222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13/09/2020
7,500/-</t>
        </r>
      </text>
    </comment>
    <comment ref="CJ222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08/11/2020
10083
Nov/20
O/fee
Paid to Nov/2020</t>
        </r>
      </text>
    </comment>
    <comment ref="CM222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Less 30% in Tuition fee for Oct/20.</t>
        </r>
      </text>
    </comment>
    <comment ref="CN222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13.10.2020
10082
Oct/20 Less=30%
Others fee due by P.sir</t>
        </r>
      </text>
    </comment>
    <comment ref="CO222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Less 30% in Tuition fee for Oct/20.</t>
        </r>
      </text>
    </comment>
    <comment ref="CP222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08/11/2020
10083
Nov
O/fee</t>
        </r>
      </text>
    </comment>
    <comment ref="CR222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13/12/2020
10084
</t>
        </r>
      </text>
    </comment>
    <comment ref="CT222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25/01/21
10085</t>
        </r>
      </text>
    </comment>
    <comment ref="CV222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10/02/21
10086</t>
        </r>
      </text>
    </comment>
    <comment ref="CX222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15/03/21
10087
</t>
        </r>
      </text>
    </comment>
    <comment ref="DD222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06/06/21
10088
Up to May/21</t>
        </r>
      </text>
    </comment>
    <comment ref="T223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13/09/2020
7,500/-</t>
        </r>
      </text>
    </comment>
    <comment ref="U223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13/09/2020
7,500/-</t>
        </r>
      </text>
    </comment>
    <comment ref="V223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13/09/2020
7,500/-</t>
        </r>
      </text>
    </comment>
    <comment ref="CD223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13/09/2020
7,500/-</t>
        </r>
      </text>
    </comment>
    <comment ref="CF223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13/09/2020
7,500/-</t>
        </r>
      </text>
    </comment>
    <comment ref="CH223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13/09/2020
7,500/-</t>
        </r>
      </text>
    </comment>
    <comment ref="CV223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27/01/21
10106
Oct + Nov/20
Paid in janu/21</t>
        </r>
      </text>
    </comment>
    <comment ref="DF223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02/06/21
10107
10,000/-</t>
        </r>
      </text>
    </comment>
    <comment ref="T224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13/09/2020
7,500/-</t>
        </r>
      </text>
    </comment>
    <comment ref="U224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13/09/2020
7,500/-</t>
        </r>
      </text>
    </comment>
    <comment ref="V224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13/09/2020
7,500/-</t>
        </r>
      </text>
    </comment>
    <comment ref="W224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08.10.2020
10130
Oct/20 Less=30%
Others fee=8,000/-</t>
        </r>
      </text>
    </comment>
    <comment ref="CD224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13/09/2020
7,500/-</t>
        </r>
      </text>
    </comment>
    <comment ref="CF224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13/09/2020
7,500/-</t>
        </r>
      </text>
    </comment>
    <comment ref="CH224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13/09/2020
7,500/-</t>
        </r>
      </text>
    </comment>
    <comment ref="CJ224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08.10.2020
10130
Oct/20 Less=30%
Others fee=8,000/-</t>
        </r>
      </text>
    </comment>
    <comment ref="CM224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Less 30% in Tuition fee for Oct/20.</t>
        </r>
      </text>
    </comment>
    <comment ref="CN224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08.10.2020
10130
Oct/20 Less=30%
Others fee=8,000/-</t>
        </r>
      </text>
    </comment>
    <comment ref="CO224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Less 30% in Tuition fee for Oct/20.</t>
        </r>
      </text>
    </comment>
    <comment ref="CP224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07/11/2020
10131
</t>
        </r>
      </text>
    </comment>
    <comment ref="CR224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07/12/2020
10132
</t>
        </r>
      </text>
    </comment>
    <comment ref="CT224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06/01/2021
10133
27/01/21
10134
Feb/21
Paid in janu/21</t>
        </r>
      </text>
    </comment>
    <comment ref="CV224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27/01/21
10134
Feb/21
Paid in janu/21</t>
        </r>
      </text>
    </comment>
    <comment ref="CX224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07/03/21
10135
</t>
        </r>
      </text>
    </comment>
    <comment ref="CZ224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04/04/21
10136
</t>
        </r>
      </text>
    </comment>
    <comment ref="DB224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02/05/21
10137
</t>
        </r>
      </text>
    </comment>
    <comment ref="DD224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06/06/21
10136
</t>
        </r>
      </text>
    </comment>
    <comment ref="R225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 Tc Purpose Less</t>
        </r>
      </text>
    </comment>
    <comment ref="T225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13/09/2020
7,500/-</t>
        </r>
      </text>
    </comment>
    <comment ref="U225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13/09/2020
7,500/-</t>
        </r>
      </text>
    </comment>
    <comment ref="V225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13/09/2020
7,500/-</t>
        </r>
      </text>
    </comment>
    <comment ref="CD225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13/09/2020
7,500/-</t>
        </r>
      </text>
    </comment>
    <comment ref="CF225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13/09/2020
7,500/-</t>
        </r>
      </text>
    </comment>
    <comment ref="CH225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13/09/2020
7,500/-</t>
        </r>
      </text>
    </comment>
    <comment ref="CI225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 Tc Purpose Less</t>
        </r>
      </text>
    </comment>
    <comment ref="CM225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Less 30% in Tuition fee for Oct/20.</t>
        </r>
      </text>
    </comment>
    <comment ref="CO225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Less 30% in Tuition fee for Oct/20.</t>
        </r>
      </text>
    </comment>
    <comment ref="CX225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06/03/21
10154
Up to Feb/21
</t>
        </r>
      </text>
    </comment>
    <comment ref="T226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13/09/2020
7,500/-</t>
        </r>
      </text>
    </comment>
    <comment ref="U226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13/09/2020
7,500/-</t>
        </r>
      </text>
    </comment>
    <comment ref="V226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13/09/2020
7,500/-</t>
        </r>
      </text>
    </comment>
    <comment ref="CD226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13/09/2020
7,500/-</t>
        </r>
      </text>
    </comment>
    <comment ref="CF226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13/09/2020
7,500/-</t>
        </r>
      </text>
    </comment>
    <comment ref="CH226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13/09/2020
7,500/-</t>
        </r>
      </text>
    </comment>
    <comment ref="CM226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Less 30% in Tuition fee for Oct/20.</t>
        </r>
      </text>
    </comment>
    <comment ref="CN226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26/01/21
10178
Oct/20
Paid in Janu/21</t>
        </r>
      </text>
    </comment>
    <comment ref="CO226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Less 30% in Tuition fee for Oct/20.</t>
        </r>
      </text>
    </comment>
    <comment ref="CT226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26/01/21
10178
Oct/20
Paid in Janu/21</t>
        </r>
      </text>
    </comment>
    <comment ref="CV226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09/02/21
10179
Nov/20</t>
        </r>
      </text>
    </comment>
    <comment ref="CX226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11/03/21
10180
Dec/20</t>
        </r>
      </text>
    </comment>
    <comment ref="CZ226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22/04/2021
10182
Janu/21</t>
        </r>
      </text>
    </comment>
    <comment ref="DD226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05/06/21
10183</t>
        </r>
      </text>
    </comment>
    <comment ref="H227" authorId="0">
      <text>
        <r>
          <rPr>
            <b/>
            <sz val="9"/>
            <color indexed="81"/>
            <rFont val="Tahoma"/>
            <family val="2"/>
          </rPr>
          <t xml:space="preserve">Windows User:
</t>
        </r>
        <r>
          <rPr>
            <sz val="9"/>
            <color indexed="81"/>
            <rFont val="Tahoma"/>
            <family val="2"/>
          </rPr>
          <t xml:space="preserve">Note-149
Less=2,000/-
Opening to Clossing Period
Meeting=20/10/2020
</t>
        </r>
      </text>
    </comment>
    <comment ref="L227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Less-2,000/-</t>
        </r>
      </text>
    </comment>
    <comment ref="T227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13/09/2020
7,500/-</t>
        </r>
      </text>
    </comment>
    <comment ref="U227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13/09/2020
7,500/-</t>
        </r>
      </text>
    </comment>
    <comment ref="V227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13/09/2020
7,500/-</t>
        </r>
      </text>
    </comment>
    <comment ref="W227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26/01/21
10203
O/fee=8000
Dec+ Janu/21
Paid in Janu/21</t>
        </r>
      </text>
    </comment>
    <comment ref="CD227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13/09/2020
7,500/-</t>
        </r>
      </text>
    </comment>
    <comment ref="CF227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13/09/2020
7,500/-</t>
        </r>
      </text>
    </comment>
    <comment ref="CH227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13/09/2020
7,500/-</t>
        </r>
      </text>
    </comment>
    <comment ref="CJ227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26/01/21
10203
O/fee=8000
Dec+ Janu/21
Paid in Janu/21</t>
        </r>
      </text>
    </comment>
    <comment ref="CP227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11/11/2020
1020
Oct + Nov/2020
Paid to Nov/20</t>
        </r>
      </text>
    </comment>
    <comment ref="CR227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11/11/2020
1020
Oct + Nov/2020</t>
        </r>
      </text>
    </comment>
    <comment ref="CT227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26/01/21
10203
O/fee=8000
Dec+ Janu/21
Paid in Janu/21</t>
        </r>
      </text>
    </comment>
    <comment ref="CV227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26/01/21
10203
O/fee=8000
Dec+ Janu/21
Paid in Janu/21</t>
        </r>
      </text>
    </comment>
    <comment ref="DF227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03/06/21
10204
Up to May/21</t>
        </r>
      </text>
    </comment>
    <comment ref="T228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13/09/2020
7,500/-</t>
        </r>
      </text>
    </comment>
    <comment ref="U228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13/09/2020
7,500/-</t>
        </r>
      </text>
    </comment>
    <comment ref="V228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13/09/2020
7,500/-</t>
        </r>
      </text>
    </comment>
    <comment ref="W228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21/09/2020
10226
Paid to Sep/2020
25/01/21
O/fee=3000
Oct to Janu/21
Paid in janu/21</t>
        </r>
      </text>
    </comment>
    <comment ref="CD228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13/09/2020
7,500/-</t>
        </r>
      </text>
    </comment>
    <comment ref="CF228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13/09/2020
7,500/-</t>
        </r>
      </text>
    </comment>
    <comment ref="CH228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13/09/2020
7,500/-</t>
        </r>
      </text>
    </comment>
    <comment ref="CJ228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21/09/2020
10226
Paid to Sep/2020
25/01/21
O/fee=3000
Oct to Janu/21
Paid in janu/21</t>
        </r>
      </text>
    </comment>
    <comment ref="CN228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21/09/2020
10226
O/fee=5000
Due-3000</t>
        </r>
      </text>
    </comment>
    <comment ref="CP228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25/01/21
O/fee=3000
Oct to Janu/21
Paid in janu/21</t>
        </r>
      </text>
    </comment>
    <comment ref="CR228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25/01/21
O/fee=3000
Oct to Janu/21
Paid in janu/21</t>
        </r>
      </text>
    </comment>
    <comment ref="CT228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25/01/21
O/fee=3000
Oct to Janu/21
Paid in janu/21</t>
        </r>
      </text>
    </comment>
    <comment ref="CV228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25/01/21
O/fee=3000
Oct to Janu/21
Paid in janu/21</t>
        </r>
      </text>
    </comment>
    <comment ref="DF228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06/06/21
10228
Feb/21 to May/21</t>
        </r>
      </text>
    </comment>
    <comment ref="H229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T.c Order By
 board  31/03/21
College=08/04/21</t>
        </r>
      </text>
    </comment>
    <comment ref="L229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T.c Order By
 board  31/03/21
College=08/04/21</t>
        </r>
      </text>
    </comment>
    <comment ref="T229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13/09/2020
7,500/-</t>
        </r>
      </text>
    </comment>
    <comment ref="U229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13/09/2020
7,500/-</t>
        </r>
      </text>
    </comment>
    <comment ref="V229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13/09/2020
7,500/-</t>
        </r>
      </text>
    </comment>
    <comment ref="W229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27/01/2021
56561
O/fee=8000
Oct=680 Deu=3940
Paid in Janu/21</t>
        </r>
      </text>
    </comment>
    <comment ref="CD229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13/09/2020
7,500/-</t>
        </r>
      </text>
    </comment>
    <comment ref="CF229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13/09/2020
7,500/-</t>
        </r>
      </text>
    </comment>
    <comment ref="CH229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13/09/2020
7,500/-</t>
        </r>
      </text>
    </comment>
    <comment ref="CJ229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27/01/2021
56561
O/fee=8000
Oct=680 Deu=3940
Paid in Janu/21</t>
        </r>
      </text>
    </comment>
    <comment ref="CV229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27/01/2021
56561
O/fee=8000
Oct=680 Deu=3940
Paid in Janu/21</t>
        </r>
      </text>
    </comment>
    <comment ref="DB229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10/04/2021
10250
Up to March/21</t>
        </r>
      </text>
    </comment>
    <comment ref="T230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13/09/2020
7,500/-</t>
        </r>
      </text>
    </comment>
    <comment ref="U230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13/09/2020
7,500/-</t>
        </r>
      </text>
    </comment>
    <comment ref="V230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13/09/2020
7,500/-</t>
        </r>
      </text>
    </comment>
    <comment ref="W230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10.10.2020
10274
Oct/20 Less=30%
Others fee=8,000/-</t>
        </r>
      </text>
    </comment>
    <comment ref="CD230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13/09/2020
7,500/-</t>
        </r>
      </text>
    </comment>
    <comment ref="CF230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13/09/2020
7,500/-</t>
        </r>
      </text>
    </comment>
    <comment ref="CH230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13/09/2020
7,500/-</t>
        </r>
      </text>
    </comment>
    <comment ref="CJ230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10.10.2020
10274
Oct/20 Less=30%
Others fee=8,000/-</t>
        </r>
      </text>
    </comment>
    <comment ref="CM230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Less 30% in Tuition fee for Oct/20.</t>
        </r>
      </text>
    </comment>
    <comment ref="CN230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10.10.2020
10274
Oct/20 Less=30%
Others fee=8,000/-</t>
        </r>
      </text>
    </comment>
    <comment ref="CO230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Less 30% in Tuition fee for Oct/20.</t>
        </r>
      </text>
    </comment>
    <comment ref="CP230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04/11/2020
10275
Nov/2020</t>
        </r>
      </text>
    </comment>
    <comment ref="CR230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14/12/2020
10276</t>
        </r>
      </text>
    </comment>
    <comment ref="CT230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10/01/2021
10277
</t>
        </r>
      </text>
    </comment>
    <comment ref="DB230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02/05/21
1027/79/80
Feb/21 to April/21</t>
        </r>
      </text>
    </comment>
    <comment ref="DD230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04/06/21
10281
</t>
        </r>
      </text>
    </comment>
    <comment ref="B231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Doughter of Chand 
Brother of Munna (Class nate)  
Munsipara. Dinajpur.
</t>
        </r>
      </text>
    </comment>
    <comment ref="T231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13/09/2020
7,500/-</t>
        </r>
      </text>
    </comment>
    <comment ref="U231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13/09/2020
7,500/-</t>
        </r>
      </text>
    </comment>
    <comment ref="V231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13/09/2020
7,500/-</t>
        </r>
      </text>
    </comment>
    <comment ref="W231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28/12/2020
10301
Dec/20
O/fee8,000/-
Paid in Dec/20</t>
        </r>
      </text>
    </comment>
    <comment ref="CD231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13/09/2020
7,500/-</t>
        </r>
      </text>
    </comment>
    <comment ref="CF231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13/09/2020
7,500/-</t>
        </r>
      </text>
    </comment>
    <comment ref="CH231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13/09/2020
7,500/-</t>
        </r>
      </text>
    </comment>
    <comment ref="CJ231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28/12/2020
10301
Dec/20
O/fee8,000/-
Paid in Dec/20</t>
        </r>
      </text>
    </comment>
    <comment ref="CP231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29/10/2020
10299
</t>
        </r>
      </text>
    </comment>
    <comment ref="CR231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28/11/2020
10300
</t>
        </r>
      </text>
    </comment>
    <comment ref="CT231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28/12/2020
10301
Dec/20 Due=1320
O/fee8,000/-
Paid in Dec/20
26/01/21
10302
Dec/21 Due=660
Paid in Janu/21</t>
        </r>
      </text>
    </comment>
    <comment ref="CV231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26/01/21
10302
Dec/21 Due=660
Paid in Janu/21</t>
        </r>
      </text>
    </comment>
    <comment ref="CZ231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01/03/21
10303
Feb/21 3300 Due=1320
31/03/2021
10304
March/21</t>
        </r>
      </text>
    </comment>
    <comment ref="DB231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09/05/21
10305
</t>
        </r>
      </text>
    </comment>
    <comment ref="DD231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29/05/21
10306
</t>
        </r>
      </text>
    </comment>
    <comment ref="H232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T.c Order By
 board 29 /03/21
College=01/04/21</t>
        </r>
      </text>
    </comment>
    <comment ref="L232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T.c Order By
 board 29 /03/21
College=01/04/21</t>
        </r>
      </text>
    </comment>
    <comment ref="T232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13/09/2020
7,500/-</t>
        </r>
      </text>
    </comment>
    <comment ref="U232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13/09/2020
7,500/-</t>
        </r>
      </text>
    </comment>
    <comment ref="V232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13/09/2020
7,500/-</t>
        </r>
      </text>
    </comment>
    <comment ref="W232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10.10.2020
10802
Oct/20 Less=30%
Others fee=8,000/-</t>
        </r>
      </text>
    </comment>
    <comment ref="CD232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13/09/2020
7,500/-</t>
        </r>
      </text>
    </comment>
    <comment ref="CF232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13/09/2020
7,500/-</t>
        </r>
      </text>
    </comment>
    <comment ref="CH232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13/09/2020
7,500/-</t>
        </r>
      </text>
    </comment>
    <comment ref="CJ232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10.10.2020
10802
Oct/20 Less=30%
Others fee=8,000/-</t>
        </r>
      </text>
    </comment>
    <comment ref="CM232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Less 30% in Tuition fee for Oct/20.</t>
        </r>
      </text>
    </comment>
    <comment ref="CN232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10.10.2020
10802
Oct/20 Less=30%
Others fee=8,000/-</t>
        </r>
      </text>
    </comment>
    <comment ref="CO232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Less 30% in Tuition fee for Oct/20.</t>
        </r>
      </text>
    </comment>
    <comment ref="CP232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09/11/2020
10803</t>
        </r>
      </text>
    </comment>
    <comment ref="CR232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15/12/2020
10804
Dec/20</t>
        </r>
      </text>
    </comment>
    <comment ref="CT232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11/01/2021
10805</t>
        </r>
      </text>
    </comment>
    <comment ref="CV232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28/02/21
10806</t>
        </r>
      </text>
    </comment>
    <comment ref="CZ232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01/04/2021
10807
March/21</t>
        </r>
      </text>
    </comment>
    <comment ref="T233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13/09/2020
7,500/-</t>
        </r>
      </text>
    </comment>
    <comment ref="U233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13/09/2020
7,500/-</t>
        </r>
      </text>
    </comment>
    <comment ref="V233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13/09/2020
7,500/-</t>
        </r>
      </text>
    </comment>
    <comment ref="W233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07/10/2020
10826
Paid to Oct/20</t>
        </r>
      </text>
    </comment>
    <comment ref="CD233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13/09/2020
7,500/-</t>
        </r>
      </text>
    </comment>
    <comment ref="CF233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13/09/2020
7,500/-</t>
        </r>
      </text>
    </comment>
    <comment ref="CH233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13/09/2020
7,500/-</t>
        </r>
      </text>
    </comment>
    <comment ref="CJ233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07/10/2020
10826
Paid to Oct/20</t>
        </r>
      </text>
    </comment>
    <comment ref="CP233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07/10/20
10826
O/fee
18/10/2020
10827
Oct/2020</t>
        </r>
      </text>
    </comment>
    <comment ref="CR233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19/11/2020
10828
</t>
        </r>
      </text>
    </comment>
    <comment ref="CT233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27/01/21
10829
Dec + Janu/20
Paid in Janu/21</t>
        </r>
      </text>
    </comment>
    <comment ref="CV233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27/01/21
10829
Dec + Janu/20
Paid in Janu/21</t>
        </r>
      </text>
    </comment>
    <comment ref="CZ233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14/03/21
10830</t>
        </r>
      </text>
    </comment>
    <comment ref="DF233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06/06/21
10831
Up to April/21</t>
        </r>
      </text>
    </comment>
    <comment ref="T234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13/09/2020
7,500/-</t>
        </r>
      </text>
    </comment>
    <comment ref="U234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13/09/2020
7,500/-</t>
        </r>
      </text>
    </comment>
    <comment ref="V234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13/09/2020
7,500/-</t>
        </r>
      </text>
    </comment>
    <comment ref="CD234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13/09/2020
7,500/-</t>
        </r>
      </text>
    </comment>
    <comment ref="CF234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13/09/2020
7,500/-</t>
        </r>
      </text>
    </comment>
    <comment ref="CH234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13/09/2020
7,500/-</t>
        </r>
      </text>
    </comment>
    <comment ref="T235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13/09/2020
7,500/-</t>
        </r>
      </text>
    </comment>
    <comment ref="U235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13/09/2020
7,500/-</t>
        </r>
      </text>
    </comment>
    <comment ref="V235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13/09/2020
7,500/-</t>
        </r>
      </text>
    </comment>
    <comment ref="W235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21/01/2021
10874
Oct + Nov/21
Paid in Janu/21
O/fee=8000</t>
        </r>
      </text>
    </comment>
    <comment ref="CD235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13/09/2020
7,500/-</t>
        </r>
      </text>
    </comment>
    <comment ref="CF235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13/09/2020
7,500/-</t>
        </r>
      </text>
    </comment>
    <comment ref="CH235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13/09/2020
7,500/-</t>
        </r>
      </text>
    </comment>
    <comment ref="CJ235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21/01/2021
10874
Oct + Nov/21
Paid in Janu/21
O/fee=8000</t>
        </r>
      </text>
    </comment>
    <comment ref="CP235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21/01/2021
10874
Oct + Nov/21
Paid in Janu/21
O/fee=8000</t>
        </r>
      </text>
    </comment>
    <comment ref="CR235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21/01/2021
10874
Oct + Nov/21
Paid in Janu/21
O/fee=8000</t>
        </r>
      </text>
    </comment>
    <comment ref="CT235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21/01/2021
10874
Oct + Nov/21
Paid in Janu/21
O/fee=8000
25/01/21
10875
Dec + Janu/21
Paid in Janu/21</t>
        </r>
      </text>
    </comment>
    <comment ref="CV235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21/01/2021
10874
Oct + Nov/21
Paid in Janu/21
O/fee=8000
25/01/21
10875
Dec + Janu/21
Paid in Janu/21</t>
        </r>
      </text>
    </comment>
    <comment ref="DB235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13/04/2021
10876
Feb/21
</t>
        </r>
      </text>
    </comment>
    <comment ref="DD235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06/05/21
10877
March  + April/21</t>
        </r>
      </text>
    </comment>
    <comment ref="DF235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08/06/21
10878
</t>
        </r>
      </text>
    </comment>
    <comment ref="T236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13/09/2020
7,500/-</t>
        </r>
      </text>
    </comment>
    <comment ref="U236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13/09/2020
7,500/-</t>
        </r>
      </text>
    </comment>
    <comment ref="V236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13/09/2020
7,500/-</t>
        </r>
      </text>
    </comment>
    <comment ref="W236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26/01/21
By bkash
C=8000 O/fee
Paid in janu/21</t>
        </r>
      </text>
    </comment>
    <comment ref="CD236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13/09/2020
7,500/-</t>
        </r>
      </text>
    </comment>
    <comment ref="CF236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13/09/2020
7,500/-</t>
        </r>
      </text>
    </comment>
    <comment ref="CH236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13/09/2020
7,500/-</t>
        </r>
      </text>
    </comment>
    <comment ref="CJ236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26/01/21
By bkash
C=8000 O/fee
Paid in janu/21</t>
        </r>
      </text>
    </comment>
    <comment ref="CM236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Less 30% in Tuition fee for Oct/20.</t>
        </r>
      </text>
    </comment>
    <comment ref="CN236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09.10.2020
Bkash=4,620/-</t>
        </r>
      </text>
    </comment>
    <comment ref="CO236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Less 30% in Tuition fee for Oct/20.</t>
        </r>
      </text>
    </comment>
    <comment ref="CP236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09/11/2020
By bkash
C=4620
</t>
        </r>
      </text>
    </comment>
    <comment ref="CR236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09/12/2020
By bkash
C=4620 Dec/20
H=0
T=4620
O/fee Due</t>
        </r>
      </text>
    </comment>
    <comment ref="CT236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09/01/2021
By bkash
C=4620
H=0
26/01/21
By bkash
C=8000 O/fee</t>
        </r>
      </text>
    </comment>
    <comment ref="CV236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09/02/21
By kkash
C=4620</t>
        </r>
      </text>
    </comment>
    <comment ref="CX236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09/03/21
By bkash
C=4620</t>
        </r>
      </text>
    </comment>
    <comment ref="CZ236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13/04/21
By bkash
C=4620</t>
        </r>
      </text>
    </comment>
    <comment ref="T237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13/09/2020
7,500/-</t>
        </r>
      </text>
    </comment>
    <comment ref="U237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13/09/2020
7,500/-</t>
        </r>
      </text>
    </comment>
    <comment ref="V237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13/09/2020
7,500/-</t>
        </r>
      </text>
    </comment>
    <comment ref="W237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27/01/21
10922
O/fee=8000
Oct=2000 Due=2620
Paid in Janu/21</t>
        </r>
      </text>
    </comment>
    <comment ref="CD237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13/09/2020
7,500/-</t>
        </r>
      </text>
    </comment>
    <comment ref="CF237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13/09/2020
7,500/-</t>
        </r>
      </text>
    </comment>
    <comment ref="CH237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13/09/2020
7,500/-</t>
        </r>
      </text>
    </comment>
    <comment ref="CJ237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27/01/21
10922
O/fee=8000
Oct=2000 Due=2620
Paid in Janu/21</t>
        </r>
      </text>
    </comment>
    <comment ref="CM237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Less 30% in Tuition fee for Oct/20.</t>
        </r>
      </text>
    </comment>
    <comment ref="CN237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27/01/21
10922
O/fee=8000
Oct=2000 Due=2620
Paid in Janu/21</t>
        </r>
      </text>
    </comment>
    <comment ref="CO237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Less 30% in Tuition fee for Oct/20.</t>
        </r>
      </text>
    </comment>
    <comment ref="CT237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27/01/21
10922
O/fee=8000
Oct=2000 Due=2620
Paid in Janu/21</t>
        </r>
      </text>
    </comment>
    <comment ref="CV237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10/02/21
10923</t>
        </r>
      </text>
    </comment>
    <comment ref="DD237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05/06/21
10924</t>
        </r>
      </text>
    </comment>
    <comment ref="H238" authorId="0">
      <text>
        <r>
          <rPr>
            <b/>
            <sz val="9"/>
            <color indexed="81"/>
            <rFont val="Tahoma"/>
            <family val="2"/>
          </rPr>
          <t xml:space="preserve">Windows User:
13/02/21
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L238" authorId="0">
      <text>
        <r>
          <rPr>
            <b/>
            <sz val="9"/>
            <color indexed="81"/>
            <rFont val="Tahoma"/>
            <family val="2"/>
          </rPr>
          <t xml:space="preserve">Windows User:
13/02/21
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T238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13/09/2020
7,500/-</t>
        </r>
      </text>
    </comment>
    <comment ref="U238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13/09/2020
7,500/-</t>
        </r>
      </text>
    </comment>
    <comment ref="V238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13/09/2020
7,500/-</t>
        </r>
      </text>
    </comment>
    <comment ref="W238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13.10.2020
10946
Oct+Nov/20 (Less=30%)
Others fee=8,000/-</t>
        </r>
      </text>
    </comment>
    <comment ref="CD238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13/09/2020
7,500/-</t>
        </r>
      </text>
    </comment>
    <comment ref="CF238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13/09/2020
7,500/-</t>
        </r>
      </text>
    </comment>
    <comment ref="CH238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13/09/2020
7,500/-</t>
        </r>
      </text>
    </comment>
    <comment ref="CJ238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13.10.2020
10946
Oct+Nov/20 (Less=30%)
Others fee=8,000/-</t>
        </r>
      </text>
    </comment>
    <comment ref="CM238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Less 30% in Tuition fee for Oct/20.</t>
        </r>
      </text>
    </comment>
    <comment ref="CN238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13.10.2020
10946
Oct+Nov/20 (Less=30%)
Others fee=8,000/-</t>
        </r>
      </text>
    </comment>
    <comment ref="CO238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Less 30% in Tuition fee for Oct/20.</t>
        </r>
      </text>
    </comment>
    <comment ref="CP238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13.10.2020
10946
Oct+Nov/20 (Less=30%)
Others fee=8,000/-</t>
        </r>
      </text>
    </comment>
    <comment ref="CR238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06/12/2020
By bkash
C=4620
H=2040
T=6660
Dec/20</t>
        </r>
      </text>
    </comment>
    <comment ref="CT238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07/01/2021
By bkash
C=4620
H=2080
T=6700
Janu/21</t>
        </r>
      </text>
    </comment>
    <comment ref="T239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13/09/2020
7,500/-</t>
        </r>
      </text>
    </comment>
    <comment ref="U239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13/09/2020
7,500/-</t>
        </r>
      </text>
    </comment>
    <comment ref="V239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13/09/2020
7,500/-</t>
        </r>
      </text>
    </comment>
    <comment ref="W239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26/01/21
56556
O/fee
Oct to Janu/21
Paid in Janu/21</t>
        </r>
      </text>
    </comment>
    <comment ref="CD239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13/09/2020
7,500/-</t>
        </r>
      </text>
    </comment>
    <comment ref="CF239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13/09/2020
7,500/-</t>
        </r>
      </text>
    </comment>
    <comment ref="CH239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13/09/2020
7,500/-</t>
        </r>
      </text>
    </comment>
    <comment ref="CJ239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26/01/21
56556
O/fee
Oct to Janu/21
Paid in Janu/21</t>
        </r>
      </text>
    </comment>
    <comment ref="CM239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Less 30% in Tuition fee for Oct/20.</t>
        </r>
      </text>
    </comment>
    <comment ref="CN239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26/01/21
56556
O/fee
Oct to Janu/21
Paid in Janu/21</t>
        </r>
      </text>
    </comment>
    <comment ref="CO239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Less 30% in Tuition fee for Oct/20.</t>
        </r>
      </text>
    </comment>
    <comment ref="CP239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26/01/21
56556
O/fee
Oct to Janu/21
Paid in Janu/21</t>
        </r>
      </text>
    </comment>
    <comment ref="CR239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26/01/21
56556
O/fee
Oct to Janu/21
Paid in Janu/21</t>
        </r>
      </text>
    </comment>
    <comment ref="CT239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26/01/21
56556
O/fee
Oct to Janu/21
Paid in Janu/21</t>
        </r>
      </text>
    </comment>
    <comment ref="DB239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27/05/21
10970
Up to March/21</t>
        </r>
      </text>
    </comment>
    <comment ref="DD239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02/06/21
10972
April + May/21</t>
        </r>
      </text>
    </comment>
    <comment ref="H240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Less-5,000/-</t>
        </r>
      </text>
    </comment>
    <comment ref="L240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Less-5,000/-</t>
        </r>
      </text>
    </comment>
    <comment ref="T240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13/09/2020
7,500/-</t>
        </r>
      </text>
    </comment>
    <comment ref="U240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13/09/2020
7,500/-</t>
        </r>
      </text>
    </comment>
    <comment ref="V240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13/09/2020
7,500/-</t>
        </r>
      </text>
    </comment>
    <comment ref="CD240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13/09/2020
7,500/-</t>
        </r>
      </text>
    </comment>
    <comment ref="CF240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13/09/2020
7,500/-</t>
        </r>
      </text>
    </comment>
    <comment ref="CH240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13/09/2020
7,500/-</t>
        </r>
      </text>
    </comment>
    <comment ref="CM240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Less 30% in Tuition fee for Oct/20.</t>
        </r>
      </text>
    </comment>
    <comment ref="CN240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15.10.2020
Bkash=1,120/-</t>
        </r>
      </text>
    </comment>
    <comment ref="CO240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Less 30% in Tuition fee for Oct/20.</t>
        </r>
      </text>
    </comment>
    <comment ref="CT240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26/01/21
56558
O/fee Due</t>
        </r>
      </text>
    </comment>
    <comment ref="DD240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04/06/21
10994</t>
        </r>
      </text>
    </comment>
    <comment ref="T241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13/09/2020
7,500/-</t>
        </r>
      </text>
    </comment>
    <comment ref="U241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13/09/2020
7,500/-</t>
        </r>
      </text>
    </comment>
    <comment ref="V241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13/09/2020
7,500/-</t>
        </r>
      </text>
    </comment>
    <comment ref="W241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21.09.2020
11018</t>
        </r>
      </text>
    </comment>
    <comment ref="CD241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13/09/2020
7,500/-</t>
        </r>
      </text>
    </comment>
    <comment ref="CF241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13/09/2020
7,500/-</t>
        </r>
      </text>
    </comment>
    <comment ref="CH241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13/09/2020
7,500/-</t>
        </r>
      </text>
    </comment>
    <comment ref="CJ241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21.09.2020
11018</t>
        </r>
      </text>
    </comment>
    <comment ref="CM241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Less 30% in Tuition fee for Oct/20.</t>
        </r>
      </text>
    </comment>
    <comment ref="CN241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27/01/2021
11019
Oct to Janu/21
Paid in janu/21</t>
        </r>
      </text>
    </comment>
    <comment ref="CO241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Less 30% in Tuition fee for Oct/20.</t>
        </r>
      </text>
    </comment>
    <comment ref="CP241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27/01/2021
11019
Oct to Janu/21
Paid in janu/21</t>
        </r>
      </text>
    </comment>
    <comment ref="CR241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27/01/2021
11019
Oct to Janu/21
Paid in janu/21</t>
        </r>
      </text>
    </comment>
    <comment ref="CT241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27/01/2021
11019
Oct to Janu/21
Paid in janu/21</t>
        </r>
      </text>
    </comment>
    <comment ref="DD241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06/06/21
11020
Up to June/21</t>
        </r>
      </text>
    </comment>
    <comment ref="T242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13/09/2020
7,500/-</t>
        </r>
      </text>
    </comment>
    <comment ref="U242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13/09/2020
7,500/-</t>
        </r>
      </text>
    </comment>
    <comment ref="V242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13/09/2020
7,500/-</t>
        </r>
      </text>
    </comment>
    <comment ref="W242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07/11/2020
10564
O/fee
Paid to Nov/2020</t>
        </r>
      </text>
    </comment>
    <comment ref="CD242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13/09/2020
7,500/-</t>
        </r>
      </text>
    </comment>
    <comment ref="CF242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13/09/2020
7,500/-</t>
        </r>
      </text>
    </comment>
    <comment ref="CH242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13/09/2020
7,500/-</t>
        </r>
      </text>
    </comment>
    <comment ref="CJ242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07/11/2020
10564
O/fee
Paid to Nov/2020</t>
        </r>
      </text>
    </comment>
    <comment ref="CP242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08/10/20
10562
</t>
        </r>
      </text>
    </comment>
    <comment ref="CR242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07/11/2020
10563
O/fee
07/11/2020
10564
Nov/2020</t>
        </r>
      </text>
    </comment>
    <comment ref="CT242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12/12/2020
10565
</t>
        </r>
      </text>
    </comment>
    <comment ref="CV242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09/01/2021
10566
</t>
        </r>
      </text>
    </comment>
    <comment ref="CX242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08/02/21
10567</t>
        </r>
      </text>
    </comment>
    <comment ref="CZ242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14/03/21
10568
</t>
        </r>
      </text>
    </comment>
    <comment ref="DB242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10/04/21
10569
</t>
        </r>
      </text>
    </comment>
    <comment ref="DD242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06/05/21
10570</t>
        </r>
      </text>
    </comment>
    <comment ref="DF242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05/06/21
10571
</t>
        </r>
      </text>
    </comment>
    <comment ref="T243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13/09/2020
7,500/-</t>
        </r>
      </text>
    </comment>
    <comment ref="U243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13/09/2020
7,500/-</t>
        </r>
      </text>
    </comment>
    <comment ref="V243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13/09/2020
7,500/-</t>
        </r>
      </text>
    </comment>
    <comment ref="W243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18//10/2021
DBBltd
O/fee WQith</t>
        </r>
      </text>
    </comment>
    <comment ref="CD243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13/09/2020
7,500/-</t>
        </r>
      </text>
    </comment>
    <comment ref="CF243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13/09/2020
7,500/-</t>
        </r>
      </text>
    </comment>
    <comment ref="CH243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13/09/2020
7,500/-</t>
        </r>
      </text>
    </comment>
    <comment ref="CJ243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18//10/2021
DBBltd
O/fee WQith</t>
        </r>
      </text>
    </comment>
    <comment ref="CM243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Less 30% in Tuition fee for Oct/20.</t>
        </r>
      </text>
    </comment>
    <comment ref="CN243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18//10/2021
DBBltd
O/fee WQith</t>
        </r>
      </text>
    </comment>
    <comment ref="CO243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Less 30% in Tuition fee for Oct/20.</t>
        </r>
      </text>
    </comment>
    <comment ref="CP243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26/01/2021
10586
Nov to Janu/21
Paid in Janu/21</t>
        </r>
      </text>
    </comment>
    <comment ref="CR243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26/01/2021
10586
Nov to Janu/21
Paid in Janu/21</t>
        </r>
      </text>
    </comment>
    <comment ref="CT243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26/01/2021
10586
Nov to Janu/21
Paid in Janu/21</t>
        </r>
      </text>
    </comment>
    <comment ref="DD243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05/06/21
10588</t>
        </r>
      </text>
    </comment>
    <comment ref="T244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13/09/2020
5,000/-</t>
        </r>
      </text>
    </comment>
    <comment ref="U244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13/09/2020
5,000/-</t>
        </r>
      </text>
    </comment>
    <comment ref="V244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13/09/2020
5,000/-
21.09.2020
10610
2,500/-</t>
        </r>
      </text>
    </comment>
    <comment ref="W244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30/01/21
40922
O/fe=5000 Due=3000
Paid in Janu/21</t>
        </r>
      </text>
    </comment>
    <comment ref="CD244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13/09/2020
5,000/-</t>
        </r>
      </text>
    </comment>
    <comment ref="CF244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13/09/2020
5,000/-</t>
        </r>
      </text>
    </comment>
    <comment ref="CH244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13/09/2020
5,000/-
21.09.2020
10610
2,500/-</t>
        </r>
      </text>
    </comment>
    <comment ref="CJ244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30/01/21
40922
O/fe=5000 Due=3000
Paid in Janu/21</t>
        </r>
      </text>
    </comment>
    <comment ref="CM244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Less 30% in Tuition fee for Oct/20.</t>
        </r>
      </text>
    </comment>
    <comment ref="CO244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Less 30% in Tuition fee for Oct/20.</t>
        </r>
      </text>
    </comment>
    <comment ref="CT244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30/01/21
40922
O/fe=5000 Due=3000
Paid in Janu/21</t>
        </r>
      </text>
    </comment>
    <comment ref="T245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13/09/2020
7,500/-</t>
        </r>
      </text>
    </comment>
    <comment ref="U245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13/09/2020
7,500/-</t>
        </r>
      </text>
    </comment>
    <comment ref="V245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13/09/2020
7,500/-</t>
        </r>
      </text>
    </comment>
    <comment ref="CD245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13/09/2020
7,500/-</t>
        </r>
      </text>
    </comment>
    <comment ref="CF245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13/09/2020
7,500/-</t>
        </r>
      </text>
    </comment>
    <comment ref="CH245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13/09/2020
7,500/-</t>
        </r>
      </text>
    </comment>
    <comment ref="CM245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Less 30% in Tuition fee for Oct/20.</t>
        </r>
      </text>
    </comment>
    <comment ref="CN245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08.10.2020
Bkash=12,620/-</t>
        </r>
      </text>
    </comment>
    <comment ref="CO245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Less 30% in Tuition fee for Oct/20.</t>
        </r>
      </text>
    </comment>
    <comment ref="CP245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06/11/2020
By bash 
C=4620
H=0</t>
        </r>
      </text>
    </comment>
    <comment ref="CR245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09/12/2020
By bkash
C=4620
H=0
T=4620
Dec/20</t>
        </r>
      </text>
    </comment>
    <comment ref="CT245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09/01/2021
By bkash
C=4620
H=0
</t>
        </r>
      </text>
    </comment>
    <comment ref="CV245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13/02/21
By bkash
C=4340
</t>
        </r>
      </text>
    </comment>
    <comment ref="CX245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16/03/21
C=3220
H=0
</t>
        </r>
      </text>
    </comment>
    <comment ref="CZ245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11/04/21
By bkash
C=4340
</t>
        </r>
      </text>
    </comment>
    <comment ref="FF245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03/06/21
8886
</t>
        </r>
      </text>
    </comment>
    <comment ref="T246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13/09/2020
7,500/-</t>
        </r>
      </text>
    </comment>
    <comment ref="U246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13/09/2020
7,500/-</t>
        </r>
      </text>
    </comment>
    <comment ref="V246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13/09/2020
7,500/-</t>
        </r>
      </text>
    </comment>
    <comment ref="W246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27/01/21
10658
O/fee=8000
Oct + Nov/20
Dec/20=2760 Due=1860
Paid in Janu/21</t>
        </r>
      </text>
    </comment>
    <comment ref="CD246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13/09/2020
7,500/-</t>
        </r>
      </text>
    </comment>
    <comment ref="CF246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13/09/2020
7,500/-</t>
        </r>
      </text>
    </comment>
    <comment ref="CH246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13/09/2020
7,500/-</t>
        </r>
      </text>
    </comment>
    <comment ref="CJ246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27/01/21
10658
O/fee=8000
Oct + Nov/20
Dec/20=2760 Due=1860
Paid in Janu/21</t>
        </r>
      </text>
    </comment>
    <comment ref="CM246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Less 30% in Tuition fee for Oct/20.</t>
        </r>
      </text>
    </comment>
    <comment ref="CN246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27/01/21
10658
O/fee=8000
Oct + Nov/20
Dec/20=2760 Due=1860
Paid in Janu/21</t>
        </r>
      </text>
    </comment>
    <comment ref="CO246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Less 30% in Tuition fee for Oct/20.</t>
        </r>
      </text>
    </comment>
    <comment ref="CP246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27/01/21
10658
O/fee=8000
Oct + Nov/20
Dec/20=2760 Due=1860
Paid in Janu/21</t>
        </r>
      </text>
    </comment>
    <comment ref="CR246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27/01/21
10658
O/fee=8000
Oct + Nov/20
Dec/20=2760 Due=1860
Paid in Janu/21</t>
        </r>
      </text>
    </comment>
    <comment ref="CT246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27/01/21
10658
O/fee=8000
Oct + Nov/20
Dec/20=2760 Due=1860
Paid in Janu/21</t>
        </r>
      </text>
    </comment>
    <comment ref="DD246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05/06/21
10659
</t>
        </r>
      </text>
    </comment>
    <comment ref="T247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13/09/2020
7,500/-</t>
        </r>
      </text>
    </comment>
    <comment ref="U247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13/09/2020
7,500/-</t>
        </r>
      </text>
    </comment>
    <comment ref="V247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13/09/2020
7,500/-</t>
        </r>
      </text>
    </comment>
    <comment ref="W247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10.10.2020
10682
Oct/20 Less=30%
Others fee=8,000/-</t>
        </r>
      </text>
    </comment>
    <comment ref="CD247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13/09/2020
7,500/-</t>
        </r>
      </text>
    </comment>
    <comment ref="CF247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13/09/2020
7,500/-</t>
        </r>
      </text>
    </comment>
    <comment ref="CH247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13/09/2020
7,500/-</t>
        </r>
      </text>
    </comment>
    <comment ref="CJ247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10.10.2020
10682
Oct/20 Less=30%
Others fee=8,000/-</t>
        </r>
      </text>
    </comment>
    <comment ref="CM247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Less 30% in Tuition fee for Oct/20.</t>
        </r>
      </text>
    </comment>
    <comment ref="CN247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10.10.2020
10682
Oct/20 Less=30%
Others fee=8,000/-</t>
        </r>
      </text>
    </comment>
    <comment ref="CO247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Less 30% in Tuition fee for Oct/20.</t>
        </r>
      </text>
    </comment>
    <comment ref="CP247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10/12/2020
10683
Nov/20
Paid in Dec/20</t>
        </r>
      </text>
    </comment>
    <comment ref="CR247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10/12/2020
10683
Nov/20
Paid in Dec/20
27/01/21
10684
Dec/20
Paid in Janu/21</t>
        </r>
      </text>
    </comment>
    <comment ref="CT247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27/01/21
10684
Dec/20
Paid in Janu/21</t>
        </r>
      </text>
    </comment>
    <comment ref="CV247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10/02/21
10685</t>
        </r>
      </text>
    </comment>
    <comment ref="DB247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02/05/21
10686
Feb + March/21</t>
        </r>
      </text>
    </comment>
    <comment ref="DD247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06/06/21
10687
Up to May/21</t>
        </r>
      </text>
    </comment>
    <comment ref="T248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13/09/2020
7,500/-</t>
        </r>
      </text>
    </comment>
    <comment ref="U248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13/09/2020
7,500/-</t>
        </r>
      </text>
    </comment>
    <comment ref="V248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13/09/2020
7,500/-</t>
        </r>
      </text>
    </comment>
    <comment ref="W248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19/12/2020
10731
Nov + Dec/20
O/fee=8,000/-
Paid in Dec/20</t>
        </r>
      </text>
    </comment>
    <comment ref="CD248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13/09/2020
7,500/-</t>
        </r>
      </text>
    </comment>
    <comment ref="CF248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13/09/2020
7,500/-</t>
        </r>
      </text>
    </comment>
    <comment ref="CH248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13/09/2020
7,500/-</t>
        </r>
      </text>
    </comment>
    <comment ref="CJ248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19/12/2020
10731
Nov + Dec/20
O/fee=8,000/-
Paid in Dec/20</t>
        </r>
      </text>
    </comment>
    <comment ref="CM248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Less 30% in Tuition fee for Oct/20.</t>
        </r>
      </text>
    </comment>
    <comment ref="CN248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07/11/2020
10730
Oct/2020
Paid to Nov/2020</t>
        </r>
      </text>
    </comment>
    <comment ref="CO248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Less 30% in Tuition fee for Oct/20.</t>
        </r>
      </text>
    </comment>
    <comment ref="CP248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07/11/2020
10730
Oct/2020
19/12/2020
10731
Nov + Dec/20
O/fee=8,000/-
Paid in Dec/20</t>
        </r>
      </text>
    </comment>
    <comment ref="CR248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19/12/2020
10731
Nov + Dec/20
O/fee=8,000/-
Paid in Dec/20</t>
        </r>
      </text>
    </comment>
    <comment ref="CT248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26/01/2021
10732</t>
        </r>
      </text>
    </comment>
    <comment ref="H249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Less-2,000/-</t>
        </r>
      </text>
    </comment>
    <comment ref="L249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Less-2,000/-</t>
        </r>
      </text>
    </comment>
    <comment ref="T249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13/09/2020
7,500/-</t>
        </r>
      </text>
    </comment>
    <comment ref="U249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13/09/2020
7,500/-</t>
        </r>
      </text>
    </comment>
    <comment ref="V249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13/09/2020
7,500/-</t>
        </r>
      </text>
    </comment>
    <comment ref="W249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12.10.2020
Campus-01
10706
Oct/20 (Less=30%)
Others fee=8,000/-</t>
        </r>
      </text>
    </comment>
    <comment ref="CD249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13/09/2020
7,500/-</t>
        </r>
      </text>
    </comment>
    <comment ref="CF249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13/09/2020
7,500/-</t>
        </r>
      </text>
    </comment>
    <comment ref="CH249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13/09/2020
7,500/-</t>
        </r>
      </text>
    </comment>
    <comment ref="CJ249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12.10.2020
Campus-01
10706
Oct/20 (Less=30%)
Others fee=8,000/-</t>
        </r>
      </text>
    </comment>
    <comment ref="CM249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Less 30% in Tuition fee for Oct/20.</t>
        </r>
      </text>
    </comment>
    <comment ref="CN249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12.10.2020
Campus-01
10706
Oct/20 (Less=30%)
Others fee=8,000/-</t>
        </r>
      </text>
    </comment>
    <comment ref="CO249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Less 30% in Tuition fee for Oct/20.</t>
        </r>
      </text>
    </comment>
    <comment ref="CP249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07/11/2020
10707
</t>
        </r>
      </text>
    </comment>
    <comment ref="CQ249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Less 30% in Tuition fee for Oct/20.</t>
        </r>
      </text>
    </comment>
    <comment ref="CR249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19/12/2020
By bkash
C=2940+20=2960
Dec/20</t>
        </r>
      </text>
    </comment>
    <comment ref="CS249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Less 30% in Tuition fee for Oct/20.</t>
        </r>
      </text>
    </comment>
    <comment ref="CT249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12/01/2021
10708
</t>
        </r>
      </text>
    </comment>
    <comment ref="CU249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Less 30% in Tuition fee for Oct/20.</t>
        </r>
      </text>
    </comment>
    <comment ref="CV249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13/02/21
10709</t>
        </r>
      </text>
    </comment>
    <comment ref="CW249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Less 30% in Tuition fee for Oct/20.</t>
        </r>
      </text>
    </comment>
    <comment ref="CY249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Less 30% in Tuition fee for Oct/20.</t>
        </r>
      </text>
    </comment>
    <comment ref="DA249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Less 30% in Tuition fee for Oct/20.</t>
        </r>
      </text>
    </comment>
    <comment ref="DC249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Less 30% in Tuition fee for Oct/20.</t>
        </r>
      </text>
    </comment>
    <comment ref="DD249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05/06/21
10711</t>
        </r>
      </text>
    </comment>
    <comment ref="T250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13/09/2020
7,500/-</t>
        </r>
      </text>
    </comment>
    <comment ref="U250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13/09/2020
7,500/-</t>
        </r>
      </text>
    </comment>
    <comment ref="V250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13/09/2020
7,500/-</t>
        </r>
      </text>
    </comment>
    <comment ref="W250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14.10.2020
10754
Others fee
Oct/20 (Less=30%)</t>
        </r>
      </text>
    </comment>
    <comment ref="CD250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13/09/2020
7,500/-</t>
        </r>
      </text>
    </comment>
    <comment ref="CF250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13/09/2020
7,500/-</t>
        </r>
      </text>
    </comment>
    <comment ref="CH250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13/09/2020
7,500/-</t>
        </r>
      </text>
    </comment>
    <comment ref="CJ250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14.10.2020
10754
Others fee
Oct/20 (Less=30%)</t>
        </r>
      </text>
    </comment>
    <comment ref="CM250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Less 30% in Tuition fee for Oct/20.</t>
        </r>
      </text>
    </comment>
    <comment ref="CN250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14.10.2020
10754
Others fee
Oct/20 (Less=30%)</t>
        </r>
      </text>
    </comment>
    <comment ref="CO250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Less 30% in Tuition fee for Oct/20.</t>
        </r>
      </text>
    </comment>
    <comment ref="CP250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26/01/21
10755
Nov/20
Paid n Janu/21</t>
        </r>
      </text>
    </comment>
    <comment ref="CT250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26/01/21
10755
Nov/20
Paid n Janu/21</t>
        </r>
      </text>
    </comment>
    <comment ref="CV250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10/02/21
10756</t>
        </r>
      </text>
    </comment>
    <comment ref="DD250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06/06/21
10757
Up to May/21</t>
        </r>
      </text>
    </comment>
    <comment ref="FF250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03/06/21
6154
</t>
        </r>
      </text>
    </comment>
    <comment ref="T251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13/09/2020
7,500/-</t>
        </r>
      </text>
    </comment>
    <comment ref="U251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13/09/2020
7,500/-</t>
        </r>
      </text>
    </comment>
    <comment ref="V251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13/09/2020
7,500/-</t>
        </r>
      </text>
    </comment>
    <comment ref="W251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09.10.2020
Bkash=14,780/-
College=12,620/-
Hostel=2,160/-</t>
        </r>
      </text>
    </comment>
    <comment ref="CD251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13/09/2020
7,500/-</t>
        </r>
      </text>
    </comment>
    <comment ref="CF251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13/09/2020
7,500/-</t>
        </r>
      </text>
    </comment>
    <comment ref="CH251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13/09/2020
7,500/-</t>
        </r>
      </text>
    </comment>
    <comment ref="CJ251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09.10.2020
Bkash=14,780/-
College=12,620/-
Hostel=2,160/-</t>
        </r>
      </text>
    </comment>
    <comment ref="CM251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Less 30% in Tuition fee for Oct/20.</t>
        </r>
      </text>
    </comment>
    <comment ref="CN251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09.10.2020
Bkash=14,780/-
College=12,620/-
Hostel=2,160/-</t>
        </r>
      </text>
    </comment>
    <comment ref="CO251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Less 30% in Tuition fee for Oct/20.</t>
        </r>
      </text>
    </comment>
    <comment ref="CP251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09/11/2020
By bkash
C=4620
H=2160
T=6780</t>
        </r>
      </text>
    </comment>
    <comment ref="CR251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26/01/21
10778
Dec + Janu/21</t>
        </r>
      </text>
    </comment>
    <comment ref="CT251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26/01/21
10778
Dec + Janu/21</t>
        </r>
      </text>
    </comment>
    <comment ref="CV251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10/02/21
10779</t>
        </r>
      </text>
    </comment>
    <comment ref="CX251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07/03/21
10780</t>
        </r>
      </text>
    </comment>
    <comment ref="CZ251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13/04/2021
10781
</t>
        </r>
      </text>
    </comment>
    <comment ref="DB251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03/05/2021
10782
</t>
        </r>
      </text>
    </comment>
    <comment ref="DD251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03/06/21
10783</t>
        </r>
      </text>
    </comment>
    <comment ref="T252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13/09/2020
7,500/-</t>
        </r>
      </text>
    </comment>
    <comment ref="U252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13/09/2020
7,500/-</t>
        </r>
      </text>
    </comment>
    <comment ref="V252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13/09/2020
7,500/-</t>
        </r>
      </text>
    </comment>
    <comment ref="W252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10/11/2020
By bkash
C=12620 With O/fee
H=0
Paid in Nov/20</t>
        </r>
      </text>
    </comment>
    <comment ref="CD252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13/09/2020
7,500/-</t>
        </r>
      </text>
    </comment>
    <comment ref="CF252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13/09/2020
7,500/-</t>
        </r>
      </text>
    </comment>
    <comment ref="CH252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13/09/2020
7,500/-</t>
        </r>
      </text>
    </comment>
    <comment ref="CJ252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10/11/2020
By bkash
C=12620 With O/fee
H=0
Paid in Nov/20</t>
        </r>
      </text>
    </comment>
    <comment ref="CM252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Less 30% in Tuition fee for Oct/20.</t>
        </r>
      </text>
    </comment>
    <comment ref="CN252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10.10.2020
Bkash=4,620/-</t>
        </r>
      </text>
    </comment>
    <comment ref="CO252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Less 30% in Tuition fee for Oct/20.</t>
        </r>
      </text>
    </comment>
    <comment ref="CP252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10/11/2020
By bkash
C=12620 With O/fee
H=0</t>
        </r>
      </text>
    </comment>
    <comment ref="CR252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15/12/2020
By bkash
C=3780
Dec/20</t>
        </r>
      </text>
    </comment>
    <comment ref="CT252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13/01/2021
By bkash
C=4340
h=0</t>
        </r>
      </text>
    </comment>
    <comment ref="CV252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17/02/21
By bkash
C=4340
</t>
        </r>
      </text>
    </comment>
    <comment ref="CX252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20/03/2021
By bkash
C=4340
H=0</t>
        </r>
      </text>
    </comment>
    <comment ref="T253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13/09/2020
7,500/-</t>
        </r>
      </text>
    </comment>
    <comment ref="U253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13/09/2020
7,500/-</t>
        </r>
      </text>
    </comment>
    <comment ref="V253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13/09/2020
7,500/-</t>
        </r>
      </text>
    </comment>
    <comment ref="W253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13/09/2020
7,500/-</t>
        </r>
      </text>
    </comment>
    <comment ref="CD253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13/09/2020
7,500/-</t>
        </r>
      </text>
    </comment>
    <comment ref="CF253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13/09/2020
7,500/-</t>
        </r>
      </text>
    </comment>
    <comment ref="CH253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13/09/2020
7,500/-</t>
        </r>
      </text>
    </comment>
    <comment ref="CJ253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13/09/2020
7,500/-</t>
        </r>
      </text>
    </comment>
    <comment ref="CM253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Less 30% in Tuition fee for Oct/20.</t>
        </r>
      </text>
    </comment>
    <comment ref="CN253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13.10.2020
9146
Oct/20
(Less=30%)</t>
        </r>
      </text>
    </comment>
    <comment ref="CO253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Less 30% in Tuition fee for Oct/20.</t>
        </r>
      </text>
    </comment>
    <comment ref="CP253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10/11/2020
9147
</t>
        </r>
      </text>
    </comment>
    <comment ref="CR253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09/12/2020
9148
</t>
        </r>
      </text>
    </comment>
    <comment ref="CT253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30/01/21
40920
Janu/20</t>
        </r>
      </text>
    </comment>
    <comment ref="CX253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09/03/21
9149/50
Feb/21+ March</t>
        </r>
      </text>
    </comment>
    <comment ref="DD253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05/06/21
9254
</t>
        </r>
      </text>
    </comment>
    <comment ref="T254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13/09/2020
7,500/-</t>
        </r>
      </text>
    </comment>
    <comment ref="U254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13/09/2020
7,500/-</t>
        </r>
      </text>
    </comment>
    <comment ref="V254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13/09/2020
7,500/-</t>
        </r>
      </text>
    </comment>
    <comment ref="W254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16/11/2020
9172
O/fee=8000
paid in Nov/20</t>
        </r>
      </text>
    </comment>
    <comment ref="CD254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13/09/2020
7,500/-</t>
        </r>
      </text>
    </comment>
    <comment ref="CF254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13/09/2020
7,500/-</t>
        </r>
      </text>
    </comment>
    <comment ref="CH254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13/09/2020
7,500/-</t>
        </r>
      </text>
    </comment>
    <comment ref="CJ254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16/11/2020
9172
O/fee=8000
paid in Nov/20</t>
        </r>
      </text>
    </comment>
    <comment ref="CP254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08/10/20
9170</t>
        </r>
      </text>
    </comment>
    <comment ref="CR254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14/11/2020
9171
16/11/2020
9172
O/fee=8000</t>
        </r>
      </text>
    </comment>
    <comment ref="CT254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20/12/2020
9173</t>
        </r>
      </text>
    </comment>
    <comment ref="CV254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10/01/2021
9174
</t>
        </r>
      </text>
    </comment>
    <comment ref="CX254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10/02/21
9175</t>
        </r>
      </text>
    </comment>
    <comment ref="CZ254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18/03/21
9176</t>
        </r>
      </text>
    </comment>
    <comment ref="DF254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03/06/21
9177/78
Up to June/21</t>
        </r>
      </text>
    </comment>
    <comment ref="T255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13/09/2020
7,500/-</t>
        </r>
      </text>
    </comment>
    <comment ref="U255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13/09/2020
7,500/-</t>
        </r>
      </text>
    </comment>
    <comment ref="V255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13/09/2020
7,500/-</t>
        </r>
      </text>
    </comment>
    <comment ref="W255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30/09/2020
9194
Paid to sep/20</t>
        </r>
      </text>
    </comment>
    <comment ref="CD255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13/09/2020
7,500/-</t>
        </r>
      </text>
    </comment>
    <comment ref="CF255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13/09/2020
7,500/-</t>
        </r>
      </text>
    </comment>
    <comment ref="CH255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13/09/2020
7,500/-</t>
        </r>
      </text>
    </comment>
    <comment ref="CJ255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30/09/2020
9194
Paid to sep/20</t>
        </r>
      </text>
    </comment>
    <comment ref="CN255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30/09/2020
9194
O/fee=8000</t>
        </r>
      </text>
    </comment>
    <comment ref="CP255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11/10/20
9195
</t>
        </r>
      </text>
    </comment>
    <comment ref="CR255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09/11/2020
by bkash
C=4620
H=1950
T=6570
</t>
        </r>
      </text>
    </comment>
    <comment ref="CT255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10/01/2021
9197
Dec + Janu/21
Paid in Janu/21</t>
        </r>
      </text>
    </comment>
    <comment ref="CV255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10/01/2021
9197
Dec + Janu/21
Paid in Janu/21</t>
        </r>
      </text>
    </comment>
    <comment ref="CX255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10/02/21
9198</t>
        </r>
      </text>
    </comment>
    <comment ref="CZ255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08/03/21
By bkash
C=4620
H=1950
T=6570</t>
        </r>
      </text>
    </comment>
    <comment ref="DB255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18/04/21
By bkash
C=4620
H=1950
T=6570</t>
        </r>
      </text>
    </comment>
    <comment ref="DF255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03/06/21
9200</t>
        </r>
      </text>
    </comment>
    <comment ref="T256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13/09/2020
7,500/-</t>
        </r>
      </text>
    </comment>
    <comment ref="U256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13/09/2020
7,500/-</t>
        </r>
      </text>
    </comment>
    <comment ref="V256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13/09/2020
7,500/-</t>
        </r>
      </text>
    </comment>
    <comment ref="CD256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13/09/2020
7,500/-</t>
        </r>
      </text>
    </comment>
    <comment ref="CF256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13/09/2020
7,500/-</t>
        </r>
      </text>
    </comment>
    <comment ref="CH256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13/09/2020
7,500/-</t>
        </r>
      </text>
    </comment>
    <comment ref="CN256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12/01/21
9218
Oct/21 Due=420
O/fee=8,000/-
Paid in Janu/21</t>
        </r>
      </text>
    </comment>
    <comment ref="CP256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12/01/21
9218
Oct/21 Due=420
O/fee=8,000/-
Paid in Janu/21</t>
        </r>
      </text>
    </comment>
    <comment ref="CR256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30/01/1/
3219
Nov/21=4200 Due=420
Paid in Janu/21</t>
        </r>
      </text>
    </comment>
    <comment ref="CV256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12/01/21
9218
Oct/21 Due=420
O/fee=8,000/-
Paid in Janu/21.
30/01/1/
3219
Nov/21=4620 
Paid in Janu/21</t>
        </r>
      </text>
    </comment>
    <comment ref="CW256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CZ256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14/03/21
9220
Dec/20</t>
        </r>
      </text>
    </comment>
    <comment ref="DD256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25/05/21
9222
Feb/21
02/05/21
By bkash
C=4620
H=1980
T=6600</t>
        </r>
      </text>
    </comment>
    <comment ref="DF256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06/06/21
9223
</t>
        </r>
      </text>
    </comment>
    <comment ref="T257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13/09/2020
7,500/-</t>
        </r>
      </text>
    </comment>
    <comment ref="U257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13/09/2020
7,500/-</t>
        </r>
      </text>
    </comment>
    <comment ref="V257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13/09/2020
7,500/-</t>
        </r>
      </text>
    </comment>
    <comment ref="CD257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13/09/2020
7,500/-</t>
        </r>
      </text>
    </comment>
    <comment ref="CF257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13/09/2020
7,500/-</t>
        </r>
      </text>
    </comment>
    <comment ref="CH257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13/09/2020
7,500/-</t>
        </r>
      </text>
    </comment>
    <comment ref="CM257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Less 30% in Tuition fee for Oct/20.</t>
        </r>
      </text>
    </comment>
    <comment ref="CN257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15.10.2020
Bkash=6,660/-
College=4,620/-
Hostel=2,040/-</t>
        </r>
      </text>
    </comment>
    <comment ref="CO257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Less 30% in Tuition fee for Oct/20.</t>
        </r>
      </text>
    </comment>
    <comment ref="CP257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08/11/2020
By bkash
C=4620
H=2040
T=6660
</t>
        </r>
      </text>
    </comment>
    <comment ref="CV257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10/02/21
9242</t>
        </r>
      </text>
    </comment>
    <comment ref="T258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13/09/2020
7,500/-</t>
        </r>
      </text>
    </comment>
    <comment ref="U258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13/09/2020
7,500/-</t>
        </r>
      </text>
    </comment>
    <comment ref="V258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13/09/2020
7,500/-</t>
        </r>
      </text>
    </comment>
    <comment ref="CD258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13/09/2020
7,500/-</t>
        </r>
      </text>
    </comment>
    <comment ref="CF258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13/09/2020
7,500/-</t>
        </r>
      </text>
    </comment>
    <comment ref="CH258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13/09/2020
7,500/-</t>
        </r>
      </text>
    </comment>
    <comment ref="CP258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09/11/2020
9266
Oct/20
Paid to Nv/20</t>
        </r>
      </text>
    </comment>
    <comment ref="CR258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09/11/2020
9266
Oct/20
09/12/2020
9267
O/fee woth
Nov/20
Paid in Dec./20</t>
        </r>
      </text>
    </comment>
    <comment ref="CT258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09/12/2020
9267
O/fee with
Nov/20
Paid in Dec/20
</t>
        </r>
      </text>
    </comment>
    <comment ref="CV258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10/01/2021
9268
Dec/20
Paid in Janu/21
26/01/21
9269
Janu/21
Paid in janu/21</t>
        </r>
      </text>
    </comment>
    <comment ref="CX258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10/02/21
9270</t>
        </r>
      </text>
    </comment>
    <comment ref="CZ258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07/03/21
9271</t>
        </r>
      </text>
    </comment>
    <comment ref="DB258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13/04/21
By bkash
C=4620</t>
        </r>
      </text>
    </comment>
    <comment ref="DD258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06/05/21
By bkash
C=4620
</t>
        </r>
      </text>
    </comment>
    <comment ref="DF258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03/06/21
9274
</t>
        </r>
      </text>
    </comment>
    <comment ref="T259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13/09/2020
7,500/-</t>
        </r>
      </text>
    </comment>
    <comment ref="U259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13/09/2020
7,500/-</t>
        </r>
      </text>
    </comment>
    <comment ref="V259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13/09/2020
7,500/-</t>
        </r>
      </text>
    </comment>
    <comment ref="W259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29/12/2020
9026
Oct + Nov/20
O/fee=760 Due= 7240
Paid in Dec/20
26/01/2021
9027
O/fee=7240
Dec + Janu/21
Paid in Janu/21</t>
        </r>
      </text>
    </comment>
    <comment ref="CD259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13/09/2020
7,500/-</t>
        </r>
      </text>
    </comment>
    <comment ref="CF259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13/09/2020
7,500/-</t>
        </r>
      </text>
    </comment>
    <comment ref="CH259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13/09/2020
7,500/-</t>
        </r>
      </text>
    </comment>
    <comment ref="CJ259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29/12/2020
9026
Oct + Nov/20
O/fee=760 Due= 7240
Paid in Dec/20
26/01/2021
9027
O/fee=7240
Dec + Janu/21
Paid in Janu/21</t>
        </r>
      </text>
    </comment>
    <comment ref="CM259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Less 30% in Tuition fee for Oct/20.</t>
        </r>
      </text>
    </comment>
    <comment ref="CN259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29/12/2020
9026
Oct + Nov/20
O/fee=760 Due= 7240
Paid in Dec/20</t>
        </r>
      </text>
    </comment>
    <comment ref="CO259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Less 30% in Tuition fee for Oct/20.</t>
        </r>
      </text>
    </comment>
    <comment ref="CP259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29/12/2020
9026
Oct + Nov/20
O/fee=760 Due= 7240
Paid in Dec/20</t>
        </r>
      </text>
    </comment>
    <comment ref="CR259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29/12/2020
9026
Oct + Nov/20
O/fee=760 Due= 7240
Paid in Dec/20
26/01/2021
9027
O/fee=7240
Dec + Janu/21
Paid in Janu/21</t>
        </r>
      </text>
    </comment>
    <comment ref="CT259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26/01/2021
9027
O/fee=7240
Dec + Janu/21
Paid in Janu/21</t>
        </r>
      </text>
    </comment>
    <comment ref="DD259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06/06/21
9028
Up to May/21</t>
        </r>
      </text>
    </comment>
    <comment ref="T260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13/09/2020
7,500/-</t>
        </r>
      </text>
    </comment>
    <comment ref="U260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13/09/2020
7,500/-</t>
        </r>
      </text>
    </comment>
    <comment ref="V260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13/09/2020
7,500/-</t>
        </r>
      </text>
    </comment>
    <comment ref="W260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27/01/2021
9052
O/fe=8000
Paid in  Janu/21</t>
        </r>
      </text>
    </comment>
    <comment ref="CD260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13/09/2020
7,500/-</t>
        </r>
      </text>
    </comment>
    <comment ref="CF260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13/09/2020
7,500/-</t>
        </r>
      </text>
    </comment>
    <comment ref="CH260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13/09/2020
7,500/-</t>
        </r>
      </text>
    </comment>
    <comment ref="CJ260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27/01/2021
9052
O/fe=8000
Paid in  Janu/21</t>
        </r>
      </text>
    </comment>
    <comment ref="CM260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Less 30% in Tuition fee for Oct/20.</t>
        </r>
      </text>
    </comment>
    <comment ref="CN260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04/11/2020
9050
Oct + Nov/2020
Paid to Nov/2020</t>
        </r>
      </text>
    </comment>
    <comment ref="CO260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Less 30% in Tuition fee for Oct/20.</t>
        </r>
      </text>
    </comment>
    <comment ref="CP260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04/11/2020
9050
Oct + Nov/2020</t>
        </r>
      </text>
    </comment>
    <comment ref="CR260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07/01/2021
9051
Dec + Janu/21
Paid in Janu/21
O/fee Due</t>
        </r>
      </text>
    </comment>
    <comment ref="CT260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07/01/2021
9051
Dec + Janu/21
Paid in Janu/21
O/fee Due
27/01/2021
9052
O/fe=8000
Paid in  Janu/21</t>
        </r>
      </text>
    </comment>
    <comment ref="CX260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10/03/21
9053
Awb + k„c‡e/21</t>
        </r>
      </text>
    </comment>
    <comment ref="CZ260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27/04/2021
9054
April/21</t>
        </r>
      </text>
    </comment>
    <comment ref="DD260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03/06/21
9055
May/21</t>
        </r>
      </text>
    </comment>
    <comment ref="T261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13/09/2020
7,500/-</t>
        </r>
      </text>
    </comment>
    <comment ref="U261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13/09/2020
7,500/-</t>
        </r>
      </text>
    </comment>
    <comment ref="V261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13/09/2020
7,500/-</t>
        </r>
      </text>
    </comment>
    <comment ref="W261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13/01/2021
Janu/21
O/fee=8000
Paid in Janu/21</t>
        </r>
      </text>
    </comment>
    <comment ref="CD261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13/09/2020
7,500/-</t>
        </r>
      </text>
    </comment>
    <comment ref="CF261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13/09/2020
7,500/-</t>
        </r>
      </text>
    </comment>
    <comment ref="CH261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13/09/2020
7,500/-</t>
        </r>
      </text>
    </comment>
    <comment ref="CJ261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13/01/2021
Janu/21
O/fee=8000
Paid in Janu/21</t>
        </r>
      </text>
    </comment>
    <comment ref="CM261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Less 30% in Tuition fee for Oct/20.</t>
        </r>
      </text>
    </comment>
    <comment ref="CN261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08.10.2020
9074
Oct/20 Less=30%
Others fee due by P.sir</t>
        </r>
      </text>
    </comment>
    <comment ref="CO261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Less 30% in Tuition fee for Oct/20.</t>
        </r>
      </text>
    </comment>
    <comment ref="CP261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09/11/2020
9075
</t>
        </r>
      </text>
    </comment>
    <comment ref="CR261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05/12/2020
9076
O/fee Due</t>
        </r>
      </text>
    </comment>
    <comment ref="CT261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13/01/2021
Janu/21
O/fee=8000
Paid in Janu/21</t>
        </r>
      </text>
    </comment>
    <comment ref="CV261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10/02/21
9078</t>
        </r>
      </text>
    </comment>
    <comment ref="CX261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120/03/21
9079</t>
        </r>
      </text>
    </comment>
    <comment ref="DD261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05/06/21
9080</t>
        </r>
      </text>
    </comment>
    <comment ref="T262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13/09/2020
7,500/-</t>
        </r>
      </text>
    </comment>
    <comment ref="U262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13/09/2020
7,500/-</t>
        </r>
      </text>
    </comment>
    <comment ref="V262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13/09/2020
7,500/-</t>
        </r>
      </text>
    </comment>
    <comment ref="W262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28/01/21
9098
Oct/20
O/fee=8000
Paid in Janu/21</t>
        </r>
      </text>
    </comment>
    <comment ref="CD262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13/09/2020
7,500/-</t>
        </r>
      </text>
    </comment>
    <comment ref="CF262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13/09/2020
7,500/-</t>
        </r>
      </text>
    </comment>
    <comment ref="CH262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13/09/2020
7,500/-</t>
        </r>
      </text>
    </comment>
    <comment ref="CJ262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28/01/21
9098
Oct/20
O/fee=8000
Paid in Janu/21</t>
        </r>
      </text>
    </comment>
    <comment ref="CM262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Less 30% in Tuition fee for Oct/20.</t>
        </r>
      </text>
    </comment>
    <comment ref="CN262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28/01/21
9098
Oct/20
O/fee=8000
Paid in Janu/21</t>
        </r>
      </text>
    </comment>
    <comment ref="CO262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Less 30% in Tuition fee for Oct/20.</t>
        </r>
      </text>
    </comment>
    <comment ref="CT262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28/01/21
9098
Oct/20
O/fee=8000
Paid in Janu/21</t>
        </r>
      </text>
    </comment>
    <comment ref="DD262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06/06/21
9099
Nov/20 to Feb/21</t>
        </r>
      </text>
    </comment>
    <comment ref="T263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13/09/2020
7,500/-</t>
        </r>
      </text>
    </comment>
    <comment ref="U263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13/09/2020
7,500/-</t>
        </r>
      </text>
    </comment>
    <comment ref="V263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13/09/2020
7,500/-</t>
        </r>
      </text>
    </comment>
    <comment ref="W263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07/11/2020
By bash 
O/fff
Paid in Nov/20
</t>
        </r>
      </text>
    </comment>
    <comment ref="CD263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13/09/2020
7,500/-</t>
        </r>
      </text>
    </comment>
    <comment ref="CF263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13/09/2020
7,500/-</t>
        </r>
      </text>
    </comment>
    <comment ref="CH263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13/09/2020
7,500/-</t>
        </r>
      </text>
    </comment>
    <comment ref="CJ263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07/11/2020
By bash 
O/fff
Paid in Nov/20
</t>
        </r>
      </text>
    </comment>
    <comment ref="CM263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Less 30% in Tuition fee for Oct/20.</t>
        </r>
      </text>
    </comment>
    <comment ref="CN263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10.10.2020
9530
Oct/20 Less=30%
Others fee due by P.sir</t>
        </r>
      </text>
    </comment>
    <comment ref="CO263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Less 30% in Tuition fee for Oct/20.</t>
        </r>
      </text>
    </comment>
    <comment ref="CP263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08/11/2020
By bash 
O/fee
Nov</t>
        </r>
      </text>
    </comment>
    <comment ref="CQ263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CR263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26/01/21
9532
Dec + Janu/21
Paid in Janu/21</t>
        </r>
      </text>
    </comment>
    <comment ref="CT263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26/01/21
9532
Dec + Janu/21
Paid in Janu/21</t>
        </r>
      </text>
    </comment>
    <comment ref="CV263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23/02/21
9533
Feb/21</t>
        </r>
      </text>
    </comment>
    <comment ref="CX263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13/03/21
9534</t>
        </r>
      </text>
    </comment>
    <comment ref="DD263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02/06/21
9535
April + May/21</t>
        </r>
      </text>
    </comment>
    <comment ref="T264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13/09/2020
7,500/-</t>
        </r>
      </text>
    </comment>
    <comment ref="U264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13/09/2020
7,500/-</t>
        </r>
      </text>
    </comment>
    <comment ref="V264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13/09/2020
7,500/-</t>
        </r>
      </text>
    </comment>
    <comment ref="W264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26/01/21
9555/9556
O/fee=5000 Due=3000
Dec/20+ Janu/21
Paid in Janu/21
</t>
        </r>
      </text>
    </comment>
    <comment ref="CD264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13/09/2020
7,500/-</t>
        </r>
      </text>
    </comment>
    <comment ref="CF264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13/09/2020
7,500/-</t>
        </r>
      </text>
    </comment>
    <comment ref="CH264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13/09/2020
7,500/-</t>
        </r>
      </text>
    </comment>
    <comment ref="CJ264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26/01/21
9555/9556
O/fee=5000 Due=3000
Dec/20+ Janu/21
Paid in Janu/21
</t>
        </r>
      </text>
    </comment>
    <comment ref="CM264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Less 30% in Tuition fee for Oct/20.</t>
        </r>
      </text>
    </comment>
    <comment ref="CN264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13.10.2020
9554
Oct/20 Less=30%
Others fee due by P.sir</t>
        </r>
      </text>
    </comment>
    <comment ref="CO264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Less 30% in Tuition fee for Oct/20.</t>
        </r>
      </text>
    </comment>
    <comment ref="CP264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10/11/2020
By bkash
C=4620
H=2040
T=6660</t>
        </r>
      </text>
    </comment>
    <comment ref="CR264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26/01/21
9555
Dec/20
Paid in Janu/21</t>
        </r>
      </text>
    </comment>
    <comment ref="CT264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26/01/21
9555/9556
O/fee=5000 Due=3000
Dec/20+ Janu/21
Paid in Janu/21
</t>
        </r>
      </text>
    </comment>
    <comment ref="DD264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06/06/21
9557
Feb to May/21
O/fee due=3000/-</t>
        </r>
      </text>
    </comment>
    <comment ref="T265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13/09/2020
7,500/-</t>
        </r>
      </text>
    </comment>
    <comment ref="U265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13/09/2020
7,500/-</t>
        </r>
      </text>
    </comment>
    <comment ref="V265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13/09/2020
7,500/-</t>
        </r>
      </text>
    </comment>
    <comment ref="CD265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13/09/2020
7,500/-</t>
        </r>
      </text>
    </comment>
    <comment ref="CF265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13/09/2020
7,500/-</t>
        </r>
      </text>
    </comment>
    <comment ref="CH265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13/09/2020
7,500/-</t>
        </r>
      </text>
    </comment>
    <comment ref="CM265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Less 30% in Tuition fee for Oct/20.</t>
        </r>
      </text>
    </comment>
    <comment ref="CN265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25/01/21
56546
Oct to Janu/21
Paid in Janu/21</t>
        </r>
      </text>
    </comment>
    <comment ref="CO265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Less 30% in Tuition fee for Oct/20.</t>
        </r>
      </text>
    </comment>
    <comment ref="CP265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25/01/21
56546
Oct to Janu/21
Paid in Janu/21</t>
        </r>
      </text>
    </comment>
    <comment ref="CR265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25/01/21
56546
Oct to Janu/21
Paid in Janu/21</t>
        </r>
      </text>
    </comment>
    <comment ref="CT265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25/01/21
56546
Oct to Janu/21
Paid in Janu/21</t>
        </r>
      </text>
    </comment>
    <comment ref="CV265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18/02/21
54839
Feb/21
O/fee due</t>
        </r>
      </text>
    </comment>
    <comment ref="DD265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07/06/21
9578
O/fee due</t>
        </r>
      </text>
    </comment>
    <comment ref="T266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13/09/2020
7,500/-</t>
        </r>
      </text>
    </comment>
    <comment ref="U266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13/09/2020
7,500/-</t>
        </r>
      </text>
    </comment>
    <comment ref="V266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13/09/2020
7,500/-</t>
        </r>
      </text>
    </comment>
    <comment ref="CD266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13/09/2020
7,500/-</t>
        </r>
      </text>
    </comment>
    <comment ref="CF266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13/09/2020
7,500/-</t>
        </r>
      </text>
    </comment>
    <comment ref="CH266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13/09/2020
7,500/-</t>
        </r>
      </text>
    </comment>
    <comment ref="CM266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Less 30% in Tuition fee for Oct/20.</t>
        </r>
      </text>
    </comment>
    <comment ref="CN266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26/01/21
9602
Oct=4340
Nov=1660 Due=2680
Paid in Janu/21</t>
        </r>
      </text>
    </comment>
    <comment ref="CO266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Less 30% in Tuition fee for Oct/20.</t>
        </r>
      </text>
    </comment>
    <comment ref="CP266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26/01/21
9602
Oct=4340
Nov=1660 Due=2680
Paid in Janu/21</t>
        </r>
      </text>
    </comment>
    <comment ref="CT266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26/01/21
9602
Oct=4340
Nov=1660 Due=2680
Paid in Janu/21</t>
        </r>
      </text>
    </comment>
    <comment ref="DD266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07/06/21
9603
4340/-</t>
        </r>
      </text>
    </comment>
    <comment ref="T267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13/09/2020
7,500/-</t>
        </r>
      </text>
    </comment>
    <comment ref="U267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13/09/2020
7,500/-</t>
        </r>
      </text>
    </comment>
    <comment ref="V267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13/09/2020
7,500/-</t>
        </r>
      </text>
    </comment>
    <comment ref="W267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25/01/21
9629
O/fee=4000 Due=4000</t>
        </r>
      </text>
    </comment>
    <comment ref="CD267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13/09/2020
7,500/-</t>
        </r>
      </text>
    </comment>
    <comment ref="CF267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13/09/2020
7,500/-</t>
        </r>
      </text>
    </comment>
    <comment ref="CH267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13/09/2020
7,500/-</t>
        </r>
      </text>
    </comment>
    <comment ref="CJ267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25/01/21
9629
O/fee=4000 Due=4000</t>
        </r>
      </text>
    </comment>
    <comment ref="CM267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Less 30% in Tuition fee for Oct/20.</t>
        </r>
      </text>
    </comment>
    <comment ref="CN267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07/11/2020
9626
Oct/2020
Paid to Nov/2020</t>
        </r>
      </text>
    </comment>
    <comment ref="CO267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Less 30% in Tuition fee for Oct/20.</t>
        </r>
      </text>
    </comment>
    <comment ref="CP267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07/11/2020
9626
Oct + Nov/2020
</t>
        </r>
      </text>
    </comment>
    <comment ref="CR267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07/12/2020
9627
</t>
        </r>
      </text>
    </comment>
    <comment ref="CT267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07/01/2021
9628
Janu/21
O/fee due.
25/01/21
9629
O/fee=4000 Due=4000</t>
        </r>
      </text>
    </comment>
    <comment ref="CV267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08/02/21
9630
Feb/21</t>
        </r>
      </text>
    </comment>
    <comment ref="CX267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11/03/21
9631/31
</t>
        </r>
      </text>
    </comment>
    <comment ref="DD267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02/06/21
9633
April/21 To June/21</t>
        </r>
      </text>
    </comment>
    <comment ref="T268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13/09/2020
7,500/-</t>
        </r>
      </text>
    </comment>
    <comment ref="U268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13/09/2020
7,500/-</t>
        </r>
      </text>
    </comment>
    <comment ref="V268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13/09/2020
7,500/-</t>
        </r>
      </text>
    </comment>
    <comment ref="W268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25/01/21
O/fee=8000
Paid in janu/21</t>
        </r>
      </text>
    </comment>
    <comment ref="CD268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13/09/2020
7,500/-</t>
        </r>
      </text>
    </comment>
    <comment ref="CF268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13/09/2020
7,500/-</t>
        </r>
      </text>
    </comment>
    <comment ref="CH268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13/09/2020
7,500/-</t>
        </r>
      </text>
    </comment>
    <comment ref="CJ268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25/01/21
O/fee=8000
Paid in janu/21</t>
        </r>
      </text>
    </comment>
    <comment ref="CP268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12/10/20
9650
</t>
        </r>
      </text>
    </comment>
    <comment ref="CR268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15/11/2020
9651
</t>
        </r>
      </text>
    </comment>
    <comment ref="CT268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21/12/2020
9652
O/fee Due</t>
        </r>
      </text>
    </comment>
    <comment ref="CV268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25/01/21
9653
Janu/21
25/01/21
O/fee=8000
Paid in janu/21</t>
        </r>
      </text>
    </comment>
    <comment ref="CZ268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04/03/21
9655
Feb/21</t>
        </r>
      </text>
    </comment>
    <comment ref="DB268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06/04/2021
9656
March/21</t>
        </r>
      </text>
    </comment>
    <comment ref="T269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13/09/2020
7,500/-</t>
        </r>
      </text>
    </comment>
    <comment ref="U269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13/09/2020
7,500/-</t>
        </r>
      </text>
    </comment>
    <comment ref="V269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13/09/2020
7,500/-</t>
        </r>
      </text>
    </comment>
    <comment ref="W269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27/01/2021
9678
O/fee=8000
Paid in Janu/21</t>
        </r>
      </text>
    </comment>
    <comment ref="CD269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13/09/2020
7,500/-</t>
        </r>
      </text>
    </comment>
    <comment ref="CF269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13/09/2020
7,500/-</t>
        </r>
      </text>
    </comment>
    <comment ref="CH269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13/09/2020
7,500/-</t>
        </r>
      </text>
    </comment>
    <comment ref="CJ269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27/01/2021
9678
O/fee=8000
Paid in Janu/21</t>
        </r>
      </text>
    </comment>
    <comment ref="CP269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12/10/20
9674</t>
        </r>
      </text>
    </comment>
    <comment ref="CR269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04/11/2020
9675
Nov/2020</t>
        </r>
      </text>
    </comment>
    <comment ref="CT269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14/12/2020
9676
</t>
        </r>
      </text>
    </comment>
    <comment ref="CV269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10/01/2021
9677
Janu/21
O/fee Due=8000
27/01/2021
9678
O/fee=8000
Paid in Janu/21</t>
        </r>
      </text>
    </comment>
    <comment ref="CX269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10/02/21
9679</t>
        </r>
      </text>
    </comment>
    <comment ref="DB269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13/04/21
By bkash
C=9240
March/ April/21</t>
        </r>
      </text>
    </comment>
    <comment ref="DF269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07/06/21
9681
Up to May/21</t>
        </r>
      </text>
    </comment>
    <comment ref="T270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13/09/2020
7,500/-</t>
        </r>
      </text>
    </comment>
    <comment ref="U270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13/09/2020
7,500/-</t>
        </r>
      </text>
    </comment>
    <comment ref="V270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13/09/2020
7,500/-</t>
        </r>
      </text>
    </comment>
    <comment ref="CD270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13/09/2020
7,500/-</t>
        </r>
      </text>
    </comment>
    <comment ref="CF270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13/09/2020
7,500/-</t>
        </r>
      </text>
    </comment>
    <comment ref="CH270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13/09/2020
7,500/-</t>
        </r>
      </text>
    </comment>
    <comment ref="CN270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12/10/20
9722
paid to Oct/20</t>
        </r>
      </text>
    </comment>
    <comment ref="CP270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12/10/20
9722
O/fee=8000
Oct=4620</t>
        </r>
      </text>
    </comment>
    <comment ref="CR270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18/112020
9723
</t>
        </r>
      </text>
    </comment>
    <comment ref="CV270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04/01/2021
9724
27/01/2021
9725
Janu/21</t>
        </r>
      </text>
    </comment>
    <comment ref="CZ270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11/03/21
9726
Feb/21</t>
        </r>
      </text>
    </comment>
    <comment ref="DD270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03/05/21
9727
March/21
25/05/21
9728/29
April + May/21</t>
        </r>
      </text>
    </comment>
    <comment ref="T271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13/09/2020
7,500/-</t>
        </r>
      </text>
    </comment>
    <comment ref="U271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13/09/2020
7,500/-</t>
        </r>
      </text>
    </comment>
    <comment ref="V271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13/09/2020
7,500/-</t>
        </r>
      </text>
    </comment>
    <comment ref="CD271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13/09/2020
7,500/-</t>
        </r>
      </text>
    </comment>
    <comment ref="CF271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13/09/2020
7,500/-</t>
        </r>
      </text>
    </comment>
    <comment ref="CH271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13/09/2020
7,500/-</t>
        </r>
      </text>
    </comment>
    <comment ref="CM271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Less 30% in Tuition fee for Oct/20.</t>
        </r>
      </text>
    </comment>
    <comment ref="CN271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26/01/2021
8698
O/fee=8000
Oct/20=4620
Nov=2380 Due=2240
Paid in Janu/21</t>
        </r>
      </text>
    </comment>
    <comment ref="CO271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Less 30% in Tuition fee for Oct/20.</t>
        </r>
      </text>
    </comment>
    <comment ref="CP271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26/01/2021
8698
O/fee=8000
Oct/20=4620
Nov=2380 Due=2240
Paid in Janu/21</t>
        </r>
      </text>
    </comment>
    <comment ref="CT271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26/01/2021
8698
O/fee=8000
Oct/20=4620
Nov=2380 Due=2240
Paid in Janu/21</t>
        </r>
      </text>
    </comment>
    <comment ref="CV271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10/02/21
9699</t>
        </r>
      </text>
    </comment>
    <comment ref="DD271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05/06/21
9657
</t>
        </r>
      </text>
    </comment>
    <comment ref="T272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13/09/2020
7,500/-</t>
        </r>
      </text>
    </comment>
    <comment ref="U272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13/09/2020
7,500/-</t>
        </r>
      </text>
    </comment>
    <comment ref="V272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13/09/2020
7,500/-</t>
        </r>
      </text>
    </comment>
    <comment ref="CD272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13/09/2020
7,500/-</t>
        </r>
      </text>
    </comment>
    <comment ref="CF272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13/09/2020
7,500/-</t>
        </r>
      </text>
    </comment>
    <comment ref="CH272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13/09/2020
7,500/-</t>
        </r>
      </text>
    </comment>
    <comment ref="CM272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Less 30% in Tuition fee for Oct/20.</t>
        </r>
      </text>
    </comment>
    <comment ref="CO272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Less 30% in Tuition fee for Oct/20.</t>
        </r>
      </text>
    </comment>
    <comment ref="T273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13/09/2020
7,500/-</t>
        </r>
      </text>
    </comment>
    <comment ref="U273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13/09/2020
7,500/-</t>
        </r>
      </text>
    </comment>
    <comment ref="V273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13/09/2020
7,500/-</t>
        </r>
      </text>
    </comment>
    <comment ref="W273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27/01/21
9746
O/fee=8000
Oct to Janu/21
paid in  Janu/21</t>
        </r>
      </text>
    </comment>
    <comment ref="CD273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13/09/2020
7,500/-</t>
        </r>
      </text>
    </comment>
    <comment ref="CF273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13/09/2020
7,500/-</t>
        </r>
      </text>
    </comment>
    <comment ref="CH273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13/09/2020
7,500/-</t>
        </r>
      </text>
    </comment>
    <comment ref="CJ273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27/01/21
9746
O/fee=8000
Oct to Janu/21
paid in  Janu/21</t>
        </r>
      </text>
    </comment>
    <comment ref="CM273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Less 30% in Tuition fee for Oct/20.</t>
        </r>
      </text>
    </comment>
    <comment ref="CN273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27/01/21
9746
O/fee=8000
Oct to Janu/21
paid in  Janu/21</t>
        </r>
      </text>
    </comment>
    <comment ref="CO273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Less 30% in Tuition fee for Oct/20.</t>
        </r>
      </text>
    </comment>
    <comment ref="CP273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27/01/21
9746
O/fee=8000
Oct to Janu/21
paid in  Janu/21</t>
        </r>
      </text>
    </comment>
    <comment ref="CR273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27/01/21
9746
O/fee=8000
Oct to Janu/21
paid in  Janu/21</t>
        </r>
      </text>
    </comment>
    <comment ref="CT273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27/01/21
9746
O/fee=8000
Oct to Janu/21
paid in  Janu/21</t>
        </r>
      </text>
    </comment>
    <comment ref="DD273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06/06/21
9747
Up to June/21</t>
        </r>
      </text>
    </comment>
    <comment ref="T274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13/09/2020
7,500/-</t>
        </r>
      </text>
    </comment>
    <comment ref="U274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13/09/2020
7,500/-</t>
        </r>
      </text>
    </comment>
    <comment ref="V274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13/09/2020
7,500/-</t>
        </r>
      </text>
    </comment>
    <comment ref="CD274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13/09/2020
7,500/-</t>
        </r>
      </text>
    </comment>
    <comment ref="CF274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13/09/2020
7,500/-</t>
        </r>
      </text>
    </comment>
    <comment ref="CH274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13/09/2020
7,500/-</t>
        </r>
      </text>
    </comment>
    <comment ref="CM274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Less 30% in Tuition fee for Oct/20.</t>
        </r>
      </text>
    </comment>
    <comment ref="CO274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Less 30% in Tuition fee for Oct/20.</t>
        </r>
      </text>
    </comment>
    <comment ref="CT274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27/01/21
9770
Oct + Nov/20
Paid in Janu/21</t>
        </r>
      </text>
    </comment>
    <comment ref="DB274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06/05/21
9771
Dec/21 to Feb/21</t>
        </r>
      </text>
    </comment>
    <comment ref="DD274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03/06/21
9772
</t>
        </r>
      </text>
    </comment>
    <comment ref="T275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13/09/2020
7,500/-</t>
        </r>
      </text>
    </comment>
    <comment ref="U275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13/09/2020
7,500/-</t>
        </r>
      </text>
    </comment>
    <comment ref="V275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13/09/2020
7,500/-</t>
        </r>
      </text>
    </comment>
    <comment ref="W275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28/01/21
9794
O/fee=8000
Paid in janu/21</t>
        </r>
      </text>
    </comment>
    <comment ref="CD275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13/09/2020
7,500/-</t>
        </r>
      </text>
    </comment>
    <comment ref="CF275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13/09/2020
7,500/-</t>
        </r>
      </text>
    </comment>
    <comment ref="CH275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13/09/2020
7,500/-</t>
        </r>
      </text>
    </comment>
    <comment ref="CJ275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28/01/21
9794
O/fee=8000
Paid in janu/21</t>
        </r>
      </text>
    </comment>
    <comment ref="CM275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Less 30% in Tuition fee for Oct/20.</t>
        </r>
      </text>
    </comment>
    <comment ref="CO275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Less 30% in Tuition fee for Oct/20.</t>
        </r>
      </text>
    </comment>
    <comment ref="CT275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28/01/21
9794
O/fee=8000
Paid in janu/21</t>
        </r>
      </text>
    </comment>
    <comment ref="T276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13/09/2020
7,500/-</t>
        </r>
      </text>
    </comment>
    <comment ref="U276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13/09/2020
7,500/-</t>
        </r>
      </text>
    </comment>
    <comment ref="V276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13/09/2020
7,500/-</t>
        </r>
      </text>
    </comment>
    <comment ref="W276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30/01/21
40921
O/fee=5000
Due=3000
Paid in janu/21</t>
        </r>
      </text>
    </comment>
    <comment ref="CD276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13/09/2020
7,500/-</t>
        </r>
      </text>
    </comment>
    <comment ref="CF276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13/09/2020
7,500/-</t>
        </r>
      </text>
    </comment>
    <comment ref="CH276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13/09/2020
7,500/-</t>
        </r>
      </text>
    </comment>
    <comment ref="CJ276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30/01/21
40921
O/fee=5000
Due=3000
Paid in janu/21</t>
        </r>
      </text>
    </comment>
    <comment ref="CM276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Less 30% in Tuition fee for Oct/20.</t>
        </r>
      </text>
    </comment>
    <comment ref="CO276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Less 30% in Tuition fee for Oct/20.</t>
        </r>
      </text>
    </comment>
    <comment ref="CT276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30/01/21
40921
O/fee=5000
Due=3000
Paid in janu/21</t>
        </r>
      </text>
    </comment>
    <comment ref="CV276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10/02/21
9818</t>
        </r>
      </text>
    </comment>
    <comment ref="T277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13/09/2020
7,500/-</t>
        </r>
      </text>
    </comment>
    <comment ref="U277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13/09/2020
7,500/-</t>
        </r>
      </text>
    </comment>
    <comment ref="V277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13/09/2020
7,500/-</t>
        </r>
      </text>
    </comment>
    <comment ref="W277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11/10/20
9842
Paid to Oct/20</t>
        </r>
      </text>
    </comment>
    <comment ref="CD277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13/09/2020
7,500/-</t>
        </r>
      </text>
    </comment>
    <comment ref="CF277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13/09/2020
7,500/-</t>
        </r>
      </text>
    </comment>
    <comment ref="CH277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13/09/2020
7,500/-</t>
        </r>
      </text>
    </comment>
    <comment ref="CJ277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11/10/20
9842
Paid to Oct/20</t>
        </r>
      </text>
    </comment>
    <comment ref="CP277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11/10/20
9842
O/fee=8000
Oct=4620</t>
        </r>
      </text>
    </comment>
    <comment ref="CR277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09/11/2020
9043</t>
        </r>
      </text>
    </comment>
    <comment ref="CT277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08/12/2020
9844
</t>
        </r>
      </text>
    </comment>
    <comment ref="CV277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09/01/2021
9845</t>
        </r>
      </text>
    </comment>
    <comment ref="CX277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10/02/21
9846</t>
        </r>
      </text>
    </comment>
    <comment ref="CZ277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09/03/21
9847</t>
        </r>
      </text>
    </comment>
    <comment ref="DD277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02/05/21
9848/49
April/21 + May/21</t>
        </r>
      </text>
    </comment>
    <comment ref="DF277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01/06/21
9850
</t>
        </r>
      </text>
    </comment>
    <comment ref="T278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13/09/2020
7,500/-</t>
        </r>
      </text>
    </comment>
    <comment ref="U278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13/09/2020
7,500/-</t>
        </r>
      </text>
    </comment>
    <comment ref="V278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13/09/2020
7,500/-</t>
        </r>
      </text>
    </comment>
    <comment ref="W278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06/12/2020
By bkash
C=12590/-
Dec/20
O/fee=8,000/-
Paid in dec/20
H=1950</t>
        </r>
      </text>
    </comment>
    <comment ref="CD278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13/09/2020
7,500/-</t>
        </r>
      </text>
    </comment>
    <comment ref="CF278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13/09/2020
7,500/-</t>
        </r>
      </text>
    </comment>
    <comment ref="CH278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13/09/2020
7,500/-</t>
        </r>
      </text>
    </comment>
    <comment ref="CJ278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06/12/2020
By bkash
C=12590/-
Dec/20
O/fee=8,000/-
Paid in dec/20
H=1950</t>
        </r>
      </text>
    </comment>
    <comment ref="CP278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15/10/2020
By bkash
C=4650
H=1950
T=6600
</t>
        </r>
      </text>
    </comment>
    <comment ref="CR278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09/11/2020
By bkash
C=4620
H=1950
T=6570</t>
        </r>
      </text>
    </comment>
    <comment ref="CT278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06/12/2020
By bkash
C=12590/-
Dec/20
O/fee=8,000/-
Paid in dec/20
H=1950</t>
        </r>
      </text>
    </comment>
    <comment ref="CV278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10/01/2021
By bkash
C=4620
H=1950
T=6570
Janu/21</t>
        </r>
      </text>
    </comment>
    <comment ref="CX278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09/02/21
By bkash
C=4620
H=1980
T=66০০
Feb/21</t>
        </r>
      </text>
    </comment>
    <comment ref="CZ278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09/03/21
By bkash
C=4620
H=1980
T=6600</t>
        </r>
      </text>
    </comment>
    <comment ref="DB278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08/04/21
By bkash
C=4620
H=6000
T=10620</t>
        </r>
      </text>
    </comment>
    <comment ref="DD278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03/05/21
By bkash
C=4650</t>
        </r>
      </text>
    </comment>
    <comment ref="T279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14/09/2020
7,500/-</t>
        </r>
      </text>
    </comment>
    <comment ref="U279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14/09/2020
7,500/-</t>
        </r>
      </text>
    </comment>
    <comment ref="V279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14/09/2020
7,500/-</t>
        </r>
      </text>
    </comment>
    <comment ref="W279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07/10/20
9890
Paid to Oct/20</t>
        </r>
      </text>
    </comment>
    <comment ref="CD279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14/09/2020
7,500/-</t>
        </r>
      </text>
    </comment>
    <comment ref="CF279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14/09/2020
7,500/-</t>
        </r>
      </text>
    </comment>
    <comment ref="CH279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14/09/2020
7,500/-</t>
        </r>
      </text>
    </comment>
    <comment ref="CJ279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07/10/20
9890
Paid to Oct/20</t>
        </r>
      </text>
    </comment>
    <comment ref="CP279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07/10/20
9890
O/fee
08/10/20
9891
Oct=20</t>
        </r>
      </text>
    </comment>
    <comment ref="CR279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07/11/2020
9892
</t>
        </r>
      </text>
    </comment>
    <comment ref="CT279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09/12/2020
9893
</t>
        </r>
      </text>
    </comment>
    <comment ref="CV279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05/01/2021
9894
</t>
        </r>
      </text>
    </comment>
    <comment ref="CX279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09/02/21
9895</t>
        </r>
      </text>
    </comment>
    <comment ref="CZ279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09/03/21
9896</t>
        </r>
      </text>
    </comment>
    <comment ref="DD279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05/05/21
By bkash
C=9240</t>
        </r>
      </text>
    </comment>
    <comment ref="DF279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05/06/21
9898
</t>
        </r>
      </text>
    </comment>
    <comment ref="R280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Admission Cancel</t>
        </r>
      </text>
    </comment>
    <comment ref="T280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14/09/2020
7,500/-</t>
        </r>
      </text>
    </comment>
    <comment ref="U280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14/09/2020
7,500/-</t>
        </r>
      </text>
    </comment>
    <comment ref="V280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14/09/2020
7,500/-</t>
        </r>
      </text>
    </comment>
    <comment ref="CD280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14/09/2020
7,500/-</t>
        </r>
      </text>
    </comment>
    <comment ref="CF280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14/09/2020
7,500/-</t>
        </r>
      </text>
    </comment>
    <comment ref="CH280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14/09/2020
7,500/-</t>
        </r>
      </text>
    </comment>
    <comment ref="CI280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Admission Cancel</t>
        </r>
      </text>
    </comment>
    <comment ref="T281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14/09/2020
7,500/-</t>
        </r>
      </text>
    </comment>
    <comment ref="U281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14/09/2020
7,500/-</t>
        </r>
      </text>
    </comment>
    <comment ref="V281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14/09/2020
7,500/-</t>
        </r>
      </text>
    </comment>
    <comment ref="W281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26/01/2021
9930
O/fee
Nov to Janu/21
Paid in Janu/21</t>
        </r>
      </text>
    </comment>
    <comment ref="CD281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14/09/2020
7,500/-</t>
        </r>
      </text>
    </comment>
    <comment ref="CF281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14/09/2020
7,500/-</t>
        </r>
      </text>
    </comment>
    <comment ref="CH281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14/09/2020
7,500/-</t>
        </r>
      </text>
    </comment>
    <comment ref="CJ281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26/01/2021
9930
O/fee
Nov to Janu/21
Paid in Janu/21</t>
        </r>
      </text>
    </comment>
    <comment ref="CM281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Less 30% in Tuition fee for Oct/20.</t>
        </r>
      </text>
    </comment>
    <comment ref="CN281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10.10.2020
9938
Oct/20 Less=30%
Others fee due by P.sir</t>
        </r>
      </text>
    </comment>
    <comment ref="CO281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Less 30% in Tuition fee for Oct/20.</t>
        </r>
      </text>
    </comment>
    <comment ref="CP281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26/01/2021
9930
O/fee
Nov to Janu/21
Paid in Janu/21</t>
        </r>
      </text>
    </comment>
    <comment ref="CR281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26/01/2021
9930
O/fee
Nov to Janu/21
Paid in Janu/21</t>
        </r>
      </text>
    </comment>
    <comment ref="CT281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26/01/2021
9930
O/fee
Nov to Janu/21
Paid in Janu/21</t>
        </r>
      </text>
    </comment>
    <comment ref="DD281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03/06/21
9940</t>
        </r>
      </text>
    </comment>
    <comment ref="T282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14/09/2020
7,500/-</t>
        </r>
      </text>
    </comment>
    <comment ref="U282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14/09/2020
7,500/-</t>
        </r>
      </text>
    </comment>
    <comment ref="V282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14/09/2020
7,500/-</t>
        </r>
      </text>
    </comment>
    <comment ref="W282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27/01/21
9962
O/fee=8000
Oct to Janu/21
Paid in Janu/21</t>
        </r>
      </text>
    </comment>
    <comment ref="CD282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14/09/2020
7,500/-</t>
        </r>
      </text>
    </comment>
    <comment ref="CF282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14/09/2020
7,500/-</t>
        </r>
      </text>
    </comment>
    <comment ref="CH282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14/09/2020
7,500/-</t>
        </r>
      </text>
    </comment>
    <comment ref="CJ282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27/01/21
9962
O/fee=8000
Oct to Janu/21
Paid in Janu/21</t>
        </r>
      </text>
    </comment>
    <comment ref="CP282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27/01/21
9962
O/fee=8000
Oct to Janu/21
Paid in Janu/21</t>
        </r>
      </text>
    </comment>
    <comment ref="CR282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27/01/21
9962
O/fee=8000
Oct to Janu/21
Paid in Janu/21</t>
        </r>
      </text>
    </comment>
    <comment ref="CT282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27/01/21
9962
O/fee=8000
Oct to Janu/21
Paid in Janu/21</t>
        </r>
      </text>
    </comment>
    <comment ref="CV282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27/01/21
9962
O/fee=8000
Oct to Janu/21
Paid in Janu/21</t>
        </r>
      </text>
    </comment>
    <comment ref="DF282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06/06/21
9963
Up to March/21</t>
        </r>
      </text>
    </comment>
    <comment ref="T283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14/09/2020
7,500/-</t>
        </r>
      </text>
    </comment>
    <comment ref="U283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14/09/2020
7,500/-</t>
        </r>
      </text>
    </comment>
    <comment ref="V283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14/09/2020
7,500/-</t>
        </r>
      </text>
    </comment>
    <comment ref="W283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13/12/2020
10060
O/fee=1,000/- due-7000/-
Dec/20
Paid in Dec/20</t>
        </r>
      </text>
    </comment>
    <comment ref="CD283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14/09/2020
7,500/-</t>
        </r>
      </text>
    </comment>
    <comment ref="CF283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14/09/2020
7,500/-</t>
        </r>
      </text>
    </comment>
    <comment ref="CH283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14/09/2020
7,500/-</t>
        </r>
      </text>
    </comment>
    <comment ref="CJ283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13/12/2020
10060
O/fee=1,000/- due-7000/-
Dec/20
Paid in Dec/20</t>
        </r>
      </text>
    </comment>
    <comment ref="CM283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Less 30% in Tuition fee for Oct/20.</t>
        </r>
      </text>
    </comment>
    <comment ref="CN283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10.10.2020
Bkash=6,780/-
College=4,620/-
Hostel=2,160/-</t>
        </r>
      </text>
    </comment>
    <comment ref="CO283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Less 30% in Tuition fee for Oct/20.</t>
        </r>
      </text>
    </comment>
    <comment ref="CP283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12/11/2020
10059
</t>
        </r>
      </text>
    </comment>
    <comment ref="CR283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13/12/2020
10060
O/fee=1,000/- due-7000/-
Dec/20</t>
        </r>
      </text>
    </comment>
    <comment ref="CT283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30/01/21
10061
Janu/21</t>
        </r>
      </text>
    </comment>
    <comment ref="DD283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06/06/21
10062
Feb/21
O/fee=3500
T=7840</t>
        </r>
      </text>
    </comment>
    <comment ref="H284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Less-2,000/-</t>
        </r>
      </text>
    </comment>
    <comment ref="L284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Less-2,000/-</t>
        </r>
      </text>
    </comment>
    <comment ref="T284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14/09/2020
7,500/-</t>
        </r>
      </text>
    </comment>
    <comment ref="U284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14/09/2020
7,500/-</t>
        </r>
      </text>
    </comment>
    <comment ref="V284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14/09/2020
7,500/-</t>
        </r>
      </text>
    </comment>
    <comment ref="W284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27.10.2020
482
Oct/20 (Less=30%)
Others fee=8,000/-</t>
        </r>
      </text>
    </comment>
    <comment ref="CD284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14/09/2020
7,500/-</t>
        </r>
      </text>
    </comment>
    <comment ref="CF284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14/09/2020
7,500/-</t>
        </r>
      </text>
    </comment>
    <comment ref="CH284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14/09/2020
7,500/-</t>
        </r>
      </text>
    </comment>
    <comment ref="CJ284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27.10.2020
482
Oct/20 (Less=30%)
Others fee=8,000/-</t>
        </r>
      </text>
    </comment>
    <comment ref="CM284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Less 30% in Tuition fee for Oct/20.</t>
        </r>
      </text>
    </comment>
    <comment ref="CN284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27.10.2020
482
Oct/20 (Less=30%)
Others fee=8,000/-</t>
        </r>
      </text>
    </comment>
    <comment ref="CO284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Less 30% in Tuition fee for Oct/20.</t>
        </r>
      </text>
    </comment>
    <comment ref="CP284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25/01/21
483
Nov to Janu/21
Paid in janu/21</t>
        </r>
      </text>
    </comment>
    <comment ref="CR284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25/01/21
483
Nov to Janu/21
Paid in janu/21</t>
        </r>
      </text>
    </comment>
    <comment ref="CT284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25/01/21
483
Nov to Janu/21
Paid in janu/21</t>
        </r>
      </text>
    </comment>
    <comment ref="DD284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07/06/21
484
</t>
        </r>
      </text>
    </comment>
    <comment ref="T285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14/09/2020
7,500/-</t>
        </r>
      </text>
    </comment>
    <comment ref="U285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14/09/2020
7,500/-</t>
        </r>
      </text>
    </comment>
    <comment ref="V285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14/09/2020
7,500/-</t>
        </r>
      </text>
    </comment>
    <comment ref="W285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29/11/2020
By bkash
C=17420/-
O/fee
Oct + Nov/20
Paid in Nov/20</t>
        </r>
      </text>
    </comment>
    <comment ref="CD285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14/09/2020
7,500/-</t>
        </r>
      </text>
    </comment>
    <comment ref="CF285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14/09/2020
7,500/-</t>
        </r>
      </text>
    </comment>
    <comment ref="CH285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14/09/2020
7,500/-</t>
        </r>
      </text>
    </comment>
    <comment ref="CJ285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29/11/2020
By bkash
C=17420/-
O/fee
Oct + Nov/20
Paid in Nov/20</t>
        </r>
      </text>
    </comment>
    <comment ref="CM285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Less 30% in Tuition fee for Oct/20.</t>
        </r>
      </text>
    </comment>
    <comment ref="CN285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29/11/2020
By bkash
C=17420/-
O/fee
Oct + Nov/20
Paid in Nov/20</t>
        </r>
      </text>
    </comment>
    <comment ref="CO285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Less 30% in Tuition fee for Oct/20.</t>
        </r>
      </text>
    </comment>
    <comment ref="CP285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29/11/2020
By bkash
C=17420/-
O/fee
Oct + Nov/20</t>
        </r>
      </text>
    </comment>
    <comment ref="CR285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27/01/21
507
Dec + Janu/21
Paid in janu/21</t>
        </r>
      </text>
    </comment>
    <comment ref="CT285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27/01/21
507
Dec + Janu/21
Paid in janu/21</t>
        </r>
      </text>
    </comment>
    <comment ref="T286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14/09/2020
7,500/-</t>
        </r>
      </text>
    </comment>
    <comment ref="U286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14/09/2020
7,500/-</t>
        </r>
      </text>
    </comment>
    <comment ref="V286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14/09/2020
7,500/-</t>
        </r>
      </text>
    </comment>
    <comment ref="W286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10/10/20
530
paid to Oct/20</t>
        </r>
      </text>
    </comment>
    <comment ref="CD286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14/09/2020
7,500/-</t>
        </r>
      </text>
    </comment>
    <comment ref="CF286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14/09/2020
7,500/-</t>
        </r>
      </text>
    </comment>
    <comment ref="CH286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14/09/2020
7,500/-</t>
        </r>
      </text>
    </comment>
    <comment ref="CJ286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10/10/20
530
paid to Oct/20</t>
        </r>
      </text>
    </comment>
    <comment ref="CP286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10/10/20
530
O/fee=8000
Oct=4620</t>
        </r>
      </text>
    </comment>
    <comment ref="CR286" authorId="0">
      <text>
        <r>
          <rPr>
            <b/>
            <sz val="9"/>
            <color indexed="81"/>
            <rFont val="Tahoma"/>
            <family val="2"/>
          </rPr>
          <t>Windows User:
14/11/2020</t>
        </r>
        <r>
          <rPr>
            <sz val="9"/>
            <color indexed="81"/>
            <rFont val="Tahoma"/>
            <family val="2"/>
          </rPr>
          <t xml:space="preserve">
531
</t>
        </r>
      </text>
    </comment>
    <comment ref="CT286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12/12/2020
532
</t>
        </r>
      </text>
    </comment>
    <comment ref="CV286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10/01/2021
533
</t>
        </r>
      </text>
    </comment>
    <comment ref="CX286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07/02/21
534</t>
        </r>
      </text>
    </comment>
    <comment ref="CZ286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11/03/21
535
</t>
        </r>
      </text>
    </comment>
    <comment ref="DB286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12/04/21
536</t>
        </r>
      </text>
    </comment>
    <comment ref="DD286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04/05/21
537
</t>
        </r>
      </text>
    </comment>
    <comment ref="DF286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07/06/21
538
</t>
        </r>
      </text>
    </comment>
    <comment ref="H287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Less-3,300/-</t>
        </r>
      </text>
    </comment>
    <comment ref="L287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Less-3,300/-</t>
        </r>
      </text>
    </comment>
    <comment ref="T287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14/09/2020
7,500/-</t>
        </r>
      </text>
    </comment>
    <comment ref="U287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14/09/2020
7,500/-</t>
        </r>
      </text>
    </comment>
    <comment ref="V287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14/09/2020
7,500/-</t>
        </r>
      </text>
    </comment>
    <comment ref="W287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30/01/21
579
O/fee=8000
Nov + Dec/20
Paid in janu/21</t>
        </r>
      </text>
    </comment>
    <comment ref="CD287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14/09/2020
7,500/-</t>
        </r>
      </text>
    </comment>
    <comment ref="CF287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14/09/2020
7,500/-</t>
        </r>
      </text>
    </comment>
    <comment ref="CH287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14/09/2020
7,500/-</t>
        </r>
      </text>
    </comment>
    <comment ref="CJ287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30/01/21
579
O/fee=8000
Nov + Dec/20
Paid in janu/21</t>
        </r>
      </text>
    </comment>
    <comment ref="CM287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Less 30% in Tuition fee for Oct/20.</t>
        </r>
      </text>
    </comment>
    <comment ref="CN287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15.10.2020
578
Oct/20 Less=30%
Others fee due by P.sir</t>
        </r>
      </text>
    </comment>
    <comment ref="CO287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Less 30% in Tuition fee for Oct/20.</t>
        </r>
      </text>
    </comment>
    <comment ref="CP287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30/01/21
579
O/fee=8000
Nov + Dec/20
Paid in janu/21</t>
        </r>
      </text>
    </comment>
    <comment ref="CR287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30/01/21
579
O/fee=8000
Nov + Dec/20
Paid in janu/21</t>
        </r>
      </text>
    </comment>
    <comment ref="CT287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30/01/21
579
O/fee=8000
Nov + Dec/20
Paid in janu/21</t>
        </r>
      </text>
    </comment>
    <comment ref="DD287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07/06/21
580</t>
        </r>
      </text>
    </comment>
    <comment ref="H288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Board Notice on 12.10.2020</t>
        </r>
      </text>
    </comment>
    <comment ref="L288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Board Notice on 12.10.2020</t>
        </r>
      </text>
    </comment>
    <comment ref="T288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14/09/2020
7,500/-</t>
        </r>
      </text>
    </comment>
    <comment ref="U288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14/09/2020
7,500/-</t>
        </r>
      </text>
    </comment>
    <comment ref="V288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14/09/2020
7,500/-</t>
        </r>
      </text>
    </comment>
    <comment ref="CD288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14/09/2020
7,500/-</t>
        </r>
      </text>
    </comment>
    <comment ref="CF288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14/09/2020
7,500/-</t>
        </r>
      </text>
    </comment>
    <comment ref="CH288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14/09/2020
7,500/-</t>
        </r>
      </text>
    </comment>
    <comment ref="CM288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Less 30% in Tuition fee for Oct/20.</t>
        </r>
      </text>
    </comment>
    <comment ref="CO288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Less 30% in Tuition fee for Oct/20.</t>
        </r>
      </text>
    </comment>
    <comment ref="T289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14/09/2020
7,500/-</t>
        </r>
      </text>
    </comment>
    <comment ref="U289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14/09/2020
7,500/-</t>
        </r>
      </text>
    </comment>
    <comment ref="V289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14/09/2020
7,500/-</t>
        </r>
      </text>
    </comment>
    <comment ref="W289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30/01/21
6282
O/fee=8000
Oct to Janu/21
paid in  Janu/21</t>
        </r>
      </text>
    </comment>
    <comment ref="CD289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14/09/2020
7,500/-</t>
        </r>
      </text>
    </comment>
    <comment ref="CF289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14/09/2020
7,500/-</t>
        </r>
      </text>
    </comment>
    <comment ref="CH289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14/09/2020
7,500/-</t>
        </r>
      </text>
    </comment>
    <comment ref="CJ289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30/01/21
6282
O/fee=8000
Oct to Janu/21
paid in  Janu/21</t>
        </r>
      </text>
    </comment>
    <comment ref="CM289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Less 30% in Tuition fee for Oct/20.</t>
        </r>
      </text>
    </comment>
    <comment ref="CN289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30/01/21
6282
O/fee=8000
Oct to Janu/21
paid in  Janu/21</t>
        </r>
      </text>
    </comment>
    <comment ref="CO289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Less 30% in Tuition fee for Oct/20.</t>
        </r>
      </text>
    </comment>
    <comment ref="CP289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30/01/21
6282
O/fee=8000
Oct to Janu/21
paid in  Janu/21</t>
        </r>
      </text>
    </comment>
    <comment ref="CR289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30/01/21
6282
O/fee=8000
Oct to Janu/21
paid in  Janu/21</t>
        </r>
      </text>
    </comment>
    <comment ref="CT289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30/01/21
6282
O/fee=8000
Oct to Janu/21
paid in  Janu/21</t>
        </r>
      </text>
    </comment>
    <comment ref="T290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14/09/2020
7,500/-</t>
        </r>
      </text>
    </comment>
    <comment ref="U290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14/09/2020
7,500/-</t>
        </r>
      </text>
    </comment>
    <comment ref="V290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14/09/2020
7,500/-</t>
        </r>
      </text>
    </comment>
    <comment ref="W290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27/01/2021
O/fee=4000 deu=4000
Oct to Janu/21
Paid in Janu/21</t>
        </r>
      </text>
    </comment>
    <comment ref="CD290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14/09/2020
7,500/-</t>
        </r>
      </text>
    </comment>
    <comment ref="CF290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14/09/2020
7,500/-</t>
        </r>
      </text>
    </comment>
    <comment ref="CH290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14/09/2020
7,500/-</t>
        </r>
      </text>
    </comment>
    <comment ref="CJ290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27/01/2021
O/fee=4000 deu=4000
Oct to Janu/21
Paid in Janu/21</t>
        </r>
      </text>
    </comment>
    <comment ref="CP290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27/01/2021
O/fee=4000 deu=4000
Oct to Janu/21
Paid in Janu/21</t>
        </r>
      </text>
    </comment>
    <comment ref="CR290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27/01/2021
O/fee=4000 deu=4000
Oct to Janu/21
Paid in Janu/21</t>
        </r>
      </text>
    </comment>
    <comment ref="CT290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27/01/2021
O/fee=4000 deu=4000
Oct to Janu/21
Paid in Janu/21</t>
        </r>
      </text>
    </comment>
    <comment ref="CV290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27/01/2021
O/fee=4000 deu=4000
Oct to Janu/21
Paid in Janu/21</t>
        </r>
      </text>
    </comment>
    <comment ref="DF290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06/06/21
6407
Up to June/21
July=2520 Due2100</t>
        </r>
      </text>
    </comment>
    <comment ref="T291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14/09/2020
7,500/-</t>
        </r>
      </text>
    </comment>
    <comment ref="U291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14/09/2020
7,500/-</t>
        </r>
      </text>
    </comment>
    <comment ref="V291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14/09/2020
7,500/-</t>
        </r>
      </text>
    </comment>
    <comment ref="W291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30/01/21
6430
O/fee=8000
Oct to Janu/21
paid in  Janu/21</t>
        </r>
      </text>
    </comment>
    <comment ref="CD291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14/09/2020
7,500/-</t>
        </r>
      </text>
    </comment>
    <comment ref="CF291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14/09/2020
7,500/-</t>
        </r>
      </text>
    </comment>
    <comment ref="CH291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14/09/2020
7,500/-</t>
        </r>
      </text>
    </comment>
    <comment ref="CJ291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30/01/21
6430
O/fee=8000
Oct to Janu/21
paid in  Janu/21</t>
        </r>
      </text>
    </comment>
    <comment ref="CM291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Less 30% in Tuition fee for Oct/20.</t>
        </r>
      </text>
    </comment>
    <comment ref="CN291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30/01/21
6430
O/fee=8000
Oct to Janu/21
paid in  Janu/21</t>
        </r>
      </text>
    </comment>
    <comment ref="CO291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Less 30% in Tuition fee for Oct/20.</t>
        </r>
      </text>
    </comment>
    <comment ref="CP291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30/01/21
6430
O/fee=8000
Oct to Janu/21
paid in  Janu/21</t>
        </r>
      </text>
    </comment>
    <comment ref="CR291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30/01/21
6430
O/fee=8000
Oct to Janu/21
paid in  Janu/21</t>
        </r>
      </text>
    </comment>
    <comment ref="CT291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30/01/21
6430
O/fee=8000
Oct to Janu/21
paid in  Janu/21</t>
        </r>
      </text>
    </comment>
    <comment ref="T292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14/09/2020
7,500/-</t>
        </r>
      </text>
    </comment>
    <comment ref="U292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14/09/2020
7,500/-</t>
        </r>
      </text>
    </comment>
    <comment ref="V292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14/09/2020
7,500/-</t>
        </r>
      </text>
    </comment>
    <comment ref="W292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26/01/21
6454
O/fee
Oct to Janu/21
Paid in Janu/21</t>
        </r>
      </text>
    </comment>
    <comment ref="CD292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14/09/2020
7,500/-</t>
        </r>
      </text>
    </comment>
    <comment ref="CF292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14/09/2020
7,500/-</t>
        </r>
      </text>
    </comment>
    <comment ref="CH292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14/09/2020
7,500/-</t>
        </r>
      </text>
    </comment>
    <comment ref="CJ292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26/01/21
6454
O/fee
Oct to Janu/21
Paid in Janu/21</t>
        </r>
      </text>
    </comment>
    <comment ref="CP292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26/01/21
6454
O/fee
Oct to Janu/21
Paid in Janu/21</t>
        </r>
      </text>
    </comment>
    <comment ref="CR292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26/01/21
6454
O/fee
Oct to Janu/21
Paid in Janu/21</t>
        </r>
      </text>
    </comment>
    <comment ref="CT292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26/01/21
6454
O/fee
Oct to Janu/21
Paid in Janu/21</t>
        </r>
      </text>
    </comment>
    <comment ref="CV292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26/01/21
6454
O/fee
Oct to Janu/21
Paid in Janu/21</t>
        </r>
      </text>
    </comment>
    <comment ref="DF292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06/06/21
6455
Up toJune/21</t>
        </r>
      </text>
    </comment>
    <comment ref="T293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14/09/2020
7,500/-</t>
        </r>
      </text>
    </comment>
    <comment ref="U293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14/09/2020
7,500/-</t>
        </r>
      </text>
    </comment>
    <comment ref="V293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14/09/2020
7,500/-</t>
        </r>
      </text>
    </comment>
    <comment ref="W293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18/11/2020
7199
O/fee=8000/- With
Paid in Nov/20</t>
        </r>
      </text>
    </comment>
    <comment ref="CD293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14/09/2020
7,500/-</t>
        </r>
      </text>
    </comment>
    <comment ref="CF293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14/09/2020
7,500/-</t>
        </r>
      </text>
    </comment>
    <comment ref="CH293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14/09/2020
7,500/-</t>
        </r>
      </text>
    </comment>
    <comment ref="CJ293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18/11/2020
7199
O/fee=8000/- With
Paid in Nov/20</t>
        </r>
      </text>
    </comment>
    <comment ref="CM293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Less 30% in Tuition fee for Oct/20.</t>
        </r>
      </text>
    </comment>
    <comment ref="CN293" authorId="1">
      <text>
        <r>
          <rPr>
            <b/>
            <sz val="9"/>
            <color indexed="81"/>
            <rFont val="Tahoma"/>
            <family val="2"/>
          </rPr>
          <t>hp:</t>
        </r>
        <r>
          <rPr>
            <sz val="9"/>
            <color indexed="81"/>
            <rFont val="Tahoma"/>
            <family val="2"/>
          </rPr>
          <t xml:space="preserve">
18.10.2020
7198
Oct/20
Less=30%</t>
        </r>
      </text>
    </comment>
    <comment ref="CO293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Less 30% in Tuition fee for Oct/20.</t>
        </r>
      </text>
    </comment>
    <comment ref="CP293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18/11/2020
7199
O/fee=8000/- With</t>
        </r>
      </text>
    </comment>
    <comment ref="CR293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23/12/2020
40679
</t>
        </r>
      </text>
    </comment>
    <comment ref="CT293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24/01/2021
7200</t>
        </r>
      </text>
    </comment>
    <comment ref="CV293" authorId="0">
      <text>
        <r>
          <rPr>
            <b/>
            <sz val="9"/>
            <color indexed="81"/>
            <rFont val="Tahoma"/>
            <family val="2"/>
          </rPr>
          <t xml:space="preserve">Windows User:
</t>
        </r>
        <r>
          <rPr>
            <sz val="9"/>
            <color indexed="81"/>
            <rFont val="Tahoma"/>
            <family val="2"/>
          </rPr>
          <t>14/02/21</t>
        </r>
        <r>
          <rPr>
            <sz val="9"/>
            <color indexed="81"/>
            <rFont val="Tahoma"/>
            <family val="2"/>
          </rPr>
          <t xml:space="preserve">
7201
</t>
        </r>
      </text>
    </comment>
    <comment ref="CX293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22/03/2021
7202
</t>
        </r>
      </text>
    </comment>
    <comment ref="CZ293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21/04/2021
7203</t>
        </r>
      </text>
    </comment>
    <comment ref="DD293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03/06/21
7204
</t>
        </r>
      </text>
    </comment>
    <comment ref="T294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14/09/2020
15,500/-</t>
        </r>
      </text>
    </comment>
    <comment ref="U294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14/09/2020
15,500/-</t>
        </r>
      </text>
    </comment>
    <comment ref="V294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14/09/2020
15,500/-</t>
        </r>
      </text>
    </comment>
    <comment ref="W294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14/09/2020
15,500/-</t>
        </r>
      </text>
    </comment>
    <comment ref="CD294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14/09/2020
15,500/-</t>
        </r>
      </text>
    </comment>
    <comment ref="CF294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14/09/2020
15,500/-</t>
        </r>
      </text>
    </comment>
    <comment ref="CH294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14/09/2020
15,500/-</t>
        </r>
      </text>
    </comment>
    <comment ref="CJ294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14/09/2020
15,500/-</t>
        </r>
      </text>
    </comment>
    <comment ref="CM294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Less 30% in Tuition fee for Oct/20.</t>
        </r>
      </text>
    </comment>
    <comment ref="CN294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14.10.2020
7222
Oct/20 
(Less=30%)</t>
        </r>
      </text>
    </comment>
    <comment ref="CO294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Less 30% in Tuition fee for Oct/20.</t>
        </r>
      </text>
    </comment>
    <comment ref="CP294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24/01/2021
7223
Nov to Janu/21
Paid in Janu/21</t>
        </r>
      </text>
    </comment>
    <comment ref="CR294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24/01/2021
7223
Nov to Janu/21
Paid in Janu/21</t>
        </r>
      </text>
    </comment>
    <comment ref="CT294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24/01/2021
7223
Nov to Janu/21
Paid in Janu/21</t>
        </r>
      </text>
    </comment>
    <comment ref="CV294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16/02/21
7224
Feb/21
March to May/21
</t>
        </r>
      </text>
    </comment>
    <comment ref="CX294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16/02/21
7224
Feb/21
March to May/21
</t>
        </r>
      </text>
    </comment>
    <comment ref="CZ294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16/02/21
7224
Feb/21
March to May/21
</t>
        </r>
      </text>
    </comment>
    <comment ref="DB294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16/02/21
7224
Feb/21
March to May/21
</t>
        </r>
      </text>
    </comment>
    <comment ref="T295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14/09/2020
7,500/-</t>
        </r>
      </text>
    </comment>
    <comment ref="U295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14/09/2020
7,500/-</t>
        </r>
      </text>
    </comment>
    <comment ref="V295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14/09/2020
7,500/-</t>
        </r>
      </text>
    </comment>
    <comment ref="W295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10/12/2020
7246
O/fee =8,000/-
Paid in Dec/20</t>
        </r>
      </text>
    </comment>
    <comment ref="CD295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14/09/2020
7,500/-</t>
        </r>
      </text>
    </comment>
    <comment ref="CF295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14/09/2020
7,500/-</t>
        </r>
      </text>
    </comment>
    <comment ref="CH295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14/09/2020
7,500/-</t>
        </r>
      </text>
    </comment>
    <comment ref="CJ295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10/12/2020
7246
O/fee =8,000/-
Paid in Dec/20</t>
        </r>
      </text>
    </comment>
    <comment ref="CM295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Less 30% in Tuition fee for Oct/20.</t>
        </r>
      </text>
    </comment>
    <comment ref="CN295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27/01/21
Oct=4340
Nov=4340
Dec=1320 Due=3020
Paid in janu/21</t>
        </r>
      </text>
    </comment>
    <comment ref="CO295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Less 30% in Tuition fee for Oct/20.</t>
        </r>
      </text>
    </comment>
    <comment ref="CP295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27/01/21
Oct=4340
Nov=4340
Dec=1320 Due=3020
Paid in janu/21</t>
        </r>
      </text>
    </comment>
    <comment ref="CR295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10/12/2020
7246
O/fee =8,000/-
Paid in Dec/20
27/01/21
Oct=4340
Nov=4340
Dec=1320 Due=3020
Paid in janu/21</t>
        </r>
      </text>
    </comment>
    <comment ref="CT295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27/01/21
Oct=4340
Nov=4340
Dec=1320 Due=3020
Paid in janu/21</t>
        </r>
      </text>
    </comment>
    <comment ref="DD295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01/06/21
7248
</t>
        </r>
      </text>
    </comment>
    <comment ref="T296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14/09/2020
7,500/-</t>
        </r>
      </text>
    </comment>
    <comment ref="U296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14/09/2020
7,500/-</t>
        </r>
      </text>
    </comment>
    <comment ref="V296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14/09/2020
7,500/-</t>
        </r>
      </text>
    </comment>
    <comment ref="W296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26/.01/21
O/fee
Oct + Nov/21
Paid in Janu/21</t>
        </r>
      </text>
    </comment>
    <comment ref="CD296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14/09/2020
7,500/-</t>
        </r>
      </text>
    </comment>
    <comment ref="CF296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14/09/2020
7,500/-</t>
        </r>
      </text>
    </comment>
    <comment ref="CH296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14/09/2020
7,500/-</t>
        </r>
      </text>
    </comment>
    <comment ref="CJ296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26/.01/21
O/fee
Oct + Nov/21
Paid in Janu/21</t>
        </r>
      </text>
    </comment>
    <comment ref="CM296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Less 30% in Tuition fee for Oct/20.</t>
        </r>
      </text>
    </comment>
    <comment ref="CN296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26/.01/21
O/fee
Oct + Nov/21
Paid in Janu/21</t>
        </r>
      </text>
    </comment>
    <comment ref="CO296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Less 30% in Tuition fee for Oct/20.</t>
        </r>
      </text>
    </comment>
    <comment ref="CP296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26/.01/21
O/fee
Oct + Nov/21
Paid in Janu/21</t>
        </r>
      </text>
    </comment>
    <comment ref="CT296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26/.01/21
O/fee
Oct + Nov/21
Paid in Janu/21</t>
        </r>
      </text>
    </comment>
    <comment ref="CV296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10/02/21
7271</t>
        </r>
      </text>
    </comment>
    <comment ref="CZ296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14/04/2021
7272
Up to April/21</t>
        </r>
      </text>
    </comment>
    <comment ref="DD296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06/06/21
7273
Up to June/21</t>
        </r>
      </text>
    </comment>
    <comment ref="H297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Less-3,300/-</t>
        </r>
      </text>
    </comment>
    <comment ref="L297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Less-3,300/-</t>
        </r>
      </text>
    </comment>
    <comment ref="T297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14/09/2020
7,500/-</t>
        </r>
      </text>
    </comment>
    <comment ref="U297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14/09/2020
7,500/-</t>
        </r>
      </text>
    </comment>
    <comment ref="V297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14/09/2020
7,500/-</t>
        </r>
      </text>
    </comment>
    <comment ref="W297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09/02/21
7296
8,000</t>
        </r>
      </text>
    </comment>
    <comment ref="CD297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14/09/2020
7,500/-</t>
        </r>
      </text>
    </comment>
    <comment ref="CF297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14/09/2020
7,500/-</t>
        </r>
      </text>
    </comment>
    <comment ref="CH297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14/09/2020
7,500/-</t>
        </r>
      </text>
    </comment>
    <comment ref="CJ297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09/02/21
7296
8,000</t>
        </r>
      </text>
    </comment>
    <comment ref="CM297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Less 30% in Tuition fee for Oct/20.</t>
        </r>
      </text>
    </comment>
    <comment ref="CN297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08.10.2020
Bkash=2,310/-</t>
        </r>
      </text>
    </comment>
    <comment ref="CO297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Less 30% in Tuition fee for Oct/20.</t>
        </r>
      </text>
    </comment>
    <comment ref="CP297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09/11/2020
By bksah
C=2310
H=0</t>
        </r>
      </text>
    </comment>
    <comment ref="CR297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08/12/2020
By bkash
C=2310
H=0
Dec/20
O/fee Due</t>
        </r>
      </text>
    </comment>
    <comment ref="CT297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07/01/2021
By bkash
C=2310
H=0</t>
        </r>
      </text>
    </comment>
    <comment ref="CV297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09/02/21
7295
09/02/21
7296
8,000</t>
        </r>
      </text>
    </comment>
    <comment ref="CX297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10/03/21
By bkash
C=2310</t>
        </r>
      </text>
    </comment>
    <comment ref="DB297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04/05/21
By bkash
C=2310</t>
        </r>
      </text>
    </comment>
    <comment ref="DD297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05/06/21
7298
1,000/-</t>
        </r>
      </text>
    </comment>
    <comment ref="T298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14/09/2020
7,500/-</t>
        </r>
      </text>
    </comment>
    <comment ref="U298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14/09/2020
7,500/-</t>
        </r>
      </text>
    </comment>
    <comment ref="V298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14/09/2020
7,500/-</t>
        </r>
      </text>
    </comment>
    <comment ref="W298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15.10.2020
7318
Others fee
12/01/21
7342
Oct/20
O/fee=2380 Due=5620
Paid in Dec/21</t>
        </r>
      </text>
    </comment>
    <comment ref="CD298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14/09/2020
7,500/-</t>
        </r>
      </text>
    </comment>
    <comment ref="CF298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14/09/2020
7,500/-</t>
        </r>
      </text>
    </comment>
    <comment ref="CH298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14/09/2020
7,500/-</t>
        </r>
      </text>
    </comment>
    <comment ref="CJ298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15.10.2020
7318
Others fee
12/01/21
7342
Oct/20
O/fee=2380 Due=5620
Paid in Dec/21</t>
        </r>
      </text>
    </comment>
    <comment ref="CM298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Less 30% in Tuition fee for Oct/20.</t>
        </r>
      </text>
    </comment>
    <comment ref="CN298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15.10.2020
7318
Others fee
23/11/2020
7219
Oct + Nov/20
Paid in Nov/20</t>
        </r>
      </text>
    </comment>
    <comment ref="CO298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Less 30% in Tuition fee for Oct/20.</t>
        </r>
      </text>
    </comment>
    <comment ref="CP298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23/11/2020
7219
Oct + Nov/20</t>
        </r>
      </text>
    </comment>
    <comment ref="CR298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27/01/2021
7320
Dec + Janu/21
Paid in janu/21
</t>
        </r>
      </text>
    </comment>
    <comment ref="CT298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27/01/2021
7320
Dec + Janu/21
Paid in janu/21
</t>
        </r>
      </text>
    </comment>
    <comment ref="CV298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17/02/21
7321</t>
        </r>
      </text>
    </comment>
    <comment ref="DD298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06/06/21
7322
Up to May/21</t>
        </r>
      </text>
    </comment>
    <comment ref="T299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14/09/2020
7,500/-</t>
        </r>
      </text>
    </comment>
    <comment ref="U299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14/09/2020
7,500/-</t>
        </r>
      </text>
    </comment>
    <comment ref="V299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14/09/2020
7,500/-</t>
        </r>
      </text>
    </comment>
    <comment ref="W299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12/01/21
7342
Oct/20
O/fee=2380 Due=5620
Paid in Dec/21
15/02/21
7040
Nov=1380
O/fee=5620</t>
        </r>
      </text>
    </comment>
    <comment ref="CD299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14/09/2020
7,500/-</t>
        </r>
      </text>
    </comment>
    <comment ref="CF299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14/09/2020
7,500/-</t>
        </r>
      </text>
    </comment>
    <comment ref="CH299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14/09/2020
7,500/-</t>
        </r>
      </text>
    </comment>
    <comment ref="CJ299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12/01/21
7342
Oct/20
O/fee=2380 Due=5620
Paid in Dec/21
15/02/21
7040
Nov=1380
O/fee=5620</t>
        </r>
      </text>
    </comment>
    <comment ref="CM299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Less 30% in Tuition fee for Oct/20.</t>
        </r>
      </text>
    </comment>
    <comment ref="CN299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12/01/21
7342
Oct/20
O/fee=2380 Due=5620
Paid in Dec/21</t>
        </r>
      </text>
    </comment>
    <comment ref="CO299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Less 30% in Tuition fee for Oct/20.</t>
        </r>
      </text>
    </comment>
    <comment ref="CT299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12/01/21
7342
Oct/20
O/fee=2380 Due=5620
Paid in Dec/21</t>
        </r>
      </text>
    </comment>
    <comment ref="CV299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15/02/21
7040
Nov=1380
O/fee=5620</t>
        </r>
      </text>
    </comment>
    <comment ref="CX299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14/03/21
7344
Nov/20=3240
Dec/20=1760 Due=2680
Total=5000/-</t>
        </r>
      </text>
    </comment>
    <comment ref="CZ299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14/04/2021
7345
Dec=2680
Janu/21=2320 Due=2680</t>
        </r>
      </text>
    </comment>
    <comment ref="DD299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07/06/21
7347
7300/-</t>
        </r>
      </text>
    </comment>
    <comment ref="H300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T.c Order By
 board 29 /03/21
College=28/03/21</t>
        </r>
      </text>
    </comment>
    <comment ref="L300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T.c Order By
 board 29 /03/21
College=28/03/21</t>
        </r>
      </text>
    </comment>
    <comment ref="T300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14/09/2020
7,500/-</t>
        </r>
      </text>
    </comment>
    <comment ref="U300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14/09/2020
7,500/-</t>
        </r>
      </text>
    </comment>
    <comment ref="V300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14/09/2020
7,500/-</t>
        </r>
      </text>
    </comment>
    <comment ref="CD300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14/09/2020
7,500/-</t>
        </r>
      </text>
    </comment>
    <comment ref="CF300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14/09/2020
7,500/-</t>
        </r>
      </text>
    </comment>
    <comment ref="CH300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14/09/2020
7,500/-</t>
        </r>
      </text>
    </comment>
    <comment ref="CM300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Less 30% in Tuition fee for Oct/20.</t>
        </r>
      </text>
    </comment>
    <comment ref="CN300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08/11/2020
7266
Oct + Nov/2020
O/fee
Paid to Nov/20</t>
        </r>
      </text>
    </comment>
    <comment ref="CO300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Less 30% in Tuition fee for Oct/20.</t>
        </r>
      </text>
    </comment>
    <comment ref="CP300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08/11/2020
7266
Oct + Nov/2020
O/fee</t>
        </r>
      </text>
    </comment>
    <comment ref="CR300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21/01/2021
7367
Dec + Janu/21
Paid in janu/21</t>
        </r>
      </text>
    </comment>
    <comment ref="CT300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21/01/2021
7367
Dec + Janu/21
Paid in janu/21</t>
        </r>
      </text>
    </comment>
    <comment ref="CV300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08/02/21
7368
</t>
        </r>
      </text>
    </comment>
    <comment ref="CZ300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04/04/021
7369
March/21</t>
        </r>
      </text>
    </comment>
    <comment ref="T301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14/09/2020
7,500/-</t>
        </r>
      </text>
    </comment>
    <comment ref="U301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14/09/2020
7,500/-</t>
        </r>
      </text>
    </comment>
    <comment ref="V301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14/09/2020
7,500/-</t>
        </r>
      </text>
    </comment>
    <comment ref="W301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26/01/21
56551
O/fee
Oct to Janu/21
Paid in Janu/21
</t>
        </r>
      </text>
    </comment>
    <comment ref="CD301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14/09/2020
7,500/-</t>
        </r>
      </text>
    </comment>
    <comment ref="CF301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14/09/2020
7,500/-</t>
        </r>
      </text>
    </comment>
    <comment ref="CH301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14/09/2020
7,500/-</t>
        </r>
      </text>
    </comment>
    <comment ref="CJ301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26/01/21
56551
O/fee
Oct to Janu/21
Paid in Janu/21
</t>
        </r>
      </text>
    </comment>
    <comment ref="CM301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Less 30% in Tuition fee for Oct/20.</t>
        </r>
      </text>
    </comment>
    <comment ref="CN301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26/01/21
56551
O/fee
Oct to Janu/21
Paid in Janu/21
</t>
        </r>
      </text>
    </comment>
    <comment ref="CO301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Less 30% in Tuition fee for Oct/20.</t>
        </r>
      </text>
    </comment>
    <comment ref="CP301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26/01/21
56551
O/fee
Oct to Janu/21
Paid in Janu/21
</t>
        </r>
      </text>
    </comment>
    <comment ref="CR301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26/01/21
56551
O/fee
Oct to Janu/21
Paid in Janu/21
</t>
        </r>
      </text>
    </comment>
    <comment ref="CT301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26/01/21
56551
O/fee
Oct to Janu/21
Paid in Janu/21
</t>
        </r>
      </text>
    </comment>
    <comment ref="T302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14/09/2020
7,500/-</t>
        </r>
      </text>
    </comment>
    <comment ref="U302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14/09/2020
7,500/-</t>
        </r>
      </text>
    </comment>
    <comment ref="V302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14/09/2020
7,500/-</t>
        </r>
      </text>
    </comment>
    <comment ref="W302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27/01/21
7414
Oct + Nov/20
O/fee=4760 Deu=3240
Paid in Janu/21</t>
        </r>
      </text>
    </comment>
    <comment ref="CD302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14/09/2020
7,500/-</t>
        </r>
      </text>
    </comment>
    <comment ref="CF302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14/09/2020
7,500/-</t>
        </r>
      </text>
    </comment>
    <comment ref="CH302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14/09/2020
7,500/-</t>
        </r>
      </text>
    </comment>
    <comment ref="CJ302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27/01/21
7414
Oct + Nov/20
O/fee=4760 Deu=3240
Paid in Janu/21</t>
        </r>
      </text>
    </comment>
    <comment ref="CM302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Less 30% in Tuition fee for Oct/20.</t>
        </r>
      </text>
    </comment>
    <comment ref="CN302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27/01/21
7414
Oct + Nov/20
O/fee=4760 Deu=3240
Paid in Janu/21</t>
        </r>
      </text>
    </comment>
    <comment ref="CO302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Less 30% in Tuition fee for Oct/20.</t>
        </r>
      </text>
    </comment>
    <comment ref="CP302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27/01/21
7414
Oct + Nov/20
O/fee=4760 Deu=3240
Paid in Janu/21</t>
        </r>
      </text>
    </comment>
    <comment ref="CT302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27/01/21
7414
Oct + Nov/20
O/fee=4760 Deu=3240
Paid in Janu/21</t>
        </r>
      </text>
    </comment>
    <comment ref="H303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T.c Order By
 board  18/02/21
College=22/02/21</t>
        </r>
      </text>
    </comment>
    <comment ref="L303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T.c Order By
 board  18/02/21
College=22/02/21</t>
        </r>
      </text>
    </comment>
    <comment ref="T303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14/09/2020
7,500/-</t>
        </r>
      </text>
    </comment>
    <comment ref="U303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14/09/2020
7,500/-</t>
        </r>
      </text>
    </comment>
    <comment ref="V303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14/09/2020
7,500/-</t>
        </r>
      </text>
    </comment>
    <comment ref="W303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08/10/20
6958
Paid to Oct/20</t>
        </r>
      </text>
    </comment>
    <comment ref="CD303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14/09/2020
7,500/-</t>
        </r>
      </text>
    </comment>
    <comment ref="CF303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14/09/2020
7,500/-</t>
        </r>
      </text>
    </comment>
    <comment ref="CH303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14/09/2020
7,500/-</t>
        </r>
      </text>
    </comment>
    <comment ref="CJ303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08/10/20
6958
Paid to Oct/20</t>
        </r>
      </text>
    </comment>
    <comment ref="CP303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08/10/20
6958
O/fee=8000
Oct=4420</t>
        </r>
      </text>
    </comment>
    <comment ref="CR303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09/11/2020
6959</t>
        </r>
      </text>
    </comment>
    <comment ref="CT303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07/12/2020
6960
Dec=4620
Oct=20</t>
        </r>
      </text>
    </comment>
    <comment ref="CV303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09/01/2021
6961</t>
        </r>
      </text>
    </comment>
    <comment ref="CX303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22/02/21
6962</t>
        </r>
      </text>
    </comment>
    <comment ref="T304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14/09/2020
7,500/-</t>
        </r>
      </text>
    </comment>
    <comment ref="U304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14/09/2020
7,500/-</t>
        </r>
      </text>
    </comment>
    <comment ref="V304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14/09/2020
7,500/-</t>
        </r>
      </text>
    </comment>
    <comment ref="CD304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14/09/2020
7,500/-</t>
        </r>
      </text>
    </comment>
    <comment ref="CF304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14/09/2020
7,500/-</t>
        </r>
      </text>
    </comment>
    <comment ref="CH304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14/09/2020
7,500/-</t>
        </r>
      </text>
    </comment>
    <comment ref="CM304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Less 30% in Tuition fee for Oct/20.</t>
        </r>
      </text>
    </comment>
    <comment ref="CO304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Less 30% in Tuition fee for Oct/20.</t>
        </r>
      </text>
    </comment>
    <comment ref="T305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14/09/2020
7,500/-</t>
        </r>
      </text>
    </comment>
    <comment ref="U305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14/09/2020
7,500/-</t>
        </r>
      </text>
    </comment>
    <comment ref="V305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14/09/2020
7,500/-</t>
        </r>
      </text>
    </comment>
    <comment ref="W305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22/09/2020
7006
paid to Sep/20</t>
        </r>
      </text>
    </comment>
    <comment ref="CD305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14/09/2020
7,500/-</t>
        </r>
      </text>
    </comment>
    <comment ref="CF305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14/09/2020
7,500/-</t>
        </r>
      </text>
    </comment>
    <comment ref="CH305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14/09/2020
7,500/-</t>
        </r>
      </text>
    </comment>
    <comment ref="CJ305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22/09/2020
7006
paid to Sep/20</t>
        </r>
      </text>
    </comment>
    <comment ref="CN305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22/09/2020
7006
O/Fee</t>
        </r>
      </text>
    </comment>
    <comment ref="CP305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09/10/20
7007</t>
        </r>
      </text>
    </comment>
    <comment ref="CR305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07/11/2020
7008
</t>
        </r>
      </text>
    </comment>
    <comment ref="CT305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05/12/2020
7009
</t>
        </r>
      </text>
    </comment>
    <comment ref="CV305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02/01/2021
7010
</t>
        </r>
      </text>
    </comment>
    <comment ref="CX305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07/02/21
7011</t>
        </r>
      </text>
    </comment>
    <comment ref="CZ305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08/03/21
7012</t>
        </r>
      </text>
    </comment>
    <comment ref="DB305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04/04/20/21
7013</t>
        </r>
      </text>
    </comment>
    <comment ref="DD305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03/05/21
7014
May/21</t>
        </r>
      </text>
    </comment>
    <comment ref="DF305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01/06/21
7015
</t>
        </r>
      </text>
    </comment>
    <comment ref="B306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Relative of Delwar sir
Sopno puri</t>
        </r>
      </text>
    </comment>
    <comment ref="H306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b/>
            <sz val="9"/>
            <color indexed="81"/>
            <rFont val="Tahoma"/>
            <family val="2"/>
          </rPr>
          <t>Note-19</t>
        </r>
        <r>
          <rPr>
            <sz val="9"/>
            <color indexed="81"/>
            <rFont val="Tahoma"/>
            <family val="2"/>
          </rPr>
          <t xml:space="preserve">
Less-3,300/-
Meeting 20/10/2020</t>
        </r>
      </text>
    </comment>
    <comment ref="L306" authorId="0">
      <text>
        <r>
          <rPr>
            <b/>
            <sz val="9"/>
            <color indexed="81"/>
            <rFont val="Tahoma"/>
            <family val="2"/>
          </rPr>
          <t xml:space="preserve">Windows User:
</t>
        </r>
        <r>
          <rPr>
            <sz val="9"/>
            <color indexed="81"/>
            <rFont val="Tahoma"/>
            <family val="2"/>
          </rPr>
          <t>Note-157
Less=3,300/-
Opening to Clossing Period
Meeting=17/01/21</t>
        </r>
      </text>
    </comment>
    <comment ref="T306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14/09/2020
7,500/-</t>
        </r>
      </text>
    </comment>
    <comment ref="U306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14/09/2020
7,500/-</t>
        </r>
      </text>
    </comment>
    <comment ref="V306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14/09/2020
7,500/-</t>
        </r>
      </text>
    </comment>
    <comment ref="W306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CD306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14/09/2020
7,500/-</t>
        </r>
      </text>
    </comment>
    <comment ref="CF306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14/09/2020
7,500/-</t>
        </r>
      </text>
    </comment>
    <comment ref="CH306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14/09/2020
7,500/-</t>
        </r>
      </text>
    </comment>
    <comment ref="CJ306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CP306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07/10/20
7030
O/fee
11/10/2020
By bkash
C=4620
H=1950
T=6570</t>
        </r>
      </text>
    </comment>
    <comment ref="CR306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07/11/2020
7032
</t>
        </r>
      </text>
    </comment>
    <comment ref="CX306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11/02/21
7034</t>
        </r>
      </text>
    </comment>
    <comment ref="CZ306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14/03/21
7035
</t>
        </r>
      </text>
    </comment>
    <comment ref="DF306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05/06/21
7036
Up to June/21</t>
        </r>
      </text>
    </comment>
    <comment ref="T307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14/09/2020
7,500/-</t>
        </r>
      </text>
    </comment>
    <comment ref="U307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14/09/2020
7,500/-</t>
        </r>
      </text>
    </comment>
    <comment ref="V307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14/09/2020
7,500/-</t>
        </r>
      </text>
    </comment>
    <comment ref="W307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26/01/21
7054
O/fee
Oct to Janu/21
Paid in Janu/21</t>
        </r>
      </text>
    </comment>
    <comment ref="CD307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14/09/2020
7,500/-</t>
        </r>
      </text>
    </comment>
    <comment ref="CF307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14/09/2020
7,500/-</t>
        </r>
      </text>
    </comment>
    <comment ref="CH307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14/09/2020
7,500/-</t>
        </r>
      </text>
    </comment>
    <comment ref="CJ307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26/01/21
7054
O/fee
Oct to Janu/21
Paid in Janu/21</t>
        </r>
      </text>
    </comment>
    <comment ref="CP307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26/01/21
7054
O/fee
Oct to Janu/21
Paid in Janu/21</t>
        </r>
      </text>
    </comment>
    <comment ref="CR307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26/01/21
7054
O/fee
Oct to Janu/21
Paid in Janu/21</t>
        </r>
      </text>
    </comment>
    <comment ref="CT307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26/01/21
7054
O/fee
Oct to Janu/21
Paid in Janu/21</t>
        </r>
      </text>
    </comment>
    <comment ref="CV307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27/01/21
7054
O/fee
Oct to Janu/21
Paid in Janu/21</t>
        </r>
      </text>
    </comment>
    <comment ref="DF307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06/06/21
7055
Up to June/21</t>
        </r>
      </text>
    </comment>
    <comment ref="H308" authorId="0">
      <text>
        <r>
          <rPr>
            <b/>
            <sz val="9"/>
            <color indexed="81"/>
            <rFont val="Tahoma"/>
            <family val="2"/>
          </rPr>
          <t>Windows User:
Id =02200300
Id=02200301
Sohodor Vai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L308" authorId="0">
      <text>
        <r>
          <rPr>
            <b/>
            <sz val="9"/>
            <color indexed="81"/>
            <rFont val="Tahoma"/>
            <family val="2"/>
          </rPr>
          <t>Windows User:
Id =02200300
Id=02200301
Sohodor Vai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T308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14/09/2020
7,500/-</t>
        </r>
      </text>
    </comment>
    <comment ref="U308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14/09/2020
7,500/-</t>
        </r>
      </text>
    </comment>
    <comment ref="V308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14/09/2020
7,500/-</t>
        </r>
      </text>
    </comment>
    <comment ref="W308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27/01/21
O/fee=8000
Oct to Janu/21
Paid in janu/21</t>
        </r>
      </text>
    </comment>
    <comment ref="CD308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14/09/2020
7,500/-</t>
        </r>
      </text>
    </comment>
    <comment ref="CF308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14/09/2020
7,500/-</t>
        </r>
      </text>
    </comment>
    <comment ref="CH308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14/09/2020
7,500/-</t>
        </r>
      </text>
    </comment>
    <comment ref="CJ308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27/01/21
O/fee=8000
Oct to Janu/21
Paid in janu/21</t>
        </r>
      </text>
    </comment>
    <comment ref="CM308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Less 30% in Tuition fee for Oct/20.</t>
        </r>
      </text>
    </comment>
    <comment ref="CN308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27/01/21
O/fee=8000
Oct to Janu/21
Paid in janu/21</t>
        </r>
      </text>
    </comment>
    <comment ref="CO308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Less 30% in Tuition fee for Oct/20.</t>
        </r>
      </text>
    </comment>
    <comment ref="CP308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27/01/21
O/fee=8000
Oct to Janu/21
Paid in janu/21</t>
        </r>
      </text>
    </comment>
    <comment ref="CR308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27/01/21
O/fee=8000
Oct to Janu/21
Paid in janu/21</t>
        </r>
      </text>
    </comment>
    <comment ref="CT308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27/01/21
O/fee=8000
Oct to Janu/21
Paid in janu/21</t>
        </r>
      </text>
    </comment>
    <comment ref="T309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14/09/2020
7,500/-</t>
        </r>
      </text>
    </comment>
    <comment ref="U309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14/09/2020
7,500/-</t>
        </r>
      </text>
    </comment>
    <comment ref="V309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14/09/2020
7,500/-</t>
        </r>
      </text>
    </comment>
    <comment ref="W309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26/01/21
8158
O/fee=8000
Oct to Janu/21
Paid in Janu/21
</t>
        </r>
      </text>
    </comment>
    <comment ref="CD309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14/09/2020
7,500/-</t>
        </r>
      </text>
    </comment>
    <comment ref="CF309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14/09/2020
7,500/-</t>
        </r>
      </text>
    </comment>
    <comment ref="CH309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14/09/2020
7,500/-</t>
        </r>
      </text>
    </comment>
    <comment ref="CJ309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26/01/21
8158
O/fee=8000
Oct to Janu/21
Paid in Janu/21
</t>
        </r>
      </text>
    </comment>
    <comment ref="CM309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Less 30% in Tuition fee for Oct/20.</t>
        </r>
      </text>
    </comment>
    <comment ref="CN309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26/01/21
8158
O/fee=8000
Oct to Janu/21
Paid in Janu/21
</t>
        </r>
      </text>
    </comment>
    <comment ref="CO309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Less 30% in Tuition fee for Oct/20.</t>
        </r>
      </text>
    </comment>
    <comment ref="CP309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26/01/21
8158
O/fee=8000
Oct to Janu/21
Paid in Janu/21
</t>
        </r>
      </text>
    </comment>
    <comment ref="CR309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26/01/21
8158
O/fee=8000
Oct to Janu/21
Paid in Janu/21
</t>
        </r>
      </text>
    </comment>
    <comment ref="CT309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26/01/21
8158
O/fee=8000
Oct to Janu/21
Paid in Janu/21
</t>
        </r>
      </text>
    </comment>
    <comment ref="T310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14/09/2020
7,500/-</t>
        </r>
      </text>
    </comment>
    <comment ref="U310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14/09/2020
7,500/-</t>
        </r>
      </text>
    </comment>
    <comment ref="V310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14/09/2020
7,500/-</t>
        </r>
      </text>
    </comment>
    <comment ref="W310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26/01/21
8182
O/fee
Oct to Janu/21
Paid in Janu/21</t>
        </r>
      </text>
    </comment>
    <comment ref="CD310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14/09/2020
7,500/-</t>
        </r>
      </text>
    </comment>
    <comment ref="CF310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14/09/2020
7,500/-</t>
        </r>
      </text>
    </comment>
    <comment ref="CH310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14/09/2020
7,500/-</t>
        </r>
      </text>
    </comment>
    <comment ref="CJ310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26/01/21
8182
O/fee
Oct to Janu/21
Paid in Janu/21</t>
        </r>
      </text>
    </comment>
    <comment ref="CM310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Less 30% in Tuition fee for Oct/20.</t>
        </r>
      </text>
    </comment>
    <comment ref="CN310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26/01/21
8182
O/fee
Oct to Janu/21
Paid in Janu/21</t>
        </r>
      </text>
    </comment>
    <comment ref="CO310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Less 30% in Tuition fee for Oct/20.</t>
        </r>
      </text>
    </comment>
    <comment ref="CP310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26/01/21
8182
O/fee
Oct to Janu/21
Paid in Janu/21</t>
        </r>
      </text>
    </comment>
    <comment ref="CR310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26/01/21
8182
O/fee
Oct to Janu/21
Paid in Janu/21</t>
        </r>
      </text>
    </comment>
    <comment ref="CT310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26/01/21
8182
O/fee
Oct to Janu/21
Paid in Janu/21</t>
        </r>
      </text>
    </comment>
    <comment ref="DD310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03/06/21
8183</t>
        </r>
      </text>
    </comment>
    <comment ref="T311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14/09/2020
7,500/-</t>
        </r>
      </text>
    </comment>
    <comment ref="U311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14/09/2020
7,500/-</t>
        </r>
      </text>
    </comment>
    <comment ref="V311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14/09/2020
7,500/-</t>
        </r>
      </text>
    </comment>
    <comment ref="CD311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14/09/2020
7,500/-</t>
        </r>
      </text>
    </comment>
    <comment ref="CF311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14/09/2020
7,500/-</t>
        </r>
      </text>
    </comment>
    <comment ref="CH311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14/09/2020
7,500/-</t>
        </r>
      </text>
    </comment>
    <comment ref="CM311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Less 30% in Tuition fee for Oct/20.</t>
        </r>
      </text>
    </comment>
    <comment ref="CN311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27/01/21
8206
Oct to Janu/21
Paid in janu/21</t>
        </r>
      </text>
    </comment>
    <comment ref="CO311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Less 30% in Tuition fee for Oct/20.</t>
        </r>
      </text>
    </comment>
    <comment ref="CP311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27/01/21
8206
Oct to Janu/21
Paid in janu/21</t>
        </r>
      </text>
    </comment>
    <comment ref="CR311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27/01/21
8206
Oct to Janu/21
Paid in janu/21</t>
        </r>
      </text>
    </comment>
    <comment ref="CT311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27/01/21
8206
Oct to Janu/21
Paid in janu/21</t>
        </r>
      </text>
    </comment>
    <comment ref="T312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14/09/2020
7,500/-</t>
        </r>
      </text>
    </comment>
    <comment ref="U312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14/09/2020
7,500/-</t>
        </r>
      </text>
    </comment>
    <comment ref="V312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14/09/2020
7,500/-</t>
        </r>
      </text>
    </comment>
    <comment ref="W312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26/01/21
8230
O/fee
Oct to Janu/21
Paid in Janu/21</t>
        </r>
      </text>
    </comment>
    <comment ref="CD312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14/09/2020
7,500/-</t>
        </r>
      </text>
    </comment>
    <comment ref="CF312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14/09/2020
7,500/-</t>
        </r>
      </text>
    </comment>
    <comment ref="CH312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14/09/2020
7,500/-</t>
        </r>
      </text>
    </comment>
    <comment ref="CJ312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26/01/21
8230
O/fee
Oct to Janu/21
Paid in Janu/21</t>
        </r>
      </text>
    </comment>
    <comment ref="CM312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Less 30% in Tuition fee for Oct/20.</t>
        </r>
      </text>
    </comment>
    <comment ref="CN312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26/01/21
8230
O/fee
Oct to Janu/21
Paid in Janu/21</t>
        </r>
      </text>
    </comment>
    <comment ref="CO312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Less 30% in Tuition fee for Oct/20.</t>
        </r>
      </text>
    </comment>
    <comment ref="CP312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26/01/21
8230
O/fee
Oct to Janu/21
Paid in Janu/21</t>
        </r>
      </text>
    </comment>
    <comment ref="CR312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26/01/21
8230
O/fee
Oct to Janu/21
Paid in Janu/21</t>
        </r>
      </text>
    </comment>
    <comment ref="CT312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26/01/21
8230
O/fee
Oct to Janu/21
Paid in Janu/21</t>
        </r>
      </text>
    </comment>
    <comment ref="DD312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03/06/21
8231</t>
        </r>
      </text>
    </comment>
    <comment ref="H313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T.c Order By
 board 25 /02/21
College=01/03/21</t>
        </r>
      </text>
    </comment>
    <comment ref="L313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T.c Order By
 board 25 /02/21
College=01/03/21</t>
        </r>
      </text>
    </comment>
    <comment ref="T313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14/09/2020
7,500/-</t>
        </r>
      </text>
    </comment>
    <comment ref="U313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14/09/2020
7,500/-</t>
        </r>
      </text>
    </comment>
    <comment ref="V313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14/09/2020
7,500/-</t>
        </r>
      </text>
    </comment>
    <comment ref="W313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18/02/21
8254
Oct/20
Nov=2480 Due=2140
O/fee=8000</t>
        </r>
      </text>
    </comment>
    <comment ref="CD313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14/09/2020
7,500/-</t>
        </r>
      </text>
    </comment>
    <comment ref="CF313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14/09/2020
7,500/-</t>
        </r>
      </text>
    </comment>
    <comment ref="CH313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14/09/2020
7,500/-</t>
        </r>
      </text>
    </comment>
    <comment ref="CJ313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18/02/21
8254
Oct/20
Nov=2480 Due=2140
O/fee=8000</t>
        </r>
      </text>
    </comment>
    <comment ref="CM313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Less 30% in Tuition fee for Oct/20.</t>
        </r>
      </text>
    </comment>
    <comment ref="CN313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18/02/21
8254
Oct/20
Nov=2480 Due=2140
O/fee=8000</t>
        </r>
      </text>
    </comment>
    <comment ref="CO313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Less 30% in Tuition fee for Oct/20.</t>
        </r>
      </text>
    </comment>
    <comment ref="CV313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18/02/21
8254
Oct/20
Nov=2480 Due=2140
O/fee=8000
24/02/21
8255
Up to Feb/21</t>
        </r>
      </text>
    </comment>
    <comment ref="T314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14/09/2020
7,500/-</t>
        </r>
      </text>
    </comment>
    <comment ref="U314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14/09/2020
7,500/-</t>
        </r>
      </text>
    </comment>
    <comment ref="V314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14/09/2020
7,500/-</t>
        </r>
      </text>
    </comment>
    <comment ref="W314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28/01/21
8278
O/fee=6500 Due=2500
Paid in janu/21</t>
        </r>
      </text>
    </comment>
    <comment ref="CD314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14/09/2020
7,500/-</t>
        </r>
      </text>
    </comment>
    <comment ref="CF314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14/09/2020
7,500/-</t>
        </r>
      </text>
    </comment>
    <comment ref="CH314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14/09/2020
7,500/-</t>
        </r>
      </text>
    </comment>
    <comment ref="CJ314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28/01/21
8278
O/fee=6500 Due=2500
Paid in janu/21</t>
        </r>
      </text>
    </comment>
    <comment ref="CM314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Less 30% in Tuition fee for Oct/20.</t>
        </r>
      </text>
    </comment>
    <comment ref="CO314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Less 30% in Tuition fee for Oct/20.</t>
        </r>
      </text>
    </comment>
    <comment ref="CT314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28/01/21
8278
O/fee=6500 Due=2500
Paid in janu/21</t>
        </r>
      </text>
    </comment>
    <comment ref="CX314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01/03/21
8279
Up to Dec/20
O/fee=2500/-  Paid
Janu/21 3640 Due=980
</t>
        </r>
      </text>
    </comment>
    <comment ref="DD314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04/06/21
8280</t>
        </r>
      </text>
    </comment>
    <comment ref="T315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14/09/2020
7,500/-</t>
        </r>
      </text>
    </comment>
    <comment ref="U315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14/09/2020
7,500/-</t>
        </r>
      </text>
    </comment>
    <comment ref="V315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14/09/2020
7,500/-</t>
        </r>
      </text>
    </comment>
    <comment ref="CD315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14/09/2020
7,500/-</t>
        </r>
      </text>
    </comment>
    <comment ref="CF315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14/09/2020
7,500/-</t>
        </r>
      </text>
    </comment>
    <comment ref="CH315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14/09/2020
7,500/-</t>
        </r>
      </text>
    </comment>
    <comment ref="CM315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Less 30% in Tuition fee for Oct/20.</t>
        </r>
      </text>
    </comment>
    <comment ref="CO315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Less 30% in Tuition fee for Oct/20.</t>
        </r>
      </text>
    </comment>
    <comment ref="CP315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25/01/21
8302
O/fee=8000
Nov + Dec/20
paid in janu/21</t>
        </r>
      </text>
    </comment>
    <comment ref="CR315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25/01/21
8302
O/fee=8000
Nov + Dec/20
paid in janu/21</t>
        </r>
      </text>
    </comment>
    <comment ref="CT315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25/01/21
8302
O/fee=8000
Oct + Nov/20
paid in janu/21</t>
        </r>
      </text>
    </comment>
    <comment ref="CV315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10/02/21
8303+
Dec + Janu/21</t>
        </r>
      </text>
    </comment>
    <comment ref="CX315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10/03/21
8304
Feb/21</t>
        </r>
      </text>
    </comment>
    <comment ref="DD315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01/06/21
8305
</t>
        </r>
      </text>
    </comment>
    <comment ref="B316" authorId="0">
      <text>
        <r>
          <rPr>
            <b/>
            <sz val="9"/>
            <color indexed="81"/>
            <rFont val="Tahoma"/>
            <family val="2"/>
          </rPr>
          <t>Windows User:
Application  H/o</t>
        </r>
        <r>
          <rPr>
            <sz val="9"/>
            <color indexed="81"/>
            <rFont val="Tahoma"/>
            <family val="2"/>
          </rPr>
          <t xml:space="preserve">
Khokon sir, Razia medum &amp; Principal sir Ovivabok-e
Bolel  50% Dite.
</t>
        </r>
      </text>
    </comment>
    <comment ref="T316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14/09/2020
7,500/-</t>
        </r>
      </text>
    </comment>
    <comment ref="U316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14/09/2020
7,500/-</t>
        </r>
      </text>
    </comment>
    <comment ref="V316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14/09/2020
7,500/-</t>
        </r>
      </text>
    </comment>
    <comment ref="W316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26/01/21
8327
O/fee=3000 Due=5000
Nov to Janu/21
Paid in Janu/21</t>
        </r>
      </text>
    </comment>
    <comment ref="CD316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14/09/2020
7,500/-</t>
        </r>
      </text>
    </comment>
    <comment ref="CF316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14/09/2020
7,500/-</t>
        </r>
      </text>
    </comment>
    <comment ref="CH316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14/09/2020
7,500/-</t>
        </r>
      </text>
    </comment>
    <comment ref="CJ316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26/01/21
8327
O/fee=3000 Due=5000
Nov to Janu/21
Paid in Janu/21</t>
        </r>
      </text>
    </comment>
    <comment ref="CM316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Less 30% in Tuition fee for Oct/20.</t>
        </r>
      </text>
    </comment>
    <comment ref="CN316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08/11/2020
8326
Oct/20
Paid in Nov/20</t>
        </r>
      </text>
    </comment>
    <comment ref="CO316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Less 30% in Tuition fee for Oct/20.</t>
        </r>
      </text>
    </comment>
    <comment ref="CP316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08/11/2020
8326
Oct/20
Paid in Nov/20
26/01/21
8327
O/fee=3000 Due=5000
Nov to Janu/21
Paid in Janu/21</t>
        </r>
      </text>
    </comment>
    <comment ref="CR316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26/01/21
8327
O/fee=3000 Due=5000
Nov to Janu/21
Paid in Janu/21</t>
        </r>
      </text>
    </comment>
    <comment ref="CT316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26/01/21
8327
O/fee=3000 Due=5000
Nov to Janu/21
Paid in Janu/21</t>
        </r>
      </text>
    </comment>
    <comment ref="CV316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10/02/21
8328</t>
        </r>
      </text>
    </comment>
    <comment ref="CX316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11/03/2021
8329
</t>
        </r>
      </text>
    </comment>
    <comment ref="DD316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06/06/21
8330</t>
        </r>
      </text>
    </comment>
    <comment ref="T317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14/09/2020
7,500/-</t>
        </r>
      </text>
    </comment>
    <comment ref="U317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14/09/2020
7,500/-</t>
        </r>
      </text>
    </comment>
    <comment ref="V317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14/09/2020
7,500/-</t>
        </r>
      </text>
    </comment>
    <comment ref="W317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28/01/21
3122
O/fee=5000
Due=3000
Paid in Janu/21</t>
        </r>
      </text>
    </comment>
    <comment ref="CD317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14/09/2020
7,500/-</t>
        </r>
      </text>
    </comment>
    <comment ref="CF317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14/09/2020
7,500/-</t>
        </r>
      </text>
    </comment>
    <comment ref="CH317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14/09/2020
7,500/-</t>
        </r>
      </text>
    </comment>
    <comment ref="CJ317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28/01/21
3122
O/fee=5000
Due=3000
Paid in Janu/21</t>
        </r>
      </text>
    </comment>
    <comment ref="CM317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Less 30% in Tuition fee for Oct/20.</t>
        </r>
      </text>
    </comment>
    <comment ref="CO317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Less 30% in Tuition fee for Oct/20.</t>
        </r>
      </text>
    </comment>
    <comment ref="CT317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28/01/21
3122
O/fee=5000
Due=3000
Paid in Janu/21</t>
        </r>
      </text>
    </comment>
    <comment ref="T318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14/09/2020
7,500/-</t>
        </r>
      </text>
    </comment>
    <comment ref="U318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14/09/2020
7,500/-</t>
        </r>
      </text>
    </comment>
    <comment ref="V318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14/09/2020
7,500/-</t>
        </r>
      </text>
    </comment>
    <comment ref="W318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27/01/21
3146
O/fe=8000
Paid inJanu/21</t>
        </r>
      </text>
    </comment>
    <comment ref="CD318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14/09/2020
7,500/-</t>
        </r>
      </text>
    </comment>
    <comment ref="CF318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14/09/2020
7,500/-</t>
        </r>
      </text>
    </comment>
    <comment ref="CH318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14/09/2020
7,500/-</t>
        </r>
      </text>
    </comment>
    <comment ref="CJ318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27/01/21
3146
O/fe=8000
Paid inJanu/21</t>
        </r>
      </text>
    </comment>
    <comment ref="CM318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Less 30% in Tuition fee for Oct/20.</t>
        </r>
      </text>
    </comment>
    <comment ref="CO318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Less 30% in Tuition fee for Oct/20.</t>
        </r>
      </text>
    </comment>
    <comment ref="CT318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27/01/21
3146
O/fe=8000
Paid inJanu/21</t>
        </r>
      </text>
    </comment>
    <comment ref="CV318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10/02/21
3147</t>
        </r>
      </text>
    </comment>
    <comment ref="CX318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15/03/21
3148
Up to March/21</t>
        </r>
      </text>
    </comment>
    <comment ref="DB318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23/05/21
3149
April/21</t>
        </r>
      </text>
    </comment>
    <comment ref="T319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14/09/2020
7,500/-</t>
        </r>
      </text>
    </comment>
    <comment ref="U319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14/09/2020
7,500/-</t>
        </r>
      </text>
    </comment>
    <comment ref="V319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14/09/2020
7,500/-</t>
        </r>
      </text>
    </comment>
    <comment ref="W319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26/01/21
3170
O/fee Full
Oct to Janu/21
Paid in Janu/21</t>
        </r>
      </text>
    </comment>
    <comment ref="CD319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14/09/2020
7,500/-</t>
        </r>
      </text>
    </comment>
    <comment ref="CF319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14/09/2020
7,500/-</t>
        </r>
      </text>
    </comment>
    <comment ref="CH319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14/09/2020
7,500/-</t>
        </r>
      </text>
    </comment>
    <comment ref="CJ319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26/01/21
3170
O/fee Full
Oct to Janu/21
Paid in Janu/21</t>
        </r>
      </text>
    </comment>
    <comment ref="CM319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Less 30% in Tuition fee for Oct/20.</t>
        </r>
      </text>
    </comment>
    <comment ref="CN319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26/01/21
3170
O/fee Full
Oct to Janu/21
Paid in Janu/21</t>
        </r>
      </text>
    </comment>
    <comment ref="CO319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Less 30% in Tuition fee for Oct/20.</t>
        </r>
      </text>
    </comment>
    <comment ref="CP319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26/01/21
3170
O/fee Full
Oct to Janu/21
Paid in Janu/21</t>
        </r>
      </text>
    </comment>
    <comment ref="CR319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26/01/21
3170
O/fee Full
Oct to Janu/21
Paid in Janu/21</t>
        </r>
      </text>
    </comment>
    <comment ref="CT319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26/01/21
3170
O/fee Full
Oct to Janu/21
Paid in Janu/21</t>
        </r>
      </text>
    </comment>
    <comment ref="CX319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15/03/21
3171
Feb/21</t>
        </r>
      </text>
    </comment>
    <comment ref="DB319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29/05/21
3172
March + April/21</t>
        </r>
      </text>
    </comment>
    <comment ref="T320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14/09/2020
7,500/-</t>
        </r>
      </text>
    </comment>
    <comment ref="U320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14/09/2020
7,500/-</t>
        </r>
      </text>
    </comment>
    <comment ref="V320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14/09/2020
7,500/-</t>
        </r>
      </text>
    </comment>
    <comment ref="W320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27/01/21
3196
O/fee=8000
Dec/20
Paid in janu/21</t>
        </r>
      </text>
    </comment>
    <comment ref="CD320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14/09/2020
7,500/-</t>
        </r>
      </text>
    </comment>
    <comment ref="CF320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14/09/2020
7,500/-</t>
        </r>
      </text>
    </comment>
    <comment ref="CH320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14/09/2020
7,500/-</t>
        </r>
      </text>
    </comment>
    <comment ref="CJ320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27/01/21
3196
O/fee=8000
Dec/20
Paid in janu/21</t>
        </r>
      </text>
    </comment>
    <comment ref="CM320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Less 30% in Tuition fee for Oct/20.</t>
        </r>
      </text>
    </comment>
    <comment ref="CN320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09/11/2020
3194
Oct/2020
Paid to nov/20</t>
        </r>
      </text>
    </comment>
    <comment ref="CO320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Less 30% in Tuition fee for Oct/20.</t>
        </r>
      </text>
    </comment>
    <comment ref="CP320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09/11/2020
3194
Oct/2020
29/12/2020
3195
Nov/20
Paid in Dec/20</t>
        </r>
      </text>
    </comment>
    <comment ref="CR320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29/12/2020
3195
Nov/20
Paid in Dec/20
27/01/21
3196
O/fee=8000
Dec/20
Paid in janu/21</t>
        </r>
      </text>
    </comment>
    <comment ref="CT320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27/01/21
3196
O/fee=8000
Dec/20
Paid in janu/21</t>
        </r>
      </text>
    </comment>
    <comment ref="CV320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22/02/21
3197</t>
        </r>
      </text>
    </comment>
    <comment ref="CX320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22/03/2021
3198
Feb + March/21</t>
        </r>
      </text>
    </comment>
    <comment ref="DD320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05/06/21
3199</t>
        </r>
      </text>
    </comment>
    <comment ref="T321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14/09/2020
7,500/-</t>
        </r>
      </text>
    </comment>
    <comment ref="U321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14/09/2020
7,500/-</t>
        </r>
      </text>
    </comment>
    <comment ref="V321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14/09/2020
7,500/-</t>
        </r>
      </text>
    </comment>
    <comment ref="W321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25/11/2020
7918
O/fee With
Oct/20
Paid in Non/20</t>
        </r>
      </text>
    </comment>
    <comment ref="CD321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14/09/2020
7,500/-</t>
        </r>
      </text>
    </comment>
    <comment ref="CF321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14/09/2020
7,500/-</t>
        </r>
      </text>
    </comment>
    <comment ref="CH321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14/09/2020
7,500/-</t>
        </r>
      </text>
    </comment>
    <comment ref="CJ321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25/11/2020
7918
O/fee With
Oct/20
Paid in Non/20</t>
        </r>
      </text>
    </comment>
    <comment ref="CM321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Less 30% in Tuition fee for Oct/20.</t>
        </r>
      </text>
    </comment>
    <comment ref="CN321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25/11/2020
7918
O/fee With
Oct/20
Paid in Non/20</t>
        </r>
      </text>
    </comment>
    <comment ref="CO321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Less 30% in Tuition fee for Oct/20.</t>
        </r>
      </text>
    </comment>
    <comment ref="CP321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25/11/2020
7918
O/fee With
Oct/20
25/11/2020
7919
Nov/20
Paid in Nov/20</t>
        </r>
      </text>
    </comment>
    <comment ref="CR321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27/01/21
7920
Dec=3780
Janu=4340
Paid in janu/21</t>
        </r>
      </text>
    </comment>
    <comment ref="CT321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27/01/21
7920
Dec=3780
Janu=4340
Paid in janu/21</t>
        </r>
      </text>
    </comment>
    <comment ref="DD321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02/06/21
7921
</t>
        </r>
      </text>
    </comment>
    <comment ref="T322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14/09/2020
7,500/-</t>
        </r>
      </text>
    </comment>
    <comment ref="U322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14/09/2020
7,500/-</t>
        </r>
      </text>
    </comment>
    <comment ref="V322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14/09/2020
7,500/-</t>
        </r>
      </text>
    </comment>
    <comment ref="CD322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14/09/2020
7,500/-</t>
        </r>
      </text>
    </comment>
    <comment ref="CF322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14/09/2020
7,500/-</t>
        </r>
      </text>
    </comment>
    <comment ref="CH322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14/09/2020
7,500/-</t>
        </r>
      </text>
    </comment>
    <comment ref="CP322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08/10/2020
By bkssh
C=4620
H=1970
T=6590</t>
        </r>
      </text>
    </comment>
    <comment ref="CR322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09/11/2020
By bkash
C=4620
H=1950
T=6570</t>
        </r>
      </text>
    </comment>
    <comment ref="CT322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10/12/2020
By bkash
C=4620
H=1950
T=6570
Dec/20</t>
        </r>
      </text>
    </comment>
    <comment ref="CV322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09/01/2021
C=4620
H=1950
T=6570
Janu/21</t>
        </r>
      </text>
    </comment>
    <comment ref="CX322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10/02/21
7943</t>
        </r>
      </text>
    </comment>
    <comment ref="CZ322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10/03/21
By bkash
C=4620
H=1950
T= 6570</t>
        </r>
      </text>
    </comment>
    <comment ref="DB322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13/04/21
By bkash
C=4620
H=1950
T= 6570</t>
        </r>
      </text>
    </comment>
    <comment ref="DF322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02/06/21
7949
</t>
        </r>
      </text>
    </comment>
    <comment ref="T323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14/09/2020
7,500/-</t>
        </r>
      </text>
    </comment>
    <comment ref="U323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14/09/2020
7,500/-</t>
        </r>
      </text>
    </comment>
    <comment ref="V323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14/09/2020
7,500/-</t>
        </r>
      </text>
    </comment>
    <comment ref="W323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15.10.2020
7966
Oct/20 (Less=30%)
Others fee</t>
        </r>
      </text>
    </comment>
    <comment ref="CD323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14/09/2020
7,500/-</t>
        </r>
      </text>
    </comment>
    <comment ref="CF323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14/09/2020
7,500/-</t>
        </r>
      </text>
    </comment>
    <comment ref="CH323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14/09/2020
7,500/-</t>
        </r>
      </text>
    </comment>
    <comment ref="CJ323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15.10.2020
7966
Oct/20 (Less=30%)
Others fee</t>
        </r>
      </text>
    </comment>
    <comment ref="CM323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Less 30% in Tuition fee for Oct/20.</t>
        </r>
      </text>
    </comment>
    <comment ref="CN323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15.10.2020
7966
Oct/20 (Less=30%)
Others fee</t>
        </r>
      </text>
    </comment>
    <comment ref="CO323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Less 30% in Tuition fee for Oct/20.</t>
        </r>
      </text>
    </comment>
    <comment ref="CP323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17/01/2021
Nov to janu/21
Paid in Janu/21</t>
        </r>
      </text>
    </comment>
    <comment ref="CR323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17/01/2021
Nov to janu/21
Paid in Janu/21</t>
        </r>
      </text>
    </comment>
    <comment ref="CT323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17/01/2021
Nov to janu/21
Paid in Janu/21</t>
        </r>
      </text>
    </comment>
    <comment ref="DD323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07/06/21
7968
</t>
        </r>
      </text>
    </comment>
    <comment ref="T324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14/09/2020
7,500/-</t>
        </r>
      </text>
    </comment>
    <comment ref="U324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14/09/2020
7,500/-</t>
        </r>
      </text>
    </comment>
    <comment ref="V324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14/09/2020
7,500/-</t>
        </r>
      </text>
    </comment>
    <comment ref="W324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29/10/2020
7990
Paid to Oct/20</t>
        </r>
      </text>
    </comment>
    <comment ref="CD324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14/09/2020
7,500/-</t>
        </r>
      </text>
    </comment>
    <comment ref="CF324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14/09/2020
7,500/-</t>
        </r>
      </text>
    </comment>
    <comment ref="CH324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14/09/2020
7,500/-</t>
        </r>
      </text>
    </comment>
    <comment ref="CJ324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29/10/2020
7990
Paid to Oct/20</t>
        </r>
      </text>
    </comment>
    <comment ref="CN324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22/09/2020
8,000/-</t>
        </r>
      </text>
    </comment>
    <comment ref="CP324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08/10/20
7991
29/10/2020
7990
O/fee</t>
        </r>
      </text>
    </comment>
    <comment ref="CR324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09/11/2020
7992
</t>
        </r>
      </text>
    </comment>
    <comment ref="CT324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15/12/2020
7993
</t>
        </r>
      </text>
    </comment>
    <comment ref="CV324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18/01/2021
7994
</t>
        </r>
      </text>
    </comment>
    <comment ref="CX324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10/02/21
7995</t>
        </r>
      </text>
    </comment>
    <comment ref="CZ324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13/03/21
7996
</t>
        </r>
      </text>
    </comment>
    <comment ref="DB324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13/04/2021
7997
</t>
        </r>
      </text>
    </comment>
    <comment ref="DF324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05/06/21
7999/7998
</t>
        </r>
      </text>
    </comment>
    <comment ref="T325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14/09/2020
7,500/-</t>
        </r>
      </text>
    </comment>
    <comment ref="U325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14/09/2020
7,500/-</t>
        </r>
      </text>
    </comment>
    <comment ref="V325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14/09/2020
7,500/-</t>
        </r>
      </text>
    </comment>
    <comment ref="CD325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14/09/2020
7,500/-</t>
        </r>
      </text>
    </comment>
    <comment ref="CF325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14/09/2020
7,500/-</t>
        </r>
      </text>
    </comment>
    <comment ref="CH325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14/09/2020
7,500/-</t>
        </r>
      </text>
    </comment>
    <comment ref="CM325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Less 30% in Tuition fee for Oct/20.</t>
        </r>
      </text>
    </comment>
    <comment ref="CN325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27/12/2020
Oct  to Dec/20
Paid in Dec/20</t>
        </r>
      </text>
    </comment>
    <comment ref="CO325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Less 30% in Tuition fee for Oct/20.</t>
        </r>
      </text>
    </comment>
    <comment ref="CP325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27/12/2020
Oct  to Dec/20
Paid in Dec/20</t>
        </r>
      </text>
    </comment>
    <comment ref="CR325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27/12/2020
8014
Oct  to Dec/20
Paid in Dec/20
O/fee Due</t>
        </r>
      </text>
    </comment>
    <comment ref="CT325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28/01/21
8015
Janu/21
Paid in janu/21</t>
        </r>
      </text>
    </comment>
    <comment ref="CU325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DD325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07/06/21
8016</t>
        </r>
      </text>
    </comment>
    <comment ref="T326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14/09/2020
7,500/-</t>
        </r>
      </text>
    </comment>
    <comment ref="U326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14/09/2020
7,500/-</t>
        </r>
      </text>
    </comment>
    <comment ref="V326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14/09/2020
7,500/-</t>
        </r>
      </text>
    </comment>
    <comment ref="CD326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14/09/2020
7,500/-</t>
        </r>
      </text>
    </comment>
    <comment ref="CF326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14/09/2020
7,500/-</t>
        </r>
      </text>
    </comment>
    <comment ref="CH326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14/09/2020
7,500/-</t>
        </r>
      </text>
    </comment>
    <comment ref="CM326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Less 30% in Tuition fee for Oct/20.</t>
        </r>
      </text>
    </comment>
    <comment ref="CO326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Less 30% in Tuition fee for Oct/20.</t>
        </r>
      </text>
    </comment>
    <comment ref="DD326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07/06/21
8038
</t>
        </r>
      </text>
    </comment>
    <comment ref="T327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14/09/2020
7,500/-</t>
        </r>
      </text>
    </comment>
    <comment ref="U327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14/09/2020
7,500/-</t>
        </r>
      </text>
    </comment>
    <comment ref="V327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14/09/2020
7,500/-</t>
        </r>
      </text>
    </comment>
    <comment ref="W327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18/02/21
8062
O/fee=8000</t>
        </r>
      </text>
    </comment>
    <comment ref="CD327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14/09/2020
7,500/-</t>
        </r>
      </text>
    </comment>
    <comment ref="CF327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14/09/2020
7,500/-</t>
        </r>
      </text>
    </comment>
    <comment ref="CH327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14/09/2020
7,500/-</t>
        </r>
      </text>
    </comment>
    <comment ref="CJ327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18/02/21
8062
O/fee=8000</t>
        </r>
      </text>
    </comment>
    <comment ref="CM327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Less 30% in Tuition fee for Oct/20.</t>
        </r>
      </text>
    </comment>
    <comment ref="CN327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25/01/21
56545
Oct to Janu/21
Paid in Janu/21</t>
        </r>
      </text>
    </comment>
    <comment ref="CO327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Less 30% in Tuition fee for Oct/20.</t>
        </r>
      </text>
    </comment>
    <comment ref="CP327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25/01/21
56545
Oct to Janu/21
Paid in Janu/21</t>
        </r>
      </text>
    </comment>
    <comment ref="CR327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25/01/21
56545
Oct to Janu/21
Paid in Janu/21</t>
        </r>
      </text>
    </comment>
    <comment ref="CT327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25/01/21
56545
Oct to Janu/21
Paid in Janu/21</t>
        </r>
      </text>
    </comment>
    <comment ref="CV327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18/02/21
8062
O/fee=8000</t>
        </r>
      </text>
    </comment>
    <comment ref="DD327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06/06/21
8063
Feb + march/21</t>
        </r>
      </text>
    </comment>
    <comment ref="T328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14/09/2020
7,500/-</t>
        </r>
      </text>
    </comment>
    <comment ref="U328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14/09/2020
7,500/-</t>
        </r>
      </text>
    </comment>
    <comment ref="V328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14/09/2020
7,500/-</t>
        </r>
      </text>
    </comment>
    <comment ref="W328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26/01/21
9087
O/fee
Oct to Janu/21
Paid in Janu/21</t>
        </r>
      </text>
    </comment>
    <comment ref="CD328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14/09/2020
7,500/-</t>
        </r>
      </text>
    </comment>
    <comment ref="CF328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14/09/2020
7,500/-</t>
        </r>
      </text>
    </comment>
    <comment ref="CH328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14/09/2020
7,500/-</t>
        </r>
      </text>
    </comment>
    <comment ref="CJ328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26/01/21
9087
O/fee
Oct to Janu/21
Paid in Janu/21</t>
        </r>
      </text>
    </comment>
    <comment ref="CP328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26/01/21
9087
O/fee
Oct to Janu/21
Paid in Janu/21</t>
        </r>
      </text>
    </comment>
    <comment ref="CR328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26/01/21
9087
O/fee
Oct to Janu/21
Paid in Janu/21</t>
        </r>
      </text>
    </comment>
    <comment ref="CT328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26/01/21
9087
O/fee
Oct to Janu/21
Paid in Janu/21</t>
        </r>
      </text>
    </comment>
    <comment ref="CV328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26/01/21
9087
O/fee
Oct to Janu/21
Paid in Janu/21</t>
        </r>
      </text>
    </comment>
    <comment ref="DF328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06/06/21
8086
Up to May/21</t>
        </r>
      </text>
    </comment>
    <comment ref="T329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14/09/2020
7,500/-</t>
        </r>
      </text>
    </comment>
    <comment ref="U329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14/09/2020
7,500/-</t>
        </r>
      </text>
    </comment>
    <comment ref="V329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14/09/2020
7,500/-</t>
        </r>
      </text>
    </comment>
    <comment ref="W329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23.09.2020
8110</t>
        </r>
      </text>
    </comment>
    <comment ref="CD329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14/09/2020
7,500/-</t>
        </r>
      </text>
    </comment>
    <comment ref="CF329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14/09/2020
7,500/-</t>
        </r>
      </text>
    </comment>
    <comment ref="CH329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14/09/2020
7,500/-</t>
        </r>
      </text>
    </comment>
    <comment ref="CJ329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23.09.2020
8110</t>
        </r>
      </text>
    </comment>
    <comment ref="CM329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Less 30% in Tuition fee for Oct/20.</t>
        </r>
      </text>
    </comment>
    <comment ref="CN329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26/01/2021
8111
Oct to Janu/21
Paid in Janu/21</t>
        </r>
      </text>
    </comment>
    <comment ref="CO329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Less 30% in Tuition fee for Oct/20.</t>
        </r>
      </text>
    </comment>
    <comment ref="CP329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26/01/2021
8111
Oct to Janu/21
Paid in Janu/21</t>
        </r>
      </text>
    </comment>
    <comment ref="CR329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26/01/2021
8111
Oct to Janu/21
Paid in Janu/21</t>
        </r>
      </text>
    </comment>
    <comment ref="CT329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26/01/2021
8111
Oct to Janu/21
Paid in Janu/21</t>
        </r>
      </text>
    </comment>
    <comment ref="DD329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07/06/21
8112
</t>
        </r>
      </text>
    </comment>
    <comment ref="T330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14/09/2020
7,500/-</t>
        </r>
      </text>
    </comment>
    <comment ref="U330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14/09/2020
7,500/-</t>
        </r>
      </text>
    </comment>
    <comment ref="V330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14/09/2020
7,500/-</t>
        </r>
      </text>
    </comment>
    <comment ref="W330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22/09/2020
8,000/-</t>
        </r>
      </text>
    </comment>
    <comment ref="CD330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14/09/2020
7,500/-</t>
        </r>
      </text>
    </comment>
    <comment ref="CF330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14/09/2020
7,500/-</t>
        </r>
      </text>
    </comment>
    <comment ref="CH330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14/09/2020
7,500/-</t>
        </r>
      </text>
    </comment>
    <comment ref="CJ330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22/09/2020
8,000/-</t>
        </r>
      </text>
    </comment>
    <comment ref="CN330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22/09/2020
8,000/-</t>
        </r>
      </text>
    </comment>
    <comment ref="CP330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08/10/2020
By bkash
C=4690/-</t>
        </r>
      </text>
    </comment>
    <comment ref="CR330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08/11/2020
By blash
C=4670</t>
        </r>
      </text>
    </comment>
    <comment ref="CT330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09/12/2020
By bkash
C=4620
H=0
T=4620</t>
        </r>
      </text>
    </comment>
    <comment ref="CV330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05/01/2021
By bkash
C=3380
H=0
Janu/21</t>
        </r>
      </text>
    </comment>
    <comment ref="CX330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10/02/21
8137</t>
        </r>
      </text>
    </comment>
    <comment ref="CZ330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09/03/21
By bkash
C=4340</t>
        </r>
      </text>
    </comment>
    <comment ref="DB330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12/04/21
By bkash
C=4340</t>
        </r>
      </text>
    </comment>
    <comment ref="DD330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04/05/21
By bkash
C=4340</t>
        </r>
      </text>
    </comment>
    <comment ref="DF330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03/06/21
8140</t>
        </r>
      </text>
    </comment>
    <comment ref="T331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14/09/2020
7,500/-</t>
        </r>
      </text>
    </comment>
    <comment ref="U331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14/09/2020
7,500/-</t>
        </r>
      </text>
    </comment>
    <comment ref="V331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14/09/2020
7,500/-</t>
        </r>
      </text>
    </comment>
    <comment ref="CD331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14/09/2020
7,500/-</t>
        </r>
      </text>
    </comment>
    <comment ref="CF331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14/09/2020
7,500/-</t>
        </r>
      </text>
    </comment>
    <comment ref="CH331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14/09/2020
7,500/-</t>
        </r>
      </text>
    </comment>
    <comment ref="CM331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Less 30% in Tuition fee for Oct/20.</t>
        </r>
      </text>
    </comment>
    <comment ref="CN331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30/01/21
6718
Oct 
Nov=1020 Deu=3310
Paid in janu/21</t>
        </r>
      </text>
    </comment>
    <comment ref="CO331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Less 30% in Tuition fee for Oct/20.</t>
        </r>
      </text>
    </comment>
    <comment ref="CP331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30/01/21
6718
Oct 
Nov=1020 Deu=3310
Paid in janu/21</t>
        </r>
      </text>
    </comment>
    <comment ref="CT331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30/01/21
6718
Oct 
Nov=1020 Deu=3310
Paid in janu/21</t>
        </r>
      </text>
    </comment>
    <comment ref="T332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14/09/2020
7,500/-</t>
        </r>
      </text>
    </comment>
    <comment ref="U332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14/09/2020
7,500/-</t>
        </r>
      </text>
    </comment>
    <comment ref="V332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14/09/2020
7,500/-</t>
        </r>
      </text>
    </comment>
    <comment ref="CD332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14/09/2020
7,500/-</t>
        </r>
      </text>
    </comment>
    <comment ref="CF332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14/09/2020
7,500/-</t>
        </r>
      </text>
    </comment>
    <comment ref="CH332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14/09/2020
7,500/-</t>
        </r>
      </text>
    </comment>
    <comment ref="CM332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Less 30% in Tuition fee for Oct/20.</t>
        </r>
      </text>
    </comment>
    <comment ref="CO332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Less 30% in Tuition fee for Oct/20.</t>
        </r>
      </text>
    </comment>
    <comment ref="H333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Less-3,300/-</t>
        </r>
      </text>
    </comment>
    <comment ref="L333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Less-3,300/-</t>
        </r>
      </text>
    </comment>
    <comment ref="T333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14/09/2020
6,000/-</t>
        </r>
      </text>
    </comment>
    <comment ref="U333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14/09/2020
6,000/-</t>
        </r>
      </text>
    </comment>
    <comment ref="V333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14/09/2020
6,000/-
28/01/21
6766
S/c=1500
Oct to Janu/21
Paid in janu/21</t>
        </r>
      </text>
    </comment>
    <comment ref="CD333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14/09/2020
6,000/-</t>
        </r>
      </text>
    </comment>
    <comment ref="CF333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14/09/2020
6,000/-</t>
        </r>
      </text>
    </comment>
    <comment ref="CH333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14/09/2020
6,000/-
28/01/21
6766
S/c=1500
Oct to Janu/21
Paid in janu/21</t>
        </r>
      </text>
    </comment>
    <comment ref="CM333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Less 30% in Tuition fee for Oct/20.</t>
        </r>
      </text>
    </comment>
    <comment ref="CN333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28/01/21
6766
S/c=1500
Oct to Janu/21
Paid in janu/21</t>
        </r>
      </text>
    </comment>
    <comment ref="CO333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Less 30% in Tuition fee for Oct/20.</t>
        </r>
      </text>
    </comment>
    <comment ref="CP333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28/01/21
6766
S/c=1500
Oct to Janu/21
Paid in janu/21</t>
        </r>
      </text>
    </comment>
    <comment ref="CR333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28/01/21
6766
S/c=1500
Oct to Janu/21
Paid in janu/21</t>
        </r>
      </text>
    </comment>
    <comment ref="CT333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28/01/21
6766
S/c=1500
Oct to Janu/21
Paid in janu/21</t>
        </r>
      </text>
    </comment>
    <comment ref="DD333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03/06/21
6767
Feb/21 to June/21
O/fee Due=8,000/-</t>
        </r>
      </text>
    </comment>
    <comment ref="T334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14/09/2020
7,500/-</t>
        </r>
      </text>
    </comment>
    <comment ref="U334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14/09/2020
7,500/-</t>
        </r>
      </text>
    </comment>
    <comment ref="V334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14/09/2020
7,500/-</t>
        </r>
      </text>
    </comment>
    <comment ref="W334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04/01/2021
6791
Janu/21
O/fee=8000
Paid in Janu/21</t>
        </r>
      </text>
    </comment>
    <comment ref="CD334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14/09/2020
7,500/-</t>
        </r>
      </text>
    </comment>
    <comment ref="CF334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14/09/2020
7,500/-</t>
        </r>
      </text>
    </comment>
    <comment ref="CH334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14/09/2020
7,500/-</t>
        </r>
      </text>
    </comment>
    <comment ref="CJ334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04/01/2021
6791
Janu/21
O/fee=8000
Paid in Janu/21</t>
        </r>
      </text>
    </comment>
    <comment ref="CM334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Less 30% in Tuition fee for Oct/20.</t>
        </r>
      </text>
    </comment>
    <comment ref="CN334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13/12/2020
6790
Oct to Dec/20
Paid In Dec/20</t>
        </r>
      </text>
    </comment>
    <comment ref="CO334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Less 30% in Tuition fee for Oct/20.</t>
        </r>
      </text>
    </comment>
    <comment ref="CP334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13/12/2020
6790
Oct to Dec/20
Paid In Dec/20</t>
        </r>
      </text>
    </comment>
    <comment ref="CR334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13/12/2020
6790
Oct to Dec/20
Paid In Dec/20</t>
        </r>
      </text>
    </comment>
    <comment ref="CT334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04/01/2021
6791
Janu/21
O/fee=8000
Paid in Janu/21</t>
        </r>
      </text>
    </comment>
    <comment ref="CV334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10/02/21
6792</t>
        </r>
      </text>
    </comment>
    <comment ref="DD334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02/06/21
6793
March/21 To June/21</t>
        </r>
      </text>
    </comment>
    <comment ref="T335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14/09/2020
7,500/-</t>
        </r>
      </text>
    </comment>
    <comment ref="U335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14/09/2020
7,500/-</t>
        </r>
      </text>
    </comment>
    <comment ref="V335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14/09/2020
7,500/-</t>
        </r>
      </text>
    </comment>
    <comment ref="CD335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14/09/2020
7,500/-</t>
        </r>
      </text>
    </comment>
    <comment ref="CF335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14/09/2020
7,500/-</t>
        </r>
      </text>
    </comment>
    <comment ref="CH335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14/09/2020
7,500/-</t>
        </r>
      </text>
    </comment>
    <comment ref="CP335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28/01/21
6814
O/c/20
Nov=380 Due=4240
Paid in janu/21</t>
        </r>
      </text>
    </comment>
    <comment ref="CV335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28/01/21
6814
O/c/20
Nov=380 Due=4240
Paid in janu/21</t>
        </r>
      </text>
    </comment>
    <comment ref="DF335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07/06/21
6815
4,000/-</t>
        </r>
      </text>
    </comment>
    <comment ref="T336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14/09/2020
7,500/-</t>
        </r>
      </text>
    </comment>
    <comment ref="U336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14/09/2020
7,500/-</t>
        </r>
      </text>
    </comment>
    <comment ref="V336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14/09/2020
7,500/-</t>
        </r>
      </text>
    </comment>
    <comment ref="CD336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14/09/2020
7,500/-</t>
        </r>
      </text>
    </comment>
    <comment ref="CF336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14/09/2020
7,500/-</t>
        </r>
      </text>
    </comment>
    <comment ref="CH336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14/09/2020
7,500/-</t>
        </r>
      </text>
    </comment>
    <comment ref="CP336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20/12/2020
40670
Oct to Dec/20
Paid in Dec/20</t>
        </r>
      </text>
    </comment>
    <comment ref="CR336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20/12/2020
40670
Oct to Dec/20
Paid in Dec/20</t>
        </r>
      </text>
    </comment>
    <comment ref="CT336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20/12/2020
40670
Oct to Dec/20
Paid in Dec/20</t>
        </r>
      </text>
    </comment>
    <comment ref="CV336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27/01/2021
6806
Janu/21</t>
        </r>
      </text>
    </comment>
    <comment ref="DF336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06/06/21
6839
Feb/21 to May/21
O/fee due=8000/-</t>
        </r>
      </text>
    </comment>
    <comment ref="T337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14/09/2020
7,500/-</t>
        </r>
      </text>
    </comment>
    <comment ref="U337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14/09/2020
7,500/-</t>
        </r>
      </text>
    </comment>
    <comment ref="V337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14/09/2020
7,500/-</t>
        </r>
      </text>
    </comment>
    <comment ref="W337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27/01/21
6862
O/fee=8000
Oct = 2680 Due=1640
Paid in janu/21</t>
        </r>
      </text>
    </comment>
    <comment ref="CD337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14/09/2020
7,500/-</t>
        </r>
      </text>
    </comment>
    <comment ref="CF337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14/09/2020
7,500/-</t>
        </r>
      </text>
    </comment>
    <comment ref="CH337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14/09/2020
7,500/-</t>
        </r>
      </text>
    </comment>
    <comment ref="CJ337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27/01/21
6862
O/fee=8000
Oct = 2680 Due=1640
Paid in janu/21</t>
        </r>
      </text>
    </comment>
    <comment ref="CM337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Less 30% in Tuition fee for Oct/20.</t>
        </r>
      </text>
    </comment>
    <comment ref="CN337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27/01/21
6862
O/fee=8000
Oct = 2680 Due=1640
Paid in janu/21</t>
        </r>
      </text>
    </comment>
    <comment ref="CO337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Less 30% in Tuition fee for Oct/20.</t>
        </r>
      </text>
    </comment>
    <comment ref="CT337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27/01/21
6862
O/fee=8000
Oct = 2680 Due=1640
Paid in janu/21</t>
        </r>
      </text>
    </comment>
    <comment ref="DD337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03/06/21
6863
</t>
        </r>
      </text>
    </comment>
    <comment ref="B338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Note-149
Less=2,000/-
Opening to Cliosing Period</t>
        </r>
      </text>
    </comment>
    <comment ref="H338" authorId="0">
      <text>
        <r>
          <rPr>
            <b/>
            <sz val="9"/>
            <color indexed="81"/>
            <rFont val="Tahoma"/>
            <family val="2"/>
          </rPr>
          <t xml:space="preserve">Windows User:
</t>
        </r>
        <r>
          <rPr>
            <sz val="9"/>
            <color indexed="81"/>
            <rFont val="Tahoma"/>
            <family val="2"/>
          </rPr>
          <t xml:space="preserve">Note-149
Less=2,000/-
Opening to Clossing Period
Meeting=20/10/2020
</t>
        </r>
      </text>
    </comment>
    <comment ref="L338" authorId="0">
      <text>
        <r>
          <rPr>
            <b/>
            <sz val="9"/>
            <color indexed="81"/>
            <rFont val="Tahoma"/>
            <family val="2"/>
          </rPr>
          <t xml:space="preserve">Windows User:
</t>
        </r>
        <r>
          <rPr>
            <sz val="9"/>
            <color indexed="81"/>
            <rFont val="Tahoma"/>
            <family val="2"/>
          </rPr>
          <t xml:space="preserve">Note-149
Less=1,000/-
Opening to Clossing Period
Meeting=20/10/2020
</t>
        </r>
      </text>
    </comment>
    <comment ref="T338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14/09/2020
7,500/-</t>
        </r>
      </text>
    </comment>
    <comment ref="U338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14/09/2020
7,500/-</t>
        </r>
      </text>
    </comment>
    <comment ref="V338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14/09/2020
7,500/-</t>
        </r>
      </text>
    </comment>
    <comment ref="W338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26/01/21
6889
O/fee 8000
Dec/21
Paid in Janu/21</t>
        </r>
      </text>
    </comment>
    <comment ref="CD338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14/09/2020
7,500/-</t>
        </r>
      </text>
    </comment>
    <comment ref="CF338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14/09/2020
7,500/-</t>
        </r>
      </text>
    </comment>
    <comment ref="CH338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14/09/2020
7,500/-</t>
        </r>
      </text>
    </comment>
    <comment ref="CJ338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26/01/21
6889
O/fee 8000
Dec/21
Paid in Janu/21</t>
        </r>
      </text>
    </comment>
    <comment ref="CP338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05/11/2020
6886
Oct/2020
Paid in Nov
</t>
        </r>
      </text>
    </comment>
    <comment ref="CR338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05/11/2020
6886
Oct/2020
01/12/2020
6887
Nov/20
Paid in Dec/20</t>
        </r>
      </text>
    </comment>
    <comment ref="CT338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01/12/20
6887
Nov/20
26/01/21
6889
O/fee 8000
Dec/21
Paid in Janu/21</t>
        </r>
      </text>
    </comment>
    <comment ref="CV338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26/01/21
6889
O/fee 8000
Dec/21
Paid in Janu/21</t>
        </r>
      </text>
    </comment>
    <comment ref="CZ338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08/03/21
6890/91
Janu/21 + Feb/21
31/03/2021
6892
</t>
        </r>
      </text>
    </comment>
    <comment ref="DF338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06/06/21
6893
April21</t>
        </r>
      </text>
    </comment>
    <comment ref="T339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14/09/2020
7,500/-</t>
        </r>
      </text>
    </comment>
    <comment ref="U339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14/09/2020
7,500/-</t>
        </r>
      </text>
    </comment>
    <comment ref="V339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14/09/2020
7,500/-</t>
        </r>
      </text>
    </comment>
    <comment ref="W339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26/01/21
56557
O/fee=8000
Nov/21=2000 Due=2620
Paid in janu/21</t>
        </r>
      </text>
    </comment>
    <comment ref="CD339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14/09/2020
7,500/-</t>
        </r>
      </text>
    </comment>
    <comment ref="CF339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14/09/2020
7,500/-</t>
        </r>
      </text>
    </comment>
    <comment ref="CH339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14/09/2020
7,500/-</t>
        </r>
      </text>
    </comment>
    <comment ref="CJ339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26/01/21
56557
O/fee=8000
Nov/21=2000 Due=2620
Paid in janu/21</t>
        </r>
      </text>
    </comment>
    <comment ref="CM339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Less 30% in Tuition fee for Oct/20.</t>
        </r>
      </text>
    </comment>
    <comment ref="CN339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11/11/2020
By bkash
C=4620
Oct/21
Paid innov/21</t>
        </r>
      </text>
    </comment>
    <comment ref="CO339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Less 30% in Tuition fee for Oct/20.</t>
        </r>
      </text>
    </comment>
    <comment ref="CP339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11/11/2020
By bkash
C=4620
Oct/21
Paid in nov/21
26/01/21
56557
O/fee=8000
Nov/21=2000 Due=2620
Paid in janu/21</t>
        </r>
      </text>
    </comment>
    <comment ref="CT339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26/01/21
56557
O/fee=8000
Nov/21=2000 Due=2620
Paid in janu/21</t>
        </r>
      </text>
    </comment>
    <comment ref="DD339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05/06/21
3342
10,000/-</t>
        </r>
      </text>
    </comment>
    <comment ref="T340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14/09/2020
7,500/-</t>
        </r>
      </text>
    </comment>
    <comment ref="U340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14/09/2020
7,500/-</t>
        </r>
      </text>
    </comment>
    <comment ref="V340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14/09/2020
7,500/-</t>
        </r>
      </text>
    </comment>
    <comment ref="W340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27/01/2021
40912
O/fee=8000
Oct=4620
Nov=380 Due=4240
Paid in janu/21</t>
        </r>
      </text>
    </comment>
    <comment ref="CD340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14/09/2020
7,500/-</t>
        </r>
      </text>
    </comment>
    <comment ref="CF340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14/09/2020
7,500/-</t>
        </r>
      </text>
    </comment>
    <comment ref="CH340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14/09/2020
7,500/-</t>
        </r>
      </text>
    </comment>
    <comment ref="CJ340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27/01/2021
40912
O/fee=8000
Oct=4620
Nov=380 Due=4240
Paid in janu/21</t>
        </r>
      </text>
    </comment>
    <comment ref="CP340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27/01/2021
40912
O/fee=8000
Oct=4620
Nov=380 Due=4240
Paid in janu/21</t>
        </r>
      </text>
    </comment>
    <comment ref="CV340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27/01/2021
40912
O/fee=8000
Oct=4620
Nov=380 Due=4240
Paid in janu/21</t>
        </r>
      </text>
    </comment>
    <comment ref="DF340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09/06/21
Nov=4240
Dec/20=760 Due=3860</t>
        </r>
      </text>
    </comment>
    <comment ref="T341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14/09/2020
7,500/-</t>
        </r>
      </text>
    </comment>
    <comment ref="U341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14/09/2020
7,500/-</t>
        </r>
      </text>
    </comment>
    <comment ref="V341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14/09/2020
7,500/-</t>
        </r>
      </text>
    </comment>
    <comment ref="W341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26/01/21
6478
O/fee
Oct to Janu/21
Paid in Janu/21</t>
        </r>
      </text>
    </comment>
    <comment ref="CD341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14/09/2020
7,500/-</t>
        </r>
      </text>
    </comment>
    <comment ref="CF341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14/09/2020
7,500/-</t>
        </r>
      </text>
    </comment>
    <comment ref="CH341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14/09/2020
7,500/-</t>
        </r>
      </text>
    </comment>
    <comment ref="CJ341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26/01/21
6478
O/fee
Oct to Janu/21
Paid in Janu/21</t>
        </r>
      </text>
    </comment>
    <comment ref="CP341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26/01/21
6478
O/fee
Oct to Janu/21
Paid in Janu/21</t>
        </r>
      </text>
    </comment>
    <comment ref="CR341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26/01/21
6478
O/fee
Oct to Janu/21
Paid in Janu/21</t>
        </r>
      </text>
    </comment>
    <comment ref="CT341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26/01/21
6478
O/fee
Oct to Janu/21
Paid in Janu/21</t>
        </r>
      </text>
    </comment>
    <comment ref="CV341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26/01/21
6478
O/fee
Oct to Janu/21
Paid in Janu/21</t>
        </r>
      </text>
    </comment>
    <comment ref="DD341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24/05/21
6479
Up to May/21</t>
        </r>
      </text>
    </comment>
    <comment ref="T342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14/09/2020
7,500/-</t>
        </r>
      </text>
    </comment>
    <comment ref="U342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14/09/2020
7,500/-</t>
        </r>
      </text>
    </comment>
    <comment ref="V342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14/09/2020
7,500/-</t>
        </r>
      </text>
    </comment>
    <comment ref="W342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26/01/21
6562
o/fee Full
Nov to Janu/21
Paid in Janu/21</t>
        </r>
      </text>
    </comment>
    <comment ref="CD342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14/09/2020
7,500/-</t>
        </r>
      </text>
    </comment>
    <comment ref="CF342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14/09/2020
7,500/-</t>
        </r>
      </text>
    </comment>
    <comment ref="CH342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14/09/2020
7,500/-</t>
        </r>
      </text>
    </comment>
    <comment ref="CJ342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26/01/21
6562
o/fee Full
Nov to Janu/21
Paid in Janu/21</t>
        </r>
      </text>
    </comment>
    <comment ref="CM342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Less 30% in Tuition fee for Oct/20.</t>
        </r>
      </text>
    </comment>
    <comment ref="CN342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15.10.2020
Bkash=6,660/-
College=4,620/-
Hostel=2,040/-</t>
        </r>
      </text>
    </comment>
    <comment ref="CO342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Less 30% in Tuition fee for Oct/20.</t>
        </r>
      </text>
    </comment>
    <comment ref="CP342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26/01/21
6562
o/fee Full
Nov to Janu/21
Paid in Janu/21</t>
        </r>
      </text>
    </comment>
    <comment ref="CR342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26/01/21
6562
o/fee Full
Nov to Janu/21
Paid in Janu/21</t>
        </r>
      </text>
    </comment>
    <comment ref="CT342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26/01/21
6562
o/fee Full
Nov to Janu/21
Paid in Janu/21</t>
        </r>
      </text>
    </comment>
    <comment ref="DB342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05/05/21
By bkash
C=13860</t>
        </r>
      </text>
    </comment>
    <comment ref="T343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14/09/2020
7,500/-</t>
        </r>
      </text>
    </comment>
    <comment ref="U343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14/09/2020
7,500/-</t>
        </r>
      </text>
    </comment>
    <comment ref="V343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14/09/2020
7,500/-</t>
        </r>
      </text>
    </comment>
    <comment ref="W343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30/01/21
6526
O/fee Full
Oct to Janu/21
Paid in Janu/21</t>
        </r>
      </text>
    </comment>
    <comment ref="CD343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14/09/2020
7,500/-</t>
        </r>
      </text>
    </comment>
    <comment ref="CF343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14/09/2020
7,500/-</t>
        </r>
      </text>
    </comment>
    <comment ref="CH343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14/09/2020
7,500/-</t>
        </r>
      </text>
    </comment>
    <comment ref="CJ343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30/01/21
6526
O/fee Full
Oct to Janu/21
Paid in Janu/21</t>
        </r>
      </text>
    </comment>
    <comment ref="CM343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Less 30% in Tuition fee for Oct/20.</t>
        </r>
      </text>
    </comment>
    <comment ref="CN343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30/01/21
6526
O/fee Full
Oct to Janu/21
Paid in Janu/21</t>
        </r>
      </text>
    </comment>
    <comment ref="CO343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Less 30% in Tuition fee for Oct/20.</t>
        </r>
      </text>
    </comment>
    <comment ref="CP343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30/01/21
6526
O/fee Full
Oct to Janu/21
Paid in Janu/21</t>
        </r>
      </text>
    </comment>
    <comment ref="CR343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30/01/21
6526
O/fee Full
Oct to Janu/21
Paid in Janu/21</t>
        </r>
      </text>
    </comment>
    <comment ref="CT343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30/01/21
6526
O/fee Full
Oct to Janu/21
Paid in Janu/21</t>
        </r>
      </text>
    </comment>
    <comment ref="DD343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09/06/21
6527
June Due=3100</t>
        </r>
      </text>
    </comment>
    <comment ref="T344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14/09/2020
7,500/-</t>
        </r>
      </text>
    </comment>
    <comment ref="U344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14/09/2020
7,500/-</t>
        </r>
      </text>
    </comment>
    <comment ref="V344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14/09/2020
7,500/-</t>
        </r>
      </text>
    </comment>
    <comment ref="CD344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14/09/2020
7,500/-</t>
        </r>
      </text>
    </comment>
    <comment ref="CF344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14/09/2020
7,500/-</t>
        </r>
      </text>
    </comment>
    <comment ref="CH344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14/09/2020
7,500/-</t>
        </r>
      </text>
    </comment>
    <comment ref="CM344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Less 30% in Tuition fee for Oct/20.</t>
        </r>
      </text>
    </comment>
    <comment ref="CO344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Less 30% in Tuition fee for Oct/20.</t>
        </r>
      </text>
    </comment>
    <comment ref="T345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15/09/2020
7,500/-</t>
        </r>
      </text>
    </comment>
    <comment ref="U345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15/09/2020
7,500/-</t>
        </r>
      </text>
    </comment>
    <comment ref="V345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15/09/2020
7,500/-</t>
        </r>
      </text>
    </comment>
    <comment ref="CD345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15/09/2020
7,500/-</t>
        </r>
      </text>
    </comment>
    <comment ref="CF345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15/09/2020
7,500/-</t>
        </r>
      </text>
    </comment>
    <comment ref="CH345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15/09/2020
7,500/-</t>
        </r>
      </text>
    </comment>
    <comment ref="CM345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Less 30% in Tuition fee for Oct/20.</t>
        </r>
      </text>
    </comment>
    <comment ref="CN345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28/01/21
3026
Oct + Nov/20
Paid in  Janu/21</t>
        </r>
      </text>
    </comment>
    <comment ref="CO345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Less 30% in Tuition fee for Oct/20.</t>
        </r>
      </text>
    </comment>
    <comment ref="CP345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28/01/21
3026
Oct + Nov/20
Paid in  Janu/21</t>
        </r>
      </text>
    </comment>
    <comment ref="CT345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28/01/21
3027
O/fee=8000
Paid in janu/21
28/01/21
3026
Oct + Nov/20
Paid in  Janu/21</t>
        </r>
      </text>
    </comment>
    <comment ref="T346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15/09/2020
7,500/-</t>
        </r>
      </text>
    </comment>
    <comment ref="U346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15/09/2020
7,500/-</t>
        </r>
      </text>
    </comment>
    <comment ref="V346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15/09/2020
7,500/-</t>
        </r>
      </text>
    </comment>
    <comment ref="W346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28/01/21
3051
O/fee=8000
Paid in Janu/21</t>
        </r>
      </text>
    </comment>
    <comment ref="CD346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15/09/2020
7,500/-</t>
        </r>
      </text>
    </comment>
    <comment ref="CF346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15/09/2020
7,500/-</t>
        </r>
      </text>
    </comment>
    <comment ref="CH346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15/09/2020
7,500/-</t>
        </r>
      </text>
    </comment>
    <comment ref="CJ346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28/01/21
3051
O/fee=8000
Paid in Janu/21</t>
        </r>
      </text>
    </comment>
    <comment ref="CM346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Less 30% in Tuition fee for Oct/20.</t>
        </r>
      </text>
    </comment>
    <comment ref="CN346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28/01/21
3050
Oct + Nov/20
Paid in janu/21</t>
        </r>
      </text>
    </comment>
    <comment ref="CO346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Less 30% in Tuition fee for Oct/20.</t>
        </r>
      </text>
    </comment>
    <comment ref="CP346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28/01/21
3050
Oct + Nov/20
Paid in janu/21</t>
        </r>
      </text>
    </comment>
    <comment ref="CT346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28/01/21
3050
Oct + Nov/20
Paid in janu/21
28/01/21
3051
O/fee=8000
Paid in Janu/21</t>
        </r>
      </text>
    </comment>
    <comment ref="DD346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07/06/21
3052
</t>
        </r>
      </text>
    </comment>
    <comment ref="T347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15/09/2020
7,500/-</t>
        </r>
      </text>
    </comment>
    <comment ref="U347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15/09/2020
7,500/-</t>
        </r>
      </text>
    </comment>
    <comment ref="V347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15/09/2020
7,500/-</t>
        </r>
      </text>
    </comment>
    <comment ref="W347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26/01/21
3075
O/fee 
Nov to Janu/21
Paid in Janu/21</t>
        </r>
      </text>
    </comment>
    <comment ref="CD347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15/09/2020
7,500/-</t>
        </r>
      </text>
    </comment>
    <comment ref="CF347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15/09/2020
7,500/-</t>
        </r>
      </text>
    </comment>
    <comment ref="CH347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15/09/2020
7,500/-</t>
        </r>
      </text>
    </comment>
    <comment ref="CJ347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26/01/21
3075
O/fee 
Nov to Janu/21
Paid in Janu/21</t>
        </r>
      </text>
    </comment>
    <comment ref="CM347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Less 30% in Tuition fee for Oct/20.</t>
        </r>
      </text>
    </comment>
    <comment ref="CN347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09/11/2020
3074
Oct/2020
Paid toNov/2020</t>
        </r>
      </text>
    </comment>
    <comment ref="CO347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Less 30% in Tuition fee for Oct/20.</t>
        </r>
      </text>
    </comment>
    <comment ref="CP347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09/11/2020
3074
Oct/2020
26/01/21
3075
O/fee 
Nov to Janu/21
Paid in Janu/21</t>
        </r>
      </text>
    </comment>
    <comment ref="CR347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26/01/21
3075
O/fee 
Nov to Janu/21
Paid in Janu/21</t>
        </r>
      </text>
    </comment>
    <comment ref="CT347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26/01/21
3075
O/fee 
Nov to Janu/21
Paid in Janu/21</t>
        </r>
      </text>
    </comment>
    <comment ref="DD347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06/06/21
3076
10,580/-</t>
        </r>
      </text>
    </comment>
    <comment ref="T348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15.09.2020
3097
7,500/-</t>
        </r>
      </text>
    </comment>
    <comment ref="U348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15.09.2020
3097
7,500/-</t>
        </r>
      </text>
    </comment>
    <comment ref="V348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15.09.2020
3097
7,500/-</t>
        </r>
      </text>
    </comment>
    <comment ref="W348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28.09.2020
3098
8,000/-</t>
        </r>
      </text>
    </comment>
    <comment ref="CD348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15.09.2020
3097
7,500/-</t>
        </r>
      </text>
    </comment>
    <comment ref="CF348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15.09.2020
3097
7,500/-</t>
        </r>
      </text>
    </comment>
    <comment ref="CH348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15.09.2020
3097
7,500/-</t>
        </r>
      </text>
    </comment>
    <comment ref="CJ348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28.09.2020
3098
8,000/-</t>
        </r>
      </text>
    </comment>
    <comment ref="CM348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Less 30% in Tuition fee for Oct/20.</t>
        </r>
      </text>
    </comment>
    <comment ref="CN348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14.10.2020
3099
Oct/20
Less=30%</t>
        </r>
      </text>
    </comment>
    <comment ref="CO348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Less 30% in Tuition fee for Oct/20.</t>
        </r>
      </text>
    </comment>
    <comment ref="CP348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17/12/2020
3100
Nov + Dec/20
Paid in Dec/20</t>
        </r>
      </text>
    </comment>
    <comment ref="CR348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17/12/2020
3100
Nov + Dec/20
Paid in Dec/20</t>
        </r>
      </text>
    </comment>
    <comment ref="CT348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19/01/2021
3101
</t>
        </r>
      </text>
    </comment>
    <comment ref="CV348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20/02/21
3102</t>
        </r>
      </text>
    </comment>
    <comment ref="DB348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06/05/21
3103</t>
        </r>
      </text>
    </comment>
    <comment ref="DD348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05/06/21
3104
</t>
        </r>
      </text>
    </comment>
    <comment ref="T349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15/09/2020
7,500/-</t>
        </r>
      </text>
    </comment>
    <comment ref="U349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15/09/2020
7,500/-</t>
        </r>
      </text>
    </comment>
    <comment ref="V349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15/09/2020
7,500/-</t>
        </r>
      </text>
    </comment>
    <comment ref="W349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24/01/2021
3243
Nov + Dec/20
O/fee=8000
Paid in Janu/21</t>
        </r>
      </text>
    </comment>
    <comment ref="CD349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15/09/2020
7,500/-</t>
        </r>
      </text>
    </comment>
    <comment ref="CF349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15/09/2020
7,500/-</t>
        </r>
      </text>
    </comment>
    <comment ref="CH349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15/09/2020
7,500/-</t>
        </r>
      </text>
    </comment>
    <comment ref="CJ349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24/01/2021
3243
Nov + Dec/20
O/fee=8000
Paid in Janu/21</t>
        </r>
      </text>
    </comment>
    <comment ref="CM349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Less 30% in Tuition fee for Oct/20.</t>
        </r>
      </text>
    </comment>
    <comment ref="CN349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07/11/2020
3242
Oct/2020
Paid to Nov/2020</t>
        </r>
      </text>
    </comment>
    <comment ref="CO349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Less 30% in Tuition fee for Oct/20.</t>
        </r>
      </text>
    </comment>
    <comment ref="CP349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07/11/2020
3242
Oct/20
24/01/2021
3243
Nov + Dec/20
O/fee=8000
Paid in Janu/21</t>
        </r>
      </text>
    </comment>
    <comment ref="CR349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24/01/2021
3243
Nov + Dec/20
O/fee=8000
Paid in Janu/21</t>
        </r>
      </text>
    </comment>
    <comment ref="CT349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24/01/2021
3243
Nov + Dec/20
O/fee=8000
Paid in Janu/21</t>
        </r>
      </text>
    </comment>
    <comment ref="CV349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18/02/21
3244
Janu/21 + March/21</t>
        </r>
      </text>
    </comment>
    <comment ref="CX349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18/02/21
3244
Janu/21 + March/21</t>
        </r>
      </text>
    </comment>
    <comment ref="CZ349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18/02/21
3244
Janu/21 + March/21</t>
        </r>
      </text>
    </comment>
    <comment ref="DD349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05/06/21
3245</t>
        </r>
      </text>
    </comment>
    <comment ref="G350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Note-149
Less-2600
Mettimg-20/10/2020
Total less 6600/=</t>
        </r>
      </text>
    </comment>
    <comment ref="H350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Less-4,000/-</t>
        </r>
      </text>
    </comment>
    <comment ref="L350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Less-4,000/-
Note-149
Less-2600
Mettimg-20/10/2020
Total less 6600/=</t>
        </r>
      </text>
    </comment>
    <comment ref="T350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15/09/2020
10,000/-</t>
        </r>
      </text>
    </comment>
    <comment ref="U350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15/09/2020
10,000/-</t>
        </r>
      </text>
    </comment>
    <comment ref="V350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15/09/2020
10,000/-</t>
        </r>
      </text>
    </comment>
    <comment ref="W350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15/09/2020
10,000/-</t>
        </r>
      </text>
    </comment>
    <comment ref="CD350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15/09/2020
10,000/-</t>
        </r>
      </text>
    </comment>
    <comment ref="CF350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15/09/2020
10,000/-</t>
        </r>
      </text>
    </comment>
    <comment ref="CH350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15/09/2020
10,000/-</t>
        </r>
      </text>
    </comment>
    <comment ref="CJ350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15/09/2020
10,000/-</t>
        </r>
      </text>
    </comment>
    <comment ref="T351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15/09/2020
7,500/-</t>
        </r>
      </text>
    </comment>
    <comment ref="U351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15/09/2020
7,500/-</t>
        </r>
      </text>
    </comment>
    <comment ref="V351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15/09/2020
7,500/-</t>
        </r>
      </text>
    </comment>
    <comment ref="CD351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15/09/2020
7,500/-</t>
        </r>
      </text>
    </comment>
    <comment ref="CF351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15/09/2020
7,500/-</t>
        </r>
      </text>
    </comment>
    <comment ref="CH351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15/09/2020
7,500/-</t>
        </r>
      </text>
    </comment>
    <comment ref="CN351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08/11/2020
5258
Oct + Nov/20
O/fee
Paid to Nov/2020</t>
        </r>
      </text>
    </comment>
    <comment ref="CP351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08/11/2020
5258
Oct + Nov/20
O/fee
Paid to Nov/2020</t>
        </r>
      </text>
    </comment>
    <comment ref="CR351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08/11/2020
5258
Oct + Nov/20
O/fee</t>
        </r>
      </text>
    </comment>
    <comment ref="CT351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09/01/2021
5259
Dec + Janu/21
Paid in Janu/21</t>
        </r>
      </text>
    </comment>
    <comment ref="CV351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09/01/2021
5259
Dec + Janu/21
Paid in Janu/21</t>
        </r>
      </text>
    </comment>
    <comment ref="CZ351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08/03/21
5260</t>
        </r>
      </text>
    </comment>
    <comment ref="DD351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03/05/21
5261
April + May/21</t>
        </r>
      </text>
    </comment>
    <comment ref="T352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15/09/2020
7,500/-</t>
        </r>
      </text>
    </comment>
    <comment ref="U352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15/09/2020
7,500/-</t>
        </r>
      </text>
    </comment>
    <comment ref="V352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15/09/2020
7,500/-</t>
        </r>
      </text>
    </comment>
    <comment ref="W352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27/01/21
5282
O/fee
Paid in Janu/21</t>
        </r>
      </text>
    </comment>
    <comment ref="CD352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15/09/2020
7,500/-</t>
        </r>
      </text>
    </comment>
    <comment ref="CF352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15/09/2020
7,500/-</t>
        </r>
      </text>
    </comment>
    <comment ref="CH352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15/09/2020
7,500/-</t>
        </r>
      </text>
    </comment>
    <comment ref="CJ352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27/01/21
5282
O/fee
Paid in Janu/21</t>
        </r>
      </text>
    </comment>
    <comment ref="CM352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Less 30% in Tuition fee for Oct/20.</t>
        </r>
      </text>
    </comment>
    <comment ref="CO352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Less 30% in Tuition fee for Oct/20.</t>
        </r>
      </text>
    </comment>
    <comment ref="CT352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27/01/21
5282
O/fee
Paid in Janu/21</t>
        </r>
      </text>
    </comment>
    <comment ref="T353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15/09/2020
7,500/-</t>
        </r>
      </text>
    </comment>
    <comment ref="U353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15/09/2020
7,500/-</t>
        </r>
      </text>
    </comment>
    <comment ref="V353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15/09/2020
7,500/-</t>
        </r>
      </text>
    </comment>
    <comment ref="W353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11/10/20
5306
</t>
        </r>
        <r>
          <rPr>
            <b/>
            <sz val="9"/>
            <color indexed="10"/>
            <rFont val="Tahoma"/>
            <family val="2"/>
          </rPr>
          <t>O/fee=6000
Due=2000</t>
        </r>
        <r>
          <rPr>
            <sz val="9"/>
            <color indexed="81"/>
            <rFont val="Tahoma"/>
            <family val="2"/>
          </rPr>
          <t xml:space="preserve">
10/12/2020
5307
O/fee=2,000/-
Nov/20
Paid in Dec/20</t>
        </r>
      </text>
    </comment>
    <comment ref="CD353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15/09/2020
7,500/-</t>
        </r>
      </text>
    </comment>
    <comment ref="CF353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15/09/2020
7,500/-</t>
        </r>
      </text>
    </comment>
    <comment ref="CH353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15/09/2020
7,500/-</t>
        </r>
      </text>
    </comment>
    <comment ref="CJ353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11/10/20
5306
</t>
        </r>
        <r>
          <rPr>
            <b/>
            <sz val="9"/>
            <color indexed="10"/>
            <rFont val="Tahoma"/>
            <family val="2"/>
          </rPr>
          <t>O/fee=6000
Due=2000</t>
        </r>
        <r>
          <rPr>
            <sz val="9"/>
            <color indexed="81"/>
            <rFont val="Tahoma"/>
            <family val="2"/>
          </rPr>
          <t xml:space="preserve">
10/12/2020
5307
O/fee=2,000/-
Nov/20
Paid in Dec/20</t>
        </r>
      </text>
    </comment>
    <comment ref="CP353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11/10/20
5306
O/fee=6000 Due=2000
Oct-4620</t>
        </r>
      </text>
    </comment>
    <comment ref="CR353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10/12/2020
5307
O/fee=2,000/-
Nov/20
Paid in Dec/20</t>
        </r>
      </text>
    </comment>
    <comment ref="CT353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10/12/2020
5307
O/fee=2,000/-
Nov/20
Paid in Dec/20
27/01/2021
5308
Dec + Janu/21
Paid in Janu/21</t>
        </r>
      </text>
    </comment>
    <comment ref="CV353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27/01/2021
5308
Dec + Janu/21
Paid in Janu/21</t>
        </r>
      </text>
    </comment>
    <comment ref="DF353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07/06/21
5309
Up to May/21</t>
        </r>
      </text>
    </comment>
    <comment ref="T354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15/09/2020
7,500/-</t>
        </r>
      </text>
    </comment>
    <comment ref="U354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15/09/2020
7,500/-</t>
        </r>
      </text>
    </comment>
    <comment ref="V354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15/09/2020
7,500/-</t>
        </r>
      </text>
    </comment>
    <comment ref="W354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08/10/20
5336
Paid to Oct/20</t>
        </r>
      </text>
    </comment>
    <comment ref="CD354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15/09/2020
7,500/-</t>
        </r>
      </text>
    </comment>
    <comment ref="CF354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15/09/2020
7,500/-</t>
        </r>
      </text>
    </comment>
    <comment ref="CH354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15/09/2020
7,500/-</t>
        </r>
      </text>
    </comment>
    <comment ref="CJ354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08/10/20
5336
Paid to Oct/20</t>
        </r>
      </text>
    </comment>
    <comment ref="CP354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08/10/20
5330
O/fee=8000
Oct=4620</t>
        </r>
      </text>
    </comment>
    <comment ref="CR354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08/11/2020
5331</t>
        </r>
      </text>
    </comment>
    <comment ref="CT354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09/12/2020
5332
</t>
        </r>
      </text>
    </comment>
    <comment ref="CV354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09/01/2021
5333
</t>
        </r>
      </text>
    </comment>
    <comment ref="CX354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09/02/21
5334</t>
        </r>
      </text>
    </comment>
    <comment ref="CZ354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07/03/21
5335</t>
        </r>
      </text>
    </comment>
    <comment ref="DB354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08/04/2021
5337
Teacher Quata Adjust</t>
        </r>
      </text>
    </comment>
    <comment ref="DD354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05/05/21
5338
</t>
        </r>
      </text>
    </comment>
    <comment ref="DF354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05/06/21
5339
</t>
        </r>
      </text>
    </comment>
    <comment ref="T355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15/09/2020
7,500/-</t>
        </r>
      </text>
    </comment>
    <comment ref="U355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15/09/2020
7,500/-</t>
        </r>
      </text>
    </comment>
    <comment ref="V355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15/09/2020
7,500/-</t>
        </r>
      </text>
    </comment>
    <comment ref="W355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08/10/20
Paid to Oct/20</t>
        </r>
      </text>
    </comment>
    <comment ref="CD355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15/09/2020
7,500/-</t>
        </r>
      </text>
    </comment>
    <comment ref="CF355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15/09/2020
7,500/-</t>
        </r>
      </text>
    </comment>
    <comment ref="CH355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15/09/2020
7,500/-</t>
        </r>
      </text>
    </comment>
    <comment ref="CJ355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08/10/20
Paid to Oct/20</t>
        </r>
      </text>
    </comment>
    <comment ref="CP355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08/10/20
5354
O/fee=8000
Oct=4620</t>
        </r>
      </text>
    </comment>
    <comment ref="CR355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08/11/2020
5355
</t>
        </r>
      </text>
    </comment>
    <comment ref="CT355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09/12/2020
5356
</t>
        </r>
      </text>
    </comment>
    <comment ref="CV355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09/01/21
5357</t>
        </r>
      </text>
    </comment>
    <comment ref="CX355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09/02/21
5358</t>
        </r>
      </text>
    </comment>
    <comment ref="CZ355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07/03/21
5259</t>
        </r>
      </text>
    </comment>
    <comment ref="DB355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08/04/2021
5361
</t>
        </r>
      </text>
    </comment>
    <comment ref="DD355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05/05/21
5362
</t>
        </r>
      </text>
    </comment>
    <comment ref="DF355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05/06/21
5363
</t>
        </r>
      </text>
    </comment>
    <comment ref="T356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15/09/2020
7,500/-</t>
        </r>
      </text>
    </comment>
    <comment ref="U356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15/09/2020
7,500/-</t>
        </r>
      </text>
    </comment>
    <comment ref="V356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15/09/2020
7,500/-</t>
        </r>
      </text>
    </comment>
    <comment ref="W356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30/01/21
O/fee=8000
Oct=2000 Deu=2620
Paid in janu/21</t>
        </r>
      </text>
    </comment>
    <comment ref="CD356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15/09/2020
7,500/-</t>
        </r>
      </text>
    </comment>
    <comment ref="CF356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15/09/2020
7,500/-</t>
        </r>
      </text>
    </comment>
    <comment ref="CH356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15/09/2020
7,500/-</t>
        </r>
      </text>
    </comment>
    <comment ref="CJ356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30/01/21
O/fee=8000
Oct=2000 Deu=2620
Paid in janu/21</t>
        </r>
      </text>
    </comment>
    <comment ref="CM356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Less 30% in Tuition fee for Oct/20.</t>
        </r>
      </text>
    </comment>
    <comment ref="CN356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30/01/21
O/fee=8000
Oct=2000 Deu=2620
Paid in janu/21</t>
        </r>
      </text>
    </comment>
    <comment ref="CO356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Less 30% in Tuition fee for Oct/20.</t>
        </r>
      </text>
    </comment>
    <comment ref="CT356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30/01/21
O/fee=8000
Oct=2000 Deu=2620
Paid in janu/21</t>
        </r>
      </text>
    </comment>
    <comment ref="CV356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10/02/21
5379</t>
        </r>
      </text>
    </comment>
    <comment ref="DD356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05/06/21
5380</t>
        </r>
      </text>
    </comment>
    <comment ref="T357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15/09/2020
7,500/-</t>
        </r>
      </text>
    </comment>
    <comment ref="U357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15/09/2020
7,500/-</t>
        </r>
      </text>
    </comment>
    <comment ref="V357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15/09/2020
7,500/-</t>
        </r>
      </text>
    </comment>
    <comment ref="W357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30/01/21
5402
O/fee=3000 Deu=5000
Paid in Janu/21</t>
        </r>
      </text>
    </comment>
    <comment ref="CD357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15/09/2020
7,500/-</t>
        </r>
      </text>
    </comment>
    <comment ref="CF357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15/09/2020
7,500/-</t>
        </r>
      </text>
    </comment>
    <comment ref="CH357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15/09/2020
7,500/-</t>
        </r>
      </text>
    </comment>
    <comment ref="CJ357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30/01/21
5402
O/fee=3000 Deu=5000
Paid in Janu/21</t>
        </r>
      </text>
    </comment>
    <comment ref="CV357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30/01/21
5402
O/fee=3000 Deu=5000
Paid in Janu/21</t>
        </r>
      </text>
    </comment>
    <comment ref="DF357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10/06/21
540
Oct/20 to Feb/21 paid
March/21  Due=1760
O/fee =5000 paid
T=30,960/-</t>
        </r>
      </text>
    </comment>
    <comment ref="H358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Less=2,900/-</t>
        </r>
      </text>
    </comment>
    <comment ref="L358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Less=2,900/-</t>
        </r>
      </text>
    </comment>
    <comment ref="T358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15/09/2020
7,500/-</t>
        </r>
      </text>
    </comment>
    <comment ref="U358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15/09/2020
7,500/-</t>
        </r>
      </text>
    </comment>
    <comment ref="V358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15/09/2020
7,500/-</t>
        </r>
      </text>
    </comment>
    <comment ref="W358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12/110/2020
5427
Nov/20=2590/-
O/fee =4,000/-
Paid to Nov/2020
17/12/2020
5428
O/fee=2,000/-
Due=2000
Paid in Dec/20
19/01/2021
5429
Janu/21
O/fee=2000
Paid in Janu/21</t>
        </r>
      </text>
    </comment>
    <comment ref="CD358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15/09/2020
7,500/-</t>
        </r>
      </text>
    </comment>
    <comment ref="CF358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15/09/2020
7,500/-</t>
        </r>
      </text>
    </comment>
    <comment ref="CH358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15/09/2020
7,500/-</t>
        </r>
      </text>
    </comment>
    <comment ref="CJ358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12/110/2020
5427
Nov/20=2590/-
O/fee =4,000/-
Paid to Nov/2020
17/12/2020
5428
O/fee=2,000/-
Due=2000
Paid in Dec/20
19/01/2021
5429
Janu/21
O/fee=2000
Paid in Janu/21</t>
        </r>
      </text>
    </comment>
    <comment ref="CM358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Less 30% in Tuition fee for Oct/20.</t>
        </r>
      </text>
    </comment>
    <comment ref="CN358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14.10.2020
5426
Oct/20 (Less=30%)
Others fee due by P.sir</t>
        </r>
      </text>
    </comment>
    <comment ref="CO358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Less 30% in Tuition fee for Oct/20.</t>
        </r>
      </text>
    </comment>
    <comment ref="CP358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12/110/2020
5427
Nov/20=2590/-
O/fee =4,000/-</t>
        </r>
      </text>
    </comment>
    <comment ref="CR358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17/12/2020
5428
</t>
        </r>
      </text>
    </comment>
    <comment ref="CT358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19/01/2021
5429
Janu/21
O/fee=2000
Paid in Janu/21</t>
        </r>
      </text>
    </comment>
    <comment ref="CX358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14/03/21
5430
Feb/21</t>
        </r>
      </text>
    </comment>
    <comment ref="DB358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20/05/21
5431
March/21</t>
        </r>
      </text>
    </comment>
    <comment ref="DD358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07/06/21
5432
April/21</t>
        </r>
      </text>
    </comment>
    <comment ref="T359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15/09/2020
7,500/-</t>
        </r>
      </text>
    </comment>
    <comment ref="U359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15/09/2020
7,500/-</t>
        </r>
      </text>
    </comment>
    <comment ref="V359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15/09/2020
7,500/-</t>
        </r>
      </text>
    </comment>
    <comment ref="CD359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15/09/2020
7,500/-</t>
        </r>
      </text>
    </comment>
    <comment ref="CF359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15/09/2020
7,500/-</t>
        </r>
      </text>
    </comment>
    <comment ref="CH359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15/09/2020
7,500/-</t>
        </r>
      </text>
    </comment>
    <comment ref="CP359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28/01/21
3314
O/fee=760 Due=7240
Oct + Nov/20
Paid in janu/21</t>
        </r>
      </text>
    </comment>
    <comment ref="CR359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28/01/21
3314
O/fee=760 Due=7240
Oct + Nov/20
Paid in janu/21</t>
        </r>
      </text>
    </comment>
    <comment ref="CV359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28/01/21
3314
O/fee=760 Due=7240
Oct + Nov/20
Paid in janu/21</t>
        </r>
      </text>
    </comment>
    <comment ref="DF359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06/06/21
3315
</t>
        </r>
      </text>
    </comment>
    <comment ref="T360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15/09/2020
7,500/-</t>
        </r>
      </text>
    </comment>
    <comment ref="U360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15/09/2020
7,500/-</t>
        </r>
      </text>
    </comment>
    <comment ref="V360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15/09/2020
7,500/-</t>
        </r>
      </text>
    </comment>
    <comment ref="W360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22.09.2020
3338</t>
        </r>
      </text>
    </comment>
    <comment ref="CD360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15/09/2020
7,500/-</t>
        </r>
      </text>
    </comment>
    <comment ref="CF360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15/09/2020
7,500/-</t>
        </r>
      </text>
    </comment>
    <comment ref="CH360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15/09/2020
7,500/-</t>
        </r>
      </text>
    </comment>
    <comment ref="CJ360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22.09.2020
3338</t>
        </r>
      </text>
    </comment>
    <comment ref="CM360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Less 30% in Tuition fee for Oct/20.</t>
        </r>
      </text>
    </comment>
    <comment ref="CO360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Less 30% in Tuition fee for Oct/20.</t>
        </r>
      </text>
    </comment>
    <comment ref="CP360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30/11/2020
By bkash
=9240</t>
        </r>
      </text>
    </comment>
    <comment ref="CR360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26/01/2021
By bkash
C= 9240
Dec + Janu/21
Paid in Janu/21</t>
        </r>
      </text>
    </comment>
    <comment ref="CT360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26/01/2021
By bkash
C= 9240
Dec + Janu/21
Paid in Janu/21</t>
        </r>
      </text>
    </comment>
    <comment ref="DB360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31/05/21
By bkash
C=18,480/-</t>
        </r>
      </text>
    </comment>
    <comment ref="T361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15/09/2020
7,500/-</t>
        </r>
      </text>
    </comment>
    <comment ref="U361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15/09/2020
7,500/-</t>
        </r>
      </text>
    </comment>
    <comment ref="V361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15/09/2020
7,500/-</t>
        </r>
      </text>
    </comment>
    <comment ref="W361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27/01/21
3362
O/fee=8000
Oct=2000 Due=2620
Paid in Janu/21</t>
        </r>
      </text>
    </comment>
    <comment ref="CD361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15/09/2020
7,500/-</t>
        </r>
      </text>
    </comment>
    <comment ref="CF361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15/09/2020
7,500/-</t>
        </r>
      </text>
    </comment>
    <comment ref="CH361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15/09/2020
7,500/-</t>
        </r>
      </text>
    </comment>
    <comment ref="CJ361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27/01/21
3362
O/fee=8000
Oct=2000 Due=2620
Paid in Janu/21</t>
        </r>
      </text>
    </comment>
    <comment ref="CM361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Less 30% in Tuition fee for Oct/20.</t>
        </r>
      </text>
    </comment>
    <comment ref="CN361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27/01/21
3362
O/fee=8000
Oct=2000 Due=2620
Paid in Janu/21</t>
        </r>
      </text>
    </comment>
    <comment ref="CO361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Less 30% in Tuition fee for Oct/20.</t>
        </r>
      </text>
    </comment>
    <comment ref="CT361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27/01/21
3362
O/fee=8000
Oct=2000 Due=2620
Paid in Janu/21</t>
        </r>
      </text>
    </comment>
    <comment ref="H362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Less-3,300/-</t>
        </r>
      </text>
    </comment>
    <comment ref="L362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Less-3,300/-</t>
        </r>
      </text>
    </comment>
    <comment ref="T362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15/09/2020
7,500/-</t>
        </r>
      </text>
    </comment>
    <comment ref="U362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15/09/2020
7,500/-</t>
        </r>
      </text>
    </comment>
    <comment ref="V362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15/09/2020
7,500/-</t>
        </r>
      </text>
    </comment>
    <comment ref="W362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26/01/2021
By bkash
C=8000
O/fee 
Paid in Janu/21</t>
        </r>
      </text>
    </comment>
    <comment ref="CD362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15/09/2020
7,500/-</t>
        </r>
      </text>
    </comment>
    <comment ref="CF362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15/09/2020
7,500/-</t>
        </r>
      </text>
    </comment>
    <comment ref="CH362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15/09/2020
7,500/-</t>
        </r>
      </text>
    </comment>
    <comment ref="CJ362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26/01/2021
By bkash
C=8000
O/fee 
Paid in Janu/21</t>
        </r>
      </text>
    </comment>
    <comment ref="CM362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Less 30% in Tuition fee for Oct/20.</t>
        </r>
      </text>
    </comment>
    <comment ref="CN362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26/01/21
3386
Oct to Janu/21
Paid in Janu/21</t>
        </r>
      </text>
    </comment>
    <comment ref="CO362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Less 30% in Tuition fee for Oct/20.</t>
        </r>
      </text>
    </comment>
    <comment ref="CP362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26/01/21
3386
Oct to Janu/21
Paid in Janu/21</t>
        </r>
      </text>
    </comment>
    <comment ref="CR362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26/01/21
3386
Oct to Janu/21
Paid in Janu/21</t>
        </r>
      </text>
    </comment>
    <comment ref="CT362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26/01/2021
By bkash
C=8000
O/fee 
Paid in Janu/21
26/01/21
3386
Oct to Janu/21
Paid in Janu/21</t>
        </r>
      </text>
    </comment>
    <comment ref="DD362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01/06/21
3387
</t>
        </r>
      </text>
    </comment>
    <comment ref="T363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15/09/2020
7,500/-</t>
        </r>
      </text>
    </comment>
    <comment ref="U363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15/09/2020
7,500/-</t>
        </r>
      </text>
    </comment>
    <comment ref="V363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15/09/2020
7,500/-</t>
        </r>
      </text>
    </comment>
    <comment ref="W363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27/01/21
3410
O/fee=8000
Oct to Janu/21
Paid In Janu/21</t>
        </r>
      </text>
    </comment>
    <comment ref="CD363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15/09/2020
7,500/-</t>
        </r>
      </text>
    </comment>
    <comment ref="CF363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15/09/2020
7,500/-</t>
        </r>
      </text>
    </comment>
    <comment ref="CH363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15/09/2020
7,500/-</t>
        </r>
      </text>
    </comment>
    <comment ref="CJ363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27/01/21
3410
O/fee=8000
Oct to Janu/21
Paid In Janu/21</t>
        </r>
      </text>
    </comment>
    <comment ref="CM363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Less 30% in Tuition fee for Oct/20.</t>
        </r>
      </text>
    </comment>
    <comment ref="CN363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27/01/21
3410
O/fee=8000
Oct to Janu/21
Paid In Janu/21</t>
        </r>
      </text>
    </comment>
    <comment ref="CO363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Less 30% in Tuition fee for Oct/20.</t>
        </r>
      </text>
    </comment>
    <comment ref="CP363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27/01/21
3410
O/fee=8000
Oct to Janu/21
Paid In Janu/21</t>
        </r>
      </text>
    </comment>
    <comment ref="CR363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27/01/21
3410
O/fee=8000
Oct to Janu/21
Paid In Janu/21</t>
        </r>
      </text>
    </comment>
    <comment ref="CT363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27/01/21
3410
O/fee=8000
Oct to Janu/21
Paid In Janu/21</t>
        </r>
      </text>
    </comment>
    <comment ref="DD363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07/06/21
3411
Up to june/21</t>
        </r>
      </text>
    </comment>
    <comment ref="T364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15/09/2020
7,500/-</t>
        </r>
      </text>
    </comment>
    <comment ref="U364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15/09/2020
7,500/-</t>
        </r>
      </text>
    </comment>
    <comment ref="V364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15/09/2020
7,500/-</t>
        </r>
      </text>
    </comment>
    <comment ref="W364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27/01/21
3434
O/fee=8000
Oct to Janu/21
Paid In Janu/21</t>
        </r>
      </text>
    </comment>
    <comment ref="CD364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15/09/2020
7,500/-</t>
        </r>
      </text>
    </comment>
    <comment ref="CF364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15/09/2020
7,500/-</t>
        </r>
      </text>
    </comment>
    <comment ref="CH364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15/09/2020
7,500/-</t>
        </r>
      </text>
    </comment>
    <comment ref="CJ364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27/01/21
3434
O/fee=8000
Oct to Janu/21
Paid In Janu/21</t>
        </r>
      </text>
    </comment>
    <comment ref="CM364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Less 30% in Tuition fee for Oct/20.</t>
        </r>
      </text>
    </comment>
    <comment ref="CN364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27/01/21
3434
O/fee=8000
Oct to Janu/21
Paid In Janu/21</t>
        </r>
      </text>
    </comment>
    <comment ref="CO364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Less 30% in Tuition fee for Oct/20.</t>
        </r>
      </text>
    </comment>
    <comment ref="CP364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27/01/21
3434
O/fee=8000
Oct to Janu/21
Paid In Janu/21</t>
        </r>
      </text>
    </comment>
    <comment ref="CR364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27/01/21
3434
O/fee=8000
Oct to Janu/21
Paid In Janu/21</t>
        </r>
      </text>
    </comment>
    <comment ref="CT364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27/01/21
3434
O/fee=8000
Oct to Janu/21
Paid In Janu/21</t>
        </r>
      </text>
    </comment>
    <comment ref="CX364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10/03/21
3435
Feb/21</t>
        </r>
      </text>
    </comment>
    <comment ref="DD364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05/06/21
3436</t>
        </r>
      </text>
    </comment>
    <comment ref="T365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15/09/2020
7,500/-</t>
        </r>
      </text>
    </comment>
    <comment ref="U365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15/09/2020
7,500/-</t>
        </r>
      </text>
    </comment>
    <comment ref="V365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15/09/2020
7,500/-</t>
        </r>
      </text>
    </comment>
    <comment ref="W365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26/01/2021
By bkash
C=12620
Janu/21 + O/feee
Paid in Janu/21</t>
        </r>
      </text>
    </comment>
    <comment ref="CD365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15/09/2020
7,500/-</t>
        </r>
      </text>
    </comment>
    <comment ref="CF365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15/09/2020
7,500/-</t>
        </r>
      </text>
    </comment>
    <comment ref="CH365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15/09/2020
7,500/-</t>
        </r>
      </text>
    </comment>
    <comment ref="CJ365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26/01/2021
By bkash
C=12620
Janu/21 + O/feee
Paid in Janu/21</t>
        </r>
      </text>
    </comment>
    <comment ref="CM365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Less 30% in Tuition fee for Oct/20.</t>
        </r>
      </text>
    </comment>
    <comment ref="CN365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23/12/2020
By bkash
C=13860
Oct to Dec/20
Paid in Dec/20</t>
        </r>
      </text>
    </comment>
    <comment ref="CO365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Less 30% in Tuition fee for Oct/20.</t>
        </r>
      </text>
    </comment>
    <comment ref="CP365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23/12/2020
By bkash
C=13860
Oct to Dec/20
Paid in Dec/20</t>
        </r>
      </text>
    </comment>
    <comment ref="CR365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23/12/2020
By bkash
C=13860
Oct to Dec/20
Paid in Dec/20</t>
        </r>
      </text>
    </comment>
    <comment ref="CT365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26/01/2021
By bkash
C=12620
Janu/21 + O/feee
</t>
        </r>
      </text>
    </comment>
    <comment ref="DB365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08/05/21
By bkash
C=13860</t>
        </r>
      </text>
    </comment>
    <comment ref="DD365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01/06/21
3267</t>
        </r>
      </text>
    </comment>
    <comment ref="T366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15/09/2020
15,500/-</t>
        </r>
      </text>
    </comment>
    <comment ref="U366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15/09/2020
15,500/-</t>
        </r>
      </text>
    </comment>
    <comment ref="V366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15/09/2020
15,500/-</t>
        </r>
      </text>
    </comment>
    <comment ref="W366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15/09/2020
15,500/-</t>
        </r>
      </text>
    </comment>
    <comment ref="CD366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15/09/2020
15,500/-</t>
        </r>
      </text>
    </comment>
    <comment ref="CF366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15/09/2020
15,500/-</t>
        </r>
      </text>
    </comment>
    <comment ref="CH366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15/09/2020
15,500/-</t>
        </r>
      </text>
    </comment>
    <comment ref="CJ366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15/09/2020
15,500/-</t>
        </r>
      </text>
    </comment>
    <comment ref="CM366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Less 30% in Tuition fee for Oct/20.</t>
        </r>
      </text>
    </comment>
    <comment ref="CN366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21/01/2021
55927
Oct to Janu/21
Paid in Janu/21
</t>
        </r>
      </text>
    </comment>
    <comment ref="CO366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Less 30% in Tuition fee for Oct/20.</t>
        </r>
      </text>
    </comment>
    <comment ref="CP366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21/01/2021
55927
Oct to Janu/21
Paid in Janu/21
</t>
        </r>
      </text>
    </comment>
    <comment ref="CR366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21/01/2021
55927
Oct to Janu/21
Paid in Janu/21
</t>
        </r>
      </text>
    </comment>
    <comment ref="CT366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21/01/2021
55927
Oct to Janu/21
Paid in Janu/21
</t>
        </r>
      </text>
    </comment>
    <comment ref="DD366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02/06/21
9338
Up to May/21</t>
        </r>
      </text>
    </comment>
    <comment ref="T367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15/09/2020
7,500/-</t>
        </r>
      </text>
    </comment>
    <comment ref="U367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15/09/2020
7,500/-</t>
        </r>
      </text>
    </comment>
    <comment ref="V367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15/09/2020
7,500/-</t>
        </r>
      </text>
    </comment>
    <comment ref="W367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27/01/2021
4034
O/fee=8000
Oct=44480 Deu=140
Paid in Janu/21</t>
        </r>
      </text>
    </comment>
    <comment ref="CD367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15/09/2020
7,500/-</t>
        </r>
      </text>
    </comment>
    <comment ref="CF367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15/09/2020
7,500/-</t>
        </r>
      </text>
    </comment>
    <comment ref="CH367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15/09/2020
7,500/-</t>
        </r>
      </text>
    </comment>
    <comment ref="CJ367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27/01/2021
4034
O/fee=8000
Oct=44480 Deu=140
Paid in Janu/21</t>
        </r>
      </text>
    </comment>
    <comment ref="CP367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27/01/2021
4034
O/fee=8000
Oct=44480 Deu=140
Paid in Janu/21</t>
        </r>
      </text>
    </comment>
    <comment ref="CV367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27/01/2021
4034
O/fee=8000
Oct=44480 Deu=140
12,480/-
Paid in Janu/21
27/01/21
DBBL
Oct/20=140
Nov/20 to Janu/21</t>
        </r>
      </text>
    </comment>
    <comment ref="DD367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08/05/21
4036
Feb/21 to April/21</t>
        </r>
      </text>
    </comment>
    <comment ref="DF367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06/06/21
4037
Up to June/21</t>
        </r>
      </text>
    </comment>
    <comment ref="T368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15/09/2020
7,500/-</t>
        </r>
      </text>
    </comment>
    <comment ref="U368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15/09/2020
7,500/-</t>
        </r>
      </text>
    </comment>
    <comment ref="V368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15/09/2020
7,500/-</t>
        </r>
      </text>
    </comment>
    <comment ref="CD368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15/09/2020
7,500/-</t>
        </r>
      </text>
    </comment>
    <comment ref="CF368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15/09/2020
7,500/-</t>
        </r>
      </text>
    </comment>
    <comment ref="CH368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15/09/2020
7,500/-</t>
        </r>
      </text>
    </comment>
    <comment ref="CM368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Less 30% in Tuition fee for Oct/20.</t>
        </r>
      </text>
    </comment>
    <comment ref="CN368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09.10.2020
Bkash=6,570/-
College=4,620/-
Hostel=1,950/-</t>
        </r>
      </text>
    </comment>
    <comment ref="CO368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Less 30% in Tuition fee for Oct/20.</t>
        </r>
      </text>
    </comment>
    <comment ref="CP368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08/11/2020
By bkash
C=4620
H=1950
T=6570</t>
        </r>
      </text>
    </comment>
    <comment ref="CR368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26/01/21
4059
Dec + Janu/21
Paid in Janu/21</t>
        </r>
      </text>
    </comment>
    <comment ref="CT368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26/01/21
4059
Dec + Janu/21
Paid in Janu/21</t>
        </r>
      </text>
    </comment>
    <comment ref="CV368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10/02/21
By bkash
C=12620
H=1950
T=14570
</t>
        </r>
      </text>
    </comment>
    <comment ref="DB368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04/05/21
By bkash
C=11620
H=5850
T=17470</t>
        </r>
      </text>
    </comment>
    <comment ref="DD368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03/06/21
4261
</t>
        </r>
      </text>
    </comment>
    <comment ref="T369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15/09/2020
7,500/-</t>
        </r>
      </text>
    </comment>
    <comment ref="U369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15/09/2020
7,500/-</t>
        </r>
      </text>
    </comment>
    <comment ref="V369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15/09/2020
7,500/-</t>
        </r>
      </text>
    </comment>
    <comment ref="W369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25/01/21
3772
O/fee=8000
Dec/20
Janu=3620 Due=1000
Paid in Janu/21</t>
        </r>
      </text>
    </comment>
    <comment ref="CD369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15/09/2020
7,500/-</t>
        </r>
      </text>
    </comment>
    <comment ref="CF369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15/09/2020
7,500/-</t>
        </r>
      </text>
    </comment>
    <comment ref="CH369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15/09/2020
7,500/-</t>
        </r>
      </text>
    </comment>
    <comment ref="CJ369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25/01/21
3772
O/fee=8000
Dec/20
Janu=3620 Due=1000
Paid in Janu/21</t>
        </r>
      </text>
    </comment>
    <comment ref="CP369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15/10/20
3770</t>
        </r>
      </text>
    </comment>
    <comment ref="CR369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15/11/2020
3771
</t>
        </r>
      </text>
    </comment>
    <comment ref="CT369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25/01/21
3772
O/fee=8000
Dec/20
Janu=3620 Due=1000
Paid in Janu/21</t>
        </r>
      </text>
    </comment>
    <comment ref="CV369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25/01/21
3772
O/fee=8000
Dec/20
Janu=3620 Due=1000
Paid in Janu/21</t>
        </r>
      </text>
    </comment>
    <comment ref="DF369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06/06/21
3774
</t>
        </r>
      </text>
    </comment>
    <comment ref="T370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15/09/2020
7,500/-</t>
        </r>
      </text>
    </comment>
    <comment ref="U370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15/09/2020
7,500/-</t>
        </r>
      </text>
    </comment>
    <comment ref="V370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15/09/2020
7,500/-</t>
        </r>
      </text>
    </comment>
    <comment ref="W370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27/01/21
40907
O/fee=8000
Oct=2000 Due=2620
Paid in janu/21</t>
        </r>
      </text>
    </comment>
    <comment ref="CD370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15/09/2020
7,500/-</t>
        </r>
      </text>
    </comment>
    <comment ref="CF370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15/09/2020
7,500/-</t>
        </r>
      </text>
    </comment>
    <comment ref="CH370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15/09/2020
7,500/-</t>
        </r>
      </text>
    </comment>
    <comment ref="CJ370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27/01/21
40907
O/fee=8000
Oct=2000 Due=2620
Paid in janu/21</t>
        </r>
      </text>
    </comment>
    <comment ref="CM370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Less 30% in Tuition fee for Oct/20.</t>
        </r>
      </text>
    </comment>
    <comment ref="CN370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27/01/21
40907
O/fee=8000
Oct=2000 Due=2620
Paid in janu/21</t>
        </r>
      </text>
    </comment>
    <comment ref="CO370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Less 30% in Tuition fee for Oct/20.</t>
        </r>
      </text>
    </comment>
    <comment ref="CT370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27/01/21
40907
O/fee=8000
Oct=2000 Due=2620
Paid in janu/21</t>
        </r>
      </text>
    </comment>
    <comment ref="T371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15/09/2020
7,500/-</t>
        </r>
      </text>
    </comment>
    <comment ref="U371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15/09/2020
7,500/-</t>
        </r>
      </text>
    </comment>
    <comment ref="V371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15/09/2020
7,500/-</t>
        </r>
      </text>
    </comment>
    <comment ref="W371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30/12/2020
5162
Oct to Dec/20
O/fee With
Paid in Dec/20</t>
        </r>
      </text>
    </comment>
    <comment ref="CD371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15/09/2020
7,500/-</t>
        </r>
      </text>
    </comment>
    <comment ref="CF371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15/09/2020
7,500/-</t>
        </r>
      </text>
    </comment>
    <comment ref="CH371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15/09/2020
7,500/-</t>
        </r>
      </text>
    </comment>
    <comment ref="CJ371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30/12/2020
5162
Oct to Dec/20
O/fee With
Paid in Dec/20</t>
        </r>
      </text>
    </comment>
    <comment ref="CM371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Less 30% in Tuition fee for Oct/20.</t>
        </r>
      </text>
    </comment>
    <comment ref="CN371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30/12/2020
5162
Oct to Dec/20
O/fee With
Paid in Dec/20</t>
        </r>
      </text>
    </comment>
    <comment ref="CO371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Less 30% in Tuition fee for Oct/20.</t>
        </r>
      </text>
    </comment>
    <comment ref="CP371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30/12/2020
5162
Oct to Dec/20
O/fee With
Paid in Dec/20</t>
        </r>
      </text>
    </comment>
    <comment ref="CR371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30/12/2020
5162
Oct to Dec/20
O/fee With
Paid in Dec/20</t>
        </r>
      </text>
    </comment>
    <comment ref="CT371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26/01/21
5163
</t>
        </r>
      </text>
    </comment>
    <comment ref="DD371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03/06/21
5164
Feb/21 to April/21</t>
        </r>
      </text>
    </comment>
    <comment ref="T372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15/09/2020
7,500/-</t>
        </r>
      </text>
    </comment>
    <comment ref="U372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15/09/2020
7,500/-</t>
        </r>
      </text>
    </comment>
    <comment ref="V372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15/09/2020
7,500/-</t>
        </r>
      </text>
    </comment>
    <comment ref="W372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28.09.2020
5138</t>
        </r>
      </text>
    </comment>
    <comment ref="CD372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15/09/2020
7,500/-</t>
        </r>
      </text>
    </comment>
    <comment ref="CF372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15/09/2020
7,500/-</t>
        </r>
      </text>
    </comment>
    <comment ref="CH372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15/09/2020
7,500/-</t>
        </r>
      </text>
    </comment>
    <comment ref="CJ372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28.09.2020
5138</t>
        </r>
      </text>
    </comment>
    <comment ref="CM372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Less 30% in Tuition fee for Oct/20.</t>
        </r>
      </text>
    </comment>
    <comment ref="CN372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15.10.2020
5139
Oct/20
Less=30%</t>
        </r>
      </text>
    </comment>
    <comment ref="CO372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Less 30% in Tuition fee for Oct/20.</t>
        </r>
      </text>
    </comment>
    <comment ref="CP372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15/11/2020
5140</t>
        </r>
      </text>
    </comment>
    <comment ref="CR372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13/12/2020
5141
</t>
        </r>
      </text>
    </comment>
    <comment ref="CT372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18/01/2021
5142</t>
        </r>
      </text>
    </comment>
    <comment ref="CX372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03/03/21
5143 + 5144
Feb/21 + March/21</t>
        </r>
      </text>
    </comment>
    <comment ref="DB372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09/05/21
5145
</t>
        </r>
      </text>
    </comment>
    <comment ref="DD372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01/06/21
5146
June/21</t>
        </r>
      </text>
    </comment>
    <comment ref="T373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15/09/2020
7,500/-</t>
        </r>
      </text>
    </comment>
    <comment ref="U373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15/09/2020
7,500/-</t>
        </r>
      </text>
    </comment>
    <comment ref="V373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15/09/2020
7,500/-</t>
        </r>
      </text>
    </comment>
    <comment ref="W373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25/01/21
5090
O/fee8000
Oct + Nov/20
Paid in janu/21</t>
        </r>
      </text>
    </comment>
    <comment ref="CD373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15/09/2020
7,500/-</t>
        </r>
      </text>
    </comment>
    <comment ref="CF373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15/09/2020
7,500/-</t>
        </r>
      </text>
    </comment>
    <comment ref="CH373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15/09/2020
7,500/-</t>
        </r>
      </text>
    </comment>
    <comment ref="CJ373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25/01/21
5090
O/fee8000
Oct + Nov/20
Paid in janu/21</t>
        </r>
      </text>
    </comment>
    <comment ref="CM373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Less 30% in Tuition fee for Oct/20.</t>
        </r>
      </text>
    </comment>
    <comment ref="CN373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25/01/21
5090
O/fee8000
Oct + Nov/20
Paid in janu/21</t>
        </r>
      </text>
    </comment>
    <comment ref="CO373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Less 30% in Tuition fee for Oct/20.</t>
        </r>
      </text>
    </comment>
    <comment ref="CP373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25/01/21
5090
O/fee8000
Oct + Nov/20
Paid in janu/21</t>
        </r>
      </text>
    </comment>
    <comment ref="CT373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25/01/21
5090
O/fee8000
Oct + Nov/20
Paid in janu/21</t>
        </r>
      </text>
    </comment>
    <comment ref="CV373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10/02/21
5091</t>
        </r>
      </text>
    </comment>
    <comment ref="CZ373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12/04/21
5292
Feb/21 + March/21</t>
        </r>
      </text>
    </comment>
    <comment ref="DD373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06/06/21
5093
April + may/21</t>
        </r>
      </text>
    </comment>
    <comment ref="T374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15/09/2020
5,500/-</t>
        </r>
      </text>
    </comment>
    <comment ref="U374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15/09/2020
5,500/-</t>
        </r>
      </text>
    </comment>
    <comment ref="V374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15/09/2020
5,500/-
27/01/21
3554
S/c=2000
Oct/20
Paid in Janu/21</t>
        </r>
      </text>
    </comment>
    <comment ref="CD374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15/09/2020
5,500/-</t>
        </r>
      </text>
    </comment>
    <comment ref="CF374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15/09/2020
5,500/-</t>
        </r>
      </text>
    </comment>
    <comment ref="CH374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15/09/2020
5,500/-
27/01/21
3554
S/c=2000
Oct/20
Paid in Janu/21</t>
        </r>
      </text>
    </comment>
    <comment ref="CP374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27/01/21
3554
S/c=2500
Oct/20
Paid in Janu/21</t>
        </r>
      </text>
    </comment>
    <comment ref="CV374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27/01/21
3554
S/c=2000
Oct/20
Nov=380 Due=4240
Paid in Janu/21</t>
        </r>
      </text>
    </comment>
    <comment ref="CX374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10/02/21
3555
Up to ov/20</t>
        </r>
      </text>
    </comment>
    <comment ref="DD374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09/05/21
By bkash
C=24980</t>
        </r>
      </text>
    </comment>
    <comment ref="DF374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09/06/21
3557
</t>
        </r>
      </text>
    </comment>
    <comment ref="T375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15/09/2020
7,500/-</t>
        </r>
      </text>
    </comment>
    <comment ref="U375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15/09/2020
7,500/-</t>
        </r>
      </text>
    </comment>
    <comment ref="V375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15/09/2020
7,500/-</t>
        </r>
      </text>
    </comment>
    <comment ref="W375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15/11/2020
3578
Oct/20
O/fee8,000/-
Paid to Nov/2020</t>
        </r>
      </text>
    </comment>
    <comment ref="CD375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15/09/2020
7,500/-</t>
        </r>
      </text>
    </comment>
    <comment ref="CF375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15/09/2020
7,500/-</t>
        </r>
      </text>
    </comment>
    <comment ref="CH375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15/09/2020
7,500/-</t>
        </r>
      </text>
    </comment>
    <comment ref="CJ375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15/11/2020
3578
Oct/20
O/fee8,000/-
Paid to Nov/2020</t>
        </r>
      </text>
    </comment>
    <comment ref="CP375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15/11/2020
3578
Oct/20
O/fee8,000/-
Paid to Nov/2020</t>
        </r>
      </text>
    </comment>
    <comment ref="CR375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15/11/2020
3578
Oct/20
O/fee8,000/-</t>
        </r>
      </text>
    </comment>
    <comment ref="CX375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10/02/21
3579/81/81
Up to Janu/21</t>
        </r>
      </text>
    </comment>
    <comment ref="T376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15/09/2020
7,500/-</t>
        </r>
      </text>
    </comment>
    <comment ref="U376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15/09/2020
7,500/-</t>
        </r>
      </text>
    </comment>
    <comment ref="V376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15/09/2020
7,500/-</t>
        </r>
      </text>
    </comment>
    <comment ref="W376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06/12/2020
3458
O/fee With
Oct/20
Paid in Dec/20</t>
        </r>
      </text>
    </comment>
    <comment ref="CD376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15/09/2020
7,500/-</t>
        </r>
      </text>
    </comment>
    <comment ref="CF376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15/09/2020
7,500/-</t>
        </r>
      </text>
    </comment>
    <comment ref="CH376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15/09/2020
7,500/-</t>
        </r>
      </text>
    </comment>
    <comment ref="CJ376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06/12/2020
3458
O/fee With
Oct/20
Paid in Dec/20</t>
        </r>
      </text>
    </comment>
    <comment ref="CP376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06/12/2020
3458
O/fee With
Oct/20
Paid in Dec/20</t>
        </r>
      </text>
    </comment>
    <comment ref="CR376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19/01/2021
3459
Nov + Dec/20
Paid in Janu/21</t>
        </r>
      </text>
    </comment>
    <comment ref="CT376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06/12/2020
3458
O/fee With
Oct/20
Paid in Dec/20
19/01/2021
3459
Nov + Dec/20
Paid in Janu/21</t>
        </r>
      </text>
    </comment>
    <comment ref="CV376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19/01/2021
3459
Nov + Dec/20
Paid in Janu/21</t>
        </r>
      </text>
    </comment>
    <comment ref="CX376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10/02/21
3460
Janu/21</t>
        </r>
      </text>
    </comment>
    <comment ref="DB376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04/04/2021
3461
Feb + March/21</t>
        </r>
      </text>
    </comment>
    <comment ref="T377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15/09/2020
7,500/-</t>
        </r>
      </text>
    </comment>
    <comment ref="U377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15/09/2020
7,500/-</t>
        </r>
      </text>
    </comment>
    <comment ref="V377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15/09/2020
7,500/-</t>
        </r>
      </text>
    </comment>
    <comment ref="W377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21/01/2021
3818
Oct to Janu/21
O/fee=8000
Paid in Janu/21</t>
        </r>
      </text>
    </comment>
    <comment ref="CD377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15/09/2020
7,500/-</t>
        </r>
      </text>
    </comment>
    <comment ref="CF377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15/09/2020
7,500/-</t>
        </r>
      </text>
    </comment>
    <comment ref="CH377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15/09/2020
7,500/-</t>
        </r>
      </text>
    </comment>
    <comment ref="CJ377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21/01/2021
3818
Oct to Janu/21
O/fee=8000
Paid in Janu/21</t>
        </r>
      </text>
    </comment>
    <comment ref="CP377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21/01/2021
3818
Oct to Janu/21
O/fee=8000
Paid in Janu/21</t>
        </r>
      </text>
    </comment>
    <comment ref="CR377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21/01/2021
3818
Oct to Janu/21
O/fee=8000
Paid in Janu/21</t>
        </r>
      </text>
    </comment>
    <comment ref="CT377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21/01/2021
3818
Oct to Janu/21
O/fee=8000
Paid in Janu/21</t>
        </r>
      </text>
    </comment>
    <comment ref="CV377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21/01/2021
3818
Oct to Janu/21
O/fee=8000
Paid in Janu/21</t>
        </r>
      </text>
    </comment>
    <comment ref="DF377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05/06/21
3819
Up to May/21</t>
        </r>
      </text>
    </comment>
    <comment ref="T378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15/09/2020
7,500/-</t>
        </r>
      </text>
    </comment>
    <comment ref="U378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15/09/2020
7,500/-</t>
        </r>
      </text>
    </comment>
    <comment ref="V378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15/09/2020
7,500/-</t>
        </r>
      </text>
    </comment>
    <comment ref="W378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30/01/21
3506
O/fee=8000
Oct to Dec/20
Paid in Janu/21</t>
        </r>
      </text>
    </comment>
    <comment ref="CD378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15/09/2020
7,500/-</t>
        </r>
      </text>
    </comment>
    <comment ref="CF378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15/09/2020
7,500/-</t>
        </r>
      </text>
    </comment>
    <comment ref="CH378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15/09/2020
7,500/-</t>
        </r>
      </text>
    </comment>
    <comment ref="CJ378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30/01/21
3506
O/fee=8000
Oct to Dec/20
Paid in Janu/21</t>
        </r>
      </text>
    </comment>
    <comment ref="CP378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30/01/21
3506
O/fee=8000
Oct to Dec/20
Paid in Janu/21</t>
        </r>
      </text>
    </comment>
    <comment ref="CR378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30/01/21
3506
O/fee=8000
Oct to Dec/20
Paid in Janu/21</t>
        </r>
      </text>
    </comment>
    <comment ref="CT378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30/01/21
3506
O/fee=8000
Oct to Dec/20
Paid in Janu/21</t>
        </r>
      </text>
    </comment>
    <comment ref="CV378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30/01/21
3506
O/fee=8000
Oct to Dec/20
Paid in Janu/21</t>
        </r>
      </text>
    </comment>
    <comment ref="T379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16/09/2020
7,500/-</t>
        </r>
      </text>
    </comment>
    <comment ref="U379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16/09/2020
7,500/-</t>
        </r>
      </text>
    </comment>
    <comment ref="V379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16/09/2020
7,500/-</t>
        </r>
      </text>
    </comment>
    <comment ref="W379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24/01/2021
3675
Nov + Dec/21
O/fee=8000
Paid in Janu/21</t>
        </r>
      </text>
    </comment>
    <comment ref="CD379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16/09/2020
7,500/-</t>
        </r>
      </text>
    </comment>
    <comment ref="CF379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16/09/2020
7,500/-</t>
        </r>
      </text>
    </comment>
    <comment ref="CH379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16/09/2020
7,500/-</t>
        </r>
      </text>
    </comment>
    <comment ref="CJ379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24/01/2021
3675
Nov + Dec/21
O/fee=8000
Paid in Janu/21</t>
        </r>
      </text>
    </comment>
    <comment ref="CM379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Less 30% in Tuition fee for Oct/20.</t>
        </r>
      </text>
    </comment>
    <comment ref="CN379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09/11/2020
3650
Oct/20
Paid to Nov/20</t>
        </r>
      </text>
    </comment>
    <comment ref="CO379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Less 30% in Tuition fee for Oct/20.</t>
        </r>
      </text>
    </comment>
    <comment ref="CP379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09/11/2020
3650
Oct/20</t>
        </r>
      </text>
    </comment>
    <comment ref="CR379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10/12/2020
By bkash
C=4620
Nov/20
Paid in Dec/20
O/fee  Dec/20 Due
13/01/2021
By bkash
C=4620
H=0
Dec/21
Paid in janu/21</t>
        </r>
      </text>
    </comment>
    <comment ref="CT379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13/01/2021
By bkash
C=4620
H=0
Dec/21
Paid in janu/21
27/01/21
3651
O/fee=8000
Janu/21
Paid in janu/21</t>
        </r>
      </text>
    </comment>
    <comment ref="DB379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06/05/21
By bkash
C=13860
</t>
        </r>
      </text>
    </comment>
    <comment ref="DD379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05/06/21
3652
Up to June/21</t>
        </r>
      </text>
    </comment>
    <comment ref="T380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16/09/2020
7,500/-</t>
        </r>
      </text>
    </comment>
    <comment ref="U380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16/09/2020
7,500/-</t>
        </r>
      </text>
    </comment>
    <comment ref="V380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16/09/2020
7,500/-</t>
        </r>
      </text>
    </comment>
    <comment ref="W380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24/01/2021
3675
Nov + Dec/21
O/fee=8000
Paid in Janu/21</t>
        </r>
      </text>
    </comment>
    <comment ref="CD380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16/09/2020
7,500/-</t>
        </r>
      </text>
    </comment>
    <comment ref="CF380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16/09/2020
7,500/-</t>
        </r>
      </text>
    </comment>
    <comment ref="CH380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16/09/2020
7,500/-</t>
        </r>
      </text>
    </comment>
    <comment ref="CJ380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24/01/2021
3675
Nov + Dec/21
O/fee=8000
Paid in Janu/21</t>
        </r>
      </text>
    </comment>
    <comment ref="CM380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Less 30% in Tuition fee for Oct/20.</t>
        </r>
      </text>
    </comment>
    <comment ref="CN380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07/11/2020
3674
Oct/2020
Paid to Nov/2020</t>
        </r>
      </text>
    </comment>
    <comment ref="CO380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Less 30% in Tuition fee for Oct/20.</t>
        </r>
      </text>
    </comment>
    <comment ref="CP380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07/11/2020
3674
Oct/2020
24/01/2021
3675
Nov + Dec/21
O/fee=8000
Paid in Janu/21</t>
        </r>
      </text>
    </comment>
    <comment ref="CR380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24/01/2021
3675
Nov + Dec/21
O/fee=8000
Paid in Janu/21</t>
        </r>
      </text>
    </comment>
    <comment ref="CT380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24/01/2021
3675
Nov + Dec/21
O/fee=8000
Paid in Janu/21</t>
        </r>
      </text>
    </comment>
    <comment ref="CX380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03/03/21
8676
Janu + Feb/21</t>
        </r>
      </text>
    </comment>
    <comment ref="DD380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05/06/21
3677</t>
        </r>
      </text>
    </comment>
    <comment ref="T381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16/09/2020
7,500/-</t>
        </r>
      </text>
    </comment>
    <comment ref="U381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16/09/2020
7,500/-</t>
        </r>
      </text>
    </comment>
    <comment ref="V381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16/09/2020
7,500/-</t>
        </r>
      </text>
    </comment>
    <comment ref="W381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27/01/21
3866
O/fee=3760 Due=4240
Oct + Nov/20
Paid in Janu/21</t>
        </r>
      </text>
    </comment>
    <comment ref="CD381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16/09/2020
7,500/-</t>
        </r>
      </text>
    </comment>
    <comment ref="CF381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16/09/2020
7,500/-</t>
        </r>
      </text>
    </comment>
    <comment ref="CH381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16/09/2020
7,500/-</t>
        </r>
      </text>
    </comment>
    <comment ref="CJ381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27/01/21
3866
O/fee=3760 Due=4240
Oct + Nov/20
Paid in Janu/21</t>
        </r>
      </text>
    </comment>
    <comment ref="CM381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Less 30% in Tuition fee for Oct/20.</t>
        </r>
      </text>
    </comment>
    <comment ref="CN381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27/01/21
3866
O/fee=3760 Due=4240
Oct + Nov/20
Paid in Janu/21</t>
        </r>
      </text>
    </comment>
    <comment ref="CO381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Less 30% in Tuition fee for Oct/20.</t>
        </r>
      </text>
    </comment>
    <comment ref="CP381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27/01/21
3866
O/fee=3760 Due=4240
Oct + Nov/20
Paid in Janu/21</t>
        </r>
      </text>
    </comment>
    <comment ref="CT381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27/01/21
3866
O/fee=3760 Due=4240
Oct + Nov/20
Paid in Janu/21</t>
        </r>
      </text>
    </comment>
    <comment ref="T382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16/09/2020
7,500/-</t>
        </r>
      </text>
    </comment>
    <comment ref="U382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16/09/2020
7,500/-</t>
        </r>
      </text>
    </comment>
    <comment ref="V382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16/09/2020
7,500/-</t>
        </r>
      </text>
    </comment>
    <comment ref="CD382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16/09/2020
7,500/-</t>
        </r>
      </text>
    </comment>
    <comment ref="CF382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16/09/2020
7,500/-</t>
        </r>
      </text>
    </comment>
    <comment ref="CH382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16/09/2020
7,500/-</t>
        </r>
      </text>
    </comment>
    <comment ref="CM382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Less 30% in Tuition fee for Oct/20.</t>
        </r>
      </text>
    </comment>
    <comment ref="CN382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10.10.2020
Bkash=4,620/-</t>
        </r>
      </text>
    </comment>
    <comment ref="CO382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Less 30% in Tuition fee for Oct/20.</t>
        </r>
      </text>
    </comment>
    <comment ref="CP382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09/11/2020
By bkash
C=4620</t>
        </r>
      </text>
    </comment>
    <comment ref="CR382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15/12/2020
By bkash
C=4620
H=0
O/fee Due</t>
        </r>
      </text>
    </comment>
    <comment ref="CT382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18/01/2021
By bkash
C=4620
</t>
        </r>
      </text>
    </comment>
    <comment ref="CV382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10/02/21
4466
O/fee=8000</t>
        </r>
      </text>
    </comment>
    <comment ref="CZ382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25/04/21
By bkash
C=4620
H=0
Feb/21</t>
        </r>
      </text>
    </comment>
    <comment ref="DD382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05/06/21
4467
</t>
        </r>
      </text>
    </comment>
    <comment ref="T383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16/09/2020
7,500/-</t>
        </r>
      </text>
    </comment>
    <comment ref="U383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16/09/2020
7,500/-</t>
        </r>
      </text>
    </comment>
    <comment ref="V383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16/09/2020
7,500/-</t>
        </r>
      </text>
    </comment>
    <comment ref="CD383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16/09/2020
7,500/-</t>
        </r>
      </text>
    </comment>
    <comment ref="CF383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16/09/2020
7,500/-</t>
        </r>
      </text>
    </comment>
    <comment ref="CH383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16/09/2020
7,500/-</t>
        </r>
      </text>
    </comment>
    <comment ref="CM383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Less 30% in Tuition fee for Oct/20.</t>
        </r>
      </text>
    </comment>
    <comment ref="CO383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Less 30% in Tuition fee for Oct/20.</t>
        </r>
      </text>
    </comment>
    <comment ref="T384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16/09/2020
7,500/-</t>
        </r>
      </text>
    </comment>
    <comment ref="U384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16/09/2020
7,500/-</t>
        </r>
      </text>
    </comment>
    <comment ref="V384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16/09/2020
7,500/-</t>
        </r>
      </text>
    </comment>
    <comment ref="CD384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16/09/2020
7,500/-</t>
        </r>
      </text>
    </comment>
    <comment ref="CF384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16/09/2020
7,500/-</t>
        </r>
      </text>
    </comment>
    <comment ref="CH384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16/09/2020
7,500/-</t>
        </r>
      </text>
    </comment>
    <comment ref="CM384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Less 30% in Tuition fee for Oct/20.</t>
        </r>
      </text>
    </comment>
    <comment ref="CN384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27/01/21
4514
Oct to Janu/21
Paid In Januu/21</t>
        </r>
      </text>
    </comment>
    <comment ref="CO384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Less 30% in Tuition fee for Oct/20.</t>
        </r>
      </text>
    </comment>
    <comment ref="CP384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27/01/21
4514
Oct to Janu/21
Paid In Januu/21</t>
        </r>
      </text>
    </comment>
    <comment ref="CR384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27/01/21
4514
Oct to Janu/21
Paid In Januu/21</t>
        </r>
      </text>
    </comment>
    <comment ref="CT384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27/01/21
4514
Oct to Janu/21
Paid In Januu/21</t>
        </r>
      </text>
    </comment>
    <comment ref="CV384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10/02/21
4515</t>
        </r>
      </text>
    </comment>
    <comment ref="DD384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06/06/21
4516
Up to May/21</t>
        </r>
      </text>
    </comment>
    <comment ref="T385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16/09/2020
7,500/-</t>
        </r>
      </text>
    </comment>
    <comment ref="U385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16/09/2020
7,500/-</t>
        </r>
      </text>
    </comment>
    <comment ref="V385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16/09/2020
7,500/-</t>
        </r>
      </text>
    </comment>
    <comment ref="W385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27/01/21
3627
O/fee=8000
Nov to Dec/21
Paid in Janu/21</t>
        </r>
      </text>
    </comment>
    <comment ref="CD385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16/09/2020
7,500/-</t>
        </r>
      </text>
    </comment>
    <comment ref="CF385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16/09/2020
7,500/-</t>
        </r>
      </text>
    </comment>
    <comment ref="CH385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16/09/2020
7,500/-</t>
        </r>
      </text>
    </comment>
    <comment ref="CJ385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27/01/21
3627
O/fee=8000
Nov to Dec/21
Paid in Janu/21</t>
        </r>
      </text>
    </comment>
    <comment ref="CM385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Less 30% in Tuition fee for Oct/20.</t>
        </r>
      </text>
    </comment>
    <comment ref="CN385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10/11/2020
3626
Oct/2020
Paid to Nov/2020
</t>
        </r>
      </text>
    </comment>
    <comment ref="CO385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Less 30% in Tuition fee for Oct/20.</t>
        </r>
      </text>
    </comment>
    <comment ref="CP385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10/11/2020
3626
Oct/2020
27/01/21
3627
O/fee=8000
Nov to Dec/21
Paid in Janu/21</t>
        </r>
      </text>
    </comment>
    <comment ref="CR385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27/01/21
3627
O/fee=8000
Nov to Dec/21
Paid in Janu/21</t>
        </r>
      </text>
    </comment>
    <comment ref="CT385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27/01/21
3627
O/fee=8000
Nov to Dec/21
Paid in Janu/21</t>
        </r>
      </text>
    </comment>
    <comment ref="DD385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10/06/21
3628
Up to May/21</t>
        </r>
      </text>
    </comment>
    <comment ref="T386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16/09/2020
7,500/-</t>
        </r>
      </text>
    </comment>
    <comment ref="U386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16/09/2020
7,500/-</t>
        </r>
      </text>
    </comment>
    <comment ref="V386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16/09/2020
7,500/-</t>
        </r>
      </text>
    </comment>
    <comment ref="W386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27/01/21
4322
O/fee=8000
Oct to Janu/21
Paid In Janu/21</t>
        </r>
      </text>
    </comment>
    <comment ref="CD386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16/09/2020
7,500/-</t>
        </r>
      </text>
    </comment>
    <comment ref="CF386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16/09/2020
7,500/-</t>
        </r>
      </text>
    </comment>
    <comment ref="CH386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16/09/2020
7,500/-</t>
        </r>
      </text>
    </comment>
    <comment ref="CJ386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27/01/21
4322
O/fee=8000
Oct to Janu/21
Paid In Janu/21</t>
        </r>
      </text>
    </comment>
    <comment ref="CM386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Less 30% in Tuition fee for Oct/20.</t>
        </r>
      </text>
    </comment>
    <comment ref="CN386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27/01/21
4322
O/fee=8000
Oct to Janu/21
Paid In Janu/21</t>
        </r>
      </text>
    </comment>
    <comment ref="CO386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Less 30% in Tuition fee for Oct/20.</t>
        </r>
      </text>
    </comment>
    <comment ref="CP386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27/01/21
4322
O/fee=8000
Oct to Janu/21
Paid In Janu/21</t>
        </r>
      </text>
    </comment>
    <comment ref="CR386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27/01/21
4322
O/fee=8000
Oct to Janu/21
Paid In Janu/21</t>
        </r>
      </text>
    </comment>
    <comment ref="CT386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27/01/21
4322
O/fee=8000
Oct to Janu/21
Paid In Janu/21</t>
        </r>
      </text>
    </comment>
    <comment ref="DD386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05/06/21
4323
</t>
        </r>
      </text>
    </comment>
    <comment ref="T387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16/09/2020
1,500/-</t>
        </r>
      </text>
    </comment>
    <comment ref="U387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08/10/20
4082
Paid to oct/20</t>
        </r>
      </text>
    </comment>
    <comment ref="V387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08/10/20
4082
Paid to oct/20</t>
        </r>
      </text>
    </comment>
    <comment ref="W387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08/10/20
4082
Paid to oct/20</t>
        </r>
      </text>
    </comment>
    <comment ref="CD387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16/09/2020
1,500/-</t>
        </r>
      </text>
    </comment>
    <comment ref="CF387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08/10/20
4082
Paid to oct/20</t>
        </r>
      </text>
    </comment>
    <comment ref="CH387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08/10/20
4082
Paid to oct/20</t>
        </r>
      </text>
    </comment>
    <comment ref="CJ387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08/10/20
4082
Paid to oct/20</t>
        </r>
      </text>
    </comment>
    <comment ref="CP387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08/10/20
4082
S/c=5000
Dev=1000
O/fee=8000
Oct=4620</t>
        </r>
      </text>
    </comment>
    <comment ref="CT387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26/01/21
Nov + Dec/21
Paid in Janu/21</t>
        </r>
      </text>
    </comment>
    <comment ref="CV387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26/01/21
Nov + Dec/21
Paid in Janu/21</t>
        </r>
      </text>
    </comment>
    <comment ref="T388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16/09/2020
7,500/-</t>
        </r>
      </text>
    </comment>
    <comment ref="U388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16/09/2020
7,500/-</t>
        </r>
      </text>
    </comment>
    <comment ref="V388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16/09/2020
7,500/-</t>
        </r>
      </text>
    </comment>
    <comment ref="W388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18.10.2020
4539
Others fee=8,000/-</t>
        </r>
      </text>
    </comment>
    <comment ref="CD388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16/09/2020
7,500/-</t>
        </r>
      </text>
    </comment>
    <comment ref="CF388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16/09/2020
7,500/-</t>
        </r>
      </text>
    </comment>
    <comment ref="CH388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16/09/2020
7,500/-</t>
        </r>
      </text>
    </comment>
    <comment ref="CJ388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18.10.2020
4539
Others fee=8,000/-</t>
        </r>
      </text>
    </comment>
    <comment ref="CM388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Less 30% in Tuition fee for Oct/20.</t>
        </r>
      </text>
    </comment>
    <comment ref="CN388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11.10.2020
4538
Oct/20 (Less=30%)
Others fee due by P.sir
18.10.2020
4539
Others fee=8,000/-</t>
        </r>
      </text>
    </comment>
    <comment ref="CO388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Less 30% in Tuition fee for Oct/20.</t>
        </r>
      </text>
    </comment>
    <comment ref="CP388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09/11/2020
4540
</t>
        </r>
      </text>
    </comment>
    <comment ref="CR388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09/12/2020
4541
</t>
        </r>
      </text>
    </comment>
    <comment ref="CT388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09/01/21
46542
</t>
        </r>
      </text>
    </comment>
    <comment ref="CV388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09/02/21
4543</t>
        </r>
      </text>
    </comment>
    <comment ref="CX388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09/03/21
4544</t>
        </r>
      </text>
    </comment>
    <comment ref="DD388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07/06/21
4545/46/47
</t>
        </r>
      </text>
    </comment>
    <comment ref="T389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16/09/2020
7,500/-</t>
        </r>
      </text>
    </comment>
    <comment ref="U389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16/09/2020
7,500/-</t>
        </r>
      </text>
    </comment>
    <comment ref="V389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16/09/2020
7,500/-</t>
        </r>
      </text>
    </comment>
    <comment ref="W389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30/01/21
3842
O/fee=8000
Nov to Janu/21
Paid in Janu/21</t>
        </r>
      </text>
    </comment>
    <comment ref="CD389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16/09/2020
7,500/-</t>
        </r>
      </text>
    </comment>
    <comment ref="CF389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16/09/2020
7,500/-</t>
        </r>
      </text>
    </comment>
    <comment ref="CH389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16/09/2020
7,500/-</t>
        </r>
      </text>
    </comment>
    <comment ref="CJ389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30/01/21
3842
O/fee=8000
Nov to Janu/21
Paid in Janu/21</t>
        </r>
      </text>
    </comment>
    <comment ref="CM389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Less 30% in Tuition fee for Oct/20.</t>
        </r>
      </text>
    </comment>
    <comment ref="CN389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30/01/21
3842
O/fee=8000
Nov to Janu/21
Paid in Janu/21</t>
        </r>
      </text>
    </comment>
    <comment ref="CO389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Less 30% in Tuition fee for Oct/20.</t>
        </r>
      </text>
    </comment>
    <comment ref="CP389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30/01/21
3842
O/fee=8000
Nov to Janu/21
Paid in Janu/21</t>
        </r>
      </text>
    </comment>
    <comment ref="CR389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30/01/21
3842
O/fee=8000
Nov to Janu/21
Paid in Janu/21</t>
        </r>
      </text>
    </comment>
    <comment ref="CT389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30/01/21
3842/3843
O/fee=8000
Nov to Janu/21
Paid in Janu/21</t>
        </r>
      </text>
    </comment>
    <comment ref="H390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T.c Order By
 board  28/03/21
College=03/04/21</t>
        </r>
      </text>
    </comment>
    <comment ref="L390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T.c Order By
 board  28/03/21
College=03/04/21</t>
        </r>
      </text>
    </comment>
    <comment ref="T390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16/09/2020
7,500/-</t>
        </r>
      </text>
    </comment>
    <comment ref="U390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16/09/2020
7,500/-</t>
        </r>
      </text>
    </comment>
    <comment ref="V390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16/09/2020
7,500/-</t>
        </r>
      </text>
    </comment>
    <comment ref="W390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04/01/2021
4813
Janu/21
O/fee=2000 Due=6000
Paid in Janu/21
03/02/21
4014
O/fee=6000
Feb/21
Paid in Feb/21</t>
        </r>
      </text>
    </comment>
    <comment ref="CD390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16/09/2020
7,500/-</t>
        </r>
      </text>
    </comment>
    <comment ref="CF390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16/09/2020
7,500/-</t>
        </r>
      </text>
    </comment>
    <comment ref="CH390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16/09/2020
7,500/-</t>
        </r>
      </text>
    </comment>
    <comment ref="CJ390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04/01/2021
4813
Janu/21
O/fee=2000 Due=6000
Paid in Janu/21
03/02/21
4014
O/fee=6000
Feb/21
Paid in Feb/21</t>
        </r>
      </text>
    </comment>
    <comment ref="CP390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03/10/20
4010
</t>
        </r>
      </text>
    </comment>
    <comment ref="CR390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09/11/2020
4011
</t>
        </r>
      </text>
    </comment>
    <comment ref="CT390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06/12/020
4012
O/fee Due</t>
        </r>
      </text>
    </comment>
    <comment ref="CV390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04/01/2021
4813
Janu/21
O/fee=2000 Due=6000
Paid in Janu/21</t>
        </r>
      </text>
    </comment>
    <comment ref="CX390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03/02/21
4014
O/fee=6000
Feb/21
Paid in Feb/21</t>
        </r>
      </text>
    </comment>
    <comment ref="CZ390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04/03/21
4015</t>
        </r>
      </text>
    </comment>
    <comment ref="T391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16/09/2020
2,500/-</t>
        </r>
      </text>
    </comment>
    <comment ref="U391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16/09/2020
2,500/-</t>
        </r>
      </text>
    </comment>
    <comment ref="V391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06/12/2020
3723
17,620/-
O/fee With
S/c With
Oct /20
Paid in Dec/20</t>
        </r>
      </text>
    </comment>
    <comment ref="W391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06/12/2020
3723
17,620/-
O/fee With
S/c With
Oct /20
Paid in Dec/20</t>
        </r>
      </text>
    </comment>
    <comment ref="CD391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16/09/2020
2,500/-</t>
        </r>
      </text>
    </comment>
    <comment ref="CF391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16/09/2020
2,500/-</t>
        </r>
      </text>
    </comment>
    <comment ref="CH391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06/12/2020
3723
17,620/-
O/fee With
S/c With
Oct /20
Paid in Dec/20</t>
        </r>
      </text>
    </comment>
    <comment ref="CJ391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06/12/2020
3723
17,620/-
O/fee With
S/c With
Oct /20
Paid in Dec/20</t>
        </r>
      </text>
    </comment>
    <comment ref="CM391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Less 30% in Tuition fee for Oct/20.</t>
        </r>
      </text>
    </comment>
    <comment ref="CN391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06/12/2020
3723
17,620/-
O/fee With
S/c With
Oct /20
Paid in Dec/20</t>
        </r>
      </text>
    </comment>
    <comment ref="CO391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Less 30% in Tuition fee for Oct/20.</t>
        </r>
      </text>
    </comment>
    <comment ref="CP391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24/01/2021
3722
Nov to Janu/21
Paid in Janu/21</t>
        </r>
      </text>
    </comment>
    <comment ref="CR391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06/12/2020
3723
O/fee With
S/c With
Oct /20
24/01/2021
3722
Nov to Janu/21
Paid in Janu/21</t>
        </r>
      </text>
    </comment>
    <comment ref="CT391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24/01/2021
3722
Nov to Janu/21
Paid in Janu/21</t>
        </r>
      </text>
    </comment>
    <comment ref="T392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16/09/2020
7,500/-</t>
        </r>
      </text>
    </comment>
    <comment ref="U392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16/09/2020
7,500/-</t>
        </r>
      </text>
    </comment>
    <comment ref="V392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16/09/2020
7,500/-</t>
        </r>
      </text>
    </comment>
    <comment ref="W392" authorId="0">
      <text>
        <r>
          <rPr>
            <b/>
            <sz val="9"/>
            <color indexed="81"/>
            <rFont val="Tahoma"/>
            <family val="2"/>
          </rPr>
          <t xml:space="preserve">Windows User:
</t>
        </r>
        <r>
          <rPr>
            <sz val="9"/>
            <color indexed="81"/>
            <rFont val="Tahoma"/>
            <family val="2"/>
          </rPr>
          <t>27/01/21
5042
O/fee=4760 Due=340
Oct + Nov/20
Paid in janu/21</t>
        </r>
      </text>
    </comment>
    <comment ref="CD392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16/09/2020
7,500/-</t>
        </r>
      </text>
    </comment>
    <comment ref="CF392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16/09/2020
7,500/-</t>
        </r>
      </text>
    </comment>
    <comment ref="CH392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16/09/2020
7,500/-</t>
        </r>
      </text>
    </comment>
    <comment ref="CJ392" authorId="0">
      <text>
        <r>
          <rPr>
            <b/>
            <sz val="9"/>
            <color indexed="81"/>
            <rFont val="Tahoma"/>
            <family val="2"/>
          </rPr>
          <t xml:space="preserve">Windows User:
</t>
        </r>
        <r>
          <rPr>
            <sz val="9"/>
            <color indexed="81"/>
            <rFont val="Tahoma"/>
            <family val="2"/>
          </rPr>
          <t>27/01/21
5042
O/fee=4760 Due=340
Oct + Nov/20
Paid in janu/21</t>
        </r>
      </text>
    </comment>
    <comment ref="CM392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Less 30% in Tuition fee for Oct/20.</t>
        </r>
      </text>
    </comment>
    <comment ref="CN392" authorId="0">
      <text>
        <r>
          <rPr>
            <b/>
            <sz val="9"/>
            <color indexed="81"/>
            <rFont val="Tahoma"/>
            <family val="2"/>
          </rPr>
          <t xml:space="preserve">Windows User:
</t>
        </r>
        <r>
          <rPr>
            <sz val="9"/>
            <color indexed="81"/>
            <rFont val="Tahoma"/>
            <family val="2"/>
          </rPr>
          <t>27/01/21
5042
O/fee=4760 Due=340
Oct + Nov/20
Paid in janu/21</t>
        </r>
      </text>
    </comment>
    <comment ref="CO392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Less 30% in Tuition fee for Oct/20.</t>
        </r>
      </text>
    </comment>
    <comment ref="CP392" authorId="0">
      <text>
        <r>
          <rPr>
            <b/>
            <sz val="9"/>
            <color indexed="81"/>
            <rFont val="Tahoma"/>
            <family val="2"/>
          </rPr>
          <t xml:space="preserve">Windows User:
</t>
        </r>
        <r>
          <rPr>
            <sz val="9"/>
            <color indexed="81"/>
            <rFont val="Tahoma"/>
            <family val="2"/>
          </rPr>
          <t>27/01/21
5042
O/fee=4760 Due=340
Oct + Nov/20
Paid in janu/21</t>
        </r>
      </text>
    </comment>
    <comment ref="CT392" authorId="0">
      <text>
        <r>
          <rPr>
            <b/>
            <sz val="9"/>
            <color indexed="81"/>
            <rFont val="Tahoma"/>
            <family val="2"/>
          </rPr>
          <t xml:space="preserve">Windows User:
</t>
        </r>
        <r>
          <rPr>
            <sz val="9"/>
            <color indexed="81"/>
            <rFont val="Tahoma"/>
            <family val="2"/>
          </rPr>
          <t>27/01/21
5042
O/fee=4760 Due=3420
Oct + Nov/20
Paid in janu/21</t>
        </r>
      </text>
    </comment>
    <comment ref="DD392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06/06/21
5043
O/fee=3240
Dec/20 t+Janu/21
Feb=1380 Due=3240</t>
        </r>
      </text>
    </comment>
    <comment ref="T393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16/09/2020
7,500/-</t>
        </r>
      </text>
    </comment>
    <comment ref="U393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16/09/2020
7,500/-</t>
        </r>
      </text>
    </comment>
    <comment ref="V393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16/09/2020
7,500/-</t>
        </r>
      </text>
    </comment>
    <comment ref="CD393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16/09/2020
7,500/-</t>
        </r>
      </text>
    </comment>
    <comment ref="CF393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16/09/2020
7,500/-</t>
        </r>
      </text>
    </comment>
    <comment ref="CH393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16/09/2020
7,500/-</t>
        </r>
      </text>
    </comment>
    <comment ref="CM393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Less 30% in Tuition fee for Oct/20.</t>
        </r>
      </text>
    </comment>
    <comment ref="CN393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11.10.2020
5066
Oct/20 (Less=30%)
Others fee due by P.sir</t>
        </r>
      </text>
    </comment>
    <comment ref="CO393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Less 30% in Tuition fee for Oct/20.</t>
        </r>
      </text>
    </comment>
    <comment ref="CP393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27/01/21
5067
Nov + Dec/20
Paid in Janu/21</t>
        </r>
      </text>
    </comment>
    <comment ref="CR393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27/01/21
5067
Nov + Dec/20
Paid in Janu/21</t>
        </r>
      </text>
    </comment>
    <comment ref="CT393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27/01/21
5067
Nov + Dec/20
Paid in Janu/21</t>
        </r>
      </text>
    </comment>
    <comment ref="CV393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10/02/21
5068</t>
        </r>
      </text>
    </comment>
    <comment ref="DB393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02/05/21
5069
Feb + March/21</t>
        </r>
      </text>
    </comment>
    <comment ref="DD393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06/06/21
5070
April + May/21</t>
        </r>
      </text>
    </comment>
    <comment ref="H394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Less-3,300/-</t>
        </r>
      </text>
    </comment>
    <comment ref="L394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Less-3,300/-</t>
        </r>
      </text>
    </comment>
    <comment ref="T394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17/09/2020
7,500/-</t>
        </r>
      </text>
    </comment>
    <comment ref="U394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17/09/2020
7,500/-</t>
        </r>
      </text>
    </comment>
    <comment ref="V394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17/09/2020
7,500/-</t>
        </r>
      </text>
    </comment>
    <comment ref="W394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03/01/21
6872
O/fee=8000
Oct to Janu/21
Paid in Jnau/21</t>
        </r>
      </text>
    </comment>
    <comment ref="CD394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17/09/2020
7,500/-</t>
        </r>
      </text>
    </comment>
    <comment ref="CF394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17/09/2020
7,500/-</t>
        </r>
      </text>
    </comment>
    <comment ref="CH394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17/09/2020
7,500/-</t>
        </r>
      </text>
    </comment>
    <comment ref="CJ394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03/01/21
6872
O/fee=8000
Oct to Janu/21
Paid in Jnau/21</t>
        </r>
      </text>
    </comment>
    <comment ref="CP394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03/01/21
6872
O/fee=8000
Oct to Janu/21
Paid in Jnau/21</t>
        </r>
      </text>
    </comment>
    <comment ref="CR394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03/01/21
6872
O/fee=8000
Oct to Janu/21
Paid in Jnau/21</t>
        </r>
      </text>
    </comment>
    <comment ref="CT394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03/01/21
6872
O/fee=8000
Oct to Janu/21
Paid in Jnau/21</t>
        </r>
      </text>
    </comment>
    <comment ref="CV394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03/01/21
6872
O/fee=8000
Oct to Janu/21
Paid in Jnau/21</t>
        </r>
      </text>
    </comment>
    <comment ref="DF394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06/06/21
6873
Up to June/21</t>
        </r>
      </text>
    </comment>
    <comment ref="T395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17/09/2020
1,500/-</t>
        </r>
      </text>
    </comment>
    <comment ref="U395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27/01/2021
8553
Ded fee=1000
S/c=5000
O/fee=4000
Paid in Janu/21</t>
        </r>
      </text>
    </comment>
    <comment ref="V395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27/01/2021
8553
Dev fee=1000
S/c=5000
O/fee=4000
Paid in Janu/21</t>
        </r>
      </text>
    </comment>
    <comment ref="W395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27/01/2021
8553
Dev fee=1000
S/c=5000
O/fee=4000
Paid in Janu/21</t>
        </r>
      </text>
    </comment>
    <comment ref="CD395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17/09/2020
1,500/-</t>
        </r>
      </text>
    </comment>
    <comment ref="CF395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27/01/2021
8553
Ded fee=1000
S/c=5000
O/fee=4000
Paid in Janu/21</t>
        </r>
      </text>
    </comment>
    <comment ref="CH395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27/01/2021
8553
Dev fee=1000
S/c=5000
O/fee=4000
Paid in Janu/21</t>
        </r>
      </text>
    </comment>
    <comment ref="CJ395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27/01/2021
8553
Dev fee=1000
S/c=5000
O/fee=4000
Paid in Janu/21</t>
        </r>
      </text>
    </comment>
    <comment ref="CV395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27/01/2021
8553
Ded fee=1000
S/c=5000
O/fee=4000
Paid in Janu/21</t>
        </r>
      </text>
    </comment>
    <comment ref="H396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Less-3,300/-</t>
        </r>
      </text>
    </comment>
    <comment ref="L396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Less-3,300/-</t>
        </r>
      </text>
    </comment>
    <comment ref="T396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17/09/2020
7,500/-</t>
        </r>
      </text>
    </comment>
    <comment ref="U396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17/09/2020
7,500/-</t>
        </r>
      </text>
    </comment>
    <comment ref="V396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17/09/2020
7,500/-</t>
        </r>
      </text>
    </comment>
    <comment ref="CD396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17/09/2020
7,500/-</t>
        </r>
      </text>
    </comment>
    <comment ref="CF396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17/09/2020
7,500/-</t>
        </r>
      </text>
    </comment>
    <comment ref="CH396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17/09/2020
7,500/-</t>
        </r>
      </text>
    </comment>
    <comment ref="CM396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Less 30% in Tuition fee for Oct/20.</t>
        </r>
      </text>
    </comment>
    <comment ref="CN396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20/01/2021
4442
Oct + Nov/20
Paid in Janu/21</t>
        </r>
      </text>
    </comment>
    <comment ref="CO396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Less 30% in Tuition fee for Oct/20.</t>
        </r>
      </text>
    </comment>
    <comment ref="CP396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20/01/2021
4442
Oct + Nov/20
Paid in Janu/21</t>
        </r>
      </text>
    </comment>
    <comment ref="CR396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20/01/2021
4442
Oct + Nov/20
Paid in Janu/21
30/01/21
4444
Dec + Janu/21
Paid in janu/21</t>
        </r>
      </text>
    </comment>
    <comment ref="CT396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20/01/2021
4442
Oct + Nov/20
Paid in Janu/21
30/01/21
4444
Dec + Janu/21
Paid in janu/21</t>
        </r>
      </text>
    </comment>
    <comment ref="DD396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07/06/21
4445
Up to May/21</t>
        </r>
      </text>
    </comment>
    <comment ref="T397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17/09/2020
7,500/-</t>
        </r>
      </text>
    </comment>
    <comment ref="U397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17/09/2020
7,500/-</t>
        </r>
      </text>
    </comment>
    <comment ref="V397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17/09/2020
7,500/-</t>
        </r>
      </text>
    </comment>
    <comment ref="CD397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17/09/2020
7,500/-</t>
        </r>
      </text>
    </comment>
    <comment ref="CF397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17/09/2020
7,500/-</t>
        </r>
      </text>
    </comment>
    <comment ref="CH397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17/09/2020
7,500/-</t>
        </r>
      </text>
    </comment>
    <comment ref="CM397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Less 30% in Tuition fee for Oct/20.</t>
        </r>
      </text>
    </comment>
    <comment ref="CO397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Less 30% in Tuition fee for Oct/20.</t>
        </r>
      </text>
    </comment>
    <comment ref="T398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17/09/2020
7,500/-</t>
        </r>
      </text>
    </comment>
    <comment ref="U398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17/09/2020
7,500/-</t>
        </r>
      </text>
    </comment>
    <comment ref="V398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17/09/2020
7,500/-</t>
        </r>
      </text>
    </comment>
    <comment ref="CD398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17/09/2020
7,500/-</t>
        </r>
      </text>
    </comment>
    <comment ref="CF398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17/09/2020
7,500/-</t>
        </r>
      </text>
    </comment>
    <comment ref="CH398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17/09/2020
7,500/-</t>
        </r>
      </text>
    </comment>
    <comment ref="CV398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26/01/21
56550
Oct/20 to Janu/21
O/fee=6520 Due=1480/-</t>
        </r>
      </text>
    </comment>
    <comment ref="DF398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01/06/21
3938
Feb/21 to April/21
O/fee=1480
T=15340/-</t>
        </r>
      </text>
    </comment>
    <comment ref="T399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17/09/2020
7,500/-</t>
        </r>
      </text>
    </comment>
    <comment ref="U399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17/09/2020
7,500/-</t>
        </r>
      </text>
    </comment>
    <comment ref="V399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17/09/2020
7,500/-</t>
        </r>
      </text>
    </comment>
    <comment ref="W399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21.10.2020
3746
Oct/20 (Less=30%)
Others fee=8,000/-</t>
        </r>
      </text>
    </comment>
    <comment ref="CD399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17/09/2020
7,500/-</t>
        </r>
      </text>
    </comment>
    <comment ref="CF399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17/09/2020
7,500/-</t>
        </r>
      </text>
    </comment>
    <comment ref="CH399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17/09/2020
7,500/-</t>
        </r>
      </text>
    </comment>
    <comment ref="CJ399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21.10.2020
3746
Oct/20 (Less=30%)
Others fee=8,000/-</t>
        </r>
      </text>
    </comment>
    <comment ref="CM399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Less 30% in Tuition fee for Oct/20.</t>
        </r>
      </text>
    </comment>
    <comment ref="CN399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21.10.2020
3746
Oct/20 (Less=30%)
Others fee=8,000/-</t>
        </r>
      </text>
    </comment>
    <comment ref="CO399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Less 30% in Tuition fee for Oct/20.</t>
        </r>
      </text>
    </comment>
    <comment ref="CT399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25/01/21
3747
</t>
        </r>
      </text>
    </comment>
    <comment ref="T400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17/09/2020
7,500/-</t>
        </r>
      </text>
    </comment>
    <comment ref="U400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17/09/2020
7,500/-</t>
        </r>
      </text>
    </comment>
    <comment ref="V400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17/09/2020
7,500/-</t>
        </r>
      </text>
    </comment>
    <comment ref="W400" authorId="1">
      <text>
        <r>
          <rPr>
            <b/>
            <sz val="9"/>
            <color indexed="81"/>
            <rFont val="Tahoma"/>
            <family val="2"/>
          </rPr>
          <t>hp:</t>
        </r>
        <r>
          <rPr>
            <sz val="9"/>
            <color indexed="81"/>
            <rFont val="Tahoma"/>
            <family val="2"/>
          </rPr>
          <t xml:space="preserve">
18.10.2020
4394
Oct/20 Less=30%
Others fee</t>
        </r>
      </text>
    </comment>
    <comment ref="CD400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17/09/2020
7,500/-</t>
        </r>
      </text>
    </comment>
    <comment ref="CF400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17/09/2020
7,500/-</t>
        </r>
      </text>
    </comment>
    <comment ref="CH400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17/09/2020
7,500/-</t>
        </r>
      </text>
    </comment>
    <comment ref="CJ400" authorId="1">
      <text>
        <r>
          <rPr>
            <b/>
            <sz val="9"/>
            <color indexed="81"/>
            <rFont val="Tahoma"/>
            <family val="2"/>
          </rPr>
          <t>hp:</t>
        </r>
        <r>
          <rPr>
            <sz val="9"/>
            <color indexed="81"/>
            <rFont val="Tahoma"/>
            <family val="2"/>
          </rPr>
          <t xml:space="preserve">
18.10.2020
4394
Oct/20 Less=30%
Others fee</t>
        </r>
      </text>
    </comment>
    <comment ref="CM400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Less 30% in Tuition fee for Oct/20.</t>
        </r>
      </text>
    </comment>
    <comment ref="CN400" authorId="1">
      <text>
        <r>
          <rPr>
            <b/>
            <sz val="9"/>
            <color indexed="81"/>
            <rFont val="Tahoma"/>
            <family val="2"/>
          </rPr>
          <t>hp:</t>
        </r>
        <r>
          <rPr>
            <sz val="9"/>
            <color indexed="81"/>
            <rFont val="Tahoma"/>
            <family val="2"/>
          </rPr>
          <t xml:space="preserve">
18.10.2020
4394
Oct/20 Less=30%
Others fee</t>
        </r>
      </text>
    </comment>
    <comment ref="CO400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Less 30% in Tuition fee for Oct/20.</t>
        </r>
      </text>
    </comment>
    <comment ref="CP400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17/11/2020
4395</t>
        </r>
      </text>
    </comment>
    <comment ref="CR400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10/01/2021
Dec + Janu/21
Paid in Janu/21</t>
        </r>
      </text>
    </comment>
    <comment ref="CT400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10/01/2021
Dec + Janu/21
Paid in Janu/21</t>
        </r>
      </text>
    </comment>
    <comment ref="CX400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27/03/2021
4397
Feb/21</t>
        </r>
      </text>
    </comment>
    <comment ref="H401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b/>
            <sz val="9"/>
            <color indexed="81"/>
            <rFont val="Tahoma"/>
            <family val="2"/>
          </rPr>
          <t>Note-19</t>
        </r>
        <r>
          <rPr>
            <sz val="9"/>
            <color indexed="81"/>
            <rFont val="Tahoma"/>
            <family val="2"/>
          </rPr>
          <t xml:space="preserve">
Less-3,300/-
Meeting 20/10/2020</t>
        </r>
      </text>
    </comment>
    <comment ref="L401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b/>
            <sz val="9"/>
            <color indexed="81"/>
            <rFont val="Tahoma"/>
            <family val="2"/>
          </rPr>
          <t>Note-19</t>
        </r>
        <r>
          <rPr>
            <sz val="9"/>
            <color indexed="81"/>
            <rFont val="Tahoma"/>
            <family val="2"/>
          </rPr>
          <t xml:space="preserve">
Less-3,300/-
Meeting 20/10/2020</t>
        </r>
      </text>
    </comment>
    <comment ref="T401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17/09/2020
7,500/-</t>
        </r>
      </text>
    </comment>
    <comment ref="U401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17/09/2020
7,500/-</t>
        </r>
      </text>
    </comment>
    <comment ref="V401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17/09/2020
7,500/-</t>
        </r>
      </text>
    </comment>
    <comment ref="CD401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17/09/2020
7,500/-</t>
        </r>
      </text>
    </comment>
    <comment ref="CF401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17/09/2020
7,500/-</t>
        </r>
      </text>
    </comment>
    <comment ref="CH401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17/09/2020
7,500/-</t>
        </r>
      </text>
    </comment>
    <comment ref="CM401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Less 30% in Tuition fee for Oct/20.</t>
        </r>
      </text>
    </comment>
    <comment ref="CO401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Less 30% in Tuition fee for Oct/20.</t>
        </r>
      </text>
    </comment>
    <comment ref="CV401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10/02/21
40917</t>
        </r>
      </text>
    </comment>
    <comment ref="H402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b/>
            <sz val="9"/>
            <color indexed="81"/>
            <rFont val="Tahoma"/>
            <family val="2"/>
          </rPr>
          <t>Note-19</t>
        </r>
        <r>
          <rPr>
            <sz val="9"/>
            <color indexed="81"/>
            <rFont val="Tahoma"/>
            <family val="2"/>
          </rPr>
          <t xml:space="preserve">
Less-3,300/-
Meeting 20/10/2020</t>
        </r>
      </text>
    </comment>
    <comment ref="L402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b/>
            <sz val="9"/>
            <color indexed="81"/>
            <rFont val="Tahoma"/>
            <family val="2"/>
          </rPr>
          <t>Note-19</t>
        </r>
        <r>
          <rPr>
            <sz val="9"/>
            <color indexed="81"/>
            <rFont val="Tahoma"/>
            <family val="2"/>
          </rPr>
          <t xml:space="preserve">
Less-3,300/-
Meeting 20/10/2020</t>
        </r>
      </text>
    </comment>
    <comment ref="T402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17/09/2020
6,000/-</t>
        </r>
      </text>
    </comment>
    <comment ref="U402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17/09/2020
6,000/-</t>
        </r>
      </text>
    </comment>
    <comment ref="V402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17/09/2020
6,000/-</t>
        </r>
      </text>
    </comment>
    <comment ref="CD402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17/09/2020
6,000/-</t>
        </r>
      </text>
    </comment>
    <comment ref="CF402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17/09/2020
6,000/-</t>
        </r>
      </text>
    </comment>
    <comment ref="CH402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17/09/2020
6,000/-</t>
        </r>
      </text>
    </comment>
    <comment ref="CM402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Less 30% in Tuition fee for Oct/20.</t>
        </r>
      </text>
    </comment>
    <comment ref="CN402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01/12/2020
4346
Oct/20
Paid in Dec/20</t>
        </r>
      </text>
    </comment>
    <comment ref="CO402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Less 30% in Tuition fee for Oct/20.</t>
        </r>
      </text>
    </comment>
    <comment ref="CP402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17/12/2020
4347
O/fee=8,000/-
Nov + Dec/20
Paid in Dec/20</t>
        </r>
      </text>
    </comment>
    <comment ref="CR402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01/12/2020
4346
Oct/20
17/12/2020
4347
O/fee=8,000/-
Nov + Dec/20
Paid in Dec/20</t>
        </r>
      </text>
    </comment>
    <comment ref="CT402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25/01/21
4348</t>
        </r>
      </text>
    </comment>
    <comment ref="CV402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10/02/21
4349</t>
        </r>
      </text>
    </comment>
    <comment ref="DB402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23/05/21
4350
Up to May/21</t>
        </r>
      </text>
    </comment>
    <comment ref="DD402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03/06/21
4351</t>
        </r>
      </text>
    </comment>
    <comment ref="H403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T.c Order By
 board 31 /03/21
College=03/04/21</t>
        </r>
      </text>
    </comment>
    <comment ref="L403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T.c Order By
 board 31 /03/21
College=03/04/21</t>
        </r>
      </text>
    </comment>
    <comment ref="T403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17/09/2020
7,500/-</t>
        </r>
      </text>
    </comment>
    <comment ref="U403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17/09/2020
7,500/-</t>
        </r>
      </text>
    </comment>
    <comment ref="V403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17/09/2020
7,500/-</t>
        </r>
      </text>
    </comment>
    <comment ref="W403" authorId="1">
      <text>
        <r>
          <rPr>
            <b/>
            <sz val="9"/>
            <color indexed="81"/>
            <rFont val="Tahoma"/>
            <family val="2"/>
          </rPr>
          <t>hp:</t>
        </r>
        <r>
          <rPr>
            <sz val="9"/>
            <color indexed="81"/>
            <rFont val="Tahoma"/>
            <family val="2"/>
          </rPr>
          <t xml:space="preserve">
22.10.2020
5114
Oct/20=2,000/-
Less=30% (Due=2,620/-)
Others fee=8,000/-
26/01/21
5116
O/fee 2620
Nov + Dec/20
Paid in janu/21</t>
        </r>
      </text>
    </comment>
    <comment ref="CD403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17/09/2020
7,500/-</t>
        </r>
      </text>
    </comment>
    <comment ref="CF403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17/09/2020
7,500/-</t>
        </r>
      </text>
    </comment>
    <comment ref="CH403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17/09/2020
7,500/-</t>
        </r>
      </text>
    </comment>
    <comment ref="CJ403" authorId="1">
      <text>
        <r>
          <rPr>
            <b/>
            <sz val="9"/>
            <color indexed="81"/>
            <rFont val="Tahoma"/>
            <family val="2"/>
          </rPr>
          <t>hp:</t>
        </r>
        <r>
          <rPr>
            <sz val="9"/>
            <color indexed="81"/>
            <rFont val="Tahoma"/>
            <family val="2"/>
          </rPr>
          <t xml:space="preserve">
22.10.2020
5114
Oct/20=2,000/-
Less=30% (Due=2,620/-)
Others fee=8,000/-
26/01/21
5116
O/fee 2620
Nov + Dec/20
Paid in janu/21</t>
        </r>
      </text>
    </comment>
    <comment ref="CM403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Less 30% in Tuition fee for Oct/20.</t>
        </r>
      </text>
    </comment>
    <comment ref="CN403" authorId="1">
      <text>
        <r>
          <rPr>
            <b/>
            <sz val="9"/>
            <color indexed="81"/>
            <rFont val="Tahoma"/>
            <family val="2"/>
          </rPr>
          <t>hp:</t>
        </r>
        <r>
          <rPr>
            <sz val="9"/>
            <color indexed="81"/>
            <rFont val="Tahoma"/>
            <family val="2"/>
          </rPr>
          <t xml:space="preserve">
22.10.2020
5114
Oct/20=2,000/-
Less=30% (Due=2,620/-)
Others fee=8,000/-
28/11/2020
5115
Oct=2620
Paid in nov/20</t>
        </r>
      </text>
    </comment>
    <comment ref="CO403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Less 30% in Tuition fee for Oct/20.</t>
        </r>
      </text>
    </comment>
    <comment ref="CP403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28/11/2020
5115
Oct=2620
Nov=2000 Due-2620</t>
        </r>
      </text>
    </comment>
    <comment ref="CR403" authorId="0">
      <text>
        <r>
          <rPr>
            <b/>
            <sz val="9"/>
            <color indexed="81"/>
            <rFont val="Tahoma"/>
            <family val="2"/>
          </rPr>
          <t>Windows User:
26/01/21</t>
        </r>
        <r>
          <rPr>
            <sz val="9"/>
            <color indexed="81"/>
            <rFont val="Tahoma"/>
            <family val="2"/>
          </rPr>
          <t xml:space="preserve">
5116
O/fee 2620
Nov + Dec/20
Paid in janu/21</t>
        </r>
      </text>
    </comment>
    <comment ref="CT403" authorId="0">
      <text>
        <r>
          <rPr>
            <b/>
            <sz val="9"/>
            <color indexed="81"/>
            <rFont val="Tahoma"/>
            <family val="2"/>
          </rPr>
          <t>Windows User:
26/01/21</t>
        </r>
        <r>
          <rPr>
            <sz val="9"/>
            <color indexed="81"/>
            <rFont val="Tahoma"/>
            <family val="2"/>
          </rPr>
          <t xml:space="preserve">
5116
O/fee 2620
Dec + Janu/21
Paid in janu/21</t>
        </r>
      </text>
    </comment>
    <comment ref="CZ403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03/04/2021
5118
Up to March/21</t>
        </r>
      </text>
    </comment>
    <comment ref="FE403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Re Study
Dec/2019</t>
        </r>
      </text>
    </comment>
    <comment ref="T404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17/09/2020
7,500/-</t>
        </r>
      </text>
    </comment>
    <comment ref="U404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17/09/2020
7,500/-</t>
        </r>
      </text>
    </comment>
    <comment ref="V404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17/09/2020
7,500/-</t>
        </r>
      </text>
    </comment>
    <comment ref="CD404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17/09/2020
7,500/-</t>
        </r>
      </text>
    </comment>
    <comment ref="CF404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17/09/2020
7,500/-</t>
        </r>
      </text>
    </comment>
    <comment ref="CH404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17/09/2020
7,500/-</t>
        </r>
      </text>
    </comment>
    <comment ref="CM404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Less 30% in Tuition fee for Oct/20.</t>
        </r>
      </text>
    </comment>
    <comment ref="CO404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Less 30% in Tuition fee for Oct/20.</t>
        </r>
      </text>
    </comment>
    <comment ref="T405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17/09/2020
15,500/-</t>
        </r>
      </text>
    </comment>
    <comment ref="U405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17/09/2020
15,500/-</t>
        </r>
      </text>
    </comment>
    <comment ref="V405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17/09/2020
15,500/-</t>
        </r>
      </text>
    </comment>
    <comment ref="W405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17/09/2020
15,500/-</t>
        </r>
      </text>
    </comment>
    <comment ref="CD405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17/09/2020
15,500/-</t>
        </r>
      </text>
    </comment>
    <comment ref="CF405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17/09/2020
15,500/-</t>
        </r>
      </text>
    </comment>
    <comment ref="CH405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17/09/2020
15,500/-</t>
        </r>
      </text>
    </comment>
    <comment ref="CJ405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17/09/2020
15,500/-</t>
        </r>
      </text>
    </comment>
    <comment ref="CM405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Less 30% in Tuition fee for Oct/20.</t>
        </r>
      </text>
    </comment>
    <comment ref="CN405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28/01/21
3962
Oct to Janu/21
Paid in janu/21</t>
        </r>
      </text>
    </comment>
    <comment ref="CO405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Less 30% in Tuition fee for Oct/20.</t>
        </r>
      </text>
    </comment>
    <comment ref="CP405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28/01/21
3962
Oct to Janu/21
Paid in janu/21</t>
        </r>
      </text>
    </comment>
    <comment ref="CR405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28/01/21
3962
Oct to Janu/21
Paid in janu/21</t>
        </r>
      </text>
    </comment>
    <comment ref="CT405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28/01/21
3962
Oct to Janu/21
Paid in janu/21</t>
        </r>
      </text>
    </comment>
    <comment ref="DD405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07/06/21
3963
</t>
        </r>
      </text>
    </comment>
    <comment ref="T406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19/09/2020
7,500/-</t>
        </r>
      </text>
    </comment>
    <comment ref="U406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19/09/2020
7,500/-</t>
        </r>
      </text>
    </comment>
    <comment ref="V406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19/09/2020
7,500/-</t>
        </r>
      </text>
    </comment>
    <comment ref="W406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27/01/21
4178
O/fee=8000
Oct + Nov
Dec=2760 Due=1860
Paid in janu/21</t>
        </r>
      </text>
    </comment>
    <comment ref="CD406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19/09/2020
7,500/-</t>
        </r>
      </text>
    </comment>
    <comment ref="CF406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19/09/2020
7,500/-</t>
        </r>
      </text>
    </comment>
    <comment ref="CH406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19/09/2020
7,500/-</t>
        </r>
      </text>
    </comment>
    <comment ref="CJ406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27/01/21
4178
O/fee=8000
Oct + Nov
Dec=2760 Due=1860
Paid in janu/21</t>
        </r>
      </text>
    </comment>
    <comment ref="CM406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Less 30% in Tuition fee for Oct/20.</t>
        </r>
      </text>
    </comment>
    <comment ref="CN406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27/01/21
4178
O/fee=8000
Oct + Nov
Dec=2760 Due=1860
Paid in janu/21</t>
        </r>
      </text>
    </comment>
    <comment ref="CO406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Less 30% in Tuition fee for Oct/20.</t>
        </r>
      </text>
    </comment>
    <comment ref="CP406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27/01/21
4178
O/fee=8000
Oct + Nov
Dec=2760 Due=1860
Paid in janu/21</t>
        </r>
      </text>
    </comment>
    <comment ref="CR406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27/01/21
4178
O/fee=8000
Oct + Nov
Dec=2760 Due=1860
Paid in janu/21</t>
        </r>
      </text>
    </comment>
    <comment ref="CT406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27/01/21
4178
O/fee=8000
Oct + Nov
Dec=2760 Due=1860
Paid in janu/21</t>
        </r>
      </text>
    </comment>
    <comment ref="H407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T.c Order By
 board  31/03/21
College=06/04/21</t>
        </r>
      </text>
    </comment>
    <comment ref="L407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T.c Order By
 board  31/03/21
College=06/04/21</t>
        </r>
      </text>
    </comment>
    <comment ref="T407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19/09/2020
7,500/-</t>
        </r>
      </text>
    </comment>
    <comment ref="U407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19/09/2020
7,500/-</t>
        </r>
      </text>
    </comment>
    <comment ref="V407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19/09/2020
7,500/-</t>
        </r>
      </text>
    </comment>
    <comment ref="W407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08/11/2020
4154
Oct + Nov/2020
O/fee
Paid to Nov/2020</t>
        </r>
      </text>
    </comment>
    <comment ref="CD407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19/09/2020
7,500/-</t>
        </r>
      </text>
    </comment>
    <comment ref="CF407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19/09/2020
7,500/-</t>
        </r>
      </text>
    </comment>
    <comment ref="CH407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19/09/2020
7,500/-</t>
        </r>
      </text>
    </comment>
    <comment ref="CJ407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08/11/2020
4154
Oct + Nov/2020
O/fee
Paid to Nov/2020</t>
        </r>
      </text>
    </comment>
    <comment ref="CP407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08/11/2020
4154
Oct + Nov/2020
O/fee
Paid to Nov/2020</t>
        </r>
      </text>
    </comment>
    <comment ref="CR407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08/11/2020
4154
Oct + Nov/2020
O/fee</t>
        </r>
      </text>
    </comment>
    <comment ref="CT407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08/12/2020
4155</t>
        </r>
      </text>
    </comment>
    <comment ref="CV407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06/01/2021
4156</t>
        </r>
      </text>
    </comment>
    <comment ref="CX407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16/02/21
4157
</t>
        </r>
      </text>
    </comment>
    <comment ref="CZ407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16/03/21
4158
</t>
        </r>
      </text>
    </comment>
    <comment ref="T408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20/09/2020
3481
7,500/-</t>
        </r>
      </text>
    </comment>
    <comment ref="U408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20/09/2020
3481
7,500/-</t>
        </r>
      </text>
    </comment>
    <comment ref="V408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20/09/2020
3481
7,500/-</t>
        </r>
      </text>
    </comment>
    <comment ref="W408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26/01/21
6513
O/fee=8000
Oct to Janu/21
Paid in Janu/21</t>
        </r>
      </text>
    </comment>
    <comment ref="CD408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20/09/2020
3481
7,500/-</t>
        </r>
      </text>
    </comment>
    <comment ref="CF408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20/09/2020
3481
7,500/-</t>
        </r>
      </text>
    </comment>
    <comment ref="CH408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20/09/2020
3481
7,500/-</t>
        </r>
      </text>
    </comment>
    <comment ref="CJ408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26/01/21
6513
O/fee=8000
Oct to Janu/21
Paid in Janu/21</t>
        </r>
      </text>
    </comment>
    <comment ref="CP408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26/01/21
6513
O/fee=8000
Oct to Janu/21
Paid in Janu/21</t>
        </r>
      </text>
    </comment>
    <comment ref="CR408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26/01/21
6513
O/fee=8000
Oct to Janu/21
Paid in Janu/21</t>
        </r>
      </text>
    </comment>
    <comment ref="CT408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26/01/21
6513
O/fee=8000
Oct to Janu/21
Paid in Janu/21</t>
        </r>
      </text>
    </comment>
    <comment ref="CV408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26/01/21
6513
O/fee=8000
Oct to Janu/21
Paid in Janu/21</t>
        </r>
      </text>
    </comment>
    <comment ref="T409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21/09/2020
3001
7,500/-</t>
        </r>
      </text>
    </comment>
    <comment ref="U409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21/09/2020
3001
7,500/-</t>
        </r>
      </text>
    </comment>
    <comment ref="V409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21/09/2020
3001
7,500/-</t>
        </r>
      </text>
    </comment>
    <comment ref="W409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11/02/21
3004
O/fee=8000
Paid in Feb/21</t>
        </r>
      </text>
    </comment>
    <comment ref="CD409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21/09/2020
3001
7,500/-</t>
        </r>
      </text>
    </comment>
    <comment ref="CF409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21/09/2020
3001
7,500/-</t>
        </r>
      </text>
    </comment>
    <comment ref="CH409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21/09/2020
3001
7,500/-</t>
        </r>
      </text>
    </comment>
    <comment ref="CJ409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11/02/21
3004
O/fee=8000
Paid in Feb/21</t>
        </r>
      </text>
    </comment>
    <comment ref="CM409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Less 30% in Tuition fee for Oct/20.</t>
        </r>
      </text>
    </comment>
    <comment ref="CN409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08/11/2020
3002
Oct + Nov/2020
Paid to Nov/2020</t>
        </r>
      </text>
    </comment>
    <comment ref="CO409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Less 30% in Tuition fee for Oct/20.</t>
        </r>
      </text>
    </comment>
    <comment ref="CP409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08/11/2020
3002
Oct + Nov/2020</t>
        </r>
      </text>
    </comment>
    <comment ref="CR409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26/01/21
3003
Dec + Janu/21
Paid in Janu/21</t>
        </r>
      </text>
    </comment>
    <comment ref="CT409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26/01/21
3003
Dec + Janu/21
Paid in Janu/21</t>
        </r>
      </text>
    </comment>
    <comment ref="CV409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11/02/21
3004
O/fee=8000
Paid in Feb/21</t>
        </r>
      </text>
    </comment>
    <comment ref="T410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21/09/2020
3529
7,500/-</t>
        </r>
      </text>
    </comment>
    <comment ref="U410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21/09/2020
3529
7,500/-</t>
        </r>
      </text>
    </comment>
    <comment ref="V410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21/09/2020
3529
7,500/-</t>
        </r>
      </text>
    </comment>
    <comment ref="CD410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21/09/2020
3529
7,500/-</t>
        </r>
      </text>
    </comment>
    <comment ref="CF410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21/09/2020
3529
7,500/-</t>
        </r>
      </text>
    </comment>
    <comment ref="CH410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21/09/2020
3529
7,500/-</t>
        </r>
      </text>
    </comment>
    <comment ref="CM410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Less 30% in Tuition fee for Oct/20.</t>
        </r>
      </text>
    </comment>
    <comment ref="CO410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Less 30% in Tuition fee for Oct/20.</t>
        </r>
      </text>
    </comment>
    <comment ref="T411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07.10.2020
5497
12,000/-</t>
        </r>
      </text>
    </comment>
    <comment ref="U411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07.10.2020
5497
12,000/-</t>
        </r>
      </text>
    </comment>
    <comment ref="V411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07.10.2020
5497
12,000/-</t>
        </r>
      </text>
    </comment>
    <comment ref="W411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07.10.2020
5497
O/fee=4500/- Due3500
12,000/-
24/01/2021
5498
O/fee=3500
Oct to Janu/21
Paid in Janu/21</t>
        </r>
      </text>
    </comment>
    <comment ref="CD411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07.10.2020
5497
12,000/-</t>
        </r>
      </text>
    </comment>
    <comment ref="CF411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07.10.2020
5497
12,000/-</t>
        </r>
      </text>
    </comment>
    <comment ref="CH411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07.10.2020
5497
12,000/-</t>
        </r>
      </text>
    </comment>
    <comment ref="CJ411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07.10.2020
5497
O/fee=4500/- Due3500
12,000/-
24/01/2021
5498
O/fee=3500
Oct to Janu/21
Paid in Janu/21</t>
        </r>
      </text>
    </comment>
    <comment ref="CM411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Less 30% in Tuition fee for Oct/20.</t>
        </r>
      </text>
    </comment>
    <comment ref="CN411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24/01/2021
5498
O/fee=3500
Oct to Janu/21
Paid in Janu/21</t>
        </r>
      </text>
    </comment>
    <comment ref="CO411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Less 30% in Tuition fee for Oct/20.</t>
        </r>
      </text>
    </comment>
    <comment ref="CP411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24/01/2021
5498
O/fee=3500
Oct to Janu/21
Paid in Janu/21</t>
        </r>
      </text>
    </comment>
    <comment ref="CR411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24/01/2021
5498
O/fee=3500
Oct to Janu/21
Paid in Janu/21</t>
        </r>
      </text>
    </comment>
    <comment ref="CT411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24/01/2021
5498
O/fee=3500
Oct to Janu/21
Paid in Janu/21</t>
        </r>
      </text>
    </comment>
    <comment ref="CZ411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12/04/21
5499
Feb to April/21</t>
        </r>
      </text>
    </comment>
    <comment ref="DD411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03/06/21
5500
May + June/21</t>
        </r>
      </text>
    </comment>
    <comment ref="T412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08.10.2020
4105
9,000/-</t>
        </r>
      </text>
    </comment>
    <comment ref="U412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08.10.2020
4105
9,000/-</t>
        </r>
      </text>
    </comment>
    <comment ref="V412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08.10.2020
4105
9,000/-</t>
        </r>
      </text>
    </comment>
    <comment ref="W412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16/08/2020
9,000/-
07/10/20
8950
O/fee=6500
Paid to Oct/20</t>
        </r>
      </text>
    </comment>
    <comment ref="CD412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08.10.2020
4105
9,000/-</t>
        </r>
      </text>
    </comment>
    <comment ref="CF412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08.10.2020
4105
9,000/-</t>
        </r>
      </text>
    </comment>
    <comment ref="CH412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08.10.2020
4105
9,000/-</t>
        </r>
      </text>
    </comment>
    <comment ref="CJ412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08.10.2020
4105
9,000/-
28/01/21
4106
O/fee=6500
Oct/20
Paid in Janu/21</t>
        </r>
      </text>
    </comment>
    <comment ref="CM412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Less 30% in Tuition fee for Oct/20.</t>
        </r>
      </text>
    </comment>
    <comment ref="CN412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28/01/21
4106
O/fee=6500
Oct/20
Paid in Janu/21</t>
        </r>
      </text>
    </comment>
    <comment ref="CO412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Less 30% in Tuition fee for Oct/20.</t>
        </r>
      </text>
    </comment>
    <comment ref="CT412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28/01/21
4106
O/fee=6500
Oct/20
Paid in Janu/21</t>
        </r>
      </text>
    </comment>
    <comment ref="DD412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07/06/21
4107
Nov/20 to Feb/21</t>
        </r>
      </text>
    </comment>
    <comment ref="T413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12.10.2020
4129
7,500/-</t>
        </r>
      </text>
    </comment>
    <comment ref="U413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12.10.2020
4129
7,500/-</t>
        </r>
      </text>
    </comment>
    <comment ref="V413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12.10.2020
4129
7,500/-</t>
        </r>
      </text>
    </comment>
    <comment ref="W413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05/12/2020
4131
O/fee With
Nov to Janu/21
Paid in Dec/20</t>
        </r>
      </text>
    </comment>
    <comment ref="CD413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12.10.2020
4129
7,500/-</t>
        </r>
      </text>
    </comment>
    <comment ref="CF413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12.10.2020
4129
7,500/-</t>
        </r>
      </text>
    </comment>
    <comment ref="CH413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12.10.2020
4129
7,500/-</t>
        </r>
      </text>
    </comment>
    <comment ref="CJ413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05/12/2020
4131
O/fee With
Nov to Janu/21
Paid in Dec/20</t>
        </r>
      </text>
    </comment>
    <comment ref="CM413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Less 30% in Tuition fee for Oct/20.</t>
        </r>
      </text>
    </comment>
    <comment ref="CN413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12.10.2020
Campus-01
4130
Oct/20 (Less=30%)</t>
        </r>
      </text>
    </comment>
    <comment ref="CO413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Less 30% in Tuition fee for Oct/20.</t>
        </r>
      </text>
    </comment>
    <comment ref="CP413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05/12/2020
4131
O/fee With
Nov to Janu/21
Paid in Dec/20</t>
        </r>
      </text>
    </comment>
    <comment ref="CR413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05/12/2020
4131
O/fee With
Nov to Janu/21</t>
        </r>
      </text>
    </comment>
    <comment ref="CT413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05/12/2020
4131
O/fee With
Nov to Janu/21
Paid in Dec/20</t>
        </r>
      </text>
    </comment>
    <comment ref="CZ413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04/04/2021
4132
Up to May/21</t>
        </r>
      </text>
    </comment>
    <comment ref="DD413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03/06/21
4133
June + July/21</t>
        </r>
      </text>
    </comment>
    <comment ref="B414" authorId="0">
      <text>
        <r>
          <rPr>
            <b/>
            <sz val="9"/>
            <color indexed="81"/>
            <rFont val="Tahoma"/>
            <family val="2"/>
          </rPr>
          <t>Windows User:
April Tuition fee 50%
By Vp sir.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T414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13/04/2021
9391
Add=7500
O/fee=190 Due=7810
April/21=2310</t>
        </r>
      </text>
    </comment>
    <comment ref="U414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13/04/2021
9391
Add=7500
O/fee=190 Due=7810
April/21=2310</t>
        </r>
      </text>
    </comment>
    <comment ref="CD414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13/04/2021
9391
Add=7500
O/fee=190 Due=7810
April/21=2310</t>
        </r>
      </text>
    </comment>
    <comment ref="CF414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13/04/2021
9391
Add=7500
O/fee=190 Due=7810
April/21=2310</t>
        </r>
      </text>
    </comment>
    <comment ref="CY414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Admission13/04/21
Tuition fee Less=50%</t>
        </r>
      </text>
    </comment>
    <comment ref="DA414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Admission13/04/21
Tuition fee Less=50%</t>
        </r>
      </text>
    </comment>
    <comment ref="DC414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Admission13/04/21
Tuition fee Less=50%</t>
        </r>
      </text>
    </comment>
    <comment ref="B415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Addmission
04/05/21</t>
        </r>
      </text>
    </comment>
    <comment ref="T415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04/05/21
9271
Addmn=7500
O/fee=8000
May/21=4620
Total=20,120/-</t>
        </r>
      </text>
    </comment>
    <comment ref="U415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04/05/21
9271
Addmn=7500
O/fee=8000
May/21=4620
Total=20,120/-</t>
        </r>
      </text>
    </comment>
    <comment ref="V415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04/05/21
9271
Addmn=7500
O/fee=8000
May/21=4620
Total=20,120/-</t>
        </r>
      </text>
    </comment>
    <comment ref="W415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04/05/21
9271
Addmn=7500
O/fee=8000
May/21=4620
Total=20,120/-</t>
        </r>
      </text>
    </comment>
    <comment ref="CD415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04/05/21
9271
Addmn=7500
O/fee=8000
May/21=4620
Total=20,120/-</t>
        </r>
      </text>
    </comment>
    <comment ref="CF415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04/05/21
9271
Addmn=7500
O/fee=8000
May/21=4620
Total=20,120/-</t>
        </r>
      </text>
    </comment>
    <comment ref="CH415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04/05/21
9271
Addmn=7500
O/fee=8000
May/21=4620
Total=20,120/-</t>
        </r>
      </text>
    </comment>
    <comment ref="CJ415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04/05/21
9271
Addmn=7500
O/fee=8000
May/21=4620
Total=20,120/-</t>
        </r>
      </text>
    </comment>
    <comment ref="DB415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04/05/21
9271
Addmn=7500
O/fee=8000
May/21=4620
Total=20,120/-</t>
        </r>
      </text>
    </comment>
    <comment ref="DD415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02/06/21
9272
</t>
        </r>
      </text>
    </comment>
    <comment ref="H416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Less-2,000/-</t>
        </r>
      </text>
    </comment>
    <comment ref="L416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Less=2,000/-</t>
        </r>
      </text>
    </comment>
    <comment ref="T416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26/08/2020
9,000/-</t>
        </r>
      </text>
    </comment>
    <comment ref="U416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26/08/2020
9,000/-</t>
        </r>
      </text>
    </comment>
    <comment ref="V416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26/08/2020
9,000/-</t>
        </r>
      </text>
    </comment>
    <comment ref="W416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16/08/2020
9,000/-
07/10/20
8950
O/fee=6500
Paid to Oct/20</t>
        </r>
      </text>
    </comment>
    <comment ref="CD416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26/08/2020
9,000/-</t>
        </r>
      </text>
    </comment>
    <comment ref="CF416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26/08/2020
9,000/-</t>
        </r>
      </text>
    </comment>
    <comment ref="CH416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26/08/2020
9,000/-</t>
        </r>
      </text>
    </comment>
    <comment ref="CJ416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26/08/2020
9,000/-
28/01/21
1682
O/fee=6500
Oct to Janu/21
Paid in Janu/21</t>
        </r>
      </text>
    </comment>
    <comment ref="CP416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28/01/21
1682
O/fee=6500
Oct to Janu/21
Paid in Janu/21</t>
        </r>
      </text>
    </comment>
    <comment ref="CR416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28/01/21
1682
O/fee=6500
Oct to Janu/21
Paid in Janu/21</t>
        </r>
      </text>
    </comment>
    <comment ref="CT416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28/01/21
1682
O/fee=6500
Oct to Janu/21
Paid in Janu/21</t>
        </r>
      </text>
    </comment>
    <comment ref="CV416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28/01/21
1682
O/fee=6500
Oct to Janu/21
Paid in Janu/21</t>
        </r>
      </text>
    </comment>
    <comment ref="DF416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08/06/21
1683
Up to April/21</t>
        </r>
      </text>
    </comment>
    <comment ref="T417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26/08/2020
9,000/-</t>
        </r>
      </text>
    </comment>
    <comment ref="U417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26/08/2020
9,000/-</t>
        </r>
      </text>
    </comment>
    <comment ref="V417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26/08/2020
9,000/-</t>
        </r>
      </text>
    </comment>
    <comment ref="W417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16/08/2020
9,000/-
07/10/20
8950
O/fee=6500
Paid to Oct/20</t>
        </r>
      </text>
    </comment>
    <comment ref="CD417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26/08/2020
9,000/-</t>
        </r>
      </text>
    </comment>
    <comment ref="CF417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26/08/2020
9,000/-</t>
        </r>
      </text>
    </comment>
    <comment ref="CH417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26/08/2020
9,000/-</t>
        </r>
      </text>
    </comment>
    <comment ref="CJ417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26/08/2020
9,000/-</t>
        </r>
      </text>
    </comment>
    <comment ref="CM417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Less 30% in Tuition fee for Oct/20.</t>
        </r>
      </text>
    </comment>
    <comment ref="CO417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Less 30% in Tuition fee for Oct/20.</t>
        </r>
      </text>
    </comment>
    <comment ref="CQ417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Less 30% in Tuition fee for Oct/20.</t>
        </r>
      </text>
    </comment>
    <comment ref="CS417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Less 30% in Tuition fee for Oct/20.</t>
        </r>
      </text>
    </comment>
    <comment ref="CT417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25/01/21
1706</t>
        </r>
      </text>
    </comment>
    <comment ref="CU417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Less 30% in Tuition fee for Oct/20.</t>
        </r>
      </text>
    </comment>
    <comment ref="CW417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Less 30% in Tuition fee for Oct/20.</t>
        </r>
      </text>
    </comment>
    <comment ref="CY417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Less 30% in Tuition fee for Oct/20.</t>
        </r>
      </text>
    </comment>
    <comment ref="DA417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Less 30% in Tuition fee for Oct/20.</t>
        </r>
      </text>
    </comment>
    <comment ref="DC417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Less 30% in Tuition fee for Oct/20.</t>
        </r>
      </text>
    </comment>
    <comment ref="DD417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06/06/21
1707</t>
        </r>
      </text>
    </comment>
    <comment ref="H418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Less-1,000/-</t>
        </r>
      </text>
    </comment>
    <comment ref="L418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Less-1000
</t>
        </r>
      </text>
    </comment>
    <comment ref="T418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26/08/2020
9,000/-</t>
        </r>
      </text>
    </comment>
    <comment ref="U418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26/08/2020
9,000/-</t>
        </r>
      </text>
    </comment>
    <comment ref="V418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26/08/2020
9,000/-</t>
        </r>
      </text>
    </comment>
    <comment ref="W418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16/08/2020
9,000/-
07/10/20
8950
O/fee=6500
Paid to Oct/20</t>
        </r>
      </text>
    </comment>
    <comment ref="CD418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26/08/2020
9,000/-</t>
        </r>
      </text>
    </comment>
    <comment ref="CF418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26/08/2020
9,000/-</t>
        </r>
      </text>
    </comment>
    <comment ref="CH418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26/08/2020
9,000/-</t>
        </r>
      </text>
    </comment>
    <comment ref="CJ418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26/08/2020
9,000/-</t>
        </r>
      </text>
    </comment>
    <comment ref="CP418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07/11/2020
1730
Oct/2020
Paid to Nov/2020</t>
        </r>
      </text>
    </comment>
    <comment ref="CR418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07/11/2020
1730
Oct/2020
05/12/2020
1731
Nov/20
Paid in Dec/20</t>
        </r>
      </text>
    </comment>
    <comment ref="CT418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05/12/2020
1731
Nov/20
10/01/2021
By bkash
C=2870
H=1950
T=4820
Dec/20
Paid in Jany/21</t>
        </r>
      </text>
    </comment>
    <comment ref="CV418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10/01/2021
By bkash
C=2870
H=1950
T=4820
Dec/20
Paid in Jany/21</t>
        </r>
      </text>
    </comment>
    <comment ref="CX418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08/02/21
1733
Janu/21</t>
        </r>
      </text>
    </comment>
    <comment ref="CZ418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11/03/21
By bkash
C=2870
H=1950</t>
        </r>
      </text>
    </comment>
    <comment ref="DB418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06/04/2021
By bkash
C=2870
H=1950
T=4820</t>
        </r>
      </text>
    </comment>
    <comment ref="DF418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05/06/21
1736/37
</t>
        </r>
      </text>
    </comment>
    <comment ref="T419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27/08/2020
9,000/-</t>
        </r>
      </text>
    </comment>
    <comment ref="U419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27/08/2020
9,000/-</t>
        </r>
      </text>
    </comment>
    <comment ref="V419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27/08/2020
9,000/-</t>
        </r>
      </text>
    </comment>
    <comment ref="W419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16/08/2020
9,000/-
07/10/20
8950
O/fee=6500
Paid to Oct/20</t>
        </r>
      </text>
    </comment>
    <comment ref="CD419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27/08/2020
9,000/-</t>
        </r>
      </text>
    </comment>
    <comment ref="CF419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27/08/2020
9,000/-</t>
        </r>
      </text>
    </comment>
    <comment ref="CH419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27/08/2020
9,000/-</t>
        </r>
      </text>
    </comment>
    <comment ref="CJ419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27/08/2020
9,000/-</t>
        </r>
      </text>
    </comment>
    <comment ref="CP419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28/01/21
1754
Oct + Nov/20
Paid in janu/21</t>
        </r>
      </text>
    </comment>
    <comment ref="CR419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28/01/21
1754
Oct + Nov/20
Paid in janu/21</t>
        </r>
      </text>
    </comment>
    <comment ref="CV419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28/01/21
1754
Oct + Nov/20
Paid in janu/21</t>
        </r>
      </text>
    </comment>
    <comment ref="DB419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29/04/2021
1756
Dec/20 to April/21
O/fee=6500
</t>
        </r>
      </text>
    </comment>
    <comment ref="DF419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05/06/21
1757
</t>
        </r>
      </text>
    </comment>
    <comment ref="H420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Less-2,000/-</t>
        </r>
      </text>
    </comment>
    <comment ref="L420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Less-2,000/-</t>
        </r>
      </text>
    </comment>
    <comment ref="T420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27/08/2020
9,000/-</t>
        </r>
      </text>
    </comment>
    <comment ref="U420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27/08/2020
9,000/-</t>
        </r>
      </text>
    </comment>
    <comment ref="V420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27/08/2020
9,000/-</t>
        </r>
      </text>
    </comment>
    <comment ref="W420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16/08/2020
9,000/-
07/10/20
8950
O/fee=6500
Paid to Oct/20</t>
        </r>
      </text>
    </comment>
    <comment ref="CD420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27/08/2020
9,000/-</t>
        </r>
      </text>
    </comment>
    <comment ref="CF420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27/08/2020
9,000/-</t>
        </r>
      </text>
    </comment>
    <comment ref="CH420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27/08/2020
9,000/-</t>
        </r>
      </text>
    </comment>
    <comment ref="CJ420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27/08/2020
9,000/-</t>
        </r>
      </text>
    </comment>
    <comment ref="CM420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Less 30% in Tuition fee for Oct/20.</t>
        </r>
      </text>
    </comment>
    <comment ref="CN420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11.10.2020
Bkash=10,830/-
College=8,670/-
Hostel=2,160/-</t>
        </r>
      </text>
    </comment>
    <comment ref="CO420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Less 30% in Tuition fee for Oct/20.</t>
        </r>
      </text>
    </comment>
    <comment ref="CP420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09/11/2020
By bkash
C=2170
H=2160
T=4330</t>
        </r>
      </text>
    </comment>
    <comment ref="CQ420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Less 30% in Tuition fee for Oct/20.</t>
        </r>
      </text>
    </comment>
    <comment ref="CR420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13/12/2020
By bkash
C=2170
H=2160
T=4330
Dec/20</t>
        </r>
      </text>
    </comment>
    <comment ref="CS420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Less 30% in Tuition fee for Oct/20.</t>
        </r>
      </text>
    </comment>
    <comment ref="CT420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14/01/2021
By bkash
C=2170
H=2160
T=4330
</t>
        </r>
      </text>
    </comment>
    <comment ref="CU420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Less 30% in Tuition fee for Oct/20.</t>
        </r>
      </text>
    </comment>
    <comment ref="CV420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18/022/1
By bkash
C=2170
H=2160
T=4330</t>
        </r>
      </text>
    </comment>
    <comment ref="CW420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Less 30% in Tuition fee for Oct/20.</t>
        </r>
      </text>
    </comment>
    <comment ref="CY420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Less 30% in Tuition fee for Oct/20.</t>
        </r>
      </text>
    </comment>
    <comment ref="DA420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Less 30% in Tuition fee for Oct/20.</t>
        </r>
      </text>
    </comment>
    <comment ref="DC420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Less 30% in Tuition fee for Oct/20.</t>
        </r>
      </text>
    </comment>
    <comment ref="T421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27/08/2020
9,000/-</t>
        </r>
      </text>
    </comment>
    <comment ref="U421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27/08/2020
9,000/-</t>
        </r>
      </text>
    </comment>
    <comment ref="V421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27/08/2020
9,000/-</t>
        </r>
      </text>
    </comment>
    <comment ref="W421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16/08/2020
9,000/-
07/10/20
8950
O/fee=6500
Paid to Oct/20</t>
        </r>
      </text>
    </comment>
    <comment ref="CD421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27/08/2020
9,000/-</t>
        </r>
      </text>
    </comment>
    <comment ref="CF421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27/08/2020
9,000/-</t>
        </r>
      </text>
    </comment>
    <comment ref="CH421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27/08/2020
9,000/-</t>
        </r>
      </text>
    </comment>
    <comment ref="CJ421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27/08/2020
9,000/-
29/12/2020
1926
Oct to Dec/20
O/fee=6500
Paid in /dec/20</t>
        </r>
      </text>
    </comment>
    <comment ref="CM421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Less 30% in Tuition fee for Oct/20.</t>
        </r>
      </text>
    </comment>
    <comment ref="CN421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29/12/2020
1926
Oct to Dec/20
O/fee=6500
Paid in /dec/20</t>
        </r>
      </text>
    </comment>
    <comment ref="CO421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Less 30% in Tuition fee for Oct/20.</t>
        </r>
      </text>
    </comment>
    <comment ref="CP421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29/12/2020
1926
Oct to Dec/20
O/fee=6500
Paid in /dec/20</t>
        </r>
      </text>
    </comment>
    <comment ref="CQ421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Less 30% in Tuition fee for Oct/20.</t>
        </r>
      </text>
    </comment>
    <comment ref="CR421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29/12/2020
1926
Oct to Dec/20
O/fee=6500
Paid in /dec/20</t>
        </r>
      </text>
    </comment>
    <comment ref="CS421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Less 30% in Tuition fee for Oct/20.</t>
        </r>
      </text>
    </comment>
    <comment ref="CT421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25/01/21
1927</t>
        </r>
      </text>
    </comment>
    <comment ref="CU421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Less 30% in Tuition fee for Oct/20.</t>
        </r>
      </text>
    </comment>
    <comment ref="CW421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Less 30% in Tuition fee for Oct/20.</t>
        </r>
      </text>
    </comment>
    <comment ref="CY421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Less 30% in Tuition fee for Oct/20.</t>
        </r>
      </text>
    </comment>
    <comment ref="DA421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Less 30% in Tuition fee for Oct/20.</t>
        </r>
      </text>
    </comment>
    <comment ref="DC421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Less 30% in Tuition fee for Oct/20.</t>
        </r>
      </text>
    </comment>
    <comment ref="DD421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05/06/21
1928
Up to June/21</t>
        </r>
      </text>
    </comment>
    <comment ref="T422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27/08/2020
9,000/-</t>
        </r>
      </text>
    </comment>
    <comment ref="U422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27/08/2020
9,000/-</t>
        </r>
      </text>
    </comment>
    <comment ref="V422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27/08/2020
9,000/-</t>
        </r>
      </text>
    </comment>
    <comment ref="W422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16/08/2020
9,000/-
07/10/20
8950
O/fee=6500
Paid to Oct/20</t>
        </r>
      </text>
    </comment>
    <comment ref="CD422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27/08/2020
9,000/-</t>
        </r>
      </text>
    </comment>
    <comment ref="CF422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27/08/2020
9,000/-</t>
        </r>
      </text>
    </comment>
    <comment ref="CH422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27/08/2020
9,000/-</t>
        </r>
      </text>
    </comment>
    <comment ref="CJ422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27/08/2020
9,000/-
26/01/21
1954
O/fee=6500
Paid in Janu/21</t>
        </r>
      </text>
    </comment>
    <comment ref="CP422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10/10/20
1950
paid to Oct/20</t>
        </r>
      </text>
    </comment>
    <comment ref="CR422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07/11/2020
1951
</t>
        </r>
      </text>
    </comment>
    <comment ref="CT422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10/12/2020
1952
O/fee 6500 Due</t>
        </r>
      </text>
    </comment>
    <comment ref="CV422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13/01/2021
1953
26/01/21
1954
O/fee=6500
Paid in Janu/21</t>
        </r>
      </text>
    </comment>
    <comment ref="CX422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15/02/21
1955</t>
        </r>
      </text>
    </comment>
    <comment ref="CZ422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15/03/21
1956</t>
        </r>
      </text>
    </comment>
    <comment ref="DD422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27/05/21
1957
</t>
        </r>
      </text>
    </comment>
    <comment ref="DF422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01/06/21
1958
</t>
        </r>
      </text>
    </comment>
    <comment ref="T423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28/08/2020
15,500/-</t>
        </r>
      </text>
    </comment>
    <comment ref="U423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28/08/2020
15,500/-</t>
        </r>
      </text>
    </comment>
    <comment ref="V423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28/08/2020
15,500/-</t>
        </r>
      </text>
    </comment>
    <comment ref="W423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28/08/2020
15,500/-</t>
        </r>
      </text>
    </comment>
    <comment ref="CD423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28/08/2020
15,500/-</t>
        </r>
      </text>
    </comment>
    <comment ref="CF423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28/08/2020
15,500/-</t>
        </r>
      </text>
    </comment>
    <comment ref="CH423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28/08/2020
15,500/-</t>
        </r>
      </text>
    </comment>
    <comment ref="CJ423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28/08/2020
15,500/-</t>
        </r>
      </text>
    </comment>
    <comment ref="CM423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Less 30% in Tuition fee for Oct/20.</t>
        </r>
      </text>
    </comment>
    <comment ref="CN423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08.10.2020
Bkash=6,010/-
College=3,570/-
Hostel=2,440/-</t>
        </r>
      </text>
    </comment>
    <comment ref="CO423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Less 30% in Tuition fee for Oct/20.</t>
        </r>
      </text>
    </comment>
    <comment ref="CP423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09/01/21
2263
Nov + Dec/20
Paid in Janu/21</t>
        </r>
      </text>
    </comment>
    <comment ref="CQ423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Less 30% in Tuition fee for Oct/20.</t>
        </r>
      </text>
    </comment>
    <comment ref="CR423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09/01/21
2263
Nov + Dec/20
Paid in Janu/21</t>
        </r>
      </text>
    </comment>
    <comment ref="CS423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Less 30% in Tuition fee for Oct/20.</t>
        </r>
      </text>
    </comment>
    <comment ref="CT423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09/01/21
2263
Nov + Dec/20
Paid in Janu/21
23/01/2021
55930
Janu/21
Paid in Janu/21</t>
        </r>
      </text>
    </comment>
    <comment ref="CU423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Less 30% in Tuition fee for Oct/20.</t>
        </r>
      </text>
    </comment>
    <comment ref="CW423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Less 30% in Tuition fee for Oct/20.</t>
        </r>
      </text>
    </comment>
    <comment ref="CY423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Less 30% in Tuition fee for Oct/20.</t>
        </r>
      </text>
    </comment>
    <comment ref="DA423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Less 30% in Tuition fee for Oct/20.</t>
        </r>
      </text>
    </comment>
    <comment ref="DB423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03/05/21
By bkash
C=14280
H=2910
T=17190</t>
        </r>
      </text>
    </comment>
    <comment ref="DC423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Less 30% in Tuition fee for Oct/20.</t>
        </r>
      </text>
    </comment>
    <comment ref="DD423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03/06/21
9340
June/21</t>
        </r>
      </text>
    </comment>
    <comment ref="T424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28/08/2020
9,000/-</t>
        </r>
      </text>
    </comment>
    <comment ref="U424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28/08/2020
9,000/-</t>
        </r>
      </text>
    </comment>
    <comment ref="V424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28/08/2020
9,000/-</t>
        </r>
      </text>
    </comment>
    <comment ref="W424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16/08/2020
9,000/-
07/10/20
8950
O/fee=6500
Paid to Oct/20</t>
        </r>
      </text>
    </comment>
    <comment ref="CD424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28/08/2020
9,000/-</t>
        </r>
      </text>
    </comment>
    <comment ref="CF424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28/08/2020
9,000/-</t>
        </r>
      </text>
    </comment>
    <comment ref="CH424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28/08/2020
9,000/-</t>
        </r>
      </text>
    </comment>
    <comment ref="CJ424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28/08/2020
9,000/-
08/10/20
2046
O/fee=6500
paid to Oct/20</t>
        </r>
      </text>
    </comment>
    <comment ref="CP424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08/10/20
2046
O/fee=6500
Oct=3570</t>
        </r>
      </text>
    </comment>
    <comment ref="CR424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08/11/2020
2047
</t>
        </r>
      </text>
    </comment>
    <comment ref="CT424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07/01/2021
2048
27/01/2021
2049
Dec/20
Paid in Janu/21</t>
        </r>
      </text>
    </comment>
    <comment ref="CV424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07/01/2021
2048
Dec/20
27/01/2021
2049
Janu/20
Paid in Janu/21</t>
        </r>
      </text>
    </comment>
    <comment ref="CX424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09/02/21
2050
Feb/21</t>
        </r>
      </text>
    </comment>
    <comment ref="DF424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03/06/21
2054
</t>
        </r>
      </text>
    </comment>
    <comment ref="H425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b/>
            <sz val="9"/>
            <color indexed="81"/>
            <rFont val="Tahoma"/>
            <family val="2"/>
          </rPr>
          <t>Note-19</t>
        </r>
        <r>
          <rPr>
            <sz val="9"/>
            <color indexed="81"/>
            <rFont val="Tahoma"/>
            <family val="2"/>
          </rPr>
          <t xml:space="preserve">
Less-2,000/-
Meeting-20/10/2020</t>
        </r>
      </text>
    </comment>
    <comment ref="L425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b/>
            <sz val="9"/>
            <color indexed="81"/>
            <rFont val="Tahoma"/>
            <family val="2"/>
          </rPr>
          <t>Note-19</t>
        </r>
        <r>
          <rPr>
            <sz val="9"/>
            <color indexed="81"/>
            <rFont val="Tahoma"/>
            <family val="2"/>
          </rPr>
          <t xml:space="preserve">
Less-2,000/-
Meeting-20/10/2020</t>
        </r>
      </text>
    </comment>
    <comment ref="T425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28/08/2020
9,000/-</t>
        </r>
      </text>
    </comment>
    <comment ref="U425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28/08/2020
9,000/-</t>
        </r>
      </text>
    </comment>
    <comment ref="V425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28/08/2020
9,000/-</t>
        </r>
      </text>
    </comment>
    <comment ref="W425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16/08/2020
9,000/-
07/10/20
8950
O/fee=6500
Paid to Oct/20</t>
        </r>
      </text>
    </comment>
    <comment ref="CD425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28/08/2020
9,000/-</t>
        </r>
      </text>
    </comment>
    <comment ref="CF425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28/08/2020
9,000/-</t>
        </r>
      </text>
    </comment>
    <comment ref="CH425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28/08/2020
9,000/-</t>
        </r>
      </text>
    </comment>
    <comment ref="CJ425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28/08/2020
9,000/-
28/01/21
2070
Oct to Janu/21
O/fee=6500
Paid in janu/21</t>
        </r>
      </text>
    </comment>
    <comment ref="CM425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Less 30% in Tuition fee for Oct/20.</t>
        </r>
      </text>
    </comment>
    <comment ref="CN425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28/01/21
2070
Oct to Janu/21
O/fee=6500
Paid in janu/21</t>
        </r>
      </text>
    </comment>
    <comment ref="CO425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Less 30% in Tuition fee for Oct/20.</t>
        </r>
      </text>
    </comment>
    <comment ref="CP425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28/01/21
2070
Oct to Janu/21
O/fee=6500
Paid in janu/21</t>
        </r>
      </text>
    </comment>
    <comment ref="CQ425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Less 30% in Tuition fee for Oct/20.</t>
        </r>
      </text>
    </comment>
    <comment ref="CR425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28/01/21
2070
Oct to Janu/21
O/fee=6500
Paid in janu/21</t>
        </r>
      </text>
    </comment>
    <comment ref="CS425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Less 30% in Tuition fee for Oct/20.</t>
        </r>
      </text>
    </comment>
    <comment ref="CT425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28/01/21
2070
Oct to Janu/21
O/fee=6500
Paid in janu/21</t>
        </r>
      </text>
    </comment>
    <comment ref="CU425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Less 30% in Tuition fee for Oct/20.</t>
        </r>
      </text>
    </comment>
    <comment ref="CW425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Less 30% in Tuition fee for Oct/20.</t>
        </r>
      </text>
    </comment>
    <comment ref="CY425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Less 30% in Tuition fee for Oct/20.</t>
        </r>
      </text>
    </comment>
    <comment ref="DA425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Less 30% in Tuition fee for Oct/20.</t>
        </r>
      </text>
    </comment>
    <comment ref="DC425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Less 30% in Tuition fee for Oct/20.</t>
        </r>
      </text>
    </comment>
    <comment ref="T426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30/08/2020
9,000/-</t>
        </r>
      </text>
    </comment>
    <comment ref="U426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30/08/2020
9,000/-</t>
        </r>
      </text>
    </comment>
    <comment ref="V426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30/08/2020
9,000/-</t>
        </r>
      </text>
    </comment>
    <comment ref="W426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16/08/2020
9,000/-
07/10/20
8950
O/fee=6500
Paid to Oct/20</t>
        </r>
      </text>
    </comment>
    <comment ref="CD426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30/08/2020
9,000/-</t>
        </r>
      </text>
    </comment>
    <comment ref="CF426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30/08/2020
9,000/-</t>
        </r>
      </text>
    </comment>
    <comment ref="CH426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30/08/2020
9,000/-</t>
        </r>
      </text>
    </comment>
    <comment ref="CJ426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30/08/2020
9,000/-
08.10.2020
2118
Oct/20 Less=30%
Others fee=6,500/-</t>
        </r>
      </text>
    </comment>
    <comment ref="CM426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Less 30% in Tuition fee for Oct/20.</t>
        </r>
      </text>
    </comment>
    <comment ref="CN426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08.10.2020
2118
Oct/20 Less=30%
Others fee=6,500/-</t>
        </r>
      </text>
    </comment>
    <comment ref="CO426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Less 30% in Tuition fee for Oct/20.</t>
        </r>
      </text>
    </comment>
    <comment ref="CP426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03/11/2020
2119
</t>
        </r>
      </text>
    </comment>
    <comment ref="CQ426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Less 30% in Tuition fee for Oct/20.</t>
        </r>
      </text>
    </comment>
    <comment ref="CR426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02/12/2020
2120</t>
        </r>
      </text>
    </comment>
    <comment ref="CS426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Less 30% in Tuition fee for Oct/20.</t>
        </r>
      </text>
    </comment>
    <comment ref="CT426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03/01/2021
2121
25/01/21
Feb/21
Paid in janu/21</t>
        </r>
      </text>
    </comment>
    <comment ref="CU426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Less 30% in Tuition fee for Oct/20.</t>
        </r>
      </text>
    </comment>
    <comment ref="CV426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25/01/21
Feb/21
Paid in janu/21</t>
        </r>
      </text>
    </comment>
    <comment ref="CW426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Less 30% in Tuition fee for Oct/20.</t>
        </r>
      </text>
    </comment>
    <comment ref="CX426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03/03/21
2123
</t>
        </r>
      </text>
    </comment>
    <comment ref="CY426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Less 30% in Tuition fee for Oct/20.</t>
        </r>
      </text>
    </comment>
    <comment ref="CZ426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03/04/2021
2124
</t>
        </r>
      </text>
    </comment>
    <comment ref="DA426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Less 30% in Tuition fee for Oct/20.</t>
        </r>
      </text>
    </comment>
    <comment ref="DB426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04/05/21
2125
24/05/21
2126
June/21</t>
        </r>
      </text>
    </comment>
    <comment ref="DC426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Less 30% in Tuition fee for Oct/20.</t>
        </r>
      </text>
    </comment>
    <comment ref="H427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Less-1,000/-</t>
        </r>
      </text>
    </comment>
    <comment ref="L427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Less-1,000/-</t>
        </r>
      </text>
    </comment>
    <comment ref="T427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30/08/2020
9,000/-</t>
        </r>
      </text>
    </comment>
    <comment ref="U427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30/08/2020
9,000/-</t>
        </r>
      </text>
    </comment>
    <comment ref="V427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30/08/2020
9,000/-</t>
        </r>
      </text>
    </comment>
    <comment ref="W427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16/08/2020
9,000/-
07/10/20
8950
O/fee=6500
Paid to Oct/20</t>
        </r>
      </text>
    </comment>
    <comment ref="CD427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30/08/2020
9,000/-</t>
        </r>
      </text>
    </comment>
    <comment ref="CF427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30/08/2020
9,000/-</t>
        </r>
      </text>
    </comment>
    <comment ref="CH427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30/08/2020
9,000/-</t>
        </r>
      </text>
    </comment>
    <comment ref="CJ427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30/08/2020
9,000/-
14/11/2020
2094
O/fee 6,500/-
Paid to Nov/2020</t>
        </r>
      </text>
    </comment>
    <comment ref="CM427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Less 30% in Tuition fee for Oct/20.</t>
        </r>
      </text>
    </comment>
    <comment ref="CO427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Less 30% in Tuition fee for Oct/20.</t>
        </r>
      </text>
    </comment>
    <comment ref="CP427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14/11/2020
2094
O/fee 6,500/-
Paid to Nov/2020
07/12/2020
095
Oct + Nov/20
Paid in Dec/20</t>
        </r>
      </text>
    </comment>
    <comment ref="CQ427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Less 30% in Tuition fee for Oct/20.</t>
        </r>
      </text>
    </comment>
    <comment ref="CR427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07/12/2020
2095
Oct + Nov/20
09/01/2021
2096
Dec/20
Paid in Janu/21</t>
        </r>
      </text>
    </comment>
    <comment ref="CS427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Less 30% in Tuition fee for Oct/20.</t>
        </r>
      </text>
    </comment>
    <comment ref="CT427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09/01/2021
2096
Dec/20
Paid in Janu/21
25/01/21
2097
Janu/21
</t>
        </r>
      </text>
    </comment>
    <comment ref="CU427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Less 30% in Tuition fee for Oct/20.</t>
        </r>
      </text>
    </comment>
    <comment ref="CV427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08/02/21
2098</t>
        </r>
      </text>
    </comment>
    <comment ref="CW427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Less 30% in Tuition fee for Oct/20.</t>
        </r>
      </text>
    </comment>
    <comment ref="CX427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06/03/21
2099</t>
        </r>
      </text>
    </comment>
    <comment ref="CY427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Less 30% in Tuition fee for Oct/20.</t>
        </r>
      </text>
    </comment>
    <comment ref="DA427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Less 30% in Tuition fee for Oct/20.</t>
        </r>
      </text>
    </comment>
    <comment ref="DC427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Less 30% in Tuition fee for Oct/20.</t>
        </r>
      </text>
    </comment>
    <comment ref="DD427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06/06/21
2100
Up to June/21</t>
        </r>
      </text>
    </comment>
    <comment ref="H428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Less-6,600/-</t>
        </r>
      </text>
    </comment>
    <comment ref="L428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Full Free</t>
        </r>
      </text>
    </comment>
    <comment ref="T428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02/09/2020
2,000/-</t>
        </r>
      </text>
    </comment>
    <comment ref="U428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02/09/2020
2,000/-</t>
        </r>
      </text>
    </comment>
    <comment ref="CD428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02/09/2020
2,000/-</t>
        </r>
      </text>
    </comment>
    <comment ref="CF428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02/09/2020
2,000/-</t>
        </r>
      </text>
    </comment>
    <comment ref="CX428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07/02/21
9362
S/c=5000
Dev fee=500
</t>
        </r>
      </text>
    </comment>
    <comment ref="DD428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06/05/21
9363
O/fee=4000 Due=4000/-</t>
        </r>
      </text>
    </comment>
    <comment ref="DF428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03/06/21
9364
</t>
        </r>
      </text>
    </comment>
    <comment ref="H429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Less-1,000/-</t>
        </r>
      </text>
    </comment>
    <comment ref="L429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Less-1,000/-</t>
        </r>
      </text>
    </comment>
    <comment ref="T429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02/09/2020
2,000/-</t>
        </r>
      </text>
    </comment>
    <comment ref="U429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02/09/2020
2,000/-
19.09.2020
9290
Dev. Fee=500
S/c=5000</t>
        </r>
      </text>
    </comment>
    <comment ref="V429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19.09.2020
9290
Dev. Fee=500
S/c=5000</t>
        </r>
      </text>
    </comment>
    <comment ref="W429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25/01/21
O/fee
Oct to  Dec/20
Paid in janu/21</t>
        </r>
      </text>
    </comment>
    <comment ref="CD429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02/09/2020
2,000/-</t>
        </r>
      </text>
    </comment>
    <comment ref="CF429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02/09/2020
2,000/-
19.09.2020
9290
Dev. Fee=500
S/c=5000</t>
        </r>
      </text>
    </comment>
    <comment ref="CH429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19.09.2020
9290
Dev. Fee=500
S/c=5000</t>
        </r>
      </text>
    </comment>
    <comment ref="CJ429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25/01/21
O/fee
Oct to  Dec/20
Paid in janu/21</t>
        </r>
      </text>
    </comment>
    <comment ref="CM429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Less 30% in Tuition fee for Oct/20.</t>
        </r>
      </text>
    </comment>
    <comment ref="CN429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25/01/21
O/fee
Oct to  Dec/20
Paid in janu/21</t>
        </r>
      </text>
    </comment>
    <comment ref="CO429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Less 30% in Tuition fee for Oct/20.</t>
        </r>
      </text>
    </comment>
    <comment ref="CP429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25/01/21
O/fee
Oct to  Dec/20
Paid in janu/21</t>
        </r>
      </text>
    </comment>
    <comment ref="CQ429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Less 30% in Tuition fee for Oct/20.</t>
        </r>
      </text>
    </comment>
    <comment ref="CR429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25/01/21
O/fee
Oct to  Dec/20
Paid in janu/21</t>
        </r>
      </text>
    </comment>
    <comment ref="CS429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Less 30% in Tuition fee for Oct/20.</t>
        </r>
      </text>
    </comment>
    <comment ref="CT429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25/01/21
O/fee
Oct to  Dec/20
Paid in janu/21</t>
        </r>
      </text>
    </comment>
    <comment ref="CU429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Less 30% in Tuition fee for Oct/20.</t>
        </r>
      </text>
    </comment>
    <comment ref="CW429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Less 30% in Tuition fee for Oct/20.</t>
        </r>
      </text>
    </comment>
    <comment ref="CY429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Less 30% in Tuition fee for Oct/20.</t>
        </r>
      </text>
    </comment>
    <comment ref="DA429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Less 30% in Tuition fee for Oct/20.</t>
        </r>
      </text>
    </comment>
    <comment ref="DB429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06/05/21
9292
Janu/21 to March/21</t>
        </r>
      </text>
    </comment>
    <comment ref="DC429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Less 30% in Tuition fee for Oct/20.</t>
        </r>
      </text>
    </comment>
    <comment ref="DD429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06/06/21
9293
April/21 2590  Due=1960
</t>
        </r>
      </text>
    </comment>
    <comment ref="H430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Less-2,000/-</t>
        </r>
      </text>
    </comment>
    <comment ref="L430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Less-2,000/-</t>
        </r>
      </text>
    </comment>
    <comment ref="T430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02/09/2020
9,000/-</t>
        </r>
      </text>
    </comment>
    <comment ref="U430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02/09/2020
9,000/-</t>
        </r>
      </text>
    </comment>
    <comment ref="V430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02/09/2020
9,000/-</t>
        </r>
      </text>
    </comment>
    <comment ref="W430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16/08/2020
9,000/-
07/10/20
8950
O/fee=6500
Paid to Oct/20</t>
        </r>
      </text>
    </comment>
    <comment ref="CD430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02/09/2020
9,000/-</t>
        </r>
      </text>
    </comment>
    <comment ref="CF430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02/09/2020
9,000/-</t>
        </r>
      </text>
    </comment>
    <comment ref="CH430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02/09/2020
9,000/-</t>
        </r>
      </text>
    </comment>
    <comment ref="CJ430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02/09/2020
9,000/-
11.10.2020
9314
Oct/20 (Less=30%)
Others fee=6,500/-</t>
        </r>
      </text>
    </comment>
    <comment ref="CM430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Less 30% in Tuition fee for Oct/20.</t>
        </r>
      </text>
    </comment>
    <comment ref="CN430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11.10.2020
9314
Oct/20 (Less=30%)
Others fee=6,500/-</t>
        </r>
      </text>
    </comment>
    <comment ref="CO430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Less 30% in Tuition fee for Oct/20.</t>
        </r>
      </text>
    </comment>
    <comment ref="CP430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09/11/2020
9315
</t>
        </r>
      </text>
    </comment>
    <comment ref="CQ430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Less 30% in Tuition fee for Oct/20.</t>
        </r>
      </text>
    </comment>
    <comment ref="CR430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27/01/21
9316
Dec + Janu/21
Paid in anu/21</t>
        </r>
      </text>
    </comment>
    <comment ref="CS430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Less 30% in Tuition fee for Oct/20.</t>
        </r>
      </text>
    </comment>
    <comment ref="CT430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27/01/21
9316
Dec + Janu/21
Paid in anu/21</t>
        </r>
      </text>
    </comment>
    <comment ref="CU430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Less 30% in Tuition fee for Oct/20.</t>
        </r>
      </text>
    </comment>
    <comment ref="CW430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Less 30% in Tuition fee for Oct/20.</t>
        </r>
      </text>
    </comment>
    <comment ref="CY430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Less 30% in Tuition fee for Oct/20.</t>
        </r>
      </text>
    </comment>
    <comment ref="CZ430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01/04/2021
9216
</t>
        </r>
      </text>
    </comment>
    <comment ref="DA430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Less 30% in Tuition fee for Oct/20.</t>
        </r>
      </text>
    </comment>
    <comment ref="DC430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Less 30% in Tuition fee for Oct/20.</t>
        </r>
      </text>
    </comment>
    <comment ref="DD430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05/06/21
9319
</t>
        </r>
      </text>
    </comment>
    <comment ref="G431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T.c Order By
 board  11/02/21
Less 50%=4000/- O/fee
College=20/02/21</t>
        </r>
      </text>
    </comment>
    <comment ref="L431" authorId="0">
      <text>
        <r>
          <rPr>
            <b/>
            <sz val="9"/>
            <color indexed="81"/>
            <rFont val="Tahoma"/>
            <family val="2"/>
          </rPr>
          <t>Windows User:
20/02/21</t>
        </r>
        <r>
          <rPr>
            <sz val="9"/>
            <color indexed="81"/>
            <rFont val="Tahoma"/>
            <family val="2"/>
          </rPr>
          <t xml:space="preserve">
T.c Order By
O/fee Less 2nd year 4,000/-
 board  11/02/21
College=20/02/21</t>
        </r>
      </text>
    </comment>
    <comment ref="R431" authorId="0">
      <text>
        <r>
          <rPr>
            <b/>
            <sz val="9"/>
            <color indexed="81"/>
            <rFont val="Tahoma"/>
            <family val="2"/>
          </rPr>
          <t>Windows User:
20/02/21</t>
        </r>
        <r>
          <rPr>
            <sz val="9"/>
            <color indexed="81"/>
            <rFont val="Tahoma"/>
            <family val="2"/>
          </rPr>
          <t xml:space="preserve">
T.c Order By
O/fee Less 2nd year 4,000/-
 board  11/02/21
College=20/02/21</t>
        </r>
      </text>
    </comment>
    <comment ref="T431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16/09/2020
9,000/-</t>
        </r>
      </text>
    </comment>
    <comment ref="U431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16/09/2020
9,000/-</t>
        </r>
      </text>
    </comment>
    <comment ref="V431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16/09/2020
9,000/-</t>
        </r>
      </text>
    </comment>
    <comment ref="W431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16/08/2020
9,000/-
07/10/20
8950
O/fee=6500
Paid to Oct/20</t>
        </r>
      </text>
    </comment>
    <comment ref="CD431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16/09/2020
9,000/-</t>
        </r>
      </text>
    </comment>
    <comment ref="CF431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16/09/2020
9,000/-</t>
        </r>
      </text>
    </comment>
    <comment ref="CH431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16/09/2020
9,000/-</t>
        </r>
      </text>
    </comment>
    <comment ref="CI431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b/>
            <sz val="9"/>
            <color indexed="81"/>
            <rFont val="Tahoma"/>
            <family val="2"/>
          </rPr>
          <t>T.c Order By board
11/02/21
Less 50%=4000/-</t>
        </r>
      </text>
    </comment>
    <comment ref="CJ431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16/09/2020
9,000/-
05/11/2020
9482
S/c=1,500/-
Paid to Nov/2020</t>
        </r>
      </text>
    </comment>
    <comment ref="CX431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20/02/21
9339
O/fee=2500 Less=4000/-
Up to Janu/21 By rools
T.c-11/02/21 Board</t>
        </r>
      </text>
    </comment>
    <comment ref="T432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05/09/2020
15,500/-</t>
        </r>
      </text>
    </comment>
    <comment ref="U432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05/09/2020
15,500/-</t>
        </r>
      </text>
    </comment>
    <comment ref="V432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05/09/2020
15,500/-</t>
        </r>
      </text>
    </comment>
    <comment ref="W432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05/09/2020
15,500/-</t>
        </r>
      </text>
    </comment>
    <comment ref="CD432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05/09/2020
15,500/-</t>
        </r>
      </text>
    </comment>
    <comment ref="CF432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05/09/2020
15,500/-</t>
        </r>
      </text>
    </comment>
    <comment ref="CH432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05/09/2020
15,500/-</t>
        </r>
      </text>
    </comment>
    <comment ref="CJ432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05/09/2020
15,500/-</t>
        </r>
      </text>
    </comment>
    <comment ref="CM432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Less 30% in Tuition fee for Oct/20.</t>
        </r>
      </text>
    </comment>
    <comment ref="CN432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09.10.2020
Bkash=5,730/-
College=3,570/-
Hostel=2,160/-</t>
        </r>
      </text>
    </comment>
    <comment ref="CO432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Less 30% in Tuition fee for Oct/20.</t>
        </r>
      </text>
    </comment>
    <comment ref="CP432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09/11/2020
By bkash
C=3570
H=2160
T=5730</t>
        </r>
      </text>
    </comment>
    <comment ref="CQ432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Less 30% in Tuition fee for Oct/20.</t>
        </r>
      </text>
    </comment>
    <comment ref="CR432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17/12/2020
By bkash
C=3570
H=2160
T=5730</t>
        </r>
      </text>
    </comment>
    <comment ref="CS432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Less 30% in Tuition fee for Oct/20.</t>
        </r>
      </text>
    </comment>
    <comment ref="CT432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24/01/2021
By bkash
C=3570
H=2160
T=5730</t>
        </r>
      </text>
    </comment>
    <comment ref="CU432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Less 30% in Tuition fee for Oct/20.</t>
        </r>
      </text>
    </comment>
    <comment ref="CW432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Less 30% in Tuition fee for Oct/20.</t>
        </r>
      </text>
    </comment>
    <comment ref="CY432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Less 30% in Tuition fee for Oct/20.</t>
        </r>
      </text>
    </comment>
    <comment ref="DA432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Less 30% in Tuition fee for Oct/20.</t>
        </r>
      </text>
    </comment>
    <comment ref="DC432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Less 30% in Tuition fee for Oct/20.</t>
        </r>
      </text>
    </comment>
    <comment ref="DD432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03/06/21
3459
Up to June/21</t>
        </r>
      </text>
    </comment>
    <comment ref="H433" authorId="0">
      <text>
        <r>
          <rPr>
            <b/>
            <sz val="9"/>
            <color indexed="81"/>
            <rFont val="Tahoma"/>
            <family val="2"/>
          </rPr>
          <t xml:space="preserve">Windows User:
Note-149
</t>
        </r>
        <r>
          <rPr>
            <sz val="9"/>
            <color indexed="81"/>
            <rFont val="Tahoma"/>
            <family val="2"/>
          </rPr>
          <t>Less=50%
Opening to Clossing period
Meeting 20/10/2020</t>
        </r>
      </text>
    </comment>
    <comment ref="L433" authorId="0">
      <text>
        <r>
          <rPr>
            <b/>
            <sz val="9"/>
            <color indexed="81"/>
            <rFont val="Tahoma"/>
            <family val="2"/>
          </rPr>
          <t xml:space="preserve">Windows User:
Note-149
</t>
        </r>
        <r>
          <rPr>
            <sz val="9"/>
            <color indexed="81"/>
            <rFont val="Tahoma"/>
            <family val="2"/>
          </rPr>
          <t>Less=50%
Opening to Clossing period
Meeting 20/10/2020</t>
        </r>
      </text>
    </comment>
    <comment ref="T433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05/09/2020
9,000/-</t>
        </r>
      </text>
    </comment>
    <comment ref="U433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05/09/2020
9,000/-</t>
        </r>
      </text>
    </comment>
    <comment ref="V433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05/09/2020
9,000/-</t>
        </r>
      </text>
    </comment>
    <comment ref="W433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16/08/2020
9,000/-
07/10/20
8950
O/fee=6500
Paid to Oct/20</t>
        </r>
      </text>
    </comment>
    <comment ref="CD433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05/09/2020
9,000/-</t>
        </r>
      </text>
    </comment>
    <comment ref="CF433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05/09/2020
9,000/-</t>
        </r>
      </text>
    </comment>
    <comment ref="CH433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05/09/2020
9,000/-</t>
        </r>
      </text>
    </comment>
    <comment ref="CJ433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05/09/2020
9,000/-
05/11/2020
9482
</t>
        </r>
        <r>
          <rPr>
            <sz val="9"/>
            <color indexed="10"/>
            <rFont val="Tahoma"/>
            <family val="2"/>
          </rPr>
          <t>O/fee=1,500/-</t>
        </r>
        <r>
          <rPr>
            <sz val="9"/>
            <color indexed="81"/>
            <rFont val="Tahoma"/>
            <family val="2"/>
          </rPr>
          <t xml:space="preserve">
Oct/2020
Paid in Nov/20
18/01/2021
9484
Janu/21
</t>
        </r>
        <r>
          <rPr>
            <sz val="9"/>
            <color indexed="10"/>
            <rFont val="Tahoma"/>
            <family val="2"/>
          </rPr>
          <t>O/fee=1000  due=4000</t>
        </r>
        <r>
          <rPr>
            <sz val="9"/>
            <color indexed="81"/>
            <rFont val="Tahoma"/>
            <family val="2"/>
          </rPr>
          <t xml:space="preserve">
Paid in Janu/21</t>
        </r>
      </text>
    </comment>
    <comment ref="CP433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05/11/2020
9482
Oct/2020
Poaid to Nov/2020</t>
        </r>
      </text>
    </comment>
    <comment ref="CR433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05/11/2020
9482
S/c=1,500/-
Oct/2020
17/12/2020
Nov + Dec/20
Paid in Dec/20
O/fee Due=5,000/-</t>
        </r>
      </text>
    </comment>
    <comment ref="CT433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17/12/2020
Nov + Dec/20
Paid in Dec/20
O/fee Due=5,000/-</t>
        </r>
      </text>
    </comment>
    <comment ref="CV433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18/01/2021
9484
Janu/21
O/fee=1000  due=4000
Paid in Janu/21</t>
        </r>
      </text>
    </comment>
    <comment ref="CX433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18/02/21
9485
Feb/21
O/fee1000 Due-3000</t>
        </r>
      </text>
    </comment>
    <comment ref="CZ433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18/03/21
9486
O/fee=1000 Due=2000/-
March/21</t>
        </r>
      </text>
    </comment>
    <comment ref="DD433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02/05/21
9490
April + May/21
O/fee=1000  Due=1000/-</t>
        </r>
      </text>
    </comment>
    <comment ref="T434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06/09/2020
15,500/-</t>
        </r>
      </text>
    </comment>
    <comment ref="U434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06/09/2020
15,500/-</t>
        </r>
      </text>
    </comment>
    <comment ref="V434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06/09/2020
15,500/-</t>
        </r>
      </text>
    </comment>
    <comment ref="W434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06/09/2020
15,500/-</t>
        </r>
      </text>
    </comment>
    <comment ref="CD434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06/09/2020
15,500/-</t>
        </r>
      </text>
    </comment>
    <comment ref="CF434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06/09/2020
15,500/-</t>
        </r>
      </text>
    </comment>
    <comment ref="CH434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06/09/2020
15,500/-</t>
        </r>
      </text>
    </comment>
    <comment ref="CJ434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06/09/2020
15,500/-</t>
        </r>
      </text>
    </comment>
    <comment ref="CM434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Less 30% in Tuition fee for Oct/20.</t>
        </r>
      </text>
    </comment>
    <comment ref="CN434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11.10.2020
Bkash=3,570/-</t>
        </r>
      </text>
    </comment>
    <comment ref="CO434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Less 30% in Tuition fee for Oct/20.</t>
        </r>
      </text>
    </comment>
    <comment ref="CP434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17/11/2020
By bkash
C=3550</t>
        </r>
      </text>
    </comment>
    <comment ref="CQ434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Less 30% in Tuition fee for Oct/20.</t>
        </r>
      </text>
    </comment>
    <comment ref="CR434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23/12/2020
By bkash
C=3590
Dec/20</t>
        </r>
      </text>
    </comment>
    <comment ref="CS434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Less 30% in Tuition fee for Oct/20.</t>
        </r>
      </text>
    </comment>
    <comment ref="CT434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17/01/2021
By bkash
C=3570</t>
        </r>
      </text>
    </comment>
    <comment ref="CU434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Less 30% in Tuition fee for Oct/20.</t>
        </r>
      </text>
    </comment>
    <comment ref="CW434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Less 30% in Tuition fee for Oct/20.</t>
        </r>
      </text>
    </comment>
    <comment ref="CX434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10/03/21
9987
Feb + March/21</t>
        </r>
      </text>
    </comment>
    <comment ref="CY434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Less 30% in Tuition fee for Oct/20.</t>
        </r>
      </text>
    </comment>
    <comment ref="DA434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Less 30% in Tuition fee for Oct/20.</t>
        </r>
      </text>
    </comment>
    <comment ref="DB434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27/05/21
9989
Up to June/21</t>
        </r>
      </text>
    </comment>
    <comment ref="DC434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Less 30% in Tuition fee for Oct/20.</t>
        </r>
      </text>
    </comment>
    <comment ref="T435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07/09/2020
9,000/-</t>
        </r>
      </text>
    </comment>
    <comment ref="U435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07/09/2020
9,000/-</t>
        </r>
      </text>
    </comment>
    <comment ref="V435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07/09/2020
9,000/-</t>
        </r>
      </text>
    </comment>
    <comment ref="W435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16/08/2020
9,000/-
07/10/20
8950
O/fee=6500
Paid to Oct/20</t>
        </r>
      </text>
    </comment>
    <comment ref="CD435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07/09/2020
9,000/-</t>
        </r>
      </text>
    </comment>
    <comment ref="CF435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07/09/2020
9,000/-</t>
        </r>
      </text>
    </comment>
    <comment ref="CH435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07/09/2020
9,000/-</t>
        </r>
      </text>
    </comment>
    <comment ref="CJ435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07/09/2020
9,000/-</t>
        </r>
      </text>
    </comment>
    <comment ref="CM435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Less 30% in Tuition fee for Oct/20.</t>
        </r>
      </text>
    </comment>
    <comment ref="CN435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24/01/2021
10010
Oct to Janu/21
Paid in Janu/21</t>
        </r>
      </text>
    </comment>
    <comment ref="CO435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Less 30% in Tuition fee for Oct/20.</t>
        </r>
      </text>
    </comment>
    <comment ref="CP435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24/01/2021
10010
Oct to Janu/21
Paid in Janu/21</t>
        </r>
      </text>
    </comment>
    <comment ref="CQ435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Less 30% in Tuition fee for Oct/20.</t>
        </r>
      </text>
    </comment>
    <comment ref="CR435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24/01/2021
10010
Oct to Janu/21
Paid in Janu/21</t>
        </r>
      </text>
    </comment>
    <comment ref="CS435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Less 30% in Tuition fee for Oct/20.</t>
        </r>
      </text>
    </comment>
    <comment ref="CT435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24/01/2021
10010
Oct to Janu/21
Paid in Janu/21</t>
        </r>
      </text>
    </comment>
    <comment ref="CU435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Less 30% in Tuition fee for Oct/20.</t>
        </r>
      </text>
    </comment>
    <comment ref="CW435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Less 30% in Tuition fee for Oct/20.</t>
        </r>
      </text>
    </comment>
    <comment ref="CY435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Less 30% in Tuition fee for Oct/20.</t>
        </r>
      </text>
    </comment>
    <comment ref="DA435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Less 30% in Tuition fee for Oct/20.</t>
        </r>
      </text>
    </comment>
    <comment ref="DB435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03/05/21
10011
Up  to April/21</t>
        </r>
      </text>
    </comment>
    <comment ref="DC435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Less 30% in Tuition fee for Oct/20.</t>
        </r>
      </text>
    </comment>
    <comment ref="DD435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05/06/21
10012</t>
        </r>
      </text>
    </comment>
    <comment ref="T436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07/09/2020
9,000/-</t>
        </r>
      </text>
    </comment>
    <comment ref="U436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07/09/2020
9,000/-</t>
        </r>
      </text>
    </comment>
    <comment ref="V436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07/09/2020
9,000/-</t>
        </r>
      </text>
    </comment>
    <comment ref="W436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16/08/2020
9,000/-
07/10/20
8950
O/fee=6500
Paid to Oct/20</t>
        </r>
      </text>
    </comment>
    <comment ref="CD436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07/09/2020
9,000/-</t>
        </r>
      </text>
    </comment>
    <comment ref="CF436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07/09/2020
9,000/-</t>
        </r>
      </text>
    </comment>
    <comment ref="CH436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07/09/2020
9,000/-</t>
        </r>
      </text>
    </comment>
    <comment ref="CJ436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07/09/2020
9,000/-
08/10/20
10034
O/fee=6500
Paid to Oct/20</t>
        </r>
      </text>
    </comment>
    <comment ref="CP436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08/10/20
10034
O/fee6500
Oct-3570</t>
        </r>
      </text>
    </comment>
    <comment ref="CR436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05/11/2020
10035
Nov/2020</t>
        </r>
      </text>
    </comment>
    <comment ref="CT436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03/12/2020
10036
</t>
        </r>
      </text>
    </comment>
    <comment ref="CV436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07/01/2021
10037</t>
        </r>
      </text>
    </comment>
    <comment ref="CX436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10/02/21
10038
</t>
        </r>
      </text>
    </comment>
    <comment ref="CZ436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09/03/21
10039</t>
        </r>
      </text>
    </comment>
    <comment ref="DB436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06/04/2021
10040
</t>
        </r>
      </text>
    </comment>
    <comment ref="DD436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30/05/2021
10041
</t>
        </r>
      </text>
    </comment>
    <comment ref="DF436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07/06/21
10042
</t>
        </r>
      </text>
    </comment>
    <comment ref="H437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Less-1,000/-</t>
        </r>
      </text>
    </comment>
    <comment ref="L437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Less-1,000/-</t>
        </r>
      </text>
    </comment>
    <comment ref="T437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08/09/2020
9,000/-</t>
        </r>
      </text>
    </comment>
    <comment ref="U437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08/09/2020
9,000/-</t>
        </r>
      </text>
    </comment>
    <comment ref="V437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08/09/2020
9,000/-</t>
        </r>
      </text>
    </comment>
    <comment ref="W437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16/08/2020
9,000/-
07/10/20
8950
O/fee=6500
Paid to Oct/20</t>
        </r>
      </text>
    </comment>
    <comment ref="CD437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08/09/2020
9,000/-</t>
        </r>
      </text>
    </comment>
    <comment ref="CF437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08/09/2020
9,000/-</t>
        </r>
      </text>
    </comment>
    <comment ref="CH437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08/09/2020
9,000/-</t>
        </r>
      </text>
    </comment>
    <comment ref="CJ437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08/09/2020
9,000/-
27/12/2020
9506
Oct to Janu/20
O/fee= 6500/-
Paid in Dec/20</t>
        </r>
      </text>
    </comment>
    <comment ref="CM437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Less 30% in Tuition fee for Oct/20.</t>
        </r>
      </text>
    </comment>
    <comment ref="CN437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27/12/2020
9506
Oct to Janu/20
O/fee= 6500/-
Paid in Dec/20</t>
        </r>
      </text>
    </comment>
    <comment ref="CO437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Less 30% in Tuition fee for Oct/20.</t>
        </r>
      </text>
    </comment>
    <comment ref="CP437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27/12/2020
9506
Oct to Janu/20
O/fee= 6500/-
Paid in Dec/20</t>
        </r>
      </text>
    </comment>
    <comment ref="CQ437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Less 30% in Tuition fee for Oct/20.</t>
        </r>
      </text>
    </comment>
    <comment ref="CR437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27/12/2020
9506
Oct to Janu/20
O/fee= 6500/-
Paid in Dec/20</t>
        </r>
      </text>
    </comment>
    <comment ref="CS437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Less 30% in Tuition fee for Oct/20.</t>
        </r>
      </text>
    </comment>
    <comment ref="CT437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27/12/2020
9506
Oct to Janu/20
O/fee= 6500/-
Paid in Dec/20</t>
        </r>
      </text>
    </comment>
    <comment ref="CU437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Less 30% in Tuition fee for Oct/20.</t>
        </r>
      </text>
    </comment>
    <comment ref="CW437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Less 30% in Tuition fee for Oct/20.</t>
        </r>
      </text>
    </comment>
    <comment ref="CY437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Less 30% in Tuition fee for Oct/20.</t>
        </r>
      </text>
    </comment>
    <comment ref="DA437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Less 30% in Tuition fee for Oct/20.</t>
        </r>
      </text>
    </comment>
    <comment ref="DC437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Less 30% in Tuition fee for Oct/20.</t>
        </r>
      </text>
    </comment>
    <comment ref="DD437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05/06/21
9507</t>
        </r>
      </text>
    </comment>
    <comment ref="T438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08/09/2020
9,000/-</t>
        </r>
      </text>
    </comment>
    <comment ref="U438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08/09/2020
9,000/-</t>
        </r>
      </text>
    </comment>
    <comment ref="V438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08/09/2020
9,000/-</t>
        </r>
      </text>
    </comment>
    <comment ref="W438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16/08/2020
9,000/-
07/10/20
8950
O/fee=6500
Paid to Oct/20</t>
        </r>
      </text>
    </comment>
    <comment ref="CD438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08/09/2020
9,000/-</t>
        </r>
      </text>
    </comment>
    <comment ref="CF438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08/09/2020
9,000/-</t>
        </r>
      </text>
    </comment>
    <comment ref="CH438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08/09/2020
9,000/-</t>
        </r>
      </text>
    </comment>
    <comment ref="CJ438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08/09/2020
9,000/-</t>
        </r>
      </text>
    </comment>
    <comment ref="H439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Less=2550/-</t>
        </r>
      </text>
    </comment>
    <comment ref="L439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Less=2550/-</t>
        </r>
      </text>
    </comment>
    <comment ref="T439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09/09/2020
9,000/-</t>
        </r>
      </text>
    </comment>
    <comment ref="U439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09/09/2020
9,000/-</t>
        </r>
      </text>
    </comment>
    <comment ref="V439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09/09/2020
9,000/-</t>
        </r>
      </text>
    </comment>
    <comment ref="W439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16/08/2020
9,000/-
07/10/20
8950
O/fee=6500
Paid to Oct/20</t>
        </r>
      </text>
    </comment>
    <comment ref="CD439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09/09/2020
9,000/-</t>
        </r>
      </text>
    </comment>
    <comment ref="CF439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09/09/2020
9,000/-</t>
        </r>
      </text>
    </comment>
    <comment ref="CH439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09/09/2020
9,000/-</t>
        </r>
      </text>
    </comment>
    <comment ref="CJ439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09/09/2020
9,000/-</t>
        </r>
      </text>
    </comment>
    <comment ref="CP439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28/01/21
7150
Oct to janu/21
Paid in Janu/21</t>
        </r>
      </text>
    </comment>
    <comment ref="CR439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28/01/21
7150
Oct to janu/21
Paid in Janu/21</t>
        </r>
      </text>
    </comment>
    <comment ref="CT439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28/01/21
7150
Oct to janu/21
Paid in Janu/21</t>
        </r>
      </text>
    </comment>
    <comment ref="CV439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28/01/21
7150
Oct to janu/21
Paid in Janu/21</t>
        </r>
      </text>
    </comment>
    <comment ref="DF439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06/06/21
7151
O/fee due=6500/-</t>
        </r>
      </text>
    </comment>
    <comment ref="T440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09/09/2020
9,000/-</t>
        </r>
      </text>
    </comment>
    <comment ref="U440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09/09/2020
9,000/-</t>
        </r>
      </text>
    </comment>
    <comment ref="V440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09/09/2020
9,000/-</t>
        </r>
      </text>
    </comment>
    <comment ref="W440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16/08/2020
9,000/-
07/10/20
8950
O/fee=6500
Paid to Oct/20</t>
        </r>
      </text>
    </comment>
    <comment ref="CD440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09/09/2020
9,000/-</t>
        </r>
      </text>
    </comment>
    <comment ref="CF440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09/09/2020
9,000/-</t>
        </r>
      </text>
    </comment>
    <comment ref="CH440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09/09/2020
9,000/-</t>
        </r>
      </text>
    </comment>
    <comment ref="CJ440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09/09/2020
9,000/-</t>
        </r>
      </text>
    </comment>
    <comment ref="CM440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Less 30% in Tuition fee for Oct/20.</t>
        </r>
      </text>
    </comment>
    <comment ref="CO440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Less 30% in Tuition fee for Oct/20.</t>
        </r>
      </text>
    </comment>
    <comment ref="CQ440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Less 30% in Tuition fee for Oct/20.</t>
        </r>
      </text>
    </comment>
    <comment ref="CS440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Less 30% in Tuition fee for Oct/20.</t>
        </r>
      </text>
    </comment>
    <comment ref="CU440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Less 30% in Tuition fee for Oct/20.</t>
        </r>
      </text>
    </comment>
    <comment ref="CW440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Less 30% in Tuition fee for Oct/20.</t>
        </r>
      </text>
    </comment>
    <comment ref="CY440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Less 30% in Tuition fee for Oct/20.</t>
        </r>
      </text>
    </comment>
    <comment ref="DA440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Less 30% in Tuition fee for Oct/20.</t>
        </r>
      </text>
    </comment>
    <comment ref="DC440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Less 30% in Tuition fee for Oct/20.</t>
        </r>
      </text>
    </comment>
    <comment ref="T441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09/09/2020
9,000/-</t>
        </r>
      </text>
    </comment>
    <comment ref="U441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09/09/2020
9,000/-</t>
        </r>
      </text>
    </comment>
    <comment ref="V441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09/09/2020
9,000/-</t>
        </r>
      </text>
    </comment>
    <comment ref="W441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16/08/2020
9,000/-
07/10/20
8950
O/fee=6500
Paid to Oct/20</t>
        </r>
      </text>
    </comment>
    <comment ref="CD441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09/09/2020
9,000/-</t>
        </r>
      </text>
    </comment>
    <comment ref="CF441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09/09/2020
9,000/-</t>
        </r>
      </text>
    </comment>
    <comment ref="CH441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09/09/2020
9,000/-</t>
        </r>
      </text>
    </comment>
    <comment ref="CJ441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09/09/2020
9,000/-
27/01/21
8374
O/fee=6500
Oct to Janu/21
Paid in janu/21</t>
        </r>
      </text>
    </comment>
    <comment ref="CM441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Less 30% in Tuition fee for Oct/20.</t>
        </r>
      </text>
    </comment>
    <comment ref="CN441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27/01/21
8374
O/fee=6500
Oct to Janu/21
Paid in janu/21</t>
        </r>
      </text>
    </comment>
    <comment ref="CO441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Less 30% in Tuition fee for Oct/20.</t>
        </r>
      </text>
    </comment>
    <comment ref="CP441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27/01/21
8374
O/fee=6500
Oct to Janu/21
Paid in janu/21</t>
        </r>
      </text>
    </comment>
    <comment ref="CQ441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Less 30% in Tuition fee for Oct/20.</t>
        </r>
      </text>
    </comment>
    <comment ref="CR441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27/01/21
8374
O/fee=6500
Oct to Janu/21
Paid in janu/21</t>
        </r>
      </text>
    </comment>
    <comment ref="CS441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Less 30% in Tuition fee for Oct/20.</t>
        </r>
      </text>
    </comment>
    <comment ref="CT441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27/01/21
8374
O/fee=6500
Oct to Janu/21
Paid in janu/21</t>
        </r>
      </text>
    </comment>
    <comment ref="CU441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Less 30% in Tuition fee for Oct/20.</t>
        </r>
      </text>
    </comment>
    <comment ref="CW441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Less 30% in Tuition fee for Oct/20.</t>
        </r>
      </text>
    </comment>
    <comment ref="CY441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Less 30% in Tuition fee for Oct/20.</t>
        </r>
      </text>
    </comment>
    <comment ref="CZ441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11/04/2021
8375
Feb + march/21</t>
        </r>
      </text>
    </comment>
    <comment ref="DA441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Less 30% in Tuition fee for Oct/20.</t>
        </r>
      </text>
    </comment>
    <comment ref="DB441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27/05/21
8376
Up ty May/21</t>
        </r>
      </text>
    </comment>
    <comment ref="DC441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Less 30% in Tuition fee for Oct/20.</t>
        </r>
      </text>
    </comment>
    <comment ref="T442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12/09/2020
7,500/-</t>
        </r>
      </text>
    </comment>
    <comment ref="U442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12/09/2020
7,500/-</t>
        </r>
      </text>
    </comment>
    <comment ref="V442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12/09/2020
7,500/-</t>
        </r>
      </text>
    </comment>
    <comment ref="W442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09/12/2020
7678
O/fee with
Oct/20
Paid in Dec20</t>
        </r>
      </text>
    </comment>
    <comment ref="CD442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12/09/2020
7,500/-</t>
        </r>
      </text>
    </comment>
    <comment ref="CF442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12/09/2020
7,500/-</t>
        </r>
      </text>
    </comment>
    <comment ref="CH442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12/09/2020
7,500/-</t>
        </r>
      </text>
    </comment>
    <comment ref="CJ442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09/12/2020
7678
O/fee with
Oct/20
Paid in Dec20</t>
        </r>
      </text>
    </comment>
    <comment ref="CP442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09/12/2020
7678
O/fee with
Oct/20
Paid in Dec20</t>
        </r>
      </text>
    </comment>
    <comment ref="CR442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10/12/2020
7679
Nov + Dec/20
Paid in Dec/20</t>
        </r>
      </text>
    </comment>
    <comment ref="CT442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09/12/2020
7678
O/fee with
Oct/20
Paid in Dec20
10/12/2020
7679
Nov + Dec/20
paid in Dec/0</t>
        </r>
      </text>
    </comment>
    <comment ref="CV442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10/01/2021
7680</t>
        </r>
      </text>
    </comment>
    <comment ref="CZ442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17/03/21
7681
Feb + March/21</t>
        </r>
      </text>
    </comment>
    <comment ref="DF442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03/06/21
7683
Up to June/21</t>
        </r>
      </text>
    </comment>
    <comment ref="T443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12/09/2020
7,500/-</t>
        </r>
      </text>
    </comment>
    <comment ref="U443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12/09/2020
7,500/-</t>
        </r>
      </text>
    </comment>
    <comment ref="V443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12/09/2020
7,500/-</t>
        </r>
      </text>
    </comment>
    <comment ref="W443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10.10.2020
7702
Oct/20 (Less=30%)
Others fee=8,000/-</t>
        </r>
      </text>
    </comment>
    <comment ref="CD443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12/09/2020
7,500/-</t>
        </r>
      </text>
    </comment>
    <comment ref="CF443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12/09/2020
7,500/-</t>
        </r>
      </text>
    </comment>
    <comment ref="CH443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12/09/2020
7,500/-</t>
        </r>
      </text>
    </comment>
    <comment ref="CJ443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10.10.2020
7702
Oct/20 (Less=30%)
Others fee=8,000/-</t>
        </r>
      </text>
    </comment>
    <comment ref="CM443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Less 30% in Tuition fee for Oct/20.</t>
        </r>
      </text>
    </comment>
    <comment ref="CN443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10.10.2020
7702
Oct/20 (Less=30%)
Others fee=8,000/-</t>
        </r>
      </text>
    </comment>
    <comment ref="CO443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Less 30% in Tuition fee for Oct/20.</t>
        </r>
      </text>
    </comment>
    <comment ref="CP443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07/11/2020
7703
</t>
        </r>
      </text>
    </comment>
    <comment ref="CQ443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Less 30% in Tuition fee for Oct/20.</t>
        </r>
      </text>
    </comment>
    <comment ref="CR443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05/12/2020
7704
</t>
        </r>
      </text>
    </comment>
    <comment ref="CS443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Less 30% in Tuition fee for Oct/20.</t>
        </r>
      </text>
    </comment>
    <comment ref="CT443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09/01/21
7705
</t>
        </r>
      </text>
    </comment>
    <comment ref="CU443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Less 30% in Tuition fee for Oct/20.</t>
        </r>
      </text>
    </comment>
    <comment ref="CV443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11/02/21
7706</t>
        </r>
      </text>
    </comment>
    <comment ref="CW443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Less 30% in Tuition fee for Oct/20.</t>
        </r>
      </text>
    </comment>
    <comment ref="CX443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06/03/21
7707</t>
        </r>
      </text>
    </comment>
    <comment ref="CY443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Less 30% in Tuition fee for Oct/20.</t>
        </r>
      </text>
    </comment>
    <comment ref="CZ443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11/04/2021
7708
</t>
        </r>
      </text>
    </comment>
    <comment ref="DA443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Less 30% in Tuition fee for Oct/20.</t>
        </r>
      </text>
    </comment>
    <comment ref="DB443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06/05/21
7709
</t>
        </r>
      </text>
    </comment>
    <comment ref="DC443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Less 30% in Tuition fee for Oct/20.</t>
        </r>
      </text>
    </comment>
    <comment ref="DD443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05/06/21
7710</t>
        </r>
      </text>
    </comment>
    <comment ref="B444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Dec/20 tuition fee     Bkash problem</t>
        </r>
      </text>
    </comment>
    <comment ref="T444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12/09/2020
7,500/-</t>
        </r>
      </text>
    </comment>
    <comment ref="U444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12/09/2020
7,500/-</t>
        </r>
      </text>
    </comment>
    <comment ref="V444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12/09/2020
7,500/-</t>
        </r>
      </text>
    </comment>
    <comment ref="W444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21/09/2020
7726
Paid to sep/20</t>
        </r>
      </text>
    </comment>
    <comment ref="CD444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12/09/2020
7,500/-</t>
        </r>
      </text>
    </comment>
    <comment ref="CF444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12/09/2020
7,500/-</t>
        </r>
      </text>
    </comment>
    <comment ref="CH444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12/09/2020
7,500/-</t>
        </r>
      </text>
    </comment>
    <comment ref="CJ444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21/09/2020
7726
Paid to sep/20</t>
        </r>
      </text>
    </comment>
    <comment ref="CN444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21/09/2020
7726
O/fee</t>
        </r>
      </text>
    </comment>
    <comment ref="CP444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19/10/2020
7727
Oct/2020</t>
        </r>
      </text>
    </comment>
    <comment ref="CR444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09/11/2020
By bkash
C=3570
H=1950
T=5520
Nov/20
Paid in Nov/20</t>
        </r>
      </text>
    </comment>
    <comment ref="CV444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07/01/2021
7730
Janu/21
Dec/20 bkash problem</t>
        </r>
      </text>
    </comment>
    <comment ref="CX444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09/02/21
7731
Feb/21</t>
        </r>
      </text>
    </comment>
    <comment ref="DB444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13/04/21
By bkash
C=3570
H=1950
T=5520
March/21</t>
        </r>
      </text>
    </comment>
    <comment ref="T445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12/09/2020
7,500/-</t>
        </r>
      </text>
    </comment>
    <comment ref="U445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12/09/2020
7,500/-</t>
        </r>
      </text>
    </comment>
    <comment ref="V445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12/09/2020
7,500/-</t>
        </r>
      </text>
    </comment>
    <comment ref="W445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09/01/2021
7751
Dec/20
O/fee=4000/ Due=4000
Paid in Janu/21
11/01/21
7752
O/fee=4000
Paid in Janu/21</t>
        </r>
      </text>
    </comment>
    <comment ref="CD445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12/09/2020
7,500/-</t>
        </r>
      </text>
    </comment>
    <comment ref="CF445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12/09/2020
7,500/-</t>
        </r>
      </text>
    </comment>
    <comment ref="CH445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12/09/2020
7,500/-</t>
        </r>
      </text>
    </comment>
    <comment ref="CJ445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09/01/2021
7751
Dec/20
O/fee=4000/ Due=4000
Paid in Janu/21
11/01/21
7752
O/fee=4000
Paid in Janu/21</t>
        </r>
      </text>
    </comment>
    <comment ref="CM445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Less 30% in Tuition fee for Oct/20.</t>
        </r>
      </text>
    </comment>
    <comment ref="CN445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05/11/2020
7750
Oct +Nov/2020
Paid to Nov/2020</t>
        </r>
      </text>
    </comment>
    <comment ref="CO445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Less 30% in Tuition fee for Oct/20.</t>
        </r>
      </text>
    </comment>
    <comment ref="CP445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05/11/2020
7750
Oct +Nov/2020</t>
        </r>
      </text>
    </comment>
    <comment ref="CQ445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Less 30% in Tuition fee for Oct/20.</t>
        </r>
      </text>
    </comment>
    <comment ref="CR445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09/01/2021
7751
Dec/20
O/fee=4000/ Due=4000
Paid in Janu/21</t>
        </r>
      </text>
    </comment>
    <comment ref="CS445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Less 30% in Tuition fee for Oct/20.</t>
        </r>
      </text>
    </comment>
    <comment ref="CT445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09/01/2021
7751
Dec/20
O/fee=4000/ Due=4000
Paid in Janu/21
11/01/21
7752
O/fee=4000
Paid in Janu/21
25/01/21
7753
Janu/21
Paid in Janu/21</t>
        </r>
      </text>
    </comment>
    <comment ref="CU445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Less 30% in Tuition fee for Oct/20.</t>
        </r>
      </text>
    </comment>
    <comment ref="CV445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22/02/21
7754/55
Feb + March/21</t>
        </r>
      </text>
    </comment>
    <comment ref="CW445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Less 30% in Tuition fee for Oct/20.</t>
        </r>
      </text>
    </comment>
    <comment ref="CX445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22/02/21
7754/55
Feb + March/21
Paid in Feb/21</t>
        </r>
      </text>
    </comment>
    <comment ref="CY445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Less 30% in Tuition fee for Oct/20.</t>
        </r>
      </text>
    </comment>
    <comment ref="DA445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Less 30% in Tuition fee for Oct/20.</t>
        </r>
      </text>
    </comment>
    <comment ref="DB445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29/05/21
7757
April + May/21</t>
        </r>
      </text>
    </comment>
    <comment ref="DC445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Less 30% in Tuition fee for Oct/20.</t>
        </r>
      </text>
    </comment>
    <comment ref="DD445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06/06/21
7758
</t>
        </r>
      </text>
    </comment>
    <comment ref="T446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12/09/2020
7,500/-</t>
        </r>
      </text>
    </comment>
    <comment ref="U446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12/09/2020
7,500/-</t>
        </r>
      </text>
    </comment>
    <comment ref="V446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12/09/2020
7,500/-</t>
        </r>
      </text>
    </comment>
    <comment ref="W446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27/01/21
7774
O/fee=8000
Oct=3570
Nov=430 Due=3140
Paid in Janu/21</t>
        </r>
      </text>
    </comment>
    <comment ref="CD446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12/09/2020
7,500/-</t>
        </r>
      </text>
    </comment>
    <comment ref="CF446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12/09/2020
7,500/-</t>
        </r>
      </text>
    </comment>
    <comment ref="CH446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12/09/2020
7,500/-</t>
        </r>
      </text>
    </comment>
    <comment ref="CJ446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27/01/21
7774
O/fee=8000
Oct=3570
Nov=430 Due=3140
Paid in Janu/21</t>
        </r>
      </text>
    </comment>
    <comment ref="CM446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Less 30% in Tuition fee for Oct/20.</t>
        </r>
      </text>
    </comment>
    <comment ref="CN446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27/01/21
7774
O/fee=8000
Oct=3570
Nov=430 Due=3140
Paid in Janu/21</t>
        </r>
      </text>
    </comment>
    <comment ref="CO446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Less 30% in Tuition fee for Oct/20.</t>
        </r>
      </text>
    </comment>
    <comment ref="CP446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27/01/21
7774
O/fee=8000
Oct=3570
Nov=430 Due=3140
Paid in Janu/21</t>
        </r>
      </text>
    </comment>
    <comment ref="CQ446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Less 30% in Tuition fee for Oct/20.</t>
        </r>
      </text>
    </comment>
    <comment ref="CS446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Less 30% in Tuition fee for Oct/20.</t>
        </r>
      </text>
    </comment>
    <comment ref="CT446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27/01/21
7774
O/fee=8000
Oct=3570
Nov=430 Due=3140
Paid in Janu/21</t>
        </r>
      </text>
    </comment>
    <comment ref="CU446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Less 30% in Tuition fee for Oct/20.</t>
        </r>
      </text>
    </comment>
    <comment ref="CW446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Less 30% in Tuition fee for Oct/20.</t>
        </r>
      </text>
    </comment>
    <comment ref="CY446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Less 30% in Tuition fee for Oct/20.</t>
        </r>
      </text>
    </comment>
    <comment ref="DA446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Less 30% in Tuition fee for Oct/20.</t>
        </r>
      </text>
    </comment>
    <comment ref="DC446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Less 30% in Tuition fee for Oct/20.</t>
        </r>
      </text>
    </comment>
    <comment ref="DD446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06/06/21
7775
</t>
        </r>
      </text>
    </comment>
    <comment ref="B447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Full Free With Addmission
By Khokon sir</t>
        </r>
      </text>
    </comment>
    <comment ref="G447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Less-3,500/-</t>
        </r>
      </text>
    </comment>
    <comment ref="H447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b/>
            <sz val="9"/>
            <color indexed="81"/>
            <rFont val="Tahoma"/>
            <family val="2"/>
          </rPr>
          <t xml:space="preserve">Note-19
Meeting 22/10/2020
Less=1,600/-
Total </t>
        </r>
        <r>
          <rPr>
            <sz val="9"/>
            <color indexed="81"/>
            <rFont val="Tahoma"/>
            <family val="2"/>
          </rPr>
          <t xml:space="preserve">
Full Free With Addmission</t>
        </r>
      </text>
    </comment>
    <comment ref="L447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b/>
            <sz val="9"/>
            <color indexed="81"/>
            <rFont val="Tahoma"/>
            <family val="2"/>
          </rPr>
          <t xml:space="preserve">Note-19
Meeting 22/10/2020
Less=1,600/-
Total </t>
        </r>
        <r>
          <rPr>
            <sz val="9"/>
            <color indexed="81"/>
            <rFont val="Tahoma"/>
            <family val="2"/>
          </rPr>
          <t xml:space="preserve">
Full Free With Addmission</t>
        </r>
      </text>
    </comment>
    <comment ref="CM447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Less 30% in Tuition fee for Oct/20.</t>
        </r>
      </text>
    </comment>
    <comment ref="CO447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Less 30% in Tuition fee for Oct/20.</t>
        </r>
      </text>
    </comment>
    <comment ref="CQ447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Less 30% in Tuition fee for Oct/20.</t>
        </r>
      </text>
    </comment>
    <comment ref="CS447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Less 30% in Tuition fee for Oct/20.</t>
        </r>
      </text>
    </comment>
    <comment ref="CU447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Less 30% in Tuition fee for Oct/20.</t>
        </r>
      </text>
    </comment>
    <comment ref="CW447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Less 30% in Tuition fee for Oct/20.</t>
        </r>
      </text>
    </comment>
    <comment ref="CY447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Less 30% in Tuition fee for Oct/20.</t>
        </r>
      </text>
    </comment>
    <comment ref="DA447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Less 30% in Tuition fee for Oct/20.</t>
        </r>
      </text>
    </comment>
    <comment ref="DC447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Less 30% in Tuition fee for Oct/20.</t>
        </r>
      </text>
    </comment>
    <comment ref="T448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12/09/2020
7,500/-</t>
        </r>
      </text>
    </comment>
    <comment ref="U448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12/09/2020
7,500/-</t>
        </r>
      </text>
    </comment>
    <comment ref="V448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12/09/2020
7,500/-</t>
        </r>
      </text>
    </comment>
    <comment ref="W448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24/01/2021
3218
O/fee=8000
Oct to Janu/21
Paid in Janu/21</t>
        </r>
      </text>
    </comment>
    <comment ref="CD448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12/09/2020
7,500/-</t>
        </r>
      </text>
    </comment>
    <comment ref="CF448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12/09/2020
7,500/-</t>
        </r>
      </text>
    </comment>
    <comment ref="CH448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12/09/2020
7,500/-</t>
        </r>
      </text>
    </comment>
    <comment ref="CJ448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24/01/2021
3218
O/fee=8000
Oct to Janu/21
Paid in Janu/21</t>
        </r>
      </text>
    </comment>
    <comment ref="CM448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Less 30% in Tuition fee for Oct/20.</t>
        </r>
      </text>
    </comment>
    <comment ref="CN448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24/01/2021
3218
O/fee=8000
Oct to Janu/21
Paid in Janu/21</t>
        </r>
      </text>
    </comment>
    <comment ref="CO448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Less 30% in Tuition fee for Oct/20.</t>
        </r>
      </text>
    </comment>
    <comment ref="CP448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24/01/2021
3218
O/fee=8000
Oct to Janu/21
Paid in Janu/21</t>
        </r>
      </text>
    </comment>
    <comment ref="CQ448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Less 30% in Tuition fee for Oct/20.</t>
        </r>
      </text>
    </comment>
    <comment ref="CR448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24/01/2021
3218
O/fee=8000
Oct to Janu/21
Paid in Janu/21</t>
        </r>
      </text>
    </comment>
    <comment ref="CS448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Less 30% in Tuition fee for Oct/20.</t>
        </r>
      </text>
    </comment>
    <comment ref="CT448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24/01/2021
3218
O/fee=8000
Oct to Janu/21
Paid in Janu/21</t>
        </r>
      </text>
    </comment>
    <comment ref="CU448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Less 30% in Tuition fee for Oct/20.</t>
        </r>
      </text>
    </comment>
    <comment ref="CW448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Less 30% in Tuition fee for Oct/20.</t>
        </r>
      </text>
    </comment>
    <comment ref="CY448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Less 30% in Tuition fee for Oct/20.</t>
        </r>
      </text>
    </comment>
    <comment ref="CZ448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04/04/21
3219
Feb + March/21</t>
        </r>
      </text>
    </comment>
    <comment ref="DA448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Less 30% in Tuition fee for Oct/20.</t>
        </r>
      </text>
    </comment>
    <comment ref="DC448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Less 30% in Tuition fee for Oct/20.</t>
        </r>
      </text>
    </comment>
    <comment ref="T449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12/09/2020
7845
15,500/-</t>
        </r>
      </text>
    </comment>
    <comment ref="U449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12/09/2020
7845
15,500/-</t>
        </r>
      </text>
    </comment>
    <comment ref="V449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12/09/2020
7845
15,500/-</t>
        </r>
      </text>
    </comment>
    <comment ref="W449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12/09/2020
7845
15,500/-</t>
        </r>
      </text>
    </comment>
    <comment ref="CD449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12/09/2020
7845
15,500/-</t>
        </r>
      </text>
    </comment>
    <comment ref="CF449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12/09/2020
7845
15,500/-</t>
        </r>
      </text>
    </comment>
    <comment ref="CH449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12/09/2020
7845
15,500/-</t>
        </r>
      </text>
    </comment>
    <comment ref="CJ449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12/09/2020
7845
15,500/-</t>
        </r>
      </text>
    </comment>
    <comment ref="CM449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Less 30% in Tuition fee for Oct/20.</t>
        </r>
      </text>
    </comment>
    <comment ref="CN449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07.10.2020
7846
Oct/20
Less=30%</t>
        </r>
      </text>
    </comment>
    <comment ref="CO449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Less 30% in Tuition fee for Oct/20.</t>
        </r>
      </text>
    </comment>
    <comment ref="CP449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09/11/2020
7847
</t>
        </r>
      </text>
    </comment>
    <comment ref="CQ449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Less 30% in Tuition fee for Oct/20.</t>
        </r>
      </text>
    </comment>
    <comment ref="CR449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17/12/2020
7848
</t>
        </r>
      </text>
    </comment>
    <comment ref="CS449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Less 30% in Tuition fee for Oct/20.</t>
        </r>
      </text>
    </comment>
    <comment ref="CT449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26/01/21
7849
Janu + Feb/21
Paid in Janu/21</t>
        </r>
      </text>
    </comment>
    <comment ref="CU449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Less 30% in Tuition fee for Oct/20.</t>
        </r>
      </text>
    </comment>
    <comment ref="CV449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26/01/21
7849
Janu + Feb/21
Paid in Janu/21</t>
        </r>
      </text>
    </comment>
    <comment ref="CW449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Less 30% in Tuition fee for Oct/20.</t>
        </r>
      </text>
    </comment>
    <comment ref="CY449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Less 30% in Tuition fee for Oct/20.</t>
        </r>
      </text>
    </comment>
    <comment ref="CZ449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130/4/2021
7850
March/21</t>
        </r>
      </text>
    </comment>
    <comment ref="DA449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Less 30% in Tuition fee for Oct/20.</t>
        </r>
      </text>
    </comment>
    <comment ref="DB449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03/05/21
7851
April/21</t>
        </r>
      </text>
    </comment>
    <comment ref="DC449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Less 30% in Tuition fee for Oct/20.</t>
        </r>
      </text>
    </comment>
    <comment ref="DD449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06/06/21
7852
</t>
        </r>
      </text>
    </comment>
    <comment ref="T450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12/09/2020
7,500/-</t>
        </r>
      </text>
    </comment>
    <comment ref="U450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12/09/2020
7,500/-</t>
        </r>
      </text>
    </comment>
    <comment ref="V450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12/09/2020
7,500/-</t>
        </r>
      </text>
    </comment>
    <comment ref="CD450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12/09/2020
7,500/-</t>
        </r>
      </text>
    </comment>
    <comment ref="CF450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12/09/2020
7,500/-</t>
        </r>
      </text>
    </comment>
    <comment ref="CH450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12/09/2020
7,500/-</t>
        </r>
      </text>
    </comment>
    <comment ref="CM450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Less 30% in Tuition fee for Oct/20.</t>
        </r>
      </text>
    </comment>
    <comment ref="CN450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27/01/21
7870
Oct to Janu/21
Paid in Janu/21</t>
        </r>
      </text>
    </comment>
    <comment ref="CO450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Less 30% in Tuition fee for Oct/20.</t>
        </r>
      </text>
    </comment>
    <comment ref="CP450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27/01/21
7870
Oct to Janu/21
Paid in Janu/21</t>
        </r>
      </text>
    </comment>
    <comment ref="CQ450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Less 30% in Tuition fee for Oct/20.</t>
        </r>
      </text>
    </comment>
    <comment ref="CR450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27/01/21
7870
Oct to Janu/21
Paid in Janu/21</t>
        </r>
      </text>
    </comment>
    <comment ref="CS450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Less 30% in Tuition fee for Oct/20.</t>
        </r>
      </text>
    </comment>
    <comment ref="CT450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27/01/21
7870
Oct to Janu/21
Paid in Janu/21</t>
        </r>
      </text>
    </comment>
    <comment ref="CU450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Less 30% in Tuition fee for Oct/20.</t>
        </r>
      </text>
    </comment>
    <comment ref="CW450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Less 30% in Tuition fee for Oct/20.</t>
        </r>
      </text>
    </comment>
    <comment ref="CY450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Less 30% in Tuition fee for Oct/20.</t>
        </r>
      </text>
    </comment>
    <comment ref="DA450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Less 30% in Tuition fee for Oct/20.</t>
        </r>
      </text>
    </comment>
    <comment ref="DC450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Less 30% in Tuition fee for Oct/20.</t>
        </r>
      </text>
    </comment>
    <comment ref="T451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12/09/2020
7,500/-</t>
        </r>
      </text>
    </comment>
    <comment ref="U451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12/09/2020
7,500/-</t>
        </r>
      </text>
    </comment>
    <comment ref="V451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12/09/2020
7,500/-</t>
        </r>
      </text>
    </comment>
    <comment ref="W451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27/12/2020
7894
Oct to dec/20
O/fee=8000/-
Paid in Dec/20</t>
        </r>
      </text>
    </comment>
    <comment ref="CD451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12/09/2020
7,500/-</t>
        </r>
      </text>
    </comment>
    <comment ref="CF451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12/09/2020
7,500/-</t>
        </r>
      </text>
    </comment>
    <comment ref="CH451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12/09/2020
7,500/-</t>
        </r>
      </text>
    </comment>
    <comment ref="CJ451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27/12/2020
7894
Oct to dec/20
O/fee=8000/-
Paid in Dec/20</t>
        </r>
      </text>
    </comment>
    <comment ref="CM451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Less 30% in Tuition fee for Oct/20.</t>
        </r>
      </text>
    </comment>
    <comment ref="CN451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27/12/2020
7894
Oct to dec/20
O/fee=8000/-
Paid in Dec/20</t>
        </r>
      </text>
    </comment>
    <comment ref="CO451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Less 30% in Tuition fee for Oct/20.</t>
        </r>
      </text>
    </comment>
    <comment ref="CP451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27/12/2020
7894
Oct to dec/20
O/fee=8000/-
Paid in Dec/20</t>
        </r>
      </text>
    </comment>
    <comment ref="CQ451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Less 30% in Tuition fee for Oct/20.</t>
        </r>
      </text>
    </comment>
    <comment ref="CR451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27/12/2020
7894
Oct to dec/20
O/fee=8000/-
Paid in Dec/20</t>
        </r>
      </text>
    </comment>
    <comment ref="CS451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Less 30% in Tuition fee for Oct/20.</t>
        </r>
      </text>
    </comment>
    <comment ref="CT451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23/01/2021
7895
</t>
        </r>
      </text>
    </comment>
    <comment ref="CU451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Less 30% in Tuition fee for Oct/20.</t>
        </r>
      </text>
    </comment>
    <comment ref="CV451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11/02/21
7896</t>
        </r>
      </text>
    </comment>
    <comment ref="CW451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Less 30% in Tuition fee for Oct/20.</t>
        </r>
      </text>
    </comment>
    <comment ref="CX451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11/03/21
7897
`</t>
        </r>
      </text>
    </comment>
    <comment ref="CY451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Less 30% in Tuition fee for Oct/20.</t>
        </r>
      </text>
    </comment>
    <comment ref="CZ451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12/04/21
7898
</t>
        </r>
      </text>
    </comment>
    <comment ref="DA451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Less 30% in Tuition fee for Oct/20.</t>
        </r>
      </text>
    </comment>
    <comment ref="DB451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03/05/21
7899
</t>
        </r>
      </text>
    </comment>
    <comment ref="DC451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Less 30% in Tuition fee for Oct/20.</t>
        </r>
      </text>
    </comment>
    <comment ref="DD451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13/06/21
7900
</t>
        </r>
      </text>
    </comment>
    <comment ref="B452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Note-149
Less=1,000/-
Opening to Cliosing Period
Metting 20/10/20</t>
        </r>
      </text>
    </comment>
    <comment ref="H452" authorId="0">
      <text>
        <r>
          <rPr>
            <b/>
            <sz val="9"/>
            <color indexed="81"/>
            <rFont val="Tahoma"/>
            <family val="2"/>
          </rPr>
          <t xml:space="preserve">Windows User:
Note-149
</t>
        </r>
        <r>
          <rPr>
            <sz val="9"/>
            <color indexed="81"/>
            <rFont val="Tahoma"/>
            <family val="2"/>
          </rPr>
          <t>Less=50%
Opening to Clossing period
Meeting 20/10/2020</t>
        </r>
      </text>
    </comment>
    <comment ref="L452" authorId="0">
      <text>
        <r>
          <rPr>
            <b/>
            <sz val="9"/>
            <color indexed="81"/>
            <rFont val="Tahoma"/>
            <family val="2"/>
          </rPr>
          <t xml:space="preserve">Windows User:
Note-149
</t>
        </r>
        <r>
          <rPr>
            <sz val="9"/>
            <color indexed="81"/>
            <rFont val="Tahoma"/>
            <family val="2"/>
          </rPr>
          <t>Less=50%
Opening to Clossing period
Meeting 20/10/2020</t>
        </r>
      </text>
    </comment>
    <comment ref="T452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13/09/2020
7,500/-</t>
        </r>
      </text>
    </comment>
    <comment ref="U452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13/09/2020
7,500/-</t>
        </r>
      </text>
    </comment>
    <comment ref="V452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13/09/2020
7,500/-</t>
        </r>
      </text>
    </comment>
    <comment ref="W452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07/01/2021
6574
Oct/20
O/fee=8000
Paid in Janu/21</t>
        </r>
      </text>
    </comment>
    <comment ref="CD452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13/09/2020
7,500/-</t>
        </r>
      </text>
    </comment>
    <comment ref="CF452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13/09/2020
7,500/-</t>
        </r>
      </text>
    </comment>
    <comment ref="CH452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13/09/2020
7,500/-</t>
        </r>
      </text>
    </comment>
    <comment ref="CJ452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07/01/2021
6574
Oct/20
O/fee=8000
Paid in Janu/21</t>
        </r>
      </text>
    </comment>
    <comment ref="CP452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07/01/2021
6574
Oct/20
O/fee=8000
Paid in Janu/21</t>
        </r>
      </text>
    </comment>
    <comment ref="CR452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25/01/21
6575
Nov to Janu/21
Paid in Janu/21</t>
        </r>
      </text>
    </comment>
    <comment ref="CT452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25/01/21
6575
Nov to Janu/21
Paid in Janu/21</t>
        </r>
      </text>
    </comment>
    <comment ref="CV452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07/01/2021
6574
Oct/20
O/fee=8000
Paid in Janu/21
25/01/21
6575
Nov to Janu/21
Paid in Janu/21</t>
        </r>
      </text>
    </comment>
    <comment ref="DF452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06/06/21
6576
Up to June/21</t>
        </r>
      </text>
    </comment>
    <comment ref="T453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14/09/2020
7,500/-</t>
        </r>
      </text>
    </comment>
    <comment ref="U453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14/09/2020
7,500/-</t>
        </r>
      </text>
    </comment>
    <comment ref="V453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14/09/2020
7,500/-</t>
        </r>
      </text>
    </comment>
    <comment ref="W453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11.10.2020
6599
Oct/20 (Less=30%)
Others fee=8,000/-</t>
        </r>
      </text>
    </comment>
    <comment ref="CD453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14/09/2020
7,500/-</t>
        </r>
      </text>
    </comment>
    <comment ref="CF453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14/09/2020
7,500/-</t>
        </r>
      </text>
    </comment>
    <comment ref="CH453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14/09/2020
7,500/-</t>
        </r>
      </text>
    </comment>
    <comment ref="CJ453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11.10.2020
6599
Oct/20 (Less=30%)
Others fee=8,000/-</t>
        </r>
      </text>
    </comment>
    <comment ref="CM453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Less 30% in Tuition fee for Oct/20.</t>
        </r>
      </text>
    </comment>
    <comment ref="CN453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11.10.2020
6599
Oct/20 (Less=30%)
Others fee=8,000/-</t>
        </r>
      </text>
    </comment>
    <comment ref="CO453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Less 30% in Tuition fee for Oct/20.</t>
        </r>
      </text>
    </comment>
    <comment ref="CP453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09/11/2020
6602</t>
        </r>
      </text>
    </comment>
    <comment ref="CQ453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Less 30% in Tuition fee for Oct/20.</t>
        </r>
      </text>
    </comment>
    <comment ref="CR453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09/12/2020
6603
</t>
        </r>
      </text>
    </comment>
    <comment ref="CS453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Less 30% in Tuition fee for Oct/20.</t>
        </r>
      </text>
    </comment>
    <comment ref="CT453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06/01/2021
6604</t>
        </r>
      </text>
    </comment>
    <comment ref="CU453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Less 30% in Tuition fee for Oct/20.</t>
        </r>
      </text>
    </comment>
    <comment ref="CV453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08/02/21
6605</t>
        </r>
      </text>
    </comment>
    <comment ref="CW453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Less 30% in Tuition fee for Oct/20.</t>
        </r>
      </text>
    </comment>
    <comment ref="CX453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07/03/21
6606</t>
        </r>
      </text>
    </comment>
    <comment ref="CY453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Less 30% in Tuition fee for Oct/20.</t>
        </r>
      </text>
    </comment>
    <comment ref="DA453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Less 30% in Tuition fee for Oct/20.</t>
        </r>
      </text>
    </comment>
    <comment ref="DB453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04/05/21
6608
April + May/21</t>
        </r>
      </text>
    </comment>
    <comment ref="DC453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Less 30% in Tuition fee for Oct/20.</t>
        </r>
      </text>
    </comment>
    <comment ref="DD453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03/06/21
6609
</t>
        </r>
      </text>
    </comment>
    <comment ref="T454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14/09/2020
15,500/-</t>
        </r>
      </text>
    </comment>
    <comment ref="U454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14/09/2020
15,500/-</t>
        </r>
      </text>
    </comment>
    <comment ref="V454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14/09/2020
15,500/-</t>
        </r>
      </text>
    </comment>
    <comment ref="W454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14/09/2020
15,500/-
</t>
        </r>
      </text>
    </comment>
    <comment ref="CD454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14/09/2020
15,500/-</t>
        </r>
      </text>
    </comment>
    <comment ref="CF454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14/09/2020
15,500/-</t>
        </r>
      </text>
    </comment>
    <comment ref="CH454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14/09/2020
15,500/-</t>
        </r>
      </text>
    </comment>
    <comment ref="CJ454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14/09/2020
15,500/-
</t>
        </r>
      </text>
    </comment>
    <comment ref="CP454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26/01/21
6622
Oct to Feb/21
March=630 Due=2940
Paid in Janu/21</t>
        </r>
      </text>
    </comment>
    <comment ref="CR454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26/01/21
6622
Oct to Feb/21
March=630 Due=2940
Paid in Janu/21</t>
        </r>
      </text>
    </comment>
    <comment ref="CT454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26/01/21
6622
Oct to Feb/21
March=630 Due=2940
Paid in Janu/21</t>
        </r>
      </text>
    </comment>
    <comment ref="CV454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26/01/21
6622
Oct to Feb/21
March=630 Due=2940
Paid in Janu/21</t>
        </r>
      </text>
    </comment>
    <comment ref="CX454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26/01/21
6622
Oct to Feb/21
March=630 Due=2940
Paid in Janu/21</t>
        </r>
      </text>
    </comment>
    <comment ref="DF454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03/06/21
6623
Up to June/21</t>
        </r>
      </text>
    </comment>
    <comment ref="T455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14/09/2020
6,500/-</t>
        </r>
      </text>
    </comment>
    <comment ref="U455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14/09/2020
6,500/-</t>
        </r>
      </text>
    </comment>
    <comment ref="V455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14/09/2020
6,500/-</t>
        </r>
      </text>
    </comment>
    <comment ref="CD455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14/09/2020
6,500/-</t>
        </r>
      </text>
    </comment>
    <comment ref="CF455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14/09/2020
6,500/-</t>
        </r>
      </text>
    </comment>
    <comment ref="CH455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14/09/2020
6,500/-</t>
        </r>
      </text>
    </comment>
    <comment ref="T456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15/09/2020
7,500/-</t>
        </r>
      </text>
    </comment>
    <comment ref="U456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15/09/2020
7,500/-</t>
        </r>
      </text>
    </comment>
    <comment ref="V456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15/09/2020
7,500/-</t>
        </r>
      </text>
    </comment>
    <comment ref="CD456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15/09/2020
7,500/-</t>
        </r>
      </text>
    </comment>
    <comment ref="CF456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15/09/2020
7,500/-</t>
        </r>
      </text>
    </comment>
    <comment ref="CH456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15/09/2020
7,500/-</t>
        </r>
      </text>
    </comment>
    <comment ref="CP456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09/11/2020
6670
Oct/2020
paid to Nov/2020</t>
        </r>
      </text>
    </comment>
    <comment ref="CR456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09/11/2020
6670
Oct/2020
09/12/2020
6671
Nov/20
Paid in Dec/20</t>
        </r>
      </text>
    </comment>
    <comment ref="CT456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09/12/2020
6671
Nov/20
Paid in Dec/20
13/01/2021
6672
Dec/20
O//fee Due=8000</t>
        </r>
      </text>
    </comment>
    <comment ref="CV456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13/01/2021
6672
Dec/20
O//fee Due=8000
28/01/21
6673
Janu/21</t>
        </r>
      </text>
    </comment>
    <comment ref="CX456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10/02/21
6674
O/fee due</t>
        </r>
      </text>
    </comment>
    <comment ref="DD456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24/05/21
6675
March + April/21</t>
        </r>
      </text>
    </comment>
    <comment ref="DF456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04/06/21
6676
zo/fee due</t>
        </r>
      </text>
    </comment>
    <comment ref="T457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15/09/2020
7,500/-</t>
        </r>
      </text>
    </comment>
    <comment ref="U457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15/09/2020
7,500/-</t>
        </r>
      </text>
    </comment>
    <comment ref="V457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15/09/2020
7,500/-</t>
        </r>
      </text>
    </comment>
    <comment ref="W457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25/01/21
56647
Oct/20
O/fee=2740 Due=5260
Paid in janu/21</t>
        </r>
      </text>
    </comment>
    <comment ref="CD457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15/09/2020
7,500/-</t>
        </r>
      </text>
    </comment>
    <comment ref="CF457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15/09/2020
7,500/-</t>
        </r>
      </text>
    </comment>
    <comment ref="CH457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15/09/2020
7,500/-</t>
        </r>
      </text>
    </comment>
    <comment ref="CJ457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25/01/21
56647
Oct/20
O/fee=2740 Due=5260
Paid in janu/21</t>
        </r>
      </text>
    </comment>
    <comment ref="CM457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Less 30% in Tuition fee for Oct/20.</t>
        </r>
      </text>
    </comment>
    <comment ref="CN457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25/01/21
56647
Oct/20
O/fee=2740 Due=5260
Paid in janu/21</t>
        </r>
      </text>
    </comment>
    <comment ref="CO457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Less 30% in Tuition fee for Oct/20.</t>
        </r>
      </text>
    </comment>
    <comment ref="CQ457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Less 30% in Tuition fee for Oct/20.</t>
        </r>
      </text>
    </comment>
    <comment ref="CS457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Less 30% in Tuition fee for Oct/20.</t>
        </r>
      </text>
    </comment>
    <comment ref="CT457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25/01/21
56647
Oct/20
O/fee=2740 Due=5260
Paid in janu/21</t>
        </r>
      </text>
    </comment>
    <comment ref="CU457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Less 30% in Tuition fee for Oct/20.</t>
        </r>
      </text>
    </comment>
    <comment ref="CV457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16/02/21
6695
</t>
        </r>
      </text>
    </comment>
    <comment ref="CW457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Less 30% in Tuition fee for Oct/20.</t>
        </r>
      </text>
    </comment>
    <comment ref="CY457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Less 30% in Tuition fee for Oct/20.</t>
        </r>
      </text>
    </comment>
    <comment ref="DA457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Less 30% in Tuition fee for Oct/20.</t>
        </r>
      </text>
    </comment>
    <comment ref="DC457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Less 30% in Tuition fee for Oct/20.</t>
        </r>
      </text>
    </comment>
    <comment ref="DD457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01/06/21
6696</t>
        </r>
      </text>
    </comment>
    <comment ref="T458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16/05/2020
4,000/-</t>
        </r>
      </text>
    </comment>
    <comment ref="U458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16/05/2020
4,000/-</t>
        </r>
      </text>
    </comment>
    <comment ref="V458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16/05/2020
4,000/-</t>
        </r>
      </text>
    </comment>
    <comment ref="W458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26/01/21
56553
O/fee=1000 Due=7000
Paid in Janu/21</t>
        </r>
      </text>
    </comment>
    <comment ref="CD458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16/05/2020
4,000/-</t>
        </r>
      </text>
    </comment>
    <comment ref="CF458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16/05/2020
4,000/-</t>
        </r>
      </text>
    </comment>
    <comment ref="CH458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16/05/2020
4,000/-</t>
        </r>
      </text>
    </comment>
    <comment ref="CJ458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26/01/21
56553
O/fee=1000 Due=7000
Paid in Janu/21</t>
        </r>
      </text>
    </comment>
    <comment ref="CM458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Less 30% in Tuition fee for Oct/20.</t>
        </r>
      </text>
    </comment>
    <comment ref="CO458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Less 30% in Tuition fee for Oct/20.</t>
        </r>
      </text>
    </comment>
    <comment ref="CQ458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Less 30% in Tuition fee for Oct/20.</t>
        </r>
      </text>
    </comment>
    <comment ref="CS458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Less 30% in Tuition fee for Oct/20.</t>
        </r>
      </text>
    </comment>
    <comment ref="CT458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26/01/21
56553
O/fee=1000 Due=7000
Paid in Janu/21</t>
        </r>
      </text>
    </comment>
    <comment ref="CU458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Less 30% in Tuition fee for Oct/20.</t>
        </r>
      </text>
    </comment>
    <comment ref="CV458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10/02/21
5450
S/c=3500
O/fee=500</t>
        </r>
      </text>
    </comment>
    <comment ref="CW458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Less 30% in Tuition fee for Oct/20.</t>
        </r>
      </text>
    </comment>
    <comment ref="CY458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Less 30% in Tuition fee for Oct/20.</t>
        </r>
      </text>
    </comment>
    <comment ref="DA458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Less 30% in Tuition fee for Oct/20.</t>
        </r>
      </text>
    </comment>
    <comment ref="DC458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Less 30% in Tuition fee for Oct/20.</t>
        </r>
      </text>
    </comment>
    <comment ref="DD458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05/06/21
5451
</t>
        </r>
      </text>
    </comment>
    <comment ref="H459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b/>
            <sz val="9"/>
            <color indexed="81"/>
            <rFont val="Tahoma"/>
            <family val="2"/>
          </rPr>
          <t>Note-19</t>
        </r>
        <r>
          <rPr>
            <sz val="9"/>
            <color indexed="81"/>
            <rFont val="Tahoma"/>
            <family val="2"/>
          </rPr>
          <t xml:space="preserve">
Less-2,000/-
Meeting 20/10/2020</t>
        </r>
      </text>
    </comment>
    <comment ref="L459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b/>
            <sz val="9"/>
            <color indexed="81"/>
            <rFont val="Tahoma"/>
            <family val="2"/>
          </rPr>
          <t>Note-19</t>
        </r>
        <r>
          <rPr>
            <sz val="9"/>
            <color indexed="81"/>
            <rFont val="Tahoma"/>
            <family val="2"/>
          </rPr>
          <t xml:space="preserve">
Less-2,000/-
Meeting 20/10/2020</t>
        </r>
      </text>
    </comment>
    <comment ref="T459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17/09/2020
7,500/-</t>
        </r>
      </text>
    </comment>
    <comment ref="U459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17/09/2020
7,500/-</t>
        </r>
      </text>
    </comment>
    <comment ref="V459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17/09/2020
7,500/-</t>
        </r>
      </text>
    </comment>
    <comment ref="CD459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17/09/2020
7,500/-</t>
        </r>
      </text>
    </comment>
    <comment ref="CF459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17/09/2020
7,500/-</t>
        </r>
      </text>
    </comment>
    <comment ref="CH459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17/09/2020
7,500/-</t>
        </r>
      </text>
    </comment>
    <comment ref="CM459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Less 30% in Tuition fee for Oct/20.</t>
        </r>
      </text>
    </comment>
    <comment ref="CO459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Less 30% in Tuition fee for Oct/20.</t>
        </r>
      </text>
    </comment>
    <comment ref="CQ459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Less 30% in Tuition fee for Oct/20.</t>
        </r>
      </text>
    </comment>
    <comment ref="CS459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Less 30% in Tuition fee for Oct/20.</t>
        </r>
      </text>
    </comment>
    <comment ref="CT459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30/01/21
5474</t>
        </r>
      </text>
    </comment>
    <comment ref="CU459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Less 30% in Tuition fee for Oct/20.</t>
        </r>
      </text>
    </comment>
    <comment ref="CW459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Less 30% in Tuition fee for Oct/20.</t>
        </r>
      </text>
    </comment>
    <comment ref="CY459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Less 30% in Tuition fee for Oct/20.</t>
        </r>
      </text>
    </comment>
    <comment ref="DA459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Less 30% in Tuition fee for Oct/20.</t>
        </r>
      </text>
    </comment>
    <comment ref="DC459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Less 30% in Tuition fee for Oct/20.</t>
        </r>
      </text>
    </comment>
    <comment ref="T460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10/10/2020
5209
7,200/-</t>
        </r>
      </text>
    </comment>
    <comment ref="U460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10/10/2020
5209
7,200/-</t>
        </r>
      </text>
    </comment>
    <comment ref="V460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10/10/2020
5209
7,200/-</t>
        </r>
      </text>
    </comment>
    <comment ref="W460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13/12/2020
5211
O/fee=8,000/-
Paid in Dec/20</t>
        </r>
      </text>
    </comment>
    <comment ref="CD460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10/10/2020
5209
7,200/-</t>
        </r>
      </text>
    </comment>
    <comment ref="CF460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10/10/2020
5209
7,200/-</t>
        </r>
      </text>
    </comment>
    <comment ref="CH460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10/10/2020
5209
7,200/-</t>
        </r>
      </text>
    </comment>
    <comment ref="CJ460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13/12/2020
5211
O/fee=8,000/-
Paid in Dec/20</t>
        </r>
      </text>
    </comment>
    <comment ref="CP460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05/11/2020
5210
Oct + Nov/2020
Paid to Nov/2020</t>
        </r>
      </text>
    </comment>
    <comment ref="CR460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05/11/2020
5210
Oct + Nov/2020</t>
        </r>
      </text>
    </comment>
    <comment ref="CT460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13/12/2020
5211
O/fee=8,000/-
Paid in Dec/20
07/01/2021
5212
Dec + Janu/1
Paid in Janu/21</t>
        </r>
      </text>
    </comment>
    <comment ref="CV460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07/01/2021
5212
Dec + Janu/1
Paid in Janu/21</t>
        </r>
      </text>
    </comment>
    <comment ref="CX460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10/02/21
5213</t>
        </r>
      </text>
    </comment>
    <comment ref="DB460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12/04/21
5214
March + April/21</t>
        </r>
      </text>
    </comment>
    <comment ref="DF460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04/06/21
5212
Up to June/21</t>
        </r>
      </text>
    </comment>
  </commentList>
</comments>
</file>

<file path=xl/sharedStrings.xml><?xml version="1.0" encoding="utf-8"?>
<sst xmlns="http://schemas.openxmlformats.org/spreadsheetml/2006/main" count="8485" uniqueCount="1570">
  <si>
    <t xml:space="preserve">fwZ© wd </t>
  </si>
  <si>
    <t>Dbœqb  wd</t>
  </si>
  <si>
    <t>‡mkb PvR© 1g el©</t>
  </si>
  <si>
    <t>Ab¨vb¨ wd</t>
  </si>
  <si>
    <t>‡mkb PvR© 2q el©</t>
  </si>
  <si>
    <t>e¨v‡jÝ</t>
  </si>
  <si>
    <t>µwgK bs</t>
  </si>
  <si>
    <t>AvBwW b¤^i</t>
  </si>
  <si>
    <t>‡gvevBj bv¤^vi</t>
  </si>
  <si>
    <t>gvwmK wKw¯Í</t>
  </si>
  <si>
    <t>†KvUv</t>
  </si>
  <si>
    <t>PjwZ e‡Kqv</t>
  </si>
  <si>
    <t>cvIbv</t>
  </si>
  <si>
    <t>cÖvwß</t>
  </si>
  <si>
    <t>b‡f¤^i</t>
  </si>
  <si>
    <t>‡gvQvt  AvwZqv  kvnvbv  wngy</t>
  </si>
  <si>
    <t>02200001</t>
  </si>
  <si>
    <t>01740049967</t>
  </si>
  <si>
    <t>wkÿ‡Ki ‡KvUv</t>
  </si>
  <si>
    <t>AwP©  eg©Y  Zzw÷</t>
  </si>
  <si>
    <t>02200002</t>
  </si>
  <si>
    <t>01721566060</t>
  </si>
  <si>
    <t>¯‹jvikxc-5</t>
  </si>
  <si>
    <t>‡mZz  gwb  `vm</t>
  </si>
  <si>
    <t>02200003</t>
  </si>
  <si>
    <t>01713794486</t>
  </si>
  <si>
    <t>‡gvQvt Avwdqv Av³vi</t>
  </si>
  <si>
    <t>02200005</t>
  </si>
  <si>
    <t>01725535265</t>
  </si>
  <si>
    <t>¯‹jvikxc-4</t>
  </si>
  <si>
    <t>‡`vjv  ivYx  KzÛz</t>
  </si>
  <si>
    <t>02200006</t>
  </si>
  <si>
    <t>01834013465</t>
  </si>
  <si>
    <t>¯‹jvikxc-1</t>
  </si>
  <si>
    <t>gvwqkvv  AvbRyg</t>
  </si>
  <si>
    <t>02200010</t>
  </si>
  <si>
    <t>01914150023</t>
  </si>
  <si>
    <t>¯‹jvikxc-2</t>
  </si>
  <si>
    <t>mvgmv`  Kexi</t>
  </si>
  <si>
    <t>02200011</t>
  </si>
  <si>
    <t>01718117790</t>
  </si>
  <si>
    <t>ivwdqv  Av³vi</t>
  </si>
  <si>
    <t>02200012</t>
  </si>
  <si>
    <t>01730332202</t>
  </si>
  <si>
    <t>dvj¸wj wek¦vm  ‡mZz</t>
  </si>
  <si>
    <t>02200013</t>
  </si>
  <si>
    <t>01870120430</t>
  </si>
  <si>
    <t xml:space="preserve">RvbœvZzj  ‡di‡`Šm </t>
  </si>
  <si>
    <t>02200014</t>
  </si>
  <si>
    <t>01737551309</t>
  </si>
  <si>
    <t>gvCkv Av³vi bIwib</t>
  </si>
  <si>
    <t>02200016</t>
  </si>
  <si>
    <t>01712382678</t>
  </si>
  <si>
    <t>‡gvQvt KvwbR Av³vi mv_x</t>
  </si>
  <si>
    <t>02200018</t>
  </si>
  <si>
    <t>01782228544</t>
  </si>
  <si>
    <t>AN©¨ `vm A‰_</t>
  </si>
  <si>
    <t>02200019</t>
  </si>
  <si>
    <t>01725232660</t>
  </si>
  <si>
    <t>‡gvQvt bymivZ Rvnvb Zvmwbg</t>
  </si>
  <si>
    <t>02200020</t>
  </si>
  <si>
    <t>01724163461</t>
  </si>
  <si>
    <t>‡g‡nRvweb ey` cvk©v</t>
  </si>
  <si>
    <t>02200021</t>
  </si>
  <si>
    <t>01716505152</t>
  </si>
  <si>
    <t>‡gvQvt winvZzj †di‡`Šm</t>
  </si>
  <si>
    <t>02200022</t>
  </si>
  <si>
    <t>01916918446</t>
  </si>
  <si>
    <t>‡gvQvt myeY© ¯^Y©v</t>
  </si>
  <si>
    <t>02200025</t>
  </si>
  <si>
    <t>01724035127</t>
  </si>
  <si>
    <t>¯‹jvikxc-3</t>
  </si>
  <si>
    <t>gvwjnv gygZvR gvCkv</t>
  </si>
  <si>
    <t>02200031</t>
  </si>
  <si>
    <t>01919273221</t>
  </si>
  <si>
    <t>LvZz‡b RvbœvZ ‡gŠ</t>
  </si>
  <si>
    <t>02200034</t>
  </si>
  <si>
    <t>01737467832</t>
  </si>
  <si>
    <t>Avmgv Zvevm&amp;myg Dwg©</t>
  </si>
  <si>
    <t>02200035</t>
  </si>
  <si>
    <t>01713726754</t>
  </si>
  <si>
    <t>we‡kl  Qvo</t>
  </si>
  <si>
    <t>gnbvv  ivq</t>
  </si>
  <si>
    <t>02200036</t>
  </si>
  <si>
    <t>01725950186</t>
  </si>
  <si>
    <t>AcY© ivYx  ‡`vjb</t>
  </si>
  <si>
    <t>02200038</t>
  </si>
  <si>
    <t>01783842324</t>
  </si>
  <si>
    <t>wewc ivYx</t>
  </si>
  <si>
    <t>02200039</t>
  </si>
  <si>
    <t>01734060111</t>
  </si>
  <si>
    <t>Zvmbyfv  bIwkb  wkby</t>
  </si>
  <si>
    <t>02200041</t>
  </si>
  <si>
    <t>01712535854</t>
  </si>
  <si>
    <t>wiZz  miKvi</t>
  </si>
  <si>
    <t>02200042</t>
  </si>
  <si>
    <t>01721464052</t>
  </si>
  <si>
    <t>wikvZ Av³vi Dév</t>
  </si>
  <si>
    <t>02200043</t>
  </si>
  <si>
    <t>01761248969</t>
  </si>
  <si>
    <t>gvwiqvi ZvRwgb AvPuj</t>
  </si>
  <si>
    <t>02200044</t>
  </si>
  <si>
    <t>01771763610</t>
  </si>
  <si>
    <t>Av‡qkv nvwg`</t>
  </si>
  <si>
    <t>02200046</t>
  </si>
  <si>
    <t>01712987674</t>
  </si>
  <si>
    <t>wgZz  cvifxb</t>
  </si>
  <si>
    <t>02200052</t>
  </si>
  <si>
    <t>017221127535</t>
  </si>
  <si>
    <t>wUwm</t>
  </si>
  <si>
    <t>‡gvQvt  AvmgvDj  ûmbv</t>
  </si>
  <si>
    <t>02200053</t>
  </si>
  <si>
    <t>01719668192</t>
  </si>
  <si>
    <t>mvwgnv  Zvbwbg  wngy</t>
  </si>
  <si>
    <t>02200055</t>
  </si>
  <si>
    <t>01724857863</t>
  </si>
  <si>
    <t>‡gnRvweb  ingvb  wg_x</t>
  </si>
  <si>
    <t>02200056</t>
  </si>
  <si>
    <t>01706721553</t>
  </si>
  <si>
    <t>gviædv  Av³vi  wjbv</t>
  </si>
  <si>
    <t>02200057</t>
  </si>
  <si>
    <t>01714557928</t>
  </si>
  <si>
    <t>Bd&amp;dvZ  Qvwgb  cÖavb</t>
  </si>
  <si>
    <t>02200059</t>
  </si>
  <si>
    <t>01713603828</t>
  </si>
  <si>
    <t xml:space="preserve">‡gvQvt  wgw_jv  dviRvbv </t>
  </si>
  <si>
    <t>02200060</t>
  </si>
  <si>
    <t>01761305306</t>
  </si>
  <si>
    <t>RvwKqv  web‡Z  Kwdj</t>
  </si>
  <si>
    <t>02200061</t>
  </si>
  <si>
    <t>01773156640</t>
  </si>
  <si>
    <t>dvnwg`v  ingZ</t>
  </si>
  <si>
    <t>02200062</t>
  </si>
  <si>
    <t>01717442471</t>
  </si>
  <si>
    <t>‰mq`v  gyevwk¦iv Avbvg</t>
  </si>
  <si>
    <t>02200063</t>
  </si>
  <si>
    <t xml:space="preserve">01716438309 </t>
  </si>
  <si>
    <t>‡gvQvt Avdmvbv Av³vi</t>
  </si>
  <si>
    <t>02200065</t>
  </si>
  <si>
    <t>01747485223</t>
  </si>
  <si>
    <t>ZvRwbg  Bmjvg Bew`Zv</t>
  </si>
  <si>
    <t>02200066</t>
  </si>
  <si>
    <t>01716267979</t>
  </si>
  <si>
    <t>gvwkqvZ  †gvev‡k¦iv  Dcgv</t>
  </si>
  <si>
    <t>02200067</t>
  </si>
  <si>
    <t>01712059777</t>
  </si>
  <si>
    <t>ZvbwRg  myjZvbv  cÖvwß</t>
  </si>
  <si>
    <t>02200070</t>
  </si>
  <si>
    <t>01783169237</t>
  </si>
  <si>
    <t>Awc©Zv  ‡`e  wiqv</t>
  </si>
  <si>
    <t>02200075</t>
  </si>
  <si>
    <t>01762606006</t>
  </si>
  <si>
    <t>Awc©Zv  ivq</t>
  </si>
  <si>
    <t>02200077</t>
  </si>
  <si>
    <t>01734303139</t>
  </si>
  <si>
    <t>Zvevm&amp;myg  web‡Z  wkwki</t>
  </si>
  <si>
    <t>02200078</t>
  </si>
  <si>
    <t>01723526078</t>
  </si>
  <si>
    <t>RvbœvZzb  ‡di‡`Šmx</t>
  </si>
  <si>
    <t>02200079</t>
  </si>
  <si>
    <t>01738239417</t>
  </si>
  <si>
    <t>gwblv  ivYx  kg©v</t>
  </si>
  <si>
    <t>02200080</t>
  </si>
  <si>
    <t>01740935776</t>
  </si>
  <si>
    <t>‡gvQvt dviRvbv  Av³vi</t>
  </si>
  <si>
    <t>02200081</t>
  </si>
  <si>
    <t>01773222516</t>
  </si>
  <si>
    <t>‡gvQvt `wk©bvv  Av³vi b`x</t>
  </si>
  <si>
    <t>02200082</t>
  </si>
  <si>
    <t>01785482385</t>
  </si>
  <si>
    <t>iZœv  Av³vi  iæKz</t>
  </si>
  <si>
    <t>02200083</t>
  </si>
  <si>
    <t>01724108272</t>
  </si>
  <si>
    <t>mvw`qv  byi</t>
  </si>
  <si>
    <t>02200088</t>
  </si>
  <si>
    <t>01712406082</t>
  </si>
  <si>
    <t>‡gvQvt mvBdzbœvnvi</t>
  </si>
  <si>
    <t>02200092</t>
  </si>
  <si>
    <t>01718840861</t>
  </si>
  <si>
    <t>kv‡nbvR  Zvmwbg</t>
  </si>
  <si>
    <t>02200094</t>
  </si>
  <si>
    <t>01721004955</t>
  </si>
  <si>
    <t>‡gvnbv  Av³vi</t>
  </si>
  <si>
    <t>02200097</t>
  </si>
  <si>
    <t>01717571370</t>
  </si>
  <si>
    <t xml:space="preserve">‡gvQv  ivwgkv  byRnvZ </t>
  </si>
  <si>
    <t>02200098</t>
  </si>
  <si>
    <t>01745558288</t>
  </si>
  <si>
    <t>AvwbKv  ingvb</t>
  </si>
  <si>
    <t>02200099</t>
  </si>
  <si>
    <t>01772904024</t>
  </si>
  <si>
    <t>iænvbv  Av³vi</t>
  </si>
  <si>
    <t>02200105</t>
  </si>
  <si>
    <t>01713662155</t>
  </si>
  <si>
    <t>‡gvQvt  ‡Rwib  Zvmwbg</t>
  </si>
  <si>
    <t>02200106</t>
  </si>
  <si>
    <t>01712481656</t>
  </si>
  <si>
    <t>Zvgvbœv  Zvmwgg</t>
  </si>
  <si>
    <t>02200107</t>
  </si>
  <si>
    <t>01733159701</t>
  </si>
  <si>
    <t>wjRv  LvZyb</t>
  </si>
  <si>
    <t>02200117</t>
  </si>
  <si>
    <t>01744407652</t>
  </si>
  <si>
    <t>‡gvQvt  bvwnb  gwb</t>
  </si>
  <si>
    <t>02200120</t>
  </si>
  <si>
    <t>01715061944</t>
  </si>
  <si>
    <t>`~iwšÍ  ivYx  ivq</t>
  </si>
  <si>
    <t>02200121</t>
  </si>
  <si>
    <t>01715614456</t>
  </si>
  <si>
    <t>‡gvQvt  RvbœvZzj  ‡di‡`Šm</t>
  </si>
  <si>
    <t>02200122</t>
  </si>
  <si>
    <t>01728225965</t>
  </si>
  <si>
    <t>‡gvQvr  RyB  Av³vi</t>
  </si>
  <si>
    <t>02200123</t>
  </si>
  <si>
    <t>01740575042</t>
  </si>
  <si>
    <t>dvwinv  Avd‡ivR ‡mvwbqv</t>
  </si>
  <si>
    <t>02200124</t>
  </si>
  <si>
    <t>01724180152</t>
  </si>
  <si>
    <t>‡gvQvt ‡ivgvbv  ‡gneyev</t>
  </si>
  <si>
    <t>02200127</t>
  </si>
  <si>
    <t>01718096071</t>
  </si>
  <si>
    <t>AvBwib  Awc©Zv</t>
  </si>
  <si>
    <t>02200128</t>
  </si>
  <si>
    <t>01724546122</t>
  </si>
  <si>
    <t>‡gvQvt mvdvKvZ  ZvBwq¨ev</t>
  </si>
  <si>
    <t>02200131</t>
  </si>
  <si>
    <t>01729346000</t>
  </si>
  <si>
    <t>‡kªqv  ‡`e  kg©v</t>
  </si>
  <si>
    <t>02200134</t>
  </si>
  <si>
    <t>01719601187</t>
  </si>
  <si>
    <t xml:space="preserve"> ‡gvQvt  AvBwib  Av³vi</t>
  </si>
  <si>
    <t>02200138</t>
  </si>
  <si>
    <t>01744519148</t>
  </si>
  <si>
    <t>wSjwgj  ivq</t>
  </si>
  <si>
    <t>02200141</t>
  </si>
  <si>
    <t>01723070440</t>
  </si>
  <si>
    <t>ZvbwRbv  Avd‡ivR</t>
  </si>
  <si>
    <t>02200143</t>
  </si>
  <si>
    <t>01710216729</t>
  </si>
  <si>
    <t>ivBQv  gvneye  ‡Pšayix</t>
  </si>
  <si>
    <t>02200152</t>
  </si>
  <si>
    <t>01715367371</t>
  </si>
  <si>
    <t>‡gvQv: Zvmwbg ZvwRm cÖavb</t>
  </si>
  <si>
    <t>02200157</t>
  </si>
  <si>
    <t>01723758292</t>
  </si>
  <si>
    <t>gvkûiv  Rvnvb  ‡gNjv</t>
  </si>
  <si>
    <t>02200158</t>
  </si>
  <si>
    <t>01786856291</t>
  </si>
  <si>
    <t>bymivZ  Rvnvb  wbmv</t>
  </si>
  <si>
    <t>02200159</t>
  </si>
  <si>
    <t>01715577541</t>
  </si>
  <si>
    <t>û‡i  RvbœvZ  wgwó</t>
  </si>
  <si>
    <t>02200160</t>
  </si>
  <si>
    <t>01715577569</t>
  </si>
  <si>
    <t>mygvBqv  Bmjvg  ˆPZx</t>
  </si>
  <si>
    <t>02200165</t>
  </si>
  <si>
    <t>01725235959</t>
  </si>
  <si>
    <t>Avwjkv  AvBwib  jyebv</t>
  </si>
  <si>
    <t>02200168</t>
  </si>
  <si>
    <t>01717210781</t>
  </si>
  <si>
    <t>ngvqiv  ingvb  ‡Rwm</t>
  </si>
  <si>
    <t>02200169</t>
  </si>
  <si>
    <t>01729615162</t>
  </si>
  <si>
    <t>‡gvQv: dvwinv  Avdwib hyw_</t>
  </si>
  <si>
    <t>02200170</t>
  </si>
  <si>
    <t>01737237465</t>
  </si>
  <si>
    <t>CwkZv  ivq</t>
  </si>
  <si>
    <t>02200174</t>
  </si>
  <si>
    <t>01714229222</t>
  </si>
  <si>
    <t xml:space="preserve"> we‡kl  Qvo</t>
  </si>
  <si>
    <t>bvBgvZzb  wbdwm  by`vi</t>
  </si>
  <si>
    <t>02200177</t>
  </si>
  <si>
    <t>01717849418</t>
  </si>
  <si>
    <t>‡gvQv: RvbœvZzb  ZvRwi</t>
  </si>
  <si>
    <t>02200178</t>
  </si>
  <si>
    <t>01974863351</t>
  </si>
  <si>
    <t>AvbRygvb  Av³vi</t>
  </si>
  <si>
    <t>02200182</t>
  </si>
  <si>
    <t>01729521447</t>
  </si>
  <si>
    <t>mvqgv  Av³vi  jvebx</t>
  </si>
  <si>
    <t>02200183</t>
  </si>
  <si>
    <t>01731244293</t>
  </si>
  <si>
    <t>‡gvQv: Avwdqv BmbvZ el©v</t>
  </si>
  <si>
    <t>02200190</t>
  </si>
  <si>
    <t>01714942354</t>
  </si>
  <si>
    <t>gvCkv Zvevm&amp;myg   Hkx</t>
  </si>
  <si>
    <t>02200192</t>
  </si>
  <si>
    <t>01705944896</t>
  </si>
  <si>
    <t xml:space="preserve">bymivZ  Rvnvb  </t>
  </si>
  <si>
    <t>02200193</t>
  </si>
  <si>
    <t>01724040838</t>
  </si>
  <si>
    <t>‡gvQv: myeb©v  Av³vi mywg</t>
  </si>
  <si>
    <t>02200196</t>
  </si>
  <si>
    <t>01728705701</t>
  </si>
  <si>
    <t>‡gvQv: gvngy`v  Av³vi</t>
  </si>
  <si>
    <t>02200201</t>
  </si>
  <si>
    <t>01714005398</t>
  </si>
  <si>
    <t>mvw`qv  ingvb</t>
  </si>
  <si>
    <t>02200202</t>
  </si>
  <si>
    <t>01819897593</t>
  </si>
  <si>
    <t>‡gvQv: mygvBqv  wkgy</t>
  </si>
  <si>
    <t>02200203</t>
  </si>
  <si>
    <t>01716155680</t>
  </si>
  <si>
    <t>widvqvZ  web‡Z  iwng</t>
  </si>
  <si>
    <t>02200205</t>
  </si>
  <si>
    <t>01721461151</t>
  </si>
  <si>
    <t>dvnwg`v  Zvmwbg  dvwinv</t>
  </si>
  <si>
    <t>02200206</t>
  </si>
  <si>
    <t>01714536725</t>
  </si>
  <si>
    <t>‡gvQv: Kvgiæbœvnvi</t>
  </si>
  <si>
    <t>02200207</t>
  </si>
  <si>
    <t>01716749699</t>
  </si>
  <si>
    <t>Zvmwbg  web‡Z  mvC`</t>
  </si>
  <si>
    <t>02200209</t>
  </si>
  <si>
    <t>01758226820</t>
  </si>
  <si>
    <t>gyevwk¦iv  Avj  RvbœvZ</t>
  </si>
  <si>
    <t>02200211</t>
  </si>
  <si>
    <t>01710628364</t>
  </si>
  <si>
    <t>ûi G byi RvbœvZ  ‡PŠayix</t>
  </si>
  <si>
    <t>02200212</t>
  </si>
  <si>
    <t>01765570054</t>
  </si>
  <si>
    <t>wZ_x  Kg©Kvi</t>
  </si>
  <si>
    <t>02200215</t>
  </si>
  <si>
    <t>01719472133</t>
  </si>
  <si>
    <t>Avqkv  wmwÏKv  myLx</t>
  </si>
  <si>
    <t>02200219</t>
  </si>
  <si>
    <t>01721841831</t>
  </si>
  <si>
    <t>‡gvQv:  bvRwgb  nK</t>
  </si>
  <si>
    <t>02200220</t>
  </si>
  <si>
    <t>01718507573</t>
  </si>
  <si>
    <t>‡gvQv: mvwgqv ingvb  mvwRb</t>
  </si>
  <si>
    <t>02200221</t>
  </si>
  <si>
    <t>01718863460</t>
  </si>
  <si>
    <t>Av‡qkv  Avdwib</t>
  </si>
  <si>
    <t>02200223</t>
  </si>
  <si>
    <t>01822873438</t>
  </si>
  <si>
    <t>wbkvZ Bmjvg ‡gŠ</t>
  </si>
  <si>
    <t>02200225</t>
  </si>
  <si>
    <t>01770339417</t>
  </si>
  <si>
    <t>RvwKqv bvwdR ZvRwgb</t>
  </si>
  <si>
    <t>02200227</t>
  </si>
  <si>
    <t>01712234408</t>
  </si>
  <si>
    <t>dviRvbv Bg‡ivR mygbv</t>
  </si>
  <si>
    <t>02200234</t>
  </si>
  <si>
    <t>01714229404</t>
  </si>
  <si>
    <t>eykivZzj RvbœvZ Abb¨v</t>
  </si>
  <si>
    <t>02200246</t>
  </si>
  <si>
    <t>01716962140</t>
  </si>
  <si>
    <t xml:space="preserve">gvwnqv Av³vi </t>
  </si>
  <si>
    <t>02200247</t>
  </si>
  <si>
    <t>01712413064</t>
  </si>
  <si>
    <t>Zvbwgg Av³vi</t>
  </si>
  <si>
    <t>02200248</t>
  </si>
  <si>
    <t>mvbwR`v cvifxb wigv</t>
  </si>
  <si>
    <t>02200250</t>
  </si>
  <si>
    <t>01736817690</t>
  </si>
  <si>
    <t>‡gvQv:  wid&amp;dv  ivwdqv</t>
  </si>
  <si>
    <t>02200260</t>
  </si>
  <si>
    <t>01715605218</t>
  </si>
  <si>
    <t>‡gvQv: bymvi&amp;ivZ Rvnvb</t>
  </si>
  <si>
    <t>02200261</t>
  </si>
  <si>
    <t>01712541179</t>
  </si>
  <si>
    <t>‡gvQv: dvwiqv  Bmjvg</t>
  </si>
  <si>
    <t>02200262</t>
  </si>
  <si>
    <t>01717173182</t>
  </si>
  <si>
    <t>AvwYKv  AvZkx</t>
  </si>
  <si>
    <t>02200269</t>
  </si>
  <si>
    <t>01827531729</t>
  </si>
  <si>
    <t>bIwkb  AvbRyg</t>
  </si>
  <si>
    <t>02200270</t>
  </si>
  <si>
    <t>01724330714</t>
  </si>
  <si>
    <t>gwiqg  ‡bQv</t>
  </si>
  <si>
    <t>02200271</t>
  </si>
  <si>
    <t>01719540077</t>
  </si>
  <si>
    <t>‡gvQv: dzmvi&amp;ivZ  Rvnvb</t>
  </si>
  <si>
    <t>02200274</t>
  </si>
  <si>
    <t>01318979022</t>
  </si>
  <si>
    <t>‡gvQv : D‡¤§  nvweev</t>
  </si>
  <si>
    <t>02200278</t>
  </si>
  <si>
    <t>01740825021</t>
  </si>
  <si>
    <t xml:space="preserve">RvbœvZzj  ‡di‡`Šmx </t>
  </si>
  <si>
    <t>02200282</t>
  </si>
  <si>
    <t>01780871912</t>
  </si>
  <si>
    <t>wkÿ‡Ki †KvUv</t>
  </si>
  <si>
    <t>Zviwgb  Av³vi  wZkv</t>
  </si>
  <si>
    <t>02200284</t>
  </si>
  <si>
    <t>01716578250</t>
  </si>
  <si>
    <t>‡gvQv: mvwgqv  RvbœvZ</t>
  </si>
  <si>
    <t>02200295</t>
  </si>
  <si>
    <t>01718615294</t>
  </si>
  <si>
    <t>Zvwmb  ZvgwRb  widvZ</t>
  </si>
  <si>
    <t>02200297</t>
  </si>
  <si>
    <t>01718039506</t>
  </si>
  <si>
    <t>‡¯œnv  Av³vi  gxg</t>
  </si>
  <si>
    <t>02200298</t>
  </si>
  <si>
    <t>01767471584</t>
  </si>
  <si>
    <t>‡gvQv:  AvBwib  Av³vi</t>
  </si>
  <si>
    <t>02200299</t>
  </si>
  <si>
    <t>01712171494</t>
  </si>
  <si>
    <t>mygvBqv  nK</t>
  </si>
  <si>
    <t>02200314</t>
  </si>
  <si>
    <t>01777773747</t>
  </si>
  <si>
    <t>Avj  Avdwib  Lvw`RvZyj</t>
  </si>
  <si>
    <t>02200316</t>
  </si>
  <si>
    <t>01719667665</t>
  </si>
  <si>
    <t>kÖvewšÍ  ivYx  `ywó</t>
  </si>
  <si>
    <t>02200320</t>
  </si>
  <si>
    <t>01722392722</t>
  </si>
  <si>
    <t>wkdvZz¾vgvb  wkjv</t>
  </si>
  <si>
    <t>02200322</t>
  </si>
  <si>
    <t>01770952226</t>
  </si>
  <si>
    <t>wZ_x  ivYx  miKvi</t>
  </si>
  <si>
    <t>02200327</t>
  </si>
  <si>
    <t>01737084630</t>
  </si>
  <si>
    <t>‡gvQv:  gxg  Av³vi</t>
  </si>
  <si>
    <t>02200328</t>
  </si>
  <si>
    <t>01734234277</t>
  </si>
  <si>
    <t>AYvwgKv  cvifxb  Bfv</t>
  </si>
  <si>
    <t>02200330</t>
  </si>
  <si>
    <t>01722735125</t>
  </si>
  <si>
    <t xml:space="preserve">dvnwg`v  Zvmwbg  </t>
  </si>
  <si>
    <t>02200332</t>
  </si>
  <si>
    <t>01725930603</t>
  </si>
  <si>
    <t>AvwbKv  Avdwib  Bfv</t>
  </si>
  <si>
    <t>02200333</t>
  </si>
  <si>
    <t>01727976153</t>
  </si>
  <si>
    <t>mvwdqv   m~jZvbv  w¯§Zv</t>
  </si>
  <si>
    <t>02200342</t>
  </si>
  <si>
    <t>weRq m¨v‡ii AvZ¡xq</t>
  </si>
  <si>
    <t>‡¯úkvk Qvo</t>
  </si>
  <si>
    <t>mvw`qv  cvifxb</t>
  </si>
  <si>
    <t>02200343</t>
  </si>
  <si>
    <t>01797425530</t>
  </si>
  <si>
    <t>Avqkv  wmwÏKv  Avkv</t>
  </si>
  <si>
    <t>02200345</t>
  </si>
  <si>
    <t>01738681494</t>
  </si>
  <si>
    <t>cÖxwZ jZv miKvi  cÖfv</t>
  </si>
  <si>
    <t>02200346</t>
  </si>
  <si>
    <t>01714862236</t>
  </si>
  <si>
    <t>myw¤§Zv  ivq</t>
  </si>
  <si>
    <t>02200347</t>
  </si>
  <si>
    <t>01740010284</t>
  </si>
  <si>
    <t>‡gvQv: Lvw`Rv LvZzb  myBwU</t>
  </si>
  <si>
    <t>02200349</t>
  </si>
  <si>
    <t>01721385548</t>
  </si>
  <si>
    <t>‡gvQv:  ‡mRywZ  Av³vi wZdv</t>
  </si>
  <si>
    <t>02200351</t>
  </si>
  <si>
    <t>01759432106</t>
  </si>
  <si>
    <t>gviRvnvb  Av³vi  gxg</t>
  </si>
  <si>
    <t>02200359</t>
  </si>
  <si>
    <t>01775641188</t>
  </si>
  <si>
    <t>‡gvQv: mvwgqv  RvbœvZzi gygy</t>
  </si>
  <si>
    <t>02200361</t>
  </si>
  <si>
    <t>01716888386</t>
  </si>
  <si>
    <t>‡gvQv:  ivw`qv byi</t>
  </si>
  <si>
    <t>02200366</t>
  </si>
  <si>
    <t>01722841192</t>
  </si>
  <si>
    <t>‡gvQv:  ivwdqv  LvZzb</t>
  </si>
  <si>
    <t>02200367</t>
  </si>
  <si>
    <t>01716784034</t>
  </si>
  <si>
    <t>wiqv  Avd‡ivR  Rqv</t>
  </si>
  <si>
    <t>02200368</t>
  </si>
  <si>
    <t>01718911199</t>
  </si>
  <si>
    <t>‡gvQv: dvwiqv  ingvb</t>
  </si>
  <si>
    <t>02200369</t>
  </si>
  <si>
    <t>01713788203</t>
  </si>
  <si>
    <t>‡i‡eKv  cvifxb</t>
  </si>
  <si>
    <t>02200370</t>
  </si>
  <si>
    <t>01712217992</t>
  </si>
  <si>
    <t>‡gvQv: KvwbR  myeb©v Av³vi</t>
  </si>
  <si>
    <t>02200379</t>
  </si>
  <si>
    <t>01726414063</t>
  </si>
  <si>
    <t>g„wËKv  ‡d¬vv‡iÝ  ‡ivRvwiI</t>
  </si>
  <si>
    <t>02200382</t>
  </si>
  <si>
    <t>01718603700</t>
  </si>
  <si>
    <t>Awc©Zv  ‡Nvl</t>
  </si>
  <si>
    <t>02200386</t>
  </si>
  <si>
    <t>01716324872</t>
  </si>
  <si>
    <t>‡gvQv:  AvwbKv  Zvmwbg</t>
  </si>
  <si>
    <t>02200387</t>
  </si>
  <si>
    <t>01717290948</t>
  </si>
  <si>
    <t>‡gvQv:  Avwe`v  myjZvbv</t>
  </si>
  <si>
    <t>02200390</t>
  </si>
  <si>
    <t>01719002210</t>
  </si>
  <si>
    <t>Avdwib  ‡di‡`Šm</t>
  </si>
  <si>
    <t>02200399</t>
  </si>
  <si>
    <t>01722306075</t>
  </si>
  <si>
    <t>ivbwR`v  Avdwib wbiv</t>
  </si>
  <si>
    <t>02200400</t>
  </si>
  <si>
    <t>01713771265</t>
  </si>
  <si>
    <t>‡kL  AvwdqvZ  †nv‡mb</t>
  </si>
  <si>
    <t>03200001</t>
  </si>
  <si>
    <t>0176296775</t>
  </si>
  <si>
    <t>03200003</t>
  </si>
  <si>
    <t>01712838766</t>
  </si>
  <si>
    <t>Zvnwmb  Zvgvbœv kvn&amp;</t>
  </si>
  <si>
    <t>03200004</t>
  </si>
  <si>
    <t>01312822990</t>
  </si>
  <si>
    <t>gvwiqv  Bmjvg  gxg</t>
  </si>
  <si>
    <t>03200007</t>
  </si>
  <si>
    <t>01716974396</t>
  </si>
  <si>
    <t>mygvBqv  Av³vi</t>
  </si>
  <si>
    <t>03200009</t>
  </si>
  <si>
    <t>01719858097</t>
  </si>
  <si>
    <t>‡gdZvûj  RvbœvZ ˆbixZ</t>
  </si>
  <si>
    <t>03200013</t>
  </si>
  <si>
    <t>01719472334</t>
  </si>
  <si>
    <t>widvn  Zvmwbqv  mvdj</t>
  </si>
  <si>
    <t>03200016</t>
  </si>
  <si>
    <t>01712704933</t>
  </si>
  <si>
    <t>‡gvQvt   †iRIqvbv  Bmjvg</t>
  </si>
  <si>
    <t>03200018</t>
  </si>
  <si>
    <t>01918076477</t>
  </si>
  <si>
    <t>‡¯úkvj Qvo</t>
  </si>
  <si>
    <t>ZgvwjKv  miKvi</t>
  </si>
  <si>
    <t>03200021</t>
  </si>
  <si>
    <t>01723655227</t>
  </si>
  <si>
    <t>‡gvQvt  kviwgb  Av³vi</t>
  </si>
  <si>
    <t>03200023</t>
  </si>
  <si>
    <t>01746962627</t>
  </si>
  <si>
    <t>‡gvQvt ZvRwgbv  cvifxb</t>
  </si>
  <si>
    <t>03200024</t>
  </si>
  <si>
    <t>01728541923</t>
  </si>
  <si>
    <t>bvwdRv Kexi  Zvbnv</t>
  </si>
  <si>
    <t>03200027</t>
  </si>
  <si>
    <t>01716339358</t>
  </si>
  <si>
    <t>‡gvQvt bymivZ Rvnvb jvwgqv</t>
  </si>
  <si>
    <t>03200029</t>
  </si>
  <si>
    <t>01714814040</t>
  </si>
  <si>
    <t>w`j  iæevBqv  Av³vi</t>
  </si>
  <si>
    <t>03200037</t>
  </si>
  <si>
    <t>01719857487</t>
  </si>
  <si>
    <t>‡gvQvt  bvmwib  †di‡`Šmx</t>
  </si>
  <si>
    <t>03200039</t>
  </si>
  <si>
    <t>01303343027</t>
  </si>
  <si>
    <t>‡gwibv  Av³vi</t>
  </si>
  <si>
    <t>03200040</t>
  </si>
  <si>
    <t>01737650050</t>
  </si>
  <si>
    <t>‡gvQvt  bvwM©m  Av³vi</t>
  </si>
  <si>
    <t>03200041</t>
  </si>
  <si>
    <t>01731448328</t>
  </si>
  <si>
    <t>‡gvQvt  AvwbKv  Avd‡ivR</t>
  </si>
  <si>
    <t>03200045</t>
  </si>
  <si>
    <t>0170836473</t>
  </si>
  <si>
    <t xml:space="preserve">     1g el© (weÁvb kvLvi) QvÎ‡`i wUDkb wd †jRvi                   (†mkb 2020 - 2021)|  </t>
  </si>
  <si>
    <t xml:space="preserve">        A‡±vei/20           70% Av`vq</t>
  </si>
  <si>
    <t xml:space="preserve">       b‡f¤^i/20     70% Av`vq</t>
  </si>
  <si>
    <t xml:space="preserve">      wW‡m¤^i/20   70% Av`vq</t>
  </si>
  <si>
    <t xml:space="preserve">      Rvbyqvix/2021     70% Av`vq</t>
  </si>
  <si>
    <t xml:space="preserve">     ‡deªæqvix/21   70% Av`vq</t>
  </si>
  <si>
    <t xml:space="preserve">   gvP©/21          70% Av`vq</t>
  </si>
  <si>
    <t xml:space="preserve">    GwcÖj/21      70% Av`vq</t>
  </si>
  <si>
    <t xml:space="preserve">    ‡g/21            70% Av`vq</t>
  </si>
  <si>
    <t xml:space="preserve">    Ryb/21            70% Av`vq</t>
  </si>
  <si>
    <t xml:space="preserve"> wUDkb wd 2021 wUDkb wd 2021 wUDkb wd 2021</t>
  </si>
  <si>
    <t>wUDkb wd 2022 wUDkb wd 2022 wUDkb wd 2022 wUDkb wd 2022 wUDkb wd 2022 wUDkb wd 2022  wUDkb wd 2022 wUDkb wd 2022 wUDkb wd 2022</t>
  </si>
  <si>
    <t xml:space="preserve"> wUDkb wd 2022 wUDkb wd 2022 wUDkb wd 2022</t>
  </si>
  <si>
    <t>wUDkb wd 2023 wUDkb wd 2023 wUDkb wd 2023 wUDkb wd 2023 wUDkb wd 2023 wUDkb wd 2023  wUDkb wd 2023 wUDkb wd 2023 wUDkb wd 2023</t>
  </si>
  <si>
    <t>‡gvU cvIbv</t>
  </si>
  <si>
    <t>‡gvU cÖvwß</t>
  </si>
  <si>
    <t>RyjvB</t>
  </si>
  <si>
    <t>AvMó</t>
  </si>
  <si>
    <t>‡m‡Þ¤^i</t>
  </si>
  <si>
    <t>A‡±vei</t>
  </si>
  <si>
    <t>wW‡m¤^i</t>
  </si>
  <si>
    <t>Rvbyqvix</t>
  </si>
  <si>
    <t>‡deªæqvix</t>
  </si>
  <si>
    <t>gvP©</t>
  </si>
  <si>
    <t>GwcÖj</t>
  </si>
  <si>
    <t xml:space="preserve"> †g</t>
  </si>
  <si>
    <t>Ryb</t>
  </si>
  <si>
    <t>wW‡m¤^i/2022</t>
  </si>
  <si>
    <t>QvÎ‡`i bvg</t>
  </si>
  <si>
    <t>‰mq`  ‡nv‡mb</t>
  </si>
  <si>
    <t>02200004</t>
  </si>
  <si>
    <t>01738173887</t>
  </si>
  <si>
    <t>AvivdvZ  ‡nv‡mb</t>
  </si>
  <si>
    <t>02200007</t>
  </si>
  <si>
    <t>01746446749</t>
  </si>
  <si>
    <t>AvwZK  iv‡k` Luvb</t>
  </si>
  <si>
    <t>02200008</t>
  </si>
  <si>
    <t>01712701628</t>
  </si>
  <si>
    <t>‡gvt nvexe kvnvixqvi ü`q</t>
  </si>
  <si>
    <t>02200009</t>
  </si>
  <si>
    <t>01722938625</t>
  </si>
  <si>
    <t>†gvt dvwng kvnvixi †mvnvb</t>
  </si>
  <si>
    <t>02200015</t>
  </si>
  <si>
    <t>01740844989</t>
  </si>
  <si>
    <t>aªæe  ivq</t>
  </si>
  <si>
    <t>02200017</t>
  </si>
  <si>
    <t>01730446063</t>
  </si>
  <si>
    <t>kvn&amp; †gvt Avjx Avigvb</t>
  </si>
  <si>
    <t>02200023</t>
  </si>
  <si>
    <t>01719547854</t>
  </si>
  <si>
    <t>Drm ivq</t>
  </si>
  <si>
    <t>02200024</t>
  </si>
  <si>
    <t>01720435802</t>
  </si>
  <si>
    <t>‡gvt Avwmd Bkevj</t>
  </si>
  <si>
    <t>02200026</t>
  </si>
  <si>
    <t>01773397463</t>
  </si>
  <si>
    <t>eY© cvj</t>
  </si>
  <si>
    <t>02200027</t>
  </si>
  <si>
    <t>01712442963</t>
  </si>
  <si>
    <t>‡gvt ‡gwiRyj  Bmjvg</t>
  </si>
  <si>
    <t>02200028</t>
  </si>
  <si>
    <t>01774745746</t>
  </si>
  <si>
    <t>‡gvt bvwn`yj Bmjvg</t>
  </si>
  <si>
    <t>02200029</t>
  </si>
  <si>
    <t>01624936755</t>
  </si>
  <si>
    <t>Avwjd kvnvixqv</t>
  </si>
  <si>
    <t>02200030</t>
  </si>
  <si>
    <t>01731244605</t>
  </si>
  <si>
    <t>A¼b ivq</t>
  </si>
  <si>
    <t>02200032</t>
  </si>
  <si>
    <t>01712270271</t>
  </si>
  <si>
    <t>‡gvt Avey bvCg Avn‡g`</t>
  </si>
  <si>
    <t>02200033</t>
  </si>
  <si>
    <t>01718938063</t>
  </si>
  <si>
    <t>‡gvt dviw`b nvmvb</t>
  </si>
  <si>
    <t>02200037</t>
  </si>
  <si>
    <t>01719540846</t>
  </si>
  <si>
    <t>‡gvt kvwKe exb kwid</t>
  </si>
  <si>
    <t>02200040</t>
  </si>
  <si>
    <t>01716541304</t>
  </si>
  <si>
    <t>‡gvt iwk`yj Bmjvg widvZ</t>
  </si>
  <si>
    <t>02200045</t>
  </si>
  <si>
    <t>01731598582</t>
  </si>
  <si>
    <t>‡gvt wikv` gvngy`</t>
  </si>
  <si>
    <t>02200047</t>
  </si>
  <si>
    <t>01740983858</t>
  </si>
  <si>
    <t>‡gvt wgbnvRyj Bmjvg</t>
  </si>
  <si>
    <t>02200048</t>
  </si>
  <si>
    <t>01718631195</t>
  </si>
  <si>
    <t>‡gvt Avey  e°i  wmwÏK</t>
  </si>
  <si>
    <t>02200049</t>
  </si>
  <si>
    <t>01713730258</t>
  </si>
  <si>
    <t>‡gvt ‡ivKb Avj nvmvb</t>
  </si>
  <si>
    <t>02200050</t>
  </si>
  <si>
    <t>01721823550</t>
  </si>
  <si>
    <t>we‡kl Qvo</t>
  </si>
  <si>
    <t>Av‡cj  gvngy`</t>
  </si>
  <si>
    <t>02200051</t>
  </si>
  <si>
    <t>01734050913</t>
  </si>
  <si>
    <t>‡gvt  Avãyjøvn  Avj ‡bvgvb</t>
  </si>
  <si>
    <t>02200054</t>
  </si>
  <si>
    <t>01721545933</t>
  </si>
  <si>
    <t>‡gvt bvwn` Avjg  mvMi</t>
  </si>
  <si>
    <t>02200058</t>
  </si>
  <si>
    <t>01314155658</t>
  </si>
  <si>
    <t>‡gvt Zvbfxi  Kwei</t>
  </si>
  <si>
    <t>02200064</t>
  </si>
  <si>
    <t>01751464767</t>
  </si>
  <si>
    <t>BmwZqvK  Avn‡g`</t>
  </si>
  <si>
    <t>02200068</t>
  </si>
  <si>
    <t>01712089566</t>
  </si>
  <si>
    <t>‡gvt  ‡cqv‡i AvRg  Øxc</t>
  </si>
  <si>
    <t>02200069</t>
  </si>
  <si>
    <t>01718942737</t>
  </si>
  <si>
    <t>RqšÍ  Kzgvi  eg©Y</t>
  </si>
  <si>
    <t>02200071</t>
  </si>
  <si>
    <t>01724044505</t>
  </si>
  <si>
    <t xml:space="preserve"> ‡Mvjvg Zvbfxi  ingvb</t>
  </si>
  <si>
    <t>02200072</t>
  </si>
  <si>
    <t>01715361654</t>
  </si>
  <si>
    <t>Avvjgyj  Zvbfxi Zzh©¨</t>
  </si>
  <si>
    <t>02200073</t>
  </si>
  <si>
    <t>01737568133</t>
  </si>
  <si>
    <t>Avbvw`  ‡`e  kg©v</t>
  </si>
  <si>
    <t>02200074</t>
  </si>
  <si>
    <t>01716546945</t>
  </si>
  <si>
    <t>‡gvt  Bgivb  Avjx</t>
  </si>
  <si>
    <t>02200076</t>
  </si>
  <si>
    <t>01740835143</t>
  </si>
  <si>
    <t>‡gv³vw`i  ingvb</t>
  </si>
  <si>
    <t>02200084</t>
  </si>
  <si>
    <t>01784102754</t>
  </si>
  <si>
    <t xml:space="preserve"> ‡kvfb Kzgvi jvwnox</t>
  </si>
  <si>
    <t>02200085</t>
  </si>
  <si>
    <t>01740415446</t>
  </si>
  <si>
    <t>‡gvt Avigvb  Bmjvg</t>
  </si>
  <si>
    <t>02200086</t>
  </si>
  <si>
    <t>01773189066</t>
  </si>
  <si>
    <t>‡gvt  dvwng  dviRvb</t>
  </si>
  <si>
    <t>02200087</t>
  </si>
  <si>
    <t>01705898435</t>
  </si>
  <si>
    <t>‡gvt dvwng D¾vgvb dvwng</t>
  </si>
  <si>
    <t>02200089</t>
  </si>
  <si>
    <t>01718711175</t>
  </si>
  <si>
    <t>‡gvt  mvwKe  nvmvb  ‡ivnvb</t>
  </si>
  <si>
    <t>02200090</t>
  </si>
  <si>
    <t>01758517365</t>
  </si>
  <si>
    <t>‡gvt gyKvËvi dzqv` gyËvwK</t>
  </si>
  <si>
    <t>02200091</t>
  </si>
  <si>
    <t>01728377064</t>
  </si>
  <si>
    <t>AwbK  ivq</t>
  </si>
  <si>
    <t>02200093</t>
  </si>
  <si>
    <t>01712795201</t>
  </si>
  <si>
    <t>‡gvt  kv`gvb  mvw``</t>
  </si>
  <si>
    <t>02200095</t>
  </si>
  <si>
    <t>01718844195</t>
  </si>
  <si>
    <t>‡gvt  mv‡ivqvi  gvngy` mwRe</t>
  </si>
  <si>
    <t>02200096</t>
  </si>
  <si>
    <t>01723019396</t>
  </si>
  <si>
    <t>‡gvt cvi‡fR  ‡gvkvi&amp;id</t>
  </si>
  <si>
    <t>02200100</t>
  </si>
  <si>
    <t>01725339390</t>
  </si>
  <si>
    <t>Av‡jKRvÛvi  nvm`v</t>
  </si>
  <si>
    <t>02200101</t>
  </si>
  <si>
    <t>01763180071</t>
  </si>
  <si>
    <t>gyw³‡hv×v †KvUv</t>
  </si>
  <si>
    <t>BdwZKvi  Avn¤§`</t>
  </si>
  <si>
    <t>02200102</t>
  </si>
  <si>
    <t>01719131277</t>
  </si>
  <si>
    <t>‡gvt  Avj  IqvwKj  Bmjvg</t>
  </si>
  <si>
    <t>02200103</t>
  </si>
  <si>
    <t>01713672321</t>
  </si>
  <si>
    <t>‡gvt  ivDdzi ingvb</t>
  </si>
  <si>
    <t>02200104</t>
  </si>
  <si>
    <t>01781955471</t>
  </si>
  <si>
    <t>‡gvt  mv¾v`  ‡nv‡mb</t>
  </si>
  <si>
    <t>02200108</t>
  </si>
  <si>
    <t>01738731835</t>
  </si>
  <si>
    <t>‡gvt  kvnxb  gÛj</t>
  </si>
  <si>
    <t>02200109</t>
  </si>
  <si>
    <t>01712436353</t>
  </si>
  <si>
    <t>‡gvmvweŸi  †nv‡mb</t>
  </si>
  <si>
    <t>02200110</t>
  </si>
  <si>
    <t>01716752640</t>
  </si>
  <si>
    <t>‡gvt  Av‡njvg  ‡i¾vK</t>
  </si>
  <si>
    <t>02200111</t>
  </si>
  <si>
    <t>01718408734</t>
  </si>
  <si>
    <t>Gm,Gg,AvwRRyj nK</t>
  </si>
  <si>
    <t>02200112</t>
  </si>
  <si>
    <t>01818608434</t>
  </si>
  <si>
    <t>‡gvt gvngy` gyweb</t>
  </si>
  <si>
    <t>02200113</t>
  </si>
  <si>
    <t>01721010573</t>
  </si>
  <si>
    <t>‡givR kvn&amp;  nvwiqv</t>
  </si>
  <si>
    <t>02200114</t>
  </si>
  <si>
    <t>01719029464</t>
  </si>
  <si>
    <t>‡gvt `w`qvj dvB`</t>
  </si>
  <si>
    <t>02200115</t>
  </si>
  <si>
    <t>01734096554</t>
  </si>
  <si>
    <t>wPb¥q ivq</t>
  </si>
  <si>
    <t>02200116</t>
  </si>
  <si>
    <t>01720498919</t>
  </si>
  <si>
    <t>‡gvt  Avnmvb nvexe</t>
  </si>
  <si>
    <t>02200118</t>
  </si>
  <si>
    <t>01867239348</t>
  </si>
  <si>
    <t>`~R©q  ivq</t>
  </si>
  <si>
    <t>02200119</t>
  </si>
  <si>
    <t>01751373212</t>
  </si>
  <si>
    <t>c~Rv  ivq</t>
  </si>
  <si>
    <t>02200125</t>
  </si>
  <si>
    <t>01797928451</t>
  </si>
  <si>
    <t>‡gv¯ÍvK  Avn‡g`</t>
  </si>
  <si>
    <t>02200126</t>
  </si>
  <si>
    <t>01743207027</t>
  </si>
  <si>
    <t>‡gvt  nvwmeyj  Bmjvg</t>
  </si>
  <si>
    <t>02200129</t>
  </si>
  <si>
    <t>01768206576</t>
  </si>
  <si>
    <t>b~i  Avn‡g`</t>
  </si>
  <si>
    <t>02200130</t>
  </si>
  <si>
    <t>01313479141</t>
  </si>
  <si>
    <t>RqšÍ  ivq</t>
  </si>
  <si>
    <t>02200132</t>
  </si>
  <si>
    <t>01724225609</t>
  </si>
  <si>
    <t>ivwKb  Luvb</t>
  </si>
  <si>
    <t>02200133</t>
  </si>
  <si>
    <t>01737568913</t>
  </si>
  <si>
    <t>AwgªZ  ‡`e  kg©v</t>
  </si>
  <si>
    <t>02200135</t>
  </si>
  <si>
    <t>01746710879</t>
  </si>
  <si>
    <t>Ac~e©  miKvi</t>
  </si>
  <si>
    <t>02200136</t>
  </si>
  <si>
    <t>01750782602</t>
  </si>
  <si>
    <t xml:space="preserve">Gm, Gg, dvinvb </t>
  </si>
  <si>
    <t>02200137</t>
  </si>
  <si>
    <t>01713782437</t>
  </si>
  <si>
    <t>G, ‡K, Gg kvwKj  ‡nv‡mb</t>
  </si>
  <si>
    <t>02200139</t>
  </si>
  <si>
    <t>01713780583</t>
  </si>
  <si>
    <t>`~išÍ  P›`ª  eg©b</t>
  </si>
  <si>
    <t>02200140</t>
  </si>
  <si>
    <t>01792978340</t>
  </si>
  <si>
    <t>Gm,Gg, Avn&amp;bvd iwk`</t>
  </si>
  <si>
    <t>02200142</t>
  </si>
  <si>
    <t>01710869486</t>
  </si>
  <si>
    <t>‡mŠif  ‡mb  cv‡qj</t>
  </si>
  <si>
    <t>02200144</t>
  </si>
  <si>
    <t>01817871535</t>
  </si>
  <si>
    <t>Abyiƒc  Kzgvi ivq</t>
  </si>
  <si>
    <t>02200145</t>
  </si>
  <si>
    <t>01714943022</t>
  </si>
  <si>
    <t>dqmvj  nvexe  Z…ß</t>
  </si>
  <si>
    <t>02200146</t>
  </si>
  <si>
    <t>01747834908</t>
  </si>
  <si>
    <t>‡gvt  bvwn`yj  Bmjvg</t>
  </si>
  <si>
    <t>02200147</t>
  </si>
  <si>
    <t>01740951851</t>
  </si>
  <si>
    <t>‡gv: ü`q  ‡nv‡mb</t>
  </si>
  <si>
    <t>02200148</t>
  </si>
  <si>
    <t>01722127783</t>
  </si>
  <si>
    <t>AbšÍ  Kzgvi  ivq</t>
  </si>
  <si>
    <t>02200149</t>
  </si>
  <si>
    <t>01738539624</t>
  </si>
  <si>
    <t>‡gv:  gybZvwmi  ingvb</t>
  </si>
  <si>
    <t>02200150</t>
  </si>
  <si>
    <t>01797988537</t>
  </si>
  <si>
    <t>Pqb  P›`ª  ‡`e kg©v</t>
  </si>
  <si>
    <t>02200151</t>
  </si>
  <si>
    <t>01747484737</t>
  </si>
  <si>
    <t>mRxe  Avn‡g`</t>
  </si>
  <si>
    <t>02200153</t>
  </si>
  <si>
    <t>01723249207</t>
  </si>
  <si>
    <t>B°b  ‡`e  kg©v</t>
  </si>
  <si>
    <t>02200154</t>
  </si>
  <si>
    <t>01731846525</t>
  </si>
  <si>
    <t>kÖx  `xcsKi  ivq</t>
  </si>
  <si>
    <t>02200155</t>
  </si>
  <si>
    <t>01711220392</t>
  </si>
  <si>
    <t>‡gv:  iveŸx  nvmvb  wmnve</t>
  </si>
  <si>
    <t>02200156</t>
  </si>
  <si>
    <t>01755167777</t>
  </si>
  <si>
    <t>Zb¥q Kzgvi  eg©b</t>
  </si>
  <si>
    <t>02200161</t>
  </si>
  <si>
    <t>01740601485</t>
  </si>
  <si>
    <t>‡gv:kvLvIqvZ ‡nv‡mb mvMi</t>
  </si>
  <si>
    <t>02200162</t>
  </si>
  <si>
    <t>01715842490</t>
  </si>
  <si>
    <t>‡gv:  Avigvb  ‡nv‡mb</t>
  </si>
  <si>
    <t>02200163</t>
  </si>
  <si>
    <t>01626586498</t>
  </si>
  <si>
    <t>‡gv:  mv‡ivqvi  exi  nvwg`</t>
  </si>
  <si>
    <t>02200164</t>
  </si>
  <si>
    <t>01719119895</t>
  </si>
  <si>
    <t>‡gv:  Avgxi  dhmvj</t>
  </si>
  <si>
    <t>02200166</t>
  </si>
  <si>
    <t>01751449835</t>
  </si>
  <si>
    <t>‡gv:  nvwme  nK</t>
  </si>
  <si>
    <t>02200167</t>
  </si>
  <si>
    <t>01762177121</t>
  </si>
  <si>
    <t>wi`Ivqvb  Avn‡g`  ‡ivnvb</t>
  </si>
  <si>
    <t>02200171</t>
  </si>
  <si>
    <t>01735444625</t>
  </si>
  <si>
    <t>wn‡gj  ivq  Ac~e©</t>
  </si>
  <si>
    <t>02200172</t>
  </si>
  <si>
    <t>01725302138</t>
  </si>
  <si>
    <t>&amp;G Gm Gg  wd‡ivR</t>
  </si>
  <si>
    <t>02200173</t>
  </si>
  <si>
    <t>01710944035</t>
  </si>
  <si>
    <t>‡`Iqvb mvwKe  ‡n‡mb  mvwb</t>
  </si>
  <si>
    <t>02200175</t>
  </si>
  <si>
    <t>01788134636</t>
  </si>
  <si>
    <t>‡gv:  Bm‡ZnvR  Avn‡g`</t>
  </si>
  <si>
    <t>02200176</t>
  </si>
  <si>
    <t>01741201725</t>
  </si>
  <si>
    <t>‡gv: kvnvixqv  nvmvb</t>
  </si>
  <si>
    <t>02200179</t>
  </si>
  <si>
    <t>01731079248</t>
  </si>
  <si>
    <t>‡gv:  ivwnwgbyi  mv‡jnxb</t>
  </si>
  <si>
    <t>02200180</t>
  </si>
  <si>
    <t>01721010879</t>
  </si>
  <si>
    <t>Avb  AvbRyg  mvwKe</t>
  </si>
  <si>
    <t>02200181</t>
  </si>
  <si>
    <t>01713733164</t>
  </si>
  <si>
    <t>‡gv:  gyiv`  nvmvb  Bgb</t>
  </si>
  <si>
    <t>02200184</t>
  </si>
  <si>
    <t>01718663347</t>
  </si>
  <si>
    <t>‡gv:  Avj  Avgxb  gÛj</t>
  </si>
  <si>
    <t>02200185</t>
  </si>
  <si>
    <t>01725575501</t>
  </si>
  <si>
    <t>fwZ© evwZj</t>
  </si>
  <si>
    <t>Gm Gg  AvwZK  kvnvixqvi</t>
  </si>
  <si>
    <t>02200186</t>
  </si>
  <si>
    <t>01712670491</t>
  </si>
  <si>
    <t>‡gv:  nvwPb  dqmvj  AwbK</t>
  </si>
  <si>
    <t>02200187</t>
  </si>
  <si>
    <t>01718409325</t>
  </si>
  <si>
    <t>‡gv:  mv‡bvqvm  ‡nv‡mb</t>
  </si>
  <si>
    <t>02200188</t>
  </si>
  <si>
    <t>01732395266</t>
  </si>
  <si>
    <t>ARq  Kzgvi   ivq</t>
  </si>
  <si>
    <t>02200189</t>
  </si>
  <si>
    <t>01733775921</t>
  </si>
  <si>
    <t>‰mq` iæev‡qZ  ‡nv‡mb</t>
  </si>
  <si>
    <t>02200191</t>
  </si>
  <si>
    <t>01716927625</t>
  </si>
  <si>
    <t>‡gv:  Bdmyd  Avjx</t>
  </si>
  <si>
    <t>02200194</t>
  </si>
  <si>
    <t>01761660447</t>
  </si>
  <si>
    <t>wbweo  wmsn  ivq</t>
  </si>
  <si>
    <t>02200195</t>
  </si>
  <si>
    <t>01819661677</t>
  </si>
  <si>
    <t>‡gv: Ryev‡qi  Avn‡g` wkwki</t>
  </si>
  <si>
    <t>02200197</t>
  </si>
  <si>
    <t>01729346326</t>
  </si>
  <si>
    <t>‡gv:  Avãyi iv¾vK  wmqvi</t>
  </si>
  <si>
    <t>02200198</t>
  </si>
  <si>
    <t>01740825079</t>
  </si>
  <si>
    <t>‡gv:   ‡iRIqvb nK  widvZ</t>
  </si>
  <si>
    <t>02200199</t>
  </si>
  <si>
    <t>01718626399</t>
  </si>
  <si>
    <t>gymvwÏK  AveZvwn  gvwnb</t>
  </si>
  <si>
    <t>02200200</t>
  </si>
  <si>
    <t>01712512236</t>
  </si>
  <si>
    <t>‡gv:  kvnvixqvi  Bmjvg</t>
  </si>
  <si>
    <t>02200204</t>
  </si>
  <si>
    <t>01751845294</t>
  </si>
  <si>
    <t>KvwR  Bg‡ivR  Kve¨</t>
  </si>
  <si>
    <t>02200208</t>
  </si>
  <si>
    <t>01711198431</t>
  </si>
  <si>
    <t>Zvmbxg web‡Z mvB`</t>
  </si>
  <si>
    <t>‡gv: mvqx` nvmvb mRxe</t>
  </si>
  <si>
    <t>02200210</t>
  </si>
  <si>
    <t>01740516823</t>
  </si>
  <si>
    <t>‡gv: gym‡dK nK gydv</t>
  </si>
  <si>
    <t>02200213</t>
  </si>
  <si>
    <t>01724680701</t>
  </si>
  <si>
    <t>‡gv: Rvwn` nvmvb</t>
  </si>
  <si>
    <t>02200214</t>
  </si>
  <si>
    <t>01723790578</t>
  </si>
  <si>
    <t>wZw_ Kg©Kvi</t>
  </si>
  <si>
    <t>‡gv: AvKivg AvÄyg</t>
  </si>
  <si>
    <t>02200216</t>
  </si>
  <si>
    <t>01716596696</t>
  </si>
  <si>
    <t>G ‡K Gg †gv¯Ívwi  Zvbfxi</t>
  </si>
  <si>
    <t>02200217</t>
  </si>
  <si>
    <t>01714693477</t>
  </si>
  <si>
    <t>wUwm wb‡e</t>
  </si>
  <si>
    <t>‡gv: kvnixqv  Avn‡g`</t>
  </si>
  <si>
    <t>02200218</t>
  </si>
  <si>
    <t>01734113782</t>
  </si>
  <si>
    <t>b~ibex bvwRg</t>
  </si>
  <si>
    <t>02200222</t>
  </si>
  <si>
    <t>01558297008</t>
  </si>
  <si>
    <t>Avwei Avj wgivR</t>
  </si>
  <si>
    <t>02200224</t>
  </si>
  <si>
    <t>01794915628</t>
  </si>
  <si>
    <t>‡gv: kvnwiqvi Bgb</t>
  </si>
  <si>
    <t>02200226</t>
  </si>
  <si>
    <t>01722252620</t>
  </si>
  <si>
    <t xml:space="preserve">fwZ© evwZj </t>
  </si>
  <si>
    <t>‡gv: widvZ</t>
  </si>
  <si>
    <t>02200228</t>
  </si>
  <si>
    <t>01752370816</t>
  </si>
  <si>
    <t>‡gv:  mvBdzj  Bmjvg</t>
  </si>
  <si>
    <t>02200229</t>
  </si>
  <si>
    <t>01750455462</t>
  </si>
  <si>
    <t>‡gv: mvw`K nvmvb</t>
  </si>
  <si>
    <t>02200230</t>
  </si>
  <si>
    <t>01716404558</t>
  </si>
  <si>
    <t>‡gv: †gvKviig †nv‡mb</t>
  </si>
  <si>
    <t>02200231</t>
  </si>
  <si>
    <t>01718970403</t>
  </si>
  <si>
    <t>‡gv: Bgivb Avjx</t>
  </si>
  <si>
    <t>02200232</t>
  </si>
  <si>
    <t>01786803388</t>
  </si>
  <si>
    <t>Bqvk nv¤§vg</t>
  </si>
  <si>
    <t>02200233</t>
  </si>
  <si>
    <t>01551795474</t>
  </si>
  <si>
    <t>‡gv: dR‡j iveŸx</t>
  </si>
  <si>
    <t>02200235</t>
  </si>
  <si>
    <t>01780753065</t>
  </si>
  <si>
    <t>‡gv: &amp;Dgi dviæK wjgb</t>
  </si>
  <si>
    <t>02200236</t>
  </si>
  <si>
    <t>01735825043</t>
  </si>
  <si>
    <t>‡gv: Avj Avwgb</t>
  </si>
  <si>
    <t>02200237</t>
  </si>
  <si>
    <t>01767317988</t>
  </si>
  <si>
    <t>‡gv: mvwKe ivbv</t>
  </si>
  <si>
    <t>02200238</t>
  </si>
  <si>
    <t>01739016977</t>
  </si>
  <si>
    <t>‡gv: mvwgDj Avwjg mvwqK</t>
  </si>
  <si>
    <t>02200239</t>
  </si>
  <si>
    <t>01718910954</t>
  </si>
  <si>
    <t>ivwkKz¾vgvb</t>
  </si>
  <si>
    <t>02200240</t>
  </si>
  <si>
    <t>01788214972</t>
  </si>
  <si>
    <t>mRxe ivq</t>
  </si>
  <si>
    <t>02200241</t>
  </si>
  <si>
    <t>‡gv: gvngy` Kwj g„`yj</t>
  </si>
  <si>
    <t>02200242</t>
  </si>
  <si>
    <t>01729603251</t>
  </si>
  <si>
    <t>gyeZvwmg Avn‡g` mv`</t>
  </si>
  <si>
    <t>02200243</t>
  </si>
  <si>
    <t>01716141702</t>
  </si>
  <si>
    <t>widvZ nvmvb ivwd</t>
  </si>
  <si>
    <t>02200244</t>
  </si>
  <si>
    <t>01738775650</t>
  </si>
  <si>
    <t>‡gv: mv`gvb mvwKe</t>
  </si>
  <si>
    <t>02200245</t>
  </si>
  <si>
    <t>01728859740</t>
  </si>
  <si>
    <t>‡gv: bvwRDj Bmjvg bvBP</t>
  </si>
  <si>
    <t>02200249</t>
  </si>
  <si>
    <t>01745638182</t>
  </si>
  <si>
    <t>‡gv: nweeyi  ingvb</t>
  </si>
  <si>
    <t>02200251</t>
  </si>
  <si>
    <t>01729116053</t>
  </si>
  <si>
    <t>‡gv:  gvnveywÏb  Avn‡g`</t>
  </si>
  <si>
    <t>02200252</t>
  </si>
  <si>
    <t>01720985242</t>
  </si>
  <si>
    <t>‡gv:  mvweŸi  ‡nv‡mb</t>
  </si>
  <si>
    <t>02200253</t>
  </si>
  <si>
    <t>01772962578</t>
  </si>
  <si>
    <t>‡gv: Avwgbyj  Bmjvg  bvCg</t>
  </si>
  <si>
    <t>02200254</t>
  </si>
  <si>
    <t>01757195140</t>
  </si>
  <si>
    <t>‡gv:  Avey  nvmvb gybœv</t>
  </si>
  <si>
    <t>02200255</t>
  </si>
  <si>
    <t>01722626556</t>
  </si>
  <si>
    <t>‡gv: bIkv`  ‡nv‡mb  wbjq</t>
  </si>
  <si>
    <t>02200256</t>
  </si>
  <si>
    <t>01710190267</t>
  </si>
  <si>
    <t>‡gv:  ZvbwRg  ‡gvevwk¦i</t>
  </si>
  <si>
    <t>02200257</t>
  </si>
  <si>
    <t>01761741363</t>
  </si>
  <si>
    <t>ivMxe  Bqvmvi  AwgI</t>
  </si>
  <si>
    <t>02200258</t>
  </si>
  <si>
    <t>01784031133</t>
  </si>
  <si>
    <t>‡gv:  gvwni  dqmvj</t>
  </si>
  <si>
    <t>02200259</t>
  </si>
  <si>
    <t>01822873497</t>
  </si>
  <si>
    <t>‡gv:  Rvwn` Bmjvg Rxeb</t>
  </si>
  <si>
    <t>02200263</t>
  </si>
  <si>
    <t>01744872519</t>
  </si>
  <si>
    <t>‡gv:  ‡i`Iqvi  ‡nv‡mb</t>
  </si>
  <si>
    <t>02200264</t>
  </si>
  <si>
    <t>01763128685</t>
  </si>
  <si>
    <t>weavb P›`ª ivq</t>
  </si>
  <si>
    <t>02200265</t>
  </si>
  <si>
    <t>013099456194</t>
  </si>
  <si>
    <t>Avey  RvKvwiqv  nvmy</t>
  </si>
  <si>
    <t>02200266</t>
  </si>
  <si>
    <t>01723664227</t>
  </si>
  <si>
    <t>‡gv:  dvwng  Av³vi</t>
  </si>
  <si>
    <t>02200267</t>
  </si>
  <si>
    <t>01713716540</t>
  </si>
  <si>
    <t>kvnixqvi  Avn‡g`  iex</t>
  </si>
  <si>
    <t>02200268</t>
  </si>
  <si>
    <t>01987332166</t>
  </si>
  <si>
    <t>ivwd`  Avjg  cvi‡fR</t>
  </si>
  <si>
    <t>02200272</t>
  </si>
  <si>
    <t>01312994569</t>
  </si>
  <si>
    <t>‡gv:   ‡nvmvBi  Avn‡g`</t>
  </si>
  <si>
    <t>02200273</t>
  </si>
  <si>
    <t>01716153073</t>
  </si>
  <si>
    <t>‡gv:  mv‡bvqvi  †nv‡mb</t>
  </si>
  <si>
    <t>02200275</t>
  </si>
  <si>
    <t>01722128508</t>
  </si>
  <si>
    <t>‡gv:  mvweŸi  gvngy`</t>
  </si>
  <si>
    <t>02200276</t>
  </si>
  <si>
    <t>01728638452</t>
  </si>
  <si>
    <t>csKR  ‡fŠwgK</t>
  </si>
  <si>
    <t>02200277</t>
  </si>
  <si>
    <t>01719750159</t>
  </si>
  <si>
    <t>‡gv:  Avkv`yjøvn Avj  Mvwje</t>
  </si>
  <si>
    <t>02200279</t>
  </si>
  <si>
    <t>01748991265</t>
  </si>
  <si>
    <t>‡gv:  gvwnbyi  invgvb  ‡PŠayix</t>
  </si>
  <si>
    <t>02200280</t>
  </si>
  <si>
    <t>01716056472</t>
  </si>
  <si>
    <t>‡gv:  kvn‡bqvR  wkdvZ</t>
  </si>
  <si>
    <t>02200281</t>
  </si>
  <si>
    <t>01729842927</t>
  </si>
  <si>
    <t>‡gv:  kv‡qg  evey</t>
  </si>
  <si>
    <t>02200283</t>
  </si>
  <si>
    <t>01792960059</t>
  </si>
  <si>
    <t>‡gv:  gvndzR  Avbvg</t>
  </si>
  <si>
    <t>02200285</t>
  </si>
  <si>
    <t>01719828850</t>
  </si>
  <si>
    <t>‡gv:  ivBmyj  Bmjvg</t>
  </si>
  <si>
    <t>02200286</t>
  </si>
  <si>
    <t>01713785391</t>
  </si>
  <si>
    <t>AšÍi  kg©v</t>
  </si>
  <si>
    <t>02200287</t>
  </si>
  <si>
    <t>01731113954</t>
  </si>
  <si>
    <t>‡gv:   ‡iRvDj  Bmjvg  ‡iRv</t>
  </si>
  <si>
    <t>02200288</t>
  </si>
  <si>
    <t>01715170456</t>
  </si>
  <si>
    <t>wbKvšÍ    ivq</t>
  </si>
  <si>
    <t>02200289</t>
  </si>
  <si>
    <t>01737716680</t>
  </si>
  <si>
    <t>gyYvj  `vm</t>
  </si>
  <si>
    <t>02200290</t>
  </si>
  <si>
    <t>01733256201</t>
  </si>
  <si>
    <t>‡gv:   ‡iRIqvbyj  Bmjvg</t>
  </si>
  <si>
    <t>02200291</t>
  </si>
  <si>
    <t>01751216572</t>
  </si>
  <si>
    <t>Aveivi  kixd</t>
  </si>
  <si>
    <t>02200292</t>
  </si>
  <si>
    <t>01715412323</t>
  </si>
  <si>
    <t>‡gv:  ZvbwR`  miKvi</t>
  </si>
  <si>
    <t>02200293</t>
  </si>
  <si>
    <t>01718614073</t>
  </si>
  <si>
    <t>‡gv:  KvBd  Bmjvg</t>
  </si>
  <si>
    <t>02200294</t>
  </si>
  <si>
    <t>01740893779</t>
  </si>
  <si>
    <t>‡gv:  gvwni  Avwdm</t>
  </si>
  <si>
    <t>02200296</t>
  </si>
  <si>
    <t>01774921359</t>
  </si>
  <si>
    <t>02200300</t>
  </si>
  <si>
    <t>01719541400</t>
  </si>
  <si>
    <t>mn‡`vi fvB †KvUv</t>
  </si>
  <si>
    <t>cÖvšÍ  Kygvi  ivq</t>
  </si>
  <si>
    <t>02200301</t>
  </si>
  <si>
    <t>01713719525</t>
  </si>
  <si>
    <t>‡gv:  widvZ  Avj  ikx`</t>
  </si>
  <si>
    <t>02200302</t>
  </si>
  <si>
    <t>01726898722</t>
  </si>
  <si>
    <t>gnv‡`e  Kzgvi  kxj</t>
  </si>
  <si>
    <t>02200303</t>
  </si>
  <si>
    <t>‡gv:  gyRZev  ivKxe</t>
  </si>
  <si>
    <t>02200304</t>
  </si>
  <si>
    <t>01761703865</t>
  </si>
  <si>
    <t>‡gv:  Avj  Avgxb</t>
  </si>
  <si>
    <t>02200305</t>
  </si>
  <si>
    <t>01721565745</t>
  </si>
  <si>
    <t>f~lY  ivq</t>
  </si>
  <si>
    <t>02200306</t>
  </si>
  <si>
    <t>01717914567</t>
  </si>
  <si>
    <t>‡gv:   ‡givR  DwÏb</t>
  </si>
  <si>
    <t>02200307</t>
  </si>
  <si>
    <t>01318026503</t>
  </si>
  <si>
    <t>‡gv:  wknve  mvqvi</t>
  </si>
  <si>
    <t>02200308</t>
  </si>
  <si>
    <t>01731520452</t>
  </si>
  <si>
    <t>‡gv: nviæj  Avj  ikx`</t>
  </si>
  <si>
    <t>02200309</t>
  </si>
  <si>
    <t>01313320895</t>
  </si>
  <si>
    <t>‡ZŠwdK  Bg‡ivR</t>
  </si>
  <si>
    <t>02200310</t>
  </si>
  <si>
    <t>01856994551</t>
  </si>
  <si>
    <t>‡gv:  gykwdKzi  ingvb</t>
  </si>
  <si>
    <t>02200311</t>
  </si>
  <si>
    <t>01794850016</t>
  </si>
  <si>
    <t>‡gv:  wmqvg  ‡nv‡mb</t>
  </si>
  <si>
    <t>02200312</t>
  </si>
  <si>
    <t>01933115988</t>
  </si>
  <si>
    <t>‡gv:  mv‡ivqvi  ‡nv‡mb</t>
  </si>
  <si>
    <t>02200313</t>
  </si>
  <si>
    <t>01710547594</t>
  </si>
  <si>
    <t>ivwKe  Bmjvg</t>
  </si>
  <si>
    <t>02200315</t>
  </si>
  <si>
    <t>01723533048</t>
  </si>
  <si>
    <t>‡gv:  mvweŸi  gvngy`  jvexe</t>
  </si>
  <si>
    <t>02200317</t>
  </si>
  <si>
    <t>01712519517</t>
  </si>
  <si>
    <t>g„b¥q  ivq</t>
  </si>
  <si>
    <t>02200318</t>
  </si>
  <si>
    <t>01734560065</t>
  </si>
  <si>
    <t>‡gv:  wknve  Bmjvg  kvn</t>
  </si>
  <si>
    <t>02200319</t>
  </si>
  <si>
    <t>01740542591</t>
  </si>
  <si>
    <t>‡gRevn  kvnvixqvi  ïf</t>
  </si>
  <si>
    <t>02200321</t>
  </si>
  <si>
    <t>01722413161</t>
  </si>
  <si>
    <t>w`csKi  ivq</t>
  </si>
  <si>
    <t>02200323</t>
  </si>
  <si>
    <t>01762617369</t>
  </si>
  <si>
    <t>‡gv:   ‡mv‡nj ivbv</t>
  </si>
  <si>
    <t>02200324</t>
  </si>
  <si>
    <t>01743405455</t>
  </si>
  <si>
    <t>‡gv:  ivwKeyj  nvmvb  ‡PŠ:</t>
  </si>
  <si>
    <t>02200325</t>
  </si>
  <si>
    <t>01738152891</t>
  </si>
  <si>
    <t xml:space="preserve"> †gv:  Rybv‡q` ingvb  Avi ivwd</t>
  </si>
  <si>
    <t>02200326</t>
  </si>
  <si>
    <t>01757312666</t>
  </si>
  <si>
    <t>‡gv:  wbjq  Bmjvg</t>
  </si>
  <si>
    <t>02200329</t>
  </si>
  <si>
    <t>01774486783</t>
  </si>
  <si>
    <t>mv‡bvqvi  ‡nv‡mb  mvwjj</t>
  </si>
  <si>
    <t>02200331</t>
  </si>
  <si>
    <t>01761037827</t>
  </si>
  <si>
    <t>‡gv:  mvweŸi   ‡nv‡mb</t>
  </si>
  <si>
    <t>02200334</t>
  </si>
  <si>
    <t>01717807651</t>
  </si>
  <si>
    <t>‡gv:  mvey  wgTv</t>
  </si>
  <si>
    <t>02200335</t>
  </si>
  <si>
    <t>01727449113</t>
  </si>
  <si>
    <t>‡gv:  eyjeyj  Bmjvg</t>
  </si>
  <si>
    <t>02200336</t>
  </si>
  <si>
    <t>01314223271</t>
  </si>
  <si>
    <t>‡gv:  wiqv`  gvngy`</t>
  </si>
  <si>
    <t>02200337</t>
  </si>
  <si>
    <t>01735373745</t>
  </si>
  <si>
    <t>‡gv:  wimvqvZ  gvngy`</t>
  </si>
  <si>
    <t>02200338</t>
  </si>
  <si>
    <t>01916845994</t>
  </si>
  <si>
    <t>Awfgby¨  miKvi</t>
  </si>
  <si>
    <t>02200339</t>
  </si>
  <si>
    <t>01719051268</t>
  </si>
  <si>
    <t>g„Yvj  KvwšÍ  wmsn</t>
  </si>
  <si>
    <t>02200340</t>
  </si>
  <si>
    <t>01737630805</t>
  </si>
  <si>
    <t>‡gv:   ‡mwjg  Bmjvg</t>
  </si>
  <si>
    <t>02200341</t>
  </si>
  <si>
    <t>01738055293</t>
  </si>
  <si>
    <t>‡gv:  Avwbmyj  Bmjvg  cjK</t>
  </si>
  <si>
    <t>02200344</t>
  </si>
  <si>
    <t>01731171145</t>
  </si>
  <si>
    <t>g‡bviÄb  miKvi</t>
  </si>
  <si>
    <t>02200348</t>
  </si>
  <si>
    <t>01717007901</t>
  </si>
  <si>
    <t>‡`evkxl  ivq</t>
  </si>
  <si>
    <t>02200350</t>
  </si>
  <si>
    <t>01722849807</t>
  </si>
  <si>
    <t>‡gv:  mywdqvi  Avjg  mvwdb</t>
  </si>
  <si>
    <t>02200352</t>
  </si>
  <si>
    <t>01716983843</t>
  </si>
  <si>
    <t>‡gv:  mvMi  Avjx</t>
  </si>
  <si>
    <t>02200353</t>
  </si>
  <si>
    <t>01744759906</t>
  </si>
  <si>
    <t>‡gv:  dvwqR  Rvwmg</t>
  </si>
  <si>
    <t>02200354</t>
  </si>
  <si>
    <t>01737527981</t>
  </si>
  <si>
    <t>BmwZqvK  Avn‡g`  cøveb</t>
  </si>
  <si>
    <t>02200355</t>
  </si>
  <si>
    <t>01715717832</t>
  </si>
  <si>
    <t>‡gv:  wmRvb  Avn‡g`  cÖvšÍ</t>
  </si>
  <si>
    <t>02200356</t>
  </si>
  <si>
    <t>01719662364</t>
  </si>
  <si>
    <t>02200357</t>
  </si>
  <si>
    <t>01712414311</t>
  </si>
  <si>
    <t>Avnbvd  exb  mv`xK  Avexi</t>
  </si>
  <si>
    <t>02200358</t>
  </si>
  <si>
    <t>01763111916</t>
  </si>
  <si>
    <t>Avãyjøvn  Avj  ivwKb</t>
  </si>
  <si>
    <t>02200360</t>
  </si>
  <si>
    <t>01714864390</t>
  </si>
  <si>
    <t xml:space="preserve">‡gv:  kvwKe </t>
  </si>
  <si>
    <t>02200362</t>
  </si>
  <si>
    <t>01772241745</t>
  </si>
  <si>
    <t xml:space="preserve"> †gvv:  mv¾v`  ‡nv‡mb</t>
  </si>
  <si>
    <t>02200363</t>
  </si>
  <si>
    <t>01718730353</t>
  </si>
  <si>
    <t>‡gv:  dvinvb  Zvbfxb  miKvi</t>
  </si>
  <si>
    <t>02200364</t>
  </si>
  <si>
    <t>01785269975</t>
  </si>
  <si>
    <t>‡gv:  Avãyjøvn  byi  Zzlvi</t>
  </si>
  <si>
    <t>02200365</t>
  </si>
  <si>
    <t>01739363124</t>
  </si>
  <si>
    <t>Gg. Gd, Bqvwgb  byi</t>
  </si>
  <si>
    <t>02200371</t>
  </si>
  <si>
    <t>01767421490</t>
  </si>
  <si>
    <t>‡gv:  Avãyjøvn  Avj  dviæK</t>
  </si>
  <si>
    <t>02200372</t>
  </si>
  <si>
    <t>01312080061</t>
  </si>
  <si>
    <t>‡gv:  dR‡j   iveŸx</t>
  </si>
  <si>
    <t>02200373</t>
  </si>
  <si>
    <t>01709381251</t>
  </si>
  <si>
    <t>‡gv:  Av`bvb  bvwn`</t>
  </si>
  <si>
    <t>02200374</t>
  </si>
  <si>
    <t>01745368658</t>
  </si>
  <si>
    <t>‡gv:  iwKby¾vgvb</t>
  </si>
  <si>
    <t>02200375</t>
  </si>
  <si>
    <t>01751266791</t>
  </si>
  <si>
    <t>cxhyk KvwšÍ  eg©b</t>
  </si>
  <si>
    <t>02200376</t>
  </si>
  <si>
    <t>01731979184</t>
  </si>
  <si>
    <t>‡gv:  Avãyi  ingvb</t>
  </si>
  <si>
    <t>02200377</t>
  </si>
  <si>
    <t>01737369131</t>
  </si>
  <si>
    <t>‡`evkxl  ivq  ivq  ‡mvnvM</t>
  </si>
  <si>
    <t>02200378</t>
  </si>
  <si>
    <t>01725931465</t>
  </si>
  <si>
    <t>‡gv:  wgbnvRyj  Bmjvg</t>
  </si>
  <si>
    <t>02200380</t>
  </si>
  <si>
    <t>01717288674</t>
  </si>
  <si>
    <t xml:space="preserve">KvRx  ivdvZz`  Rvgvb </t>
  </si>
  <si>
    <t>02200381</t>
  </si>
  <si>
    <t>01712982631</t>
  </si>
  <si>
    <t xml:space="preserve"> †gv:  mvCd  Avj  gvngy`</t>
  </si>
  <si>
    <t>02200383</t>
  </si>
  <si>
    <t>01715500706</t>
  </si>
  <si>
    <t>Avãyjøvn  Avj  Aviwdb</t>
  </si>
  <si>
    <t>02200384</t>
  </si>
  <si>
    <t>01722444453</t>
  </si>
  <si>
    <t>‡gv:  ivwdb  D¾vgvb</t>
  </si>
  <si>
    <t>02200385</t>
  </si>
  <si>
    <t>01760490538</t>
  </si>
  <si>
    <t>‡gvevwk¦i   Avn‡g`</t>
  </si>
  <si>
    <t>02200388</t>
  </si>
  <si>
    <t>01724779080</t>
  </si>
  <si>
    <t>‡gv:   ‡bvgvb  Avn‡g`</t>
  </si>
  <si>
    <t>02200389</t>
  </si>
  <si>
    <t>01723323523</t>
  </si>
  <si>
    <t>‡gv:  wbie  ‡PŠayix</t>
  </si>
  <si>
    <t>02200391</t>
  </si>
  <si>
    <t>01744585084</t>
  </si>
  <si>
    <t>Zvbfxi  ingvb  mvw`K</t>
  </si>
  <si>
    <t>02200392</t>
  </si>
  <si>
    <t>01718617089</t>
  </si>
  <si>
    <t>‡gv:  Bkgvb  ivqnvb</t>
  </si>
  <si>
    <t>02200393</t>
  </si>
  <si>
    <t>01718920534</t>
  </si>
  <si>
    <t xml:space="preserve">‡gv:  kvLvIqvZ  ‡nv‡mb </t>
  </si>
  <si>
    <t>02200394</t>
  </si>
  <si>
    <t>01751340601</t>
  </si>
  <si>
    <t xml:space="preserve"> †gv:  Kvgiæj  nvmvb </t>
  </si>
  <si>
    <t>02200395</t>
  </si>
  <si>
    <t>01844178431</t>
  </si>
  <si>
    <t>AwgI   ivq</t>
  </si>
  <si>
    <t>02200396</t>
  </si>
  <si>
    <t>01718936937</t>
  </si>
  <si>
    <t>‡gv:  wjsKb  miKvi</t>
  </si>
  <si>
    <t>02200397</t>
  </si>
  <si>
    <t>01744940894</t>
  </si>
  <si>
    <t>02200398</t>
  </si>
  <si>
    <t>01787973088</t>
  </si>
  <si>
    <t>‡gv:   ‡ZŠwdK  nvmvb</t>
  </si>
  <si>
    <t>02200401</t>
  </si>
  <si>
    <t>01762976712</t>
  </si>
  <si>
    <t>‡gv:  Gbvgyj  Bmjvg</t>
  </si>
  <si>
    <t>02200402</t>
  </si>
  <si>
    <t>01707709617</t>
  </si>
  <si>
    <t>‡gv: AvwkK miKvi</t>
  </si>
  <si>
    <t>02200403</t>
  </si>
  <si>
    <t>‡gv:  dvBgyj  Bmjvg</t>
  </si>
  <si>
    <t>02200404</t>
  </si>
  <si>
    <t>‡gv: kvnixqv  nvmvb wmdvZ</t>
  </si>
  <si>
    <t>02200405</t>
  </si>
  <si>
    <t>01722415642</t>
  </si>
  <si>
    <t>cjøe  wek¦vm</t>
  </si>
  <si>
    <t>02200406</t>
  </si>
  <si>
    <t>01717979786</t>
  </si>
  <si>
    <t>Be‡b jvwee</t>
  </si>
  <si>
    <t>02200407</t>
  </si>
  <si>
    <t>01737068845</t>
  </si>
  <si>
    <t>‡gvt kvnvixqvi  ivnvZ</t>
  </si>
  <si>
    <t>03200002</t>
  </si>
  <si>
    <t>01733170926</t>
  </si>
  <si>
    <t>‡gvt  RvbœvZz  Av`b  Avigvb</t>
  </si>
  <si>
    <t>03200005</t>
  </si>
  <si>
    <t>01737748735</t>
  </si>
  <si>
    <t>Ryev‡qi  †nv‡mb</t>
  </si>
  <si>
    <t>03200006</t>
  </si>
  <si>
    <t>01780666068</t>
  </si>
  <si>
    <t>kvnvixqvi Avn‡g` cv‡Uvqvix</t>
  </si>
  <si>
    <t>03200008</t>
  </si>
  <si>
    <t>01717977036</t>
  </si>
  <si>
    <t>Avj  Bgivb</t>
  </si>
  <si>
    <t>03200010</t>
  </si>
  <si>
    <t>01780990105</t>
  </si>
  <si>
    <t>dvinvb  mvw`K  Bfvb</t>
  </si>
  <si>
    <t>03200011</t>
  </si>
  <si>
    <t>01711204605</t>
  </si>
  <si>
    <t>wekvj  iÄb ivq</t>
  </si>
  <si>
    <t>03200012</t>
  </si>
  <si>
    <t>01305121555</t>
  </si>
  <si>
    <t>iIbK  DR-Rvgvb</t>
  </si>
  <si>
    <t>03200014</t>
  </si>
  <si>
    <t>01718911080</t>
  </si>
  <si>
    <t>‡gvt  wknve mv`gvb</t>
  </si>
  <si>
    <t>03200015</t>
  </si>
  <si>
    <t>01714624430</t>
  </si>
  <si>
    <t>bI‡ivR  gynZvwmb</t>
  </si>
  <si>
    <t>03200017</t>
  </si>
  <si>
    <t>01729942080</t>
  </si>
  <si>
    <t>gvwnb  dhmvj</t>
  </si>
  <si>
    <t>03200019</t>
  </si>
  <si>
    <t>wn‡gj  ivq  cÖvc¨</t>
  </si>
  <si>
    <t>03200020</t>
  </si>
  <si>
    <t>01712759403</t>
  </si>
  <si>
    <t>‡gvt  wgbnvRyj  Bmjvg</t>
  </si>
  <si>
    <t>03200022</t>
  </si>
  <si>
    <t>01737049987</t>
  </si>
  <si>
    <t>‡PŠ,Gm,Gg, †mvnivIqv`x©</t>
  </si>
  <si>
    <t>03200025</t>
  </si>
  <si>
    <t>01726315224</t>
  </si>
  <si>
    <t>‡gvt gvnveye  Avjg</t>
  </si>
  <si>
    <t>03200026</t>
  </si>
  <si>
    <t>01764815847</t>
  </si>
  <si>
    <t>Gg,GBP, gvweDi †gv‡k©`</t>
  </si>
  <si>
    <t>03200028</t>
  </si>
  <si>
    <t>01716531707</t>
  </si>
  <si>
    <t xml:space="preserve"> ‡gvt  Avwidzj  Bmjvg</t>
  </si>
  <si>
    <t>03200030</t>
  </si>
  <si>
    <t>01740516653</t>
  </si>
  <si>
    <t>‡gvt   ‡gv‡k©` ‡nv‡mb</t>
  </si>
  <si>
    <t>03200031</t>
  </si>
  <si>
    <t>01729803060</t>
  </si>
  <si>
    <t xml:space="preserve"> L›`Kvi  Aveive  Bmjvg</t>
  </si>
  <si>
    <t>03200032</t>
  </si>
  <si>
    <t>01645561644</t>
  </si>
  <si>
    <t>‡gvt beve wmivR‡`Šjv</t>
  </si>
  <si>
    <t>03200033</t>
  </si>
  <si>
    <t>01738258015</t>
  </si>
  <si>
    <t>‡gvt  BmwZqvK  †nv‡mb</t>
  </si>
  <si>
    <t>03200034</t>
  </si>
  <si>
    <t>01755216860</t>
  </si>
  <si>
    <t>‡gvt Kzievb  Avjx</t>
  </si>
  <si>
    <t>03200035</t>
  </si>
  <si>
    <t>01797826491</t>
  </si>
  <si>
    <t>mv‡R`yj  Bmjvg  AšÍi</t>
  </si>
  <si>
    <t>03200036</t>
  </si>
  <si>
    <t>01713192280</t>
  </si>
  <si>
    <t xml:space="preserve">‡gvt  wknve kvnvixqvi </t>
  </si>
  <si>
    <t>03200038</t>
  </si>
  <si>
    <t>01718126593</t>
  </si>
  <si>
    <t>gynZvw`i  ingvb  jvexe</t>
  </si>
  <si>
    <t>03200042</t>
  </si>
  <si>
    <t>01717849540</t>
  </si>
  <si>
    <t>‡gvt gxg †dqvi Avjg</t>
  </si>
  <si>
    <t>03200043</t>
  </si>
  <si>
    <t>01314207981</t>
  </si>
  <si>
    <t>wigb ivq</t>
  </si>
  <si>
    <t>03200044</t>
  </si>
  <si>
    <t>01737937269</t>
  </si>
  <si>
    <t>‡RÛvi</t>
  </si>
  <si>
    <t>‡Q‡j</t>
  </si>
  <si>
    <t>‡g‡q</t>
  </si>
  <si>
    <t>wefvM</t>
  </si>
  <si>
    <t>weÁvb</t>
  </si>
  <si>
    <t>e¨e.wkÿv</t>
  </si>
  <si>
    <t>cÖ‡`q †KvUv</t>
  </si>
  <si>
    <t>wkÿK-400</t>
  </si>
  <si>
    <t>¯‹jvikxc-1 (6600)</t>
  </si>
  <si>
    <t>¯‹jvikxc-4 (2000)</t>
  </si>
  <si>
    <t>¯‹jvikxc-2 (4000)</t>
  </si>
  <si>
    <t>¯‹jvikxc-2 (4000+2600)</t>
  </si>
  <si>
    <t>¯‹jvikxc-3 (3300)</t>
  </si>
  <si>
    <t>¯‹jvikxc-3 (2550)</t>
  </si>
  <si>
    <t>¯‹jvikxc-4 (2000+2000)</t>
  </si>
  <si>
    <t>¯‹jvikxc-5 (1000)</t>
  </si>
  <si>
    <t>we‡kl †KvUv</t>
  </si>
  <si>
    <t>Av`vq †hvM¨ †gvU wd</t>
  </si>
  <si>
    <t>Name</t>
  </si>
  <si>
    <t>Stu_ID</t>
  </si>
  <si>
    <t>Group</t>
  </si>
  <si>
    <t>Gender</t>
  </si>
  <si>
    <t>Monthly Fees</t>
  </si>
  <si>
    <t>Mobile</t>
  </si>
  <si>
    <t>IsTeacher</t>
  </si>
  <si>
    <t>Monthly_Less</t>
  </si>
  <si>
    <t>Cur_Dues</t>
  </si>
  <si>
    <t>Adm_Fees</t>
  </si>
  <si>
    <t>Dev_Fees</t>
  </si>
  <si>
    <t>1Y_Secssion_Chrg</t>
  </si>
  <si>
    <t>Others_Fees</t>
  </si>
  <si>
    <t>2Y_Secssion_Chrg</t>
  </si>
  <si>
    <t xml:space="preserve">        A‡±vei/20          (70%)</t>
  </si>
  <si>
    <t xml:space="preserve">   RyjvB/21            70% Av`vq</t>
  </si>
  <si>
    <t>AvMó/21            70% Av`vq</t>
  </si>
  <si>
    <t>‡m‡Þ¤^i/21            70% Av`vq</t>
  </si>
  <si>
    <t>A‡±vei/21            70% Av`vq</t>
  </si>
  <si>
    <t>b‡f¤^i/21            70% Av`vq</t>
  </si>
  <si>
    <t>wW‡m¤^i/21            70% Av`vq</t>
  </si>
  <si>
    <t>Rvbyqvix/22            70% Av`vq</t>
  </si>
  <si>
    <t>‡deªæqix/22            70% Av`vq</t>
  </si>
  <si>
    <t>gvP©/22            70% Av`vq</t>
  </si>
  <si>
    <t>‡m‡Þ¤^i/22            70% Av`vq</t>
  </si>
  <si>
    <t>GwcÖj/22            70% Av`vq</t>
  </si>
  <si>
    <t>‡g/22            70% Av`vq</t>
  </si>
  <si>
    <t>Ryb/22            70% Av`vq</t>
  </si>
  <si>
    <t>RyjvB/22            70% Av`vq</t>
  </si>
  <si>
    <t>AvMó/22            70% Av`vq</t>
  </si>
  <si>
    <t>Adm_Fees_Rcv</t>
  </si>
  <si>
    <t>Dev_Fees_Rcv</t>
  </si>
  <si>
    <t>1Y_Secssion_Chrg_Rcv</t>
  </si>
  <si>
    <t>Others_Fees_Rcv</t>
  </si>
  <si>
    <t>2Y_Secssion_Chrg_Rcv</t>
  </si>
  <si>
    <t>fwZ© wd Av`vq</t>
  </si>
  <si>
    <t>Dbœqb  wd Av`vq</t>
  </si>
  <si>
    <t>‡mkb PvR© 1g el© Av`vq</t>
  </si>
  <si>
    <t>Ab¨vb¨ wd Av`vq</t>
  </si>
  <si>
    <t>‡mkb PvR© 2q el© Av`vq</t>
  </si>
  <si>
    <t>‡gvU Av`vq</t>
  </si>
  <si>
    <t>1g wKw¯Í</t>
  </si>
  <si>
    <t>2q wKw¯Í</t>
  </si>
  <si>
    <t>Inst_01</t>
  </si>
  <si>
    <t>Inst_02</t>
  </si>
  <si>
    <t>Inst_03</t>
  </si>
  <si>
    <t>Inst_04</t>
  </si>
  <si>
    <t>Inst_05</t>
  </si>
  <si>
    <t>Inst_06</t>
  </si>
  <si>
    <t>Inst_07</t>
  </si>
  <si>
    <t>Inst_08</t>
  </si>
  <si>
    <t>Inst_09</t>
  </si>
  <si>
    <t>Inst_10</t>
  </si>
  <si>
    <t>Inst_11</t>
  </si>
  <si>
    <t>Inst_12</t>
  </si>
  <si>
    <t>Inst_13</t>
  </si>
  <si>
    <t>Inst_14</t>
  </si>
  <si>
    <t>Inst_15</t>
  </si>
  <si>
    <t>Inst_16</t>
  </si>
  <si>
    <t>Inst_17</t>
  </si>
  <si>
    <t>Inst_18</t>
  </si>
  <si>
    <t>Inst_19</t>
  </si>
  <si>
    <t>Inst_20</t>
  </si>
  <si>
    <t>Inst_21</t>
  </si>
  <si>
    <t>Inst_22</t>
  </si>
  <si>
    <t>Inst_23</t>
  </si>
  <si>
    <t>Inst_24</t>
  </si>
  <si>
    <t>Inst_25</t>
  </si>
  <si>
    <t>Inst_26</t>
  </si>
  <si>
    <t>Inst_27</t>
  </si>
  <si>
    <t>Inst_28</t>
  </si>
  <si>
    <t>Inst_29</t>
  </si>
  <si>
    <t>Inst_30</t>
  </si>
  <si>
    <t>MnthTotal_Rcv</t>
  </si>
  <si>
    <t>Coll_Rec</t>
  </si>
  <si>
    <t>Amt_Rcv</t>
  </si>
  <si>
    <t>TTL_Rcv</t>
  </si>
  <si>
    <t>Date</t>
  </si>
  <si>
    <t>Count_Pay</t>
  </si>
  <si>
    <t>PayType</t>
  </si>
  <si>
    <t>RcvNos</t>
  </si>
  <si>
    <t>Month</t>
  </si>
  <si>
    <t>Row Labels</t>
  </si>
  <si>
    <t>Grand Total</t>
  </si>
  <si>
    <t>Column Labels</t>
  </si>
  <si>
    <t>Sum of Amt_Rcv</t>
  </si>
  <si>
    <t>(All)</t>
  </si>
  <si>
    <t>Bkash</t>
  </si>
  <si>
    <t>Cash</t>
  </si>
  <si>
    <t>Gross_Less</t>
  </si>
  <si>
    <t>ss</t>
  </si>
  <si>
    <t>ID</t>
  </si>
  <si>
    <t>(blank)</t>
  </si>
  <si>
    <t>upto13june21</t>
  </si>
  <si>
    <t>Student ID</t>
  </si>
  <si>
    <t>TOTAL RECEIVE</t>
  </si>
  <si>
    <t>DUES AMOUNT</t>
  </si>
  <si>
    <t>AcctualToPayable</t>
  </si>
  <si>
    <t>AmontRcv</t>
  </si>
  <si>
    <t>upto 13-June'21</t>
  </si>
  <si>
    <t>2nd</t>
  </si>
  <si>
    <t>3rd</t>
  </si>
  <si>
    <t>4th</t>
  </si>
  <si>
    <t>5th</t>
  </si>
  <si>
    <t>6th</t>
  </si>
  <si>
    <t>7th</t>
  </si>
  <si>
    <t>8th</t>
  </si>
  <si>
    <t>9th</t>
  </si>
  <si>
    <t>10th</t>
  </si>
  <si>
    <t>11th</t>
  </si>
  <si>
    <t>12th</t>
  </si>
  <si>
    <t>FEES ADJUSTMENT MONTH</t>
  </si>
  <si>
    <t>Month1</t>
  </si>
  <si>
    <t>Signature</t>
  </si>
  <si>
    <t>CancelMonth</t>
  </si>
  <si>
    <t>5</t>
  </si>
  <si>
    <t>6</t>
  </si>
  <si>
    <t>Holy Land College, Dinajpur</t>
  </si>
  <si>
    <t>Student's payment Informantion</t>
  </si>
  <si>
    <t>we‡kl Qvo (3300)</t>
  </si>
  <si>
    <t>we‡kl Qvo (2000)</t>
  </si>
  <si>
    <t xml:space="preserve"> we‡kl  Qvo (3300)</t>
  </si>
  <si>
    <t>Print Date:</t>
  </si>
  <si>
    <t>we‡kl  Qvo (1000)</t>
  </si>
  <si>
    <t>we‡kl Qvo (1000)</t>
  </si>
  <si>
    <t>we‡kl Qvo (2600)</t>
  </si>
  <si>
    <t>we‡kl  Qvo (3300)</t>
  </si>
  <si>
    <t>‡¯úkvj Qvo (1000)</t>
  </si>
  <si>
    <t>‡¯úkvj Qvo (2550)</t>
  </si>
  <si>
    <t>we‡kl Qvo (6600)</t>
  </si>
  <si>
    <t>we‡kl  Qvo (2000)</t>
  </si>
  <si>
    <t>we‡kl Qvo (5100)</t>
  </si>
  <si>
    <t>we‡kl Qvo (2900)</t>
  </si>
  <si>
    <t>we‡kl Qvo (5000)</t>
  </si>
  <si>
    <t>wkÿ‡Ki †KvUv-400</t>
  </si>
  <si>
    <t>Status</t>
  </si>
  <si>
    <t>cvViZ</t>
  </si>
  <si>
    <t>Type Your Roll</t>
  </si>
  <si>
    <t>we‡kl  Qvo (6600)+ 2wU wKWwb bó ZvB fwZ©i 9000/- ev‡` evKx me gIKzd</t>
  </si>
  <si>
    <t>¯‹jvikxc-1 (6600)+13500/- Qvo</t>
  </si>
  <si>
    <t>¯‹jvikxc-1 (6600)+6500/- Qvo</t>
  </si>
  <si>
    <t>¯‹jvikxc-1 (6600)+5000/-</t>
  </si>
</sst>
</file>

<file path=xl/styles.xml><?xml version="1.0" encoding="utf-8"?>
<styleSheet xmlns="http://schemas.openxmlformats.org/spreadsheetml/2006/main">
  <numFmts count="2">
    <numFmt numFmtId="41" formatCode="_(* #,##0_);_(* \(#,##0\);_(* &quot;-&quot;_);_(@_)"/>
    <numFmt numFmtId="164" formatCode="dd/mm/yy"/>
  </numFmts>
  <fonts count="57">
    <font>
      <sz val="11"/>
      <color theme="1"/>
      <name val="Calibri"/>
      <family val="2"/>
      <scheme val="minor"/>
    </font>
    <font>
      <sz val="10"/>
      <name val="Arial"/>
      <family val="2"/>
    </font>
    <font>
      <b/>
      <sz val="14"/>
      <name val="KarnaphuliMJ"/>
    </font>
    <font>
      <b/>
      <sz val="18"/>
      <name val="KarnaphuliMJ"/>
    </font>
    <font>
      <b/>
      <sz val="18"/>
      <color indexed="10"/>
      <name val="KarnaphuliMJ"/>
    </font>
    <font>
      <b/>
      <sz val="20"/>
      <name val="KarnaphuliMJ"/>
    </font>
    <font>
      <b/>
      <sz val="16"/>
      <name val="KarnaphuliMJ"/>
    </font>
    <font>
      <sz val="14"/>
      <name val="KarnaphuliMJ"/>
    </font>
    <font>
      <b/>
      <sz val="16"/>
      <color indexed="10"/>
      <name val="KarnaphuliMJ"/>
    </font>
    <font>
      <sz val="16"/>
      <name val="KarnaphuliMJ"/>
    </font>
    <font>
      <sz val="14"/>
      <color theme="1"/>
      <name val="KarnaphuliMJ"/>
    </font>
    <font>
      <sz val="13"/>
      <name val="KarnaphuliMJ"/>
    </font>
    <font>
      <sz val="14"/>
      <color indexed="10"/>
      <name val="KarnaphuliMJ"/>
    </font>
    <font>
      <b/>
      <sz val="16"/>
      <color rgb="FFFF0000"/>
      <name val="KarnaphuliMJ"/>
    </font>
    <font>
      <sz val="14"/>
      <color rgb="FFC00000"/>
      <name val="KarnaphuliMJ"/>
    </font>
    <font>
      <b/>
      <sz val="14"/>
      <color rgb="FFFF0000"/>
      <name val="KarnaphuliMJ"/>
    </font>
    <font>
      <sz val="13"/>
      <color rgb="FFFF0000"/>
      <name val="KarnaphuliMJ"/>
    </font>
    <font>
      <b/>
      <sz val="14"/>
      <color theme="1"/>
      <name val="KarnaphuliMJ"/>
    </font>
    <font>
      <b/>
      <sz val="14"/>
      <color indexed="10"/>
      <name val="KarnaphuliMJ"/>
    </font>
    <font>
      <sz val="13"/>
      <color theme="1"/>
      <name val="KarnaphuliMJ"/>
    </font>
    <font>
      <sz val="12"/>
      <color theme="1"/>
      <name val="KarnaphuliMJ"/>
    </font>
    <font>
      <sz val="14"/>
      <color rgb="FFFF0000"/>
      <name val="KarnaphuliMJ"/>
    </font>
    <font>
      <sz val="12"/>
      <name val="KarnaphuliMJ"/>
    </font>
    <font>
      <b/>
      <sz val="14"/>
      <color indexed="23"/>
      <name val="KarnaphuliMJ"/>
    </font>
    <font>
      <b/>
      <sz val="9"/>
      <color indexed="81"/>
      <name val="Tahoma"/>
      <family val="2"/>
    </font>
    <font>
      <sz val="9"/>
      <color indexed="81"/>
      <name val="Tahoma"/>
      <family val="2"/>
    </font>
    <font>
      <sz val="9"/>
      <color indexed="10"/>
      <name val="Tahoma"/>
      <family val="2"/>
    </font>
    <font>
      <b/>
      <sz val="9"/>
      <color indexed="10"/>
      <name val="Tahoma"/>
      <family val="2"/>
    </font>
    <font>
      <b/>
      <sz val="28"/>
      <name val="KarnaphuliMJ"/>
    </font>
    <font>
      <sz val="10"/>
      <name val="Arial"/>
      <family val="2"/>
    </font>
    <font>
      <b/>
      <sz val="13"/>
      <color rgb="FFFF0000"/>
      <name val="KarnaphuliMJ"/>
    </font>
    <font>
      <i/>
      <sz val="14"/>
      <name val="KarnaphuliMJ"/>
    </font>
    <font>
      <sz val="13"/>
      <color indexed="8"/>
      <name val="KarnaphuliMJ"/>
    </font>
    <font>
      <sz val="14"/>
      <color indexed="8"/>
      <name val="KarnaphuliMJ"/>
    </font>
    <font>
      <sz val="16"/>
      <color rgb="FFFF0000"/>
      <name val="KarnaphuliMJ"/>
    </font>
    <font>
      <b/>
      <sz val="8"/>
      <color indexed="81"/>
      <name val="Tahoma"/>
      <family val="2"/>
    </font>
    <font>
      <sz val="8"/>
      <color indexed="81"/>
      <name val="Tahoma"/>
      <family val="2"/>
    </font>
    <font>
      <b/>
      <sz val="20"/>
      <name val="Times New Roman"/>
      <family val="1"/>
    </font>
    <font>
      <sz val="14"/>
      <name val="Times New Roman"/>
      <family val="1"/>
    </font>
    <font>
      <b/>
      <sz val="9"/>
      <name val="Times New Roman"/>
      <family val="1"/>
    </font>
    <font>
      <b/>
      <sz val="11"/>
      <name val="KarnaphuliMJ"/>
    </font>
    <font>
      <sz val="11"/>
      <color rgb="FFFF0000"/>
      <name val="Calibri"/>
      <family val="2"/>
      <scheme val="minor"/>
    </font>
    <font>
      <b/>
      <sz val="9"/>
      <name val="Calibri"/>
      <family val="2"/>
      <scheme val="minor"/>
    </font>
    <font>
      <sz val="11"/>
      <color rgb="FFFF0000"/>
      <name val="Calibri"/>
      <family val="2"/>
      <scheme val="minor"/>
    </font>
    <font>
      <sz val="11"/>
      <color rgb="FFFF0000"/>
      <name val="Calibri"/>
      <family val="2"/>
      <scheme val="minor"/>
    </font>
    <font>
      <sz val="11"/>
      <color theme="0"/>
      <name val="Calibri"/>
      <family val="2"/>
      <scheme val="minor"/>
    </font>
    <font>
      <b/>
      <sz val="16"/>
      <color theme="1"/>
      <name val="SutonnyMJ"/>
    </font>
    <font>
      <b/>
      <sz val="14"/>
      <color rgb="FFFF0000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sz val="16"/>
      <color rgb="FFFF0000"/>
      <name val="SutonnyMJ"/>
    </font>
    <font>
      <sz val="12"/>
      <color theme="1"/>
      <name val="Calibri"/>
      <family val="2"/>
      <scheme val="minor"/>
    </font>
    <font>
      <sz val="14"/>
      <color theme="1"/>
      <name val="Calibri"/>
      <family val="2"/>
      <scheme val="minor"/>
    </font>
    <font>
      <b/>
      <sz val="18"/>
      <color theme="1"/>
      <name val="Calibri"/>
      <family val="2"/>
      <scheme val="minor"/>
    </font>
    <font>
      <b/>
      <sz val="12"/>
      <color theme="1"/>
      <name val="Calibri"/>
      <family val="2"/>
      <scheme val="minor"/>
    </font>
    <font>
      <b/>
      <sz val="14"/>
      <color theme="1"/>
      <name val="Calibri"/>
      <family val="2"/>
      <scheme val="minor"/>
    </font>
    <font>
      <sz val="14"/>
      <color rgb="FFFF0000"/>
      <name val="Calibri"/>
      <family val="2"/>
      <scheme val="minor"/>
    </font>
    <font>
      <b/>
      <sz val="16"/>
      <color theme="1"/>
      <name val="Calibri"/>
      <family val="2"/>
      <scheme val="minor"/>
    </font>
  </fonts>
  <fills count="20">
    <fill>
      <patternFill patternType="none"/>
    </fill>
    <fill>
      <patternFill patternType="gray125"/>
    </fill>
    <fill>
      <patternFill patternType="solid">
        <fgColor indexed="8"/>
        <bgColor indexed="64"/>
      </patternFill>
    </fill>
    <fill>
      <patternFill patternType="solid">
        <fgColor indexed="47"/>
        <bgColor indexed="64"/>
      </patternFill>
    </fill>
    <fill>
      <patternFill patternType="solid">
        <fgColor indexed="43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indexed="22"/>
        <bgColor indexed="64"/>
      </patternFill>
    </fill>
    <fill>
      <patternFill patternType="solid">
        <fgColor theme="0" tint="-0.249977111117893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indexed="46"/>
        <bgColor indexed="64"/>
      </patternFill>
    </fill>
    <fill>
      <patternFill patternType="solid">
        <fgColor indexed="45"/>
        <bgColor indexed="64"/>
      </patternFill>
    </fill>
    <fill>
      <patternFill patternType="solid">
        <fgColor indexed="42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indexed="50"/>
        <bgColor indexed="64"/>
      </patternFill>
    </fill>
    <fill>
      <patternFill patternType="solid">
        <fgColor rgb="FF00FFFF"/>
        <bgColor indexed="64"/>
      </patternFill>
    </fill>
    <fill>
      <patternFill patternType="solid">
        <fgColor rgb="FFCCFFCC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6" tint="0.59999389629810485"/>
        <bgColor indexed="64"/>
      </patternFill>
    </fill>
  </fills>
  <borders count="29">
    <border>
      <left/>
      <right/>
      <top/>
      <bottom/>
      <diagonal/>
    </border>
    <border>
      <left style="thick">
        <color indexed="64"/>
      </left>
      <right/>
      <top style="thick">
        <color indexed="64"/>
      </top>
      <bottom/>
      <diagonal/>
    </border>
    <border>
      <left/>
      <right/>
      <top style="thick">
        <color indexed="64"/>
      </top>
      <bottom/>
      <diagonal/>
    </border>
    <border>
      <left/>
      <right style="thick">
        <color indexed="64"/>
      </right>
      <top style="thick">
        <color indexed="64"/>
      </top>
      <bottom/>
      <diagonal/>
    </border>
    <border>
      <left/>
      <right style="hair">
        <color indexed="64"/>
      </right>
      <top style="thin">
        <color indexed="64"/>
      </top>
      <bottom style="hair">
        <color indexed="64"/>
      </bottom>
      <diagonal/>
    </border>
    <border>
      <left style="hair">
        <color indexed="64"/>
      </left>
      <right style="hair">
        <color indexed="64"/>
      </right>
      <top style="thin">
        <color indexed="64"/>
      </top>
      <bottom style="hair">
        <color indexed="64"/>
      </bottom>
      <diagonal/>
    </border>
    <border>
      <left/>
      <right/>
      <top style="thin">
        <color indexed="64"/>
      </top>
      <bottom/>
      <diagonal/>
    </border>
    <border>
      <left style="hair">
        <color indexed="64"/>
      </left>
      <right style="hair">
        <color indexed="64"/>
      </right>
      <top style="thin">
        <color indexed="64"/>
      </top>
      <bottom/>
      <diagonal/>
    </border>
    <border>
      <left style="hair">
        <color indexed="64"/>
      </left>
      <right style="thin">
        <color indexed="64"/>
      </right>
      <top style="thin">
        <color indexed="64"/>
      </top>
      <bottom style="hair">
        <color indexed="64"/>
      </bottom>
      <diagonal/>
    </border>
    <border>
      <left/>
      <right style="hair">
        <color indexed="64"/>
      </right>
      <top style="hair">
        <color indexed="64"/>
      </top>
      <bottom style="hair">
        <color indexed="64"/>
      </bottom>
      <diagonal/>
    </border>
    <border>
      <left style="hair">
        <color indexed="64"/>
      </left>
      <right style="hair">
        <color indexed="64"/>
      </right>
      <top style="hair">
        <color indexed="64"/>
      </top>
      <bottom style="hair">
        <color indexed="64"/>
      </bottom>
      <diagonal/>
    </border>
    <border>
      <left/>
      <right/>
      <top/>
      <bottom style="hair">
        <color indexed="64"/>
      </bottom>
      <diagonal/>
    </border>
    <border>
      <left style="hair">
        <color indexed="64"/>
      </left>
      <right/>
      <top/>
      <bottom style="hair">
        <color indexed="64"/>
      </bottom>
      <diagonal/>
    </border>
    <border>
      <left style="hair">
        <color indexed="64"/>
      </left>
      <right/>
      <top style="hair">
        <color indexed="64"/>
      </top>
      <bottom style="hair">
        <color indexed="64"/>
      </bottom>
      <diagonal/>
    </border>
    <border>
      <left style="hair">
        <color indexed="64"/>
      </left>
      <right style="hair">
        <color indexed="64"/>
      </right>
      <top/>
      <bottom/>
      <diagonal/>
    </border>
    <border>
      <left style="hair">
        <color indexed="64"/>
      </left>
      <right style="thin">
        <color indexed="64"/>
      </right>
      <top style="hair">
        <color indexed="64"/>
      </top>
      <bottom style="hair">
        <color indexed="64"/>
      </bottom>
      <diagonal/>
    </border>
    <border>
      <left style="thick">
        <color indexed="64"/>
      </left>
      <right style="hair">
        <color indexed="64"/>
      </right>
      <top/>
      <bottom style="hair">
        <color indexed="64"/>
      </bottom>
      <diagonal/>
    </border>
    <border>
      <left style="hair">
        <color indexed="64"/>
      </left>
      <right style="hair">
        <color indexed="64"/>
      </right>
      <top/>
      <bottom style="hair">
        <color indexed="64"/>
      </bottom>
      <diagonal/>
    </border>
    <border>
      <left style="thick">
        <color indexed="64"/>
      </left>
      <right style="hair">
        <color indexed="64"/>
      </right>
      <top style="hair">
        <color indexed="64"/>
      </top>
      <bottom style="hair">
        <color indexed="64"/>
      </bottom>
      <diagonal/>
    </border>
    <border>
      <left style="hair">
        <color indexed="64"/>
      </left>
      <right style="thick">
        <color indexed="64"/>
      </right>
      <top style="hair">
        <color indexed="64"/>
      </top>
      <bottom style="hair">
        <color indexed="64"/>
      </bottom>
      <diagonal/>
    </border>
    <border>
      <left/>
      <right/>
      <top style="hair">
        <color indexed="64"/>
      </top>
      <bottom style="hair">
        <color indexed="64"/>
      </bottom>
      <diagonal/>
    </border>
    <border>
      <left/>
      <right/>
      <top style="hair">
        <color indexed="64"/>
      </top>
      <bottom/>
      <diagonal/>
    </border>
    <border>
      <left style="hair">
        <color indexed="64"/>
      </left>
      <right style="hair">
        <color indexed="64"/>
      </right>
      <top style="hair">
        <color indexed="64"/>
      </top>
      <bottom/>
      <diagonal/>
    </border>
    <border>
      <left style="thick">
        <color indexed="64"/>
      </left>
      <right/>
      <top/>
      <bottom/>
      <diagonal/>
    </border>
    <border>
      <left/>
      <right style="thick">
        <color indexed="64"/>
      </right>
      <top/>
      <bottom/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/>
      <top/>
      <bottom style="thin">
        <color indexed="64"/>
      </bottom>
      <diagonal/>
    </border>
  </borders>
  <cellStyleXfs count="3">
    <xf numFmtId="0" fontId="0" fillId="0" borderId="0"/>
    <xf numFmtId="0" fontId="1" fillId="0" borderId="0"/>
    <xf numFmtId="0" fontId="29" fillId="0" borderId="0"/>
  </cellStyleXfs>
  <cellXfs count="320">
    <xf numFmtId="0" fontId="0" fillId="0" borderId="0" xfId="0"/>
    <xf numFmtId="0" fontId="7" fillId="0" borderId="0" xfId="1" applyFont="1"/>
    <xf numFmtId="41" fontId="2" fillId="2" borderId="9" xfId="1" applyNumberFormat="1" applyFont="1" applyFill="1" applyBorder="1" applyAlignment="1">
      <alignment vertical="center" wrapText="1"/>
    </xf>
    <xf numFmtId="41" fontId="9" fillId="11" borderId="10" xfId="1" applyNumberFormat="1" applyFont="1" applyFill="1" applyBorder="1" applyAlignment="1">
      <alignment horizontal="center" vertical="center" wrapText="1"/>
    </xf>
    <xf numFmtId="41" fontId="9" fillId="12" borderId="10" xfId="1" applyNumberFormat="1" applyFont="1" applyFill="1" applyBorder="1" applyAlignment="1">
      <alignment horizontal="center" vertical="center" wrapText="1"/>
    </xf>
    <xf numFmtId="41" fontId="6" fillId="6" borderId="10" xfId="1" applyNumberFormat="1" applyFont="1" applyFill="1" applyBorder="1" applyAlignment="1">
      <alignment horizontal="center" vertical="center" wrapText="1"/>
    </xf>
    <xf numFmtId="41" fontId="9" fillId="13" borderId="10" xfId="1" applyNumberFormat="1" applyFont="1" applyFill="1" applyBorder="1" applyAlignment="1">
      <alignment horizontal="center" vertical="center" wrapText="1"/>
    </xf>
    <xf numFmtId="0" fontId="7" fillId="0" borderId="18" xfId="1" applyNumberFormat="1" applyFont="1" applyBorder="1" applyAlignment="1">
      <alignment horizontal="center"/>
    </xf>
    <xf numFmtId="0" fontId="7" fillId="0" borderId="10" xfId="1" applyNumberFormat="1" applyFont="1" applyBorder="1" applyAlignment="1">
      <alignment horizontal="left" vertical="top"/>
    </xf>
    <xf numFmtId="49" fontId="7" fillId="0" borderId="13" xfId="1" applyNumberFormat="1" applyFont="1" applyBorder="1" applyAlignment="1">
      <alignment horizontal="center"/>
    </xf>
    <xf numFmtId="49" fontId="10" fillId="0" borderId="10" xfId="1" applyNumberFormat="1" applyFont="1" applyBorder="1" applyAlignment="1">
      <alignment horizontal="left" vertical="center"/>
    </xf>
    <xf numFmtId="41" fontId="11" fillId="0" borderId="13" xfId="1" applyNumberFormat="1" applyFont="1" applyFill="1" applyBorder="1" applyAlignment="1">
      <alignment horizontal="center"/>
    </xf>
    <xf numFmtId="41" fontId="7" fillId="14" borderId="10" xfId="1" applyNumberFormat="1" applyFont="1" applyFill="1" applyBorder="1" applyAlignment="1">
      <alignment horizontal="center"/>
    </xf>
    <xf numFmtId="41" fontId="7" fillId="0" borderId="0" xfId="1" applyNumberFormat="1" applyFont="1" applyFill="1" applyBorder="1" applyAlignment="1">
      <alignment horizontal="center"/>
    </xf>
    <xf numFmtId="41" fontId="12" fillId="0" borderId="19" xfId="1" applyNumberFormat="1" applyFont="1" applyBorder="1"/>
    <xf numFmtId="41" fontId="7" fillId="11" borderId="10" xfId="1" applyNumberFormat="1" applyFont="1" applyFill="1" applyBorder="1"/>
    <xf numFmtId="41" fontId="7" fillId="12" borderId="10" xfId="1" applyNumberFormat="1" applyFont="1" applyFill="1" applyBorder="1"/>
    <xf numFmtId="41" fontId="7" fillId="13" borderId="10" xfId="1" applyNumberFormat="1" applyFont="1" applyFill="1" applyBorder="1" applyAlignment="1">
      <alignment horizontal="center"/>
    </xf>
    <xf numFmtId="41" fontId="7" fillId="13" borderId="10" xfId="1" applyNumberFormat="1" applyFont="1" applyFill="1" applyBorder="1"/>
    <xf numFmtId="41" fontId="7" fillId="2" borderId="10" xfId="1" applyNumberFormat="1" applyFont="1" applyFill="1" applyBorder="1"/>
    <xf numFmtId="41" fontId="2" fillId="0" borderId="10" xfId="1" applyNumberFormat="1" applyFont="1" applyFill="1" applyBorder="1"/>
    <xf numFmtId="41" fontId="2" fillId="0" borderId="13" xfId="1" applyNumberFormat="1" applyFont="1" applyFill="1" applyBorder="1"/>
    <xf numFmtId="49" fontId="11" fillId="0" borderId="9" xfId="1" applyNumberFormat="1" applyFont="1" applyFill="1" applyBorder="1" applyAlignment="1">
      <alignment horizontal="center"/>
    </xf>
    <xf numFmtId="41" fontId="7" fillId="0" borderId="13" xfId="1" applyNumberFormat="1" applyFont="1" applyFill="1" applyBorder="1" applyAlignment="1">
      <alignment horizontal="center" vertical="top"/>
    </xf>
    <xf numFmtId="41" fontId="7" fillId="0" borderId="13" xfId="1" applyNumberFormat="1" applyFont="1" applyFill="1" applyBorder="1" applyAlignment="1">
      <alignment horizontal="center"/>
    </xf>
    <xf numFmtId="0" fontId="7" fillId="0" borderId="10" xfId="1" applyNumberFormat="1" applyFont="1" applyFill="1" applyBorder="1" applyAlignment="1">
      <alignment horizontal="left" vertical="top"/>
    </xf>
    <xf numFmtId="41" fontId="11" fillId="0" borderId="20" xfId="1" applyNumberFormat="1" applyFont="1" applyFill="1" applyBorder="1" applyAlignment="1">
      <alignment horizontal="center"/>
    </xf>
    <xf numFmtId="41" fontId="12" fillId="0" borderId="19" xfId="1" applyNumberFormat="1" applyFont="1" applyFill="1" applyBorder="1"/>
    <xf numFmtId="49" fontId="7" fillId="0" borderId="10" xfId="1" applyNumberFormat="1" applyFont="1" applyBorder="1" applyAlignment="1">
      <alignment horizontal="left" vertical="center"/>
    </xf>
    <xf numFmtId="49" fontId="7" fillId="0" borderId="9" xfId="1" applyNumberFormat="1" applyFont="1" applyFill="1" applyBorder="1" applyAlignment="1">
      <alignment horizontal="center"/>
    </xf>
    <xf numFmtId="0" fontId="7" fillId="0" borderId="18" xfId="1" applyNumberFormat="1" applyFont="1" applyFill="1" applyBorder="1" applyAlignment="1">
      <alignment horizontal="center"/>
    </xf>
    <xf numFmtId="49" fontId="7" fillId="0" borderId="13" xfId="1" applyNumberFormat="1" applyFont="1" applyFill="1" applyBorder="1" applyAlignment="1">
      <alignment horizontal="center"/>
    </xf>
    <xf numFmtId="49" fontId="10" fillId="0" borderId="10" xfId="1" applyNumberFormat="1" applyFont="1" applyFill="1" applyBorder="1" applyAlignment="1">
      <alignment horizontal="left" vertical="center"/>
    </xf>
    <xf numFmtId="41" fontId="14" fillId="0" borderId="19" xfId="1" applyNumberFormat="1" applyFont="1" applyBorder="1"/>
    <xf numFmtId="0" fontId="7" fillId="0" borderId="10" xfId="1" applyFont="1" applyBorder="1" applyAlignment="1">
      <alignment horizontal="left" vertical="top"/>
    </xf>
    <xf numFmtId="0" fontId="10" fillId="0" borderId="10" xfId="1" applyFont="1" applyBorder="1" applyAlignment="1">
      <alignment horizontal="left" vertical="top"/>
    </xf>
    <xf numFmtId="41" fontId="15" fillId="0" borderId="10" xfId="1" applyNumberFormat="1" applyFont="1" applyFill="1" applyBorder="1"/>
    <xf numFmtId="0" fontId="7" fillId="0" borderId="10" xfId="1" applyFont="1" applyFill="1" applyBorder="1" applyAlignment="1">
      <alignment horizontal="left" vertical="top"/>
    </xf>
    <xf numFmtId="49" fontId="7" fillId="0" borderId="10" xfId="1" applyNumberFormat="1" applyFont="1" applyFill="1" applyBorder="1" applyAlignment="1">
      <alignment horizontal="left" vertical="center"/>
    </xf>
    <xf numFmtId="49" fontId="16" fillId="0" borderId="9" xfId="1" applyNumberFormat="1" applyFont="1" applyFill="1" applyBorder="1" applyAlignment="1">
      <alignment horizontal="center"/>
    </xf>
    <xf numFmtId="41" fontId="7" fillId="0" borderId="0" xfId="1" applyNumberFormat="1" applyFont="1" applyFill="1" applyAlignment="1">
      <alignment horizontal="center" vertical="center"/>
    </xf>
    <xf numFmtId="0" fontId="10" fillId="0" borderId="10" xfId="1" applyFont="1" applyBorder="1" applyAlignment="1">
      <alignment vertical="top"/>
    </xf>
    <xf numFmtId="0" fontId="17" fillId="0" borderId="10" xfId="1" applyFont="1" applyBorder="1" applyAlignment="1">
      <alignment horizontal="left" vertical="top"/>
    </xf>
    <xf numFmtId="41" fontId="18" fillId="12" borderId="10" xfId="1" applyNumberFormat="1" applyFont="1" applyFill="1" applyBorder="1"/>
    <xf numFmtId="0" fontId="10" fillId="0" borderId="10" xfId="1" applyFont="1" applyFill="1" applyBorder="1" applyAlignment="1">
      <alignment horizontal="left" vertical="top"/>
    </xf>
    <xf numFmtId="49" fontId="19" fillId="0" borderId="10" xfId="1" applyNumberFormat="1" applyFont="1" applyBorder="1" applyAlignment="1">
      <alignment horizontal="left" vertical="center"/>
    </xf>
    <xf numFmtId="41" fontId="7" fillId="9" borderId="10" xfId="1" applyNumberFormat="1" applyFont="1" applyFill="1" applyBorder="1"/>
    <xf numFmtId="49" fontId="10" fillId="0" borderId="10" xfId="1" applyNumberFormat="1" applyFont="1" applyBorder="1" applyAlignment="1">
      <alignment vertical="center"/>
    </xf>
    <xf numFmtId="0" fontId="20" fillId="0" borderId="0" xfId="1" applyFont="1" applyBorder="1" applyAlignment="1">
      <alignment horizontal="left" vertical="center"/>
    </xf>
    <xf numFmtId="49" fontId="7" fillId="0" borderId="0" xfId="1" applyNumberFormat="1" applyFont="1" applyBorder="1" applyAlignment="1">
      <alignment horizontal="center"/>
    </xf>
    <xf numFmtId="41" fontId="11" fillId="0" borderId="0" xfId="1" applyNumberFormat="1" applyFont="1" applyFill="1" applyBorder="1" applyAlignment="1">
      <alignment horizontal="center"/>
    </xf>
    <xf numFmtId="41" fontId="2" fillId="2" borderId="21" xfId="1" applyNumberFormat="1" applyFont="1" applyFill="1" applyBorder="1" applyAlignment="1">
      <alignment vertical="center" wrapText="1"/>
    </xf>
    <xf numFmtId="41" fontId="7" fillId="11" borderId="21" xfId="1" applyNumberFormat="1" applyFont="1" applyFill="1" applyBorder="1"/>
    <xf numFmtId="41" fontId="7" fillId="12" borderId="21" xfId="1" applyNumberFormat="1" applyFont="1" applyFill="1" applyBorder="1"/>
    <xf numFmtId="41" fontId="7" fillId="13" borderId="22" xfId="1" applyNumberFormat="1" applyFont="1" applyFill="1" applyBorder="1" applyAlignment="1">
      <alignment horizontal="center"/>
    </xf>
    <xf numFmtId="41" fontId="7" fillId="13" borderId="21" xfId="1" applyNumberFormat="1" applyFont="1" applyFill="1" applyBorder="1"/>
    <xf numFmtId="41" fontId="7" fillId="12" borderId="0" xfId="1" applyNumberFormat="1" applyFont="1" applyFill="1" applyBorder="1"/>
    <xf numFmtId="41" fontId="7" fillId="12" borderId="22" xfId="1" applyNumberFormat="1" applyFont="1" applyFill="1" applyBorder="1"/>
    <xf numFmtId="41" fontId="7" fillId="11" borderId="22" xfId="1" applyNumberFormat="1" applyFont="1" applyFill="1" applyBorder="1"/>
    <xf numFmtId="41" fontId="7" fillId="2" borderId="22" xfId="1" applyNumberFormat="1" applyFont="1" applyFill="1" applyBorder="1"/>
    <xf numFmtId="41" fontId="7" fillId="0" borderId="10" xfId="1" applyNumberFormat="1" applyFont="1" applyFill="1" applyBorder="1" applyAlignment="1">
      <alignment horizontal="left" vertical="top"/>
    </xf>
    <xf numFmtId="49" fontId="7" fillId="0" borderId="10" xfId="1" applyNumberFormat="1" applyFont="1" applyFill="1" applyBorder="1" applyAlignment="1">
      <alignment horizontal="center"/>
    </xf>
    <xf numFmtId="41" fontId="7" fillId="7" borderId="10" xfId="1" applyNumberFormat="1" applyFont="1" applyFill="1" applyBorder="1" applyAlignment="1">
      <alignment horizontal="center"/>
    </xf>
    <xf numFmtId="41" fontId="21" fillId="0" borderId="19" xfId="1" applyNumberFormat="1" applyFont="1" applyBorder="1"/>
    <xf numFmtId="41" fontId="7" fillId="15" borderId="10" xfId="1" applyNumberFormat="1" applyFont="1" applyFill="1" applyBorder="1"/>
    <xf numFmtId="49" fontId="11" fillId="0" borderId="10" xfId="1" applyNumberFormat="1" applyFont="1" applyFill="1" applyBorder="1" applyAlignment="1">
      <alignment horizontal="center"/>
    </xf>
    <xf numFmtId="41" fontId="21" fillId="0" borderId="10" xfId="1" applyNumberFormat="1" applyFont="1" applyFill="1" applyBorder="1" applyAlignment="1">
      <alignment horizontal="left" vertical="top"/>
    </xf>
    <xf numFmtId="41" fontId="7" fillId="7" borderId="0" xfId="1" applyNumberFormat="1" applyFont="1" applyFill="1" applyBorder="1" applyAlignment="1">
      <alignment horizontal="center"/>
    </xf>
    <xf numFmtId="0" fontId="7" fillId="0" borderId="23" xfId="1" applyFont="1" applyBorder="1" applyAlignment="1">
      <alignment horizontal="center"/>
    </xf>
    <xf numFmtId="0" fontId="7" fillId="0" borderId="0" xfId="1" applyFont="1" applyBorder="1"/>
    <xf numFmtId="49" fontId="22" fillId="0" borderId="0" xfId="1" applyNumberFormat="1" applyFont="1" applyBorder="1" applyAlignment="1">
      <alignment horizontal="center"/>
    </xf>
    <xf numFmtId="41" fontId="7" fillId="0" borderId="0" xfId="1" applyNumberFormat="1" applyFont="1" applyBorder="1" applyAlignment="1">
      <alignment horizontal="center"/>
    </xf>
    <xf numFmtId="41" fontId="12" fillId="0" borderId="24" xfId="1" applyNumberFormat="1" applyFont="1" applyBorder="1"/>
    <xf numFmtId="0" fontId="23" fillId="0" borderId="0" xfId="1" applyFont="1" applyFill="1"/>
    <xf numFmtId="41" fontId="5" fillId="10" borderId="25" xfId="1" applyNumberFormat="1" applyFont="1" applyFill="1" applyBorder="1" applyAlignment="1"/>
    <xf numFmtId="41" fontId="5" fillId="10" borderId="26" xfId="1" applyNumberFormat="1" applyFont="1" applyFill="1" applyBorder="1" applyAlignment="1"/>
    <xf numFmtId="41" fontId="6" fillId="0" borderId="27" xfId="1" applyNumberFormat="1" applyFont="1" applyBorder="1" applyAlignment="1">
      <alignment horizontal="center" wrapText="1"/>
    </xf>
    <xf numFmtId="41" fontId="6" fillId="0" borderId="27" xfId="1" applyNumberFormat="1" applyFont="1" applyBorder="1" applyAlignment="1">
      <alignment horizontal="center" vertical="center" wrapText="1"/>
    </xf>
    <xf numFmtId="49" fontId="6" fillId="0" borderId="27" xfId="1" applyNumberFormat="1" applyFont="1" applyBorder="1" applyAlignment="1">
      <alignment horizontal="center" vertical="center" wrapText="1"/>
    </xf>
    <xf numFmtId="41" fontId="6" fillId="14" borderId="27" xfId="1" applyNumberFormat="1" applyFont="1" applyFill="1" applyBorder="1" applyAlignment="1">
      <alignment horizontal="center" vertical="center" wrapText="1"/>
    </xf>
    <xf numFmtId="41" fontId="6" fillId="0" borderId="27" xfId="1" applyNumberFormat="1" applyFont="1" applyFill="1" applyBorder="1" applyAlignment="1">
      <alignment horizontal="center" vertical="center" wrapText="1"/>
    </xf>
    <xf numFmtId="41" fontId="8" fillId="0" borderId="27" xfId="1" applyNumberFormat="1" applyFont="1" applyBorder="1" applyAlignment="1">
      <alignment horizontal="center" vertical="center" wrapText="1"/>
    </xf>
    <xf numFmtId="41" fontId="5" fillId="2" borderId="14" xfId="1" applyNumberFormat="1" applyFont="1" applyFill="1" applyBorder="1" applyAlignment="1"/>
    <xf numFmtId="49" fontId="10" fillId="0" borderId="10" xfId="1" applyNumberFormat="1" applyFont="1" applyBorder="1" applyAlignment="1">
      <alignment horizontal="center" vertical="center"/>
    </xf>
    <xf numFmtId="41" fontId="7" fillId="0" borderId="13" xfId="1" applyNumberFormat="1" applyFont="1" applyFill="1" applyBorder="1" applyAlignment="1">
      <alignment horizontal="center" vertical="center"/>
    </xf>
    <xf numFmtId="41" fontId="7" fillId="11" borderId="10" xfId="1" applyNumberFormat="1" applyFont="1" applyFill="1" applyBorder="1" applyAlignment="1">
      <alignment horizontal="center"/>
    </xf>
    <xf numFmtId="0" fontId="7" fillId="0" borderId="16" xfId="1" applyNumberFormat="1" applyFont="1" applyBorder="1" applyAlignment="1">
      <alignment horizontal="center"/>
    </xf>
    <xf numFmtId="41" fontId="7" fillId="12" borderId="10" xfId="2" applyNumberFormat="1" applyFont="1" applyFill="1" applyBorder="1"/>
    <xf numFmtId="0" fontId="7" fillId="0" borderId="10" xfId="1" applyNumberFormat="1" applyFont="1" applyFill="1" applyBorder="1" applyAlignment="1">
      <alignment vertical="top"/>
    </xf>
    <xf numFmtId="41" fontId="11" fillId="0" borderId="13" xfId="1" applyNumberFormat="1" applyFont="1" applyFill="1" applyBorder="1" applyAlignment="1">
      <alignment horizontal="center" vertical="center"/>
    </xf>
    <xf numFmtId="41" fontId="7" fillId="16" borderId="10" xfId="1" applyNumberFormat="1" applyFont="1" applyFill="1" applyBorder="1"/>
    <xf numFmtId="0" fontId="7" fillId="0" borderId="13" xfId="1" applyNumberFormat="1" applyFont="1" applyFill="1" applyBorder="1" applyAlignment="1">
      <alignment horizontal="left" vertical="top"/>
    </xf>
    <xf numFmtId="0" fontId="21" fillId="0" borderId="10" xfId="1" applyNumberFormat="1" applyFont="1" applyFill="1" applyBorder="1" applyAlignment="1">
      <alignment horizontal="left" vertical="top"/>
    </xf>
    <xf numFmtId="49" fontId="10" fillId="0" borderId="10" xfId="1" applyNumberFormat="1" applyFont="1" applyFill="1" applyBorder="1" applyAlignment="1">
      <alignment horizontal="center" vertical="center"/>
    </xf>
    <xf numFmtId="41" fontId="21" fillId="0" borderId="19" xfId="1" applyNumberFormat="1" applyFont="1" applyFill="1" applyBorder="1"/>
    <xf numFmtId="41" fontId="7" fillId="17" borderId="10" xfId="1" applyNumberFormat="1" applyFont="1" applyFill="1" applyBorder="1"/>
    <xf numFmtId="49" fontId="7" fillId="0" borderId="10" xfId="1" applyNumberFormat="1" applyFont="1" applyFill="1" applyBorder="1" applyAlignment="1">
      <alignment horizontal="center" vertical="center"/>
    </xf>
    <xf numFmtId="0" fontId="7" fillId="0" borderId="22" xfId="1" applyNumberFormat="1" applyFont="1" applyFill="1" applyBorder="1" applyAlignment="1">
      <alignment horizontal="left" vertical="top"/>
    </xf>
    <xf numFmtId="49" fontId="13" fillId="7" borderId="10" xfId="1" applyNumberFormat="1" applyFont="1" applyFill="1" applyBorder="1" applyAlignment="1">
      <alignment horizontal="center"/>
    </xf>
    <xf numFmtId="0" fontId="15" fillId="0" borderId="10" xfId="1" applyFont="1" applyBorder="1" applyAlignment="1">
      <alignment horizontal="left" vertical="top"/>
    </xf>
    <xf numFmtId="41" fontId="7" fillId="0" borderId="0" xfId="1" applyNumberFormat="1" applyFont="1" applyFill="1" applyBorder="1" applyAlignment="1">
      <alignment horizontal="center" vertical="center"/>
    </xf>
    <xf numFmtId="41" fontId="30" fillId="0" borderId="13" xfId="1" applyNumberFormat="1" applyFont="1" applyFill="1" applyBorder="1" applyAlignment="1">
      <alignment horizontal="center" vertical="center"/>
    </xf>
    <xf numFmtId="41" fontId="15" fillId="0" borderId="13" xfId="1" applyNumberFormat="1" applyFont="1" applyFill="1" applyBorder="1" applyAlignment="1">
      <alignment horizontal="center" vertical="center"/>
    </xf>
    <xf numFmtId="41" fontId="13" fillId="0" borderId="13" xfId="1" applyNumberFormat="1" applyFont="1" applyFill="1" applyBorder="1" applyAlignment="1">
      <alignment horizontal="center" vertical="center"/>
    </xf>
    <xf numFmtId="41" fontId="31" fillId="11" borderId="10" xfId="1" applyNumberFormat="1" applyFont="1" applyFill="1" applyBorder="1"/>
    <xf numFmtId="0" fontId="10" fillId="8" borderId="10" xfId="1" applyFont="1" applyFill="1" applyBorder="1" applyAlignment="1">
      <alignment horizontal="left" vertical="top"/>
    </xf>
    <xf numFmtId="49" fontId="10" fillId="8" borderId="10" xfId="1" applyNumberFormat="1" applyFont="1" applyFill="1" applyBorder="1" applyAlignment="1">
      <alignment horizontal="center" vertical="center"/>
    </xf>
    <xf numFmtId="49" fontId="32" fillId="0" borderId="9" xfId="1" applyNumberFormat="1" applyFont="1" applyFill="1" applyBorder="1" applyAlignment="1">
      <alignment horizontal="center"/>
    </xf>
    <xf numFmtId="41" fontId="33" fillId="11" borderId="10" xfId="1" applyNumberFormat="1" applyFont="1" applyFill="1" applyBorder="1" applyAlignment="1">
      <alignment horizontal="center"/>
    </xf>
    <xf numFmtId="41" fontId="33" fillId="13" borderId="10" xfId="1" applyNumberFormat="1" applyFont="1" applyFill="1" applyBorder="1" applyAlignment="1">
      <alignment horizontal="center"/>
    </xf>
    <xf numFmtId="0" fontId="34" fillId="0" borderId="10" xfId="1" applyFont="1" applyBorder="1" applyAlignment="1">
      <alignment horizontal="left" vertical="top"/>
    </xf>
    <xf numFmtId="41" fontId="7" fillId="9" borderId="10" xfId="1" applyNumberFormat="1" applyFont="1" applyFill="1" applyBorder="1" applyAlignment="1">
      <alignment horizontal="center"/>
    </xf>
    <xf numFmtId="49" fontId="7" fillId="0" borderId="10" xfId="1" applyNumberFormat="1" applyFont="1" applyBorder="1" applyAlignment="1">
      <alignment horizontal="center"/>
    </xf>
    <xf numFmtId="0" fontId="7" fillId="0" borderId="16" xfId="1" applyNumberFormat="1" applyFont="1" applyFill="1" applyBorder="1" applyAlignment="1">
      <alignment horizontal="center"/>
    </xf>
    <xf numFmtId="41" fontId="2" fillId="2" borderId="9" xfId="1" applyNumberFormat="1" applyFont="1" applyFill="1" applyBorder="1" applyAlignment="1">
      <alignment horizontal="center" vertical="center" wrapText="1"/>
    </xf>
    <xf numFmtId="41" fontId="3" fillId="3" borderId="10" xfId="1" applyNumberFormat="1" applyFont="1" applyFill="1" applyBorder="1" applyAlignment="1">
      <alignment horizontal="center" vertical="center" wrapText="1"/>
    </xf>
    <xf numFmtId="41" fontId="3" fillId="4" borderId="10" xfId="1" applyNumberFormat="1" applyFont="1" applyFill="1" applyBorder="1" applyAlignment="1">
      <alignment horizontal="center" vertical="center" wrapText="1"/>
    </xf>
    <xf numFmtId="41" fontId="3" fillId="6" borderId="11" xfId="1" applyNumberFormat="1" applyFont="1" applyFill="1" applyBorder="1" applyAlignment="1">
      <alignment horizontal="center" vertical="center" wrapText="1"/>
    </xf>
    <xf numFmtId="41" fontId="3" fillId="0" borderId="11" xfId="1" applyNumberFormat="1" applyFont="1" applyBorder="1" applyAlignment="1">
      <alignment horizontal="center" vertical="center" wrapText="1"/>
    </xf>
    <xf numFmtId="41" fontId="3" fillId="7" borderId="11" xfId="1" applyNumberFormat="1" applyFont="1" applyFill="1" applyBorder="1" applyAlignment="1">
      <alignment horizontal="center" vertical="center" wrapText="1"/>
    </xf>
    <xf numFmtId="41" fontId="3" fillId="9" borderId="11" xfId="1" applyNumberFormat="1" applyFont="1" applyFill="1" applyBorder="1" applyAlignment="1">
      <alignment horizontal="center" vertical="center" wrapText="1"/>
    </xf>
    <xf numFmtId="41" fontId="5" fillId="2" borderId="14" xfId="1" applyNumberFormat="1" applyFont="1" applyFill="1" applyBorder="1" applyAlignment="1">
      <alignment horizontal="center"/>
    </xf>
    <xf numFmtId="41" fontId="5" fillId="2" borderId="10" xfId="1" applyNumberFormat="1" applyFont="1" applyFill="1" applyBorder="1" applyAlignment="1">
      <alignment horizontal="center"/>
    </xf>
    <xf numFmtId="41" fontId="3" fillId="6" borderId="17" xfId="1" applyNumberFormat="1" applyFont="1" applyFill="1" applyBorder="1" applyAlignment="1">
      <alignment horizontal="center" vertical="center" wrapText="1"/>
    </xf>
    <xf numFmtId="41" fontId="3" fillId="0" borderId="17" xfId="1" applyNumberFormat="1" applyFont="1" applyBorder="1" applyAlignment="1">
      <alignment horizontal="center" vertical="center" wrapText="1"/>
    </xf>
    <xf numFmtId="41" fontId="3" fillId="6" borderId="10" xfId="1" applyNumberFormat="1" applyFont="1" applyFill="1" applyBorder="1" applyAlignment="1">
      <alignment horizontal="center" vertical="center" wrapText="1"/>
    </xf>
    <xf numFmtId="41" fontId="3" fillId="0" borderId="10" xfId="1" applyNumberFormat="1" applyFont="1" applyBorder="1" applyAlignment="1">
      <alignment horizontal="center" vertical="center" wrapText="1"/>
    </xf>
    <xf numFmtId="41" fontId="28" fillId="0" borderId="0" xfId="1" applyNumberFormat="1" applyFont="1" applyBorder="1" applyAlignment="1">
      <alignment horizontal="center" vertical="center" wrapText="1"/>
    </xf>
    <xf numFmtId="41" fontId="7" fillId="0" borderId="13" xfId="1" applyNumberFormat="1" applyFont="1" applyFill="1" applyBorder="1" applyAlignment="1">
      <alignment horizontal="left" vertical="top"/>
    </xf>
    <xf numFmtId="0" fontId="10" fillId="0" borderId="0" xfId="1" applyFont="1" applyBorder="1" applyAlignment="1">
      <alignment horizontal="left" vertical="top"/>
    </xf>
    <xf numFmtId="0" fontId="7" fillId="0" borderId="10" xfId="1" applyFont="1" applyBorder="1" applyAlignment="1">
      <alignment vertical="top"/>
    </xf>
    <xf numFmtId="0" fontId="10" fillId="0" borderId="17" xfId="1" applyFont="1" applyBorder="1" applyAlignment="1">
      <alignment horizontal="left" vertical="top"/>
    </xf>
    <xf numFmtId="0" fontId="7" fillId="0" borderId="0" xfId="1" applyNumberFormat="1" applyFont="1" applyFill="1" applyBorder="1" applyAlignment="1">
      <alignment horizontal="left" vertical="top"/>
    </xf>
    <xf numFmtId="49" fontId="10" fillId="0" borderId="13" xfId="1" applyNumberFormat="1" applyFont="1" applyBorder="1" applyAlignment="1">
      <alignment horizontal="center" vertical="center"/>
    </xf>
    <xf numFmtId="49" fontId="7" fillId="0" borderId="10" xfId="1" applyNumberFormat="1" applyFont="1" applyBorder="1" applyAlignment="1">
      <alignment horizontal="center" vertical="center"/>
    </xf>
    <xf numFmtId="49" fontId="7" fillId="0" borderId="0" xfId="1" applyNumberFormat="1" applyFont="1" applyBorder="1" applyAlignment="1">
      <alignment horizontal="center" vertical="center"/>
    </xf>
    <xf numFmtId="49" fontId="10" fillId="0" borderId="13" xfId="1" applyNumberFormat="1" applyFont="1" applyBorder="1" applyAlignment="1">
      <alignment horizontal="left" vertical="center"/>
    </xf>
    <xf numFmtId="49" fontId="10" fillId="0" borderId="9" xfId="1" applyNumberFormat="1" applyFont="1" applyBorder="1" applyAlignment="1">
      <alignment horizontal="center" vertical="center"/>
    </xf>
    <xf numFmtId="49" fontId="10" fillId="0" borderId="12" xfId="1" applyNumberFormat="1" applyFont="1" applyBorder="1" applyAlignment="1">
      <alignment horizontal="center" vertical="center"/>
    </xf>
    <xf numFmtId="49" fontId="10" fillId="0" borderId="0" xfId="1" applyNumberFormat="1" applyFont="1" applyBorder="1" applyAlignment="1">
      <alignment horizontal="center" vertical="center"/>
    </xf>
    <xf numFmtId="49" fontId="11" fillId="0" borderId="0" xfId="1" applyNumberFormat="1" applyFont="1" applyFill="1" applyAlignment="1">
      <alignment horizontal="center"/>
    </xf>
    <xf numFmtId="41" fontId="7" fillId="0" borderId="9" xfId="1" applyNumberFormat="1" applyFont="1" applyFill="1" applyBorder="1" applyAlignment="1">
      <alignment horizontal="center" vertical="center"/>
    </xf>
    <xf numFmtId="49" fontId="11" fillId="0" borderId="20" xfId="1" applyNumberFormat="1" applyFont="1" applyFill="1" applyBorder="1" applyAlignment="1">
      <alignment horizontal="center"/>
    </xf>
    <xf numFmtId="41" fontId="11" fillId="0" borderId="9" xfId="1" applyNumberFormat="1" applyFont="1" applyFill="1" applyBorder="1" applyAlignment="1">
      <alignment horizontal="center"/>
    </xf>
    <xf numFmtId="49" fontId="11" fillId="0" borderId="13" xfId="1" applyNumberFormat="1" applyFont="1" applyFill="1" applyBorder="1" applyAlignment="1">
      <alignment horizontal="center"/>
    </xf>
    <xf numFmtId="41" fontId="11" fillId="0" borderId="9" xfId="1" applyNumberFormat="1" applyFont="1" applyFill="1" applyBorder="1" applyAlignment="1">
      <alignment horizontal="center" vertical="center"/>
    </xf>
    <xf numFmtId="41" fontId="7" fillId="0" borderId="10" xfId="1" applyNumberFormat="1" applyFont="1" applyFill="1" applyBorder="1" applyAlignment="1">
      <alignment horizontal="center" vertical="center"/>
    </xf>
    <xf numFmtId="49" fontId="16" fillId="0" borderId="20" xfId="1" applyNumberFormat="1" applyFont="1" applyFill="1" applyBorder="1" applyAlignment="1">
      <alignment horizontal="center"/>
    </xf>
    <xf numFmtId="41" fontId="11" fillId="0" borderId="10" xfId="1" applyNumberFormat="1" applyFont="1" applyFill="1" applyBorder="1" applyAlignment="1">
      <alignment horizontal="center"/>
    </xf>
    <xf numFmtId="41" fontId="11" fillId="0" borderId="10" xfId="1" applyNumberFormat="1" applyFont="1" applyFill="1" applyBorder="1" applyAlignment="1">
      <alignment horizontal="center" vertical="center"/>
    </xf>
    <xf numFmtId="41" fontId="11" fillId="0" borderId="20" xfId="1" applyNumberFormat="1" applyFont="1" applyFill="1" applyBorder="1" applyAlignment="1">
      <alignment horizontal="center" vertical="center"/>
    </xf>
    <xf numFmtId="41" fontId="11" fillId="0" borderId="0" xfId="1" applyNumberFormat="1" applyFont="1" applyFill="1" applyAlignment="1">
      <alignment horizontal="center"/>
    </xf>
    <xf numFmtId="49" fontId="30" fillId="0" borderId="20" xfId="1" applyNumberFormat="1" applyFont="1" applyFill="1" applyBorder="1" applyAlignment="1">
      <alignment horizontal="center"/>
    </xf>
    <xf numFmtId="49" fontId="13" fillId="0" borderId="9" xfId="1" applyNumberFormat="1" applyFont="1" applyFill="1" applyBorder="1" applyAlignment="1">
      <alignment horizontal="center"/>
    </xf>
    <xf numFmtId="49" fontId="13" fillId="0" borderId="13" xfId="1" applyNumberFormat="1" applyFont="1" applyFill="1" applyBorder="1" applyAlignment="1">
      <alignment horizontal="center"/>
    </xf>
    <xf numFmtId="49" fontId="7" fillId="0" borderId="20" xfId="1" applyNumberFormat="1" applyFont="1" applyFill="1" applyBorder="1" applyAlignment="1">
      <alignment horizontal="center"/>
    </xf>
    <xf numFmtId="41" fontId="7" fillId="0" borderId="9" xfId="1" applyNumberFormat="1" applyFont="1" applyFill="1" applyBorder="1" applyAlignment="1">
      <alignment horizontal="center"/>
    </xf>
    <xf numFmtId="49" fontId="15" fillId="0" borderId="13" xfId="1" applyNumberFormat="1" applyFont="1" applyFill="1" applyBorder="1" applyAlignment="1">
      <alignment horizontal="center"/>
    </xf>
    <xf numFmtId="41" fontId="7" fillId="0" borderId="10" xfId="1" applyNumberFormat="1" applyFont="1" applyFill="1" applyBorder="1" applyAlignment="1">
      <alignment horizontal="center"/>
    </xf>
    <xf numFmtId="41" fontId="15" fillId="0" borderId="0" xfId="1" applyNumberFormat="1" applyFont="1" applyFill="1" applyBorder="1" applyAlignment="1">
      <alignment horizontal="center" vertical="center"/>
    </xf>
    <xf numFmtId="41" fontId="7" fillId="0" borderId="0" xfId="1" applyNumberFormat="1" applyFont="1" applyFill="1" applyBorder="1" applyAlignment="1">
      <alignment horizontal="center" vertical="top"/>
    </xf>
    <xf numFmtId="49" fontId="13" fillId="0" borderId="0" xfId="1" applyNumberFormat="1" applyFont="1" applyFill="1" applyBorder="1" applyAlignment="1">
      <alignment horizontal="center"/>
    </xf>
    <xf numFmtId="41" fontId="22" fillId="0" borderId="13" xfId="1" applyNumberFormat="1" applyFont="1" applyFill="1" applyBorder="1" applyAlignment="1">
      <alignment horizontal="center"/>
    </xf>
    <xf numFmtId="41" fontId="7" fillId="0" borderId="12" xfId="1" applyNumberFormat="1" applyFont="1" applyFill="1" applyBorder="1" applyAlignment="1">
      <alignment horizontal="center"/>
    </xf>
    <xf numFmtId="41" fontId="7" fillId="0" borderId="12" xfId="1" applyNumberFormat="1" applyFont="1" applyFill="1" applyBorder="1" applyAlignment="1">
      <alignment horizontal="center" vertical="top"/>
    </xf>
    <xf numFmtId="41" fontId="2" fillId="2" borderId="19" xfId="1" applyNumberFormat="1" applyFont="1" applyFill="1" applyBorder="1" applyAlignment="1">
      <alignment vertical="center" wrapText="1"/>
    </xf>
    <xf numFmtId="41" fontId="12" fillId="0" borderId="9" xfId="1" applyNumberFormat="1" applyFont="1" applyBorder="1"/>
    <xf numFmtId="41" fontId="7" fillId="13" borderId="22" xfId="1" applyNumberFormat="1" applyFont="1" applyFill="1" applyBorder="1"/>
    <xf numFmtId="41" fontId="7" fillId="11" borderId="22" xfId="1" applyNumberFormat="1" applyFont="1" applyFill="1" applyBorder="1" applyAlignment="1">
      <alignment horizontal="center"/>
    </xf>
    <xf numFmtId="41" fontId="6" fillId="0" borderId="0" xfId="1" applyNumberFormat="1" applyFont="1" applyBorder="1" applyAlignment="1">
      <alignment horizontal="center" vertical="center" wrapText="1"/>
    </xf>
    <xf numFmtId="49" fontId="6" fillId="0" borderId="0" xfId="1" applyNumberFormat="1" applyFont="1" applyBorder="1" applyAlignment="1">
      <alignment horizontal="center" vertical="center" wrapText="1"/>
    </xf>
    <xf numFmtId="41" fontId="6" fillId="14" borderId="0" xfId="1" applyNumberFormat="1" applyFont="1" applyFill="1" applyBorder="1" applyAlignment="1">
      <alignment horizontal="center" vertical="center" wrapText="1"/>
    </xf>
    <xf numFmtId="41" fontId="6" fillId="0" borderId="0" xfId="1" applyNumberFormat="1" applyFont="1" applyFill="1" applyBorder="1" applyAlignment="1">
      <alignment horizontal="center" vertical="center" wrapText="1"/>
    </xf>
    <xf numFmtId="41" fontId="8" fillId="0" borderId="0" xfId="1" applyNumberFormat="1" applyFont="1" applyBorder="1" applyAlignment="1">
      <alignment horizontal="center" vertical="center" wrapText="1"/>
    </xf>
    <xf numFmtId="0" fontId="5" fillId="0" borderId="10" xfId="1" applyFont="1" applyFill="1" applyBorder="1" applyAlignment="1">
      <alignment horizontal="center" vertical="center" wrapText="1"/>
    </xf>
    <xf numFmtId="0" fontId="5" fillId="0" borderId="13" xfId="1" applyFont="1" applyFill="1" applyBorder="1" applyAlignment="1">
      <alignment horizontal="center" vertical="center" wrapText="1"/>
    </xf>
    <xf numFmtId="0" fontId="37" fillId="0" borderId="10" xfId="1" applyFont="1" applyFill="1" applyBorder="1" applyAlignment="1">
      <alignment horizontal="center" vertical="center" wrapText="1"/>
    </xf>
    <xf numFmtId="0" fontId="37" fillId="0" borderId="13" xfId="1" applyFont="1" applyFill="1" applyBorder="1" applyAlignment="1">
      <alignment horizontal="center" vertical="center" wrapText="1"/>
    </xf>
    <xf numFmtId="0" fontId="38" fillId="0" borderId="0" xfId="1" applyFont="1"/>
    <xf numFmtId="41" fontId="6" fillId="9" borderId="0" xfId="1" applyNumberFormat="1" applyFont="1" applyFill="1" applyBorder="1" applyAlignment="1">
      <alignment horizontal="center" vertical="center" wrapText="1"/>
    </xf>
    <xf numFmtId="41" fontId="2" fillId="8" borderId="4" xfId="1" applyNumberFormat="1" applyFont="1" applyFill="1" applyBorder="1" applyAlignment="1">
      <alignment horizontal="center" vertical="center" wrapText="1"/>
    </xf>
    <xf numFmtId="41" fontId="2" fillId="8" borderId="9" xfId="1" applyNumberFormat="1" applyFont="1" applyFill="1" applyBorder="1" applyAlignment="1">
      <alignment horizontal="center" vertical="center" wrapText="1"/>
    </xf>
    <xf numFmtId="41" fontId="2" fillId="8" borderId="9" xfId="1" applyNumberFormat="1" applyFont="1" applyFill="1" applyBorder="1" applyAlignment="1">
      <alignment vertical="center" wrapText="1"/>
    </xf>
    <xf numFmtId="41" fontId="2" fillId="8" borderId="13" xfId="1" applyNumberFormat="1" applyFont="1" applyFill="1" applyBorder="1" applyAlignment="1">
      <alignment vertical="center" wrapText="1"/>
    </xf>
    <xf numFmtId="41" fontId="2" fillId="8" borderId="21" xfId="1" applyNumberFormat="1" applyFont="1" applyFill="1" applyBorder="1" applyAlignment="1">
      <alignment vertical="center" wrapText="1"/>
    </xf>
    <xf numFmtId="0" fontId="7" fillId="8" borderId="0" xfId="1" applyFont="1" applyFill="1"/>
    <xf numFmtId="41" fontId="7" fillId="8" borderId="9" xfId="1" applyNumberFormat="1" applyFont="1" applyFill="1" applyBorder="1"/>
    <xf numFmtId="41" fontId="39" fillId="8" borderId="9" xfId="1" applyNumberFormat="1" applyFont="1" applyFill="1" applyBorder="1" applyAlignment="1">
      <alignment vertical="center" wrapText="1"/>
    </xf>
    <xf numFmtId="41" fontId="15" fillId="5" borderId="9" xfId="1" applyNumberFormat="1" applyFont="1" applyFill="1" applyBorder="1" applyAlignment="1">
      <alignment vertical="center" wrapText="1"/>
    </xf>
    <xf numFmtId="41" fontId="40" fillId="8" borderId="9" xfId="1" applyNumberFormat="1" applyFont="1" applyFill="1" applyBorder="1" applyAlignment="1">
      <alignment vertical="center" wrapText="1"/>
    </xf>
    <xf numFmtId="17" fontId="39" fillId="8" borderId="9" xfId="1" applyNumberFormat="1" applyFont="1" applyFill="1" applyBorder="1" applyAlignment="1">
      <alignment vertical="center" wrapText="1"/>
    </xf>
    <xf numFmtId="41" fontId="42" fillId="8" borderId="9" xfId="1" applyNumberFormat="1" applyFont="1" applyFill="1" applyBorder="1" applyAlignment="1">
      <alignment vertical="center" wrapText="1"/>
    </xf>
    <xf numFmtId="41" fontId="42" fillId="8" borderId="0" xfId="1" applyNumberFormat="1" applyFont="1" applyFill="1" applyBorder="1" applyAlignment="1">
      <alignment vertical="center" wrapText="1"/>
    </xf>
    <xf numFmtId="0" fontId="0" fillId="0" borderId="0" xfId="0" applyFont="1"/>
    <xf numFmtId="0" fontId="41" fillId="9" borderId="0" xfId="0" applyFont="1" applyFill="1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17" fontId="39" fillId="9" borderId="9" xfId="1" applyNumberFormat="1" applyFont="1" applyFill="1" applyBorder="1" applyAlignment="1">
      <alignment vertical="center" wrapText="1"/>
    </xf>
    <xf numFmtId="0" fontId="0" fillId="9" borderId="0" xfId="0" applyFill="1"/>
    <xf numFmtId="0" fontId="0" fillId="9" borderId="0" xfId="0" applyFont="1" applyFill="1"/>
    <xf numFmtId="17" fontId="0" fillId="0" borderId="0" xfId="0" applyNumberFormat="1"/>
    <xf numFmtId="0" fontId="5" fillId="0" borderId="10" xfId="1" applyFont="1" applyFill="1" applyBorder="1" applyAlignment="1">
      <alignment horizontal="center" vertical="center" wrapText="1"/>
    </xf>
    <xf numFmtId="41" fontId="5" fillId="2" borderId="10" xfId="1" applyNumberFormat="1" applyFont="1" applyFill="1" applyBorder="1" applyAlignment="1">
      <alignment horizontal="center"/>
    </xf>
    <xf numFmtId="41" fontId="28" fillId="0" borderId="0" xfId="1" applyNumberFormat="1" applyFont="1" applyBorder="1" applyAlignment="1">
      <alignment horizontal="center" vertical="center" wrapText="1"/>
    </xf>
    <xf numFmtId="49" fontId="7" fillId="0" borderId="0" xfId="1" applyNumberFormat="1" applyFont="1" applyFill="1" applyBorder="1" applyAlignment="1">
      <alignment horizontal="center"/>
    </xf>
    <xf numFmtId="49" fontId="10" fillId="0" borderId="9" xfId="1" applyNumberFormat="1" applyFont="1" applyBorder="1" applyAlignment="1">
      <alignment horizontal="left" vertical="center"/>
    </xf>
    <xf numFmtId="49" fontId="16" fillId="0" borderId="13" xfId="1" applyNumberFormat="1" applyFont="1" applyFill="1" applyBorder="1" applyAlignment="1">
      <alignment horizontal="center"/>
    </xf>
    <xf numFmtId="49" fontId="30" fillId="0" borderId="9" xfId="1" applyNumberFormat="1" applyFont="1" applyFill="1" applyBorder="1" applyAlignment="1">
      <alignment horizontal="center"/>
    </xf>
    <xf numFmtId="41" fontId="7" fillId="0" borderId="9" xfId="1" applyNumberFormat="1" applyFont="1" applyFill="1" applyBorder="1" applyAlignment="1">
      <alignment horizontal="center" vertical="top"/>
    </xf>
    <xf numFmtId="49" fontId="16" fillId="0" borderId="10" xfId="1" applyNumberFormat="1" applyFont="1" applyFill="1" applyBorder="1" applyAlignment="1">
      <alignment horizontal="center"/>
    </xf>
    <xf numFmtId="49" fontId="11" fillId="0" borderId="0" xfId="1" applyNumberFormat="1" applyFont="1" applyFill="1" applyBorder="1" applyAlignment="1">
      <alignment horizontal="center"/>
    </xf>
    <xf numFmtId="41" fontId="7" fillId="0" borderId="20" xfId="1" applyNumberFormat="1" applyFont="1" applyFill="1" applyBorder="1" applyAlignment="1">
      <alignment horizontal="center" vertical="center"/>
    </xf>
    <xf numFmtId="41" fontId="30" fillId="0" borderId="20" xfId="1" applyNumberFormat="1" applyFont="1" applyFill="1" applyBorder="1" applyAlignment="1">
      <alignment horizontal="center" vertical="center"/>
    </xf>
    <xf numFmtId="0" fontId="20" fillId="0" borderId="13" xfId="1" applyFont="1" applyBorder="1" applyAlignment="1">
      <alignment horizontal="left" vertical="center"/>
    </xf>
    <xf numFmtId="41" fontId="7" fillId="0" borderId="0" xfId="1" applyNumberFormat="1" applyFont="1" applyFill="1" applyAlignment="1">
      <alignment horizontal="center"/>
    </xf>
    <xf numFmtId="49" fontId="13" fillId="0" borderId="10" xfId="1" applyNumberFormat="1" applyFont="1" applyFill="1" applyBorder="1" applyAlignment="1">
      <alignment horizontal="center"/>
    </xf>
    <xf numFmtId="41" fontId="7" fillId="0" borderId="12" xfId="1" applyNumberFormat="1" applyFont="1" applyFill="1" applyBorder="1" applyAlignment="1">
      <alignment horizontal="center" vertical="center"/>
    </xf>
    <xf numFmtId="49" fontId="13" fillId="0" borderId="0" xfId="1" applyNumberFormat="1" applyFont="1" applyFill="1" applyAlignment="1">
      <alignment horizontal="center"/>
    </xf>
    <xf numFmtId="41" fontId="5" fillId="2" borderId="10" xfId="1" applyNumberFormat="1" applyFont="1" applyFill="1" applyBorder="1" applyAlignment="1"/>
    <xf numFmtId="41" fontId="7" fillId="13" borderId="14" xfId="1" applyNumberFormat="1" applyFont="1" applyFill="1" applyBorder="1" applyAlignment="1">
      <alignment horizontal="center"/>
    </xf>
    <xf numFmtId="41" fontId="5" fillId="2" borderId="22" xfId="1" applyNumberFormat="1" applyFont="1" applyFill="1" applyBorder="1" applyAlignment="1"/>
    <xf numFmtId="0" fontId="43" fillId="9" borderId="0" xfId="0" applyFont="1" applyFill="1" applyBorder="1"/>
    <xf numFmtId="16" fontId="0" fillId="0" borderId="0" xfId="0" applyNumberFormat="1" applyBorder="1"/>
    <xf numFmtId="0" fontId="43" fillId="9" borderId="0" xfId="0" quotePrefix="1" applyFont="1" applyFill="1" applyBorder="1"/>
    <xf numFmtId="0" fontId="0" fillId="0" borderId="0" xfId="0" quotePrefix="1"/>
    <xf numFmtId="0" fontId="43" fillId="9" borderId="0" xfId="0" applyFont="1" applyFill="1"/>
    <xf numFmtId="16" fontId="0" fillId="0" borderId="0" xfId="0" applyNumberFormat="1"/>
    <xf numFmtId="164" fontId="0" fillId="0" borderId="0" xfId="0" applyNumberFormat="1" applyFont="1"/>
    <xf numFmtId="0" fontId="44" fillId="9" borderId="0" xfId="0" applyFont="1" applyFill="1"/>
    <xf numFmtId="164" fontId="44" fillId="9" borderId="0" xfId="0" applyNumberFormat="1" applyFont="1" applyFill="1"/>
    <xf numFmtId="49" fontId="38" fillId="0" borderId="13" xfId="1" quotePrefix="1" applyNumberFormat="1" applyFont="1" applyBorder="1" applyAlignment="1">
      <alignment horizontal="center"/>
    </xf>
    <xf numFmtId="49" fontId="38" fillId="0" borderId="13" xfId="1" applyNumberFormat="1" applyFont="1" applyBorder="1" applyAlignment="1">
      <alignment horizontal="center"/>
    </xf>
    <xf numFmtId="49" fontId="38" fillId="0" borderId="13" xfId="1" applyNumberFormat="1" applyFont="1" applyFill="1" applyBorder="1" applyAlignment="1">
      <alignment horizontal="center"/>
    </xf>
    <xf numFmtId="49" fontId="38" fillId="0" borderId="10" xfId="1" applyNumberFormat="1" applyFont="1" applyBorder="1" applyAlignment="1">
      <alignment horizontal="center"/>
    </xf>
    <xf numFmtId="49" fontId="38" fillId="0" borderId="10" xfId="1" applyNumberFormat="1" applyFont="1" applyFill="1" applyBorder="1" applyAlignment="1">
      <alignment horizontal="center"/>
    </xf>
    <xf numFmtId="49" fontId="38" fillId="0" borderId="0" xfId="1" applyNumberFormat="1" applyFont="1" applyFill="1" applyBorder="1" applyAlignment="1">
      <alignment horizontal="center"/>
    </xf>
    <xf numFmtId="49" fontId="38" fillId="0" borderId="0" xfId="1" applyNumberFormat="1" applyFont="1" applyBorder="1" applyAlignment="1">
      <alignment horizontal="center"/>
    </xf>
    <xf numFmtId="2" fontId="38" fillId="0" borderId="0" xfId="1" applyNumberFormat="1" applyFont="1" applyBorder="1" applyAlignment="1">
      <alignment horizontal="center"/>
    </xf>
    <xf numFmtId="1" fontId="0" fillId="0" borderId="0" xfId="0" applyNumberFormat="1"/>
    <xf numFmtId="1" fontId="0" fillId="0" borderId="0" xfId="0" quotePrefix="1" applyNumberFormat="1"/>
    <xf numFmtId="17" fontId="0" fillId="0" borderId="27" xfId="0" applyNumberFormat="1" applyBorder="1" applyAlignment="1">
      <alignment horizontal="center" vertical="center"/>
    </xf>
    <xf numFmtId="0" fontId="44" fillId="9" borderId="0" xfId="0" applyNumberFormat="1" applyFont="1" applyFill="1"/>
    <xf numFmtId="0" fontId="41" fillId="9" borderId="0" xfId="0" quotePrefix="1" applyFont="1" applyFill="1"/>
    <xf numFmtId="41" fontId="28" fillId="0" borderId="0" xfId="1" applyNumberFormat="1" applyFont="1" applyBorder="1" applyAlignment="1">
      <alignment horizontal="center" vertical="center" wrapText="1"/>
    </xf>
    <xf numFmtId="49" fontId="13" fillId="9" borderId="13" xfId="1" applyNumberFormat="1" applyFont="1" applyFill="1" applyBorder="1" applyAlignment="1">
      <alignment horizontal="center"/>
    </xf>
    <xf numFmtId="41" fontId="7" fillId="9" borderId="13" xfId="1" applyNumberFormat="1" applyFont="1" applyFill="1" applyBorder="1" applyAlignment="1">
      <alignment horizontal="center" vertical="top"/>
    </xf>
    <xf numFmtId="0" fontId="20" fillId="0" borderId="13" xfId="1" applyFont="1" applyBorder="1" applyAlignment="1">
      <alignment horizontal="center" vertical="center"/>
    </xf>
    <xf numFmtId="0" fontId="51" fillId="0" borderId="27" xfId="0" applyFont="1" applyBorder="1" applyProtection="1">
      <protection hidden="1"/>
    </xf>
    <xf numFmtId="0" fontId="46" fillId="0" borderId="27" xfId="0" applyFont="1" applyBorder="1" applyAlignment="1" applyProtection="1">
      <alignment horizontal="center"/>
      <protection hidden="1"/>
    </xf>
    <xf numFmtId="0" fontId="51" fillId="0" borderId="27" xfId="0" applyFont="1" applyBorder="1" applyAlignment="1" applyProtection="1">
      <alignment horizontal="center"/>
      <protection hidden="1"/>
    </xf>
    <xf numFmtId="0" fontId="55" fillId="0" borderId="27" xfId="0" applyFont="1" applyBorder="1" applyAlignment="1" applyProtection="1">
      <alignment horizontal="center"/>
      <protection hidden="1"/>
    </xf>
    <xf numFmtId="0" fontId="49" fillId="18" borderId="27" xfId="0" applyFont="1" applyFill="1" applyBorder="1" applyAlignment="1" applyProtection="1">
      <alignment horizontal="center"/>
      <protection hidden="1"/>
    </xf>
    <xf numFmtId="17" fontId="0" fillId="0" borderId="27" xfId="0" applyNumberFormat="1" applyBorder="1" applyAlignment="1" applyProtection="1">
      <alignment horizontal="center" vertical="center"/>
      <protection hidden="1"/>
    </xf>
    <xf numFmtId="0" fontId="0" fillId="0" borderId="27" xfId="0" applyBorder="1" applyAlignment="1" applyProtection="1">
      <alignment horizontal="center" vertical="center"/>
      <protection hidden="1"/>
    </xf>
    <xf numFmtId="0" fontId="0" fillId="0" borderId="27" xfId="0" applyBorder="1" applyProtection="1">
      <protection hidden="1"/>
    </xf>
    <xf numFmtId="0" fontId="0" fillId="0" borderId="27" xfId="0" applyBorder="1" applyAlignment="1" applyProtection="1">
      <alignment horizontal="center"/>
      <protection hidden="1"/>
    </xf>
    <xf numFmtId="0" fontId="0" fillId="0" borderId="0" xfId="0" applyProtection="1">
      <protection locked="0"/>
    </xf>
    <xf numFmtId="0" fontId="45" fillId="8" borderId="0" xfId="0" applyFont="1" applyFill="1" applyProtection="1">
      <protection locked="0"/>
    </xf>
    <xf numFmtId="0" fontId="0" fillId="0" borderId="27" xfId="0" applyBorder="1" applyProtection="1">
      <protection locked="0"/>
    </xf>
    <xf numFmtId="1" fontId="54" fillId="0" borderId="27" xfId="0" applyNumberFormat="1" applyFont="1" applyBorder="1" applyAlignment="1" applyProtection="1">
      <alignment horizontal="center"/>
      <protection locked="0"/>
    </xf>
    <xf numFmtId="0" fontId="53" fillId="0" borderId="27" xfId="0" applyFont="1" applyBorder="1" applyAlignment="1" applyProtection="1">
      <alignment horizontal="center"/>
      <protection locked="0"/>
    </xf>
    <xf numFmtId="17" fontId="48" fillId="0" borderId="27" xfId="0" applyNumberFormat="1" applyFont="1" applyBorder="1" applyAlignment="1" applyProtection="1">
      <alignment horizontal="center"/>
      <protection locked="0"/>
    </xf>
    <xf numFmtId="17" fontId="0" fillId="0" borderId="0" xfId="0" applyNumberFormat="1" applyProtection="1">
      <protection locked="0"/>
    </xf>
    <xf numFmtId="17" fontId="0" fillId="0" borderId="27" xfId="0" applyNumberFormat="1" applyFont="1" applyBorder="1" applyAlignment="1" applyProtection="1">
      <alignment horizontal="center"/>
      <protection locked="0"/>
    </xf>
    <xf numFmtId="0" fontId="51" fillId="0" borderId="27" xfId="0" applyFont="1" applyBorder="1" applyAlignment="1" applyProtection="1">
      <alignment horizontal="center"/>
      <protection locked="0"/>
    </xf>
    <xf numFmtId="17" fontId="50" fillId="0" borderId="27" xfId="0" applyNumberFormat="1" applyFont="1" applyBorder="1" applyAlignment="1" applyProtection="1">
      <alignment horizontal="center"/>
      <protection locked="0"/>
    </xf>
    <xf numFmtId="0" fontId="0" fillId="0" borderId="28" xfId="0" applyBorder="1" applyProtection="1">
      <protection locked="0"/>
    </xf>
    <xf numFmtId="0" fontId="48" fillId="0" borderId="0" xfId="0" applyFont="1" applyProtection="1">
      <protection locked="0"/>
    </xf>
    <xf numFmtId="14" fontId="48" fillId="0" borderId="0" xfId="0" applyNumberFormat="1" applyFont="1" applyAlignment="1" applyProtection="1">
      <alignment horizontal="left"/>
      <protection hidden="1"/>
    </xf>
    <xf numFmtId="41" fontId="3" fillId="0" borderId="17" xfId="1" applyNumberFormat="1" applyFont="1" applyBorder="1" applyAlignment="1">
      <alignment horizontal="center" vertical="center" wrapText="1"/>
    </xf>
    <xf numFmtId="41" fontId="3" fillId="6" borderId="17" xfId="1" applyNumberFormat="1" applyFont="1" applyFill="1" applyBorder="1" applyAlignment="1">
      <alignment horizontal="center" vertical="center" wrapText="1"/>
    </xf>
    <xf numFmtId="0" fontId="5" fillId="0" borderId="5" xfId="1" applyFont="1" applyFill="1" applyBorder="1" applyAlignment="1">
      <alignment horizontal="center" vertical="center" wrapText="1"/>
    </xf>
    <xf numFmtId="0" fontId="5" fillId="0" borderId="10" xfId="1" applyFont="1" applyFill="1" applyBorder="1" applyAlignment="1">
      <alignment horizontal="center" vertical="center" wrapText="1"/>
    </xf>
    <xf numFmtId="0" fontId="5" fillId="0" borderId="8" xfId="1" applyFont="1" applyFill="1" applyBorder="1" applyAlignment="1">
      <alignment horizontal="center" vertical="center" wrapText="1"/>
    </xf>
    <xf numFmtId="0" fontId="5" fillId="0" borderId="15" xfId="1" applyFont="1" applyFill="1" applyBorder="1" applyAlignment="1">
      <alignment horizontal="center" vertical="center" wrapText="1"/>
    </xf>
    <xf numFmtId="41" fontId="5" fillId="2" borderId="7" xfId="1" applyNumberFormat="1" applyFont="1" applyFill="1" applyBorder="1" applyAlignment="1">
      <alignment horizontal="center"/>
    </xf>
    <xf numFmtId="41" fontId="5" fillId="2" borderId="14" xfId="1" applyNumberFormat="1" applyFont="1" applyFill="1" applyBorder="1" applyAlignment="1">
      <alignment horizontal="center"/>
    </xf>
    <xf numFmtId="41" fontId="3" fillId="6" borderId="10" xfId="1" applyNumberFormat="1" applyFont="1" applyFill="1" applyBorder="1" applyAlignment="1">
      <alignment horizontal="center" vertical="center" wrapText="1"/>
    </xf>
    <xf numFmtId="41" fontId="3" fillId="0" borderId="10" xfId="1" applyNumberFormat="1" applyFont="1" applyBorder="1" applyAlignment="1">
      <alignment horizontal="center" vertical="center" wrapText="1"/>
    </xf>
    <xf numFmtId="41" fontId="5" fillId="10" borderId="27" xfId="1" applyNumberFormat="1" applyFont="1" applyFill="1" applyBorder="1" applyAlignment="1">
      <alignment horizontal="center"/>
    </xf>
    <xf numFmtId="41" fontId="5" fillId="2" borderId="5" xfId="1" applyNumberFormat="1" applyFont="1" applyFill="1" applyBorder="1" applyAlignment="1">
      <alignment horizontal="center"/>
    </xf>
    <xf numFmtId="41" fontId="5" fillId="2" borderId="10" xfId="1" applyNumberFormat="1" applyFont="1" applyFill="1" applyBorder="1" applyAlignment="1">
      <alignment horizontal="center"/>
    </xf>
    <xf numFmtId="41" fontId="5" fillId="2" borderId="17" xfId="1" applyNumberFormat="1" applyFont="1" applyFill="1" applyBorder="1" applyAlignment="1">
      <alignment horizontal="center"/>
    </xf>
    <xf numFmtId="41" fontId="4" fillId="3" borderId="5" xfId="1" applyNumberFormat="1" applyFont="1" applyFill="1" applyBorder="1" applyAlignment="1">
      <alignment horizontal="center" vertical="center" wrapText="1"/>
    </xf>
    <xf numFmtId="41" fontId="3" fillId="3" borderId="5" xfId="1" applyNumberFormat="1" applyFont="1" applyFill="1" applyBorder="1" applyAlignment="1">
      <alignment horizontal="center" vertical="center" wrapText="1"/>
    </xf>
    <xf numFmtId="41" fontId="3" fillId="3" borderId="10" xfId="1" applyNumberFormat="1" applyFont="1" applyFill="1" applyBorder="1" applyAlignment="1">
      <alignment horizontal="center" vertical="center" wrapText="1"/>
    </xf>
    <xf numFmtId="41" fontId="3" fillId="0" borderId="6" xfId="1" applyNumberFormat="1" applyFont="1" applyBorder="1" applyAlignment="1">
      <alignment horizontal="center" vertical="center" wrapText="1"/>
    </xf>
    <xf numFmtId="41" fontId="3" fillId="0" borderId="11" xfId="1" applyNumberFormat="1" applyFont="1" applyBorder="1" applyAlignment="1">
      <alignment horizontal="center" vertical="center" wrapText="1"/>
    </xf>
    <xf numFmtId="41" fontId="3" fillId="6" borderId="6" xfId="1" applyNumberFormat="1" applyFont="1" applyFill="1" applyBorder="1" applyAlignment="1">
      <alignment horizontal="center" vertical="center" wrapText="1"/>
    </xf>
    <xf numFmtId="41" fontId="3" fillId="6" borderId="11" xfId="1" applyNumberFormat="1" applyFont="1" applyFill="1" applyBorder="1" applyAlignment="1">
      <alignment horizontal="center" vertical="center" wrapText="1"/>
    </xf>
    <xf numFmtId="41" fontId="3" fillId="7" borderId="6" xfId="1" applyNumberFormat="1" applyFont="1" applyFill="1" applyBorder="1" applyAlignment="1">
      <alignment horizontal="center" vertical="center" wrapText="1"/>
    </xf>
    <xf numFmtId="41" fontId="3" fillId="7" borderId="11" xfId="1" applyNumberFormat="1" applyFont="1" applyFill="1" applyBorder="1" applyAlignment="1">
      <alignment horizontal="center" vertical="center" wrapText="1"/>
    </xf>
    <xf numFmtId="41" fontId="3" fillId="9" borderId="6" xfId="1" applyNumberFormat="1" applyFont="1" applyFill="1" applyBorder="1" applyAlignment="1">
      <alignment horizontal="center" vertical="center" wrapText="1"/>
    </xf>
    <xf numFmtId="41" fontId="3" fillId="9" borderId="11" xfId="1" applyNumberFormat="1" applyFont="1" applyFill="1" applyBorder="1" applyAlignment="1">
      <alignment horizontal="center" vertical="center" wrapText="1"/>
    </xf>
    <xf numFmtId="41" fontId="3" fillId="4" borderId="5" xfId="1" applyNumberFormat="1" applyFont="1" applyFill="1" applyBorder="1" applyAlignment="1">
      <alignment horizontal="center" vertical="center" wrapText="1"/>
    </xf>
    <xf numFmtId="41" fontId="3" fillId="4" borderId="10" xfId="1" applyNumberFormat="1" applyFont="1" applyFill="1" applyBorder="1" applyAlignment="1">
      <alignment horizontal="center" vertical="center" wrapText="1"/>
    </xf>
    <xf numFmtId="41" fontId="28" fillId="0" borderId="1" xfId="1" applyNumberFormat="1" applyFont="1" applyBorder="1" applyAlignment="1">
      <alignment horizontal="center" vertical="center" wrapText="1"/>
    </xf>
    <xf numFmtId="41" fontId="28" fillId="0" borderId="2" xfId="1" applyNumberFormat="1" applyFont="1" applyBorder="1" applyAlignment="1">
      <alignment horizontal="center" vertical="center" wrapText="1"/>
    </xf>
    <xf numFmtId="41" fontId="28" fillId="0" borderId="3" xfId="1" applyNumberFormat="1" applyFont="1" applyBorder="1" applyAlignment="1">
      <alignment horizontal="center" vertical="center" wrapText="1"/>
    </xf>
    <xf numFmtId="41" fontId="28" fillId="0" borderId="23" xfId="1" applyNumberFormat="1" applyFont="1" applyBorder="1" applyAlignment="1">
      <alignment horizontal="center" vertical="center" wrapText="1"/>
    </xf>
    <xf numFmtId="41" fontId="28" fillId="0" borderId="0" xfId="1" applyNumberFormat="1" applyFont="1" applyBorder="1" applyAlignment="1">
      <alignment horizontal="center" vertical="center" wrapText="1"/>
    </xf>
    <xf numFmtId="41" fontId="28" fillId="0" borderId="24" xfId="1" applyNumberFormat="1" applyFont="1" applyBorder="1" applyAlignment="1">
      <alignment horizontal="center" vertical="center" wrapText="1"/>
    </xf>
    <xf numFmtId="41" fontId="2" fillId="2" borderId="4" xfId="1" applyNumberFormat="1" applyFont="1" applyFill="1" applyBorder="1" applyAlignment="1">
      <alignment horizontal="center" vertical="center" wrapText="1"/>
    </xf>
    <xf numFmtId="41" fontId="2" fillId="2" borderId="9" xfId="1" applyNumberFormat="1" applyFont="1" applyFill="1" applyBorder="1" applyAlignment="1">
      <alignment horizontal="center" vertical="center" wrapText="1"/>
    </xf>
    <xf numFmtId="41" fontId="2" fillId="8" borderId="4" xfId="1" applyNumberFormat="1" applyFont="1" applyFill="1" applyBorder="1" applyAlignment="1">
      <alignment horizontal="center" vertical="center" wrapText="1"/>
    </xf>
    <xf numFmtId="41" fontId="2" fillId="8" borderId="9" xfId="1" applyNumberFormat="1" applyFont="1" applyFill="1" applyBorder="1" applyAlignment="1">
      <alignment horizontal="center" vertical="center" wrapText="1"/>
    </xf>
    <xf numFmtId="0" fontId="47" fillId="0" borderId="28" xfId="0" applyFont="1" applyBorder="1" applyAlignment="1" applyProtection="1">
      <alignment horizontal="center"/>
      <protection locked="0"/>
    </xf>
    <xf numFmtId="0" fontId="56" fillId="0" borderId="0" xfId="0" applyFont="1" applyAlignment="1" applyProtection="1">
      <alignment horizontal="center"/>
      <protection locked="0"/>
    </xf>
    <xf numFmtId="0" fontId="52" fillId="0" borderId="0" xfId="0" applyFont="1" applyAlignment="1" applyProtection="1">
      <alignment horizontal="center"/>
      <protection locked="0"/>
    </xf>
    <xf numFmtId="0" fontId="53" fillId="0" borderId="0" xfId="0" applyFont="1" applyAlignment="1" applyProtection="1">
      <alignment horizontal="center"/>
      <protection locked="0"/>
    </xf>
    <xf numFmtId="41" fontId="7" fillId="0" borderId="13" xfId="1" applyNumberFormat="1" applyFont="1" applyFill="1" applyBorder="1" applyAlignment="1">
      <alignment horizontal="center" wrapText="1"/>
    </xf>
    <xf numFmtId="41" fontId="39" fillId="19" borderId="9" xfId="1" applyNumberFormat="1" applyFont="1" applyFill="1" applyBorder="1" applyAlignment="1">
      <alignment vertical="center" wrapText="1"/>
    </xf>
    <xf numFmtId="41" fontId="7" fillId="19" borderId="13" xfId="1" applyNumberFormat="1" applyFont="1" applyFill="1" applyBorder="1" applyAlignment="1">
      <alignment horizontal="center"/>
    </xf>
    <xf numFmtId="41" fontId="7" fillId="19" borderId="13" xfId="1" applyNumberFormat="1" applyFont="1" applyFill="1" applyBorder="1" applyAlignment="1">
      <alignment horizontal="center" vertical="center"/>
    </xf>
    <xf numFmtId="41" fontId="7" fillId="19" borderId="0" xfId="1" applyNumberFormat="1" applyFont="1" applyFill="1" applyBorder="1" applyAlignment="1">
      <alignment horizontal="center" vertical="center"/>
    </xf>
    <xf numFmtId="41" fontId="7" fillId="19" borderId="13" xfId="1" applyNumberFormat="1" applyFont="1" applyFill="1" applyBorder="1" applyAlignment="1">
      <alignment horizontal="center" vertical="top"/>
    </xf>
    <xf numFmtId="41" fontId="7" fillId="19" borderId="0" xfId="1" applyNumberFormat="1" applyFont="1" applyFill="1" applyBorder="1" applyAlignment="1">
      <alignment horizontal="center"/>
    </xf>
    <xf numFmtId="41" fontId="7" fillId="19" borderId="10" xfId="1" applyNumberFormat="1" applyFont="1" applyFill="1" applyBorder="1" applyAlignment="1">
      <alignment horizontal="center"/>
    </xf>
    <xf numFmtId="41" fontId="7" fillId="19" borderId="10" xfId="1" applyNumberFormat="1" applyFont="1" applyFill="1" applyBorder="1" applyAlignment="1">
      <alignment horizontal="center" vertical="center"/>
    </xf>
  </cellXfs>
  <cellStyles count="3">
    <cellStyle name="Normal" xfId="0" builtinId="0"/>
    <cellStyle name="Normal 2" xfId="1"/>
    <cellStyle name="Normal 2 2" xfId="2"/>
  </cellStyles>
  <dxfs count="69"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FF0000"/>
        <name val="Calibri"/>
        <scheme val="minor"/>
      </font>
      <numFmt numFmtId="0" formatCode="General"/>
      <fill>
        <patternFill patternType="solid">
          <fgColor indexed="64"/>
          <bgColor rgb="FFFFFF00"/>
        </patternFill>
      </fill>
    </dxf>
    <dxf>
      <numFmt numFmtId="21" formatCode="d\-mmm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FF0000"/>
        <name val="Calibri"/>
        <scheme val="minor"/>
      </font>
      <fill>
        <patternFill patternType="solid">
          <fgColor indexed="64"/>
          <bgColor rgb="FFFFFF00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FF0000"/>
        <name val="Calibri"/>
        <scheme val="minor"/>
      </font>
      <fill>
        <patternFill patternType="solid">
          <fgColor indexed="64"/>
          <bgColor rgb="FFFFFF00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FF0000"/>
        <name val="Calibri"/>
        <scheme val="minor"/>
      </font>
      <numFmt numFmtId="164" formatCode="dd/mm/yy"/>
      <fill>
        <patternFill patternType="solid">
          <fgColor indexed="64"/>
          <bgColor rgb="FFFFFF00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FF0000"/>
        <name val="Calibri"/>
        <scheme val="minor"/>
      </font>
      <fill>
        <patternFill patternType="solid">
          <fgColor indexed="64"/>
          <bgColor rgb="FFFFFF00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FF0000"/>
        <name val="Calibri"/>
        <scheme val="minor"/>
      </font>
      <fill>
        <patternFill patternType="solid">
          <fgColor indexed="64"/>
          <bgColor rgb="FFFFFF00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FF0000"/>
        <name val="Calibri"/>
        <scheme val="minor"/>
      </font>
      <fill>
        <patternFill patternType="solid">
          <fgColor indexed="64"/>
          <bgColor rgb="FFFFFF00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FF0000"/>
        <name val="Calibri"/>
        <scheme val="minor"/>
      </font>
      <fill>
        <patternFill patternType="solid">
          <fgColor indexed="64"/>
          <bgColor rgb="FFFFFF00"/>
        </patternFill>
      </fill>
    </dxf>
    <dxf>
      <font>
        <color theme="0"/>
      </font>
      <fill>
        <patternFill>
          <bgColor theme="0"/>
        </patternFill>
      </fill>
    </dxf>
    <dxf>
      <font>
        <color theme="0"/>
      </font>
      <fill>
        <patternFill>
          <bgColor theme="0" tint="-4.9989318521683403E-2"/>
        </patternFill>
      </fill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  <border>
        <left/>
        <right/>
        <top/>
        <bottom/>
        <vertical/>
        <horizontal/>
      </border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  <border>
        <left/>
        <right/>
        <top/>
        <bottom/>
        <vertical/>
        <horizontal/>
      </border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  <border>
        <left/>
        <right/>
        <top/>
        <bottom/>
        <vertical/>
        <horizontal/>
      </border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  <border>
        <left/>
        <right/>
        <top/>
        <bottom/>
        <vertical/>
        <horizontal/>
      </border>
    </dxf>
    <dxf>
      <border>
        <left/>
        <right/>
        <top/>
        <bottom/>
        <vertical/>
        <horizontal/>
      </border>
    </dxf>
    <dxf>
      <font>
        <color theme="0"/>
      </font>
    </dxf>
    <dxf>
      <border>
        <left/>
        <right/>
        <top/>
        <bottom/>
        <vertical/>
        <horizontal/>
      </border>
    </dxf>
    <dxf>
      <border>
        <left/>
        <right/>
        <top/>
        <bottom/>
        <vertical/>
        <horizontal/>
      </border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  <border>
        <left/>
        <right/>
        <top/>
        <bottom/>
        <vertical/>
        <horizontal/>
      </border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</dxfs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externalLink" Target="externalLinks/externalLink1.xml"/><Relationship Id="rId13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tyles" Target="styles.xml"/><Relationship Id="rId5" Type="http://schemas.openxmlformats.org/officeDocument/2006/relationships/worksheet" Target="worksheets/sheet5.xml"/><Relationship Id="rId10" Type="http://schemas.openxmlformats.org/officeDocument/2006/relationships/theme" Target="theme/theme1.xml"/><Relationship Id="rId4" Type="http://schemas.openxmlformats.org/officeDocument/2006/relationships/worksheet" Target="worksheets/sheet4.xml"/><Relationship Id="rId9" Type="http://schemas.openxmlformats.org/officeDocument/2006/relationships/pivotCacheDefinition" Target="pivotCache/pivotCacheDefinition1.xml"/></Relationships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StudentReceive%20(2).xlsx" TargetMode="External"/></Relationships>
</file>

<file path=xl/externalLinks/externalLink1.xml><?xml version="1.0" encoding="utf-8"?>
<externalLink xmlns="http://schemas.openxmlformats.org/spreadsheetml/2006/main">
  <externalBook xmlns:r="http://schemas.openxmlformats.org/officeDocument/2006/relationships" r:id="rId1">
    <sheetNames>
      <sheetName val="Sheet1"/>
      <sheetName val="Sheet2"/>
      <sheetName val="Sheet3"/>
    </sheetNames>
    <sheetDataSet>
      <sheetData sheetId="0">
        <row r="2">
          <cell r="A2" t="str">
            <v>iD</v>
          </cell>
          <cell r="B2" t="str">
            <v>Name</v>
          </cell>
          <cell r="C2" t="str">
            <v>Consider</v>
          </cell>
          <cell r="D2" t="str">
            <v>Monthly</v>
          </cell>
          <cell r="E2" t="str">
            <v>Payable</v>
          </cell>
          <cell r="F2">
            <v>44197</v>
          </cell>
          <cell r="G2">
            <v>44228</v>
          </cell>
          <cell r="H2">
            <v>44256</v>
          </cell>
          <cell r="I2">
            <v>44287</v>
          </cell>
          <cell r="J2">
            <v>44317</v>
          </cell>
          <cell r="K2">
            <v>44348</v>
          </cell>
          <cell r="L2" t="str">
            <v>Receive</v>
          </cell>
          <cell r="M2" t="str">
            <v>Balance</v>
          </cell>
        </row>
        <row r="3">
          <cell r="A3">
            <v>101</v>
          </cell>
          <cell r="B3" t="str">
            <v>Kabir</v>
          </cell>
          <cell r="D3">
            <v>6000</v>
          </cell>
          <cell r="E3">
            <v>36000</v>
          </cell>
          <cell r="F3">
            <v>6000</v>
          </cell>
          <cell r="G3">
            <v>6000</v>
          </cell>
          <cell r="H3">
            <v>6000</v>
          </cell>
          <cell r="I3">
            <v>6000</v>
          </cell>
          <cell r="J3">
            <v>6000</v>
          </cell>
          <cell r="K3">
            <v>6000</v>
          </cell>
          <cell r="L3">
            <v>36000</v>
          </cell>
          <cell r="M3">
            <v>0</v>
          </cell>
        </row>
        <row r="4">
          <cell r="A4">
            <v>102</v>
          </cell>
          <cell r="B4" t="str">
            <v>Habib</v>
          </cell>
          <cell r="C4">
            <v>1000</v>
          </cell>
          <cell r="D4">
            <v>5000</v>
          </cell>
          <cell r="E4">
            <v>29000</v>
          </cell>
          <cell r="F4">
            <v>5000</v>
          </cell>
          <cell r="G4">
            <v>5000</v>
          </cell>
          <cell r="H4">
            <v>5000</v>
          </cell>
          <cell r="I4">
            <v>5000</v>
          </cell>
          <cell r="J4">
            <v>5000</v>
          </cell>
          <cell r="K4">
            <v>4000</v>
          </cell>
          <cell r="L4">
            <v>29000</v>
          </cell>
          <cell r="M4">
            <v>0</v>
          </cell>
        </row>
        <row r="5">
          <cell r="A5">
            <v>103</v>
          </cell>
          <cell r="B5" t="str">
            <v>Kaml</v>
          </cell>
          <cell r="D5">
            <v>3000</v>
          </cell>
          <cell r="E5">
            <v>18000</v>
          </cell>
          <cell r="F5">
            <v>3000</v>
          </cell>
          <cell r="G5">
            <v>3000</v>
          </cell>
          <cell r="H5">
            <v>3000</v>
          </cell>
          <cell r="I5">
            <v>3000</v>
          </cell>
          <cell r="J5">
            <v>3000</v>
          </cell>
          <cell r="K5">
            <v>3000</v>
          </cell>
          <cell r="L5">
            <v>20000</v>
          </cell>
          <cell r="M5">
            <v>2000</v>
          </cell>
        </row>
        <row r="6">
          <cell r="A6">
            <v>104</v>
          </cell>
          <cell r="B6" t="str">
            <v>Jamal</v>
          </cell>
          <cell r="D6">
            <v>2500</v>
          </cell>
          <cell r="E6">
            <v>15000</v>
          </cell>
          <cell r="F6">
            <v>2500</v>
          </cell>
          <cell r="G6">
            <v>2500</v>
          </cell>
          <cell r="H6">
            <v>2500</v>
          </cell>
          <cell r="I6">
            <v>2500</v>
          </cell>
          <cell r="J6">
            <v>2500</v>
          </cell>
          <cell r="K6">
            <v>1500</v>
          </cell>
          <cell r="L6">
            <v>14000</v>
          </cell>
          <cell r="M6">
            <v>-1000</v>
          </cell>
        </row>
      </sheetData>
      <sheetData sheetId="1">
        <row r="2">
          <cell r="A2" t="str">
            <v>Id</v>
          </cell>
          <cell r="B2" t="str">
            <v>JanRec</v>
          </cell>
          <cell r="C2" t="str">
            <v>JanDT</v>
          </cell>
          <cell r="D2" t="str">
            <v>Jan-21</v>
          </cell>
          <cell r="E2" t="str">
            <v>PayType1</v>
          </cell>
          <cell r="F2" t="str">
            <v>FebRec</v>
          </cell>
          <cell r="G2" t="str">
            <v>FebDT</v>
          </cell>
          <cell r="H2" t="str">
            <v>Feb-21</v>
          </cell>
          <cell r="I2" t="str">
            <v>MarRec</v>
          </cell>
          <cell r="J2" t="str">
            <v>MarDT</v>
          </cell>
          <cell r="K2" t="str">
            <v>Mar-21</v>
          </cell>
          <cell r="L2" t="str">
            <v>AprRec</v>
          </cell>
          <cell r="M2" t="str">
            <v>AprDT</v>
          </cell>
          <cell r="N2" t="str">
            <v>Apr-21</v>
          </cell>
          <cell r="O2" t="str">
            <v>MayRec2</v>
          </cell>
          <cell r="P2" t="str">
            <v>MayDT3</v>
          </cell>
          <cell r="Q2" t="str">
            <v>May-214</v>
          </cell>
          <cell r="R2" t="str">
            <v>JuneRec3</v>
          </cell>
          <cell r="S2" t="str">
            <v>JuneDT4</v>
          </cell>
          <cell r="T2" t="str">
            <v>June-215</v>
          </cell>
          <cell r="U2" t="str">
            <v>JulRec32</v>
          </cell>
          <cell r="V2" t="str">
            <v>JulDT43</v>
          </cell>
          <cell r="W2" t="str">
            <v>Jul-54</v>
          </cell>
          <cell r="X2" t="str">
            <v>Total</v>
          </cell>
        </row>
        <row r="3">
          <cell r="A3">
            <v>101</v>
          </cell>
          <cell r="B3">
            <v>25</v>
          </cell>
          <cell r="C3">
            <v>44197</v>
          </cell>
          <cell r="D3">
            <v>5000</v>
          </cell>
          <cell r="E3" t="str">
            <v>Cash</v>
          </cell>
          <cell r="F3">
            <v>267</v>
          </cell>
          <cell r="G3">
            <v>44252</v>
          </cell>
          <cell r="H3">
            <v>6000</v>
          </cell>
          <cell r="I3">
            <v>268</v>
          </cell>
          <cell r="J3">
            <v>44270</v>
          </cell>
          <cell r="K3">
            <v>7000</v>
          </cell>
          <cell r="L3">
            <v>2014</v>
          </cell>
          <cell r="M3">
            <v>44307</v>
          </cell>
          <cell r="N3">
            <v>200</v>
          </cell>
          <cell r="P3">
            <v>44321</v>
          </cell>
          <cell r="Q3">
            <v>5000</v>
          </cell>
          <cell r="S3">
            <v>44349</v>
          </cell>
          <cell r="T3">
            <v>12800</v>
          </cell>
          <cell r="X3">
            <v>36000</v>
          </cell>
        </row>
        <row r="4">
          <cell r="A4">
            <v>102</v>
          </cell>
          <cell r="B4">
            <v>27</v>
          </cell>
          <cell r="C4">
            <v>44211</v>
          </cell>
          <cell r="D4">
            <v>3000</v>
          </cell>
          <cell r="E4" t="str">
            <v>Bika</v>
          </cell>
          <cell r="I4">
            <v>281</v>
          </cell>
          <cell r="J4">
            <v>44248</v>
          </cell>
          <cell r="K4">
            <v>10000</v>
          </cell>
          <cell r="N4">
            <v>1000</v>
          </cell>
          <cell r="Q4">
            <v>3000</v>
          </cell>
          <cell r="T4">
            <v>7000</v>
          </cell>
          <cell r="W4">
            <v>5000</v>
          </cell>
          <cell r="X4">
            <v>29000</v>
          </cell>
        </row>
        <row r="5">
          <cell r="A5">
            <v>103</v>
          </cell>
          <cell r="B5">
            <v>26</v>
          </cell>
          <cell r="C5">
            <v>44221</v>
          </cell>
          <cell r="D5">
            <v>4000</v>
          </cell>
          <cell r="E5" t="str">
            <v>Cash</v>
          </cell>
          <cell r="G5">
            <v>44242</v>
          </cell>
          <cell r="H5">
            <v>8000</v>
          </cell>
          <cell r="J5">
            <v>44284</v>
          </cell>
          <cell r="K5">
            <v>2000</v>
          </cell>
          <cell r="M5">
            <v>44291</v>
          </cell>
          <cell r="N5">
            <v>2400</v>
          </cell>
          <cell r="P5">
            <v>44331</v>
          </cell>
          <cell r="Q5">
            <v>4000</v>
          </cell>
          <cell r="V5">
            <v>44362</v>
          </cell>
          <cell r="W5">
            <v>-400</v>
          </cell>
          <cell r="X5">
            <v>20000</v>
          </cell>
        </row>
        <row r="6">
          <cell r="A6">
            <v>104</v>
          </cell>
          <cell r="B6">
            <v>0</v>
          </cell>
          <cell r="C6">
            <v>44197</v>
          </cell>
          <cell r="D6">
            <v>7000</v>
          </cell>
          <cell r="E6" t="str">
            <v>Bika</v>
          </cell>
          <cell r="F6">
            <v>0</v>
          </cell>
          <cell r="G6">
            <v>0</v>
          </cell>
          <cell r="H6">
            <v>0</v>
          </cell>
          <cell r="I6">
            <v>0</v>
          </cell>
          <cell r="J6">
            <v>0</v>
          </cell>
          <cell r="K6">
            <v>0</v>
          </cell>
          <cell r="L6">
            <v>0</v>
          </cell>
          <cell r="M6">
            <v>0</v>
          </cell>
          <cell r="N6">
            <v>2000</v>
          </cell>
          <cell r="O6">
            <v>0</v>
          </cell>
          <cell r="P6">
            <v>0</v>
          </cell>
          <cell r="Q6">
            <v>0</v>
          </cell>
          <cell r="R6">
            <v>0</v>
          </cell>
          <cell r="S6">
            <v>0</v>
          </cell>
          <cell r="T6">
            <v>5000</v>
          </cell>
          <cell r="U6">
            <v>0</v>
          </cell>
          <cell r="V6">
            <v>0</v>
          </cell>
          <cell r="W6">
            <v>0</v>
          </cell>
          <cell r="X6">
            <v>14000</v>
          </cell>
        </row>
        <row r="7">
          <cell r="C7">
            <v>0</v>
          </cell>
        </row>
        <row r="8">
          <cell r="C8">
            <v>0</v>
          </cell>
        </row>
        <row r="9">
          <cell r="C9">
            <v>0</v>
          </cell>
        </row>
        <row r="10">
          <cell r="C10">
            <v>0</v>
          </cell>
        </row>
        <row r="11">
          <cell r="C11">
            <v>0</v>
          </cell>
        </row>
      </sheetData>
      <sheetData sheetId="2"/>
    </sheetDataSet>
  </externalBook>
</externalLink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r:id="rId1" refreshedBy="USER" refreshedDate="44370.583684027777" createdVersion="3" refreshedVersion="3" minRefreshableVersion="3" recordCount="549">
  <cacheSource type="worksheet">
    <worksheetSource name="Table1"/>
  </cacheSource>
  <cacheFields count="8">
    <cacheField name="Stu_ID" numFmtId="0">
      <sharedItems containsBlank="1" count="453">
        <s v="02200001"/>
        <s v="02200002"/>
        <s v="02200003"/>
        <s v="02200004"/>
        <s v="02200005"/>
        <s v="02200006"/>
        <s v="02200007"/>
        <s v="02200008"/>
        <s v="02200009"/>
        <s v="02200010"/>
        <s v="02200011"/>
        <s v="02200012"/>
        <s v="02200013"/>
        <s v="02200014"/>
        <s v="02200015"/>
        <s v="02200016"/>
        <s v="02200017"/>
        <s v="02200018"/>
        <s v="02200019"/>
        <s v="02200020"/>
        <s v="02200021"/>
        <s v="02200022"/>
        <s v="02200023"/>
        <s v="02200024"/>
        <s v="02200025"/>
        <s v="02200026"/>
        <s v="02200027"/>
        <s v="02200028"/>
        <s v="02200029"/>
        <s v="02200030"/>
        <s v="02200031"/>
        <s v="02200032"/>
        <s v="02200033"/>
        <s v="02200034"/>
        <s v="02200035"/>
        <s v="02200036"/>
        <s v="02200037"/>
        <s v="02200038"/>
        <s v="02200039"/>
        <s v="02200040"/>
        <s v="02200041"/>
        <s v="02200042"/>
        <s v="02200043"/>
        <s v="02200044"/>
        <s v="02200045"/>
        <s v="02200046"/>
        <s v="02200047"/>
        <s v="02200048"/>
        <s v="02200049"/>
        <s v="02200050"/>
        <s v="02200051"/>
        <s v="02200052"/>
        <s v="02200053"/>
        <s v="02200054"/>
        <s v="02200055"/>
        <s v="02200056"/>
        <s v="02200057"/>
        <s v="02200058"/>
        <s v="02200059"/>
        <s v="02200060"/>
        <s v="02200061"/>
        <s v="02200062"/>
        <s v="02200063"/>
        <s v="02200064"/>
        <s v="02200065"/>
        <s v="02200066"/>
        <s v="02200067"/>
        <s v="02200068"/>
        <s v="02200069"/>
        <s v="02200070"/>
        <s v="02200071"/>
        <s v="02200072"/>
        <s v="02200073"/>
        <s v="02200074"/>
        <s v="02200075"/>
        <s v="02200076"/>
        <s v="02200077"/>
        <s v="02200078"/>
        <s v="02200079"/>
        <s v="02200080"/>
        <s v="02200081"/>
        <s v="02200082"/>
        <s v="02200083"/>
        <s v="02200084"/>
        <s v="02200085"/>
        <s v="02200086"/>
        <s v="02200087"/>
        <s v="02200088"/>
        <s v="02200089"/>
        <s v="02200090"/>
        <s v="02200091"/>
        <s v="02200092"/>
        <s v="02200093"/>
        <s v="02200094"/>
        <s v="02200095"/>
        <s v="02200096"/>
        <s v="02200097"/>
        <s v="02200098"/>
        <s v="02200099"/>
        <s v="02200100"/>
        <s v="02200101"/>
        <s v="02200102"/>
        <s v="02200103"/>
        <s v="02200104"/>
        <s v="02200105"/>
        <s v="02200106"/>
        <s v="02200107"/>
        <s v="02200108"/>
        <s v="02200109"/>
        <s v="02200110"/>
        <s v="02200111"/>
        <s v="02200112"/>
        <s v="02200113"/>
        <s v="02200114"/>
        <s v="02200115"/>
        <s v="02200116"/>
        <s v="02200117"/>
        <s v="02200118"/>
        <s v="02200119"/>
        <s v="02200120"/>
        <s v="02200121"/>
        <s v="02200122"/>
        <s v="02200123"/>
        <s v="02200124"/>
        <s v="02200125"/>
        <s v="02200126"/>
        <s v="02200127"/>
        <s v="02200128"/>
        <s v="02200129"/>
        <s v="02200130"/>
        <s v="02200131"/>
        <s v="02200132"/>
        <s v="02200133"/>
        <s v="02200134"/>
        <s v="02200135"/>
        <s v="02200136"/>
        <s v="02200137"/>
        <s v="02200138"/>
        <s v="02200139"/>
        <s v="02200140"/>
        <s v="02200141"/>
        <s v="02200142"/>
        <s v="02200143"/>
        <s v="02200144"/>
        <s v="02200145"/>
        <s v="02200146"/>
        <s v="02200147"/>
        <s v="02200148"/>
        <s v="02200149"/>
        <s v="02200150"/>
        <s v="02200151"/>
        <s v="02200152"/>
        <s v="02200153"/>
        <s v="02200154"/>
        <s v="02200155"/>
        <s v="02200156"/>
        <s v="02200157"/>
        <s v="02200158"/>
        <s v="02200159"/>
        <s v="02200160"/>
        <s v="02200161"/>
        <s v="02200162"/>
        <s v="02200163"/>
        <s v="02200164"/>
        <s v="02200165"/>
        <s v="02200166"/>
        <s v="02200167"/>
        <s v="02200168"/>
        <s v="02200169"/>
        <s v="02200170"/>
        <s v="02200171"/>
        <s v="02200172"/>
        <s v="02200173"/>
        <s v="02200174"/>
        <s v="02200175"/>
        <s v="02200176"/>
        <s v="02200177"/>
        <s v="02200178"/>
        <s v="02200179"/>
        <s v="02200180"/>
        <s v="02200181"/>
        <s v="02200182"/>
        <s v="02200183"/>
        <s v="02200184"/>
        <s v="02200185"/>
        <s v="02200186"/>
        <s v="02200187"/>
        <s v="02200188"/>
        <s v="02200189"/>
        <s v="02200190"/>
        <s v="02200191"/>
        <s v="02200192"/>
        <s v="02200193"/>
        <s v="02200194"/>
        <s v="02200195"/>
        <s v="02200196"/>
        <s v="02200197"/>
        <s v="02200198"/>
        <s v="02200199"/>
        <s v="02200200"/>
        <s v="02200201"/>
        <s v="02200202"/>
        <s v="02200203"/>
        <s v="02200204"/>
        <s v="02200205"/>
        <s v="02200206"/>
        <s v="02200207"/>
        <s v="02200208"/>
        <s v="02200209"/>
        <s v="02200210"/>
        <s v="02200211"/>
        <s v="02200212"/>
        <s v="02200213"/>
        <s v="02200214"/>
        <s v="02200215"/>
        <s v="02200216"/>
        <s v="02200217"/>
        <s v="02200218"/>
        <s v="02200219"/>
        <s v="02200220"/>
        <s v="02200221"/>
        <s v="02200222"/>
        <s v="02200223"/>
        <s v="02200224"/>
        <s v="02200225"/>
        <s v="02200226"/>
        <s v="02200227"/>
        <s v="02200228"/>
        <s v="02200229"/>
        <s v="02200230"/>
        <s v="02200231"/>
        <s v="02200232"/>
        <s v="02200233"/>
        <s v="02200234"/>
        <s v="02200235"/>
        <s v="02200236"/>
        <s v="02200237"/>
        <s v="02200238"/>
        <s v="02200239"/>
        <s v="02200240"/>
        <s v="02200241"/>
        <s v="02200242"/>
        <s v="02200243"/>
        <s v="02200244"/>
        <s v="02200245"/>
        <s v="02200246"/>
        <s v="02200247"/>
        <s v="02200248"/>
        <s v="02200249"/>
        <s v="02200250"/>
        <s v="02200251"/>
        <s v="02200252"/>
        <s v="02200253"/>
        <s v="02200254"/>
        <s v="02200255"/>
        <s v="02200256"/>
        <s v="02200257"/>
        <s v="02200258"/>
        <s v="02200259"/>
        <s v="02200260"/>
        <s v="02200261"/>
        <s v="02200262"/>
        <s v="02200263"/>
        <s v="02200264"/>
        <s v="02200265"/>
        <s v="02200266"/>
        <s v="02200267"/>
        <s v="02200268"/>
        <s v="02200269"/>
        <s v="02200270"/>
        <s v="02200271"/>
        <s v="02200272"/>
        <s v="02200273"/>
        <s v="02200274"/>
        <s v="02200275"/>
        <s v="02200276"/>
        <s v="02200277"/>
        <s v="02200278"/>
        <s v="02200279"/>
        <s v="02200280"/>
        <s v="02200281"/>
        <s v="02200282"/>
        <s v="02200283"/>
        <s v="02200284"/>
        <s v="02200285"/>
        <s v="02200286"/>
        <s v="02200287"/>
        <s v="02200288"/>
        <s v="02200289"/>
        <s v="02200290"/>
        <s v="02200291"/>
        <s v="02200292"/>
        <s v="02200293"/>
        <s v="02200294"/>
        <s v="02200295"/>
        <s v="02200296"/>
        <s v="02200297"/>
        <s v="02200298"/>
        <s v="02200299"/>
        <s v="02200300"/>
        <s v="02200301"/>
        <s v="02200302"/>
        <s v="02200303"/>
        <s v="02200304"/>
        <s v="02200305"/>
        <s v="02200306"/>
        <s v="02200307"/>
        <s v="02200308"/>
        <s v="02200309"/>
        <s v="02200310"/>
        <s v="02200311"/>
        <s v="02200312"/>
        <s v="02200313"/>
        <s v="02200314"/>
        <s v="02200315"/>
        <s v="02200316"/>
        <s v="02200317"/>
        <s v="02200318"/>
        <s v="02200319"/>
        <s v="02200320"/>
        <s v="02200321"/>
        <s v="02200322"/>
        <s v="02200323"/>
        <s v="02200324"/>
        <s v="02200325"/>
        <s v="02200326"/>
        <s v="02200327"/>
        <s v="02200328"/>
        <s v="02200329"/>
        <s v="02200330"/>
        <s v="02200331"/>
        <s v="02200332"/>
        <s v="02200333"/>
        <s v="02200334"/>
        <s v="02200335"/>
        <s v="02200336"/>
        <s v="02200337"/>
        <s v="02200338"/>
        <s v="02200339"/>
        <s v="02200340"/>
        <s v="02200341"/>
        <s v="02200342"/>
        <s v="02200343"/>
        <s v="02200344"/>
        <s v="02200345"/>
        <s v="02200346"/>
        <s v="02200347"/>
        <s v="02200348"/>
        <s v="02200349"/>
        <s v="02200350"/>
        <s v="02200351"/>
        <s v="02200352"/>
        <s v="02200353"/>
        <s v="02200354"/>
        <s v="02200355"/>
        <s v="02200356"/>
        <s v="02200357"/>
        <s v="02200358"/>
        <s v="02200359"/>
        <s v="02200360"/>
        <s v="02200361"/>
        <s v="02200362"/>
        <s v="02200363"/>
        <s v="02200364"/>
        <s v="02200365"/>
        <s v="02200366"/>
        <s v="02200367"/>
        <s v="02200368"/>
        <s v="02200369"/>
        <s v="02200370"/>
        <s v="02200371"/>
        <s v="02200372"/>
        <s v="02200373"/>
        <s v="02200374"/>
        <s v="02200375"/>
        <s v="02200376"/>
        <s v="02200377"/>
        <s v="02200378"/>
        <s v="02200379"/>
        <s v="02200380"/>
        <s v="02200381"/>
        <s v="02200382"/>
        <s v="02200383"/>
        <s v="02200384"/>
        <s v="02200385"/>
        <s v="02200386"/>
        <s v="02200387"/>
        <s v="02200388"/>
        <s v="02200389"/>
        <s v="02200390"/>
        <s v="02200391"/>
        <s v="02200392"/>
        <s v="02200393"/>
        <s v="02200394"/>
        <s v="02200395"/>
        <s v="02200396"/>
        <s v="02200397"/>
        <s v="02200398"/>
        <s v="02200399"/>
        <s v="02200400"/>
        <s v="02200401"/>
        <s v="02200402"/>
        <s v="02200403"/>
        <s v="02200404"/>
        <s v="02200405"/>
        <s v="02200406"/>
        <s v="02200407"/>
        <s v="03200001"/>
        <s v="03200002"/>
        <s v="03200003"/>
        <s v="03200004"/>
        <s v="03200005"/>
        <s v="03200006"/>
        <s v="03200007"/>
        <s v="03200008"/>
        <s v="03200009"/>
        <s v="03200010"/>
        <s v="03200011"/>
        <s v="03200012"/>
        <s v="03200013"/>
        <s v="03200014"/>
        <s v="03200015"/>
        <s v="03200016"/>
        <s v="03200017"/>
        <s v="03200018"/>
        <s v="03200019"/>
        <s v="03200020"/>
        <s v="03200021"/>
        <s v="03200022"/>
        <s v="03200023"/>
        <s v="03200024"/>
        <s v="03200025"/>
        <s v="03200026"/>
        <s v="03200027"/>
        <s v="03200028"/>
        <s v="03200029"/>
        <s v="03200030"/>
        <s v="03200031"/>
        <s v="03200032"/>
        <s v="03200033"/>
        <s v="03200034"/>
        <s v="03200035"/>
        <s v="03200036"/>
        <s v="03200037"/>
        <s v="03200038"/>
        <s v="03200039"/>
        <s v="03200040"/>
        <s v="03200041"/>
        <s v="03200042"/>
        <s v="03200043"/>
        <s v="03200044"/>
        <s v="03200045"/>
        <m/>
      </sharedItems>
    </cacheField>
    <cacheField name="Count_Pay" numFmtId="0">
      <sharedItems containsString="0" containsBlank="1" containsNumber="1" containsInteger="1" minValue="1" maxValue="3" count="4">
        <n v="1"/>
        <n v="2"/>
        <n v="3"/>
        <m/>
      </sharedItems>
    </cacheField>
    <cacheField name="Amt_Rcv" numFmtId="0">
      <sharedItems containsString="0" containsBlank="1" containsNumber="1" containsInteger="1" minValue="0" maxValue="61700"/>
    </cacheField>
    <cacheField name="Date" numFmtId="164">
      <sharedItems containsNonDate="0" containsDate="1" containsString="0" containsBlank="1" minDate="2021-06-01T00:00:00" maxDate="2021-06-21T00:00:00"/>
    </cacheField>
    <cacheField name="PayType" numFmtId="0">
      <sharedItems containsBlank="1"/>
    </cacheField>
    <cacheField name="RcvNos" numFmtId="0">
      <sharedItems containsString="0" containsBlank="1" containsNumber="1" containsInteger="1" minValue="101" maxValue="103"/>
    </cacheField>
    <cacheField name="Month" numFmtId="0">
      <sharedItems containsDate="1" containsBlank="1" containsMixedTypes="1" minDate="2021-06-02T00:00:00" maxDate="2021-06-21T00:00:00" count="8">
        <s v="Jun-21"/>
        <m/>
        <d v="2021-06-02T00:00:00"/>
        <d v="2021-06-03T00:00:00"/>
        <d v="2021-06-04T00:00:00"/>
        <d v="2021-06-05T00:00:00"/>
        <d v="2021-06-06T00:00:00"/>
        <d v="2021-06-20T00:00:00"/>
      </sharedItems>
    </cacheField>
    <cacheField name="Month1" numFmtId="0">
      <sharedItems containsBlank="1"/>
    </cacheField>
  </cacheFields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count="549">
  <r>
    <x v="0"/>
    <x v="0"/>
    <n v="33170"/>
    <d v="2021-06-13T00:00:00"/>
    <s v="upto13june21"/>
    <n v="101"/>
    <x v="0"/>
    <s v="Jun"/>
  </r>
  <r>
    <x v="1"/>
    <x v="0"/>
    <n v="57080"/>
    <d v="2021-06-13T00:00:00"/>
    <s v="upto13june21"/>
    <n v="102"/>
    <x v="0"/>
    <s v="Jun"/>
  </r>
  <r>
    <x v="2"/>
    <x v="0"/>
    <n v="52460"/>
    <d v="2021-06-13T00:00:00"/>
    <s v="upto13june21"/>
    <n v="103"/>
    <x v="0"/>
    <s v="Jun"/>
  </r>
  <r>
    <x v="3"/>
    <x v="0"/>
    <n v="15500"/>
    <d v="2021-06-13T00:00:00"/>
    <s v="upto13june21"/>
    <m/>
    <x v="0"/>
    <s v="Jun"/>
  </r>
  <r>
    <x v="4"/>
    <x v="0"/>
    <n v="21940"/>
    <d v="2021-06-13T00:00:00"/>
    <s v="upto13june21"/>
    <m/>
    <x v="0"/>
    <s v="Jun"/>
  </r>
  <r>
    <x v="5"/>
    <x v="0"/>
    <n v="2000"/>
    <d v="2021-06-13T00:00:00"/>
    <s v="upto13june21"/>
    <m/>
    <x v="0"/>
    <s v="Jun"/>
  </r>
  <r>
    <x v="6"/>
    <x v="0"/>
    <n v="29360"/>
    <d v="2021-06-13T00:00:00"/>
    <s v="upto13june21"/>
    <m/>
    <x v="0"/>
    <s v="Jun"/>
  </r>
  <r>
    <x v="7"/>
    <x v="0"/>
    <n v="52460"/>
    <d v="2021-06-13T00:00:00"/>
    <s v="upto13june21"/>
    <m/>
    <x v="0"/>
    <s v="Jun"/>
  </r>
  <r>
    <x v="8"/>
    <x v="0"/>
    <n v="52460"/>
    <d v="2021-06-13T00:00:00"/>
    <s v="upto13june21"/>
    <m/>
    <x v="0"/>
    <s v="Jun"/>
  </r>
  <r>
    <x v="9"/>
    <x v="0"/>
    <n v="27820"/>
    <d v="2021-06-13T00:00:00"/>
    <s v="upto13june21"/>
    <m/>
    <x v="0"/>
    <s v="Jun"/>
  </r>
  <r>
    <x v="10"/>
    <x v="0"/>
    <n v="57080"/>
    <d v="2021-06-13T00:00:00"/>
    <s v="upto13june21"/>
    <m/>
    <x v="0"/>
    <s v="Jun"/>
  </r>
  <r>
    <x v="11"/>
    <x v="0"/>
    <n v="46860"/>
    <d v="2021-06-13T00:00:00"/>
    <s v="upto13june21"/>
    <m/>
    <x v="0"/>
    <s v="Jun"/>
  </r>
  <r>
    <x v="12"/>
    <x v="0"/>
    <n v="57080"/>
    <d v="2021-06-13T00:00:00"/>
    <s v="upto13june21"/>
    <m/>
    <x v="0"/>
    <s v="Jun"/>
  </r>
  <r>
    <x v="13"/>
    <x v="0"/>
    <n v="15500"/>
    <d v="2021-06-13T00:00:00"/>
    <s v="upto13june21"/>
    <m/>
    <x v="0"/>
    <s v="Jun"/>
  </r>
  <r>
    <x v="14"/>
    <x v="0"/>
    <n v="30860"/>
    <d v="2021-06-13T00:00:00"/>
    <s v="upto13june21"/>
    <m/>
    <x v="0"/>
    <s v="Jun"/>
  </r>
  <r>
    <x v="15"/>
    <x v="0"/>
    <n v="44480"/>
    <d v="2021-06-13T00:00:00"/>
    <s v="upto13june21"/>
    <m/>
    <x v="0"/>
    <s v="Jun"/>
  </r>
  <r>
    <x v="16"/>
    <x v="0"/>
    <n v="54560"/>
    <d v="2021-06-13T00:00:00"/>
    <s v="upto13june21"/>
    <m/>
    <x v="0"/>
    <s v="Jun"/>
  </r>
  <r>
    <x v="17"/>
    <x v="0"/>
    <n v="5000"/>
    <d v="2021-06-13T00:00:00"/>
    <s v="upto13june21"/>
    <m/>
    <x v="0"/>
    <s v="Jun"/>
  </r>
  <r>
    <x v="18"/>
    <x v="0"/>
    <n v="45880"/>
    <d v="2021-06-13T00:00:00"/>
    <s v="upto13june21"/>
    <m/>
    <x v="0"/>
    <s v="Jun"/>
  </r>
  <r>
    <x v="19"/>
    <x v="0"/>
    <n v="47840"/>
    <d v="2021-06-13T00:00:00"/>
    <s v="upto13june21"/>
    <m/>
    <x v="0"/>
    <s v="Jun"/>
  </r>
  <r>
    <x v="20"/>
    <x v="0"/>
    <n v="50250"/>
    <d v="2021-06-13T00:00:00"/>
    <s v="upto13june21"/>
    <m/>
    <x v="0"/>
    <s v="Jun"/>
  </r>
  <r>
    <x v="21"/>
    <x v="0"/>
    <n v="32590"/>
    <d v="2021-06-13T00:00:00"/>
    <s v="upto13june21"/>
    <m/>
    <x v="0"/>
    <s v="Jun"/>
  </r>
  <r>
    <x v="22"/>
    <x v="0"/>
    <n v="37200"/>
    <d v="2021-06-13T00:00:00"/>
    <s v="upto13june21"/>
    <m/>
    <x v="0"/>
    <s v="Jun"/>
  </r>
  <r>
    <x v="23"/>
    <x v="0"/>
    <n v="57080"/>
    <d v="2021-06-13T00:00:00"/>
    <s v="upto13june21"/>
    <m/>
    <x v="0"/>
    <s v="Jun"/>
  </r>
  <r>
    <x v="24"/>
    <x v="0"/>
    <n v="33980"/>
    <d v="2021-06-13T00:00:00"/>
    <s v="upto13june21"/>
    <m/>
    <x v="0"/>
    <s v="Jun"/>
  </r>
  <r>
    <x v="25"/>
    <x v="0"/>
    <n v="50220"/>
    <d v="2021-06-13T00:00:00"/>
    <s v="upto13june21"/>
    <m/>
    <x v="0"/>
    <s v="Jun"/>
  </r>
  <r>
    <x v="26"/>
    <x v="0"/>
    <n v="57080"/>
    <d v="2021-06-13T00:00:00"/>
    <s v="upto13june21"/>
    <m/>
    <x v="0"/>
    <s v="Jun"/>
  </r>
  <r>
    <x v="27"/>
    <x v="0"/>
    <n v="52460"/>
    <d v="2021-06-13T00:00:00"/>
    <s v="upto13june21"/>
    <m/>
    <x v="0"/>
    <s v="Jun"/>
  </r>
  <r>
    <x v="28"/>
    <x v="0"/>
    <n v="41260"/>
    <d v="2021-06-13T00:00:00"/>
    <s v="upto13june21"/>
    <m/>
    <x v="0"/>
    <s v="Jun"/>
  </r>
  <r>
    <x v="29"/>
    <x v="0"/>
    <n v="57080"/>
    <d v="2021-06-13T00:00:00"/>
    <s v="upto13june21"/>
    <m/>
    <x v="0"/>
    <s v="Jun"/>
  </r>
  <r>
    <x v="30"/>
    <x v="0"/>
    <n v="28620"/>
    <d v="2021-06-13T00:00:00"/>
    <s v="upto13june21"/>
    <m/>
    <x v="0"/>
    <s v="Jun"/>
  </r>
  <r>
    <x v="31"/>
    <x v="0"/>
    <n v="54560"/>
    <d v="2021-06-13T00:00:00"/>
    <s v="upto13june21"/>
    <m/>
    <x v="0"/>
    <s v="Jun"/>
  </r>
  <r>
    <x v="32"/>
    <x v="0"/>
    <n v="52460"/>
    <d v="2021-06-13T00:00:00"/>
    <s v="upto13june21"/>
    <m/>
    <x v="0"/>
    <s v="Jun"/>
  </r>
  <r>
    <x v="33"/>
    <x v="0"/>
    <n v="45960"/>
    <d v="2021-06-13T00:00:00"/>
    <s v="upto13june21"/>
    <m/>
    <x v="0"/>
    <s v="Jun"/>
  </r>
  <r>
    <x v="34"/>
    <x v="0"/>
    <n v="27680"/>
    <d v="2021-06-13T00:00:00"/>
    <s v="upto13june21"/>
    <m/>
    <x v="0"/>
    <s v="Jun"/>
  </r>
  <r>
    <x v="35"/>
    <x v="0"/>
    <n v="44480"/>
    <d v="2021-06-13T00:00:00"/>
    <s v="upto13june21"/>
    <m/>
    <x v="0"/>
    <s v="Jun"/>
  </r>
  <r>
    <x v="36"/>
    <x v="0"/>
    <n v="52460"/>
    <d v="2021-06-13T00:00:00"/>
    <s v="upto13june21"/>
    <m/>
    <x v="0"/>
    <s v="Jun"/>
  </r>
  <r>
    <x v="37"/>
    <x v="0"/>
    <n v="58460"/>
    <d v="2021-06-13T00:00:00"/>
    <s v="upto13june21"/>
    <m/>
    <x v="0"/>
    <s v="Jun"/>
  </r>
  <r>
    <x v="38"/>
    <x v="0"/>
    <n v="36290"/>
    <d v="2021-06-13T00:00:00"/>
    <s v="upto13june21"/>
    <m/>
    <x v="0"/>
    <s v="Jun"/>
  </r>
  <r>
    <x v="39"/>
    <x v="0"/>
    <n v="15500"/>
    <d v="2021-06-13T00:00:00"/>
    <s v="upto13june21"/>
    <m/>
    <x v="0"/>
    <s v="Jun"/>
  </r>
  <r>
    <x v="40"/>
    <x v="0"/>
    <n v="31740"/>
    <d v="2021-06-13T00:00:00"/>
    <s v="upto13june21"/>
    <m/>
    <x v="0"/>
    <s v="Jun"/>
  </r>
  <r>
    <x v="41"/>
    <x v="0"/>
    <n v="52480"/>
    <d v="2021-06-13T00:00:00"/>
    <s v="upto13june21"/>
    <m/>
    <x v="0"/>
    <s v="Jun"/>
  </r>
  <r>
    <x v="42"/>
    <x v="0"/>
    <n v="50780"/>
    <d v="2021-06-13T00:00:00"/>
    <s v="upto13june21"/>
    <m/>
    <x v="0"/>
    <s v="Jun"/>
  </r>
  <r>
    <x v="43"/>
    <x v="0"/>
    <n v="31670"/>
    <d v="2021-06-13T00:00:00"/>
    <s v="upto13june21"/>
    <m/>
    <x v="0"/>
    <s v="Jun"/>
  </r>
  <r>
    <x v="44"/>
    <x v="0"/>
    <n v="39360"/>
    <d v="2021-06-13T00:00:00"/>
    <s v="upto13june21"/>
    <m/>
    <x v="0"/>
    <s v="Jun"/>
  </r>
  <r>
    <x v="45"/>
    <x v="0"/>
    <n v="57080"/>
    <d v="2021-06-13T00:00:00"/>
    <s v="upto13june21"/>
    <m/>
    <x v="0"/>
    <s v="Jun"/>
  </r>
  <r>
    <x v="46"/>
    <x v="0"/>
    <n v="33980"/>
    <d v="2021-06-13T00:00:00"/>
    <s v="upto13june21"/>
    <m/>
    <x v="0"/>
    <s v="Jun"/>
  </r>
  <r>
    <x v="47"/>
    <x v="0"/>
    <n v="36290"/>
    <d v="2021-06-13T00:00:00"/>
    <s v="upto13june21"/>
    <m/>
    <x v="0"/>
    <s v="Jun"/>
  </r>
  <r>
    <x v="48"/>
    <x v="0"/>
    <n v="48000"/>
    <d v="2021-06-13T00:00:00"/>
    <s v="upto13june21"/>
    <m/>
    <x v="0"/>
    <s v="Jun"/>
  </r>
  <r>
    <x v="49"/>
    <x v="0"/>
    <n v="40060"/>
    <d v="2021-06-13T00:00:00"/>
    <s v="upto13june21"/>
    <m/>
    <x v="0"/>
    <s v="Jun"/>
  </r>
  <r>
    <x v="50"/>
    <x v="0"/>
    <n v="41540"/>
    <d v="2021-06-13T00:00:00"/>
    <s v="upto13june21"/>
    <m/>
    <x v="0"/>
    <s v="Jun"/>
  </r>
  <r>
    <x v="51"/>
    <x v="0"/>
    <n v="30060"/>
    <d v="2021-06-13T00:00:00"/>
    <s v="upto13june21"/>
    <m/>
    <x v="0"/>
    <s v="Jun"/>
  </r>
  <r>
    <x v="52"/>
    <x v="0"/>
    <n v="30060"/>
    <d v="2021-06-13T00:00:00"/>
    <s v="upto13june21"/>
    <m/>
    <x v="0"/>
    <s v="Jun"/>
  </r>
  <r>
    <x v="53"/>
    <x v="0"/>
    <n v="50220"/>
    <d v="2021-06-13T00:00:00"/>
    <s v="upto13june21"/>
    <m/>
    <x v="0"/>
    <s v="Jun"/>
  </r>
  <r>
    <x v="54"/>
    <x v="0"/>
    <n v="52460"/>
    <d v="2021-06-13T00:00:00"/>
    <s v="upto13june21"/>
    <m/>
    <x v="0"/>
    <s v="Jun"/>
  </r>
  <r>
    <x v="55"/>
    <x v="0"/>
    <n v="33980"/>
    <d v="2021-06-13T00:00:00"/>
    <s v="upto13june21"/>
    <m/>
    <x v="0"/>
    <s v="Jun"/>
  </r>
  <r>
    <x v="56"/>
    <x v="0"/>
    <n v="27480"/>
    <d v="2021-06-13T00:00:00"/>
    <s v="upto13june21"/>
    <m/>
    <x v="0"/>
    <s v="Jun"/>
  </r>
  <r>
    <x v="57"/>
    <x v="0"/>
    <n v="39980"/>
    <d v="2021-06-13T00:00:00"/>
    <s v="upto13june21"/>
    <m/>
    <x v="0"/>
    <s v="Jun"/>
  </r>
  <r>
    <x v="58"/>
    <x v="0"/>
    <n v="32400"/>
    <d v="2021-06-13T00:00:00"/>
    <s v="upto13june21"/>
    <m/>
    <x v="0"/>
    <s v="Jun"/>
  </r>
  <r>
    <x v="59"/>
    <x v="0"/>
    <n v="57080"/>
    <d v="2021-06-13T00:00:00"/>
    <s v="upto13june21"/>
    <m/>
    <x v="0"/>
    <s v="Jun"/>
  </r>
  <r>
    <x v="60"/>
    <x v="0"/>
    <n v="43220"/>
    <d v="2021-06-13T00:00:00"/>
    <s v="upto13june21"/>
    <m/>
    <x v="0"/>
    <s v="Jun"/>
  </r>
  <r>
    <x v="61"/>
    <x v="0"/>
    <n v="41540"/>
    <d v="2021-06-13T00:00:00"/>
    <s v="upto13june21"/>
    <m/>
    <x v="0"/>
    <s v="Jun"/>
  </r>
  <r>
    <x v="62"/>
    <x v="0"/>
    <n v="19000"/>
    <d v="2021-06-13T00:00:00"/>
    <s v="upto13june21"/>
    <m/>
    <x v="0"/>
    <s v="Jun"/>
  </r>
  <r>
    <x v="63"/>
    <x v="0"/>
    <n v="52460"/>
    <d v="2021-06-13T00:00:00"/>
    <s v="upto13june21"/>
    <m/>
    <x v="0"/>
    <s v="Jun"/>
  </r>
  <r>
    <x v="64"/>
    <x v="0"/>
    <n v="33020"/>
    <d v="2021-06-13T00:00:00"/>
    <s v="upto13june21"/>
    <m/>
    <x v="0"/>
    <s v="Jun"/>
  </r>
  <r>
    <x v="65"/>
    <x v="0"/>
    <n v="49790"/>
    <d v="2021-06-13T00:00:00"/>
    <s v="upto13june21"/>
    <m/>
    <x v="0"/>
    <s v="Jun"/>
  </r>
  <r>
    <x v="66"/>
    <x v="0"/>
    <n v="33980"/>
    <d v="2021-06-13T00:00:00"/>
    <s v="upto13june21"/>
    <m/>
    <x v="0"/>
    <s v="Jun"/>
  </r>
  <r>
    <x v="67"/>
    <x v="0"/>
    <n v="57080"/>
    <d v="2021-06-13T00:00:00"/>
    <s v="upto13june21"/>
    <m/>
    <x v="0"/>
    <s v="Jun"/>
  </r>
  <r>
    <x v="68"/>
    <x v="0"/>
    <n v="57080"/>
    <d v="2021-06-13T00:00:00"/>
    <s v="upto13june21"/>
    <m/>
    <x v="0"/>
    <s v="Jun"/>
  </r>
  <r>
    <x v="69"/>
    <x v="0"/>
    <n v="33980"/>
    <d v="2021-06-13T00:00:00"/>
    <s v="upto13june21"/>
    <m/>
    <x v="0"/>
    <s v="Jun"/>
  </r>
  <r>
    <x v="70"/>
    <x v="0"/>
    <n v="54000"/>
    <d v="2021-06-13T00:00:00"/>
    <s v="upto13june21"/>
    <m/>
    <x v="0"/>
    <s v="Jun"/>
  </r>
  <r>
    <x v="71"/>
    <x v="0"/>
    <n v="57080"/>
    <d v="2021-06-13T00:00:00"/>
    <s v="upto13june21"/>
    <m/>
    <x v="0"/>
    <s v="Jun"/>
  </r>
  <r>
    <x v="72"/>
    <x v="0"/>
    <n v="14100"/>
    <d v="2021-06-13T00:00:00"/>
    <s v="upto13june21"/>
    <m/>
    <x v="0"/>
    <s v="Jun"/>
  </r>
  <r>
    <x v="73"/>
    <x v="0"/>
    <n v="33770"/>
    <d v="2021-06-13T00:00:00"/>
    <s v="upto13june21"/>
    <m/>
    <x v="0"/>
    <s v="Jun"/>
  </r>
  <r>
    <x v="74"/>
    <x v="0"/>
    <n v="31670"/>
    <d v="2021-06-13T00:00:00"/>
    <s v="upto13june21"/>
    <m/>
    <x v="0"/>
    <s v="Jun"/>
  </r>
  <r>
    <x v="75"/>
    <x v="0"/>
    <n v="37900"/>
    <d v="2021-06-13T00:00:00"/>
    <s v="upto13june21"/>
    <m/>
    <x v="0"/>
    <s v="Jun"/>
  </r>
  <r>
    <x v="76"/>
    <x v="0"/>
    <n v="36290"/>
    <d v="2021-06-13T00:00:00"/>
    <s v="upto13june21"/>
    <m/>
    <x v="0"/>
    <s v="Jun"/>
  </r>
  <r>
    <x v="77"/>
    <x v="0"/>
    <n v="54560"/>
    <d v="2021-06-13T00:00:00"/>
    <s v="upto13june21"/>
    <m/>
    <x v="0"/>
    <s v="Jun"/>
  </r>
  <r>
    <x v="78"/>
    <x v="0"/>
    <n v="52460"/>
    <d v="2021-06-13T00:00:00"/>
    <s v="upto13june21"/>
    <m/>
    <x v="0"/>
    <s v="Jun"/>
  </r>
  <r>
    <x v="79"/>
    <x v="0"/>
    <n v="52460"/>
    <d v="2021-06-13T00:00:00"/>
    <s v="upto13june21"/>
    <m/>
    <x v="0"/>
    <s v="Jun"/>
  </r>
  <r>
    <x v="80"/>
    <x v="0"/>
    <n v="22080"/>
    <d v="2021-06-13T00:00:00"/>
    <s v="upto13june21"/>
    <m/>
    <x v="0"/>
    <s v="Jun"/>
  </r>
  <r>
    <x v="81"/>
    <x v="0"/>
    <n v="17500"/>
    <d v="2021-06-13T00:00:00"/>
    <s v="upto13june21"/>
    <m/>
    <x v="0"/>
    <s v="Jun"/>
  </r>
  <r>
    <x v="82"/>
    <x v="0"/>
    <n v="57080"/>
    <d v="2021-06-13T00:00:00"/>
    <s v="upto13june21"/>
    <m/>
    <x v="0"/>
    <s v="Jun"/>
  </r>
  <r>
    <x v="83"/>
    <x v="0"/>
    <n v="31720"/>
    <d v="2021-06-13T00:00:00"/>
    <s v="upto13june21"/>
    <m/>
    <x v="0"/>
    <s v="Jun"/>
  </r>
  <r>
    <x v="84"/>
    <x v="0"/>
    <n v="50220"/>
    <d v="2021-06-13T00:00:00"/>
    <s v="upto13june21"/>
    <m/>
    <x v="0"/>
    <s v="Jun"/>
  </r>
  <r>
    <x v="85"/>
    <x v="0"/>
    <n v="15500"/>
    <d v="2021-06-13T00:00:00"/>
    <s v="upto13june21"/>
    <m/>
    <x v="0"/>
    <s v="Jun"/>
  </r>
  <r>
    <x v="86"/>
    <x v="0"/>
    <n v="32100"/>
    <d v="2021-06-13T00:00:00"/>
    <s v="upto13june21"/>
    <m/>
    <x v="0"/>
    <s v="Jun"/>
  </r>
  <r>
    <x v="87"/>
    <x v="0"/>
    <n v="52460"/>
    <d v="2021-06-13T00:00:00"/>
    <s v="upto13june21"/>
    <m/>
    <x v="0"/>
    <s v="Jun"/>
  </r>
  <r>
    <x v="88"/>
    <x v="0"/>
    <n v="33980"/>
    <d v="2021-06-13T00:00:00"/>
    <s v="upto13june21"/>
    <m/>
    <x v="0"/>
    <s v="Jun"/>
  </r>
  <r>
    <x v="89"/>
    <x v="0"/>
    <n v="36290"/>
    <d v="2021-06-13T00:00:00"/>
    <s v="upto13june21"/>
    <m/>
    <x v="0"/>
    <s v="Jun"/>
  </r>
  <r>
    <x v="90"/>
    <x v="0"/>
    <n v="50220"/>
    <d v="2021-06-13T00:00:00"/>
    <s v="upto13june21"/>
    <m/>
    <x v="0"/>
    <s v="Jun"/>
  </r>
  <r>
    <x v="91"/>
    <x v="0"/>
    <n v="41260"/>
    <d v="2021-06-13T00:00:00"/>
    <s v="upto13june21"/>
    <m/>
    <x v="0"/>
    <s v="Jun"/>
  </r>
  <r>
    <x v="92"/>
    <x v="0"/>
    <n v="54560"/>
    <d v="2021-06-13T00:00:00"/>
    <s v="upto13june21"/>
    <m/>
    <x v="0"/>
    <s v="Jun"/>
  </r>
  <r>
    <x v="93"/>
    <x v="0"/>
    <n v="52460"/>
    <d v="2021-06-13T00:00:00"/>
    <s v="upto13june21"/>
    <m/>
    <x v="0"/>
    <s v="Jun"/>
  </r>
  <r>
    <x v="94"/>
    <x v="0"/>
    <n v="50220"/>
    <d v="2021-06-13T00:00:00"/>
    <s v="upto13june21"/>
    <m/>
    <x v="0"/>
    <s v="Jun"/>
  </r>
  <r>
    <x v="95"/>
    <x v="0"/>
    <n v="50220"/>
    <d v="2021-06-13T00:00:00"/>
    <s v="upto13june21"/>
    <m/>
    <x v="0"/>
    <s v="Jun"/>
  </r>
  <r>
    <x v="96"/>
    <x v="0"/>
    <n v="52460"/>
    <d v="2021-06-13T00:00:00"/>
    <s v="upto13june21"/>
    <m/>
    <x v="0"/>
    <s v="Jun"/>
  </r>
  <r>
    <x v="97"/>
    <x v="0"/>
    <n v="41260"/>
    <d v="2021-06-13T00:00:00"/>
    <s v="upto13june21"/>
    <m/>
    <x v="0"/>
    <s v="Jun"/>
  </r>
  <r>
    <x v="98"/>
    <x v="0"/>
    <n v="57080"/>
    <d v="2021-06-13T00:00:00"/>
    <s v="upto13june21"/>
    <m/>
    <x v="0"/>
    <s v="Jun"/>
  </r>
  <r>
    <x v="99"/>
    <x v="0"/>
    <n v="47840"/>
    <d v="2021-06-13T00:00:00"/>
    <s v="upto13june21"/>
    <m/>
    <x v="0"/>
    <s v="Jun"/>
  </r>
  <r>
    <x v="100"/>
    <x v="0"/>
    <n v="37730"/>
    <d v="2021-06-13T00:00:00"/>
    <s v="upto13june21"/>
    <m/>
    <x v="0"/>
    <s v="Jun"/>
  </r>
  <r>
    <x v="101"/>
    <x v="0"/>
    <n v="38600"/>
    <d v="2021-06-13T00:00:00"/>
    <s v="upto13june21"/>
    <m/>
    <x v="0"/>
    <s v="Jun"/>
  </r>
  <r>
    <x v="102"/>
    <x v="0"/>
    <n v="23820"/>
    <d v="2021-06-13T00:00:00"/>
    <s v="upto13june21"/>
    <m/>
    <x v="0"/>
    <s v="Jun"/>
  </r>
  <r>
    <x v="103"/>
    <x v="0"/>
    <n v="38600"/>
    <d v="2021-06-13T00:00:00"/>
    <s v="upto13june21"/>
    <m/>
    <x v="0"/>
    <s v="Jun"/>
  </r>
  <r>
    <x v="104"/>
    <x v="0"/>
    <n v="47000"/>
    <d v="2021-06-13T00:00:00"/>
    <s v="upto13june21"/>
    <m/>
    <x v="0"/>
    <s v="Jun"/>
  </r>
  <r>
    <x v="105"/>
    <x v="0"/>
    <n v="33980"/>
    <d v="2021-06-13T00:00:00"/>
    <s v="upto13june21"/>
    <m/>
    <x v="0"/>
    <s v="Jun"/>
  </r>
  <r>
    <x v="106"/>
    <x v="0"/>
    <n v="57080"/>
    <d v="2021-06-13T00:00:00"/>
    <s v="upto13june21"/>
    <m/>
    <x v="0"/>
    <s v="Jun"/>
  </r>
  <r>
    <x v="107"/>
    <x v="0"/>
    <n v="52460"/>
    <d v="2021-06-13T00:00:00"/>
    <s v="upto13june21"/>
    <m/>
    <x v="0"/>
    <s v="Jun"/>
  </r>
  <r>
    <x v="108"/>
    <x v="0"/>
    <n v="30260"/>
    <d v="2021-06-13T00:00:00"/>
    <s v="upto13june21"/>
    <m/>
    <x v="0"/>
    <s v="Jun"/>
  </r>
  <r>
    <x v="109"/>
    <x v="0"/>
    <n v="57080"/>
    <d v="2021-06-13T00:00:00"/>
    <s v="upto13june21"/>
    <m/>
    <x v="0"/>
    <s v="Jun"/>
  </r>
  <r>
    <x v="110"/>
    <x v="0"/>
    <n v="52460"/>
    <d v="2021-06-13T00:00:00"/>
    <s v="upto13june21"/>
    <m/>
    <x v="0"/>
    <s v="Jun"/>
  </r>
  <r>
    <x v="111"/>
    <x v="0"/>
    <n v="52460"/>
    <d v="2021-06-13T00:00:00"/>
    <s v="upto13june21"/>
    <m/>
    <x v="0"/>
    <s v="Jun"/>
  </r>
  <r>
    <x v="112"/>
    <x v="0"/>
    <n v="57080"/>
    <d v="2021-06-13T00:00:00"/>
    <s v="upto13june21"/>
    <m/>
    <x v="0"/>
    <s v="Jun"/>
  </r>
  <r>
    <x v="113"/>
    <x v="0"/>
    <n v="52460"/>
    <d v="2021-06-13T00:00:00"/>
    <s v="upto13june21"/>
    <m/>
    <x v="0"/>
    <s v="Jun"/>
  </r>
  <r>
    <x v="114"/>
    <x v="0"/>
    <n v="57080"/>
    <d v="2021-06-13T00:00:00"/>
    <s v="upto13june21"/>
    <m/>
    <x v="0"/>
    <s v="Jun"/>
  </r>
  <r>
    <x v="115"/>
    <x v="0"/>
    <n v="50220"/>
    <d v="2021-06-13T00:00:00"/>
    <s v="upto13june21"/>
    <m/>
    <x v="0"/>
    <s v="Jun"/>
  </r>
  <r>
    <x v="116"/>
    <x v="0"/>
    <n v="5000"/>
    <d v="2021-06-13T00:00:00"/>
    <s v="upto13june21"/>
    <m/>
    <x v="0"/>
    <s v="Jun"/>
  </r>
  <r>
    <x v="117"/>
    <x v="0"/>
    <n v="38600"/>
    <d v="2021-06-13T00:00:00"/>
    <s v="upto13june21"/>
    <m/>
    <x v="0"/>
    <s v="Jun"/>
  </r>
  <r>
    <x v="118"/>
    <x v="0"/>
    <n v="57080"/>
    <d v="2021-06-13T00:00:00"/>
    <s v="upto13june21"/>
    <m/>
    <x v="0"/>
    <s v="Jun"/>
  </r>
  <r>
    <x v="119"/>
    <x v="0"/>
    <n v="36290"/>
    <d v="2021-06-13T00:00:00"/>
    <s v="upto13june21"/>
    <m/>
    <x v="0"/>
    <s v="Jun"/>
  </r>
  <r>
    <x v="120"/>
    <x v="0"/>
    <n v="43220"/>
    <d v="2021-06-13T00:00:00"/>
    <s v="upto13june21"/>
    <m/>
    <x v="0"/>
    <s v="Jun"/>
  </r>
  <r>
    <x v="121"/>
    <x v="0"/>
    <n v="50220"/>
    <d v="2021-06-13T00:00:00"/>
    <s v="upto13june21"/>
    <m/>
    <x v="0"/>
    <s v="Jun"/>
  </r>
  <r>
    <x v="122"/>
    <x v="0"/>
    <n v="39220"/>
    <d v="2021-06-13T00:00:00"/>
    <s v="upto13june21"/>
    <m/>
    <x v="0"/>
    <s v="Jun"/>
  </r>
  <r>
    <x v="123"/>
    <x v="0"/>
    <n v="50220"/>
    <d v="2021-06-13T00:00:00"/>
    <s v="upto13june21"/>
    <m/>
    <x v="0"/>
    <s v="Jun"/>
  </r>
  <r>
    <x v="124"/>
    <x v="0"/>
    <n v="27480"/>
    <d v="2021-06-13T00:00:00"/>
    <s v="upto13june21"/>
    <m/>
    <x v="0"/>
    <s v="Jun"/>
  </r>
  <r>
    <x v="125"/>
    <x v="0"/>
    <n v="33980"/>
    <d v="2021-06-13T00:00:00"/>
    <s v="upto13june21"/>
    <m/>
    <x v="0"/>
    <s v="Jun"/>
  </r>
  <r>
    <x v="126"/>
    <x v="0"/>
    <n v="52460"/>
    <d v="2021-06-13T00:00:00"/>
    <s v="upto13june21"/>
    <m/>
    <x v="0"/>
    <s v="Jun"/>
  </r>
  <r>
    <x v="127"/>
    <x v="0"/>
    <n v="31600"/>
    <d v="2021-06-13T00:00:00"/>
    <s v="upto13june21"/>
    <m/>
    <x v="0"/>
    <s v="Jun"/>
  </r>
  <r>
    <x v="128"/>
    <x v="0"/>
    <n v="41260"/>
    <d v="2021-06-13T00:00:00"/>
    <s v="upto13june21"/>
    <m/>
    <x v="0"/>
    <s v="Jun"/>
  </r>
  <r>
    <x v="129"/>
    <x v="0"/>
    <n v="38600"/>
    <d v="2021-06-13T00:00:00"/>
    <s v="upto13june21"/>
    <m/>
    <x v="0"/>
    <s v="Jun"/>
  </r>
  <r>
    <x v="130"/>
    <x v="0"/>
    <n v="50220"/>
    <d v="2021-06-13T00:00:00"/>
    <s v="upto13june21"/>
    <m/>
    <x v="0"/>
    <s v="Jun"/>
  </r>
  <r>
    <x v="131"/>
    <x v="0"/>
    <n v="33980"/>
    <d v="2021-06-13T00:00:00"/>
    <s v="upto13june21"/>
    <m/>
    <x v="0"/>
    <s v="Jun"/>
  </r>
  <r>
    <x v="132"/>
    <x v="0"/>
    <n v="45880"/>
    <d v="2021-06-13T00:00:00"/>
    <s v="upto13june21"/>
    <m/>
    <x v="0"/>
    <s v="Jun"/>
  </r>
  <r>
    <x v="133"/>
    <x v="0"/>
    <n v="54560"/>
    <d v="2021-06-13T00:00:00"/>
    <s v="upto13june21"/>
    <m/>
    <x v="0"/>
    <s v="Jun"/>
  </r>
  <r>
    <x v="134"/>
    <x v="0"/>
    <n v="47840"/>
    <d v="2021-06-13T00:00:00"/>
    <s v="upto13june21"/>
    <m/>
    <x v="0"/>
    <s v="Jun"/>
  </r>
  <r>
    <x v="135"/>
    <x v="0"/>
    <n v="33980"/>
    <d v="2021-06-13T00:00:00"/>
    <s v="upto13june21"/>
    <m/>
    <x v="0"/>
    <s v="Jun"/>
  </r>
  <r>
    <x v="136"/>
    <x v="0"/>
    <n v="57080"/>
    <d v="2021-06-13T00:00:00"/>
    <s v="upto13june21"/>
    <m/>
    <x v="0"/>
    <s v="Jun"/>
  </r>
  <r>
    <x v="137"/>
    <x v="0"/>
    <n v="43220"/>
    <d v="2021-06-13T00:00:00"/>
    <s v="upto13june21"/>
    <m/>
    <x v="0"/>
    <s v="Jun"/>
  </r>
  <r>
    <x v="138"/>
    <x v="0"/>
    <n v="43220"/>
    <d v="2021-06-13T00:00:00"/>
    <s v="upto13june21"/>
    <m/>
    <x v="0"/>
    <s v="Jun"/>
  </r>
  <r>
    <x v="139"/>
    <x v="0"/>
    <n v="47840"/>
    <d v="2021-06-13T00:00:00"/>
    <s v="upto13june21"/>
    <m/>
    <x v="0"/>
    <s v="Jun"/>
  </r>
  <r>
    <x v="140"/>
    <x v="0"/>
    <n v="9000"/>
    <d v="2021-06-13T00:00:00"/>
    <s v="upto13june21"/>
    <m/>
    <x v="0"/>
    <s v="Jun"/>
  </r>
  <r>
    <x v="141"/>
    <x v="0"/>
    <n v="57080"/>
    <d v="2021-06-13T00:00:00"/>
    <s v="upto13june21"/>
    <m/>
    <x v="0"/>
    <s v="Jun"/>
  </r>
  <r>
    <x v="142"/>
    <x v="0"/>
    <n v="57080"/>
    <d v="2021-06-13T00:00:00"/>
    <s v="upto13june21"/>
    <m/>
    <x v="0"/>
    <s v="Jun"/>
  </r>
  <r>
    <x v="143"/>
    <x v="0"/>
    <n v="52460"/>
    <d v="2021-06-13T00:00:00"/>
    <s v="upto13june21"/>
    <m/>
    <x v="0"/>
    <s v="Jun"/>
  </r>
  <r>
    <x v="144"/>
    <x v="0"/>
    <n v="47840"/>
    <d v="2021-06-13T00:00:00"/>
    <s v="upto13june21"/>
    <m/>
    <x v="0"/>
    <s v="Jun"/>
  </r>
  <r>
    <x v="145"/>
    <x v="0"/>
    <n v="50220"/>
    <d v="2021-06-13T00:00:00"/>
    <s v="upto13june21"/>
    <m/>
    <x v="0"/>
    <s v="Jun"/>
  </r>
  <r>
    <x v="146"/>
    <x v="0"/>
    <n v="43220"/>
    <d v="2021-06-13T00:00:00"/>
    <s v="upto13june21"/>
    <m/>
    <x v="0"/>
    <s v="Jun"/>
  </r>
  <r>
    <x v="147"/>
    <x v="0"/>
    <n v="41340"/>
    <d v="2021-06-13T00:00:00"/>
    <s v="upto13june21"/>
    <m/>
    <x v="0"/>
    <s v="Jun"/>
  </r>
  <r>
    <x v="148"/>
    <x v="0"/>
    <n v="15500"/>
    <d v="2021-06-13T00:00:00"/>
    <s v="upto13june21"/>
    <m/>
    <x v="0"/>
    <s v="Jun"/>
  </r>
  <r>
    <x v="149"/>
    <x v="0"/>
    <n v="57080"/>
    <d v="2021-06-13T00:00:00"/>
    <s v="upto13june21"/>
    <m/>
    <x v="0"/>
    <s v="Jun"/>
  </r>
  <r>
    <x v="150"/>
    <x v="0"/>
    <n v="38040"/>
    <d v="2021-06-13T00:00:00"/>
    <s v="upto13june21"/>
    <m/>
    <x v="0"/>
    <s v="Jun"/>
  </r>
  <r>
    <x v="151"/>
    <x v="0"/>
    <n v="33980"/>
    <d v="2021-06-13T00:00:00"/>
    <s v="upto13june21"/>
    <m/>
    <x v="0"/>
    <s v="Jun"/>
  </r>
  <r>
    <x v="152"/>
    <x v="0"/>
    <n v="41260"/>
    <d v="2021-06-13T00:00:00"/>
    <s v="upto13june21"/>
    <m/>
    <x v="0"/>
    <s v="Jun"/>
  </r>
  <r>
    <x v="153"/>
    <x v="0"/>
    <n v="57080"/>
    <d v="2021-06-13T00:00:00"/>
    <s v="upto13june21"/>
    <m/>
    <x v="0"/>
    <s v="Jun"/>
  </r>
  <r>
    <x v="154"/>
    <x v="0"/>
    <n v="47840"/>
    <d v="2021-06-13T00:00:00"/>
    <s v="upto13june21"/>
    <m/>
    <x v="0"/>
    <s v="Jun"/>
  </r>
  <r>
    <x v="155"/>
    <x v="0"/>
    <n v="36720"/>
    <d v="2021-06-13T00:00:00"/>
    <s v="upto13june21"/>
    <m/>
    <x v="0"/>
    <s v="Jun"/>
  </r>
  <r>
    <x v="156"/>
    <x v="0"/>
    <n v="44480"/>
    <d v="2021-06-13T00:00:00"/>
    <s v="upto13june21"/>
    <m/>
    <x v="0"/>
    <s v="Jun"/>
  </r>
  <r>
    <x v="157"/>
    <x v="0"/>
    <n v="44480"/>
    <d v="2021-06-13T00:00:00"/>
    <s v="upto13june21"/>
    <m/>
    <x v="0"/>
    <s v="Jun"/>
  </r>
  <r>
    <x v="158"/>
    <x v="0"/>
    <n v="29360"/>
    <d v="2021-06-13T00:00:00"/>
    <s v="upto13june21"/>
    <m/>
    <x v="0"/>
    <s v="Jun"/>
  </r>
  <r>
    <x v="159"/>
    <x v="0"/>
    <n v="29360"/>
    <d v="2021-06-13T00:00:00"/>
    <s v="upto13june21"/>
    <m/>
    <x v="0"/>
    <s v="Jun"/>
  </r>
  <r>
    <x v="160"/>
    <x v="0"/>
    <n v="50510"/>
    <d v="2021-06-13T00:00:00"/>
    <s v="upto13june21"/>
    <m/>
    <x v="0"/>
    <s v="Jun"/>
  </r>
  <r>
    <x v="161"/>
    <x v="0"/>
    <n v="41260"/>
    <d v="2021-06-13T00:00:00"/>
    <s v="upto13june21"/>
    <m/>
    <x v="0"/>
    <s v="Jun"/>
  </r>
  <r>
    <x v="162"/>
    <x v="0"/>
    <n v="39000"/>
    <d v="2021-06-13T00:00:00"/>
    <s v="upto13june21"/>
    <m/>
    <x v="0"/>
    <s v="Jun"/>
  </r>
  <r>
    <x v="163"/>
    <x v="0"/>
    <n v="57080"/>
    <d v="2021-06-13T00:00:00"/>
    <s v="upto13june21"/>
    <m/>
    <x v="0"/>
    <s v="Jun"/>
  </r>
  <r>
    <x v="164"/>
    <x v="0"/>
    <n v="34820"/>
    <d v="2021-06-13T00:00:00"/>
    <s v="upto13june21"/>
    <m/>
    <x v="0"/>
    <s v="Jun"/>
  </r>
  <r>
    <x v="165"/>
    <x v="0"/>
    <n v="57080"/>
    <d v="2021-06-13T00:00:00"/>
    <s v="upto13june21"/>
    <m/>
    <x v="0"/>
    <s v="Jun"/>
  </r>
  <r>
    <x v="166"/>
    <x v="0"/>
    <n v="43220"/>
    <d v="2021-06-13T00:00:00"/>
    <s v="upto13june21"/>
    <m/>
    <x v="0"/>
    <s v="Jun"/>
  </r>
  <r>
    <x v="167"/>
    <x v="0"/>
    <n v="27050"/>
    <d v="2021-06-13T00:00:00"/>
    <s v="upto13june21"/>
    <m/>
    <x v="0"/>
    <s v="Jun"/>
  </r>
  <r>
    <x v="168"/>
    <x v="0"/>
    <n v="29360"/>
    <d v="2021-06-13T00:00:00"/>
    <s v="upto13june21"/>
    <m/>
    <x v="0"/>
    <s v="Jun"/>
  </r>
  <r>
    <x v="169"/>
    <x v="0"/>
    <n v="24180"/>
    <d v="2021-06-13T00:00:00"/>
    <s v="upto13june21"/>
    <m/>
    <x v="0"/>
    <s v="Jun"/>
  </r>
  <r>
    <x v="170"/>
    <x v="0"/>
    <n v="52460"/>
    <d v="2021-06-13T00:00:00"/>
    <s v="upto13june21"/>
    <m/>
    <x v="0"/>
    <s v="Jun"/>
  </r>
  <r>
    <x v="171"/>
    <x v="0"/>
    <n v="54560"/>
    <d v="2021-06-13T00:00:00"/>
    <s v="upto13june21"/>
    <m/>
    <x v="0"/>
    <s v="Jun"/>
  </r>
  <r>
    <x v="172"/>
    <x v="0"/>
    <n v="37200"/>
    <d v="2021-06-13T00:00:00"/>
    <s v="upto13june21"/>
    <m/>
    <x v="0"/>
    <s v="Jun"/>
  </r>
  <r>
    <x v="173"/>
    <x v="0"/>
    <n v="14430"/>
    <d v="2021-06-13T00:00:00"/>
    <s v="upto13june21"/>
    <m/>
    <x v="0"/>
    <s v="Jun"/>
  </r>
  <r>
    <x v="174"/>
    <x v="0"/>
    <n v="24740"/>
    <d v="2021-06-13T00:00:00"/>
    <s v="upto13june21"/>
    <m/>
    <x v="0"/>
    <s v="Jun"/>
  </r>
  <r>
    <x v="175"/>
    <x v="0"/>
    <n v="44480"/>
    <d v="2021-06-13T00:00:00"/>
    <s v="upto13june21"/>
    <m/>
    <x v="0"/>
    <s v="Jun"/>
  </r>
  <r>
    <x v="176"/>
    <x v="0"/>
    <n v="50220"/>
    <d v="2021-06-13T00:00:00"/>
    <s v="upto13june21"/>
    <m/>
    <x v="0"/>
    <s v="Jun"/>
  </r>
  <r>
    <x v="177"/>
    <x v="0"/>
    <n v="52460"/>
    <d v="2021-06-13T00:00:00"/>
    <s v="upto13june21"/>
    <m/>
    <x v="0"/>
    <s v="Jun"/>
  </r>
  <r>
    <x v="178"/>
    <x v="0"/>
    <n v="50220"/>
    <d v="2021-06-13T00:00:00"/>
    <s v="upto13june21"/>
    <m/>
    <x v="0"/>
    <s v="Jun"/>
  </r>
  <r>
    <x v="179"/>
    <x v="0"/>
    <n v="38600"/>
    <d v="2021-06-13T00:00:00"/>
    <s v="upto13june21"/>
    <m/>
    <x v="0"/>
    <s v="Jun"/>
  </r>
  <r>
    <x v="180"/>
    <x v="0"/>
    <n v="54560"/>
    <d v="2021-06-13T00:00:00"/>
    <s v="upto13june21"/>
    <m/>
    <x v="0"/>
    <s v="Jun"/>
  </r>
  <r>
    <x v="181"/>
    <x v="0"/>
    <n v="54560"/>
    <d v="2021-06-13T00:00:00"/>
    <s v="upto13june21"/>
    <m/>
    <x v="0"/>
    <s v="Jun"/>
  </r>
  <r>
    <x v="182"/>
    <x v="0"/>
    <n v="36290"/>
    <d v="2021-06-13T00:00:00"/>
    <s v="upto13june21"/>
    <m/>
    <x v="0"/>
    <s v="Jun"/>
  </r>
  <r>
    <x v="183"/>
    <x v="0"/>
    <n v="31670"/>
    <d v="2021-06-13T00:00:00"/>
    <s v="upto13june21"/>
    <m/>
    <x v="0"/>
    <s v="Jun"/>
  </r>
  <r>
    <x v="184"/>
    <x v="0"/>
    <n v="7500"/>
    <d v="2021-06-13T00:00:00"/>
    <s v="upto13june21"/>
    <m/>
    <x v="0"/>
    <s v="Jun"/>
  </r>
  <r>
    <x v="185"/>
    <x v="0"/>
    <n v="23980"/>
    <d v="2021-06-13T00:00:00"/>
    <s v="upto13june21"/>
    <m/>
    <x v="0"/>
    <s v="Jun"/>
  </r>
  <r>
    <x v="186"/>
    <x v="0"/>
    <n v="44480"/>
    <d v="2021-06-13T00:00:00"/>
    <s v="upto13june21"/>
    <m/>
    <x v="0"/>
    <s v="Jun"/>
  </r>
  <r>
    <x v="187"/>
    <x v="0"/>
    <n v="37880"/>
    <d v="2021-06-13T00:00:00"/>
    <s v="upto13june21"/>
    <m/>
    <x v="0"/>
    <s v="Jun"/>
  </r>
  <r>
    <x v="188"/>
    <x v="0"/>
    <n v="47840"/>
    <d v="2021-06-13T00:00:00"/>
    <s v="upto13june21"/>
    <m/>
    <x v="0"/>
    <s v="Jun"/>
  </r>
  <r>
    <x v="189"/>
    <x v="0"/>
    <n v="57080"/>
    <d v="2021-06-13T00:00:00"/>
    <s v="upto13june21"/>
    <m/>
    <x v="0"/>
    <s v="Jun"/>
  </r>
  <r>
    <x v="190"/>
    <x v="0"/>
    <n v="57080"/>
    <d v="2021-06-13T00:00:00"/>
    <s v="upto13june21"/>
    <m/>
    <x v="0"/>
    <s v="Jun"/>
  </r>
  <r>
    <x v="191"/>
    <x v="0"/>
    <n v="33980"/>
    <d v="2021-06-13T00:00:00"/>
    <s v="upto13june21"/>
    <m/>
    <x v="0"/>
    <s v="Jun"/>
  </r>
  <r>
    <x v="192"/>
    <x v="0"/>
    <n v="36290"/>
    <d v="2021-06-13T00:00:00"/>
    <s v="upto13june21"/>
    <m/>
    <x v="0"/>
    <s v="Jun"/>
  </r>
  <r>
    <x v="193"/>
    <x v="0"/>
    <n v="52460"/>
    <d v="2021-06-13T00:00:00"/>
    <s v="upto13june21"/>
    <m/>
    <x v="0"/>
    <s v="Jun"/>
  </r>
  <r>
    <x v="194"/>
    <x v="0"/>
    <n v="30980"/>
    <d v="2021-06-13T00:00:00"/>
    <s v="upto13june21"/>
    <m/>
    <x v="0"/>
    <s v="Jun"/>
  </r>
  <r>
    <x v="195"/>
    <x v="0"/>
    <n v="52460"/>
    <d v="2021-06-13T00:00:00"/>
    <s v="upto13june21"/>
    <m/>
    <x v="0"/>
    <s v="Jun"/>
  </r>
  <r>
    <x v="196"/>
    <x v="0"/>
    <n v="35220"/>
    <d v="2021-06-13T00:00:00"/>
    <s v="upto13june21"/>
    <m/>
    <x v="0"/>
    <s v="Jun"/>
  </r>
  <r>
    <x v="197"/>
    <x v="0"/>
    <n v="31500"/>
    <d v="2021-06-13T00:00:00"/>
    <s v="upto13june21"/>
    <m/>
    <x v="0"/>
    <s v="Jun"/>
  </r>
  <r>
    <x v="198"/>
    <x v="0"/>
    <n v="57080"/>
    <d v="2021-06-13T00:00:00"/>
    <s v="upto13june21"/>
    <m/>
    <x v="0"/>
    <s v="Jun"/>
  </r>
  <r>
    <x v="199"/>
    <x v="0"/>
    <n v="57080"/>
    <d v="2021-06-13T00:00:00"/>
    <s v="upto13june21"/>
    <m/>
    <x v="0"/>
    <s v="Jun"/>
  </r>
  <r>
    <x v="200"/>
    <x v="0"/>
    <n v="17500"/>
    <d v="2021-06-13T00:00:00"/>
    <s v="upto13june21"/>
    <m/>
    <x v="0"/>
    <s v="Jun"/>
  </r>
  <r>
    <x v="201"/>
    <x v="0"/>
    <n v="36310"/>
    <d v="2021-06-13T00:00:00"/>
    <s v="upto13june21"/>
    <m/>
    <x v="0"/>
    <s v="Jun"/>
  </r>
  <r>
    <x v="202"/>
    <x v="0"/>
    <n v="33980"/>
    <d v="2021-06-13T00:00:00"/>
    <s v="upto13june21"/>
    <m/>
    <x v="0"/>
    <s v="Jun"/>
  </r>
  <r>
    <x v="203"/>
    <x v="0"/>
    <n v="57080"/>
    <d v="2021-06-13T00:00:00"/>
    <s v="upto13june21"/>
    <m/>
    <x v="0"/>
    <s v="Jun"/>
  </r>
  <r>
    <x v="204"/>
    <x v="0"/>
    <n v="24000"/>
    <d v="2021-06-13T00:00:00"/>
    <s v="upto13june21"/>
    <m/>
    <x v="0"/>
    <s v="Jun"/>
  </r>
  <r>
    <x v="205"/>
    <x v="0"/>
    <n v="15500"/>
    <d v="2021-06-13T00:00:00"/>
    <s v="upto13june21"/>
    <m/>
    <x v="0"/>
    <s v="Jun"/>
  </r>
  <r>
    <x v="206"/>
    <x v="0"/>
    <n v="47840"/>
    <d v="2021-06-13T00:00:00"/>
    <s v="upto13june21"/>
    <m/>
    <x v="0"/>
    <s v="Jun"/>
  </r>
  <r>
    <x v="207"/>
    <x v="0"/>
    <n v="43220"/>
    <d v="2021-06-13T00:00:00"/>
    <s v="upto13june21"/>
    <m/>
    <x v="0"/>
    <s v="Jun"/>
  </r>
  <r>
    <x v="208"/>
    <x v="0"/>
    <n v="44480"/>
    <d v="2021-06-13T00:00:00"/>
    <s v="upto13june21"/>
    <m/>
    <x v="0"/>
    <s v="Jun"/>
  </r>
  <r>
    <x v="209"/>
    <x v="0"/>
    <n v="38600"/>
    <d v="2021-06-13T00:00:00"/>
    <s v="upto13june21"/>
    <m/>
    <x v="0"/>
    <s v="Jun"/>
  </r>
  <r>
    <x v="210"/>
    <x v="0"/>
    <n v="53720"/>
    <d v="2021-06-13T00:00:00"/>
    <s v="upto13june21"/>
    <m/>
    <x v="0"/>
    <s v="Jun"/>
  </r>
  <r>
    <x v="211"/>
    <x v="0"/>
    <n v="57080"/>
    <d v="2021-06-13T00:00:00"/>
    <s v="upto13june21"/>
    <m/>
    <x v="0"/>
    <s v="Jun"/>
  </r>
  <r>
    <x v="212"/>
    <x v="0"/>
    <n v="24740"/>
    <d v="2021-06-13T00:00:00"/>
    <s v="upto13june21"/>
    <m/>
    <x v="0"/>
    <s v="Jun"/>
  </r>
  <r>
    <x v="213"/>
    <x v="0"/>
    <n v="52460"/>
    <d v="2021-06-13T00:00:00"/>
    <s v="upto13june21"/>
    <m/>
    <x v="0"/>
    <s v="Jun"/>
  </r>
  <r>
    <x v="214"/>
    <x v="0"/>
    <n v="26740"/>
    <d v="2021-06-13T00:00:00"/>
    <s v="upto13june21"/>
    <m/>
    <x v="0"/>
    <s v="Jun"/>
  </r>
  <r>
    <x v="215"/>
    <x v="0"/>
    <n v="57080"/>
    <d v="2021-06-13T00:00:00"/>
    <s v="upto13june21"/>
    <m/>
    <x v="0"/>
    <s v="Jun"/>
  </r>
  <r>
    <x v="216"/>
    <x v="0"/>
    <n v="34600"/>
    <d v="2021-06-13T00:00:00"/>
    <s v="upto13june21"/>
    <m/>
    <x v="0"/>
    <s v="Jun"/>
  </r>
  <r>
    <x v="217"/>
    <x v="0"/>
    <n v="29200"/>
    <d v="2021-06-13T00:00:00"/>
    <s v="upto13june21"/>
    <m/>
    <x v="0"/>
    <s v="Jun"/>
  </r>
  <r>
    <x v="218"/>
    <x v="0"/>
    <n v="41260"/>
    <d v="2021-06-13T00:00:00"/>
    <s v="upto13june21"/>
    <m/>
    <x v="0"/>
    <s v="Jun"/>
  </r>
  <r>
    <x v="219"/>
    <x v="0"/>
    <n v="50220"/>
    <d v="2021-06-13T00:00:00"/>
    <s v="upto13june21"/>
    <m/>
    <x v="0"/>
    <s v="Jun"/>
  </r>
  <r>
    <x v="220"/>
    <x v="0"/>
    <n v="39220"/>
    <d v="2021-06-13T00:00:00"/>
    <s v="upto13june21"/>
    <m/>
    <x v="0"/>
    <s v="Jun"/>
  </r>
  <r>
    <x v="221"/>
    <x v="0"/>
    <n v="52460"/>
    <d v="2021-06-13T00:00:00"/>
    <s v="upto13june21"/>
    <m/>
    <x v="0"/>
    <s v="Jun"/>
  </r>
  <r>
    <x v="222"/>
    <x v="0"/>
    <n v="41900"/>
    <d v="2021-06-13T00:00:00"/>
    <s v="upto13june21"/>
    <m/>
    <x v="0"/>
    <s v="Jun"/>
  </r>
  <r>
    <x v="223"/>
    <x v="0"/>
    <n v="43220"/>
    <d v="2021-06-13T00:00:00"/>
    <s v="upto13june21"/>
    <m/>
    <x v="0"/>
    <s v="Jun"/>
  </r>
  <r>
    <x v="224"/>
    <x v="0"/>
    <n v="47840"/>
    <d v="2021-06-13T00:00:00"/>
    <s v="upto13june21"/>
    <m/>
    <x v="0"/>
    <s v="Jun"/>
  </r>
  <r>
    <x v="225"/>
    <x v="0"/>
    <n v="7500"/>
    <d v="2021-06-13T00:00:00"/>
    <s v="upto13june21"/>
    <m/>
    <x v="0"/>
    <s v="Jun"/>
  </r>
  <r>
    <x v="226"/>
    <x v="0"/>
    <n v="57080"/>
    <d v="2021-06-13T00:00:00"/>
    <s v="upto13june21"/>
    <m/>
    <x v="0"/>
    <s v="Jun"/>
  </r>
  <r>
    <x v="227"/>
    <x v="0"/>
    <n v="47840"/>
    <d v="2021-06-13T00:00:00"/>
    <s v="upto13june21"/>
    <m/>
    <x v="0"/>
    <s v="Jun"/>
  </r>
  <r>
    <x v="228"/>
    <x v="0"/>
    <n v="47500"/>
    <d v="2021-06-13T00:00:00"/>
    <s v="upto13june21"/>
    <m/>
    <x v="0"/>
    <s v="Jun"/>
  </r>
  <r>
    <x v="229"/>
    <x v="0"/>
    <n v="33980"/>
    <d v="2021-06-13T00:00:00"/>
    <s v="upto13june21"/>
    <m/>
    <x v="0"/>
    <s v="Jun"/>
  </r>
  <r>
    <x v="230"/>
    <x v="0"/>
    <n v="50220"/>
    <d v="2021-06-13T00:00:00"/>
    <s v="upto13june21"/>
    <m/>
    <x v="0"/>
    <s v="Jun"/>
  </r>
  <r>
    <x v="231"/>
    <x v="0"/>
    <n v="16460"/>
    <d v="2021-06-13T00:00:00"/>
    <s v="upto13june21"/>
    <m/>
    <x v="0"/>
    <s v="Jun"/>
  </r>
  <r>
    <x v="232"/>
    <x v="0"/>
    <n v="54560"/>
    <d v="2021-06-13T00:00:00"/>
    <s v="upto13june21"/>
    <m/>
    <x v="0"/>
    <s v="Jun"/>
  </r>
  <r>
    <x v="233"/>
    <x v="0"/>
    <n v="57080"/>
    <d v="2021-06-13T00:00:00"/>
    <s v="upto13june21"/>
    <m/>
    <x v="0"/>
    <s v="Jun"/>
  </r>
  <r>
    <x v="234"/>
    <x v="0"/>
    <n v="57080"/>
    <d v="2021-06-13T00:00:00"/>
    <s v="upto13june21"/>
    <m/>
    <x v="0"/>
    <s v="Jun"/>
  </r>
  <r>
    <x v="235"/>
    <x v="0"/>
    <n v="12500"/>
    <d v="2021-06-13T00:00:00"/>
    <s v="upto13june21"/>
    <m/>
    <x v="0"/>
    <s v="Jun"/>
  </r>
  <r>
    <x v="236"/>
    <x v="0"/>
    <n v="45880"/>
    <d v="2021-06-13T00:00:00"/>
    <s v="upto13june21"/>
    <m/>
    <x v="0"/>
    <s v="Jun"/>
  </r>
  <r>
    <x v="237"/>
    <x v="0"/>
    <n v="42500"/>
    <d v="2021-06-13T00:00:00"/>
    <s v="upto13june21"/>
    <m/>
    <x v="0"/>
    <s v="Jun"/>
  </r>
  <r>
    <x v="238"/>
    <x v="0"/>
    <n v="52460"/>
    <d v="2021-06-13T00:00:00"/>
    <s v="upto13june21"/>
    <m/>
    <x v="0"/>
    <s v="Jun"/>
  </r>
  <r>
    <x v="239"/>
    <x v="0"/>
    <n v="33980"/>
    <d v="2021-06-13T00:00:00"/>
    <s v="upto13june21"/>
    <m/>
    <x v="0"/>
    <s v="Jun"/>
  </r>
  <r>
    <x v="240"/>
    <x v="0"/>
    <n v="34560"/>
    <d v="2021-06-13T00:00:00"/>
    <s v="upto13june21"/>
    <m/>
    <x v="0"/>
    <s v="Jun"/>
  </r>
  <r>
    <x v="241"/>
    <x v="0"/>
    <n v="52460"/>
    <d v="2021-06-13T00:00:00"/>
    <s v="upto13june21"/>
    <m/>
    <x v="0"/>
    <s v="Jun"/>
  </r>
  <r>
    <x v="242"/>
    <x v="0"/>
    <n v="54560"/>
    <d v="2021-06-13T00:00:00"/>
    <s v="upto13june21"/>
    <m/>
    <x v="0"/>
    <s v="Jun"/>
  </r>
  <r>
    <x v="243"/>
    <x v="0"/>
    <n v="41540"/>
    <d v="2021-06-13T00:00:00"/>
    <s v="upto13june21"/>
    <m/>
    <x v="0"/>
    <s v="Jun"/>
  </r>
  <r>
    <x v="244"/>
    <x v="0"/>
    <n v="54560"/>
    <d v="2021-06-13T00:00:00"/>
    <s v="upto13june21"/>
    <m/>
    <x v="0"/>
    <s v="Jun"/>
  </r>
  <r>
    <x v="245"/>
    <x v="0"/>
    <n v="57080"/>
    <d v="2021-06-13T00:00:00"/>
    <s v="upto13june21"/>
    <m/>
    <x v="0"/>
    <s v="Jun"/>
  </r>
  <r>
    <x v="246"/>
    <x v="0"/>
    <n v="57080"/>
    <d v="2021-06-13T00:00:00"/>
    <s v="upto13june21"/>
    <m/>
    <x v="0"/>
    <s v="Jun"/>
  </r>
  <r>
    <x v="247"/>
    <x v="0"/>
    <n v="43220"/>
    <d v="2021-06-13T00:00:00"/>
    <s v="upto13june21"/>
    <m/>
    <x v="0"/>
    <s v="Jun"/>
  </r>
  <r>
    <x v="248"/>
    <x v="0"/>
    <n v="38600"/>
    <d v="2021-06-13T00:00:00"/>
    <s v="upto13june21"/>
    <m/>
    <x v="0"/>
    <s v="Jun"/>
  </r>
  <r>
    <x v="249"/>
    <x v="0"/>
    <n v="57080"/>
    <d v="2021-06-13T00:00:00"/>
    <s v="upto13june21"/>
    <m/>
    <x v="0"/>
    <s v="Jun"/>
  </r>
  <r>
    <x v="250"/>
    <x v="0"/>
    <n v="52460"/>
    <d v="2021-06-13T00:00:00"/>
    <s v="upto13june21"/>
    <m/>
    <x v="0"/>
    <s v="Jun"/>
  </r>
  <r>
    <x v="251"/>
    <x v="0"/>
    <n v="52460"/>
    <d v="2021-06-13T00:00:00"/>
    <s v="upto13june21"/>
    <m/>
    <x v="0"/>
    <s v="Jun"/>
  </r>
  <r>
    <x v="252"/>
    <x v="0"/>
    <n v="57080"/>
    <d v="2021-06-13T00:00:00"/>
    <s v="upto13june21"/>
    <m/>
    <x v="0"/>
    <s v="Jun"/>
  </r>
  <r>
    <x v="253"/>
    <x v="0"/>
    <n v="38600"/>
    <d v="2021-06-13T00:00:00"/>
    <s v="upto13june21"/>
    <m/>
    <x v="0"/>
    <s v="Jun"/>
  </r>
  <r>
    <x v="254"/>
    <x v="0"/>
    <n v="52460"/>
    <d v="2021-06-13T00:00:00"/>
    <s v="upto13june21"/>
    <m/>
    <x v="0"/>
    <s v="Jun"/>
  </r>
  <r>
    <x v="255"/>
    <x v="0"/>
    <n v="49460"/>
    <d v="2021-06-13T00:00:00"/>
    <s v="upto13june21"/>
    <m/>
    <x v="0"/>
    <s v="Jun"/>
  </r>
  <r>
    <x v="256"/>
    <x v="0"/>
    <n v="49080"/>
    <d v="2021-06-13T00:00:00"/>
    <s v="upto13june21"/>
    <m/>
    <x v="0"/>
    <s v="Jun"/>
  </r>
  <r>
    <x v="257"/>
    <x v="0"/>
    <n v="17840"/>
    <d v="2021-06-13T00:00:00"/>
    <s v="upto13june21"/>
    <m/>
    <x v="0"/>
    <s v="Jun"/>
  </r>
  <r>
    <x v="258"/>
    <x v="0"/>
    <n v="57080"/>
    <d v="2021-06-13T00:00:00"/>
    <s v="upto13june21"/>
    <m/>
    <x v="0"/>
    <s v="Jun"/>
  </r>
  <r>
    <x v="259"/>
    <x v="0"/>
    <n v="43220"/>
    <d v="2021-06-13T00:00:00"/>
    <s v="upto13june21"/>
    <m/>
    <x v="0"/>
    <s v="Jun"/>
  </r>
  <r>
    <x v="260"/>
    <x v="0"/>
    <n v="57080"/>
    <d v="2021-06-13T00:00:00"/>
    <s v="upto13june21"/>
    <m/>
    <x v="0"/>
    <s v="Jun"/>
  </r>
  <r>
    <x v="261"/>
    <x v="0"/>
    <n v="52460"/>
    <d v="2021-06-13T00:00:00"/>
    <s v="upto13june21"/>
    <m/>
    <x v="0"/>
    <s v="Jun"/>
  </r>
  <r>
    <x v="262"/>
    <x v="0"/>
    <n v="45560"/>
    <d v="2021-06-13T00:00:00"/>
    <s v="upto13june21"/>
    <m/>
    <x v="0"/>
    <s v="Jun"/>
  </r>
  <r>
    <x v="263"/>
    <x v="0"/>
    <n v="7500"/>
    <d v="2021-06-13T00:00:00"/>
    <s v="upto13june21"/>
    <m/>
    <x v="0"/>
    <s v="Jun"/>
  </r>
  <r>
    <x v="264"/>
    <x v="0"/>
    <n v="57080"/>
    <d v="2021-06-13T00:00:00"/>
    <s v="upto13june21"/>
    <m/>
    <x v="0"/>
    <s v="Jun"/>
  </r>
  <r>
    <x v="265"/>
    <x v="0"/>
    <n v="35220"/>
    <d v="2021-06-13T00:00:00"/>
    <s v="upto13june21"/>
    <m/>
    <x v="0"/>
    <s v="Jun"/>
  </r>
  <r>
    <x v="266"/>
    <x v="0"/>
    <n v="15500"/>
    <d v="2021-06-13T00:00:00"/>
    <s v="upto13june21"/>
    <m/>
    <x v="0"/>
    <s v="Jun"/>
  </r>
  <r>
    <x v="267"/>
    <x v="0"/>
    <n v="33980"/>
    <d v="2021-06-13T00:00:00"/>
    <s v="upto13june21"/>
    <m/>
    <x v="0"/>
    <s v="Jun"/>
  </r>
  <r>
    <x v="268"/>
    <x v="0"/>
    <n v="57080"/>
    <d v="2021-06-13T00:00:00"/>
    <s v="upto13june21"/>
    <m/>
    <x v="0"/>
    <s v="Jun"/>
  </r>
  <r>
    <x v="269"/>
    <x v="0"/>
    <n v="52490"/>
    <d v="2021-06-13T00:00:00"/>
    <s v="upto13june21"/>
    <m/>
    <x v="0"/>
    <s v="Jun"/>
  </r>
  <r>
    <x v="270"/>
    <x v="0"/>
    <n v="57080"/>
    <d v="2021-06-13T00:00:00"/>
    <s v="upto13june21"/>
    <m/>
    <x v="0"/>
    <s v="Jun"/>
  </r>
  <r>
    <x v="271"/>
    <x v="0"/>
    <n v="7500"/>
    <d v="2021-06-13T00:00:00"/>
    <s v="upto13june21"/>
    <m/>
    <x v="0"/>
    <s v="Jun"/>
  </r>
  <r>
    <x v="272"/>
    <x v="0"/>
    <n v="50220"/>
    <d v="2021-06-13T00:00:00"/>
    <s v="upto13june21"/>
    <m/>
    <x v="0"/>
    <s v="Jun"/>
  </r>
  <r>
    <x v="273"/>
    <x v="0"/>
    <n v="43220"/>
    <d v="2021-06-13T00:00:00"/>
    <s v="upto13june21"/>
    <m/>
    <x v="0"/>
    <s v="Jun"/>
  </r>
  <r>
    <x v="274"/>
    <x v="0"/>
    <n v="33700"/>
    <d v="2021-06-13T00:00:00"/>
    <s v="upto13june21"/>
    <m/>
    <x v="0"/>
    <s v="Jun"/>
  </r>
  <r>
    <x v="275"/>
    <x v="0"/>
    <n v="41960"/>
    <d v="2021-06-13T00:00:00"/>
    <s v="upto13june21"/>
    <m/>
    <x v="0"/>
    <s v="Jun"/>
  </r>
  <r>
    <x v="276"/>
    <x v="0"/>
    <n v="33980"/>
    <d v="2021-06-13T00:00:00"/>
    <s v="upto13june21"/>
    <m/>
    <x v="0"/>
    <s v="Jun"/>
  </r>
  <r>
    <x v="277"/>
    <x v="0"/>
    <n v="57080"/>
    <d v="2021-06-13T00:00:00"/>
    <s v="upto13june21"/>
    <m/>
    <x v="0"/>
    <s v="Jun"/>
  </r>
  <r>
    <x v="278"/>
    <x v="0"/>
    <n v="29360"/>
    <d v="2021-06-13T00:00:00"/>
    <s v="upto13june21"/>
    <m/>
    <x v="0"/>
    <s v="Jun"/>
  </r>
  <r>
    <x v="279"/>
    <x v="0"/>
    <n v="7500"/>
    <d v="2021-06-13T00:00:00"/>
    <s v="upto13june21"/>
    <m/>
    <x v="0"/>
    <s v="Jun"/>
  </r>
  <r>
    <x v="280"/>
    <x v="0"/>
    <n v="33980"/>
    <d v="2021-06-13T00:00:00"/>
    <s v="upto13june21"/>
    <m/>
    <x v="0"/>
    <s v="Jun"/>
  </r>
  <r>
    <x v="281"/>
    <x v="0"/>
    <n v="57080"/>
    <d v="2021-06-13T00:00:00"/>
    <s v="upto13june21"/>
    <m/>
    <x v="0"/>
    <s v="Jun"/>
  </r>
  <r>
    <x v="282"/>
    <x v="0"/>
    <n v="33980"/>
    <d v="2021-06-13T00:00:00"/>
    <s v="upto13june21"/>
    <m/>
    <x v="0"/>
    <s v="Jun"/>
  </r>
  <r>
    <x v="283"/>
    <x v="0"/>
    <n v="57080"/>
    <d v="2021-06-13T00:00:00"/>
    <s v="upto13june21"/>
    <m/>
    <x v="0"/>
    <s v="Jun"/>
  </r>
  <r>
    <x v="284"/>
    <x v="0"/>
    <n v="52460"/>
    <d v="2021-06-13T00:00:00"/>
    <s v="upto13june21"/>
    <m/>
    <x v="0"/>
    <s v="Jun"/>
  </r>
  <r>
    <x v="285"/>
    <x v="0"/>
    <n v="50220"/>
    <d v="2021-06-13T00:00:00"/>
    <s v="upto13june21"/>
    <m/>
    <x v="0"/>
    <s v="Jun"/>
  </r>
  <r>
    <x v="286"/>
    <x v="0"/>
    <n v="29840"/>
    <d v="2021-06-13T00:00:00"/>
    <s v="upto13june21"/>
    <m/>
    <x v="0"/>
    <s v="Jun"/>
  </r>
  <r>
    <x v="287"/>
    <x v="0"/>
    <n v="57080"/>
    <d v="2021-06-13T00:00:00"/>
    <s v="upto13june21"/>
    <m/>
    <x v="0"/>
    <s v="Jun"/>
  </r>
  <r>
    <x v="288"/>
    <x v="0"/>
    <n v="32670"/>
    <d v="2021-06-13T00:00:00"/>
    <s v="upto13june21"/>
    <m/>
    <x v="0"/>
    <s v="Jun"/>
  </r>
  <r>
    <x v="289"/>
    <x v="0"/>
    <n v="50220"/>
    <d v="2021-06-13T00:00:00"/>
    <s v="upto13june21"/>
    <m/>
    <x v="0"/>
    <s v="Jun"/>
  </r>
  <r>
    <x v="290"/>
    <x v="0"/>
    <n v="38800"/>
    <d v="2021-06-13T00:00:00"/>
    <s v="upto13june21"/>
    <m/>
    <x v="0"/>
    <s v="Jun"/>
  </r>
  <r>
    <x v="291"/>
    <x v="0"/>
    <n v="43220"/>
    <d v="2021-06-13T00:00:00"/>
    <s v="upto13june21"/>
    <m/>
    <x v="0"/>
    <s v="Jun"/>
  </r>
  <r>
    <x v="292"/>
    <x v="0"/>
    <n v="33980"/>
    <d v="2021-06-13T00:00:00"/>
    <s v="upto13june21"/>
    <m/>
    <x v="0"/>
    <s v="Jun"/>
  </r>
  <r>
    <x v="293"/>
    <x v="0"/>
    <n v="21500"/>
    <d v="2021-06-13T00:00:00"/>
    <s v="upto13june21"/>
    <m/>
    <x v="0"/>
    <s v="Jun"/>
  </r>
  <r>
    <x v="294"/>
    <x v="0"/>
    <n v="38600"/>
    <d v="2021-06-13T00:00:00"/>
    <s v="upto13june21"/>
    <m/>
    <x v="0"/>
    <s v="Jun"/>
  </r>
  <r>
    <x v="295"/>
    <x v="0"/>
    <n v="7500"/>
    <d v="2021-06-13T00:00:00"/>
    <s v="upto13june21"/>
    <m/>
    <x v="0"/>
    <s v="Jun"/>
  </r>
  <r>
    <x v="296"/>
    <x v="0"/>
    <n v="57080"/>
    <d v="2021-06-13T00:00:00"/>
    <s v="upto13june21"/>
    <m/>
    <x v="0"/>
    <s v="Jun"/>
  </r>
  <r>
    <x v="297"/>
    <x v="0"/>
    <n v="36290"/>
    <d v="2021-06-13T00:00:00"/>
    <s v="upto13june21"/>
    <m/>
    <x v="0"/>
    <s v="Jun"/>
  </r>
  <r>
    <x v="298"/>
    <x v="0"/>
    <n v="57080"/>
    <d v="2021-06-13T00:00:00"/>
    <s v="upto13june21"/>
    <m/>
    <x v="0"/>
    <s v="Jun"/>
  </r>
  <r>
    <x v="299"/>
    <x v="0"/>
    <n v="24740"/>
    <d v="2021-06-13T00:00:00"/>
    <s v="upto13june21"/>
    <m/>
    <x v="0"/>
    <s v="Jun"/>
  </r>
  <r>
    <x v="300"/>
    <x v="0"/>
    <n v="33980"/>
    <d v="2021-06-13T00:00:00"/>
    <s v="upto13june21"/>
    <m/>
    <x v="0"/>
    <s v="Jun"/>
  </r>
  <r>
    <x v="301"/>
    <x v="0"/>
    <n v="43220"/>
    <d v="2021-06-13T00:00:00"/>
    <s v="upto13june21"/>
    <m/>
    <x v="0"/>
    <s v="Jun"/>
  </r>
  <r>
    <x v="302"/>
    <x v="0"/>
    <n v="25980"/>
    <d v="2021-06-13T00:00:00"/>
    <s v="upto13june21"/>
    <m/>
    <x v="0"/>
    <s v="Jun"/>
  </r>
  <r>
    <x v="303"/>
    <x v="0"/>
    <n v="57080"/>
    <d v="2021-06-13T00:00:00"/>
    <s v="upto13june21"/>
    <m/>
    <x v="0"/>
    <s v="Jun"/>
  </r>
  <r>
    <x v="304"/>
    <x v="0"/>
    <n v="38600"/>
    <d v="2021-06-13T00:00:00"/>
    <s v="upto13june21"/>
    <m/>
    <x v="0"/>
    <s v="Jun"/>
  </r>
  <r>
    <x v="305"/>
    <x v="0"/>
    <n v="52460"/>
    <d v="2021-06-13T00:00:00"/>
    <s v="upto13june21"/>
    <m/>
    <x v="0"/>
    <s v="Jun"/>
  </r>
  <r>
    <x v="306"/>
    <x v="0"/>
    <n v="45600"/>
    <d v="2021-06-13T00:00:00"/>
    <s v="upto13june21"/>
    <m/>
    <x v="0"/>
    <s v="Jun"/>
  </r>
  <r>
    <x v="307"/>
    <x v="0"/>
    <n v="31290"/>
    <d v="2021-06-13T00:00:00"/>
    <s v="upto13june21"/>
    <m/>
    <x v="0"/>
    <s v="Jun"/>
  </r>
  <r>
    <x v="308"/>
    <x v="0"/>
    <n v="12500"/>
    <d v="2021-06-13T00:00:00"/>
    <s v="upto13june21"/>
    <m/>
    <x v="0"/>
    <s v="Jun"/>
  </r>
  <r>
    <x v="309"/>
    <x v="0"/>
    <n v="47840"/>
    <d v="2021-06-13T00:00:00"/>
    <s v="upto13june21"/>
    <m/>
    <x v="0"/>
    <s v="Jun"/>
  </r>
  <r>
    <x v="310"/>
    <x v="0"/>
    <n v="47840"/>
    <d v="2021-06-13T00:00:00"/>
    <s v="upto13june21"/>
    <m/>
    <x v="0"/>
    <s v="Jun"/>
  </r>
  <r>
    <x v="311"/>
    <x v="0"/>
    <n v="52460"/>
    <d v="2021-06-13T00:00:00"/>
    <s v="upto13june21"/>
    <m/>
    <x v="0"/>
    <s v="Jun"/>
  </r>
  <r>
    <x v="312"/>
    <x v="0"/>
    <n v="50220"/>
    <d v="2021-06-13T00:00:00"/>
    <s v="upto13june21"/>
    <m/>
    <x v="0"/>
    <s v="Jun"/>
  </r>
  <r>
    <x v="313"/>
    <x v="0"/>
    <n v="44460"/>
    <d v="2021-06-13T00:00:00"/>
    <s v="upto13june21"/>
    <m/>
    <x v="0"/>
    <s v="Jun"/>
  </r>
  <r>
    <x v="314"/>
    <x v="0"/>
    <n v="52460"/>
    <d v="2021-06-13T00:00:00"/>
    <s v="upto13june21"/>
    <m/>
    <x v="0"/>
    <s v="Jun"/>
  </r>
  <r>
    <x v="315"/>
    <x v="0"/>
    <n v="57080"/>
    <d v="2021-06-13T00:00:00"/>
    <s v="upto13june21"/>
    <m/>
    <x v="0"/>
    <s v="Jun"/>
  </r>
  <r>
    <x v="316"/>
    <x v="0"/>
    <n v="33540"/>
    <d v="2021-06-13T00:00:00"/>
    <s v="upto13june21"/>
    <m/>
    <x v="0"/>
    <s v="Jun"/>
  </r>
  <r>
    <x v="317"/>
    <x v="0"/>
    <n v="12120"/>
    <d v="2021-06-13T00:00:00"/>
    <s v="upto13june21"/>
    <m/>
    <x v="0"/>
    <s v="Jun"/>
  </r>
  <r>
    <x v="318"/>
    <x v="0"/>
    <n v="43220"/>
    <d v="2021-06-13T00:00:00"/>
    <s v="upto13june21"/>
    <m/>
    <x v="0"/>
    <s v="Jun"/>
  </r>
  <r>
    <x v="319"/>
    <x v="0"/>
    <n v="52460"/>
    <d v="2021-06-13T00:00:00"/>
    <s v="upto13june21"/>
    <m/>
    <x v="0"/>
    <s v="Jun"/>
  </r>
  <r>
    <x v="320"/>
    <x v="0"/>
    <n v="52460"/>
    <d v="2021-06-13T00:00:00"/>
    <s v="upto13june21"/>
    <m/>
    <x v="0"/>
    <s v="Jun"/>
  </r>
  <r>
    <x v="321"/>
    <x v="0"/>
    <n v="54560"/>
    <d v="2021-06-13T00:00:00"/>
    <s v="upto13june21"/>
    <m/>
    <x v="0"/>
    <s v="Jun"/>
  </r>
  <r>
    <x v="322"/>
    <x v="0"/>
    <n v="12860"/>
    <d v="2021-06-13T00:00:00"/>
    <s v="upto13june21"/>
    <m/>
    <x v="0"/>
    <s v="Jun"/>
  </r>
  <r>
    <x v="323"/>
    <x v="0"/>
    <n v="7500"/>
    <d v="2021-06-13T00:00:00"/>
    <s v="upto13june21"/>
    <m/>
    <x v="0"/>
    <s v="Jun"/>
  </r>
  <r>
    <x v="324"/>
    <x v="0"/>
    <n v="28290"/>
    <d v="2021-06-13T00:00:00"/>
    <s v="upto13june21"/>
    <m/>
    <x v="0"/>
    <s v="Jun"/>
  </r>
  <r>
    <x v="325"/>
    <x v="0"/>
    <n v="54560"/>
    <d v="2021-06-13T00:00:00"/>
    <s v="upto13june21"/>
    <m/>
    <x v="0"/>
    <s v="Jun"/>
  </r>
  <r>
    <x v="326"/>
    <x v="0"/>
    <n v="16500"/>
    <d v="2021-06-13T00:00:00"/>
    <s v="upto13june21"/>
    <m/>
    <x v="0"/>
    <s v="Jun"/>
  </r>
  <r>
    <x v="327"/>
    <x v="0"/>
    <n v="44460"/>
    <d v="2021-06-13T00:00:00"/>
    <s v="upto13june21"/>
    <m/>
    <x v="0"/>
    <s v="Jun"/>
  </r>
  <r>
    <x v="328"/>
    <x v="0"/>
    <n v="23860"/>
    <d v="2021-06-13T00:00:00"/>
    <s v="upto13june21"/>
    <m/>
    <x v="0"/>
    <s v="Jun"/>
  </r>
  <r>
    <x v="329"/>
    <x v="0"/>
    <n v="38040"/>
    <d v="2021-06-13T00:00:00"/>
    <s v="upto13june21"/>
    <m/>
    <x v="0"/>
    <s v="Jun"/>
  </r>
  <r>
    <x v="330"/>
    <x v="0"/>
    <n v="32120"/>
    <d v="2021-06-13T00:00:00"/>
    <s v="upto13june21"/>
    <m/>
    <x v="0"/>
    <s v="Jun"/>
  </r>
  <r>
    <x v="331"/>
    <x v="0"/>
    <n v="25500"/>
    <d v="2021-06-13T00:00:00"/>
    <s v="upto13june21"/>
    <m/>
    <x v="0"/>
    <s v="Jun"/>
  </r>
  <r>
    <x v="332"/>
    <x v="0"/>
    <n v="52460"/>
    <d v="2021-06-13T00:00:00"/>
    <s v="upto13june21"/>
    <m/>
    <x v="0"/>
    <s v="Jun"/>
  </r>
  <r>
    <x v="333"/>
    <x v="0"/>
    <n v="47840"/>
    <d v="2021-06-13T00:00:00"/>
    <s v="upto13june21"/>
    <m/>
    <x v="0"/>
    <s v="Jun"/>
  </r>
  <r>
    <x v="334"/>
    <x v="0"/>
    <n v="53980"/>
    <d v="2021-06-13T00:00:00"/>
    <s v="upto13june21"/>
    <m/>
    <x v="0"/>
    <s v="Jun"/>
  </r>
  <r>
    <x v="335"/>
    <x v="0"/>
    <n v="7500"/>
    <d v="2021-06-13T00:00:00"/>
    <s v="upto13june21"/>
    <m/>
    <x v="0"/>
    <s v="Jun"/>
  </r>
  <r>
    <x v="336"/>
    <x v="0"/>
    <n v="24740"/>
    <d v="2021-06-13T00:00:00"/>
    <s v="upto13june21"/>
    <m/>
    <x v="0"/>
    <s v="Jun"/>
  </r>
  <r>
    <x v="337"/>
    <x v="0"/>
    <n v="38600"/>
    <d v="2021-06-13T00:00:00"/>
    <s v="upto13june21"/>
    <m/>
    <x v="0"/>
    <s v="Jun"/>
  </r>
  <r>
    <x v="338"/>
    <x v="0"/>
    <n v="44560"/>
    <d v="2021-06-13T00:00:00"/>
    <s v="upto13june21"/>
    <m/>
    <x v="0"/>
    <s v="Jun"/>
  </r>
  <r>
    <x v="339"/>
    <x v="0"/>
    <n v="54560"/>
    <d v="2021-06-13T00:00:00"/>
    <s v="upto13june21"/>
    <m/>
    <x v="0"/>
    <s v="Jun"/>
  </r>
  <r>
    <x v="340"/>
    <x v="0"/>
    <n v="47840"/>
    <d v="2021-06-13T00:00:00"/>
    <s v="upto13june21"/>
    <m/>
    <x v="0"/>
    <s v="Jun"/>
  </r>
  <r>
    <x v="341"/>
    <x v="0"/>
    <n v="10000"/>
    <d v="2021-06-13T00:00:00"/>
    <s v="upto13june21"/>
    <m/>
    <x v="0"/>
    <s v="Jun"/>
  </r>
  <r>
    <x v="342"/>
    <x v="0"/>
    <n v="52460"/>
    <d v="2021-06-13T00:00:00"/>
    <s v="upto13june21"/>
    <m/>
    <x v="0"/>
    <s v="Jun"/>
  </r>
  <r>
    <x v="343"/>
    <x v="0"/>
    <n v="15500"/>
    <d v="2021-06-13T00:00:00"/>
    <s v="upto13june21"/>
    <m/>
    <x v="0"/>
    <s v="Jun"/>
  </r>
  <r>
    <x v="344"/>
    <x v="0"/>
    <n v="52460"/>
    <d v="2021-06-13T00:00:00"/>
    <s v="upto13june21"/>
    <m/>
    <x v="0"/>
    <s v="Jun"/>
  </r>
  <r>
    <x v="345"/>
    <x v="0"/>
    <n v="54560"/>
    <d v="2021-06-13T00:00:00"/>
    <s v="upto13june21"/>
    <m/>
    <x v="0"/>
    <s v="Jun"/>
  </r>
  <r>
    <x v="346"/>
    <x v="0"/>
    <n v="54560"/>
    <d v="2021-06-13T00:00:00"/>
    <s v="upto13june21"/>
    <m/>
    <x v="0"/>
    <s v="Jun"/>
  </r>
  <r>
    <x v="347"/>
    <x v="0"/>
    <n v="57080"/>
    <d v="2021-06-13T00:00:00"/>
    <s v="upto13june21"/>
    <m/>
    <x v="0"/>
    <s v="Jun"/>
  </r>
  <r>
    <x v="348"/>
    <x v="0"/>
    <n v="41460"/>
    <d v="2021-06-13T00:00:00"/>
    <s v="upto13june21"/>
    <m/>
    <x v="0"/>
    <s v="Jun"/>
  </r>
  <r>
    <x v="349"/>
    <x v="0"/>
    <n v="33630"/>
    <d v="2021-06-13T00:00:00"/>
    <s v="upto13june21"/>
    <m/>
    <x v="0"/>
    <s v="Jun"/>
  </r>
  <r>
    <x v="350"/>
    <x v="0"/>
    <n v="37500"/>
    <d v="2021-06-13T00:00:00"/>
    <s v="upto13june21"/>
    <m/>
    <x v="0"/>
    <s v="Jun"/>
  </r>
  <r>
    <x v="351"/>
    <x v="0"/>
    <n v="52460"/>
    <d v="2021-06-13T00:00:00"/>
    <s v="upto13june21"/>
    <m/>
    <x v="0"/>
    <s v="Jun"/>
  </r>
  <r>
    <x v="352"/>
    <x v="0"/>
    <n v="17500"/>
    <d v="2021-06-13T00:00:00"/>
    <s v="upto13june21"/>
    <m/>
    <x v="0"/>
    <s v="Jun"/>
  </r>
  <r>
    <x v="353"/>
    <x v="0"/>
    <n v="36290"/>
    <d v="2021-06-13T00:00:00"/>
    <s v="upto13june21"/>
    <m/>
    <x v="0"/>
    <s v="Jun"/>
  </r>
  <r>
    <x v="354"/>
    <x v="0"/>
    <n v="54560"/>
    <d v="2021-06-13T00:00:00"/>
    <s v="upto13june21"/>
    <m/>
    <x v="0"/>
    <s v="Jun"/>
  </r>
  <r>
    <x v="355"/>
    <x v="0"/>
    <n v="47840"/>
    <d v="2021-06-13T00:00:00"/>
    <s v="upto13june21"/>
    <m/>
    <x v="0"/>
    <s v="Jun"/>
  </r>
  <r>
    <x v="356"/>
    <x v="0"/>
    <n v="57080"/>
    <d v="2021-06-13T00:00:00"/>
    <s v="upto13june21"/>
    <m/>
    <x v="0"/>
    <s v="Jun"/>
  </r>
  <r>
    <x v="357"/>
    <x v="0"/>
    <n v="52460"/>
    <d v="2021-06-13T00:00:00"/>
    <s v="upto13june21"/>
    <m/>
    <x v="0"/>
    <s v="Jun"/>
  </r>
  <r>
    <x v="358"/>
    <x v="0"/>
    <n v="57080"/>
    <d v="2021-06-13T00:00:00"/>
    <s v="upto13june21"/>
    <m/>
    <x v="0"/>
    <s v="Jun"/>
  </r>
  <r>
    <x v="359"/>
    <x v="0"/>
    <n v="54560"/>
    <d v="2021-06-13T00:00:00"/>
    <s v="upto13june21"/>
    <m/>
    <x v="0"/>
    <s v="Jun"/>
  </r>
  <r>
    <x v="360"/>
    <x v="0"/>
    <n v="42220"/>
    <d v="2021-06-13T00:00:00"/>
    <s v="upto13june21"/>
    <m/>
    <x v="0"/>
    <s v="Jun"/>
  </r>
  <r>
    <x v="361"/>
    <x v="0"/>
    <n v="17500"/>
    <d v="2021-06-13T00:00:00"/>
    <s v="upto13june21"/>
    <m/>
    <x v="0"/>
    <s v="Jun"/>
  </r>
  <r>
    <x v="362"/>
    <x v="0"/>
    <n v="47840"/>
    <d v="2021-06-13T00:00:00"/>
    <s v="upto13june21"/>
    <m/>
    <x v="0"/>
    <s v="Jun"/>
  </r>
  <r>
    <x v="363"/>
    <x v="0"/>
    <n v="57080"/>
    <d v="2021-06-13T00:00:00"/>
    <s v="upto13june21"/>
    <m/>
    <x v="0"/>
    <s v="Jun"/>
  </r>
  <r>
    <x v="364"/>
    <x v="0"/>
    <n v="52460"/>
    <d v="2021-06-13T00:00:00"/>
    <s v="upto13june21"/>
    <m/>
    <x v="0"/>
    <s v="Jun"/>
  </r>
  <r>
    <x v="365"/>
    <x v="0"/>
    <n v="54560"/>
    <d v="2021-06-13T00:00:00"/>
    <s v="upto13june21"/>
    <m/>
    <x v="0"/>
    <s v="Jun"/>
  </r>
  <r>
    <x v="366"/>
    <x v="0"/>
    <n v="33980"/>
    <d v="2021-06-13T00:00:00"/>
    <s v="upto13june21"/>
    <m/>
    <x v="0"/>
    <s v="Jun"/>
  </r>
  <r>
    <x v="367"/>
    <x v="0"/>
    <n v="43220"/>
    <d v="2021-06-13T00:00:00"/>
    <s v="upto13june21"/>
    <m/>
    <x v="0"/>
    <s v="Jun"/>
  </r>
  <r>
    <x v="368"/>
    <x v="0"/>
    <n v="52460"/>
    <d v="2021-06-13T00:00:00"/>
    <s v="upto13june21"/>
    <m/>
    <x v="0"/>
    <s v="Jun"/>
  </r>
  <r>
    <x v="369"/>
    <x v="0"/>
    <n v="29360"/>
    <d v="2021-06-13T00:00:00"/>
    <s v="upto13june21"/>
    <m/>
    <x v="0"/>
    <s v="Jun"/>
  </r>
  <r>
    <x v="370"/>
    <x v="0"/>
    <n v="57080"/>
    <d v="2021-06-13T00:00:00"/>
    <s v="upto13june21"/>
    <m/>
    <x v="0"/>
    <s v="Jun"/>
  </r>
  <r>
    <x v="371"/>
    <x v="0"/>
    <n v="47840"/>
    <d v="2021-06-13T00:00:00"/>
    <s v="upto13june21"/>
    <m/>
    <x v="0"/>
    <s v="Jun"/>
  </r>
  <r>
    <x v="372"/>
    <x v="0"/>
    <n v="20500"/>
    <d v="2021-06-13T00:00:00"/>
    <s v="upto13june21"/>
    <m/>
    <x v="0"/>
    <s v="Jun"/>
  </r>
  <r>
    <x v="373"/>
    <x v="0"/>
    <n v="52460"/>
    <d v="2021-06-13T00:00:00"/>
    <s v="upto13june21"/>
    <m/>
    <x v="0"/>
    <s v="Jun"/>
  </r>
  <r>
    <x v="374"/>
    <x v="0"/>
    <n v="7500"/>
    <d v="2021-06-13T00:00:00"/>
    <s v="upto13june21"/>
    <m/>
    <x v="0"/>
    <s v="Jun"/>
  </r>
  <r>
    <x v="375"/>
    <x v="0"/>
    <n v="52460"/>
    <d v="2021-06-13T00:00:00"/>
    <s v="upto13june21"/>
    <m/>
    <x v="0"/>
    <s v="Jun"/>
  </r>
  <r>
    <x v="376"/>
    <x v="0"/>
    <n v="52460"/>
    <d v="2021-06-13T00:00:00"/>
    <s v="upto13june21"/>
    <m/>
    <x v="0"/>
    <s v="Jun"/>
  </r>
  <r>
    <x v="377"/>
    <x v="0"/>
    <n v="47840"/>
    <d v="2021-06-13T00:00:00"/>
    <s v="upto13june21"/>
    <m/>
    <x v="0"/>
    <s v="Jun"/>
  </r>
  <r>
    <x v="378"/>
    <x v="0"/>
    <n v="29360"/>
    <d v="2021-06-13T00:00:00"/>
    <s v="upto13june21"/>
    <m/>
    <x v="0"/>
    <s v="Jun"/>
  </r>
  <r>
    <x v="379"/>
    <x v="0"/>
    <n v="57080"/>
    <d v="2021-06-13T00:00:00"/>
    <s v="upto13june21"/>
    <m/>
    <x v="0"/>
    <s v="Jun"/>
  </r>
  <r>
    <x v="380"/>
    <x v="0"/>
    <n v="29360"/>
    <d v="2021-06-13T00:00:00"/>
    <s v="upto13june21"/>
    <m/>
    <x v="0"/>
    <s v="Jun"/>
  </r>
  <r>
    <x v="381"/>
    <x v="0"/>
    <n v="43220"/>
    <d v="2021-06-13T00:00:00"/>
    <s v="upto13june21"/>
    <m/>
    <x v="0"/>
    <s v="Jun"/>
  </r>
  <r>
    <x v="382"/>
    <x v="0"/>
    <n v="33980"/>
    <d v="2021-06-13T00:00:00"/>
    <s v="upto13june21"/>
    <m/>
    <x v="0"/>
    <s v="Jun"/>
  </r>
  <r>
    <x v="383"/>
    <x v="0"/>
    <n v="35360"/>
    <d v="2021-06-13T00:00:00"/>
    <s v="upto13june21"/>
    <m/>
    <x v="0"/>
    <s v="Jun"/>
  </r>
  <r>
    <x v="384"/>
    <x v="0"/>
    <n v="52460"/>
    <d v="2021-06-13T00:00:00"/>
    <s v="upto13june21"/>
    <m/>
    <x v="0"/>
    <s v="Jun"/>
  </r>
  <r>
    <x v="385"/>
    <x v="0"/>
    <n v="36290"/>
    <d v="2021-06-13T00:00:00"/>
    <s v="upto13june21"/>
    <m/>
    <x v="0"/>
    <s v="Jun"/>
  </r>
  <r>
    <x v="386"/>
    <x v="0"/>
    <n v="11500"/>
    <d v="2021-06-13T00:00:00"/>
    <s v="upto13june21"/>
    <m/>
    <x v="0"/>
    <s v="Jun"/>
  </r>
  <r>
    <x v="387"/>
    <x v="0"/>
    <n v="31670"/>
    <d v="2021-06-13T00:00:00"/>
    <s v="upto13june21"/>
    <m/>
    <x v="0"/>
    <s v="Jun"/>
  </r>
  <r>
    <x v="388"/>
    <x v="0"/>
    <n v="7500"/>
    <d v="2021-06-13T00:00:00"/>
    <s v="upto13june21"/>
    <m/>
    <x v="0"/>
    <s v="Jun"/>
  </r>
  <r>
    <x v="389"/>
    <x v="0"/>
    <n v="47840"/>
    <d v="2021-06-13T00:00:00"/>
    <s v="upto13june21"/>
    <m/>
    <x v="0"/>
    <s v="Jun"/>
  </r>
  <r>
    <x v="390"/>
    <x v="0"/>
    <n v="33980"/>
    <d v="2021-06-13T00:00:00"/>
    <s v="upto13june21"/>
    <m/>
    <x v="0"/>
    <s v="Jun"/>
  </r>
  <r>
    <x v="391"/>
    <x v="0"/>
    <n v="38600"/>
    <d v="2021-06-13T00:00:00"/>
    <s v="upto13june21"/>
    <m/>
    <x v="0"/>
    <s v="Jun"/>
  </r>
  <r>
    <x v="392"/>
    <x v="0"/>
    <n v="17500"/>
    <d v="2021-06-13T00:00:00"/>
    <s v="upto13june21"/>
    <m/>
    <x v="0"/>
    <s v="Jun"/>
  </r>
  <r>
    <x v="393"/>
    <x v="0"/>
    <n v="36290"/>
    <d v="2021-06-13T00:00:00"/>
    <s v="upto13june21"/>
    <m/>
    <x v="0"/>
    <s v="Jun"/>
  </r>
  <r>
    <x v="394"/>
    <x v="0"/>
    <n v="43220"/>
    <d v="2021-06-13T00:00:00"/>
    <s v="upto13june21"/>
    <m/>
    <x v="0"/>
    <s v="Jun"/>
  </r>
  <r>
    <x v="395"/>
    <x v="0"/>
    <n v="7500"/>
    <d v="2021-06-13T00:00:00"/>
    <s v="upto13june21"/>
    <m/>
    <x v="0"/>
    <s v="Jun"/>
  </r>
  <r>
    <x v="396"/>
    <x v="0"/>
    <n v="43220"/>
    <d v="2021-06-13T00:00:00"/>
    <s v="upto13june21"/>
    <m/>
    <x v="0"/>
    <s v="Jun"/>
  </r>
  <r>
    <x v="397"/>
    <x v="0"/>
    <n v="27500"/>
    <d v="2021-06-13T00:00:00"/>
    <s v="upto13june21"/>
    <m/>
    <x v="0"/>
    <s v="Jun"/>
  </r>
  <r>
    <x v="398"/>
    <x v="0"/>
    <n v="43220"/>
    <d v="2021-06-13T00:00:00"/>
    <s v="upto13june21"/>
    <m/>
    <x v="0"/>
    <s v="Jun"/>
  </r>
  <r>
    <x v="399"/>
    <x v="0"/>
    <n v="33980"/>
    <d v="2021-06-13T00:00:00"/>
    <s v="upto13june21"/>
    <m/>
    <x v="0"/>
    <s v="Jun"/>
  </r>
  <r>
    <x v="400"/>
    <x v="0"/>
    <n v="33980"/>
    <d v="2021-06-13T00:00:00"/>
    <s v="upto13june21"/>
    <m/>
    <x v="0"/>
    <s v="Jun"/>
  </r>
  <r>
    <x v="401"/>
    <x v="0"/>
    <n v="7500"/>
    <d v="2021-06-13T00:00:00"/>
    <s v="upto13june21"/>
    <m/>
    <x v="0"/>
    <s v="Jun"/>
  </r>
  <r>
    <x v="402"/>
    <x v="0"/>
    <n v="57080"/>
    <d v="2021-06-13T00:00:00"/>
    <s v="upto13june21"/>
    <m/>
    <x v="0"/>
    <s v="Jun"/>
  </r>
  <r>
    <x v="403"/>
    <x v="0"/>
    <n v="38600"/>
    <d v="2021-06-13T00:00:00"/>
    <s v="upto13june21"/>
    <m/>
    <x v="0"/>
    <s v="Jun"/>
  </r>
  <r>
    <x v="404"/>
    <x v="0"/>
    <n v="61700"/>
    <d v="2021-06-13T00:00:00"/>
    <s v="upto13june21"/>
    <m/>
    <x v="0"/>
    <s v="Jun"/>
  </r>
  <r>
    <x v="405"/>
    <x v="0"/>
    <n v="7690"/>
    <d v="2021-06-13T00:00:00"/>
    <s v="upto13june21"/>
    <m/>
    <x v="0"/>
    <s v="Jun"/>
  </r>
  <r>
    <x v="406"/>
    <x v="0"/>
    <n v="24740"/>
    <d v="2021-06-13T00:00:00"/>
    <s v="upto13june21"/>
    <m/>
    <x v="0"/>
    <s v="Jun"/>
  </r>
  <r>
    <x v="407"/>
    <x v="0"/>
    <n v="30690"/>
    <d v="2021-06-13T00:00:00"/>
    <s v="upto13june21"/>
    <m/>
    <x v="0"/>
    <s v="Jun"/>
  </r>
  <r>
    <x v="408"/>
    <x v="0"/>
    <n v="47630"/>
    <d v="2021-06-13T00:00:00"/>
    <s v="upto13june21"/>
    <m/>
    <x v="0"/>
    <s v="Jun"/>
  </r>
  <r>
    <x v="409"/>
    <x v="0"/>
    <n v="31960"/>
    <d v="2021-06-13T00:00:00"/>
    <s v="upto13june21"/>
    <m/>
    <x v="0"/>
    <s v="Jun"/>
  </r>
  <r>
    <x v="410"/>
    <x v="0"/>
    <n v="45670"/>
    <d v="2021-06-13T00:00:00"/>
    <s v="upto13june21"/>
    <m/>
    <x v="0"/>
    <s v="Jun"/>
  </r>
  <r>
    <x v="411"/>
    <x v="0"/>
    <n v="26350"/>
    <d v="2021-06-13T00:00:00"/>
    <s v="upto13june21"/>
    <m/>
    <x v="0"/>
    <s v="Jun"/>
  </r>
  <r>
    <x v="412"/>
    <x v="0"/>
    <n v="47630"/>
    <d v="2021-06-13T00:00:00"/>
    <s v="upto13june21"/>
    <m/>
    <x v="0"/>
    <s v="Jun"/>
  </r>
  <r>
    <x v="413"/>
    <x v="0"/>
    <n v="47630"/>
    <d v="2021-06-13T00:00:00"/>
    <s v="upto13june21"/>
    <m/>
    <x v="0"/>
    <s v="Jun"/>
  </r>
  <r>
    <x v="414"/>
    <x v="0"/>
    <n v="47630"/>
    <d v="2021-06-13T00:00:00"/>
    <s v="upto13june21"/>
    <m/>
    <x v="0"/>
    <s v="Jun"/>
  </r>
  <r>
    <x v="415"/>
    <x v="0"/>
    <n v="44060"/>
    <d v="2021-06-13T00:00:00"/>
    <s v="upto13june21"/>
    <m/>
    <x v="0"/>
    <s v="Jun"/>
  </r>
  <r>
    <x v="416"/>
    <x v="0"/>
    <n v="24180"/>
    <d v="2021-06-13T00:00:00"/>
    <s v="upto13june21"/>
    <m/>
    <x v="0"/>
    <s v="Jun"/>
  </r>
  <r>
    <x v="417"/>
    <x v="0"/>
    <n v="47630"/>
    <d v="2021-06-13T00:00:00"/>
    <s v="upto13june21"/>
    <m/>
    <x v="0"/>
    <s v="Jun"/>
  </r>
  <r>
    <x v="418"/>
    <x v="0"/>
    <n v="41330"/>
    <d v="2021-06-13T00:00:00"/>
    <s v="upto13june21"/>
    <m/>
    <x v="0"/>
    <s v="Jun"/>
  </r>
  <r>
    <x v="419"/>
    <x v="0"/>
    <n v="15500"/>
    <d v="2021-06-13T00:00:00"/>
    <s v="upto13june21"/>
    <m/>
    <x v="0"/>
    <s v="Jun"/>
  </r>
  <r>
    <x v="420"/>
    <x v="0"/>
    <n v="33630"/>
    <d v="2021-06-13T00:00:00"/>
    <s v="upto13june21"/>
    <m/>
    <x v="0"/>
    <s v="Jun"/>
  </r>
  <r>
    <x v="421"/>
    <x v="0"/>
    <n v="30620"/>
    <d v="2021-06-13T00:00:00"/>
    <s v="upto13june21"/>
    <m/>
    <x v="0"/>
    <s v="Jun"/>
  </r>
  <r>
    <x v="422"/>
    <x v="0"/>
    <n v="25780"/>
    <d v="2021-06-13T00:00:00"/>
    <s v="upto13june21"/>
    <m/>
    <x v="0"/>
    <s v="Jun"/>
  </r>
  <r>
    <x v="423"/>
    <x v="0"/>
    <n v="47630"/>
    <d v="2021-06-13T00:00:00"/>
    <s v="upto13june21"/>
    <m/>
    <x v="0"/>
    <s v="Jun"/>
  </r>
  <r>
    <x v="424"/>
    <x v="0"/>
    <n v="28780"/>
    <d v="2021-06-13T00:00:00"/>
    <s v="upto13june21"/>
    <m/>
    <x v="0"/>
    <s v="Jun"/>
  </r>
  <r>
    <x v="425"/>
    <x v="0"/>
    <n v="47630"/>
    <d v="2021-06-13T00:00:00"/>
    <s v="upto13june21"/>
    <m/>
    <x v="0"/>
    <s v="Jun"/>
  </r>
  <r>
    <x v="426"/>
    <x v="0"/>
    <n v="47630"/>
    <d v="2021-06-13T00:00:00"/>
    <s v="upto13june21"/>
    <m/>
    <x v="0"/>
    <s v="Jun"/>
  </r>
  <r>
    <x v="427"/>
    <x v="0"/>
    <n v="47630"/>
    <d v="2021-06-13T00:00:00"/>
    <s v="upto13june21"/>
    <m/>
    <x v="0"/>
    <s v="Jun"/>
  </r>
  <r>
    <x v="428"/>
    <x v="0"/>
    <n v="41330"/>
    <d v="2021-06-13T00:00:00"/>
    <s v="upto13june21"/>
    <m/>
    <x v="0"/>
    <s v="Jun"/>
  </r>
  <r>
    <x v="429"/>
    <x v="0"/>
    <n v="9000"/>
    <d v="2021-06-13T00:00:00"/>
    <s v="upto13june21"/>
    <m/>
    <x v="0"/>
    <s v="Jun"/>
  </r>
  <r>
    <x v="430"/>
    <x v="0"/>
    <n v="25065"/>
    <d v="2021-06-13T00:00:00"/>
    <s v="upto13june21"/>
    <m/>
    <x v="0"/>
    <s v="Jun"/>
  </r>
  <r>
    <x v="431"/>
    <x v="0"/>
    <n v="9000"/>
    <d v="2021-06-13T00:00:00"/>
    <s v="upto13june21"/>
    <m/>
    <x v="0"/>
    <s v="Jun"/>
  </r>
  <r>
    <x v="432"/>
    <x v="0"/>
    <n v="44060"/>
    <d v="2021-06-13T00:00:00"/>
    <s v="upto13june21"/>
    <m/>
    <x v="0"/>
    <s v="Jun"/>
  </r>
  <r>
    <x v="433"/>
    <x v="0"/>
    <n v="47630"/>
    <d v="2021-06-13T00:00:00"/>
    <s v="upto13june21"/>
    <m/>
    <x v="0"/>
    <s v="Jun"/>
  </r>
  <r>
    <x v="434"/>
    <x v="0"/>
    <n v="47630"/>
    <d v="2021-06-13T00:00:00"/>
    <s v="upto13june21"/>
    <m/>
    <x v="0"/>
    <s v="Jun"/>
  </r>
  <r>
    <x v="435"/>
    <x v="0"/>
    <n v="33350"/>
    <d v="2021-06-13T00:00:00"/>
    <s v="upto13june21"/>
    <m/>
    <x v="0"/>
    <s v="Jun"/>
  </r>
  <r>
    <x v="436"/>
    <x v="0"/>
    <n v="47630"/>
    <d v="2021-06-13T00:00:00"/>
    <s v="upto13june21"/>
    <m/>
    <x v="0"/>
    <s v="Jun"/>
  </r>
  <r>
    <x v="437"/>
    <x v="0"/>
    <n v="33780"/>
    <d v="2021-06-13T00:00:00"/>
    <s v="upto13june21"/>
    <m/>
    <x v="0"/>
    <s v="Jun"/>
  </r>
  <r>
    <x v="438"/>
    <x v="0"/>
    <n v="0"/>
    <d v="2021-06-13T00:00:00"/>
    <s v="upto13june21"/>
    <m/>
    <x v="0"/>
    <s v="Jun"/>
  </r>
  <r>
    <x v="439"/>
    <x v="0"/>
    <n v="36920"/>
    <d v="2021-06-13T00:00:00"/>
    <s v="upto13june21"/>
    <m/>
    <x v="0"/>
    <s v="Jun"/>
  </r>
  <r>
    <x v="440"/>
    <x v="0"/>
    <n v="47630"/>
    <d v="2021-06-13T00:00:00"/>
    <s v="upto13june21"/>
    <m/>
    <x v="0"/>
    <s v="Jun"/>
  </r>
  <r>
    <x v="441"/>
    <x v="0"/>
    <n v="21780"/>
    <d v="2021-06-13T00:00:00"/>
    <s v="upto13june21"/>
    <m/>
    <x v="0"/>
    <s v="Jun"/>
  </r>
  <r>
    <x v="442"/>
    <x v="0"/>
    <n v="47630"/>
    <d v="2021-06-13T00:00:00"/>
    <s v="upto13june21"/>
    <m/>
    <x v="0"/>
    <s v="Jun"/>
  </r>
  <r>
    <x v="443"/>
    <x v="0"/>
    <n v="41330"/>
    <d v="2021-06-13T00:00:00"/>
    <s v="upto13june21"/>
    <m/>
    <x v="0"/>
    <s v="Jun"/>
  </r>
  <r>
    <x v="444"/>
    <x v="0"/>
    <n v="47630"/>
    <d v="2021-06-13T00:00:00"/>
    <s v="upto13june21"/>
    <m/>
    <x v="0"/>
    <s v="Jun"/>
  </r>
  <r>
    <x v="445"/>
    <x v="0"/>
    <n v="47630"/>
    <d v="2021-06-13T00:00:00"/>
    <s v="upto13june21"/>
    <m/>
    <x v="0"/>
    <s v="Jun"/>
  </r>
  <r>
    <x v="446"/>
    <x v="0"/>
    <n v="6500"/>
    <d v="2021-06-13T00:00:00"/>
    <s v="upto13june21"/>
    <m/>
    <x v="0"/>
    <s v="Jun"/>
  </r>
  <r>
    <x v="447"/>
    <x v="0"/>
    <n v="39630"/>
    <d v="2021-06-13T00:00:00"/>
    <s v="upto13june21"/>
    <m/>
    <x v="0"/>
    <s v="Jun"/>
  </r>
  <r>
    <x v="448"/>
    <x v="0"/>
    <n v="47630"/>
    <d v="2021-06-13T00:00:00"/>
    <s v="upto13june21"/>
    <m/>
    <x v="0"/>
    <s v="Jun"/>
  </r>
  <r>
    <x v="449"/>
    <x v="0"/>
    <n v="26000"/>
    <d v="2021-06-13T00:00:00"/>
    <s v="upto13june21"/>
    <m/>
    <x v="0"/>
    <s v="Jun"/>
  </r>
  <r>
    <x v="450"/>
    <x v="0"/>
    <n v="8860"/>
    <d v="2021-06-13T00:00:00"/>
    <s v="upto13june21"/>
    <m/>
    <x v="0"/>
    <s v="Jun"/>
  </r>
  <r>
    <x v="451"/>
    <x v="0"/>
    <n v="47630"/>
    <d v="2021-06-13T00:00:00"/>
    <s v="upto13june21"/>
    <m/>
    <x v="0"/>
    <s v="Jun"/>
  </r>
  <r>
    <x v="167"/>
    <x v="1"/>
    <n v="2310"/>
    <d v="2021-06-13T00:00:00"/>
    <s v="Cash"/>
    <m/>
    <x v="1"/>
    <s v="Jun"/>
  </r>
  <r>
    <x v="9"/>
    <x v="1"/>
    <n v="1540"/>
    <d v="2021-06-01T00:00:00"/>
    <s v="Bkash"/>
    <m/>
    <x v="1"/>
    <s v="Jun"/>
  </r>
  <r>
    <x v="155"/>
    <x v="1"/>
    <n v="15740"/>
    <d v="2021-06-01T00:00:00"/>
    <s v="Bkash"/>
    <m/>
    <x v="1"/>
    <s v="Jun"/>
  </r>
  <r>
    <x v="236"/>
    <x v="1"/>
    <n v="8680"/>
    <d v="2021-06-01T00:00:00"/>
    <s v="Bkash"/>
    <m/>
    <x v="1"/>
    <s v="Jun"/>
  </r>
  <r>
    <x v="243"/>
    <x v="1"/>
    <n v="8680"/>
    <d v="2021-06-02T00:00:00"/>
    <s v="Bkash"/>
    <m/>
    <x v="1"/>
    <s v="Jun"/>
  </r>
  <r>
    <x v="120"/>
    <x v="1"/>
    <n v="4620"/>
    <d v="2021-06-02T00:00:00"/>
    <s v="Bkash"/>
    <m/>
    <x v="1"/>
    <s v="Jun"/>
  </r>
  <r>
    <x v="134"/>
    <x v="1"/>
    <n v="4620"/>
    <d v="2021-06-02T00:00:00"/>
    <s v="Bkash"/>
    <m/>
    <x v="1"/>
    <s v="Jun"/>
  </r>
  <r>
    <x v="144"/>
    <x v="1"/>
    <n v="4620"/>
    <d v="2021-06-02T00:00:00"/>
    <s v="Bkash"/>
    <m/>
    <x v="2"/>
    <s v="Jun"/>
  </r>
  <r>
    <x v="110"/>
    <x v="1"/>
    <n v="4620"/>
    <d v="2021-06-02T00:00:00"/>
    <s v="Bkash"/>
    <m/>
    <x v="2"/>
    <s v="Jun"/>
  </r>
  <r>
    <x v="25"/>
    <x v="1"/>
    <n v="4340"/>
    <d v="2021-06-02T00:00:00"/>
    <s v="Bkash"/>
    <m/>
    <x v="2"/>
    <s v="Jun"/>
  </r>
  <r>
    <x v="123"/>
    <x v="1"/>
    <n v="4340"/>
    <d v="2021-06-02T00:00:00"/>
    <s v="Bkash"/>
    <m/>
    <x v="2"/>
    <s v="Jun"/>
  </r>
  <r>
    <x v="56"/>
    <x v="1"/>
    <n v="8000"/>
    <d v="2021-06-03T00:00:00"/>
    <s v="Bkash"/>
    <m/>
    <x v="3"/>
    <s v="Jun"/>
  </r>
  <r>
    <x v="151"/>
    <x v="1"/>
    <n v="18480"/>
    <d v="2021-06-03T00:00:00"/>
    <s v="Bkash"/>
    <m/>
    <x v="3"/>
    <s v="Jun"/>
  </r>
  <r>
    <x v="435"/>
    <x v="1"/>
    <n v="3750"/>
    <d v="2021-06-03T00:00:00"/>
    <s v="Bkash"/>
    <m/>
    <x v="3"/>
    <s v="Jun"/>
  </r>
  <r>
    <x v="120"/>
    <x v="2"/>
    <n v="4620"/>
    <d v="2021-06-03T00:00:00"/>
    <s v="Bkash"/>
    <m/>
    <x v="3"/>
    <s v="Jun"/>
  </r>
  <r>
    <x v="435"/>
    <x v="2"/>
    <n v="3751"/>
    <d v="2021-06-03T00:00:00"/>
    <s v="Bkash"/>
    <m/>
    <x v="3"/>
    <s v="Jun"/>
  </r>
  <r>
    <x v="411"/>
    <x v="1"/>
    <n v="8680"/>
    <d v="2021-06-03T00:00:00"/>
    <s v="Bkash"/>
    <m/>
    <x v="3"/>
    <s v="Jun"/>
  </r>
  <r>
    <x v="125"/>
    <x v="1"/>
    <n v="18660"/>
    <d v="2021-06-03T00:00:00"/>
    <s v="Bkash"/>
    <m/>
    <x v="3"/>
    <s v="Jun"/>
  </r>
  <r>
    <x v="227"/>
    <x v="1"/>
    <n v="9240"/>
    <d v="2021-06-04T00:00:00"/>
    <s v="Bkash"/>
    <m/>
    <x v="4"/>
    <s v="Jun"/>
  </r>
  <r>
    <x v="99"/>
    <x v="1"/>
    <n v="9240"/>
    <d v="2021-06-04T00:00:00"/>
    <s v="Bkash"/>
    <m/>
    <x v="4"/>
    <s v="Jun"/>
  </r>
  <r>
    <x v="117"/>
    <x v="1"/>
    <n v="13100"/>
    <d v="2021-06-05T00:00:00"/>
    <s v="Bkash"/>
    <m/>
    <x v="5"/>
    <s v="Jun"/>
  </r>
  <r>
    <x v="206"/>
    <x v="1"/>
    <n v="9240"/>
    <d v="2021-06-05T00:00:00"/>
    <s v="Bkash"/>
    <m/>
    <x v="5"/>
    <s v="Jun"/>
  </r>
  <r>
    <x v="121"/>
    <x v="1"/>
    <n v="4340"/>
    <d v="2021-06-05T00:00:00"/>
    <s v="Bkash"/>
    <m/>
    <x v="5"/>
    <s v="Jun"/>
  </r>
  <r>
    <x v="91"/>
    <x v="1"/>
    <n v="3220"/>
    <d v="2021-06-05T00:00:00"/>
    <s v="Bkash"/>
    <m/>
    <x v="5"/>
    <s v="Jun"/>
  </r>
  <r>
    <x v="276"/>
    <x v="1"/>
    <n v="23100"/>
    <d v="2021-06-05T00:00:00"/>
    <s v="Bkash"/>
    <m/>
    <x v="5"/>
    <s v="Jun"/>
  </r>
  <r>
    <x v="18"/>
    <x v="1"/>
    <n v="4340"/>
    <d v="2021-06-05T00:00:00"/>
    <s v="Bkash"/>
    <m/>
    <x v="5"/>
    <s v="Jun"/>
  </r>
  <r>
    <x v="137"/>
    <x v="1"/>
    <n v="9240"/>
    <d v="2021-06-06T00:00:00"/>
    <s v="Bkash"/>
    <m/>
    <x v="6"/>
    <s v="Jun"/>
  </r>
  <r>
    <x v="269"/>
    <x v="1"/>
    <n v="4650"/>
    <d v="2021-06-06T00:00:00"/>
    <s v="Bkash"/>
    <m/>
    <x v="6"/>
    <s v="Jun"/>
  </r>
  <r>
    <x v="78"/>
    <x v="1"/>
    <n v="4620"/>
    <d v="2021-06-06T00:00:00"/>
    <s v="Bkash"/>
    <m/>
    <x v="6"/>
    <s v="Jun"/>
  </r>
  <r>
    <x v="196"/>
    <x v="1"/>
    <n v="4620"/>
    <d v="2021-06-06T00:00:00"/>
    <s v="Bkash"/>
    <m/>
    <x v="6"/>
    <s v="Jun"/>
  </r>
  <r>
    <x v="84"/>
    <x v="1"/>
    <n v="4340"/>
    <d v="2021-06-06T00:00:00"/>
    <s v="Bkash"/>
    <m/>
    <x v="6"/>
    <s v="Jun"/>
  </r>
  <r>
    <x v="172"/>
    <x v="1"/>
    <n v="13020"/>
    <d v="2021-06-20T00:00:00"/>
    <s v="Cash"/>
    <m/>
    <x v="7"/>
    <s v="Jun"/>
  </r>
  <r>
    <x v="452"/>
    <x v="3"/>
    <m/>
    <m/>
    <m/>
    <m/>
    <x v="1"/>
    <m/>
  </r>
  <r>
    <x v="452"/>
    <x v="3"/>
    <m/>
    <m/>
    <m/>
    <m/>
    <x v="1"/>
    <m/>
  </r>
  <r>
    <x v="452"/>
    <x v="3"/>
    <m/>
    <m/>
    <m/>
    <m/>
    <x v="1"/>
    <m/>
  </r>
  <r>
    <x v="452"/>
    <x v="3"/>
    <m/>
    <m/>
    <m/>
    <m/>
    <x v="1"/>
    <m/>
  </r>
  <r>
    <x v="452"/>
    <x v="3"/>
    <m/>
    <m/>
    <m/>
    <m/>
    <x v="1"/>
    <m/>
  </r>
  <r>
    <x v="452"/>
    <x v="3"/>
    <m/>
    <m/>
    <m/>
    <m/>
    <x v="1"/>
    <m/>
  </r>
  <r>
    <x v="452"/>
    <x v="3"/>
    <m/>
    <m/>
    <m/>
    <m/>
    <x v="1"/>
    <m/>
  </r>
  <r>
    <x v="452"/>
    <x v="3"/>
    <m/>
    <m/>
    <m/>
    <m/>
    <x v="1"/>
    <m/>
  </r>
  <r>
    <x v="452"/>
    <x v="3"/>
    <m/>
    <m/>
    <m/>
    <m/>
    <x v="1"/>
    <m/>
  </r>
  <r>
    <x v="452"/>
    <x v="3"/>
    <m/>
    <m/>
    <m/>
    <m/>
    <x v="1"/>
    <m/>
  </r>
  <r>
    <x v="452"/>
    <x v="3"/>
    <m/>
    <m/>
    <m/>
    <m/>
    <x v="1"/>
    <m/>
  </r>
  <r>
    <x v="452"/>
    <x v="3"/>
    <m/>
    <m/>
    <m/>
    <m/>
    <x v="1"/>
    <m/>
  </r>
  <r>
    <x v="452"/>
    <x v="3"/>
    <m/>
    <m/>
    <m/>
    <m/>
    <x v="1"/>
    <m/>
  </r>
  <r>
    <x v="452"/>
    <x v="3"/>
    <m/>
    <m/>
    <m/>
    <m/>
    <x v="1"/>
    <m/>
  </r>
  <r>
    <x v="452"/>
    <x v="3"/>
    <m/>
    <m/>
    <m/>
    <m/>
    <x v="1"/>
    <m/>
  </r>
  <r>
    <x v="452"/>
    <x v="3"/>
    <m/>
    <m/>
    <m/>
    <m/>
    <x v="1"/>
    <m/>
  </r>
  <r>
    <x v="452"/>
    <x v="3"/>
    <m/>
    <m/>
    <m/>
    <m/>
    <x v="1"/>
    <m/>
  </r>
  <r>
    <x v="452"/>
    <x v="3"/>
    <m/>
    <m/>
    <m/>
    <m/>
    <x v="1"/>
    <m/>
  </r>
  <r>
    <x v="452"/>
    <x v="3"/>
    <m/>
    <m/>
    <m/>
    <m/>
    <x v="1"/>
    <m/>
  </r>
  <r>
    <x v="452"/>
    <x v="3"/>
    <m/>
    <m/>
    <m/>
    <m/>
    <x v="1"/>
    <m/>
  </r>
  <r>
    <x v="452"/>
    <x v="3"/>
    <m/>
    <m/>
    <m/>
    <m/>
    <x v="1"/>
    <m/>
  </r>
  <r>
    <x v="452"/>
    <x v="3"/>
    <m/>
    <m/>
    <m/>
    <m/>
    <x v="1"/>
    <m/>
  </r>
  <r>
    <x v="452"/>
    <x v="3"/>
    <m/>
    <m/>
    <m/>
    <m/>
    <x v="1"/>
    <m/>
  </r>
  <r>
    <x v="452"/>
    <x v="3"/>
    <m/>
    <m/>
    <m/>
    <m/>
    <x v="1"/>
    <m/>
  </r>
  <r>
    <x v="452"/>
    <x v="3"/>
    <m/>
    <m/>
    <m/>
    <m/>
    <x v="1"/>
    <m/>
  </r>
  <r>
    <x v="452"/>
    <x v="3"/>
    <m/>
    <m/>
    <m/>
    <m/>
    <x v="1"/>
    <m/>
  </r>
  <r>
    <x v="452"/>
    <x v="3"/>
    <m/>
    <m/>
    <m/>
    <m/>
    <x v="1"/>
    <m/>
  </r>
  <r>
    <x v="452"/>
    <x v="3"/>
    <m/>
    <m/>
    <m/>
    <m/>
    <x v="1"/>
    <m/>
  </r>
  <r>
    <x v="452"/>
    <x v="3"/>
    <m/>
    <m/>
    <m/>
    <m/>
    <x v="1"/>
    <m/>
  </r>
  <r>
    <x v="452"/>
    <x v="3"/>
    <m/>
    <m/>
    <m/>
    <m/>
    <x v="1"/>
    <m/>
  </r>
  <r>
    <x v="452"/>
    <x v="3"/>
    <m/>
    <m/>
    <m/>
    <m/>
    <x v="1"/>
    <m/>
  </r>
  <r>
    <x v="452"/>
    <x v="3"/>
    <m/>
    <m/>
    <m/>
    <m/>
    <x v="1"/>
    <m/>
  </r>
  <r>
    <x v="452"/>
    <x v="3"/>
    <m/>
    <m/>
    <m/>
    <m/>
    <x v="1"/>
    <m/>
  </r>
  <r>
    <x v="452"/>
    <x v="3"/>
    <m/>
    <m/>
    <m/>
    <m/>
    <x v="1"/>
    <m/>
  </r>
  <r>
    <x v="452"/>
    <x v="3"/>
    <m/>
    <m/>
    <m/>
    <m/>
    <x v="1"/>
    <m/>
  </r>
  <r>
    <x v="452"/>
    <x v="3"/>
    <m/>
    <m/>
    <m/>
    <m/>
    <x v="1"/>
    <m/>
  </r>
  <r>
    <x v="452"/>
    <x v="3"/>
    <m/>
    <m/>
    <m/>
    <m/>
    <x v="1"/>
    <m/>
  </r>
  <r>
    <x v="452"/>
    <x v="3"/>
    <m/>
    <m/>
    <m/>
    <m/>
    <x v="1"/>
    <m/>
  </r>
  <r>
    <x v="452"/>
    <x v="3"/>
    <m/>
    <m/>
    <m/>
    <m/>
    <x v="1"/>
    <m/>
  </r>
  <r>
    <x v="452"/>
    <x v="3"/>
    <m/>
    <m/>
    <m/>
    <m/>
    <x v="1"/>
    <m/>
  </r>
  <r>
    <x v="452"/>
    <x v="3"/>
    <m/>
    <m/>
    <m/>
    <m/>
    <x v="1"/>
    <m/>
  </r>
  <r>
    <x v="452"/>
    <x v="3"/>
    <m/>
    <m/>
    <m/>
    <m/>
    <x v="1"/>
    <m/>
  </r>
  <r>
    <x v="452"/>
    <x v="3"/>
    <m/>
    <m/>
    <m/>
    <m/>
    <x v="1"/>
    <m/>
  </r>
  <r>
    <x v="452"/>
    <x v="3"/>
    <m/>
    <m/>
    <m/>
    <m/>
    <x v="1"/>
    <m/>
  </r>
  <r>
    <x v="452"/>
    <x v="3"/>
    <m/>
    <m/>
    <m/>
    <m/>
    <x v="1"/>
    <m/>
  </r>
  <r>
    <x v="452"/>
    <x v="3"/>
    <m/>
    <m/>
    <m/>
    <m/>
    <x v="1"/>
    <m/>
  </r>
  <r>
    <x v="452"/>
    <x v="3"/>
    <m/>
    <m/>
    <m/>
    <m/>
    <x v="1"/>
    <m/>
  </r>
  <r>
    <x v="452"/>
    <x v="3"/>
    <m/>
    <m/>
    <m/>
    <m/>
    <x v="1"/>
    <m/>
  </r>
  <r>
    <x v="452"/>
    <x v="3"/>
    <m/>
    <m/>
    <m/>
    <m/>
    <x v="1"/>
    <m/>
  </r>
  <r>
    <x v="452"/>
    <x v="3"/>
    <m/>
    <m/>
    <m/>
    <m/>
    <x v="1"/>
    <m/>
  </r>
  <r>
    <x v="452"/>
    <x v="3"/>
    <m/>
    <m/>
    <m/>
    <m/>
    <x v="1"/>
    <m/>
  </r>
  <r>
    <x v="452"/>
    <x v="3"/>
    <m/>
    <m/>
    <m/>
    <m/>
    <x v="1"/>
    <m/>
  </r>
  <r>
    <x v="452"/>
    <x v="3"/>
    <m/>
    <m/>
    <m/>
    <m/>
    <x v="1"/>
    <m/>
  </r>
  <r>
    <x v="452"/>
    <x v="3"/>
    <m/>
    <m/>
    <m/>
    <m/>
    <x v="1"/>
    <m/>
  </r>
  <r>
    <x v="452"/>
    <x v="3"/>
    <m/>
    <m/>
    <m/>
    <m/>
    <x v="1"/>
    <m/>
  </r>
  <r>
    <x v="452"/>
    <x v="3"/>
    <m/>
    <m/>
    <m/>
    <m/>
    <x v="1"/>
    <m/>
  </r>
  <r>
    <x v="452"/>
    <x v="3"/>
    <m/>
    <m/>
    <m/>
    <m/>
    <x v="1"/>
    <m/>
  </r>
  <r>
    <x v="452"/>
    <x v="3"/>
    <m/>
    <m/>
    <m/>
    <m/>
    <x v="1"/>
    <m/>
  </r>
  <r>
    <x v="452"/>
    <x v="3"/>
    <m/>
    <m/>
    <m/>
    <m/>
    <x v="1"/>
    <m/>
  </r>
  <r>
    <x v="452"/>
    <x v="3"/>
    <m/>
    <m/>
    <m/>
    <m/>
    <x v="1"/>
    <m/>
  </r>
  <r>
    <x v="452"/>
    <x v="3"/>
    <m/>
    <m/>
    <m/>
    <m/>
    <x v="1"/>
    <m/>
  </r>
  <r>
    <x v="452"/>
    <x v="3"/>
    <m/>
    <m/>
    <m/>
    <m/>
    <x v="1"/>
    <m/>
  </r>
  <r>
    <x v="452"/>
    <x v="3"/>
    <m/>
    <m/>
    <m/>
    <m/>
    <x v="1"/>
    <m/>
  </r>
  <r>
    <x v="452"/>
    <x v="3"/>
    <m/>
    <m/>
    <m/>
    <m/>
    <x v="1"/>
    <m/>
  </r>
  <r>
    <x v="452"/>
    <x v="3"/>
    <m/>
    <m/>
    <m/>
    <m/>
    <x v="1"/>
    <m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name="PivotTable1" cacheId="0" applyNumberFormats="0" applyBorderFormats="0" applyFontFormats="0" applyPatternFormats="0" applyAlignmentFormats="0" applyWidthHeightFormats="1" dataCaption="Values" updatedVersion="3" minRefreshableVersion="3" showCalcMbrs="0" useAutoFormatting="1" itemPrintTitles="1" createdVersion="3" indent="0" outline="1" outlineData="1" multipleFieldFilters="0">
  <location ref="A3:F458" firstHeaderRow="1" firstDataRow="2" firstDataCol="1" rowPageCount="1" colPageCount="1"/>
  <pivotFields count="8">
    <pivotField axis="axisRow" showAll="0">
      <items count="454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t="default"/>
      </items>
    </pivotField>
    <pivotField axis="axisCol" showAll="0">
      <items count="5">
        <item x="0"/>
        <item x="1"/>
        <item x="2"/>
        <item x="3"/>
        <item t="default"/>
      </items>
    </pivotField>
    <pivotField dataField="1" showAll="0"/>
    <pivotField showAll="0"/>
    <pivotField showAll="0"/>
    <pivotField showAll="0"/>
    <pivotField axis="axisPage" showAll="0">
      <items count="9">
        <item x="0"/>
        <item x="2"/>
        <item x="3"/>
        <item x="4"/>
        <item x="5"/>
        <item x="6"/>
        <item x="7"/>
        <item x="1"/>
        <item t="default"/>
      </items>
    </pivotField>
    <pivotField showAll="0"/>
  </pivotFields>
  <rowFields count="1">
    <field x="0"/>
  </rowFields>
  <rowItems count="454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>
      <x v="147"/>
    </i>
    <i>
      <x v="148"/>
    </i>
    <i>
      <x v="149"/>
    </i>
    <i>
      <x v="150"/>
    </i>
    <i>
      <x v="151"/>
    </i>
    <i>
      <x v="152"/>
    </i>
    <i>
      <x v="153"/>
    </i>
    <i>
      <x v="154"/>
    </i>
    <i>
      <x v="155"/>
    </i>
    <i>
      <x v="156"/>
    </i>
    <i>
      <x v="157"/>
    </i>
    <i>
      <x v="158"/>
    </i>
    <i>
      <x v="159"/>
    </i>
    <i>
      <x v="160"/>
    </i>
    <i>
      <x v="161"/>
    </i>
    <i>
      <x v="162"/>
    </i>
    <i>
      <x v="163"/>
    </i>
    <i>
      <x v="164"/>
    </i>
    <i>
      <x v="165"/>
    </i>
    <i>
      <x v="166"/>
    </i>
    <i>
      <x v="167"/>
    </i>
    <i>
      <x v="168"/>
    </i>
    <i>
      <x v="169"/>
    </i>
    <i>
      <x v="170"/>
    </i>
    <i>
      <x v="171"/>
    </i>
    <i>
      <x v="172"/>
    </i>
    <i>
      <x v="173"/>
    </i>
    <i>
      <x v="174"/>
    </i>
    <i>
      <x v="175"/>
    </i>
    <i>
      <x v="176"/>
    </i>
    <i>
      <x v="177"/>
    </i>
    <i>
      <x v="178"/>
    </i>
    <i>
      <x v="179"/>
    </i>
    <i>
      <x v="180"/>
    </i>
    <i>
      <x v="181"/>
    </i>
    <i>
      <x v="182"/>
    </i>
    <i>
      <x v="183"/>
    </i>
    <i>
      <x v="184"/>
    </i>
    <i>
      <x v="185"/>
    </i>
    <i>
      <x v="186"/>
    </i>
    <i>
      <x v="187"/>
    </i>
    <i>
      <x v="188"/>
    </i>
    <i>
      <x v="189"/>
    </i>
    <i>
      <x v="190"/>
    </i>
    <i>
      <x v="191"/>
    </i>
    <i>
      <x v="192"/>
    </i>
    <i>
      <x v="193"/>
    </i>
    <i>
      <x v="194"/>
    </i>
    <i>
      <x v="195"/>
    </i>
    <i>
      <x v="196"/>
    </i>
    <i>
      <x v="197"/>
    </i>
    <i>
      <x v="198"/>
    </i>
    <i>
      <x v="199"/>
    </i>
    <i>
      <x v="200"/>
    </i>
    <i>
      <x v="201"/>
    </i>
    <i>
      <x v="202"/>
    </i>
    <i>
      <x v="203"/>
    </i>
    <i>
      <x v="204"/>
    </i>
    <i>
      <x v="205"/>
    </i>
    <i>
      <x v="206"/>
    </i>
    <i>
      <x v="207"/>
    </i>
    <i>
      <x v="208"/>
    </i>
    <i>
      <x v="209"/>
    </i>
    <i>
      <x v="210"/>
    </i>
    <i>
      <x v="211"/>
    </i>
    <i>
      <x v="212"/>
    </i>
    <i>
      <x v="213"/>
    </i>
    <i>
      <x v="214"/>
    </i>
    <i>
      <x v="215"/>
    </i>
    <i>
      <x v="216"/>
    </i>
    <i>
      <x v="217"/>
    </i>
    <i>
      <x v="218"/>
    </i>
    <i>
      <x v="219"/>
    </i>
    <i>
      <x v="220"/>
    </i>
    <i>
      <x v="221"/>
    </i>
    <i>
      <x v="222"/>
    </i>
    <i>
      <x v="223"/>
    </i>
    <i>
      <x v="224"/>
    </i>
    <i>
      <x v="225"/>
    </i>
    <i>
      <x v="226"/>
    </i>
    <i>
      <x v="227"/>
    </i>
    <i>
      <x v="228"/>
    </i>
    <i>
      <x v="229"/>
    </i>
    <i>
      <x v="230"/>
    </i>
    <i>
      <x v="231"/>
    </i>
    <i>
      <x v="232"/>
    </i>
    <i>
      <x v="233"/>
    </i>
    <i>
      <x v="234"/>
    </i>
    <i>
      <x v="235"/>
    </i>
    <i>
      <x v="236"/>
    </i>
    <i>
      <x v="237"/>
    </i>
    <i>
      <x v="238"/>
    </i>
    <i>
      <x v="239"/>
    </i>
    <i>
      <x v="240"/>
    </i>
    <i>
      <x v="241"/>
    </i>
    <i>
      <x v="242"/>
    </i>
    <i>
      <x v="243"/>
    </i>
    <i>
      <x v="244"/>
    </i>
    <i>
      <x v="245"/>
    </i>
    <i>
      <x v="246"/>
    </i>
    <i>
      <x v="247"/>
    </i>
    <i>
      <x v="248"/>
    </i>
    <i>
      <x v="249"/>
    </i>
    <i>
      <x v="250"/>
    </i>
    <i>
      <x v="251"/>
    </i>
    <i>
      <x v="252"/>
    </i>
    <i>
      <x v="253"/>
    </i>
    <i>
      <x v="254"/>
    </i>
    <i>
      <x v="255"/>
    </i>
    <i>
      <x v="256"/>
    </i>
    <i>
      <x v="257"/>
    </i>
    <i>
      <x v="258"/>
    </i>
    <i>
      <x v="259"/>
    </i>
    <i>
      <x v="260"/>
    </i>
    <i>
      <x v="261"/>
    </i>
    <i>
      <x v="262"/>
    </i>
    <i>
      <x v="263"/>
    </i>
    <i>
      <x v="264"/>
    </i>
    <i>
      <x v="265"/>
    </i>
    <i>
      <x v="266"/>
    </i>
    <i>
      <x v="267"/>
    </i>
    <i>
      <x v="268"/>
    </i>
    <i>
      <x v="269"/>
    </i>
    <i>
      <x v="270"/>
    </i>
    <i>
      <x v="271"/>
    </i>
    <i>
      <x v="272"/>
    </i>
    <i>
      <x v="273"/>
    </i>
    <i>
      <x v="274"/>
    </i>
    <i>
      <x v="275"/>
    </i>
    <i>
      <x v="276"/>
    </i>
    <i>
      <x v="277"/>
    </i>
    <i>
      <x v="278"/>
    </i>
    <i>
      <x v="279"/>
    </i>
    <i>
      <x v="280"/>
    </i>
    <i>
      <x v="281"/>
    </i>
    <i>
      <x v="282"/>
    </i>
    <i>
      <x v="283"/>
    </i>
    <i>
      <x v="284"/>
    </i>
    <i>
      <x v="285"/>
    </i>
    <i>
      <x v="286"/>
    </i>
    <i>
      <x v="287"/>
    </i>
    <i>
      <x v="288"/>
    </i>
    <i>
      <x v="289"/>
    </i>
    <i>
      <x v="290"/>
    </i>
    <i>
      <x v="291"/>
    </i>
    <i>
      <x v="292"/>
    </i>
    <i>
      <x v="293"/>
    </i>
    <i>
      <x v="294"/>
    </i>
    <i>
      <x v="295"/>
    </i>
    <i>
      <x v="296"/>
    </i>
    <i>
      <x v="297"/>
    </i>
    <i>
      <x v="298"/>
    </i>
    <i>
      <x v="299"/>
    </i>
    <i>
      <x v="300"/>
    </i>
    <i>
      <x v="301"/>
    </i>
    <i>
      <x v="302"/>
    </i>
    <i>
      <x v="303"/>
    </i>
    <i>
      <x v="304"/>
    </i>
    <i>
      <x v="305"/>
    </i>
    <i>
      <x v="306"/>
    </i>
    <i>
      <x v="307"/>
    </i>
    <i>
      <x v="308"/>
    </i>
    <i>
      <x v="309"/>
    </i>
    <i>
      <x v="310"/>
    </i>
    <i>
      <x v="311"/>
    </i>
    <i>
      <x v="312"/>
    </i>
    <i>
      <x v="313"/>
    </i>
    <i>
      <x v="314"/>
    </i>
    <i>
      <x v="315"/>
    </i>
    <i>
      <x v="316"/>
    </i>
    <i>
      <x v="317"/>
    </i>
    <i>
      <x v="318"/>
    </i>
    <i>
      <x v="319"/>
    </i>
    <i>
      <x v="320"/>
    </i>
    <i>
      <x v="321"/>
    </i>
    <i>
      <x v="322"/>
    </i>
    <i>
      <x v="323"/>
    </i>
    <i>
      <x v="324"/>
    </i>
    <i>
      <x v="325"/>
    </i>
    <i>
      <x v="326"/>
    </i>
    <i>
      <x v="327"/>
    </i>
    <i>
      <x v="328"/>
    </i>
    <i>
      <x v="329"/>
    </i>
    <i>
      <x v="330"/>
    </i>
    <i>
      <x v="331"/>
    </i>
    <i>
      <x v="332"/>
    </i>
    <i>
      <x v="333"/>
    </i>
    <i>
      <x v="334"/>
    </i>
    <i>
      <x v="335"/>
    </i>
    <i>
      <x v="336"/>
    </i>
    <i>
      <x v="337"/>
    </i>
    <i>
      <x v="338"/>
    </i>
    <i>
      <x v="339"/>
    </i>
    <i>
      <x v="340"/>
    </i>
    <i>
      <x v="341"/>
    </i>
    <i>
      <x v="342"/>
    </i>
    <i>
      <x v="343"/>
    </i>
    <i>
      <x v="344"/>
    </i>
    <i>
      <x v="345"/>
    </i>
    <i>
      <x v="346"/>
    </i>
    <i>
      <x v="347"/>
    </i>
    <i>
      <x v="348"/>
    </i>
    <i>
      <x v="349"/>
    </i>
    <i>
      <x v="350"/>
    </i>
    <i>
      <x v="351"/>
    </i>
    <i>
      <x v="352"/>
    </i>
    <i>
      <x v="353"/>
    </i>
    <i>
      <x v="354"/>
    </i>
    <i>
      <x v="355"/>
    </i>
    <i>
      <x v="356"/>
    </i>
    <i>
      <x v="357"/>
    </i>
    <i>
      <x v="358"/>
    </i>
    <i>
      <x v="359"/>
    </i>
    <i>
      <x v="360"/>
    </i>
    <i>
      <x v="361"/>
    </i>
    <i>
      <x v="362"/>
    </i>
    <i>
      <x v="363"/>
    </i>
    <i>
      <x v="364"/>
    </i>
    <i>
      <x v="365"/>
    </i>
    <i>
      <x v="366"/>
    </i>
    <i>
      <x v="367"/>
    </i>
    <i>
      <x v="368"/>
    </i>
    <i>
      <x v="369"/>
    </i>
    <i>
      <x v="370"/>
    </i>
    <i>
      <x v="371"/>
    </i>
    <i>
      <x v="372"/>
    </i>
    <i>
      <x v="373"/>
    </i>
    <i>
      <x v="374"/>
    </i>
    <i>
      <x v="375"/>
    </i>
    <i>
      <x v="376"/>
    </i>
    <i>
      <x v="377"/>
    </i>
    <i>
      <x v="378"/>
    </i>
    <i>
      <x v="379"/>
    </i>
    <i>
      <x v="380"/>
    </i>
    <i>
      <x v="381"/>
    </i>
    <i>
      <x v="382"/>
    </i>
    <i>
      <x v="383"/>
    </i>
    <i>
      <x v="384"/>
    </i>
    <i>
      <x v="385"/>
    </i>
    <i>
      <x v="386"/>
    </i>
    <i>
      <x v="387"/>
    </i>
    <i>
      <x v="388"/>
    </i>
    <i>
      <x v="389"/>
    </i>
    <i>
      <x v="390"/>
    </i>
    <i>
      <x v="391"/>
    </i>
    <i>
      <x v="392"/>
    </i>
    <i>
      <x v="393"/>
    </i>
    <i>
      <x v="394"/>
    </i>
    <i>
      <x v="395"/>
    </i>
    <i>
      <x v="396"/>
    </i>
    <i>
      <x v="397"/>
    </i>
    <i>
      <x v="398"/>
    </i>
    <i>
      <x v="399"/>
    </i>
    <i>
      <x v="400"/>
    </i>
    <i>
      <x v="401"/>
    </i>
    <i>
      <x v="402"/>
    </i>
    <i>
      <x v="403"/>
    </i>
    <i>
      <x v="404"/>
    </i>
    <i>
      <x v="405"/>
    </i>
    <i>
      <x v="406"/>
    </i>
    <i>
      <x v="407"/>
    </i>
    <i>
      <x v="408"/>
    </i>
    <i>
      <x v="409"/>
    </i>
    <i>
      <x v="410"/>
    </i>
    <i>
      <x v="411"/>
    </i>
    <i>
      <x v="412"/>
    </i>
    <i>
      <x v="413"/>
    </i>
    <i>
      <x v="414"/>
    </i>
    <i>
      <x v="415"/>
    </i>
    <i>
      <x v="416"/>
    </i>
    <i>
      <x v="417"/>
    </i>
    <i>
      <x v="418"/>
    </i>
    <i>
      <x v="419"/>
    </i>
    <i>
      <x v="420"/>
    </i>
    <i>
      <x v="421"/>
    </i>
    <i>
      <x v="422"/>
    </i>
    <i>
      <x v="423"/>
    </i>
    <i>
      <x v="424"/>
    </i>
    <i>
      <x v="425"/>
    </i>
    <i>
      <x v="426"/>
    </i>
    <i>
      <x v="427"/>
    </i>
    <i>
      <x v="428"/>
    </i>
    <i>
      <x v="429"/>
    </i>
    <i>
      <x v="430"/>
    </i>
    <i>
      <x v="431"/>
    </i>
    <i>
      <x v="432"/>
    </i>
    <i>
      <x v="433"/>
    </i>
    <i>
      <x v="434"/>
    </i>
    <i>
      <x v="435"/>
    </i>
    <i>
      <x v="436"/>
    </i>
    <i>
      <x v="437"/>
    </i>
    <i>
      <x v="438"/>
    </i>
    <i>
      <x v="439"/>
    </i>
    <i>
      <x v="440"/>
    </i>
    <i>
      <x v="441"/>
    </i>
    <i>
      <x v="442"/>
    </i>
    <i>
      <x v="443"/>
    </i>
    <i>
      <x v="444"/>
    </i>
    <i>
      <x v="445"/>
    </i>
    <i>
      <x v="446"/>
    </i>
    <i>
      <x v="447"/>
    </i>
    <i>
      <x v="448"/>
    </i>
    <i>
      <x v="449"/>
    </i>
    <i>
      <x v="450"/>
    </i>
    <i>
      <x v="451"/>
    </i>
    <i>
      <x v="452"/>
    </i>
    <i t="grand">
      <x/>
    </i>
  </rowItems>
  <colFields count="1">
    <field x="1"/>
  </colFields>
  <colItems count="5">
    <i>
      <x/>
    </i>
    <i>
      <x v="1"/>
    </i>
    <i>
      <x v="2"/>
    </i>
    <i>
      <x v="3"/>
    </i>
    <i t="grand">
      <x/>
    </i>
  </colItems>
  <pageFields count="1">
    <pageField fld="6" hier="-1"/>
  </pageFields>
  <dataFields count="1">
    <dataField name="Sum of Amt_Rcv" fld="2" baseField="0" baseItem="0"/>
  </dataFields>
  <pivotTableStyleInfo name="PivotStyleLight16" showRowHeaders="1" showColHeaders="1" showRowStripes="0" showColStripes="0" showLastColumn="1"/>
</pivotTableDefinition>
</file>

<file path=xl/tables/table1.xml><?xml version="1.0" encoding="utf-8"?>
<table xmlns="http://schemas.openxmlformats.org/spreadsheetml/2006/main" id="1" name="Table1" displayName="Table1" ref="A3:H552" totalsRowShown="0" dataDxfId="8">
  <autoFilter ref="A3:H552">
    <filterColumn colId="7"/>
  </autoFilter>
  <tableColumns count="8">
    <tableColumn id="1" name="Stu_ID" dataDxfId="7"/>
    <tableColumn id="2" name="Count_Pay" dataDxfId="6">
      <calculatedColumnFormula>COUNTIF($A$4:A4,A4)</calculatedColumnFormula>
    </tableColumn>
    <tableColumn id="3" name="Amt_Rcv" dataDxfId="5"/>
    <tableColumn id="4" name="Date" dataDxfId="4"/>
    <tableColumn id="5" name="PayType" dataDxfId="3"/>
    <tableColumn id="6" name="RcvNos" dataDxfId="2"/>
    <tableColumn id="7" name="Month" dataDxfId="1">
      <calculatedColumnFormula>D4</calculatedColumnFormula>
    </tableColumn>
    <tableColumn id="8" name="Month1" dataDxfId="0">
      <calculatedColumnFormula>TEXT(Table1[[#This Row],[Date]],"mmm")</calculatedColumnFormula>
    </tableColumn>
  </tableColumns>
  <tableStyleInfo name="TableStyleMedium9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comments" Target="../comments1.xml"/><Relationship Id="rId2" Type="http://schemas.openxmlformats.org/officeDocument/2006/relationships/vmlDrawing" Target="../drawings/vmlDrawing1.v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comments" Target="../comments2.xml"/><Relationship Id="rId2" Type="http://schemas.openxmlformats.org/officeDocument/2006/relationships/vmlDrawing" Target="../drawings/vmlDrawing2.vml"/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1.xml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table" Target="../tables/table1.xml"/><Relationship Id="rId1" Type="http://schemas.openxmlformats.org/officeDocument/2006/relationships/printerSettings" Target="../printerSettings/printerSettings4.bin"/></Relationships>
</file>

<file path=xl/worksheets/sheet1.xml><?xml version="1.0" encoding="utf-8"?>
<worksheet xmlns="http://schemas.openxmlformats.org/spreadsheetml/2006/main" xmlns:r="http://schemas.openxmlformats.org/officeDocument/2006/relationships">
  <sheetPr>
    <tabColor indexed="40"/>
  </sheetPr>
  <dimension ref="A1:CV614"/>
  <sheetViews>
    <sheetView zoomScale="90" zoomScaleNormal="90" workbookViewId="0">
      <pane xSplit="12" ySplit="4" topLeftCell="P504" activePane="bottomRight" state="frozen"/>
      <selection pane="topRight" activeCell="I1" sqref="I1"/>
      <selection pane="bottomLeft" activeCell="A4" sqref="A4"/>
      <selection pane="bottomRight" activeCell="B6" sqref="B6"/>
    </sheetView>
  </sheetViews>
  <sheetFormatPr defaultRowHeight="20.25"/>
  <cols>
    <col min="1" max="1" width="7.5703125" style="68" customWidth="1"/>
    <col min="2" max="2" width="27" style="69" customWidth="1"/>
    <col min="3" max="3" width="15.7109375" style="49" customWidth="1"/>
    <col min="4" max="4" width="9.85546875" style="49" bestFit="1" customWidth="1"/>
    <col min="5" max="5" width="7.85546875" style="49" bestFit="1" customWidth="1"/>
    <col min="6" max="6" width="17.42578125" style="70" hidden="1" customWidth="1"/>
    <col min="7" max="7" width="13.85546875" style="49" hidden="1" customWidth="1"/>
    <col min="8" max="8" width="31.28515625" style="49" hidden="1" customWidth="1"/>
    <col min="9" max="9" width="15.140625" style="71" customWidth="1"/>
    <col min="10" max="10" width="14.5703125" style="13" customWidth="1"/>
    <col min="11" max="11" width="20" style="72" customWidth="1"/>
    <col min="12" max="12" width="0.42578125" style="1" customWidth="1"/>
    <col min="13" max="15" width="11.7109375" style="1" customWidth="1"/>
    <col min="16" max="16" width="11.5703125" style="1" customWidth="1"/>
    <col min="17" max="19" width="11.7109375" style="1" customWidth="1"/>
    <col min="20" max="20" width="11.140625" style="1" customWidth="1"/>
    <col min="21" max="21" width="15.42578125" style="1" customWidth="1"/>
    <col min="22" max="22" width="11.7109375" style="1" customWidth="1"/>
    <col min="23" max="29" width="12.42578125" style="1" customWidth="1"/>
    <col min="30" max="30" width="13.28515625" style="1" customWidth="1"/>
    <col min="31" max="40" width="12.42578125" style="1" customWidth="1"/>
    <col min="41" max="45" width="12.42578125" style="1" hidden="1" customWidth="1"/>
    <col min="46" max="46" width="12.140625" style="1" hidden="1" customWidth="1"/>
    <col min="47" max="47" width="0.7109375" style="1" hidden="1" customWidth="1"/>
    <col min="48" max="70" width="12.42578125" style="1" hidden="1" customWidth="1"/>
    <col min="71" max="71" width="12.140625" style="1" hidden="1" customWidth="1"/>
    <col min="72" max="72" width="0.5703125" style="1" hidden="1" customWidth="1"/>
    <col min="73" max="95" width="12.42578125" style="1" hidden="1" customWidth="1"/>
    <col min="96" max="96" width="13.140625" style="1" hidden="1" customWidth="1"/>
    <col min="97" max="97" width="0.5703125" style="1" customWidth="1"/>
    <col min="98" max="98" width="18.7109375" style="73" customWidth="1"/>
    <col min="99" max="99" width="16.28515625" style="73" customWidth="1"/>
    <col min="100" max="100" width="20.7109375" style="73" customWidth="1"/>
    <col min="101" max="259" width="9.140625" style="1"/>
    <col min="260" max="260" width="7.5703125" style="1" customWidth="1"/>
    <col min="261" max="261" width="27" style="1" customWidth="1"/>
    <col min="262" max="262" width="15.7109375" style="1" customWidth="1"/>
    <col min="263" max="263" width="17.42578125" style="1" customWidth="1"/>
    <col min="264" max="264" width="13.85546875" style="1" customWidth="1"/>
    <col min="265" max="265" width="15.140625" style="1" customWidth="1"/>
    <col min="266" max="266" width="14.5703125" style="1" customWidth="1"/>
    <col min="267" max="267" width="20" style="1" customWidth="1"/>
    <col min="268" max="268" width="0.42578125" style="1" customWidth="1"/>
    <col min="269" max="271" width="11.7109375" style="1" customWidth="1"/>
    <col min="272" max="272" width="11.5703125" style="1" customWidth="1"/>
    <col min="273" max="275" width="11.7109375" style="1" customWidth="1"/>
    <col min="276" max="276" width="11.140625" style="1" customWidth="1"/>
    <col min="277" max="277" width="15.42578125" style="1" customWidth="1"/>
    <col min="278" max="278" width="11.7109375" style="1" customWidth="1"/>
    <col min="279" max="285" width="12.42578125" style="1" customWidth="1"/>
    <col min="286" max="286" width="13.28515625" style="1" customWidth="1"/>
    <col min="287" max="296" width="12.42578125" style="1" customWidth="1"/>
    <col min="297" max="352" width="0" style="1" hidden="1" customWidth="1"/>
    <col min="353" max="353" width="0.5703125" style="1" customWidth="1"/>
    <col min="354" max="354" width="18.7109375" style="1" customWidth="1"/>
    <col min="355" max="355" width="16.28515625" style="1" customWidth="1"/>
    <col min="356" max="356" width="20.7109375" style="1" customWidth="1"/>
    <col min="357" max="515" width="9.140625" style="1"/>
    <col min="516" max="516" width="7.5703125" style="1" customWidth="1"/>
    <col min="517" max="517" width="27" style="1" customWidth="1"/>
    <col min="518" max="518" width="15.7109375" style="1" customWidth="1"/>
    <col min="519" max="519" width="17.42578125" style="1" customWidth="1"/>
    <col min="520" max="520" width="13.85546875" style="1" customWidth="1"/>
    <col min="521" max="521" width="15.140625" style="1" customWidth="1"/>
    <col min="522" max="522" width="14.5703125" style="1" customWidth="1"/>
    <col min="523" max="523" width="20" style="1" customWidth="1"/>
    <col min="524" max="524" width="0.42578125" style="1" customWidth="1"/>
    <col min="525" max="527" width="11.7109375" style="1" customWidth="1"/>
    <col min="528" max="528" width="11.5703125" style="1" customWidth="1"/>
    <col min="529" max="531" width="11.7109375" style="1" customWidth="1"/>
    <col min="532" max="532" width="11.140625" style="1" customWidth="1"/>
    <col min="533" max="533" width="15.42578125" style="1" customWidth="1"/>
    <col min="534" max="534" width="11.7109375" style="1" customWidth="1"/>
    <col min="535" max="541" width="12.42578125" style="1" customWidth="1"/>
    <col min="542" max="542" width="13.28515625" style="1" customWidth="1"/>
    <col min="543" max="552" width="12.42578125" style="1" customWidth="1"/>
    <col min="553" max="608" width="0" style="1" hidden="1" customWidth="1"/>
    <col min="609" max="609" width="0.5703125" style="1" customWidth="1"/>
    <col min="610" max="610" width="18.7109375" style="1" customWidth="1"/>
    <col min="611" max="611" width="16.28515625" style="1" customWidth="1"/>
    <col min="612" max="612" width="20.7109375" style="1" customWidth="1"/>
    <col min="613" max="771" width="9.140625" style="1"/>
    <col min="772" max="772" width="7.5703125" style="1" customWidth="1"/>
    <col min="773" max="773" width="27" style="1" customWidth="1"/>
    <col min="774" max="774" width="15.7109375" style="1" customWidth="1"/>
    <col min="775" max="775" width="17.42578125" style="1" customWidth="1"/>
    <col min="776" max="776" width="13.85546875" style="1" customWidth="1"/>
    <col min="777" max="777" width="15.140625" style="1" customWidth="1"/>
    <col min="778" max="778" width="14.5703125" style="1" customWidth="1"/>
    <col min="779" max="779" width="20" style="1" customWidth="1"/>
    <col min="780" max="780" width="0.42578125" style="1" customWidth="1"/>
    <col min="781" max="783" width="11.7109375" style="1" customWidth="1"/>
    <col min="784" max="784" width="11.5703125" style="1" customWidth="1"/>
    <col min="785" max="787" width="11.7109375" style="1" customWidth="1"/>
    <col min="788" max="788" width="11.140625" style="1" customWidth="1"/>
    <col min="789" max="789" width="15.42578125" style="1" customWidth="1"/>
    <col min="790" max="790" width="11.7109375" style="1" customWidth="1"/>
    <col min="791" max="797" width="12.42578125" style="1" customWidth="1"/>
    <col min="798" max="798" width="13.28515625" style="1" customWidth="1"/>
    <col min="799" max="808" width="12.42578125" style="1" customWidth="1"/>
    <col min="809" max="864" width="0" style="1" hidden="1" customWidth="1"/>
    <col min="865" max="865" width="0.5703125" style="1" customWidth="1"/>
    <col min="866" max="866" width="18.7109375" style="1" customWidth="1"/>
    <col min="867" max="867" width="16.28515625" style="1" customWidth="1"/>
    <col min="868" max="868" width="20.7109375" style="1" customWidth="1"/>
    <col min="869" max="1027" width="9.140625" style="1"/>
    <col min="1028" max="1028" width="7.5703125" style="1" customWidth="1"/>
    <col min="1029" max="1029" width="27" style="1" customWidth="1"/>
    <col min="1030" max="1030" width="15.7109375" style="1" customWidth="1"/>
    <col min="1031" max="1031" width="17.42578125" style="1" customWidth="1"/>
    <col min="1032" max="1032" width="13.85546875" style="1" customWidth="1"/>
    <col min="1033" max="1033" width="15.140625" style="1" customWidth="1"/>
    <col min="1034" max="1034" width="14.5703125" style="1" customWidth="1"/>
    <col min="1035" max="1035" width="20" style="1" customWidth="1"/>
    <col min="1036" max="1036" width="0.42578125" style="1" customWidth="1"/>
    <col min="1037" max="1039" width="11.7109375" style="1" customWidth="1"/>
    <col min="1040" max="1040" width="11.5703125" style="1" customWidth="1"/>
    <col min="1041" max="1043" width="11.7109375" style="1" customWidth="1"/>
    <col min="1044" max="1044" width="11.140625" style="1" customWidth="1"/>
    <col min="1045" max="1045" width="15.42578125" style="1" customWidth="1"/>
    <col min="1046" max="1046" width="11.7109375" style="1" customWidth="1"/>
    <col min="1047" max="1053" width="12.42578125" style="1" customWidth="1"/>
    <col min="1054" max="1054" width="13.28515625" style="1" customWidth="1"/>
    <col min="1055" max="1064" width="12.42578125" style="1" customWidth="1"/>
    <col min="1065" max="1120" width="0" style="1" hidden="1" customWidth="1"/>
    <col min="1121" max="1121" width="0.5703125" style="1" customWidth="1"/>
    <col min="1122" max="1122" width="18.7109375" style="1" customWidth="1"/>
    <col min="1123" max="1123" width="16.28515625" style="1" customWidth="1"/>
    <col min="1124" max="1124" width="20.7109375" style="1" customWidth="1"/>
    <col min="1125" max="1283" width="9.140625" style="1"/>
    <col min="1284" max="1284" width="7.5703125" style="1" customWidth="1"/>
    <col min="1285" max="1285" width="27" style="1" customWidth="1"/>
    <col min="1286" max="1286" width="15.7109375" style="1" customWidth="1"/>
    <col min="1287" max="1287" width="17.42578125" style="1" customWidth="1"/>
    <col min="1288" max="1288" width="13.85546875" style="1" customWidth="1"/>
    <col min="1289" max="1289" width="15.140625" style="1" customWidth="1"/>
    <col min="1290" max="1290" width="14.5703125" style="1" customWidth="1"/>
    <col min="1291" max="1291" width="20" style="1" customWidth="1"/>
    <col min="1292" max="1292" width="0.42578125" style="1" customWidth="1"/>
    <col min="1293" max="1295" width="11.7109375" style="1" customWidth="1"/>
    <col min="1296" max="1296" width="11.5703125" style="1" customWidth="1"/>
    <col min="1297" max="1299" width="11.7109375" style="1" customWidth="1"/>
    <col min="1300" max="1300" width="11.140625" style="1" customWidth="1"/>
    <col min="1301" max="1301" width="15.42578125" style="1" customWidth="1"/>
    <col min="1302" max="1302" width="11.7109375" style="1" customWidth="1"/>
    <col min="1303" max="1309" width="12.42578125" style="1" customWidth="1"/>
    <col min="1310" max="1310" width="13.28515625" style="1" customWidth="1"/>
    <col min="1311" max="1320" width="12.42578125" style="1" customWidth="1"/>
    <col min="1321" max="1376" width="0" style="1" hidden="1" customWidth="1"/>
    <col min="1377" max="1377" width="0.5703125" style="1" customWidth="1"/>
    <col min="1378" max="1378" width="18.7109375" style="1" customWidth="1"/>
    <col min="1379" max="1379" width="16.28515625" style="1" customWidth="1"/>
    <col min="1380" max="1380" width="20.7109375" style="1" customWidth="1"/>
    <col min="1381" max="1539" width="9.140625" style="1"/>
    <col min="1540" max="1540" width="7.5703125" style="1" customWidth="1"/>
    <col min="1541" max="1541" width="27" style="1" customWidth="1"/>
    <col min="1542" max="1542" width="15.7109375" style="1" customWidth="1"/>
    <col min="1543" max="1543" width="17.42578125" style="1" customWidth="1"/>
    <col min="1544" max="1544" width="13.85546875" style="1" customWidth="1"/>
    <col min="1545" max="1545" width="15.140625" style="1" customWidth="1"/>
    <col min="1546" max="1546" width="14.5703125" style="1" customWidth="1"/>
    <col min="1547" max="1547" width="20" style="1" customWidth="1"/>
    <col min="1548" max="1548" width="0.42578125" style="1" customWidth="1"/>
    <col min="1549" max="1551" width="11.7109375" style="1" customWidth="1"/>
    <col min="1552" max="1552" width="11.5703125" style="1" customWidth="1"/>
    <col min="1553" max="1555" width="11.7109375" style="1" customWidth="1"/>
    <col min="1556" max="1556" width="11.140625" style="1" customWidth="1"/>
    <col min="1557" max="1557" width="15.42578125" style="1" customWidth="1"/>
    <col min="1558" max="1558" width="11.7109375" style="1" customWidth="1"/>
    <col min="1559" max="1565" width="12.42578125" style="1" customWidth="1"/>
    <col min="1566" max="1566" width="13.28515625" style="1" customWidth="1"/>
    <col min="1567" max="1576" width="12.42578125" style="1" customWidth="1"/>
    <col min="1577" max="1632" width="0" style="1" hidden="1" customWidth="1"/>
    <col min="1633" max="1633" width="0.5703125" style="1" customWidth="1"/>
    <col min="1634" max="1634" width="18.7109375" style="1" customWidth="1"/>
    <col min="1635" max="1635" width="16.28515625" style="1" customWidth="1"/>
    <col min="1636" max="1636" width="20.7109375" style="1" customWidth="1"/>
    <col min="1637" max="1795" width="9.140625" style="1"/>
    <col min="1796" max="1796" width="7.5703125" style="1" customWidth="1"/>
    <col min="1797" max="1797" width="27" style="1" customWidth="1"/>
    <col min="1798" max="1798" width="15.7109375" style="1" customWidth="1"/>
    <col min="1799" max="1799" width="17.42578125" style="1" customWidth="1"/>
    <col min="1800" max="1800" width="13.85546875" style="1" customWidth="1"/>
    <col min="1801" max="1801" width="15.140625" style="1" customWidth="1"/>
    <col min="1802" max="1802" width="14.5703125" style="1" customWidth="1"/>
    <col min="1803" max="1803" width="20" style="1" customWidth="1"/>
    <col min="1804" max="1804" width="0.42578125" style="1" customWidth="1"/>
    <col min="1805" max="1807" width="11.7109375" style="1" customWidth="1"/>
    <col min="1808" max="1808" width="11.5703125" style="1" customWidth="1"/>
    <col min="1809" max="1811" width="11.7109375" style="1" customWidth="1"/>
    <col min="1812" max="1812" width="11.140625" style="1" customWidth="1"/>
    <col min="1813" max="1813" width="15.42578125" style="1" customWidth="1"/>
    <col min="1814" max="1814" width="11.7109375" style="1" customWidth="1"/>
    <col min="1815" max="1821" width="12.42578125" style="1" customWidth="1"/>
    <col min="1822" max="1822" width="13.28515625" style="1" customWidth="1"/>
    <col min="1823" max="1832" width="12.42578125" style="1" customWidth="1"/>
    <col min="1833" max="1888" width="0" style="1" hidden="1" customWidth="1"/>
    <col min="1889" max="1889" width="0.5703125" style="1" customWidth="1"/>
    <col min="1890" max="1890" width="18.7109375" style="1" customWidth="1"/>
    <col min="1891" max="1891" width="16.28515625" style="1" customWidth="1"/>
    <col min="1892" max="1892" width="20.7109375" style="1" customWidth="1"/>
    <col min="1893" max="2051" width="9.140625" style="1"/>
    <col min="2052" max="2052" width="7.5703125" style="1" customWidth="1"/>
    <col min="2053" max="2053" width="27" style="1" customWidth="1"/>
    <col min="2054" max="2054" width="15.7109375" style="1" customWidth="1"/>
    <col min="2055" max="2055" width="17.42578125" style="1" customWidth="1"/>
    <col min="2056" max="2056" width="13.85546875" style="1" customWidth="1"/>
    <col min="2057" max="2057" width="15.140625" style="1" customWidth="1"/>
    <col min="2058" max="2058" width="14.5703125" style="1" customWidth="1"/>
    <col min="2059" max="2059" width="20" style="1" customWidth="1"/>
    <col min="2060" max="2060" width="0.42578125" style="1" customWidth="1"/>
    <col min="2061" max="2063" width="11.7109375" style="1" customWidth="1"/>
    <col min="2064" max="2064" width="11.5703125" style="1" customWidth="1"/>
    <col min="2065" max="2067" width="11.7109375" style="1" customWidth="1"/>
    <col min="2068" max="2068" width="11.140625" style="1" customWidth="1"/>
    <col min="2069" max="2069" width="15.42578125" style="1" customWidth="1"/>
    <col min="2070" max="2070" width="11.7109375" style="1" customWidth="1"/>
    <col min="2071" max="2077" width="12.42578125" style="1" customWidth="1"/>
    <col min="2078" max="2078" width="13.28515625" style="1" customWidth="1"/>
    <col min="2079" max="2088" width="12.42578125" style="1" customWidth="1"/>
    <col min="2089" max="2144" width="0" style="1" hidden="1" customWidth="1"/>
    <col min="2145" max="2145" width="0.5703125" style="1" customWidth="1"/>
    <col min="2146" max="2146" width="18.7109375" style="1" customWidth="1"/>
    <col min="2147" max="2147" width="16.28515625" style="1" customWidth="1"/>
    <col min="2148" max="2148" width="20.7109375" style="1" customWidth="1"/>
    <col min="2149" max="2307" width="9.140625" style="1"/>
    <col min="2308" max="2308" width="7.5703125" style="1" customWidth="1"/>
    <col min="2309" max="2309" width="27" style="1" customWidth="1"/>
    <col min="2310" max="2310" width="15.7109375" style="1" customWidth="1"/>
    <col min="2311" max="2311" width="17.42578125" style="1" customWidth="1"/>
    <col min="2312" max="2312" width="13.85546875" style="1" customWidth="1"/>
    <col min="2313" max="2313" width="15.140625" style="1" customWidth="1"/>
    <col min="2314" max="2314" width="14.5703125" style="1" customWidth="1"/>
    <col min="2315" max="2315" width="20" style="1" customWidth="1"/>
    <col min="2316" max="2316" width="0.42578125" style="1" customWidth="1"/>
    <col min="2317" max="2319" width="11.7109375" style="1" customWidth="1"/>
    <col min="2320" max="2320" width="11.5703125" style="1" customWidth="1"/>
    <col min="2321" max="2323" width="11.7109375" style="1" customWidth="1"/>
    <col min="2324" max="2324" width="11.140625" style="1" customWidth="1"/>
    <col min="2325" max="2325" width="15.42578125" style="1" customWidth="1"/>
    <col min="2326" max="2326" width="11.7109375" style="1" customWidth="1"/>
    <col min="2327" max="2333" width="12.42578125" style="1" customWidth="1"/>
    <col min="2334" max="2334" width="13.28515625" style="1" customWidth="1"/>
    <col min="2335" max="2344" width="12.42578125" style="1" customWidth="1"/>
    <col min="2345" max="2400" width="0" style="1" hidden="1" customWidth="1"/>
    <col min="2401" max="2401" width="0.5703125" style="1" customWidth="1"/>
    <col min="2402" max="2402" width="18.7109375" style="1" customWidth="1"/>
    <col min="2403" max="2403" width="16.28515625" style="1" customWidth="1"/>
    <col min="2404" max="2404" width="20.7109375" style="1" customWidth="1"/>
    <col min="2405" max="2563" width="9.140625" style="1"/>
    <col min="2564" max="2564" width="7.5703125" style="1" customWidth="1"/>
    <col min="2565" max="2565" width="27" style="1" customWidth="1"/>
    <col min="2566" max="2566" width="15.7109375" style="1" customWidth="1"/>
    <col min="2567" max="2567" width="17.42578125" style="1" customWidth="1"/>
    <col min="2568" max="2568" width="13.85546875" style="1" customWidth="1"/>
    <col min="2569" max="2569" width="15.140625" style="1" customWidth="1"/>
    <col min="2570" max="2570" width="14.5703125" style="1" customWidth="1"/>
    <col min="2571" max="2571" width="20" style="1" customWidth="1"/>
    <col min="2572" max="2572" width="0.42578125" style="1" customWidth="1"/>
    <col min="2573" max="2575" width="11.7109375" style="1" customWidth="1"/>
    <col min="2576" max="2576" width="11.5703125" style="1" customWidth="1"/>
    <col min="2577" max="2579" width="11.7109375" style="1" customWidth="1"/>
    <col min="2580" max="2580" width="11.140625" style="1" customWidth="1"/>
    <col min="2581" max="2581" width="15.42578125" style="1" customWidth="1"/>
    <col min="2582" max="2582" width="11.7109375" style="1" customWidth="1"/>
    <col min="2583" max="2589" width="12.42578125" style="1" customWidth="1"/>
    <col min="2590" max="2590" width="13.28515625" style="1" customWidth="1"/>
    <col min="2591" max="2600" width="12.42578125" style="1" customWidth="1"/>
    <col min="2601" max="2656" width="0" style="1" hidden="1" customWidth="1"/>
    <col min="2657" max="2657" width="0.5703125" style="1" customWidth="1"/>
    <col min="2658" max="2658" width="18.7109375" style="1" customWidth="1"/>
    <col min="2659" max="2659" width="16.28515625" style="1" customWidth="1"/>
    <col min="2660" max="2660" width="20.7109375" style="1" customWidth="1"/>
    <col min="2661" max="2819" width="9.140625" style="1"/>
    <col min="2820" max="2820" width="7.5703125" style="1" customWidth="1"/>
    <col min="2821" max="2821" width="27" style="1" customWidth="1"/>
    <col min="2822" max="2822" width="15.7109375" style="1" customWidth="1"/>
    <col min="2823" max="2823" width="17.42578125" style="1" customWidth="1"/>
    <col min="2824" max="2824" width="13.85546875" style="1" customWidth="1"/>
    <col min="2825" max="2825" width="15.140625" style="1" customWidth="1"/>
    <col min="2826" max="2826" width="14.5703125" style="1" customWidth="1"/>
    <col min="2827" max="2827" width="20" style="1" customWidth="1"/>
    <col min="2828" max="2828" width="0.42578125" style="1" customWidth="1"/>
    <col min="2829" max="2831" width="11.7109375" style="1" customWidth="1"/>
    <col min="2832" max="2832" width="11.5703125" style="1" customWidth="1"/>
    <col min="2833" max="2835" width="11.7109375" style="1" customWidth="1"/>
    <col min="2836" max="2836" width="11.140625" style="1" customWidth="1"/>
    <col min="2837" max="2837" width="15.42578125" style="1" customWidth="1"/>
    <col min="2838" max="2838" width="11.7109375" style="1" customWidth="1"/>
    <col min="2839" max="2845" width="12.42578125" style="1" customWidth="1"/>
    <col min="2846" max="2846" width="13.28515625" style="1" customWidth="1"/>
    <col min="2847" max="2856" width="12.42578125" style="1" customWidth="1"/>
    <col min="2857" max="2912" width="0" style="1" hidden="1" customWidth="1"/>
    <col min="2913" max="2913" width="0.5703125" style="1" customWidth="1"/>
    <col min="2914" max="2914" width="18.7109375" style="1" customWidth="1"/>
    <col min="2915" max="2915" width="16.28515625" style="1" customWidth="1"/>
    <col min="2916" max="2916" width="20.7109375" style="1" customWidth="1"/>
    <col min="2917" max="3075" width="9.140625" style="1"/>
    <col min="3076" max="3076" width="7.5703125" style="1" customWidth="1"/>
    <col min="3077" max="3077" width="27" style="1" customWidth="1"/>
    <col min="3078" max="3078" width="15.7109375" style="1" customWidth="1"/>
    <col min="3079" max="3079" width="17.42578125" style="1" customWidth="1"/>
    <col min="3080" max="3080" width="13.85546875" style="1" customWidth="1"/>
    <col min="3081" max="3081" width="15.140625" style="1" customWidth="1"/>
    <col min="3082" max="3082" width="14.5703125" style="1" customWidth="1"/>
    <col min="3083" max="3083" width="20" style="1" customWidth="1"/>
    <col min="3084" max="3084" width="0.42578125" style="1" customWidth="1"/>
    <col min="3085" max="3087" width="11.7109375" style="1" customWidth="1"/>
    <col min="3088" max="3088" width="11.5703125" style="1" customWidth="1"/>
    <col min="3089" max="3091" width="11.7109375" style="1" customWidth="1"/>
    <col min="3092" max="3092" width="11.140625" style="1" customWidth="1"/>
    <col min="3093" max="3093" width="15.42578125" style="1" customWidth="1"/>
    <col min="3094" max="3094" width="11.7109375" style="1" customWidth="1"/>
    <col min="3095" max="3101" width="12.42578125" style="1" customWidth="1"/>
    <col min="3102" max="3102" width="13.28515625" style="1" customWidth="1"/>
    <col min="3103" max="3112" width="12.42578125" style="1" customWidth="1"/>
    <col min="3113" max="3168" width="0" style="1" hidden="1" customWidth="1"/>
    <col min="3169" max="3169" width="0.5703125" style="1" customWidth="1"/>
    <col min="3170" max="3170" width="18.7109375" style="1" customWidth="1"/>
    <col min="3171" max="3171" width="16.28515625" style="1" customWidth="1"/>
    <col min="3172" max="3172" width="20.7109375" style="1" customWidth="1"/>
    <col min="3173" max="3331" width="9.140625" style="1"/>
    <col min="3332" max="3332" width="7.5703125" style="1" customWidth="1"/>
    <col min="3333" max="3333" width="27" style="1" customWidth="1"/>
    <col min="3334" max="3334" width="15.7109375" style="1" customWidth="1"/>
    <col min="3335" max="3335" width="17.42578125" style="1" customWidth="1"/>
    <col min="3336" max="3336" width="13.85546875" style="1" customWidth="1"/>
    <col min="3337" max="3337" width="15.140625" style="1" customWidth="1"/>
    <col min="3338" max="3338" width="14.5703125" style="1" customWidth="1"/>
    <col min="3339" max="3339" width="20" style="1" customWidth="1"/>
    <col min="3340" max="3340" width="0.42578125" style="1" customWidth="1"/>
    <col min="3341" max="3343" width="11.7109375" style="1" customWidth="1"/>
    <col min="3344" max="3344" width="11.5703125" style="1" customWidth="1"/>
    <col min="3345" max="3347" width="11.7109375" style="1" customWidth="1"/>
    <col min="3348" max="3348" width="11.140625" style="1" customWidth="1"/>
    <col min="3349" max="3349" width="15.42578125" style="1" customWidth="1"/>
    <col min="3350" max="3350" width="11.7109375" style="1" customWidth="1"/>
    <col min="3351" max="3357" width="12.42578125" style="1" customWidth="1"/>
    <col min="3358" max="3358" width="13.28515625" style="1" customWidth="1"/>
    <col min="3359" max="3368" width="12.42578125" style="1" customWidth="1"/>
    <col min="3369" max="3424" width="0" style="1" hidden="1" customWidth="1"/>
    <col min="3425" max="3425" width="0.5703125" style="1" customWidth="1"/>
    <col min="3426" max="3426" width="18.7109375" style="1" customWidth="1"/>
    <col min="3427" max="3427" width="16.28515625" style="1" customWidth="1"/>
    <col min="3428" max="3428" width="20.7109375" style="1" customWidth="1"/>
    <col min="3429" max="3587" width="9.140625" style="1"/>
    <col min="3588" max="3588" width="7.5703125" style="1" customWidth="1"/>
    <col min="3589" max="3589" width="27" style="1" customWidth="1"/>
    <col min="3590" max="3590" width="15.7109375" style="1" customWidth="1"/>
    <col min="3591" max="3591" width="17.42578125" style="1" customWidth="1"/>
    <col min="3592" max="3592" width="13.85546875" style="1" customWidth="1"/>
    <col min="3593" max="3593" width="15.140625" style="1" customWidth="1"/>
    <col min="3594" max="3594" width="14.5703125" style="1" customWidth="1"/>
    <col min="3595" max="3595" width="20" style="1" customWidth="1"/>
    <col min="3596" max="3596" width="0.42578125" style="1" customWidth="1"/>
    <col min="3597" max="3599" width="11.7109375" style="1" customWidth="1"/>
    <col min="3600" max="3600" width="11.5703125" style="1" customWidth="1"/>
    <col min="3601" max="3603" width="11.7109375" style="1" customWidth="1"/>
    <col min="3604" max="3604" width="11.140625" style="1" customWidth="1"/>
    <col min="3605" max="3605" width="15.42578125" style="1" customWidth="1"/>
    <col min="3606" max="3606" width="11.7109375" style="1" customWidth="1"/>
    <col min="3607" max="3613" width="12.42578125" style="1" customWidth="1"/>
    <col min="3614" max="3614" width="13.28515625" style="1" customWidth="1"/>
    <col min="3615" max="3624" width="12.42578125" style="1" customWidth="1"/>
    <col min="3625" max="3680" width="0" style="1" hidden="1" customWidth="1"/>
    <col min="3681" max="3681" width="0.5703125" style="1" customWidth="1"/>
    <col min="3682" max="3682" width="18.7109375" style="1" customWidth="1"/>
    <col min="3683" max="3683" width="16.28515625" style="1" customWidth="1"/>
    <col min="3684" max="3684" width="20.7109375" style="1" customWidth="1"/>
    <col min="3685" max="3843" width="9.140625" style="1"/>
    <col min="3844" max="3844" width="7.5703125" style="1" customWidth="1"/>
    <col min="3845" max="3845" width="27" style="1" customWidth="1"/>
    <col min="3846" max="3846" width="15.7109375" style="1" customWidth="1"/>
    <col min="3847" max="3847" width="17.42578125" style="1" customWidth="1"/>
    <col min="3848" max="3848" width="13.85546875" style="1" customWidth="1"/>
    <col min="3849" max="3849" width="15.140625" style="1" customWidth="1"/>
    <col min="3850" max="3850" width="14.5703125" style="1" customWidth="1"/>
    <col min="3851" max="3851" width="20" style="1" customWidth="1"/>
    <col min="3852" max="3852" width="0.42578125" style="1" customWidth="1"/>
    <col min="3853" max="3855" width="11.7109375" style="1" customWidth="1"/>
    <col min="3856" max="3856" width="11.5703125" style="1" customWidth="1"/>
    <col min="3857" max="3859" width="11.7109375" style="1" customWidth="1"/>
    <col min="3860" max="3860" width="11.140625" style="1" customWidth="1"/>
    <col min="3861" max="3861" width="15.42578125" style="1" customWidth="1"/>
    <col min="3862" max="3862" width="11.7109375" style="1" customWidth="1"/>
    <col min="3863" max="3869" width="12.42578125" style="1" customWidth="1"/>
    <col min="3870" max="3870" width="13.28515625" style="1" customWidth="1"/>
    <col min="3871" max="3880" width="12.42578125" style="1" customWidth="1"/>
    <col min="3881" max="3936" width="0" style="1" hidden="1" customWidth="1"/>
    <col min="3937" max="3937" width="0.5703125" style="1" customWidth="1"/>
    <col min="3938" max="3938" width="18.7109375" style="1" customWidth="1"/>
    <col min="3939" max="3939" width="16.28515625" style="1" customWidth="1"/>
    <col min="3940" max="3940" width="20.7109375" style="1" customWidth="1"/>
    <col min="3941" max="4099" width="9.140625" style="1"/>
    <col min="4100" max="4100" width="7.5703125" style="1" customWidth="1"/>
    <col min="4101" max="4101" width="27" style="1" customWidth="1"/>
    <col min="4102" max="4102" width="15.7109375" style="1" customWidth="1"/>
    <col min="4103" max="4103" width="17.42578125" style="1" customWidth="1"/>
    <col min="4104" max="4104" width="13.85546875" style="1" customWidth="1"/>
    <col min="4105" max="4105" width="15.140625" style="1" customWidth="1"/>
    <col min="4106" max="4106" width="14.5703125" style="1" customWidth="1"/>
    <col min="4107" max="4107" width="20" style="1" customWidth="1"/>
    <col min="4108" max="4108" width="0.42578125" style="1" customWidth="1"/>
    <col min="4109" max="4111" width="11.7109375" style="1" customWidth="1"/>
    <col min="4112" max="4112" width="11.5703125" style="1" customWidth="1"/>
    <col min="4113" max="4115" width="11.7109375" style="1" customWidth="1"/>
    <col min="4116" max="4116" width="11.140625" style="1" customWidth="1"/>
    <col min="4117" max="4117" width="15.42578125" style="1" customWidth="1"/>
    <col min="4118" max="4118" width="11.7109375" style="1" customWidth="1"/>
    <col min="4119" max="4125" width="12.42578125" style="1" customWidth="1"/>
    <col min="4126" max="4126" width="13.28515625" style="1" customWidth="1"/>
    <col min="4127" max="4136" width="12.42578125" style="1" customWidth="1"/>
    <col min="4137" max="4192" width="0" style="1" hidden="1" customWidth="1"/>
    <col min="4193" max="4193" width="0.5703125" style="1" customWidth="1"/>
    <col min="4194" max="4194" width="18.7109375" style="1" customWidth="1"/>
    <col min="4195" max="4195" width="16.28515625" style="1" customWidth="1"/>
    <col min="4196" max="4196" width="20.7109375" style="1" customWidth="1"/>
    <col min="4197" max="4355" width="9.140625" style="1"/>
    <col min="4356" max="4356" width="7.5703125" style="1" customWidth="1"/>
    <col min="4357" max="4357" width="27" style="1" customWidth="1"/>
    <col min="4358" max="4358" width="15.7109375" style="1" customWidth="1"/>
    <col min="4359" max="4359" width="17.42578125" style="1" customWidth="1"/>
    <col min="4360" max="4360" width="13.85546875" style="1" customWidth="1"/>
    <col min="4361" max="4361" width="15.140625" style="1" customWidth="1"/>
    <col min="4362" max="4362" width="14.5703125" style="1" customWidth="1"/>
    <col min="4363" max="4363" width="20" style="1" customWidth="1"/>
    <col min="4364" max="4364" width="0.42578125" style="1" customWidth="1"/>
    <col min="4365" max="4367" width="11.7109375" style="1" customWidth="1"/>
    <col min="4368" max="4368" width="11.5703125" style="1" customWidth="1"/>
    <col min="4369" max="4371" width="11.7109375" style="1" customWidth="1"/>
    <col min="4372" max="4372" width="11.140625" style="1" customWidth="1"/>
    <col min="4373" max="4373" width="15.42578125" style="1" customWidth="1"/>
    <col min="4374" max="4374" width="11.7109375" style="1" customWidth="1"/>
    <col min="4375" max="4381" width="12.42578125" style="1" customWidth="1"/>
    <col min="4382" max="4382" width="13.28515625" style="1" customWidth="1"/>
    <col min="4383" max="4392" width="12.42578125" style="1" customWidth="1"/>
    <col min="4393" max="4448" width="0" style="1" hidden="1" customWidth="1"/>
    <col min="4449" max="4449" width="0.5703125" style="1" customWidth="1"/>
    <col min="4450" max="4450" width="18.7109375" style="1" customWidth="1"/>
    <col min="4451" max="4451" width="16.28515625" style="1" customWidth="1"/>
    <col min="4452" max="4452" width="20.7109375" style="1" customWidth="1"/>
    <col min="4453" max="4611" width="9.140625" style="1"/>
    <col min="4612" max="4612" width="7.5703125" style="1" customWidth="1"/>
    <col min="4613" max="4613" width="27" style="1" customWidth="1"/>
    <col min="4614" max="4614" width="15.7109375" style="1" customWidth="1"/>
    <col min="4615" max="4615" width="17.42578125" style="1" customWidth="1"/>
    <col min="4616" max="4616" width="13.85546875" style="1" customWidth="1"/>
    <col min="4617" max="4617" width="15.140625" style="1" customWidth="1"/>
    <col min="4618" max="4618" width="14.5703125" style="1" customWidth="1"/>
    <col min="4619" max="4619" width="20" style="1" customWidth="1"/>
    <col min="4620" max="4620" width="0.42578125" style="1" customWidth="1"/>
    <col min="4621" max="4623" width="11.7109375" style="1" customWidth="1"/>
    <col min="4624" max="4624" width="11.5703125" style="1" customWidth="1"/>
    <col min="4625" max="4627" width="11.7109375" style="1" customWidth="1"/>
    <col min="4628" max="4628" width="11.140625" style="1" customWidth="1"/>
    <col min="4629" max="4629" width="15.42578125" style="1" customWidth="1"/>
    <col min="4630" max="4630" width="11.7109375" style="1" customWidth="1"/>
    <col min="4631" max="4637" width="12.42578125" style="1" customWidth="1"/>
    <col min="4638" max="4638" width="13.28515625" style="1" customWidth="1"/>
    <col min="4639" max="4648" width="12.42578125" style="1" customWidth="1"/>
    <col min="4649" max="4704" width="0" style="1" hidden="1" customWidth="1"/>
    <col min="4705" max="4705" width="0.5703125" style="1" customWidth="1"/>
    <col min="4706" max="4706" width="18.7109375" style="1" customWidth="1"/>
    <col min="4707" max="4707" width="16.28515625" style="1" customWidth="1"/>
    <col min="4708" max="4708" width="20.7109375" style="1" customWidth="1"/>
    <col min="4709" max="4867" width="9.140625" style="1"/>
    <col min="4868" max="4868" width="7.5703125" style="1" customWidth="1"/>
    <col min="4869" max="4869" width="27" style="1" customWidth="1"/>
    <col min="4870" max="4870" width="15.7109375" style="1" customWidth="1"/>
    <col min="4871" max="4871" width="17.42578125" style="1" customWidth="1"/>
    <col min="4872" max="4872" width="13.85546875" style="1" customWidth="1"/>
    <col min="4873" max="4873" width="15.140625" style="1" customWidth="1"/>
    <col min="4874" max="4874" width="14.5703125" style="1" customWidth="1"/>
    <col min="4875" max="4875" width="20" style="1" customWidth="1"/>
    <col min="4876" max="4876" width="0.42578125" style="1" customWidth="1"/>
    <col min="4877" max="4879" width="11.7109375" style="1" customWidth="1"/>
    <col min="4880" max="4880" width="11.5703125" style="1" customWidth="1"/>
    <col min="4881" max="4883" width="11.7109375" style="1" customWidth="1"/>
    <col min="4884" max="4884" width="11.140625" style="1" customWidth="1"/>
    <col min="4885" max="4885" width="15.42578125" style="1" customWidth="1"/>
    <col min="4886" max="4886" width="11.7109375" style="1" customWidth="1"/>
    <col min="4887" max="4893" width="12.42578125" style="1" customWidth="1"/>
    <col min="4894" max="4894" width="13.28515625" style="1" customWidth="1"/>
    <col min="4895" max="4904" width="12.42578125" style="1" customWidth="1"/>
    <col min="4905" max="4960" width="0" style="1" hidden="1" customWidth="1"/>
    <col min="4961" max="4961" width="0.5703125" style="1" customWidth="1"/>
    <col min="4962" max="4962" width="18.7109375" style="1" customWidth="1"/>
    <col min="4963" max="4963" width="16.28515625" style="1" customWidth="1"/>
    <col min="4964" max="4964" width="20.7109375" style="1" customWidth="1"/>
    <col min="4965" max="5123" width="9.140625" style="1"/>
    <col min="5124" max="5124" width="7.5703125" style="1" customWidth="1"/>
    <col min="5125" max="5125" width="27" style="1" customWidth="1"/>
    <col min="5126" max="5126" width="15.7109375" style="1" customWidth="1"/>
    <col min="5127" max="5127" width="17.42578125" style="1" customWidth="1"/>
    <col min="5128" max="5128" width="13.85546875" style="1" customWidth="1"/>
    <col min="5129" max="5129" width="15.140625" style="1" customWidth="1"/>
    <col min="5130" max="5130" width="14.5703125" style="1" customWidth="1"/>
    <col min="5131" max="5131" width="20" style="1" customWidth="1"/>
    <col min="5132" max="5132" width="0.42578125" style="1" customWidth="1"/>
    <col min="5133" max="5135" width="11.7109375" style="1" customWidth="1"/>
    <col min="5136" max="5136" width="11.5703125" style="1" customWidth="1"/>
    <col min="5137" max="5139" width="11.7109375" style="1" customWidth="1"/>
    <col min="5140" max="5140" width="11.140625" style="1" customWidth="1"/>
    <col min="5141" max="5141" width="15.42578125" style="1" customWidth="1"/>
    <col min="5142" max="5142" width="11.7109375" style="1" customWidth="1"/>
    <col min="5143" max="5149" width="12.42578125" style="1" customWidth="1"/>
    <col min="5150" max="5150" width="13.28515625" style="1" customWidth="1"/>
    <col min="5151" max="5160" width="12.42578125" style="1" customWidth="1"/>
    <col min="5161" max="5216" width="0" style="1" hidden="1" customWidth="1"/>
    <col min="5217" max="5217" width="0.5703125" style="1" customWidth="1"/>
    <col min="5218" max="5218" width="18.7109375" style="1" customWidth="1"/>
    <col min="5219" max="5219" width="16.28515625" style="1" customWidth="1"/>
    <col min="5220" max="5220" width="20.7109375" style="1" customWidth="1"/>
    <col min="5221" max="5379" width="9.140625" style="1"/>
    <col min="5380" max="5380" width="7.5703125" style="1" customWidth="1"/>
    <col min="5381" max="5381" width="27" style="1" customWidth="1"/>
    <col min="5382" max="5382" width="15.7109375" style="1" customWidth="1"/>
    <col min="5383" max="5383" width="17.42578125" style="1" customWidth="1"/>
    <col min="5384" max="5384" width="13.85546875" style="1" customWidth="1"/>
    <col min="5385" max="5385" width="15.140625" style="1" customWidth="1"/>
    <col min="5386" max="5386" width="14.5703125" style="1" customWidth="1"/>
    <col min="5387" max="5387" width="20" style="1" customWidth="1"/>
    <col min="5388" max="5388" width="0.42578125" style="1" customWidth="1"/>
    <col min="5389" max="5391" width="11.7109375" style="1" customWidth="1"/>
    <col min="5392" max="5392" width="11.5703125" style="1" customWidth="1"/>
    <col min="5393" max="5395" width="11.7109375" style="1" customWidth="1"/>
    <col min="5396" max="5396" width="11.140625" style="1" customWidth="1"/>
    <col min="5397" max="5397" width="15.42578125" style="1" customWidth="1"/>
    <col min="5398" max="5398" width="11.7109375" style="1" customWidth="1"/>
    <col min="5399" max="5405" width="12.42578125" style="1" customWidth="1"/>
    <col min="5406" max="5406" width="13.28515625" style="1" customWidth="1"/>
    <col min="5407" max="5416" width="12.42578125" style="1" customWidth="1"/>
    <col min="5417" max="5472" width="0" style="1" hidden="1" customWidth="1"/>
    <col min="5473" max="5473" width="0.5703125" style="1" customWidth="1"/>
    <col min="5474" max="5474" width="18.7109375" style="1" customWidth="1"/>
    <col min="5475" max="5475" width="16.28515625" style="1" customWidth="1"/>
    <col min="5476" max="5476" width="20.7109375" style="1" customWidth="1"/>
    <col min="5477" max="5635" width="9.140625" style="1"/>
    <col min="5636" max="5636" width="7.5703125" style="1" customWidth="1"/>
    <col min="5637" max="5637" width="27" style="1" customWidth="1"/>
    <col min="5638" max="5638" width="15.7109375" style="1" customWidth="1"/>
    <col min="5639" max="5639" width="17.42578125" style="1" customWidth="1"/>
    <col min="5640" max="5640" width="13.85546875" style="1" customWidth="1"/>
    <col min="5641" max="5641" width="15.140625" style="1" customWidth="1"/>
    <col min="5642" max="5642" width="14.5703125" style="1" customWidth="1"/>
    <col min="5643" max="5643" width="20" style="1" customWidth="1"/>
    <col min="5644" max="5644" width="0.42578125" style="1" customWidth="1"/>
    <col min="5645" max="5647" width="11.7109375" style="1" customWidth="1"/>
    <col min="5648" max="5648" width="11.5703125" style="1" customWidth="1"/>
    <col min="5649" max="5651" width="11.7109375" style="1" customWidth="1"/>
    <col min="5652" max="5652" width="11.140625" style="1" customWidth="1"/>
    <col min="5653" max="5653" width="15.42578125" style="1" customWidth="1"/>
    <col min="5654" max="5654" width="11.7109375" style="1" customWidth="1"/>
    <col min="5655" max="5661" width="12.42578125" style="1" customWidth="1"/>
    <col min="5662" max="5662" width="13.28515625" style="1" customWidth="1"/>
    <col min="5663" max="5672" width="12.42578125" style="1" customWidth="1"/>
    <col min="5673" max="5728" width="0" style="1" hidden="1" customWidth="1"/>
    <col min="5729" max="5729" width="0.5703125" style="1" customWidth="1"/>
    <col min="5730" max="5730" width="18.7109375" style="1" customWidth="1"/>
    <col min="5731" max="5731" width="16.28515625" style="1" customWidth="1"/>
    <col min="5732" max="5732" width="20.7109375" style="1" customWidth="1"/>
    <col min="5733" max="5891" width="9.140625" style="1"/>
    <col min="5892" max="5892" width="7.5703125" style="1" customWidth="1"/>
    <col min="5893" max="5893" width="27" style="1" customWidth="1"/>
    <col min="5894" max="5894" width="15.7109375" style="1" customWidth="1"/>
    <col min="5895" max="5895" width="17.42578125" style="1" customWidth="1"/>
    <col min="5896" max="5896" width="13.85546875" style="1" customWidth="1"/>
    <col min="5897" max="5897" width="15.140625" style="1" customWidth="1"/>
    <col min="5898" max="5898" width="14.5703125" style="1" customWidth="1"/>
    <col min="5899" max="5899" width="20" style="1" customWidth="1"/>
    <col min="5900" max="5900" width="0.42578125" style="1" customWidth="1"/>
    <col min="5901" max="5903" width="11.7109375" style="1" customWidth="1"/>
    <col min="5904" max="5904" width="11.5703125" style="1" customWidth="1"/>
    <col min="5905" max="5907" width="11.7109375" style="1" customWidth="1"/>
    <col min="5908" max="5908" width="11.140625" style="1" customWidth="1"/>
    <col min="5909" max="5909" width="15.42578125" style="1" customWidth="1"/>
    <col min="5910" max="5910" width="11.7109375" style="1" customWidth="1"/>
    <col min="5911" max="5917" width="12.42578125" style="1" customWidth="1"/>
    <col min="5918" max="5918" width="13.28515625" style="1" customWidth="1"/>
    <col min="5919" max="5928" width="12.42578125" style="1" customWidth="1"/>
    <col min="5929" max="5984" width="0" style="1" hidden="1" customWidth="1"/>
    <col min="5985" max="5985" width="0.5703125" style="1" customWidth="1"/>
    <col min="5986" max="5986" width="18.7109375" style="1" customWidth="1"/>
    <col min="5987" max="5987" width="16.28515625" style="1" customWidth="1"/>
    <col min="5988" max="5988" width="20.7109375" style="1" customWidth="1"/>
    <col min="5989" max="6147" width="9.140625" style="1"/>
    <col min="6148" max="6148" width="7.5703125" style="1" customWidth="1"/>
    <col min="6149" max="6149" width="27" style="1" customWidth="1"/>
    <col min="6150" max="6150" width="15.7109375" style="1" customWidth="1"/>
    <col min="6151" max="6151" width="17.42578125" style="1" customWidth="1"/>
    <col min="6152" max="6152" width="13.85546875" style="1" customWidth="1"/>
    <col min="6153" max="6153" width="15.140625" style="1" customWidth="1"/>
    <col min="6154" max="6154" width="14.5703125" style="1" customWidth="1"/>
    <col min="6155" max="6155" width="20" style="1" customWidth="1"/>
    <col min="6156" max="6156" width="0.42578125" style="1" customWidth="1"/>
    <col min="6157" max="6159" width="11.7109375" style="1" customWidth="1"/>
    <col min="6160" max="6160" width="11.5703125" style="1" customWidth="1"/>
    <col min="6161" max="6163" width="11.7109375" style="1" customWidth="1"/>
    <col min="6164" max="6164" width="11.140625" style="1" customWidth="1"/>
    <col min="6165" max="6165" width="15.42578125" style="1" customWidth="1"/>
    <col min="6166" max="6166" width="11.7109375" style="1" customWidth="1"/>
    <col min="6167" max="6173" width="12.42578125" style="1" customWidth="1"/>
    <col min="6174" max="6174" width="13.28515625" style="1" customWidth="1"/>
    <col min="6175" max="6184" width="12.42578125" style="1" customWidth="1"/>
    <col min="6185" max="6240" width="0" style="1" hidden="1" customWidth="1"/>
    <col min="6241" max="6241" width="0.5703125" style="1" customWidth="1"/>
    <col min="6242" max="6242" width="18.7109375" style="1" customWidth="1"/>
    <col min="6243" max="6243" width="16.28515625" style="1" customWidth="1"/>
    <col min="6244" max="6244" width="20.7109375" style="1" customWidth="1"/>
    <col min="6245" max="6403" width="9.140625" style="1"/>
    <col min="6404" max="6404" width="7.5703125" style="1" customWidth="1"/>
    <col min="6405" max="6405" width="27" style="1" customWidth="1"/>
    <col min="6406" max="6406" width="15.7109375" style="1" customWidth="1"/>
    <col min="6407" max="6407" width="17.42578125" style="1" customWidth="1"/>
    <col min="6408" max="6408" width="13.85546875" style="1" customWidth="1"/>
    <col min="6409" max="6409" width="15.140625" style="1" customWidth="1"/>
    <col min="6410" max="6410" width="14.5703125" style="1" customWidth="1"/>
    <col min="6411" max="6411" width="20" style="1" customWidth="1"/>
    <col min="6412" max="6412" width="0.42578125" style="1" customWidth="1"/>
    <col min="6413" max="6415" width="11.7109375" style="1" customWidth="1"/>
    <col min="6416" max="6416" width="11.5703125" style="1" customWidth="1"/>
    <col min="6417" max="6419" width="11.7109375" style="1" customWidth="1"/>
    <col min="6420" max="6420" width="11.140625" style="1" customWidth="1"/>
    <col min="6421" max="6421" width="15.42578125" style="1" customWidth="1"/>
    <col min="6422" max="6422" width="11.7109375" style="1" customWidth="1"/>
    <col min="6423" max="6429" width="12.42578125" style="1" customWidth="1"/>
    <col min="6430" max="6430" width="13.28515625" style="1" customWidth="1"/>
    <col min="6431" max="6440" width="12.42578125" style="1" customWidth="1"/>
    <col min="6441" max="6496" width="0" style="1" hidden="1" customWidth="1"/>
    <col min="6497" max="6497" width="0.5703125" style="1" customWidth="1"/>
    <col min="6498" max="6498" width="18.7109375" style="1" customWidth="1"/>
    <col min="6499" max="6499" width="16.28515625" style="1" customWidth="1"/>
    <col min="6500" max="6500" width="20.7109375" style="1" customWidth="1"/>
    <col min="6501" max="6659" width="9.140625" style="1"/>
    <col min="6660" max="6660" width="7.5703125" style="1" customWidth="1"/>
    <col min="6661" max="6661" width="27" style="1" customWidth="1"/>
    <col min="6662" max="6662" width="15.7109375" style="1" customWidth="1"/>
    <col min="6663" max="6663" width="17.42578125" style="1" customWidth="1"/>
    <col min="6664" max="6664" width="13.85546875" style="1" customWidth="1"/>
    <col min="6665" max="6665" width="15.140625" style="1" customWidth="1"/>
    <col min="6666" max="6666" width="14.5703125" style="1" customWidth="1"/>
    <col min="6667" max="6667" width="20" style="1" customWidth="1"/>
    <col min="6668" max="6668" width="0.42578125" style="1" customWidth="1"/>
    <col min="6669" max="6671" width="11.7109375" style="1" customWidth="1"/>
    <col min="6672" max="6672" width="11.5703125" style="1" customWidth="1"/>
    <col min="6673" max="6675" width="11.7109375" style="1" customWidth="1"/>
    <col min="6676" max="6676" width="11.140625" style="1" customWidth="1"/>
    <col min="6677" max="6677" width="15.42578125" style="1" customWidth="1"/>
    <col min="6678" max="6678" width="11.7109375" style="1" customWidth="1"/>
    <col min="6679" max="6685" width="12.42578125" style="1" customWidth="1"/>
    <col min="6686" max="6686" width="13.28515625" style="1" customWidth="1"/>
    <col min="6687" max="6696" width="12.42578125" style="1" customWidth="1"/>
    <col min="6697" max="6752" width="0" style="1" hidden="1" customWidth="1"/>
    <col min="6753" max="6753" width="0.5703125" style="1" customWidth="1"/>
    <col min="6754" max="6754" width="18.7109375" style="1" customWidth="1"/>
    <col min="6755" max="6755" width="16.28515625" style="1" customWidth="1"/>
    <col min="6756" max="6756" width="20.7109375" style="1" customWidth="1"/>
    <col min="6757" max="6915" width="9.140625" style="1"/>
    <col min="6916" max="6916" width="7.5703125" style="1" customWidth="1"/>
    <col min="6917" max="6917" width="27" style="1" customWidth="1"/>
    <col min="6918" max="6918" width="15.7109375" style="1" customWidth="1"/>
    <col min="6919" max="6919" width="17.42578125" style="1" customWidth="1"/>
    <col min="6920" max="6920" width="13.85546875" style="1" customWidth="1"/>
    <col min="6921" max="6921" width="15.140625" style="1" customWidth="1"/>
    <col min="6922" max="6922" width="14.5703125" style="1" customWidth="1"/>
    <col min="6923" max="6923" width="20" style="1" customWidth="1"/>
    <col min="6924" max="6924" width="0.42578125" style="1" customWidth="1"/>
    <col min="6925" max="6927" width="11.7109375" style="1" customWidth="1"/>
    <col min="6928" max="6928" width="11.5703125" style="1" customWidth="1"/>
    <col min="6929" max="6931" width="11.7109375" style="1" customWidth="1"/>
    <col min="6932" max="6932" width="11.140625" style="1" customWidth="1"/>
    <col min="6933" max="6933" width="15.42578125" style="1" customWidth="1"/>
    <col min="6934" max="6934" width="11.7109375" style="1" customWidth="1"/>
    <col min="6935" max="6941" width="12.42578125" style="1" customWidth="1"/>
    <col min="6942" max="6942" width="13.28515625" style="1" customWidth="1"/>
    <col min="6943" max="6952" width="12.42578125" style="1" customWidth="1"/>
    <col min="6953" max="7008" width="0" style="1" hidden="1" customWidth="1"/>
    <col min="7009" max="7009" width="0.5703125" style="1" customWidth="1"/>
    <col min="7010" max="7010" width="18.7109375" style="1" customWidth="1"/>
    <col min="7011" max="7011" width="16.28515625" style="1" customWidth="1"/>
    <col min="7012" max="7012" width="20.7109375" style="1" customWidth="1"/>
    <col min="7013" max="7171" width="9.140625" style="1"/>
    <col min="7172" max="7172" width="7.5703125" style="1" customWidth="1"/>
    <col min="7173" max="7173" width="27" style="1" customWidth="1"/>
    <col min="7174" max="7174" width="15.7109375" style="1" customWidth="1"/>
    <col min="7175" max="7175" width="17.42578125" style="1" customWidth="1"/>
    <col min="7176" max="7176" width="13.85546875" style="1" customWidth="1"/>
    <col min="7177" max="7177" width="15.140625" style="1" customWidth="1"/>
    <col min="7178" max="7178" width="14.5703125" style="1" customWidth="1"/>
    <col min="7179" max="7179" width="20" style="1" customWidth="1"/>
    <col min="7180" max="7180" width="0.42578125" style="1" customWidth="1"/>
    <col min="7181" max="7183" width="11.7109375" style="1" customWidth="1"/>
    <col min="7184" max="7184" width="11.5703125" style="1" customWidth="1"/>
    <col min="7185" max="7187" width="11.7109375" style="1" customWidth="1"/>
    <col min="7188" max="7188" width="11.140625" style="1" customWidth="1"/>
    <col min="7189" max="7189" width="15.42578125" style="1" customWidth="1"/>
    <col min="7190" max="7190" width="11.7109375" style="1" customWidth="1"/>
    <col min="7191" max="7197" width="12.42578125" style="1" customWidth="1"/>
    <col min="7198" max="7198" width="13.28515625" style="1" customWidth="1"/>
    <col min="7199" max="7208" width="12.42578125" style="1" customWidth="1"/>
    <col min="7209" max="7264" width="0" style="1" hidden="1" customWidth="1"/>
    <col min="7265" max="7265" width="0.5703125" style="1" customWidth="1"/>
    <col min="7266" max="7266" width="18.7109375" style="1" customWidth="1"/>
    <col min="7267" max="7267" width="16.28515625" style="1" customWidth="1"/>
    <col min="7268" max="7268" width="20.7109375" style="1" customWidth="1"/>
    <col min="7269" max="7427" width="9.140625" style="1"/>
    <col min="7428" max="7428" width="7.5703125" style="1" customWidth="1"/>
    <col min="7429" max="7429" width="27" style="1" customWidth="1"/>
    <col min="7430" max="7430" width="15.7109375" style="1" customWidth="1"/>
    <col min="7431" max="7431" width="17.42578125" style="1" customWidth="1"/>
    <col min="7432" max="7432" width="13.85546875" style="1" customWidth="1"/>
    <col min="7433" max="7433" width="15.140625" style="1" customWidth="1"/>
    <col min="7434" max="7434" width="14.5703125" style="1" customWidth="1"/>
    <col min="7435" max="7435" width="20" style="1" customWidth="1"/>
    <col min="7436" max="7436" width="0.42578125" style="1" customWidth="1"/>
    <col min="7437" max="7439" width="11.7109375" style="1" customWidth="1"/>
    <col min="7440" max="7440" width="11.5703125" style="1" customWidth="1"/>
    <col min="7441" max="7443" width="11.7109375" style="1" customWidth="1"/>
    <col min="7444" max="7444" width="11.140625" style="1" customWidth="1"/>
    <col min="7445" max="7445" width="15.42578125" style="1" customWidth="1"/>
    <col min="7446" max="7446" width="11.7109375" style="1" customWidth="1"/>
    <col min="7447" max="7453" width="12.42578125" style="1" customWidth="1"/>
    <col min="7454" max="7454" width="13.28515625" style="1" customWidth="1"/>
    <col min="7455" max="7464" width="12.42578125" style="1" customWidth="1"/>
    <col min="7465" max="7520" width="0" style="1" hidden="1" customWidth="1"/>
    <col min="7521" max="7521" width="0.5703125" style="1" customWidth="1"/>
    <col min="7522" max="7522" width="18.7109375" style="1" customWidth="1"/>
    <col min="7523" max="7523" width="16.28515625" style="1" customWidth="1"/>
    <col min="7524" max="7524" width="20.7109375" style="1" customWidth="1"/>
    <col min="7525" max="7683" width="9.140625" style="1"/>
    <col min="7684" max="7684" width="7.5703125" style="1" customWidth="1"/>
    <col min="7685" max="7685" width="27" style="1" customWidth="1"/>
    <col min="7686" max="7686" width="15.7109375" style="1" customWidth="1"/>
    <col min="7687" max="7687" width="17.42578125" style="1" customWidth="1"/>
    <col min="7688" max="7688" width="13.85546875" style="1" customWidth="1"/>
    <col min="7689" max="7689" width="15.140625" style="1" customWidth="1"/>
    <col min="7690" max="7690" width="14.5703125" style="1" customWidth="1"/>
    <col min="7691" max="7691" width="20" style="1" customWidth="1"/>
    <col min="7692" max="7692" width="0.42578125" style="1" customWidth="1"/>
    <col min="7693" max="7695" width="11.7109375" style="1" customWidth="1"/>
    <col min="7696" max="7696" width="11.5703125" style="1" customWidth="1"/>
    <col min="7697" max="7699" width="11.7109375" style="1" customWidth="1"/>
    <col min="7700" max="7700" width="11.140625" style="1" customWidth="1"/>
    <col min="7701" max="7701" width="15.42578125" style="1" customWidth="1"/>
    <col min="7702" max="7702" width="11.7109375" style="1" customWidth="1"/>
    <col min="7703" max="7709" width="12.42578125" style="1" customWidth="1"/>
    <col min="7710" max="7710" width="13.28515625" style="1" customWidth="1"/>
    <col min="7711" max="7720" width="12.42578125" style="1" customWidth="1"/>
    <col min="7721" max="7776" width="0" style="1" hidden="1" customWidth="1"/>
    <col min="7777" max="7777" width="0.5703125" style="1" customWidth="1"/>
    <col min="7778" max="7778" width="18.7109375" style="1" customWidth="1"/>
    <col min="7779" max="7779" width="16.28515625" style="1" customWidth="1"/>
    <col min="7780" max="7780" width="20.7109375" style="1" customWidth="1"/>
    <col min="7781" max="7939" width="9.140625" style="1"/>
    <col min="7940" max="7940" width="7.5703125" style="1" customWidth="1"/>
    <col min="7941" max="7941" width="27" style="1" customWidth="1"/>
    <col min="7942" max="7942" width="15.7109375" style="1" customWidth="1"/>
    <col min="7943" max="7943" width="17.42578125" style="1" customWidth="1"/>
    <col min="7944" max="7944" width="13.85546875" style="1" customWidth="1"/>
    <col min="7945" max="7945" width="15.140625" style="1" customWidth="1"/>
    <col min="7946" max="7946" width="14.5703125" style="1" customWidth="1"/>
    <col min="7947" max="7947" width="20" style="1" customWidth="1"/>
    <col min="7948" max="7948" width="0.42578125" style="1" customWidth="1"/>
    <col min="7949" max="7951" width="11.7109375" style="1" customWidth="1"/>
    <col min="7952" max="7952" width="11.5703125" style="1" customWidth="1"/>
    <col min="7953" max="7955" width="11.7109375" style="1" customWidth="1"/>
    <col min="7956" max="7956" width="11.140625" style="1" customWidth="1"/>
    <col min="7957" max="7957" width="15.42578125" style="1" customWidth="1"/>
    <col min="7958" max="7958" width="11.7109375" style="1" customWidth="1"/>
    <col min="7959" max="7965" width="12.42578125" style="1" customWidth="1"/>
    <col min="7966" max="7966" width="13.28515625" style="1" customWidth="1"/>
    <col min="7967" max="7976" width="12.42578125" style="1" customWidth="1"/>
    <col min="7977" max="8032" width="0" style="1" hidden="1" customWidth="1"/>
    <col min="8033" max="8033" width="0.5703125" style="1" customWidth="1"/>
    <col min="8034" max="8034" width="18.7109375" style="1" customWidth="1"/>
    <col min="8035" max="8035" width="16.28515625" style="1" customWidth="1"/>
    <col min="8036" max="8036" width="20.7109375" style="1" customWidth="1"/>
    <col min="8037" max="8195" width="9.140625" style="1"/>
    <col min="8196" max="8196" width="7.5703125" style="1" customWidth="1"/>
    <col min="8197" max="8197" width="27" style="1" customWidth="1"/>
    <col min="8198" max="8198" width="15.7109375" style="1" customWidth="1"/>
    <col min="8199" max="8199" width="17.42578125" style="1" customWidth="1"/>
    <col min="8200" max="8200" width="13.85546875" style="1" customWidth="1"/>
    <col min="8201" max="8201" width="15.140625" style="1" customWidth="1"/>
    <col min="8202" max="8202" width="14.5703125" style="1" customWidth="1"/>
    <col min="8203" max="8203" width="20" style="1" customWidth="1"/>
    <col min="8204" max="8204" width="0.42578125" style="1" customWidth="1"/>
    <col min="8205" max="8207" width="11.7109375" style="1" customWidth="1"/>
    <col min="8208" max="8208" width="11.5703125" style="1" customWidth="1"/>
    <col min="8209" max="8211" width="11.7109375" style="1" customWidth="1"/>
    <col min="8212" max="8212" width="11.140625" style="1" customWidth="1"/>
    <col min="8213" max="8213" width="15.42578125" style="1" customWidth="1"/>
    <col min="8214" max="8214" width="11.7109375" style="1" customWidth="1"/>
    <col min="8215" max="8221" width="12.42578125" style="1" customWidth="1"/>
    <col min="8222" max="8222" width="13.28515625" style="1" customWidth="1"/>
    <col min="8223" max="8232" width="12.42578125" style="1" customWidth="1"/>
    <col min="8233" max="8288" width="0" style="1" hidden="1" customWidth="1"/>
    <col min="8289" max="8289" width="0.5703125" style="1" customWidth="1"/>
    <col min="8290" max="8290" width="18.7109375" style="1" customWidth="1"/>
    <col min="8291" max="8291" width="16.28515625" style="1" customWidth="1"/>
    <col min="8292" max="8292" width="20.7109375" style="1" customWidth="1"/>
    <col min="8293" max="8451" width="9.140625" style="1"/>
    <col min="8452" max="8452" width="7.5703125" style="1" customWidth="1"/>
    <col min="8453" max="8453" width="27" style="1" customWidth="1"/>
    <col min="8454" max="8454" width="15.7109375" style="1" customWidth="1"/>
    <col min="8455" max="8455" width="17.42578125" style="1" customWidth="1"/>
    <col min="8456" max="8456" width="13.85546875" style="1" customWidth="1"/>
    <col min="8457" max="8457" width="15.140625" style="1" customWidth="1"/>
    <col min="8458" max="8458" width="14.5703125" style="1" customWidth="1"/>
    <col min="8459" max="8459" width="20" style="1" customWidth="1"/>
    <col min="8460" max="8460" width="0.42578125" style="1" customWidth="1"/>
    <col min="8461" max="8463" width="11.7109375" style="1" customWidth="1"/>
    <col min="8464" max="8464" width="11.5703125" style="1" customWidth="1"/>
    <col min="8465" max="8467" width="11.7109375" style="1" customWidth="1"/>
    <col min="8468" max="8468" width="11.140625" style="1" customWidth="1"/>
    <col min="8469" max="8469" width="15.42578125" style="1" customWidth="1"/>
    <col min="8470" max="8470" width="11.7109375" style="1" customWidth="1"/>
    <col min="8471" max="8477" width="12.42578125" style="1" customWidth="1"/>
    <col min="8478" max="8478" width="13.28515625" style="1" customWidth="1"/>
    <col min="8479" max="8488" width="12.42578125" style="1" customWidth="1"/>
    <col min="8489" max="8544" width="0" style="1" hidden="1" customWidth="1"/>
    <col min="8545" max="8545" width="0.5703125" style="1" customWidth="1"/>
    <col min="8546" max="8546" width="18.7109375" style="1" customWidth="1"/>
    <col min="8547" max="8547" width="16.28515625" style="1" customWidth="1"/>
    <col min="8548" max="8548" width="20.7109375" style="1" customWidth="1"/>
    <col min="8549" max="8707" width="9.140625" style="1"/>
    <col min="8708" max="8708" width="7.5703125" style="1" customWidth="1"/>
    <col min="8709" max="8709" width="27" style="1" customWidth="1"/>
    <col min="8710" max="8710" width="15.7109375" style="1" customWidth="1"/>
    <col min="8711" max="8711" width="17.42578125" style="1" customWidth="1"/>
    <col min="8712" max="8712" width="13.85546875" style="1" customWidth="1"/>
    <col min="8713" max="8713" width="15.140625" style="1" customWidth="1"/>
    <col min="8714" max="8714" width="14.5703125" style="1" customWidth="1"/>
    <col min="8715" max="8715" width="20" style="1" customWidth="1"/>
    <col min="8716" max="8716" width="0.42578125" style="1" customWidth="1"/>
    <col min="8717" max="8719" width="11.7109375" style="1" customWidth="1"/>
    <col min="8720" max="8720" width="11.5703125" style="1" customWidth="1"/>
    <col min="8721" max="8723" width="11.7109375" style="1" customWidth="1"/>
    <col min="8724" max="8724" width="11.140625" style="1" customWidth="1"/>
    <col min="8725" max="8725" width="15.42578125" style="1" customWidth="1"/>
    <col min="8726" max="8726" width="11.7109375" style="1" customWidth="1"/>
    <col min="8727" max="8733" width="12.42578125" style="1" customWidth="1"/>
    <col min="8734" max="8734" width="13.28515625" style="1" customWidth="1"/>
    <col min="8735" max="8744" width="12.42578125" style="1" customWidth="1"/>
    <col min="8745" max="8800" width="0" style="1" hidden="1" customWidth="1"/>
    <col min="8801" max="8801" width="0.5703125" style="1" customWidth="1"/>
    <col min="8802" max="8802" width="18.7109375" style="1" customWidth="1"/>
    <col min="8803" max="8803" width="16.28515625" style="1" customWidth="1"/>
    <col min="8804" max="8804" width="20.7109375" style="1" customWidth="1"/>
    <col min="8805" max="8963" width="9.140625" style="1"/>
    <col min="8964" max="8964" width="7.5703125" style="1" customWidth="1"/>
    <col min="8965" max="8965" width="27" style="1" customWidth="1"/>
    <col min="8966" max="8966" width="15.7109375" style="1" customWidth="1"/>
    <col min="8967" max="8967" width="17.42578125" style="1" customWidth="1"/>
    <col min="8968" max="8968" width="13.85546875" style="1" customWidth="1"/>
    <col min="8969" max="8969" width="15.140625" style="1" customWidth="1"/>
    <col min="8970" max="8970" width="14.5703125" style="1" customWidth="1"/>
    <col min="8971" max="8971" width="20" style="1" customWidth="1"/>
    <col min="8972" max="8972" width="0.42578125" style="1" customWidth="1"/>
    <col min="8973" max="8975" width="11.7109375" style="1" customWidth="1"/>
    <col min="8976" max="8976" width="11.5703125" style="1" customWidth="1"/>
    <col min="8977" max="8979" width="11.7109375" style="1" customWidth="1"/>
    <col min="8980" max="8980" width="11.140625" style="1" customWidth="1"/>
    <col min="8981" max="8981" width="15.42578125" style="1" customWidth="1"/>
    <col min="8982" max="8982" width="11.7109375" style="1" customWidth="1"/>
    <col min="8983" max="8989" width="12.42578125" style="1" customWidth="1"/>
    <col min="8990" max="8990" width="13.28515625" style="1" customWidth="1"/>
    <col min="8991" max="9000" width="12.42578125" style="1" customWidth="1"/>
    <col min="9001" max="9056" width="0" style="1" hidden="1" customWidth="1"/>
    <col min="9057" max="9057" width="0.5703125" style="1" customWidth="1"/>
    <col min="9058" max="9058" width="18.7109375" style="1" customWidth="1"/>
    <col min="9059" max="9059" width="16.28515625" style="1" customWidth="1"/>
    <col min="9060" max="9060" width="20.7109375" style="1" customWidth="1"/>
    <col min="9061" max="9219" width="9.140625" style="1"/>
    <col min="9220" max="9220" width="7.5703125" style="1" customWidth="1"/>
    <col min="9221" max="9221" width="27" style="1" customWidth="1"/>
    <col min="9222" max="9222" width="15.7109375" style="1" customWidth="1"/>
    <col min="9223" max="9223" width="17.42578125" style="1" customWidth="1"/>
    <col min="9224" max="9224" width="13.85546875" style="1" customWidth="1"/>
    <col min="9225" max="9225" width="15.140625" style="1" customWidth="1"/>
    <col min="9226" max="9226" width="14.5703125" style="1" customWidth="1"/>
    <col min="9227" max="9227" width="20" style="1" customWidth="1"/>
    <col min="9228" max="9228" width="0.42578125" style="1" customWidth="1"/>
    <col min="9229" max="9231" width="11.7109375" style="1" customWidth="1"/>
    <col min="9232" max="9232" width="11.5703125" style="1" customWidth="1"/>
    <col min="9233" max="9235" width="11.7109375" style="1" customWidth="1"/>
    <col min="9236" max="9236" width="11.140625" style="1" customWidth="1"/>
    <col min="9237" max="9237" width="15.42578125" style="1" customWidth="1"/>
    <col min="9238" max="9238" width="11.7109375" style="1" customWidth="1"/>
    <col min="9239" max="9245" width="12.42578125" style="1" customWidth="1"/>
    <col min="9246" max="9246" width="13.28515625" style="1" customWidth="1"/>
    <col min="9247" max="9256" width="12.42578125" style="1" customWidth="1"/>
    <col min="9257" max="9312" width="0" style="1" hidden="1" customWidth="1"/>
    <col min="9313" max="9313" width="0.5703125" style="1" customWidth="1"/>
    <col min="9314" max="9314" width="18.7109375" style="1" customWidth="1"/>
    <col min="9315" max="9315" width="16.28515625" style="1" customWidth="1"/>
    <col min="9316" max="9316" width="20.7109375" style="1" customWidth="1"/>
    <col min="9317" max="9475" width="9.140625" style="1"/>
    <col min="9476" max="9476" width="7.5703125" style="1" customWidth="1"/>
    <col min="9477" max="9477" width="27" style="1" customWidth="1"/>
    <col min="9478" max="9478" width="15.7109375" style="1" customWidth="1"/>
    <col min="9479" max="9479" width="17.42578125" style="1" customWidth="1"/>
    <col min="9480" max="9480" width="13.85546875" style="1" customWidth="1"/>
    <col min="9481" max="9481" width="15.140625" style="1" customWidth="1"/>
    <col min="9482" max="9482" width="14.5703125" style="1" customWidth="1"/>
    <col min="9483" max="9483" width="20" style="1" customWidth="1"/>
    <col min="9484" max="9484" width="0.42578125" style="1" customWidth="1"/>
    <col min="9485" max="9487" width="11.7109375" style="1" customWidth="1"/>
    <col min="9488" max="9488" width="11.5703125" style="1" customWidth="1"/>
    <col min="9489" max="9491" width="11.7109375" style="1" customWidth="1"/>
    <col min="9492" max="9492" width="11.140625" style="1" customWidth="1"/>
    <col min="9493" max="9493" width="15.42578125" style="1" customWidth="1"/>
    <col min="9494" max="9494" width="11.7109375" style="1" customWidth="1"/>
    <col min="9495" max="9501" width="12.42578125" style="1" customWidth="1"/>
    <col min="9502" max="9502" width="13.28515625" style="1" customWidth="1"/>
    <col min="9503" max="9512" width="12.42578125" style="1" customWidth="1"/>
    <col min="9513" max="9568" width="0" style="1" hidden="1" customWidth="1"/>
    <col min="9569" max="9569" width="0.5703125" style="1" customWidth="1"/>
    <col min="9570" max="9570" width="18.7109375" style="1" customWidth="1"/>
    <col min="9571" max="9571" width="16.28515625" style="1" customWidth="1"/>
    <col min="9572" max="9572" width="20.7109375" style="1" customWidth="1"/>
    <col min="9573" max="9731" width="9.140625" style="1"/>
    <col min="9732" max="9732" width="7.5703125" style="1" customWidth="1"/>
    <col min="9733" max="9733" width="27" style="1" customWidth="1"/>
    <col min="9734" max="9734" width="15.7109375" style="1" customWidth="1"/>
    <col min="9735" max="9735" width="17.42578125" style="1" customWidth="1"/>
    <col min="9736" max="9736" width="13.85546875" style="1" customWidth="1"/>
    <col min="9737" max="9737" width="15.140625" style="1" customWidth="1"/>
    <col min="9738" max="9738" width="14.5703125" style="1" customWidth="1"/>
    <col min="9739" max="9739" width="20" style="1" customWidth="1"/>
    <col min="9740" max="9740" width="0.42578125" style="1" customWidth="1"/>
    <col min="9741" max="9743" width="11.7109375" style="1" customWidth="1"/>
    <col min="9744" max="9744" width="11.5703125" style="1" customWidth="1"/>
    <col min="9745" max="9747" width="11.7109375" style="1" customWidth="1"/>
    <col min="9748" max="9748" width="11.140625" style="1" customWidth="1"/>
    <col min="9749" max="9749" width="15.42578125" style="1" customWidth="1"/>
    <col min="9750" max="9750" width="11.7109375" style="1" customWidth="1"/>
    <col min="9751" max="9757" width="12.42578125" style="1" customWidth="1"/>
    <col min="9758" max="9758" width="13.28515625" style="1" customWidth="1"/>
    <col min="9759" max="9768" width="12.42578125" style="1" customWidth="1"/>
    <col min="9769" max="9824" width="0" style="1" hidden="1" customWidth="1"/>
    <col min="9825" max="9825" width="0.5703125" style="1" customWidth="1"/>
    <col min="9826" max="9826" width="18.7109375" style="1" customWidth="1"/>
    <col min="9827" max="9827" width="16.28515625" style="1" customWidth="1"/>
    <col min="9828" max="9828" width="20.7109375" style="1" customWidth="1"/>
    <col min="9829" max="9987" width="9.140625" style="1"/>
    <col min="9988" max="9988" width="7.5703125" style="1" customWidth="1"/>
    <col min="9989" max="9989" width="27" style="1" customWidth="1"/>
    <col min="9990" max="9990" width="15.7109375" style="1" customWidth="1"/>
    <col min="9991" max="9991" width="17.42578125" style="1" customWidth="1"/>
    <col min="9992" max="9992" width="13.85546875" style="1" customWidth="1"/>
    <col min="9993" max="9993" width="15.140625" style="1" customWidth="1"/>
    <col min="9994" max="9994" width="14.5703125" style="1" customWidth="1"/>
    <col min="9995" max="9995" width="20" style="1" customWidth="1"/>
    <col min="9996" max="9996" width="0.42578125" style="1" customWidth="1"/>
    <col min="9997" max="9999" width="11.7109375" style="1" customWidth="1"/>
    <col min="10000" max="10000" width="11.5703125" style="1" customWidth="1"/>
    <col min="10001" max="10003" width="11.7109375" style="1" customWidth="1"/>
    <col min="10004" max="10004" width="11.140625" style="1" customWidth="1"/>
    <col min="10005" max="10005" width="15.42578125" style="1" customWidth="1"/>
    <col min="10006" max="10006" width="11.7109375" style="1" customWidth="1"/>
    <col min="10007" max="10013" width="12.42578125" style="1" customWidth="1"/>
    <col min="10014" max="10014" width="13.28515625" style="1" customWidth="1"/>
    <col min="10015" max="10024" width="12.42578125" style="1" customWidth="1"/>
    <col min="10025" max="10080" width="0" style="1" hidden="1" customWidth="1"/>
    <col min="10081" max="10081" width="0.5703125" style="1" customWidth="1"/>
    <col min="10082" max="10082" width="18.7109375" style="1" customWidth="1"/>
    <col min="10083" max="10083" width="16.28515625" style="1" customWidth="1"/>
    <col min="10084" max="10084" width="20.7109375" style="1" customWidth="1"/>
    <col min="10085" max="10243" width="9.140625" style="1"/>
    <col min="10244" max="10244" width="7.5703125" style="1" customWidth="1"/>
    <col min="10245" max="10245" width="27" style="1" customWidth="1"/>
    <col min="10246" max="10246" width="15.7109375" style="1" customWidth="1"/>
    <col min="10247" max="10247" width="17.42578125" style="1" customWidth="1"/>
    <col min="10248" max="10248" width="13.85546875" style="1" customWidth="1"/>
    <col min="10249" max="10249" width="15.140625" style="1" customWidth="1"/>
    <col min="10250" max="10250" width="14.5703125" style="1" customWidth="1"/>
    <col min="10251" max="10251" width="20" style="1" customWidth="1"/>
    <col min="10252" max="10252" width="0.42578125" style="1" customWidth="1"/>
    <col min="10253" max="10255" width="11.7109375" style="1" customWidth="1"/>
    <col min="10256" max="10256" width="11.5703125" style="1" customWidth="1"/>
    <col min="10257" max="10259" width="11.7109375" style="1" customWidth="1"/>
    <col min="10260" max="10260" width="11.140625" style="1" customWidth="1"/>
    <col min="10261" max="10261" width="15.42578125" style="1" customWidth="1"/>
    <col min="10262" max="10262" width="11.7109375" style="1" customWidth="1"/>
    <col min="10263" max="10269" width="12.42578125" style="1" customWidth="1"/>
    <col min="10270" max="10270" width="13.28515625" style="1" customWidth="1"/>
    <col min="10271" max="10280" width="12.42578125" style="1" customWidth="1"/>
    <col min="10281" max="10336" width="0" style="1" hidden="1" customWidth="1"/>
    <col min="10337" max="10337" width="0.5703125" style="1" customWidth="1"/>
    <col min="10338" max="10338" width="18.7109375" style="1" customWidth="1"/>
    <col min="10339" max="10339" width="16.28515625" style="1" customWidth="1"/>
    <col min="10340" max="10340" width="20.7109375" style="1" customWidth="1"/>
    <col min="10341" max="10499" width="9.140625" style="1"/>
    <col min="10500" max="10500" width="7.5703125" style="1" customWidth="1"/>
    <col min="10501" max="10501" width="27" style="1" customWidth="1"/>
    <col min="10502" max="10502" width="15.7109375" style="1" customWidth="1"/>
    <col min="10503" max="10503" width="17.42578125" style="1" customWidth="1"/>
    <col min="10504" max="10504" width="13.85546875" style="1" customWidth="1"/>
    <col min="10505" max="10505" width="15.140625" style="1" customWidth="1"/>
    <col min="10506" max="10506" width="14.5703125" style="1" customWidth="1"/>
    <col min="10507" max="10507" width="20" style="1" customWidth="1"/>
    <col min="10508" max="10508" width="0.42578125" style="1" customWidth="1"/>
    <col min="10509" max="10511" width="11.7109375" style="1" customWidth="1"/>
    <col min="10512" max="10512" width="11.5703125" style="1" customWidth="1"/>
    <col min="10513" max="10515" width="11.7109375" style="1" customWidth="1"/>
    <col min="10516" max="10516" width="11.140625" style="1" customWidth="1"/>
    <col min="10517" max="10517" width="15.42578125" style="1" customWidth="1"/>
    <col min="10518" max="10518" width="11.7109375" style="1" customWidth="1"/>
    <col min="10519" max="10525" width="12.42578125" style="1" customWidth="1"/>
    <col min="10526" max="10526" width="13.28515625" style="1" customWidth="1"/>
    <col min="10527" max="10536" width="12.42578125" style="1" customWidth="1"/>
    <col min="10537" max="10592" width="0" style="1" hidden="1" customWidth="1"/>
    <col min="10593" max="10593" width="0.5703125" style="1" customWidth="1"/>
    <col min="10594" max="10594" width="18.7109375" style="1" customWidth="1"/>
    <col min="10595" max="10595" width="16.28515625" style="1" customWidth="1"/>
    <col min="10596" max="10596" width="20.7109375" style="1" customWidth="1"/>
    <col min="10597" max="10755" width="9.140625" style="1"/>
    <col min="10756" max="10756" width="7.5703125" style="1" customWidth="1"/>
    <col min="10757" max="10757" width="27" style="1" customWidth="1"/>
    <col min="10758" max="10758" width="15.7109375" style="1" customWidth="1"/>
    <col min="10759" max="10759" width="17.42578125" style="1" customWidth="1"/>
    <col min="10760" max="10760" width="13.85546875" style="1" customWidth="1"/>
    <col min="10761" max="10761" width="15.140625" style="1" customWidth="1"/>
    <col min="10762" max="10762" width="14.5703125" style="1" customWidth="1"/>
    <col min="10763" max="10763" width="20" style="1" customWidth="1"/>
    <col min="10764" max="10764" width="0.42578125" style="1" customWidth="1"/>
    <col min="10765" max="10767" width="11.7109375" style="1" customWidth="1"/>
    <col min="10768" max="10768" width="11.5703125" style="1" customWidth="1"/>
    <col min="10769" max="10771" width="11.7109375" style="1" customWidth="1"/>
    <col min="10772" max="10772" width="11.140625" style="1" customWidth="1"/>
    <col min="10773" max="10773" width="15.42578125" style="1" customWidth="1"/>
    <col min="10774" max="10774" width="11.7109375" style="1" customWidth="1"/>
    <col min="10775" max="10781" width="12.42578125" style="1" customWidth="1"/>
    <col min="10782" max="10782" width="13.28515625" style="1" customWidth="1"/>
    <col min="10783" max="10792" width="12.42578125" style="1" customWidth="1"/>
    <col min="10793" max="10848" width="0" style="1" hidden="1" customWidth="1"/>
    <col min="10849" max="10849" width="0.5703125" style="1" customWidth="1"/>
    <col min="10850" max="10850" width="18.7109375" style="1" customWidth="1"/>
    <col min="10851" max="10851" width="16.28515625" style="1" customWidth="1"/>
    <col min="10852" max="10852" width="20.7109375" style="1" customWidth="1"/>
    <col min="10853" max="11011" width="9.140625" style="1"/>
    <col min="11012" max="11012" width="7.5703125" style="1" customWidth="1"/>
    <col min="11013" max="11013" width="27" style="1" customWidth="1"/>
    <col min="11014" max="11014" width="15.7109375" style="1" customWidth="1"/>
    <col min="11015" max="11015" width="17.42578125" style="1" customWidth="1"/>
    <col min="11016" max="11016" width="13.85546875" style="1" customWidth="1"/>
    <col min="11017" max="11017" width="15.140625" style="1" customWidth="1"/>
    <col min="11018" max="11018" width="14.5703125" style="1" customWidth="1"/>
    <col min="11019" max="11019" width="20" style="1" customWidth="1"/>
    <col min="11020" max="11020" width="0.42578125" style="1" customWidth="1"/>
    <col min="11021" max="11023" width="11.7109375" style="1" customWidth="1"/>
    <col min="11024" max="11024" width="11.5703125" style="1" customWidth="1"/>
    <col min="11025" max="11027" width="11.7109375" style="1" customWidth="1"/>
    <col min="11028" max="11028" width="11.140625" style="1" customWidth="1"/>
    <col min="11029" max="11029" width="15.42578125" style="1" customWidth="1"/>
    <col min="11030" max="11030" width="11.7109375" style="1" customWidth="1"/>
    <col min="11031" max="11037" width="12.42578125" style="1" customWidth="1"/>
    <col min="11038" max="11038" width="13.28515625" style="1" customWidth="1"/>
    <col min="11039" max="11048" width="12.42578125" style="1" customWidth="1"/>
    <col min="11049" max="11104" width="0" style="1" hidden="1" customWidth="1"/>
    <col min="11105" max="11105" width="0.5703125" style="1" customWidth="1"/>
    <col min="11106" max="11106" width="18.7109375" style="1" customWidth="1"/>
    <col min="11107" max="11107" width="16.28515625" style="1" customWidth="1"/>
    <col min="11108" max="11108" width="20.7109375" style="1" customWidth="1"/>
    <col min="11109" max="11267" width="9.140625" style="1"/>
    <col min="11268" max="11268" width="7.5703125" style="1" customWidth="1"/>
    <col min="11269" max="11269" width="27" style="1" customWidth="1"/>
    <col min="11270" max="11270" width="15.7109375" style="1" customWidth="1"/>
    <col min="11271" max="11271" width="17.42578125" style="1" customWidth="1"/>
    <col min="11272" max="11272" width="13.85546875" style="1" customWidth="1"/>
    <col min="11273" max="11273" width="15.140625" style="1" customWidth="1"/>
    <col min="11274" max="11274" width="14.5703125" style="1" customWidth="1"/>
    <col min="11275" max="11275" width="20" style="1" customWidth="1"/>
    <col min="11276" max="11276" width="0.42578125" style="1" customWidth="1"/>
    <col min="11277" max="11279" width="11.7109375" style="1" customWidth="1"/>
    <col min="11280" max="11280" width="11.5703125" style="1" customWidth="1"/>
    <col min="11281" max="11283" width="11.7109375" style="1" customWidth="1"/>
    <col min="11284" max="11284" width="11.140625" style="1" customWidth="1"/>
    <col min="11285" max="11285" width="15.42578125" style="1" customWidth="1"/>
    <col min="11286" max="11286" width="11.7109375" style="1" customWidth="1"/>
    <col min="11287" max="11293" width="12.42578125" style="1" customWidth="1"/>
    <col min="11294" max="11294" width="13.28515625" style="1" customWidth="1"/>
    <col min="11295" max="11304" width="12.42578125" style="1" customWidth="1"/>
    <col min="11305" max="11360" width="0" style="1" hidden="1" customWidth="1"/>
    <col min="11361" max="11361" width="0.5703125" style="1" customWidth="1"/>
    <col min="11362" max="11362" width="18.7109375" style="1" customWidth="1"/>
    <col min="11363" max="11363" width="16.28515625" style="1" customWidth="1"/>
    <col min="11364" max="11364" width="20.7109375" style="1" customWidth="1"/>
    <col min="11365" max="11523" width="9.140625" style="1"/>
    <col min="11524" max="11524" width="7.5703125" style="1" customWidth="1"/>
    <col min="11525" max="11525" width="27" style="1" customWidth="1"/>
    <col min="11526" max="11526" width="15.7109375" style="1" customWidth="1"/>
    <col min="11527" max="11527" width="17.42578125" style="1" customWidth="1"/>
    <col min="11528" max="11528" width="13.85546875" style="1" customWidth="1"/>
    <col min="11529" max="11529" width="15.140625" style="1" customWidth="1"/>
    <col min="11530" max="11530" width="14.5703125" style="1" customWidth="1"/>
    <col min="11531" max="11531" width="20" style="1" customWidth="1"/>
    <col min="11532" max="11532" width="0.42578125" style="1" customWidth="1"/>
    <col min="11533" max="11535" width="11.7109375" style="1" customWidth="1"/>
    <col min="11536" max="11536" width="11.5703125" style="1" customWidth="1"/>
    <col min="11537" max="11539" width="11.7109375" style="1" customWidth="1"/>
    <col min="11540" max="11540" width="11.140625" style="1" customWidth="1"/>
    <col min="11541" max="11541" width="15.42578125" style="1" customWidth="1"/>
    <col min="11542" max="11542" width="11.7109375" style="1" customWidth="1"/>
    <col min="11543" max="11549" width="12.42578125" style="1" customWidth="1"/>
    <col min="11550" max="11550" width="13.28515625" style="1" customWidth="1"/>
    <col min="11551" max="11560" width="12.42578125" style="1" customWidth="1"/>
    <col min="11561" max="11616" width="0" style="1" hidden="1" customWidth="1"/>
    <col min="11617" max="11617" width="0.5703125" style="1" customWidth="1"/>
    <col min="11618" max="11618" width="18.7109375" style="1" customWidth="1"/>
    <col min="11619" max="11619" width="16.28515625" style="1" customWidth="1"/>
    <col min="11620" max="11620" width="20.7109375" style="1" customWidth="1"/>
    <col min="11621" max="11779" width="9.140625" style="1"/>
    <col min="11780" max="11780" width="7.5703125" style="1" customWidth="1"/>
    <col min="11781" max="11781" width="27" style="1" customWidth="1"/>
    <col min="11782" max="11782" width="15.7109375" style="1" customWidth="1"/>
    <col min="11783" max="11783" width="17.42578125" style="1" customWidth="1"/>
    <col min="11784" max="11784" width="13.85546875" style="1" customWidth="1"/>
    <col min="11785" max="11785" width="15.140625" style="1" customWidth="1"/>
    <col min="11786" max="11786" width="14.5703125" style="1" customWidth="1"/>
    <col min="11787" max="11787" width="20" style="1" customWidth="1"/>
    <col min="11788" max="11788" width="0.42578125" style="1" customWidth="1"/>
    <col min="11789" max="11791" width="11.7109375" style="1" customWidth="1"/>
    <col min="11792" max="11792" width="11.5703125" style="1" customWidth="1"/>
    <col min="11793" max="11795" width="11.7109375" style="1" customWidth="1"/>
    <col min="11796" max="11796" width="11.140625" style="1" customWidth="1"/>
    <col min="11797" max="11797" width="15.42578125" style="1" customWidth="1"/>
    <col min="11798" max="11798" width="11.7109375" style="1" customWidth="1"/>
    <col min="11799" max="11805" width="12.42578125" style="1" customWidth="1"/>
    <col min="11806" max="11806" width="13.28515625" style="1" customWidth="1"/>
    <col min="11807" max="11816" width="12.42578125" style="1" customWidth="1"/>
    <col min="11817" max="11872" width="0" style="1" hidden="1" customWidth="1"/>
    <col min="11873" max="11873" width="0.5703125" style="1" customWidth="1"/>
    <col min="11874" max="11874" width="18.7109375" style="1" customWidth="1"/>
    <col min="11875" max="11875" width="16.28515625" style="1" customWidth="1"/>
    <col min="11876" max="11876" width="20.7109375" style="1" customWidth="1"/>
    <col min="11877" max="12035" width="9.140625" style="1"/>
    <col min="12036" max="12036" width="7.5703125" style="1" customWidth="1"/>
    <col min="12037" max="12037" width="27" style="1" customWidth="1"/>
    <col min="12038" max="12038" width="15.7109375" style="1" customWidth="1"/>
    <col min="12039" max="12039" width="17.42578125" style="1" customWidth="1"/>
    <col min="12040" max="12040" width="13.85546875" style="1" customWidth="1"/>
    <col min="12041" max="12041" width="15.140625" style="1" customWidth="1"/>
    <col min="12042" max="12042" width="14.5703125" style="1" customWidth="1"/>
    <col min="12043" max="12043" width="20" style="1" customWidth="1"/>
    <col min="12044" max="12044" width="0.42578125" style="1" customWidth="1"/>
    <col min="12045" max="12047" width="11.7109375" style="1" customWidth="1"/>
    <col min="12048" max="12048" width="11.5703125" style="1" customWidth="1"/>
    <col min="12049" max="12051" width="11.7109375" style="1" customWidth="1"/>
    <col min="12052" max="12052" width="11.140625" style="1" customWidth="1"/>
    <col min="12053" max="12053" width="15.42578125" style="1" customWidth="1"/>
    <col min="12054" max="12054" width="11.7109375" style="1" customWidth="1"/>
    <col min="12055" max="12061" width="12.42578125" style="1" customWidth="1"/>
    <col min="12062" max="12062" width="13.28515625" style="1" customWidth="1"/>
    <col min="12063" max="12072" width="12.42578125" style="1" customWidth="1"/>
    <col min="12073" max="12128" width="0" style="1" hidden="1" customWidth="1"/>
    <col min="12129" max="12129" width="0.5703125" style="1" customWidth="1"/>
    <col min="12130" max="12130" width="18.7109375" style="1" customWidth="1"/>
    <col min="12131" max="12131" width="16.28515625" style="1" customWidth="1"/>
    <col min="12132" max="12132" width="20.7109375" style="1" customWidth="1"/>
    <col min="12133" max="12291" width="9.140625" style="1"/>
    <col min="12292" max="12292" width="7.5703125" style="1" customWidth="1"/>
    <col min="12293" max="12293" width="27" style="1" customWidth="1"/>
    <col min="12294" max="12294" width="15.7109375" style="1" customWidth="1"/>
    <col min="12295" max="12295" width="17.42578125" style="1" customWidth="1"/>
    <col min="12296" max="12296" width="13.85546875" style="1" customWidth="1"/>
    <col min="12297" max="12297" width="15.140625" style="1" customWidth="1"/>
    <col min="12298" max="12298" width="14.5703125" style="1" customWidth="1"/>
    <col min="12299" max="12299" width="20" style="1" customWidth="1"/>
    <col min="12300" max="12300" width="0.42578125" style="1" customWidth="1"/>
    <col min="12301" max="12303" width="11.7109375" style="1" customWidth="1"/>
    <col min="12304" max="12304" width="11.5703125" style="1" customWidth="1"/>
    <col min="12305" max="12307" width="11.7109375" style="1" customWidth="1"/>
    <col min="12308" max="12308" width="11.140625" style="1" customWidth="1"/>
    <col min="12309" max="12309" width="15.42578125" style="1" customWidth="1"/>
    <col min="12310" max="12310" width="11.7109375" style="1" customWidth="1"/>
    <col min="12311" max="12317" width="12.42578125" style="1" customWidth="1"/>
    <col min="12318" max="12318" width="13.28515625" style="1" customWidth="1"/>
    <col min="12319" max="12328" width="12.42578125" style="1" customWidth="1"/>
    <col min="12329" max="12384" width="0" style="1" hidden="1" customWidth="1"/>
    <col min="12385" max="12385" width="0.5703125" style="1" customWidth="1"/>
    <col min="12386" max="12386" width="18.7109375" style="1" customWidth="1"/>
    <col min="12387" max="12387" width="16.28515625" style="1" customWidth="1"/>
    <col min="12388" max="12388" width="20.7109375" style="1" customWidth="1"/>
    <col min="12389" max="12547" width="9.140625" style="1"/>
    <col min="12548" max="12548" width="7.5703125" style="1" customWidth="1"/>
    <col min="12549" max="12549" width="27" style="1" customWidth="1"/>
    <col min="12550" max="12550" width="15.7109375" style="1" customWidth="1"/>
    <col min="12551" max="12551" width="17.42578125" style="1" customWidth="1"/>
    <col min="12552" max="12552" width="13.85546875" style="1" customWidth="1"/>
    <col min="12553" max="12553" width="15.140625" style="1" customWidth="1"/>
    <col min="12554" max="12554" width="14.5703125" style="1" customWidth="1"/>
    <col min="12555" max="12555" width="20" style="1" customWidth="1"/>
    <col min="12556" max="12556" width="0.42578125" style="1" customWidth="1"/>
    <col min="12557" max="12559" width="11.7109375" style="1" customWidth="1"/>
    <col min="12560" max="12560" width="11.5703125" style="1" customWidth="1"/>
    <col min="12561" max="12563" width="11.7109375" style="1" customWidth="1"/>
    <col min="12564" max="12564" width="11.140625" style="1" customWidth="1"/>
    <col min="12565" max="12565" width="15.42578125" style="1" customWidth="1"/>
    <col min="12566" max="12566" width="11.7109375" style="1" customWidth="1"/>
    <col min="12567" max="12573" width="12.42578125" style="1" customWidth="1"/>
    <col min="12574" max="12574" width="13.28515625" style="1" customWidth="1"/>
    <col min="12575" max="12584" width="12.42578125" style="1" customWidth="1"/>
    <col min="12585" max="12640" width="0" style="1" hidden="1" customWidth="1"/>
    <col min="12641" max="12641" width="0.5703125" style="1" customWidth="1"/>
    <col min="12642" max="12642" width="18.7109375" style="1" customWidth="1"/>
    <col min="12643" max="12643" width="16.28515625" style="1" customWidth="1"/>
    <col min="12644" max="12644" width="20.7109375" style="1" customWidth="1"/>
    <col min="12645" max="12803" width="9.140625" style="1"/>
    <col min="12804" max="12804" width="7.5703125" style="1" customWidth="1"/>
    <col min="12805" max="12805" width="27" style="1" customWidth="1"/>
    <col min="12806" max="12806" width="15.7109375" style="1" customWidth="1"/>
    <col min="12807" max="12807" width="17.42578125" style="1" customWidth="1"/>
    <col min="12808" max="12808" width="13.85546875" style="1" customWidth="1"/>
    <col min="12809" max="12809" width="15.140625" style="1" customWidth="1"/>
    <col min="12810" max="12810" width="14.5703125" style="1" customWidth="1"/>
    <col min="12811" max="12811" width="20" style="1" customWidth="1"/>
    <col min="12812" max="12812" width="0.42578125" style="1" customWidth="1"/>
    <col min="12813" max="12815" width="11.7109375" style="1" customWidth="1"/>
    <col min="12816" max="12816" width="11.5703125" style="1" customWidth="1"/>
    <col min="12817" max="12819" width="11.7109375" style="1" customWidth="1"/>
    <col min="12820" max="12820" width="11.140625" style="1" customWidth="1"/>
    <col min="12821" max="12821" width="15.42578125" style="1" customWidth="1"/>
    <col min="12822" max="12822" width="11.7109375" style="1" customWidth="1"/>
    <col min="12823" max="12829" width="12.42578125" style="1" customWidth="1"/>
    <col min="12830" max="12830" width="13.28515625" style="1" customWidth="1"/>
    <col min="12831" max="12840" width="12.42578125" style="1" customWidth="1"/>
    <col min="12841" max="12896" width="0" style="1" hidden="1" customWidth="1"/>
    <col min="12897" max="12897" width="0.5703125" style="1" customWidth="1"/>
    <col min="12898" max="12898" width="18.7109375" style="1" customWidth="1"/>
    <col min="12899" max="12899" width="16.28515625" style="1" customWidth="1"/>
    <col min="12900" max="12900" width="20.7109375" style="1" customWidth="1"/>
    <col min="12901" max="13059" width="9.140625" style="1"/>
    <col min="13060" max="13060" width="7.5703125" style="1" customWidth="1"/>
    <col min="13061" max="13061" width="27" style="1" customWidth="1"/>
    <col min="13062" max="13062" width="15.7109375" style="1" customWidth="1"/>
    <col min="13063" max="13063" width="17.42578125" style="1" customWidth="1"/>
    <col min="13064" max="13064" width="13.85546875" style="1" customWidth="1"/>
    <col min="13065" max="13065" width="15.140625" style="1" customWidth="1"/>
    <col min="13066" max="13066" width="14.5703125" style="1" customWidth="1"/>
    <col min="13067" max="13067" width="20" style="1" customWidth="1"/>
    <col min="13068" max="13068" width="0.42578125" style="1" customWidth="1"/>
    <col min="13069" max="13071" width="11.7109375" style="1" customWidth="1"/>
    <col min="13072" max="13072" width="11.5703125" style="1" customWidth="1"/>
    <col min="13073" max="13075" width="11.7109375" style="1" customWidth="1"/>
    <col min="13076" max="13076" width="11.140625" style="1" customWidth="1"/>
    <col min="13077" max="13077" width="15.42578125" style="1" customWidth="1"/>
    <col min="13078" max="13078" width="11.7109375" style="1" customWidth="1"/>
    <col min="13079" max="13085" width="12.42578125" style="1" customWidth="1"/>
    <col min="13086" max="13086" width="13.28515625" style="1" customWidth="1"/>
    <col min="13087" max="13096" width="12.42578125" style="1" customWidth="1"/>
    <col min="13097" max="13152" width="0" style="1" hidden="1" customWidth="1"/>
    <col min="13153" max="13153" width="0.5703125" style="1" customWidth="1"/>
    <col min="13154" max="13154" width="18.7109375" style="1" customWidth="1"/>
    <col min="13155" max="13155" width="16.28515625" style="1" customWidth="1"/>
    <col min="13156" max="13156" width="20.7109375" style="1" customWidth="1"/>
    <col min="13157" max="13315" width="9.140625" style="1"/>
    <col min="13316" max="13316" width="7.5703125" style="1" customWidth="1"/>
    <col min="13317" max="13317" width="27" style="1" customWidth="1"/>
    <col min="13318" max="13318" width="15.7109375" style="1" customWidth="1"/>
    <col min="13319" max="13319" width="17.42578125" style="1" customWidth="1"/>
    <col min="13320" max="13320" width="13.85546875" style="1" customWidth="1"/>
    <col min="13321" max="13321" width="15.140625" style="1" customWidth="1"/>
    <col min="13322" max="13322" width="14.5703125" style="1" customWidth="1"/>
    <col min="13323" max="13323" width="20" style="1" customWidth="1"/>
    <col min="13324" max="13324" width="0.42578125" style="1" customWidth="1"/>
    <col min="13325" max="13327" width="11.7109375" style="1" customWidth="1"/>
    <col min="13328" max="13328" width="11.5703125" style="1" customWidth="1"/>
    <col min="13329" max="13331" width="11.7109375" style="1" customWidth="1"/>
    <col min="13332" max="13332" width="11.140625" style="1" customWidth="1"/>
    <col min="13333" max="13333" width="15.42578125" style="1" customWidth="1"/>
    <col min="13334" max="13334" width="11.7109375" style="1" customWidth="1"/>
    <col min="13335" max="13341" width="12.42578125" style="1" customWidth="1"/>
    <col min="13342" max="13342" width="13.28515625" style="1" customWidth="1"/>
    <col min="13343" max="13352" width="12.42578125" style="1" customWidth="1"/>
    <col min="13353" max="13408" width="0" style="1" hidden="1" customWidth="1"/>
    <col min="13409" max="13409" width="0.5703125" style="1" customWidth="1"/>
    <col min="13410" max="13410" width="18.7109375" style="1" customWidth="1"/>
    <col min="13411" max="13411" width="16.28515625" style="1" customWidth="1"/>
    <col min="13412" max="13412" width="20.7109375" style="1" customWidth="1"/>
    <col min="13413" max="13571" width="9.140625" style="1"/>
    <col min="13572" max="13572" width="7.5703125" style="1" customWidth="1"/>
    <col min="13573" max="13573" width="27" style="1" customWidth="1"/>
    <col min="13574" max="13574" width="15.7109375" style="1" customWidth="1"/>
    <col min="13575" max="13575" width="17.42578125" style="1" customWidth="1"/>
    <col min="13576" max="13576" width="13.85546875" style="1" customWidth="1"/>
    <col min="13577" max="13577" width="15.140625" style="1" customWidth="1"/>
    <col min="13578" max="13578" width="14.5703125" style="1" customWidth="1"/>
    <col min="13579" max="13579" width="20" style="1" customWidth="1"/>
    <col min="13580" max="13580" width="0.42578125" style="1" customWidth="1"/>
    <col min="13581" max="13583" width="11.7109375" style="1" customWidth="1"/>
    <col min="13584" max="13584" width="11.5703125" style="1" customWidth="1"/>
    <col min="13585" max="13587" width="11.7109375" style="1" customWidth="1"/>
    <col min="13588" max="13588" width="11.140625" style="1" customWidth="1"/>
    <col min="13589" max="13589" width="15.42578125" style="1" customWidth="1"/>
    <col min="13590" max="13590" width="11.7109375" style="1" customWidth="1"/>
    <col min="13591" max="13597" width="12.42578125" style="1" customWidth="1"/>
    <col min="13598" max="13598" width="13.28515625" style="1" customWidth="1"/>
    <col min="13599" max="13608" width="12.42578125" style="1" customWidth="1"/>
    <col min="13609" max="13664" width="0" style="1" hidden="1" customWidth="1"/>
    <col min="13665" max="13665" width="0.5703125" style="1" customWidth="1"/>
    <col min="13666" max="13666" width="18.7109375" style="1" customWidth="1"/>
    <col min="13667" max="13667" width="16.28515625" style="1" customWidth="1"/>
    <col min="13668" max="13668" width="20.7109375" style="1" customWidth="1"/>
    <col min="13669" max="13827" width="9.140625" style="1"/>
    <col min="13828" max="13828" width="7.5703125" style="1" customWidth="1"/>
    <col min="13829" max="13829" width="27" style="1" customWidth="1"/>
    <col min="13830" max="13830" width="15.7109375" style="1" customWidth="1"/>
    <col min="13831" max="13831" width="17.42578125" style="1" customWidth="1"/>
    <col min="13832" max="13832" width="13.85546875" style="1" customWidth="1"/>
    <col min="13833" max="13833" width="15.140625" style="1" customWidth="1"/>
    <col min="13834" max="13834" width="14.5703125" style="1" customWidth="1"/>
    <col min="13835" max="13835" width="20" style="1" customWidth="1"/>
    <col min="13836" max="13836" width="0.42578125" style="1" customWidth="1"/>
    <col min="13837" max="13839" width="11.7109375" style="1" customWidth="1"/>
    <col min="13840" max="13840" width="11.5703125" style="1" customWidth="1"/>
    <col min="13841" max="13843" width="11.7109375" style="1" customWidth="1"/>
    <col min="13844" max="13844" width="11.140625" style="1" customWidth="1"/>
    <col min="13845" max="13845" width="15.42578125" style="1" customWidth="1"/>
    <col min="13846" max="13846" width="11.7109375" style="1" customWidth="1"/>
    <col min="13847" max="13853" width="12.42578125" style="1" customWidth="1"/>
    <col min="13854" max="13854" width="13.28515625" style="1" customWidth="1"/>
    <col min="13855" max="13864" width="12.42578125" style="1" customWidth="1"/>
    <col min="13865" max="13920" width="0" style="1" hidden="1" customWidth="1"/>
    <col min="13921" max="13921" width="0.5703125" style="1" customWidth="1"/>
    <col min="13922" max="13922" width="18.7109375" style="1" customWidth="1"/>
    <col min="13923" max="13923" width="16.28515625" style="1" customWidth="1"/>
    <col min="13924" max="13924" width="20.7109375" style="1" customWidth="1"/>
    <col min="13925" max="14083" width="9.140625" style="1"/>
    <col min="14084" max="14084" width="7.5703125" style="1" customWidth="1"/>
    <col min="14085" max="14085" width="27" style="1" customWidth="1"/>
    <col min="14086" max="14086" width="15.7109375" style="1" customWidth="1"/>
    <col min="14087" max="14087" width="17.42578125" style="1" customWidth="1"/>
    <col min="14088" max="14088" width="13.85546875" style="1" customWidth="1"/>
    <col min="14089" max="14089" width="15.140625" style="1" customWidth="1"/>
    <col min="14090" max="14090" width="14.5703125" style="1" customWidth="1"/>
    <col min="14091" max="14091" width="20" style="1" customWidth="1"/>
    <col min="14092" max="14092" width="0.42578125" style="1" customWidth="1"/>
    <col min="14093" max="14095" width="11.7109375" style="1" customWidth="1"/>
    <col min="14096" max="14096" width="11.5703125" style="1" customWidth="1"/>
    <col min="14097" max="14099" width="11.7109375" style="1" customWidth="1"/>
    <col min="14100" max="14100" width="11.140625" style="1" customWidth="1"/>
    <col min="14101" max="14101" width="15.42578125" style="1" customWidth="1"/>
    <col min="14102" max="14102" width="11.7109375" style="1" customWidth="1"/>
    <col min="14103" max="14109" width="12.42578125" style="1" customWidth="1"/>
    <col min="14110" max="14110" width="13.28515625" style="1" customWidth="1"/>
    <col min="14111" max="14120" width="12.42578125" style="1" customWidth="1"/>
    <col min="14121" max="14176" width="0" style="1" hidden="1" customWidth="1"/>
    <col min="14177" max="14177" width="0.5703125" style="1" customWidth="1"/>
    <col min="14178" max="14178" width="18.7109375" style="1" customWidth="1"/>
    <col min="14179" max="14179" width="16.28515625" style="1" customWidth="1"/>
    <col min="14180" max="14180" width="20.7109375" style="1" customWidth="1"/>
    <col min="14181" max="14339" width="9.140625" style="1"/>
    <col min="14340" max="14340" width="7.5703125" style="1" customWidth="1"/>
    <col min="14341" max="14341" width="27" style="1" customWidth="1"/>
    <col min="14342" max="14342" width="15.7109375" style="1" customWidth="1"/>
    <col min="14343" max="14343" width="17.42578125" style="1" customWidth="1"/>
    <col min="14344" max="14344" width="13.85546875" style="1" customWidth="1"/>
    <col min="14345" max="14345" width="15.140625" style="1" customWidth="1"/>
    <col min="14346" max="14346" width="14.5703125" style="1" customWidth="1"/>
    <col min="14347" max="14347" width="20" style="1" customWidth="1"/>
    <col min="14348" max="14348" width="0.42578125" style="1" customWidth="1"/>
    <col min="14349" max="14351" width="11.7109375" style="1" customWidth="1"/>
    <col min="14352" max="14352" width="11.5703125" style="1" customWidth="1"/>
    <col min="14353" max="14355" width="11.7109375" style="1" customWidth="1"/>
    <col min="14356" max="14356" width="11.140625" style="1" customWidth="1"/>
    <col min="14357" max="14357" width="15.42578125" style="1" customWidth="1"/>
    <col min="14358" max="14358" width="11.7109375" style="1" customWidth="1"/>
    <col min="14359" max="14365" width="12.42578125" style="1" customWidth="1"/>
    <col min="14366" max="14366" width="13.28515625" style="1" customWidth="1"/>
    <col min="14367" max="14376" width="12.42578125" style="1" customWidth="1"/>
    <col min="14377" max="14432" width="0" style="1" hidden="1" customWidth="1"/>
    <col min="14433" max="14433" width="0.5703125" style="1" customWidth="1"/>
    <col min="14434" max="14434" width="18.7109375" style="1" customWidth="1"/>
    <col min="14435" max="14435" width="16.28515625" style="1" customWidth="1"/>
    <col min="14436" max="14436" width="20.7109375" style="1" customWidth="1"/>
    <col min="14437" max="14595" width="9.140625" style="1"/>
    <col min="14596" max="14596" width="7.5703125" style="1" customWidth="1"/>
    <col min="14597" max="14597" width="27" style="1" customWidth="1"/>
    <col min="14598" max="14598" width="15.7109375" style="1" customWidth="1"/>
    <col min="14599" max="14599" width="17.42578125" style="1" customWidth="1"/>
    <col min="14600" max="14600" width="13.85546875" style="1" customWidth="1"/>
    <col min="14601" max="14601" width="15.140625" style="1" customWidth="1"/>
    <col min="14602" max="14602" width="14.5703125" style="1" customWidth="1"/>
    <col min="14603" max="14603" width="20" style="1" customWidth="1"/>
    <col min="14604" max="14604" width="0.42578125" style="1" customWidth="1"/>
    <col min="14605" max="14607" width="11.7109375" style="1" customWidth="1"/>
    <col min="14608" max="14608" width="11.5703125" style="1" customWidth="1"/>
    <col min="14609" max="14611" width="11.7109375" style="1" customWidth="1"/>
    <col min="14612" max="14612" width="11.140625" style="1" customWidth="1"/>
    <col min="14613" max="14613" width="15.42578125" style="1" customWidth="1"/>
    <col min="14614" max="14614" width="11.7109375" style="1" customWidth="1"/>
    <col min="14615" max="14621" width="12.42578125" style="1" customWidth="1"/>
    <col min="14622" max="14622" width="13.28515625" style="1" customWidth="1"/>
    <col min="14623" max="14632" width="12.42578125" style="1" customWidth="1"/>
    <col min="14633" max="14688" width="0" style="1" hidden="1" customWidth="1"/>
    <col min="14689" max="14689" width="0.5703125" style="1" customWidth="1"/>
    <col min="14690" max="14690" width="18.7109375" style="1" customWidth="1"/>
    <col min="14691" max="14691" width="16.28515625" style="1" customWidth="1"/>
    <col min="14692" max="14692" width="20.7109375" style="1" customWidth="1"/>
    <col min="14693" max="14851" width="9.140625" style="1"/>
    <col min="14852" max="14852" width="7.5703125" style="1" customWidth="1"/>
    <col min="14853" max="14853" width="27" style="1" customWidth="1"/>
    <col min="14854" max="14854" width="15.7109375" style="1" customWidth="1"/>
    <col min="14855" max="14855" width="17.42578125" style="1" customWidth="1"/>
    <col min="14856" max="14856" width="13.85546875" style="1" customWidth="1"/>
    <col min="14857" max="14857" width="15.140625" style="1" customWidth="1"/>
    <col min="14858" max="14858" width="14.5703125" style="1" customWidth="1"/>
    <col min="14859" max="14859" width="20" style="1" customWidth="1"/>
    <col min="14860" max="14860" width="0.42578125" style="1" customWidth="1"/>
    <col min="14861" max="14863" width="11.7109375" style="1" customWidth="1"/>
    <col min="14864" max="14864" width="11.5703125" style="1" customWidth="1"/>
    <col min="14865" max="14867" width="11.7109375" style="1" customWidth="1"/>
    <col min="14868" max="14868" width="11.140625" style="1" customWidth="1"/>
    <col min="14869" max="14869" width="15.42578125" style="1" customWidth="1"/>
    <col min="14870" max="14870" width="11.7109375" style="1" customWidth="1"/>
    <col min="14871" max="14877" width="12.42578125" style="1" customWidth="1"/>
    <col min="14878" max="14878" width="13.28515625" style="1" customWidth="1"/>
    <col min="14879" max="14888" width="12.42578125" style="1" customWidth="1"/>
    <col min="14889" max="14944" width="0" style="1" hidden="1" customWidth="1"/>
    <col min="14945" max="14945" width="0.5703125" style="1" customWidth="1"/>
    <col min="14946" max="14946" width="18.7109375" style="1" customWidth="1"/>
    <col min="14947" max="14947" width="16.28515625" style="1" customWidth="1"/>
    <col min="14948" max="14948" width="20.7109375" style="1" customWidth="1"/>
    <col min="14949" max="15107" width="9.140625" style="1"/>
    <col min="15108" max="15108" width="7.5703125" style="1" customWidth="1"/>
    <col min="15109" max="15109" width="27" style="1" customWidth="1"/>
    <col min="15110" max="15110" width="15.7109375" style="1" customWidth="1"/>
    <col min="15111" max="15111" width="17.42578125" style="1" customWidth="1"/>
    <col min="15112" max="15112" width="13.85546875" style="1" customWidth="1"/>
    <col min="15113" max="15113" width="15.140625" style="1" customWidth="1"/>
    <col min="15114" max="15114" width="14.5703125" style="1" customWidth="1"/>
    <col min="15115" max="15115" width="20" style="1" customWidth="1"/>
    <col min="15116" max="15116" width="0.42578125" style="1" customWidth="1"/>
    <col min="15117" max="15119" width="11.7109375" style="1" customWidth="1"/>
    <col min="15120" max="15120" width="11.5703125" style="1" customWidth="1"/>
    <col min="15121" max="15123" width="11.7109375" style="1" customWidth="1"/>
    <col min="15124" max="15124" width="11.140625" style="1" customWidth="1"/>
    <col min="15125" max="15125" width="15.42578125" style="1" customWidth="1"/>
    <col min="15126" max="15126" width="11.7109375" style="1" customWidth="1"/>
    <col min="15127" max="15133" width="12.42578125" style="1" customWidth="1"/>
    <col min="15134" max="15134" width="13.28515625" style="1" customWidth="1"/>
    <col min="15135" max="15144" width="12.42578125" style="1" customWidth="1"/>
    <col min="15145" max="15200" width="0" style="1" hidden="1" customWidth="1"/>
    <col min="15201" max="15201" width="0.5703125" style="1" customWidth="1"/>
    <col min="15202" max="15202" width="18.7109375" style="1" customWidth="1"/>
    <col min="15203" max="15203" width="16.28515625" style="1" customWidth="1"/>
    <col min="15204" max="15204" width="20.7109375" style="1" customWidth="1"/>
    <col min="15205" max="15363" width="9.140625" style="1"/>
    <col min="15364" max="15364" width="7.5703125" style="1" customWidth="1"/>
    <col min="15365" max="15365" width="27" style="1" customWidth="1"/>
    <col min="15366" max="15366" width="15.7109375" style="1" customWidth="1"/>
    <col min="15367" max="15367" width="17.42578125" style="1" customWidth="1"/>
    <col min="15368" max="15368" width="13.85546875" style="1" customWidth="1"/>
    <col min="15369" max="15369" width="15.140625" style="1" customWidth="1"/>
    <col min="15370" max="15370" width="14.5703125" style="1" customWidth="1"/>
    <col min="15371" max="15371" width="20" style="1" customWidth="1"/>
    <col min="15372" max="15372" width="0.42578125" style="1" customWidth="1"/>
    <col min="15373" max="15375" width="11.7109375" style="1" customWidth="1"/>
    <col min="15376" max="15376" width="11.5703125" style="1" customWidth="1"/>
    <col min="15377" max="15379" width="11.7109375" style="1" customWidth="1"/>
    <col min="15380" max="15380" width="11.140625" style="1" customWidth="1"/>
    <col min="15381" max="15381" width="15.42578125" style="1" customWidth="1"/>
    <col min="15382" max="15382" width="11.7109375" style="1" customWidth="1"/>
    <col min="15383" max="15389" width="12.42578125" style="1" customWidth="1"/>
    <col min="15390" max="15390" width="13.28515625" style="1" customWidth="1"/>
    <col min="15391" max="15400" width="12.42578125" style="1" customWidth="1"/>
    <col min="15401" max="15456" width="0" style="1" hidden="1" customWidth="1"/>
    <col min="15457" max="15457" width="0.5703125" style="1" customWidth="1"/>
    <col min="15458" max="15458" width="18.7109375" style="1" customWidth="1"/>
    <col min="15459" max="15459" width="16.28515625" style="1" customWidth="1"/>
    <col min="15460" max="15460" width="20.7109375" style="1" customWidth="1"/>
    <col min="15461" max="15619" width="9.140625" style="1"/>
    <col min="15620" max="15620" width="7.5703125" style="1" customWidth="1"/>
    <col min="15621" max="15621" width="27" style="1" customWidth="1"/>
    <col min="15622" max="15622" width="15.7109375" style="1" customWidth="1"/>
    <col min="15623" max="15623" width="17.42578125" style="1" customWidth="1"/>
    <col min="15624" max="15624" width="13.85546875" style="1" customWidth="1"/>
    <col min="15625" max="15625" width="15.140625" style="1" customWidth="1"/>
    <col min="15626" max="15626" width="14.5703125" style="1" customWidth="1"/>
    <col min="15627" max="15627" width="20" style="1" customWidth="1"/>
    <col min="15628" max="15628" width="0.42578125" style="1" customWidth="1"/>
    <col min="15629" max="15631" width="11.7109375" style="1" customWidth="1"/>
    <col min="15632" max="15632" width="11.5703125" style="1" customWidth="1"/>
    <col min="15633" max="15635" width="11.7109375" style="1" customWidth="1"/>
    <col min="15636" max="15636" width="11.140625" style="1" customWidth="1"/>
    <col min="15637" max="15637" width="15.42578125" style="1" customWidth="1"/>
    <col min="15638" max="15638" width="11.7109375" style="1" customWidth="1"/>
    <col min="15639" max="15645" width="12.42578125" style="1" customWidth="1"/>
    <col min="15646" max="15646" width="13.28515625" style="1" customWidth="1"/>
    <col min="15647" max="15656" width="12.42578125" style="1" customWidth="1"/>
    <col min="15657" max="15712" width="0" style="1" hidden="1" customWidth="1"/>
    <col min="15713" max="15713" width="0.5703125" style="1" customWidth="1"/>
    <col min="15714" max="15714" width="18.7109375" style="1" customWidth="1"/>
    <col min="15715" max="15715" width="16.28515625" style="1" customWidth="1"/>
    <col min="15716" max="15716" width="20.7109375" style="1" customWidth="1"/>
    <col min="15717" max="15875" width="9.140625" style="1"/>
    <col min="15876" max="15876" width="7.5703125" style="1" customWidth="1"/>
    <col min="15877" max="15877" width="27" style="1" customWidth="1"/>
    <col min="15878" max="15878" width="15.7109375" style="1" customWidth="1"/>
    <col min="15879" max="15879" width="17.42578125" style="1" customWidth="1"/>
    <col min="15880" max="15880" width="13.85546875" style="1" customWidth="1"/>
    <col min="15881" max="15881" width="15.140625" style="1" customWidth="1"/>
    <col min="15882" max="15882" width="14.5703125" style="1" customWidth="1"/>
    <col min="15883" max="15883" width="20" style="1" customWidth="1"/>
    <col min="15884" max="15884" width="0.42578125" style="1" customWidth="1"/>
    <col min="15885" max="15887" width="11.7109375" style="1" customWidth="1"/>
    <col min="15888" max="15888" width="11.5703125" style="1" customWidth="1"/>
    <col min="15889" max="15891" width="11.7109375" style="1" customWidth="1"/>
    <col min="15892" max="15892" width="11.140625" style="1" customWidth="1"/>
    <col min="15893" max="15893" width="15.42578125" style="1" customWidth="1"/>
    <col min="15894" max="15894" width="11.7109375" style="1" customWidth="1"/>
    <col min="15895" max="15901" width="12.42578125" style="1" customWidth="1"/>
    <col min="15902" max="15902" width="13.28515625" style="1" customWidth="1"/>
    <col min="15903" max="15912" width="12.42578125" style="1" customWidth="1"/>
    <col min="15913" max="15968" width="0" style="1" hidden="1" customWidth="1"/>
    <col min="15969" max="15969" width="0.5703125" style="1" customWidth="1"/>
    <col min="15970" max="15970" width="18.7109375" style="1" customWidth="1"/>
    <col min="15971" max="15971" width="16.28515625" style="1" customWidth="1"/>
    <col min="15972" max="15972" width="20.7109375" style="1" customWidth="1"/>
    <col min="15973" max="16131" width="9.140625" style="1"/>
    <col min="16132" max="16132" width="7.5703125" style="1" customWidth="1"/>
    <col min="16133" max="16133" width="27" style="1" customWidth="1"/>
    <col min="16134" max="16134" width="15.7109375" style="1" customWidth="1"/>
    <col min="16135" max="16135" width="17.42578125" style="1" customWidth="1"/>
    <col min="16136" max="16136" width="13.85546875" style="1" customWidth="1"/>
    <col min="16137" max="16137" width="15.140625" style="1" customWidth="1"/>
    <col min="16138" max="16138" width="14.5703125" style="1" customWidth="1"/>
    <col min="16139" max="16139" width="20" style="1" customWidth="1"/>
    <col min="16140" max="16140" width="0.42578125" style="1" customWidth="1"/>
    <col min="16141" max="16143" width="11.7109375" style="1" customWidth="1"/>
    <col min="16144" max="16144" width="11.5703125" style="1" customWidth="1"/>
    <col min="16145" max="16147" width="11.7109375" style="1" customWidth="1"/>
    <col min="16148" max="16148" width="11.140625" style="1" customWidth="1"/>
    <col min="16149" max="16149" width="15.42578125" style="1" customWidth="1"/>
    <col min="16150" max="16150" width="11.7109375" style="1" customWidth="1"/>
    <col min="16151" max="16157" width="12.42578125" style="1" customWidth="1"/>
    <col min="16158" max="16158" width="13.28515625" style="1" customWidth="1"/>
    <col min="16159" max="16168" width="12.42578125" style="1" customWidth="1"/>
    <col min="16169" max="16224" width="0" style="1" hidden="1" customWidth="1"/>
    <col min="16225" max="16225" width="0.5703125" style="1" customWidth="1"/>
    <col min="16226" max="16226" width="18.7109375" style="1" customWidth="1"/>
    <col min="16227" max="16227" width="16.28515625" style="1" customWidth="1"/>
    <col min="16228" max="16228" width="20.7109375" style="1" customWidth="1"/>
    <col min="16229" max="16384" width="9.140625" style="1"/>
  </cols>
  <sheetData>
    <row r="1" spans="1:100" ht="29.25" customHeight="1" thickTop="1">
      <c r="A1" s="297" t="s">
        <v>544</v>
      </c>
      <c r="B1" s="298"/>
      <c r="C1" s="298"/>
      <c r="D1" s="298"/>
      <c r="E1" s="298"/>
      <c r="F1" s="298"/>
      <c r="G1" s="298"/>
      <c r="H1" s="298"/>
      <c r="I1" s="298"/>
      <c r="J1" s="298"/>
      <c r="K1" s="299"/>
      <c r="L1" s="303"/>
      <c r="M1" s="285" t="s">
        <v>0</v>
      </c>
      <c r="N1" s="285"/>
      <c r="O1" s="295" t="s">
        <v>1</v>
      </c>
      <c r="P1" s="295"/>
      <c r="Q1" s="295" t="s">
        <v>2</v>
      </c>
      <c r="R1" s="295"/>
      <c r="S1" s="295" t="s">
        <v>3</v>
      </c>
      <c r="T1" s="295"/>
      <c r="U1" s="284" t="s">
        <v>4</v>
      </c>
      <c r="V1" s="285"/>
      <c r="W1" s="287" t="s">
        <v>545</v>
      </c>
      <c r="X1" s="287"/>
      <c r="Y1" s="287" t="s">
        <v>546</v>
      </c>
      <c r="Z1" s="287"/>
      <c r="AA1" s="287" t="s">
        <v>547</v>
      </c>
      <c r="AB1" s="287"/>
      <c r="AC1" s="289" t="s">
        <v>548</v>
      </c>
      <c r="AD1" s="289"/>
      <c r="AE1" s="287" t="s">
        <v>549</v>
      </c>
      <c r="AF1" s="287"/>
      <c r="AG1" s="289" t="s">
        <v>550</v>
      </c>
      <c r="AH1" s="289"/>
      <c r="AI1" s="287" t="s">
        <v>551</v>
      </c>
      <c r="AJ1" s="287"/>
      <c r="AK1" s="291" t="s">
        <v>552</v>
      </c>
      <c r="AL1" s="291"/>
      <c r="AM1" s="293" t="s">
        <v>553</v>
      </c>
      <c r="AN1" s="293"/>
      <c r="AO1" s="74"/>
      <c r="AP1" s="74"/>
      <c r="AQ1" s="74"/>
      <c r="AR1" s="74"/>
      <c r="AS1" s="74"/>
      <c r="AT1" s="75"/>
      <c r="AU1" s="276"/>
      <c r="AV1" s="280" t="s">
        <v>554</v>
      </c>
      <c r="AW1" s="280"/>
      <c r="AX1" s="280"/>
      <c r="AY1" s="280"/>
      <c r="AZ1" s="280"/>
      <c r="BA1" s="280"/>
      <c r="BB1" s="280" t="s">
        <v>555</v>
      </c>
      <c r="BC1" s="280"/>
      <c r="BD1" s="280"/>
      <c r="BE1" s="280"/>
      <c r="BF1" s="280"/>
      <c r="BG1" s="280"/>
      <c r="BH1" s="280"/>
      <c r="BI1" s="280"/>
      <c r="BJ1" s="280"/>
      <c r="BK1" s="280"/>
      <c r="BL1" s="280"/>
      <c r="BM1" s="280"/>
      <c r="BN1" s="280"/>
      <c r="BO1" s="280"/>
      <c r="BP1" s="280"/>
      <c r="BQ1" s="280"/>
      <c r="BR1" s="280"/>
      <c r="BS1" s="280"/>
      <c r="BT1" s="281"/>
      <c r="BU1" s="280" t="s">
        <v>556</v>
      </c>
      <c r="BV1" s="280"/>
      <c r="BW1" s="280"/>
      <c r="BX1" s="280"/>
      <c r="BY1" s="280"/>
      <c r="BZ1" s="280"/>
      <c r="CA1" s="280" t="s">
        <v>557</v>
      </c>
      <c r="CB1" s="280"/>
      <c r="CC1" s="280"/>
      <c r="CD1" s="280"/>
      <c r="CE1" s="280"/>
      <c r="CF1" s="280"/>
      <c r="CG1" s="280"/>
      <c r="CH1" s="280"/>
      <c r="CI1" s="280"/>
      <c r="CJ1" s="280"/>
      <c r="CK1" s="280"/>
      <c r="CL1" s="280"/>
      <c r="CM1" s="280"/>
      <c r="CN1" s="280"/>
      <c r="CO1" s="280"/>
      <c r="CP1" s="280"/>
      <c r="CQ1" s="280"/>
      <c r="CR1" s="280"/>
      <c r="CS1" s="276"/>
      <c r="CT1" s="272" t="s">
        <v>558</v>
      </c>
      <c r="CU1" s="272" t="s">
        <v>559</v>
      </c>
      <c r="CV1" s="274" t="s">
        <v>5</v>
      </c>
    </row>
    <row r="2" spans="1:100" ht="75" customHeight="1">
      <c r="A2" s="300"/>
      <c r="B2" s="301"/>
      <c r="C2" s="301"/>
      <c r="D2" s="301"/>
      <c r="E2" s="301"/>
      <c r="F2" s="301"/>
      <c r="G2" s="301"/>
      <c r="H2" s="301"/>
      <c r="I2" s="301"/>
      <c r="J2" s="301"/>
      <c r="K2" s="302"/>
      <c r="L2" s="304"/>
      <c r="M2" s="286"/>
      <c r="N2" s="286"/>
      <c r="O2" s="296"/>
      <c r="P2" s="296"/>
      <c r="Q2" s="296"/>
      <c r="R2" s="296"/>
      <c r="S2" s="296"/>
      <c r="T2" s="296"/>
      <c r="U2" s="286"/>
      <c r="V2" s="286"/>
      <c r="W2" s="288"/>
      <c r="X2" s="288"/>
      <c r="Y2" s="288"/>
      <c r="Z2" s="288"/>
      <c r="AA2" s="288"/>
      <c r="AB2" s="288"/>
      <c r="AC2" s="290"/>
      <c r="AD2" s="290"/>
      <c r="AE2" s="288"/>
      <c r="AF2" s="288"/>
      <c r="AG2" s="290"/>
      <c r="AH2" s="290"/>
      <c r="AI2" s="288"/>
      <c r="AJ2" s="288"/>
      <c r="AK2" s="292"/>
      <c r="AL2" s="292"/>
      <c r="AM2" s="294"/>
      <c r="AN2" s="294"/>
      <c r="AO2" s="271" t="s">
        <v>560</v>
      </c>
      <c r="AP2" s="271"/>
      <c r="AQ2" s="270" t="s">
        <v>561</v>
      </c>
      <c r="AR2" s="270"/>
      <c r="AS2" s="271" t="s">
        <v>562</v>
      </c>
      <c r="AT2" s="271"/>
      <c r="AU2" s="277"/>
      <c r="AV2" s="270" t="s">
        <v>563</v>
      </c>
      <c r="AW2" s="270"/>
      <c r="AX2" s="271" t="s">
        <v>14</v>
      </c>
      <c r="AY2" s="271"/>
      <c r="AZ2" s="270" t="s">
        <v>564</v>
      </c>
      <c r="BA2" s="270"/>
      <c r="BB2" s="278" t="s">
        <v>565</v>
      </c>
      <c r="BC2" s="278"/>
      <c r="BD2" s="279" t="s">
        <v>566</v>
      </c>
      <c r="BE2" s="279"/>
      <c r="BF2" s="278" t="s">
        <v>567</v>
      </c>
      <c r="BG2" s="278"/>
      <c r="BH2" s="279" t="s">
        <v>568</v>
      </c>
      <c r="BI2" s="279"/>
      <c r="BJ2" s="278" t="s">
        <v>569</v>
      </c>
      <c r="BK2" s="278"/>
      <c r="BL2" s="279" t="s">
        <v>570</v>
      </c>
      <c r="BM2" s="279"/>
      <c r="BN2" s="278" t="s">
        <v>560</v>
      </c>
      <c r="BO2" s="278"/>
      <c r="BP2" s="279" t="s">
        <v>561</v>
      </c>
      <c r="BQ2" s="279"/>
      <c r="BR2" s="278" t="s">
        <v>562</v>
      </c>
      <c r="BS2" s="278"/>
      <c r="BT2" s="282"/>
      <c r="BU2" s="270" t="s">
        <v>563</v>
      </c>
      <c r="BV2" s="270"/>
      <c r="BW2" s="271" t="s">
        <v>14</v>
      </c>
      <c r="BX2" s="271"/>
      <c r="BY2" s="270" t="s">
        <v>571</v>
      </c>
      <c r="BZ2" s="270"/>
      <c r="CA2" s="271" t="s">
        <v>565</v>
      </c>
      <c r="CB2" s="271"/>
      <c r="CC2" s="270" t="s">
        <v>566</v>
      </c>
      <c r="CD2" s="270"/>
      <c r="CE2" s="271" t="s">
        <v>567</v>
      </c>
      <c r="CF2" s="271"/>
      <c r="CG2" s="270" t="s">
        <v>568</v>
      </c>
      <c r="CH2" s="270"/>
      <c r="CI2" s="271" t="s">
        <v>569</v>
      </c>
      <c r="CJ2" s="271"/>
      <c r="CK2" s="270" t="s">
        <v>570</v>
      </c>
      <c r="CL2" s="270"/>
      <c r="CM2" s="271" t="s">
        <v>560</v>
      </c>
      <c r="CN2" s="271"/>
      <c r="CO2" s="270" t="s">
        <v>561</v>
      </c>
      <c r="CP2" s="270"/>
      <c r="CQ2" s="271" t="s">
        <v>562</v>
      </c>
      <c r="CR2" s="271"/>
      <c r="CS2" s="277"/>
      <c r="CT2" s="273"/>
      <c r="CU2" s="273"/>
      <c r="CV2" s="275"/>
    </row>
    <row r="3" spans="1:100" ht="43.5" customHeight="1">
      <c r="A3" s="127"/>
      <c r="B3" s="127"/>
      <c r="C3" s="127"/>
      <c r="D3" s="127"/>
      <c r="E3" s="127"/>
      <c r="F3" s="127"/>
      <c r="G3" s="127"/>
      <c r="H3" s="127"/>
      <c r="I3" s="127"/>
      <c r="J3" s="127"/>
      <c r="K3" s="127"/>
      <c r="L3" s="114"/>
      <c r="M3" s="115"/>
      <c r="N3" s="115"/>
      <c r="O3" s="116"/>
      <c r="P3" s="116"/>
      <c r="Q3" s="116"/>
      <c r="R3" s="116"/>
      <c r="S3" s="116"/>
      <c r="T3" s="116"/>
      <c r="U3" s="115"/>
      <c r="V3" s="115"/>
      <c r="W3" s="118"/>
      <c r="X3" s="118"/>
      <c r="Y3" s="118"/>
      <c r="Z3" s="118"/>
      <c r="AA3" s="118"/>
      <c r="AB3" s="118"/>
      <c r="AC3" s="117"/>
      <c r="AD3" s="117"/>
      <c r="AE3" s="118"/>
      <c r="AF3" s="118"/>
      <c r="AG3" s="117"/>
      <c r="AH3" s="117"/>
      <c r="AI3" s="118"/>
      <c r="AJ3" s="118"/>
      <c r="AK3" s="119"/>
      <c r="AL3" s="119"/>
      <c r="AM3" s="120"/>
      <c r="AN3" s="120"/>
      <c r="AO3" s="123"/>
      <c r="AP3" s="123"/>
      <c r="AQ3" s="124"/>
      <c r="AR3" s="124"/>
      <c r="AS3" s="123"/>
      <c r="AT3" s="123"/>
      <c r="AU3" s="121"/>
      <c r="AV3" s="124"/>
      <c r="AW3" s="124"/>
      <c r="AX3" s="123"/>
      <c r="AY3" s="123"/>
      <c r="AZ3" s="124"/>
      <c r="BA3" s="124"/>
      <c r="BB3" s="125"/>
      <c r="BC3" s="125"/>
      <c r="BD3" s="126"/>
      <c r="BE3" s="126"/>
      <c r="BF3" s="125"/>
      <c r="BG3" s="125"/>
      <c r="BH3" s="126"/>
      <c r="BI3" s="126"/>
      <c r="BJ3" s="125"/>
      <c r="BK3" s="125"/>
      <c r="BL3" s="126"/>
      <c r="BM3" s="126"/>
      <c r="BN3" s="125"/>
      <c r="BO3" s="125"/>
      <c r="BP3" s="126"/>
      <c r="BQ3" s="126"/>
      <c r="BR3" s="125"/>
      <c r="BS3" s="125"/>
      <c r="BT3" s="282"/>
      <c r="BU3" s="124"/>
      <c r="BV3" s="124"/>
      <c r="BW3" s="123"/>
      <c r="BX3" s="123"/>
      <c r="BY3" s="124"/>
      <c r="BZ3" s="124"/>
      <c r="CA3" s="123"/>
      <c r="CB3" s="123"/>
      <c r="CC3" s="124"/>
      <c r="CD3" s="124"/>
      <c r="CE3" s="123"/>
      <c r="CF3" s="123"/>
      <c r="CG3" s="124"/>
      <c r="CH3" s="124"/>
      <c r="CI3" s="123"/>
      <c r="CJ3" s="123"/>
      <c r="CK3" s="124"/>
      <c r="CL3" s="124"/>
      <c r="CM3" s="123"/>
      <c r="CN3" s="123"/>
      <c r="CO3" s="124"/>
      <c r="CP3" s="124"/>
      <c r="CQ3" s="123"/>
      <c r="CR3" s="123"/>
      <c r="CS3" s="277"/>
      <c r="CT3" s="273"/>
      <c r="CU3" s="273"/>
      <c r="CV3" s="275"/>
    </row>
    <row r="4" spans="1:100" ht="39" customHeight="1">
      <c r="A4" s="76" t="s">
        <v>6</v>
      </c>
      <c r="B4" s="77" t="s">
        <v>572</v>
      </c>
      <c r="C4" s="78" t="s">
        <v>7</v>
      </c>
      <c r="D4" s="78" t="s">
        <v>1413</v>
      </c>
      <c r="E4" s="78" t="s">
        <v>1410</v>
      </c>
      <c r="F4" s="78" t="s">
        <v>8</v>
      </c>
      <c r="G4" s="78" t="s">
        <v>1426</v>
      </c>
      <c r="H4" s="78" t="s">
        <v>1416</v>
      </c>
      <c r="I4" s="79" t="s">
        <v>9</v>
      </c>
      <c r="J4" s="80" t="s">
        <v>10</v>
      </c>
      <c r="K4" s="81" t="s">
        <v>11</v>
      </c>
      <c r="L4" s="2"/>
      <c r="M4" s="3" t="s">
        <v>12</v>
      </c>
      <c r="N4" s="4" t="s">
        <v>13</v>
      </c>
      <c r="O4" s="3" t="s">
        <v>12</v>
      </c>
      <c r="P4" s="4" t="s">
        <v>13</v>
      </c>
      <c r="Q4" s="3" t="s">
        <v>12</v>
      </c>
      <c r="R4" s="4" t="s">
        <v>13</v>
      </c>
      <c r="S4" s="3" t="s">
        <v>12</v>
      </c>
      <c r="T4" s="4" t="s">
        <v>13</v>
      </c>
      <c r="U4" s="3" t="s">
        <v>12</v>
      </c>
      <c r="V4" s="4" t="s">
        <v>13</v>
      </c>
      <c r="W4" s="6" t="s">
        <v>12</v>
      </c>
      <c r="X4" s="4" t="s">
        <v>13</v>
      </c>
      <c r="Y4" s="3" t="s">
        <v>12</v>
      </c>
      <c r="Z4" s="4" t="s">
        <v>13</v>
      </c>
      <c r="AA4" s="3" t="s">
        <v>12</v>
      </c>
      <c r="AB4" s="4" t="s">
        <v>13</v>
      </c>
      <c r="AC4" s="3" t="s">
        <v>12</v>
      </c>
      <c r="AD4" s="4"/>
      <c r="AE4" s="3" t="s">
        <v>12</v>
      </c>
      <c r="AF4" s="4" t="s">
        <v>13</v>
      </c>
      <c r="AG4" s="3" t="s">
        <v>12</v>
      </c>
      <c r="AH4" s="4" t="s">
        <v>13</v>
      </c>
      <c r="AI4" s="3" t="s">
        <v>12</v>
      </c>
      <c r="AJ4" s="4" t="s">
        <v>13</v>
      </c>
      <c r="AK4" s="3" t="s">
        <v>12</v>
      </c>
      <c r="AL4" s="4" t="s">
        <v>13</v>
      </c>
      <c r="AM4" s="3" t="s">
        <v>12</v>
      </c>
      <c r="AN4" s="4" t="s">
        <v>13</v>
      </c>
      <c r="AO4" s="3" t="s">
        <v>12</v>
      </c>
      <c r="AP4" s="4" t="s">
        <v>13</v>
      </c>
      <c r="AQ4" s="5" t="s">
        <v>14</v>
      </c>
      <c r="AR4" s="4" t="s">
        <v>13</v>
      </c>
      <c r="AS4" s="3" t="s">
        <v>12</v>
      </c>
      <c r="AT4" s="4" t="s">
        <v>13</v>
      </c>
      <c r="AU4" s="82"/>
      <c r="AV4" s="3" t="s">
        <v>12</v>
      </c>
      <c r="AW4" s="4" t="s">
        <v>13</v>
      </c>
      <c r="AX4" s="3" t="s">
        <v>12</v>
      </c>
      <c r="AY4" s="4" t="s">
        <v>13</v>
      </c>
      <c r="AZ4" s="3" t="s">
        <v>12</v>
      </c>
      <c r="BA4" s="4" t="s">
        <v>13</v>
      </c>
      <c r="BB4" s="3" t="s">
        <v>12</v>
      </c>
      <c r="BC4" s="4" t="s">
        <v>13</v>
      </c>
      <c r="BD4" s="3" t="s">
        <v>12</v>
      </c>
      <c r="BE4" s="4" t="s">
        <v>13</v>
      </c>
      <c r="BF4" s="3" t="s">
        <v>12</v>
      </c>
      <c r="BG4" s="4" t="s">
        <v>13</v>
      </c>
      <c r="BH4" s="3" t="s">
        <v>12</v>
      </c>
      <c r="BI4" s="4" t="s">
        <v>13</v>
      </c>
      <c r="BJ4" s="3" t="s">
        <v>12</v>
      </c>
      <c r="BK4" s="4" t="s">
        <v>13</v>
      </c>
      <c r="BL4" s="3" t="s">
        <v>12</v>
      </c>
      <c r="BM4" s="4" t="s">
        <v>13</v>
      </c>
      <c r="BN4" s="3" t="s">
        <v>12</v>
      </c>
      <c r="BO4" s="4" t="s">
        <v>13</v>
      </c>
      <c r="BP4" s="3" t="s">
        <v>12</v>
      </c>
      <c r="BQ4" s="4" t="s">
        <v>13</v>
      </c>
      <c r="BR4" s="3" t="s">
        <v>12</v>
      </c>
      <c r="BS4" s="4" t="s">
        <v>13</v>
      </c>
      <c r="BT4" s="282"/>
      <c r="BU4" s="6" t="s">
        <v>12</v>
      </c>
      <c r="BV4" s="4" t="s">
        <v>13</v>
      </c>
      <c r="BW4" s="6" t="s">
        <v>12</v>
      </c>
      <c r="BX4" s="4" t="s">
        <v>13</v>
      </c>
      <c r="BY4" s="3" t="s">
        <v>12</v>
      </c>
      <c r="BZ4" s="4" t="s">
        <v>13</v>
      </c>
      <c r="CA4" s="3" t="s">
        <v>12</v>
      </c>
      <c r="CB4" s="4" t="s">
        <v>13</v>
      </c>
      <c r="CC4" s="3" t="s">
        <v>12</v>
      </c>
      <c r="CD4" s="4" t="s">
        <v>13</v>
      </c>
      <c r="CE4" s="3" t="s">
        <v>12</v>
      </c>
      <c r="CF4" s="4" t="s">
        <v>13</v>
      </c>
      <c r="CG4" s="3" t="s">
        <v>12</v>
      </c>
      <c r="CH4" s="4" t="s">
        <v>13</v>
      </c>
      <c r="CI4" s="3" t="s">
        <v>12</v>
      </c>
      <c r="CJ4" s="4" t="s">
        <v>13</v>
      </c>
      <c r="CK4" s="3" t="s">
        <v>12</v>
      </c>
      <c r="CL4" s="4" t="s">
        <v>13</v>
      </c>
      <c r="CM4" s="3" t="s">
        <v>12</v>
      </c>
      <c r="CN4" s="4" t="s">
        <v>13</v>
      </c>
      <c r="CO4" s="3" t="s">
        <v>12</v>
      </c>
      <c r="CP4" s="4" t="s">
        <v>13</v>
      </c>
      <c r="CQ4" s="3" t="s">
        <v>12</v>
      </c>
      <c r="CR4" s="4" t="s">
        <v>13</v>
      </c>
      <c r="CS4" s="283"/>
      <c r="CT4" s="273"/>
      <c r="CU4" s="273"/>
      <c r="CV4" s="275"/>
    </row>
    <row r="5" spans="1:100" ht="25.5" customHeight="1">
      <c r="A5" s="30">
        <v>1</v>
      </c>
      <c r="B5" s="60" t="s">
        <v>490</v>
      </c>
      <c r="C5" s="31" t="s">
        <v>491</v>
      </c>
      <c r="D5" s="31" t="s">
        <v>1415</v>
      </c>
      <c r="E5" s="9" t="s">
        <v>1412</v>
      </c>
      <c r="F5" s="61" t="s">
        <v>492</v>
      </c>
      <c r="G5" s="29"/>
      <c r="H5" s="23" t="s">
        <v>1419</v>
      </c>
      <c r="I5" s="62">
        <v>3100</v>
      </c>
      <c r="J5" s="23" t="s">
        <v>29</v>
      </c>
      <c r="K5" s="14">
        <f>CT5</f>
        <v>35030</v>
      </c>
      <c r="L5" s="2"/>
      <c r="M5" s="15">
        <v>1500</v>
      </c>
      <c r="N5" s="16">
        <v>1500</v>
      </c>
      <c r="O5" s="15">
        <v>1000</v>
      </c>
      <c r="P5" s="16">
        <v>1000</v>
      </c>
      <c r="Q5" s="15">
        <v>5000</v>
      </c>
      <c r="R5" s="16">
        <v>5000</v>
      </c>
      <c r="S5" s="15">
        <v>8000</v>
      </c>
      <c r="T5" s="16">
        <f>1500+0</f>
        <v>1500</v>
      </c>
      <c r="U5" s="15"/>
      <c r="V5" s="16"/>
      <c r="W5" s="15"/>
      <c r="X5" s="16"/>
      <c r="Y5" s="18">
        <v>2170</v>
      </c>
      <c r="Z5" s="16">
        <v>0</v>
      </c>
      <c r="AA5" s="18">
        <v>2170</v>
      </c>
      <c r="AB5" s="16">
        <v>0</v>
      </c>
      <c r="AC5" s="18">
        <v>2170</v>
      </c>
      <c r="AD5" s="16">
        <v>0</v>
      </c>
      <c r="AE5" s="18">
        <v>2170</v>
      </c>
      <c r="AF5" s="16">
        <v>15180</v>
      </c>
      <c r="AG5" s="18">
        <v>2170</v>
      </c>
      <c r="AH5" s="16"/>
      <c r="AI5" s="18">
        <v>2170</v>
      </c>
      <c r="AJ5" s="16"/>
      <c r="AK5" s="18">
        <v>2170</v>
      </c>
      <c r="AL5" s="16"/>
      <c r="AM5" s="18">
        <v>2170</v>
      </c>
      <c r="AN5" s="16"/>
      <c r="AO5" s="18">
        <v>2170</v>
      </c>
      <c r="AP5" s="16">
        <v>6510</v>
      </c>
      <c r="AQ5" s="17"/>
      <c r="AR5" s="16"/>
      <c r="AS5" s="17"/>
      <c r="AT5" s="16"/>
      <c r="AU5" s="82"/>
      <c r="AV5" s="85"/>
      <c r="AW5" s="16"/>
      <c r="AX5" s="85"/>
      <c r="AY5" s="16"/>
      <c r="AZ5" s="85"/>
      <c r="BA5" s="16"/>
      <c r="BB5" s="85"/>
      <c r="BC5" s="16"/>
      <c r="BD5" s="85"/>
      <c r="BE5" s="16"/>
      <c r="BF5" s="85"/>
      <c r="BG5" s="16"/>
      <c r="BH5" s="85"/>
      <c r="BI5" s="16"/>
      <c r="BJ5" s="85"/>
      <c r="BK5" s="16"/>
      <c r="BL5" s="85"/>
      <c r="BM5" s="16"/>
      <c r="BN5" s="85"/>
      <c r="BO5" s="16"/>
      <c r="BP5" s="85"/>
      <c r="BQ5" s="16"/>
      <c r="BR5" s="17"/>
      <c r="BS5" s="16"/>
      <c r="BT5" s="19"/>
      <c r="BU5" s="17"/>
      <c r="BV5" s="16"/>
      <c r="BW5" s="17"/>
      <c r="BX5" s="16"/>
      <c r="BY5" s="17"/>
      <c r="BZ5" s="16"/>
      <c r="CA5" s="17"/>
      <c r="CB5" s="16"/>
      <c r="CC5" s="17"/>
      <c r="CD5" s="16"/>
      <c r="CE5" s="17"/>
      <c r="CF5" s="16"/>
      <c r="CG5" s="15"/>
      <c r="CH5" s="16"/>
      <c r="CI5" s="15"/>
      <c r="CJ5" s="16"/>
      <c r="CK5" s="15"/>
      <c r="CL5" s="16"/>
      <c r="CM5" s="15"/>
      <c r="CN5" s="16"/>
      <c r="CO5" s="15"/>
      <c r="CP5" s="16"/>
      <c r="CQ5" s="15"/>
      <c r="CR5" s="16"/>
      <c r="CS5" s="19"/>
      <c r="CT5" s="20">
        <f t="shared" ref="CT5:CU68" si="0">CQ5+CO5+CM5+CK5+CI5+CG5+CE5+CC5+CA5+BY5+BW5+BU5+BR5+BP5+BN5+BL5+BJ5+BH5+BF5+BD5+BB5+AZ5+AX5+AV5+AS5+AQ5+AO5+AM5+AK5+AI5+AG5+AE5+AC5+AA5+Y5+W5+U5+Q5+O5+M5+S5</f>
        <v>35030</v>
      </c>
      <c r="CU5" s="20">
        <f t="shared" si="0"/>
        <v>30690</v>
      </c>
      <c r="CV5" s="21">
        <f t="shared" ref="CV5:CV68" si="1">CT5-CU5</f>
        <v>4340</v>
      </c>
    </row>
    <row r="6" spans="1:100" ht="25.5" customHeight="1">
      <c r="A6" s="113">
        <v>1</v>
      </c>
      <c r="B6" s="60" t="s">
        <v>1330</v>
      </c>
      <c r="C6" s="31" t="s">
        <v>1331</v>
      </c>
      <c r="D6" s="31" t="s">
        <v>1415</v>
      </c>
      <c r="E6" s="9" t="s">
        <v>1411</v>
      </c>
      <c r="F6" s="61" t="s">
        <v>1332</v>
      </c>
      <c r="G6" s="142"/>
      <c r="H6" s="84"/>
      <c r="I6" s="62">
        <v>5100</v>
      </c>
      <c r="J6" s="84"/>
      <c r="K6" s="14">
        <f>CV6</f>
        <v>0</v>
      </c>
      <c r="L6" s="2"/>
      <c r="M6" s="15">
        <v>1500</v>
      </c>
      <c r="N6" s="16">
        <v>1500</v>
      </c>
      <c r="O6" s="15">
        <v>1000</v>
      </c>
      <c r="P6" s="16">
        <v>1000</v>
      </c>
      <c r="Q6" s="15">
        <v>5000</v>
      </c>
      <c r="R6" s="16">
        <v>5000</v>
      </c>
      <c r="S6" s="15">
        <v>8000</v>
      </c>
      <c r="T6" s="16">
        <v>1500</v>
      </c>
      <c r="U6" s="15"/>
      <c r="V6" s="16"/>
      <c r="W6" s="18">
        <v>3570</v>
      </c>
      <c r="X6" s="16"/>
      <c r="Y6" s="18">
        <v>3570</v>
      </c>
      <c r="Z6" s="16"/>
      <c r="AA6" s="18">
        <v>3570</v>
      </c>
      <c r="AB6" s="16"/>
      <c r="AC6" s="18">
        <v>3570</v>
      </c>
      <c r="AD6" s="16">
        <v>20780</v>
      </c>
      <c r="AE6" s="18">
        <v>3570</v>
      </c>
      <c r="AF6" s="16"/>
      <c r="AG6" s="18">
        <v>3570</v>
      </c>
      <c r="AH6" s="16"/>
      <c r="AI6" s="18">
        <v>3570</v>
      </c>
      <c r="AJ6" s="16"/>
      <c r="AK6" s="18">
        <v>3570</v>
      </c>
      <c r="AL6" s="16"/>
      <c r="AM6" s="18">
        <v>3570</v>
      </c>
      <c r="AN6" s="16">
        <v>17850</v>
      </c>
      <c r="AO6" s="85"/>
      <c r="AP6" s="16"/>
      <c r="AQ6" s="85"/>
      <c r="AR6" s="16"/>
      <c r="AS6" s="85"/>
      <c r="AT6" s="16"/>
      <c r="AU6" s="82"/>
      <c r="AV6" s="85"/>
      <c r="AW6" s="16"/>
      <c r="AX6" s="85"/>
      <c r="AY6" s="16"/>
      <c r="AZ6" s="85"/>
      <c r="BA6" s="16"/>
      <c r="BB6" s="85"/>
      <c r="BC6" s="16"/>
      <c r="BD6" s="85"/>
      <c r="BE6" s="16"/>
      <c r="BF6" s="85"/>
      <c r="BG6" s="16"/>
      <c r="BH6" s="85"/>
      <c r="BI6" s="16"/>
      <c r="BJ6" s="85"/>
      <c r="BK6" s="16"/>
      <c r="BL6" s="85"/>
      <c r="BM6" s="16"/>
      <c r="BN6" s="85"/>
      <c r="BO6" s="16"/>
      <c r="BP6" s="85"/>
      <c r="BQ6" s="16"/>
      <c r="BR6" s="17"/>
      <c r="BS6" s="16"/>
      <c r="BT6" s="19"/>
      <c r="BU6" s="17"/>
      <c r="BV6" s="16"/>
      <c r="BW6" s="17"/>
      <c r="BX6" s="16"/>
      <c r="BY6" s="17"/>
      <c r="BZ6" s="16"/>
      <c r="CA6" s="17"/>
      <c r="CB6" s="16"/>
      <c r="CC6" s="17"/>
      <c r="CD6" s="16"/>
      <c r="CE6" s="17"/>
      <c r="CF6" s="16"/>
      <c r="CG6" s="15"/>
      <c r="CH6" s="16"/>
      <c r="CI6" s="15"/>
      <c r="CJ6" s="16"/>
      <c r="CK6" s="15"/>
      <c r="CL6" s="16"/>
      <c r="CM6" s="15"/>
      <c r="CN6" s="16"/>
      <c r="CO6" s="15"/>
      <c r="CP6" s="16"/>
      <c r="CQ6" s="15"/>
      <c r="CR6" s="16"/>
      <c r="CS6" s="19"/>
      <c r="CT6" s="20">
        <f t="shared" si="0"/>
        <v>47630</v>
      </c>
      <c r="CU6" s="20">
        <f t="shared" si="0"/>
        <v>47630</v>
      </c>
      <c r="CV6" s="21">
        <f t="shared" si="1"/>
        <v>0</v>
      </c>
    </row>
    <row r="7" spans="1:100" ht="24.75" customHeight="1">
      <c r="A7" s="30">
        <v>2</v>
      </c>
      <c r="B7" s="60" t="s">
        <v>254</v>
      </c>
      <c r="C7" s="31" t="s">
        <v>493</v>
      </c>
      <c r="D7" s="31" t="s">
        <v>1415</v>
      </c>
      <c r="E7" s="9" t="s">
        <v>1412</v>
      </c>
      <c r="F7" s="61" t="s">
        <v>494</v>
      </c>
      <c r="G7" s="155"/>
      <c r="H7" s="84" t="s">
        <v>1425</v>
      </c>
      <c r="I7" s="62">
        <v>4100</v>
      </c>
      <c r="J7" s="23" t="s">
        <v>22</v>
      </c>
      <c r="K7" s="63">
        <f>CT7</f>
        <v>41330</v>
      </c>
      <c r="L7" s="2"/>
      <c r="M7" s="15">
        <v>1500</v>
      </c>
      <c r="N7" s="16">
        <v>1500</v>
      </c>
      <c r="O7" s="15">
        <v>1000</v>
      </c>
      <c r="P7" s="16">
        <v>1000</v>
      </c>
      <c r="Q7" s="15">
        <v>5000</v>
      </c>
      <c r="R7" s="16">
        <v>5000</v>
      </c>
      <c r="S7" s="15">
        <v>8000</v>
      </c>
      <c r="T7" s="16">
        <v>1500</v>
      </c>
      <c r="U7" s="15"/>
      <c r="V7" s="16"/>
      <c r="W7" s="15"/>
      <c r="X7" s="16"/>
      <c r="Y7" s="18">
        <v>2870</v>
      </c>
      <c r="Z7" s="16">
        <v>0</v>
      </c>
      <c r="AA7" s="18">
        <v>2870</v>
      </c>
      <c r="AB7" s="16">
        <v>2870</v>
      </c>
      <c r="AC7" s="18">
        <v>2870</v>
      </c>
      <c r="AD7" s="16">
        <f>2870+0</f>
        <v>2870</v>
      </c>
      <c r="AE7" s="18">
        <v>2870</v>
      </c>
      <c r="AF7" s="16">
        <v>2870</v>
      </c>
      <c r="AG7" s="18">
        <v>2870</v>
      </c>
      <c r="AH7" s="16">
        <v>2870</v>
      </c>
      <c r="AI7" s="18">
        <v>2870</v>
      </c>
      <c r="AJ7" s="16">
        <v>2870</v>
      </c>
      <c r="AK7" s="18">
        <v>2870</v>
      </c>
      <c r="AL7" s="16">
        <v>2870</v>
      </c>
      <c r="AM7" s="18">
        <v>2870</v>
      </c>
      <c r="AN7" s="16"/>
      <c r="AO7" s="18">
        <v>2870</v>
      </c>
      <c r="AP7" s="16">
        <f>2870+2870</f>
        <v>5740</v>
      </c>
      <c r="AQ7" s="17"/>
      <c r="AR7" s="16"/>
      <c r="AS7" s="17"/>
      <c r="AT7" s="16"/>
      <c r="AU7" s="82"/>
      <c r="AV7" s="85"/>
      <c r="AW7" s="16"/>
      <c r="AX7" s="85"/>
      <c r="AY7" s="16"/>
      <c r="AZ7" s="85"/>
      <c r="BA7" s="16"/>
      <c r="BB7" s="85"/>
      <c r="BC7" s="16"/>
      <c r="BD7" s="85"/>
      <c r="BE7" s="16"/>
      <c r="BF7" s="85"/>
      <c r="BG7" s="16"/>
      <c r="BH7" s="85"/>
      <c r="BI7" s="16"/>
      <c r="BJ7" s="85"/>
      <c r="BK7" s="16"/>
      <c r="BL7" s="85"/>
      <c r="BM7" s="16"/>
      <c r="BN7" s="85"/>
      <c r="BO7" s="16"/>
      <c r="BP7" s="85"/>
      <c r="BQ7" s="16"/>
      <c r="BR7" s="17"/>
      <c r="BS7" s="16"/>
      <c r="BT7" s="19"/>
      <c r="BU7" s="17"/>
      <c r="BV7" s="16"/>
      <c r="BW7" s="17"/>
      <c r="BX7" s="16"/>
      <c r="BY7" s="17"/>
      <c r="BZ7" s="16"/>
      <c r="CA7" s="17"/>
      <c r="CB7" s="16"/>
      <c r="CC7" s="17"/>
      <c r="CD7" s="16"/>
      <c r="CE7" s="17"/>
      <c r="CF7" s="16"/>
      <c r="CG7" s="15"/>
      <c r="CH7" s="16"/>
      <c r="CI7" s="15"/>
      <c r="CJ7" s="16"/>
      <c r="CK7" s="15"/>
      <c r="CL7" s="16"/>
      <c r="CM7" s="15"/>
      <c r="CN7" s="16"/>
      <c r="CO7" s="15"/>
      <c r="CP7" s="16"/>
      <c r="CQ7" s="15"/>
      <c r="CR7" s="16"/>
      <c r="CS7" s="19"/>
      <c r="CT7" s="20">
        <f t="shared" si="0"/>
        <v>41330</v>
      </c>
      <c r="CU7" s="20">
        <f t="shared" si="0"/>
        <v>31960</v>
      </c>
      <c r="CV7" s="21">
        <f t="shared" si="1"/>
        <v>9370</v>
      </c>
    </row>
    <row r="8" spans="1:100" ht="25.5" customHeight="1">
      <c r="A8" s="113">
        <v>3</v>
      </c>
      <c r="B8" s="60" t="s">
        <v>495</v>
      </c>
      <c r="C8" s="31" t="s">
        <v>496</v>
      </c>
      <c r="D8" s="31" t="s">
        <v>1415</v>
      </c>
      <c r="E8" s="9" t="s">
        <v>1412</v>
      </c>
      <c r="F8" s="61" t="s">
        <v>497</v>
      </c>
      <c r="G8" s="141" t="s">
        <v>383</v>
      </c>
      <c r="H8" s="24" t="s">
        <v>1417</v>
      </c>
      <c r="I8" s="62">
        <v>4700</v>
      </c>
      <c r="J8" s="24"/>
      <c r="K8" s="14">
        <f>CT8</f>
        <v>45110</v>
      </c>
      <c r="L8" s="2"/>
      <c r="M8" s="15">
        <v>1500</v>
      </c>
      <c r="N8" s="16">
        <v>1500</v>
      </c>
      <c r="O8" s="15">
        <v>1000</v>
      </c>
      <c r="P8" s="16">
        <v>1000</v>
      </c>
      <c r="Q8" s="15">
        <v>5000</v>
      </c>
      <c r="R8" s="16">
        <v>5000</v>
      </c>
      <c r="S8" s="15">
        <v>8000</v>
      </c>
      <c r="T8" s="16">
        <v>1500</v>
      </c>
      <c r="U8" s="15"/>
      <c r="V8" s="16"/>
      <c r="W8" s="15"/>
      <c r="X8" s="16"/>
      <c r="Y8" s="18">
        <v>3290</v>
      </c>
      <c r="Z8" s="16">
        <v>0</v>
      </c>
      <c r="AA8" s="18">
        <v>3290</v>
      </c>
      <c r="AB8" s="16">
        <v>0</v>
      </c>
      <c r="AC8" s="18">
        <v>3290</v>
      </c>
      <c r="AD8" s="16"/>
      <c r="AE8" s="18">
        <v>3290</v>
      </c>
      <c r="AF8" s="16">
        <v>7140</v>
      </c>
      <c r="AG8" s="18">
        <v>3290</v>
      </c>
      <c r="AH8" s="16"/>
      <c r="AI8" s="18">
        <v>3290</v>
      </c>
      <c r="AJ8" s="16"/>
      <c r="AK8" s="18">
        <v>3290</v>
      </c>
      <c r="AL8" s="16">
        <v>22950</v>
      </c>
      <c r="AM8" s="18">
        <v>3290</v>
      </c>
      <c r="AN8" s="16"/>
      <c r="AO8" s="18">
        <v>3290</v>
      </c>
      <c r="AP8" s="16">
        <v>6580</v>
      </c>
      <c r="AQ8" s="17"/>
      <c r="AR8" s="16"/>
      <c r="AS8" s="17"/>
      <c r="AT8" s="16"/>
      <c r="AU8" s="82"/>
      <c r="AV8" s="85"/>
      <c r="AW8" s="16"/>
      <c r="AX8" s="85"/>
      <c r="AY8" s="16"/>
      <c r="AZ8" s="85"/>
      <c r="BA8" s="16"/>
      <c r="BB8" s="85"/>
      <c r="BC8" s="16"/>
      <c r="BD8" s="85"/>
      <c r="BE8" s="16"/>
      <c r="BF8" s="85"/>
      <c r="BG8" s="16"/>
      <c r="BH8" s="85"/>
      <c r="BI8" s="16"/>
      <c r="BJ8" s="85"/>
      <c r="BK8" s="16"/>
      <c r="BL8" s="85"/>
      <c r="BM8" s="16"/>
      <c r="BN8" s="85"/>
      <c r="BO8" s="16"/>
      <c r="BP8" s="85"/>
      <c r="BQ8" s="16"/>
      <c r="BR8" s="17"/>
      <c r="BS8" s="16"/>
      <c r="BT8" s="19"/>
      <c r="BU8" s="17"/>
      <c r="BV8" s="16"/>
      <c r="BW8" s="17"/>
      <c r="BX8" s="16"/>
      <c r="BY8" s="17"/>
      <c r="BZ8" s="16"/>
      <c r="CA8" s="17"/>
      <c r="CB8" s="16"/>
      <c r="CC8" s="17"/>
      <c r="CD8" s="16"/>
      <c r="CE8" s="17"/>
      <c r="CF8" s="16"/>
      <c r="CG8" s="15"/>
      <c r="CH8" s="16"/>
      <c r="CI8" s="15"/>
      <c r="CJ8" s="16"/>
      <c r="CK8" s="15"/>
      <c r="CL8" s="16"/>
      <c r="CM8" s="15"/>
      <c r="CN8" s="16"/>
      <c r="CO8" s="15"/>
      <c r="CP8" s="16"/>
      <c r="CQ8" s="15"/>
      <c r="CR8" s="16"/>
      <c r="CS8" s="19"/>
      <c r="CT8" s="20">
        <f t="shared" si="0"/>
        <v>45110</v>
      </c>
      <c r="CU8" s="20">
        <f t="shared" si="0"/>
        <v>45670</v>
      </c>
      <c r="CV8" s="21">
        <f t="shared" si="1"/>
        <v>-560</v>
      </c>
    </row>
    <row r="9" spans="1:100" ht="25.5" customHeight="1">
      <c r="A9" s="30">
        <v>2</v>
      </c>
      <c r="B9" s="60" t="s">
        <v>1333</v>
      </c>
      <c r="C9" s="31" t="s">
        <v>1334</v>
      </c>
      <c r="D9" s="31" t="s">
        <v>1415</v>
      </c>
      <c r="E9" s="9" t="s">
        <v>1411</v>
      </c>
      <c r="F9" s="61" t="s">
        <v>1335</v>
      </c>
      <c r="G9" s="22"/>
      <c r="H9" s="84" t="s">
        <v>1419</v>
      </c>
      <c r="I9" s="62">
        <v>3100</v>
      </c>
      <c r="J9" s="84" t="s">
        <v>29</v>
      </c>
      <c r="K9" s="27">
        <f>CV9</f>
        <v>8680</v>
      </c>
      <c r="L9" s="2"/>
      <c r="M9" s="15">
        <v>1500</v>
      </c>
      <c r="N9" s="16">
        <v>1500</v>
      </c>
      <c r="O9" s="15">
        <v>1000</v>
      </c>
      <c r="P9" s="16">
        <v>1000</v>
      </c>
      <c r="Q9" s="15">
        <v>5000</v>
      </c>
      <c r="R9" s="16">
        <v>5000</v>
      </c>
      <c r="S9" s="15">
        <v>8000</v>
      </c>
      <c r="T9" s="16">
        <v>1500</v>
      </c>
      <c r="U9" s="15"/>
      <c r="V9" s="16"/>
      <c r="W9" s="18">
        <v>2170</v>
      </c>
      <c r="X9" s="90">
        <v>8670</v>
      </c>
      <c r="Y9" s="18">
        <v>2170</v>
      </c>
      <c r="Z9" s="16">
        <v>2170</v>
      </c>
      <c r="AA9" s="18">
        <v>2170</v>
      </c>
      <c r="AB9" s="16">
        <v>2170</v>
      </c>
      <c r="AC9" s="18">
        <v>2170</v>
      </c>
      <c r="AD9" s="16">
        <v>2170</v>
      </c>
      <c r="AE9" s="18">
        <v>2170</v>
      </c>
      <c r="AF9" s="16">
        <v>2170</v>
      </c>
      <c r="AG9" s="18">
        <v>2170</v>
      </c>
      <c r="AH9" s="16"/>
      <c r="AI9" s="18">
        <v>2170</v>
      </c>
      <c r="AJ9" s="16"/>
      <c r="AK9" s="18">
        <v>2170</v>
      </c>
      <c r="AL9" s="16"/>
      <c r="AM9" s="18">
        <v>2170</v>
      </c>
      <c r="AN9" s="16"/>
      <c r="AO9" s="85"/>
      <c r="AP9" s="16"/>
      <c r="AQ9" s="85"/>
      <c r="AR9" s="16"/>
      <c r="AS9" s="85"/>
      <c r="AT9" s="16"/>
      <c r="AU9" s="82"/>
      <c r="AV9" s="85"/>
      <c r="AW9" s="16"/>
      <c r="AX9" s="85"/>
      <c r="AY9" s="16"/>
      <c r="AZ9" s="85"/>
      <c r="BA9" s="16"/>
      <c r="BB9" s="85"/>
      <c r="BC9" s="16"/>
      <c r="BD9" s="85"/>
      <c r="BE9" s="16"/>
      <c r="BF9" s="85"/>
      <c r="BG9" s="16"/>
      <c r="BH9" s="85"/>
      <c r="BI9" s="16"/>
      <c r="BJ9" s="85"/>
      <c r="BK9" s="16"/>
      <c r="BL9" s="85"/>
      <c r="BM9" s="16"/>
      <c r="BN9" s="85"/>
      <c r="BO9" s="16"/>
      <c r="BP9" s="85"/>
      <c r="BQ9" s="16"/>
      <c r="BR9" s="17"/>
      <c r="BS9" s="16"/>
      <c r="BT9" s="19"/>
      <c r="BU9" s="17"/>
      <c r="BV9" s="16"/>
      <c r="BW9" s="17"/>
      <c r="BX9" s="16"/>
      <c r="BY9" s="17"/>
      <c r="BZ9" s="16"/>
      <c r="CA9" s="17"/>
      <c r="CB9" s="16"/>
      <c r="CC9" s="17"/>
      <c r="CD9" s="16"/>
      <c r="CE9" s="17"/>
      <c r="CF9" s="16"/>
      <c r="CG9" s="15"/>
      <c r="CH9" s="16"/>
      <c r="CI9" s="15"/>
      <c r="CJ9" s="16"/>
      <c r="CK9" s="15"/>
      <c r="CL9" s="16"/>
      <c r="CM9" s="15"/>
      <c r="CN9" s="16"/>
      <c r="CO9" s="15"/>
      <c r="CP9" s="16"/>
      <c r="CQ9" s="15"/>
      <c r="CR9" s="16"/>
      <c r="CS9" s="19"/>
      <c r="CT9" s="20">
        <f t="shared" si="0"/>
        <v>35030</v>
      </c>
      <c r="CU9" s="20">
        <f t="shared" si="0"/>
        <v>26350</v>
      </c>
      <c r="CV9" s="21">
        <f t="shared" si="1"/>
        <v>8680</v>
      </c>
    </row>
    <row r="10" spans="1:100" ht="25.5" customHeight="1">
      <c r="A10" s="113">
        <v>3</v>
      </c>
      <c r="B10" s="60" t="s">
        <v>1336</v>
      </c>
      <c r="C10" s="31" t="s">
        <v>1337</v>
      </c>
      <c r="D10" s="31" t="s">
        <v>1415</v>
      </c>
      <c r="E10" s="9" t="s">
        <v>1411</v>
      </c>
      <c r="F10" s="61" t="s">
        <v>1338</v>
      </c>
      <c r="G10" s="144"/>
      <c r="H10" s="100"/>
      <c r="I10" s="62">
        <v>5100</v>
      </c>
      <c r="J10" s="100"/>
      <c r="K10" s="14">
        <f>CV10</f>
        <v>0</v>
      </c>
      <c r="L10" s="2"/>
      <c r="M10" s="15">
        <v>1500</v>
      </c>
      <c r="N10" s="16">
        <v>1500</v>
      </c>
      <c r="O10" s="15">
        <v>1000</v>
      </c>
      <c r="P10" s="16">
        <v>1000</v>
      </c>
      <c r="Q10" s="15">
        <v>5000</v>
      </c>
      <c r="R10" s="16">
        <v>5000</v>
      </c>
      <c r="S10" s="15">
        <v>8000</v>
      </c>
      <c r="T10" s="16">
        <f>1500+0</f>
        <v>1500</v>
      </c>
      <c r="U10" s="15"/>
      <c r="V10" s="16"/>
      <c r="W10" s="18">
        <v>3570</v>
      </c>
      <c r="X10" s="16">
        <v>0</v>
      </c>
      <c r="Y10" s="18">
        <v>3570</v>
      </c>
      <c r="Z10" s="16">
        <v>0</v>
      </c>
      <c r="AA10" s="18">
        <v>3570</v>
      </c>
      <c r="AB10" s="16">
        <v>17210</v>
      </c>
      <c r="AC10" s="18">
        <v>3570</v>
      </c>
      <c r="AD10" s="16">
        <v>3570</v>
      </c>
      <c r="AE10" s="18">
        <v>3570</v>
      </c>
      <c r="AF10" s="16"/>
      <c r="AG10" s="18">
        <v>3570</v>
      </c>
      <c r="AH10" s="16"/>
      <c r="AI10" s="18">
        <v>3570</v>
      </c>
      <c r="AJ10" s="16"/>
      <c r="AK10" s="18">
        <v>3570</v>
      </c>
      <c r="AL10" s="16"/>
      <c r="AM10" s="18">
        <v>3570</v>
      </c>
      <c r="AN10" s="16">
        <v>17850</v>
      </c>
      <c r="AO10" s="85"/>
      <c r="AP10" s="16"/>
      <c r="AQ10" s="85"/>
      <c r="AR10" s="16"/>
      <c r="AS10" s="85"/>
      <c r="AT10" s="16"/>
      <c r="AU10" s="82"/>
      <c r="AV10" s="85"/>
      <c r="AW10" s="16"/>
      <c r="AX10" s="85"/>
      <c r="AY10" s="16"/>
      <c r="AZ10" s="85"/>
      <c r="BA10" s="16"/>
      <c r="BB10" s="85"/>
      <c r="BC10" s="16"/>
      <c r="BD10" s="85"/>
      <c r="BE10" s="16"/>
      <c r="BF10" s="85"/>
      <c r="BG10" s="16"/>
      <c r="BH10" s="85"/>
      <c r="BI10" s="16"/>
      <c r="BJ10" s="85"/>
      <c r="BK10" s="16"/>
      <c r="BL10" s="85"/>
      <c r="BM10" s="16"/>
      <c r="BN10" s="85"/>
      <c r="BO10" s="16"/>
      <c r="BP10" s="85"/>
      <c r="BQ10" s="16"/>
      <c r="BR10" s="17"/>
      <c r="BS10" s="16"/>
      <c r="BT10" s="19"/>
      <c r="BU10" s="17"/>
      <c r="BV10" s="16"/>
      <c r="BW10" s="17"/>
      <c r="BX10" s="16"/>
      <c r="BY10" s="17"/>
      <c r="BZ10" s="16"/>
      <c r="CA10" s="17"/>
      <c r="CB10" s="16"/>
      <c r="CC10" s="17"/>
      <c r="CD10" s="16"/>
      <c r="CE10" s="17"/>
      <c r="CF10" s="16"/>
      <c r="CG10" s="15"/>
      <c r="CH10" s="16"/>
      <c r="CI10" s="15"/>
      <c r="CJ10" s="16"/>
      <c r="CK10" s="15"/>
      <c r="CL10" s="16"/>
      <c r="CM10" s="15"/>
      <c r="CN10" s="16"/>
      <c r="CO10" s="15"/>
      <c r="CP10" s="16"/>
      <c r="CQ10" s="15"/>
      <c r="CR10" s="16"/>
      <c r="CS10" s="19"/>
      <c r="CT10" s="20">
        <f t="shared" si="0"/>
        <v>47630</v>
      </c>
      <c r="CU10" s="20">
        <f t="shared" si="0"/>
        <v>47630</v>
      </c>
      <c r="CV10" s="21">
        <f t="shared" si="1"/>
        <v>0</v>
      </c>
    </row>
    <row r="11" spans="1:100" ht="25.5" customHeight="1">
      <c r="A11" s="30">
        <v>4</v>
      </c>
      <c r="B11" s="60" t="s">
        <v>498</v>
      </c>
      <c r="C11" s="31" t="s">
        <v>499</v>
      </c>
      <c r="D11" s="31" t="s">
        <v>1415</v>
      </c>
      <c r="E11" s="9" t="s">
        <v>1412</v>
      </c>
      <c r="F11" s="61" t="s">
        <v>500</v>
      </c>
      <c r="G11" s="31"/>
      <c r="H11" s="13"/>
      <c r="I11" s="62">
        <v>5100</v>
      </c>
      <c r="K11" s="14">
        <f>CT11</f>
        <v>47630</v>
      </c>
      <c r="L11" s="2"/>
      <c r="M11" s="15">
        <v>1500</v>
      </c>
      <c r="N11" s="16">
        <v>1500</v>
      </c>
      <c r="O11" s="15">
        <v>1000</v>
      </c>
      <c r="P11" s="16">
        <v>1000</v>
      </c>
      <c r="Q11" s="15">
        <v>5000</v>
      </c>
      <c r="R11" s="16">
        <v>5000</v>
      </c>
      <c r="S11" s="15">
        <v>8000</v>
      </c>
      <c r="T11" s="16">
        <f>1500+0</f>
        <v>1500</v>
      </c>
      <c r="U11" s="15"/>
      <c r="V11" s="16"/>
      <c r="W11" s="15"/>
      <c r="X11" s="16"/>
      <c r="Y11" s="18">
        <v>3570</v>
      </c>
      <c r="Z11" s="16">
        <v>3570</v>
      </c>
      <c r="AA11" s="18">
        <v>3570</v>
      </c>
      <c r="AB11" s="16">
        <v>3570</v>
      </c>
      <c r="AC11" s="18">
        <v>3570</v>
      </c>
      <c r="AD11" s="16">
        <v>3570</v>
      </c>
      <c r="AE11" s="18">
        <v>3570</v>
      </c>
      <c r="AF11" s="16">
        <f>3570+6500</f>
        <v>10070</v>
      </c>
      <c r="AG11" s="18">
        <v>3570</v>
      </c>
      <c r="AH11" s="16">
        <v>3570</v>
      </c>
      <c r="AI11" s="18">
        <v>3570</v>
      </c>
      <c r="AJ11" s="16">
        <v>3570</v>
      </c>
      <c r="AK11" s="18">
        <v>3570</v>
      </c>
      <c r="AL11" s="16"/>
      <c r="AM11" s="18">
        <v>3570</v>
      </c>
      <c r="AN11" s="16">
        <v>7140</v>
      </c>
      <c r="AO11" s="18">
        <v>3570</v>
      </c>
      <c r="AP11" s="16">
        <v>3570</v>
      </c>
      <c r="AQ11" s="17"/>
      <c r="AR11" s="64"/>
      <c r="AS11" s="17"/>
      <c r="AT11" s="16"/>
      <c r="AU11" s="82"/>
      <c r="AV11" s="85"/>
      <c r="AW11" s="16"/>
      <c r="AX11" s="85"/>
      <c r="AY11" s="16"/>
      <c r="AZ11" s="85"/>
      <c r="BA11" s="16"/>
      <c r="BB11" s="85"/>
      <c r="BC11" s="16"/>
      <c r="BD11" s="85"/>
      <c r="BE11" s="16"/>
      <c r="BF11" s="85"/>
      <c r="BG11" s="16"/>
      <c r="BH11" s="85"/>
      <c r="BI11" s="16"/>
      <c r="BJ11" s="85"/>
      <c r="BK11" s="16"/>
      <c r="BL11" s="85"/>
      <c r="BM11" s="16"/>
      <c r="BN11" s="85"/>
      <c r="BO11" s="16"/>
      <c r="BP11" s="85"/>
      <c r="BQ11" s="16"/>
      <c r="BR11" s="17"/>
      <c r="BS11" s="16"/>
      <c r="BT11" s="19"/>
      <c r="BU11" s="17"/>
      <c r="BV11" s="16"/>
      <c r="BW11" s="17"/>
      <c r="BX11" s="16"/>
      <c r="BY11" s="17"/>
      <c r="BZ11" s="16"/>
      <c r="CA11" s="17"/>
      <c r="CB11" s="16"/>
      <c r="CC11" s="17"/>
      <c r="CD11" s="16"/>
      <c r="CE11" s="17"/>
      <c r="CF11" s="16"/>
      <c r="CG11" s="15"/>
      <c r="CH11" s="16"/>
      <c r="CI11" s="15"/>
      <c r="CJ11" s="16"/>
      <c r="CK11" s="15"/>
      <c r="CL11" s="16"/>
      <c r="CM11" s="15"/>
      <c r="CN11" s="16"/>
      <c r="CO11" s="15"/>
      <c r="CP11" s="16"/>
      <c r="CQ11" s="15"/>
      <c r="CR11" s="16"/>
      <c r="CS11" s="19"/>
      <c r="CT11" s="20">
        <f t="shared" si="0"/>
        <v>47630</v>
      </c>
      <c r="CU11" s="20">
        <f t="shared" si="0"/>
        <v>47630</v>
      </c>
      <c r="CV11" s="21">
        <f t="shared" si="1"/>
        <v>0</v>
      </c>
    </row>
    <row r="12" spans="1:100" ht="25.5" customHeight="1">
      <c r="A12" s="113">
        <v>4</v>
      </c>
      <c r="B12" s="60" t="s">
        <v>1339</v>
      </c>
      <c r="C12" s="31" t="s">
        <v>1340</v>
      </c>
      <c r="D12" s="31" t="s">
        <v>1415</v>
      </c>
      <c r="E12" s="9" t="s">
        <v>1411</v>
      </c>
      <c r="F12" s="61" t="s">
        <v>1341</v>
      </c>
      <c r="G12" s="144"/>
      <c r="H12" s="100"/>
      <c r="I12" s="62">
        <v>5100</v>
      </c>
      <c r="J12" s="100"/>
      <c r="K12" s="14">
        <f>CV12</f>
        <v>0</v>
      </c>
      <c r="L12" s="2"/>
      <c r="M12" s="15">
        <v>1500</v>
      </c>
      <c r="N12" s="16">
        <v>1500</v>
      </c>
      <c r="O12" s="15">
        <v>1000</v>
      </c>
      <c r="P12" s="16">
        <v>1000</v>
      </c>
      <c r="Q12" s="15">
        <v>5000</v>
      </c>
      <c r="R12" s="16">
        <v>5000</v>
      </c>
      <c r="S12" s="15">
        <v>8000</v>
      </c>
      <c r="T12" s="16">
        <v>8000</v>
      </c>
      <c r="U12" s="15"/>
      <c r="V12" s="16"/>
      <c r="W12" s="18">
        <v>3570</v>
      </c>
      <c r="X12" s="90">
        <v>3570</v>
      </c>
      <c r="Y12" s="18">
        <v>3570</v>
      </c>
      <c r="Z12" s="16">
        <v>0</v>
      </c>
      <c r="AA12" s="18">
        <v>3570</v>
      </c>
      <c r="AB12" s="16">
        <v>0</v>
      </c>
      <c r="AC12" s="18">
        <v>3570</v>
      </c>
      <c r="AD12" s="16">
        <f>7140+3570</f>
        <v>10710</v>
      </c>
      <c r="AE12" s="18">
        <v>3570</v>
      </c>
      <c r="AF12" s="16"/>
      <c r="AG12" s="18">
        <v>3570</v>
      </c>
      <c r="AH12" s="16"/>
      <c r="AI12" s="18">
        <v>3570</v>
      </c>
      <c r="AJ12" s="16"/>
      <c r="AK12" s="18">
        <v>3570</v>
      </c>
      <c r="AL12" s="16">
        <v>14280</v>
      </c>
      <c r="AM12" s="18">
        <v>3570</v>
      </c>
      <c r="AN12" s="16">
        <v>3570</v>
      </c>
      <c r="AO12" s="85"/>
      <c r="AP12" s="16"/>
      <c r="AQ12" s="85"/>
      <c r="AR12" s="16"/>
      <c r="AS12" s="85"/>
      <c r="AT12" s="16"/>
      <c r="AU12" s="82"/>
      <c r="AV12" s="85"/>
      <c r="AW12" s="16"/>
      <c r="AX12" s="85"/>
      <c r="AY12" s="16"/>
      <c r="AZ12" s="85"/>
      <c r="BA12" s="16"/>
      <c r="BB12" s="85"/>
      <c r="BC12" s="16"/>
      <c r="BD12" s="85"/>
      <c r="BE12" s="16"/>
      <c r="BF12" s="85"/>
      <c r="BG12" s="16"/>
      <c r="BH12" s="85"/>
      <c r="BI12" s="16"/>
      <c r="BJ12" s="85"/>
      <c r="BK12" s="16"/>
      <c r="BL12" s="85"/>
      <c r="BM12" s="16"/>
      <c r="BN12" s="85"/>
      <c r="BO12" s="16"/>
      <c r="BP12" s="85"/>
      <c r="BQ12" s="16"/>
      <c r="BR12" s="17"/>
      <c r="BS12" s="16"/>
      <c r="BT12" s="19"/>
      <c r="BU12" s="17"/>
      <c r="BV12" s="16"/>
      <c r="BW12" s="17"/>
      <c r="BX12" s="16"/>
      <c r="BY12" s="17"/>
      <c r="BZ12" s="16"/>
      <c r="CA12" s="17"/>
      <c r="CB12" s="16"/>
      <c r="CC12" s="17"/>
      <c r="CD12" s="16"/>
      <c r="CE12" s="17"/>
      <c r="CF12" s="16"/>
      <c r="CG12" s="15"/>
      <c r="CH12" s="16"/>
      <c r="CI12" s="15"/>
      <c r="CJ12" s="16"/>
      <c r="CK12" s="15"/>
      <c r="CL12" s="16"/>
      <c r="CM12" s="15"/>
      <c r="CN12" s="16"/>
      <c r="CO12" s="15"/>
      <c r="CP12" s="16"/>
      <c r="CQ12" s="15"/>
      <c r="CR12" s="16"/>
      <c r="CS12" s="19"/>
      <c r="CT12" s="20">
        <f t="shared" si="0"/>
        <v>47630</v>
      </c>
      <c r="CU12" s="20">
        <f t="shared" si="0"/>
        <v>47630</v>
      </c>
      <c r="CV12" s="21">
        <f t="shared" si="1"/>
        <v>0</v>
      </c>
    </row>
    <row r="13" spans="1:100" ht="25.5" customHeight="1">
      <c r="A13" s="30">
        <v>5</v>
      </c>
      <c r="B13" s="60" t="s">
        <v>501</v>
      </c>
      <c r="C13" s="31" t="s">
        <v>502</v>
      </c>
      <c r="D13" s="31" t="s">
        <v>1415</v>
      </c>
      <c r="E13" s="9" t="s">
        <v>1412</v>
      </c>
      <c r="F13" s="61" t="s">
        <v>503</v>
      </c>
      <c r="G13" s="31"/>
      <c r="H13" s="13"/>
      <c r="I13" s="62">
        <v>5100</v>
      </c>
      <c r="K13" s="14">
        <f>CT13</f>
        <v>47630</v>
      </c>
      <c r="L13" s="2"/>
      <c r="M13" s="15">
        <v>1500</v>
      </c>
      <c r="N13" s="16">
        <v>1500</v>
      </c>
      <c r="O13" s="15">
        <v>1000</v>
      </c>
      <c r="P13" s="16">
        <v>1000</v>
      </c>
      <c r="Q13" s="15">
        <v>5000</v>
      </c>
      <c r="R13" s="16">
        <v>5000</v>
      </c>
      <c r="S13" s="15">
        <v>8000</v>
      </c>
      <c r="T13" s="16">
        <f>1500+0</f>
        <v>1500</v>
      </c>
      <c r="U13" s="15"/>
      <c r="V13" s="16"/>
      <c r="W13" s="15"/>
      <c r="X13" s="16"/>
      <c r="Y13" s="18">
        <v>3570</v>
      </c>
      <c r="Z13" s="16">
        <v>10070</v>
      </c>
      <c r="AA13" s="18">
        <v>3570</v>
      </c>
      <c r="AB13" s="16">
        <v>3570</v>
      </c>
      <c r="AC13" s="18">
        <v>3570</v>
      </c>
      <c r="AD13" s="16">
        <v>0</v>
      </c>
      <c r="AE13" s="18">
        <v>3570</v>
      </c>
      <c r="AF13" s="16">
        <f>3570+3570</f>
        <v>7140</v>
      </c>
      <c r="AG13" s="18">
        <v>3570</v>
      </c>
      <c r="AH13" s="16">
        <v>3570</v>
      </c>
      <c r="AI13" s="18">
        <v>3570</v>
      </c>
      <c r="AJ13" s="16"/>
      <c r="AK13" s="18">
        <v>3570</v>
      </c>
      <c r="AL13" s="16"/>
      <c r="AM13" s="18">
        <v>3570</v>
      </c>
      <c r="AN13" s="16"/>
      <c r="AO13" s="18">
        <v>3570</v>
      </c>
      <c r="AP13" s="16">
        <v>10710</v>
      </c>
      <c r="AQ13" s="17"/>
      <c r="AR13" s="16"/>
      <c r="AS13" s="17"/>
      <c r="AT13" s="16"/>
      <c r="AU13" s="82"/>
      <c r="AV13" s="85"/>
      <c r="AW13" s="16"/>
      <c r="AX13" s="85"/>
      <c r="AY13" s="16"/>
      <c r="AZ13" s="85"/>
      <c r="BA13" s="16"/>
      <c r="BB13" s="85"/>
      <c r="BC13" s="16"/>
      <c r="BD13" s="85"/>
      <c r="BE13" s="16"/>
      <c r="BF13" s="85"/>
      <c r="BG13" s="16"/>
      <c r="BH13" s="85"/>
      <c r="BI13" s="16"/>
      <c r="BJ13" s="85"/>
      <c r="BK13" s="16"/>
      <c r="BL13" s="85"/>
      <c r="BM13" s="16"/>
      <c r="BN13" s="85"/>
      <c r="BO13" s="16"/>
      <c r="BP13" s="85"/>
      <c r="BQ13" s="16"/>
      <c r="BR13" s="17"/>
      <c r="BS13" s="16"/>
      <c r="BT13" s="19"/>
      <c r="BU13" s="17"/>
      <c r="BV13" s="16"/>
      <c r="BW13" s="17"/>
      <c r="BX13" s="16"/>
      <c r="BY13" s="17"/>
      <c r="BZ13" s="16"/>
      <c r="CA13" s="17"/>
      <c r="CB13" s="16"/>
      <c r="CC13" s="17"/>
      <c r="CD13" s="16"/>
      <c r="CE13" s="17"/>
      <c r="CF13" s="16"/>
      <c r="CG13" s="15"/>
      <c r="CH13" s="16"/>
      <c r="CI13" s="15"/>
      <c r="CJ13" s="16"/>
      <c r="CK13" s="15"/>
      <c r="CL13" s="16"/>
      <c r="CM13" s="15"/>
      <c r="CN13" s="16"/>
      <c r="CO13" s="15"/>
      <c r="CP13" s="16"/>
      <c r="CQ13" s="15"/>
      <c r="CR13" s="16"/>
      <c r="CS13" s="19"/>
      <c r="CT13" s="20">
        <f t="shared" si="0"/>
        <v>47630</v>
      </c>
      <c r="CU13" s="20">
        <f t="shared" si="0"/>
        <v>44060</v>
      </c>
      <c r="CV13" s="21">
        <f t="shared" si="1"/>
        <v>3570</v>
      </c>
    </row>
    <row r="14" spans="1:100" ht="25.5" customHeight="1">
      <c r="A14" s="113">
        <v>5</v>
      </c>
      <c r="B14" s="60" t="s">
        <v>1342</v>
      </c>
      <c r="C14" s="31" t="s">
        <v>1343</v>
      </c>
      <c r="D14" s="31" t="s">
        <v>1415</v>
      </c>
      <c r="E14" s="9" t="s">
        <v>1411</v>
      </c>
      <c r="F14" s="61" t="s">
        <v>1344</v>
      </c>
      <c r="G14" s="22"/>
      <c r="H14" s="84" t="s">
        <v>639</v>
      </c>
      <c r="I14" s="62">
        <v>3100</v>
      </c>
      <c r="J14" s="84" t="s">
        <v>639</v>
      </c>
      <c r="K14" s="14">
        <f>CV14</f>
        <v>10850</v>
      </c>
      <c r="L14" s="2"/>
      <c r="M14" s="15">
        <v>1500</v>
      </c>
      <c r="N14" s="16">
        <v>1500</v>
      </c>
      <c r="O14" s="15">
        <v>1000</v>
      </c>
      <c r="P14" s="16">
        <v>1000</v>
      </c>
      <c r="Q14" s="15">
        <v>5000</v>
      </c>
      <c r="R14" s="16">
        <v>5000</v>
      </c>
      <c r="S14" s="15">
        <v>8000</v>
      </c>
      <c r="T14" s="16">
        <f>1500+0</f>
        <v>1500</v>
      </c>
      <c r="U14" s="15"/>
      <c r="V14" s="16"/>
      <c r="W14" s="18">
        <v>2170</v>
      </c>
      <c r="X14" s="16">
        <v>0</v>
      </c>
      <c r="Y14" s="18">
        <v>2170</v>
      </c>
      <c r="Z14" s="16">
        <v>0</v>
      </c>
      <c r="AA14" s="18">
        <v>2170</v>
      </c>
      <c r="AB14" s="16">
        <v>0</v>
      </c>
      <c r="AC14" s="18">
        <v>2170</v>
      </c>
      <c r="AD14" s="16">
        <v>15180</v>
      </c>
      <c r="AE14" s="18">
        <v>2170</v>
      </c>
      <c r="AF14" s="16"/>
      <c r="AG14" s="18">
        <v>2170</v>
      </c>
      <c r="AH14" s="16"/>
      <c r="AI14" s="18">
        <v>2170</v>
      </c>
      <c r="AJ14" s="16"/>
      <c r="AK14" s="18">
        <v>2170</v>
      </c>
      <c r="AL14" s="16"/>
      <c r="AM14" s="18">
        <v>2170</v>
      </c>
      <c r="AN14" s="16"/>
      <c r="AO14" s="85"/>
      <c r="AP14" s="16"/>
      <c r="AQ14" s="85"/>
      <c r="AR14" s="16"/>
      <c r="AS14" s="85"/>
      <c r="AT14" s="16"/>
      <c r="AU14" s="82"/>
      <c r="AV14" s="85"/>
      <c r="AW14" s="16"/>
      <c r="AX14" s="85"/>
      <c r="AY14" s="16"/>
      <c r="AZ14" s="85"/>
      <c r="BA14" s="16"/>
      <c r="BB14" s="85"/>
      <c r="BC14" s="16"/>
      <c r="BD14" s="85"/>
      <c r="BE14" s="16"/>
      <c r="BF14" s="85"/>
      <c r="BG14" s="16"/>
      <c r="BH14" s="85"/>
      <c r="BI14" s="16"/>
      <c r="BJ14" s="85"/>
      <c r="BK14" s="16"/>
      <c r="BL14" s="85"/>
      <c r="BM14" s="16"/>
      <c r="BN14" s="85"/>
      <c r="BO14" s="16"/>
      <c r="BP14" s="85"/>
      <c r="BQ14" s="16"/>
      <c r="BR14" s="17"/>
      <c r="BS14" s="16"/>
      <c r="BT14" s="19"/>
      <c r="BU14" s="17"/>
      <c r="BV14" s="16"/>
      <c r="BW14" s="17"/>
      <c r="BX14" s="16"/>
      <c r="BY14" s="17"/>
      <c r="BZ14" s="16"/>
      <c r="CA14" s="17"/>
      <c r="CB14" s="16"/>
      <c r="CC14" s="17"/>
      <c r="CD14" s="16"/>
      <c r="CE14" s="17"/>
      <c r="CF14" s="16"/>
      <c r="CG14" s="15"/>
      <c r="CH14" s="16"/>
      <c r="CI14" s="15"/>
      <c r="CJ14" s="16"/>
      <c r="CK14" s="15"/>
      <c r="CL14" s="16"/>
      <c r="CM14" s="15"/>
      <c r="CN14" s="16"/>
      <c r="CO14" s="15"/>
      <c r="CP14" s="16"/>
      <c r="CQ14" s="15"/>
      <c r="CR14" s="16"/>
      <c r="CS14" s="19"/>
      <c r="CT14" s="20">
        <f t="shared" si="0"/>
        <v>35030</v>
      </c>
      <c r="CU14" s="20">
        <f t="shared" si="0"/>
        <v>24180</v>
      </c>
      <c r="CV14" s="21">
        <f t="shared" si="1"/>
        <v>10850</v>
      </c>
    </row>
    <row r="15" spans="1:100" ht="25.5" customHeight="1">
      <c r="A15" s="30">
        <v>6</v>
      </c>
      <c r="B15" s="128" t="s">
        <v>1345</v>
      </c>
      <c r="C15" s="31" t="s">
        <v>1346</v>
      </c>
      <c r="D15" s="31" t="s">
        <v>1415</v>
      </c>
      <c r="E15" s="9" t="s">
        <v>1411</v>
      </c>
      <c r="F15" s="61" t="s">
        <v>1347</v>
      </c>
      <c r="G15" s="22"/>
      <c r="H15" s="84"/>
      <c r="I15" s="62">
        <v>5100</v>
      </c>
      <c r="J15" s="84"/>
      <c r="K15" s="14">
        <f>CV15</f>
        <v>0</v>
      </c>
      <c r="L15" s="2"/>
      <c r="M15" s="15">
        <v>1500</v>
      </c>
      <c r="N15" s="16">
        <v>1500</v>
      </c>
      <c r="O15" s="15">
        <v>1000</v>
      </c>
      <c r="P15" s="16">
        <v>1000</v>
      </c>
      <c r="Q15" s="15">
        <v>5000</v>
      </c>
      <c r="R15" s="16">
        <v>5000</v>
      </c>
      <c r="S15" s="15">
        <v>8000</v>
      </c>
      <c r="T15" s="16">
        <v>1500</v>
      </c>
      <c r="U15" s="15"/>
      <c r="V15" s="16"/>
      <c r="W15" s="18">
        <v>3570</v>
      </c>
      <c r="X15" s="16">
        <v>10070</v>
      </c>
      <c r="Y15" s="18">
        <v>3570</v>
      </c>
      <c r="Z15" s="16">
        <v>3570</v>
      </c>
      <c r="AA15" s="18">
        <v>3570</v>
      </c>
      <c r="AB15" s="16">
        <v>3570</v>
      </c>
      <c r="AC15" s="18">
        <v>3570</v>
      </c>
      <c r="AD15" s="16">
        <f>3570+3570</f>
        <v>7140</v>
      </c>
      <c r="AE15" s="18">
        <v>3570</v>
      </c>
      <c r="AF15" s="16">
        <v>0</v>
      </c>
      <c r="AG15" s="18">
        <v>3570</v>
      </c>
      <c r="AH15" s="16">
        <v>3570</v>
      </c>
      <c r="AI15" s="18">
        <v>3570</v>
      </c>
      <c r="AJ15" s="16">
        <v>3570</v>
      </c>
      <c r="AK15" s="18">
        <v>3570</v>
      </c>
      <c r="AL15" s="16">
        <f>3570+3570</f>
        <v>7140</v>
      </c>
      <c r="AM15" s="18">
        <v>3570</v>
      </c>
      <c r="AN15" s="16"/>
      <c r="AO15" s="85"/>
      <c r="AP15" s="16"/>
      <c r="AQ15" s="85"/>
      <c r="AR15" s="16"/>
      <c r="AS15" s="85"/>
      <c r="AT15" s="16"/>
      <c r="AU15" s="82"/>
      <c r="AV15" s="85"/>
      <c r="AW15" s="16"/>
      <c r="AX15" s="85"/>
      <c r="AY15" s="16"/>
      <c r="AZ15" s="85"/>
      <c r="BA15" s="16"/>
      <c r="BB15" s="85"/>
      <c r="BC15" s="16"/>
      <c r="BD15" s="85"/>
      <c r="BE15" s="16"/>
      <c r="BF15" s="85"/>
      <c r="BG15" s="16"/>
      <c r="BH15" s="85"/>
      <c r="BI15" s="16"/>
      <c r="BJ15" s="85"/>
      <c r="BK15" s="16"/>
      <c r="BL15" s="85"/>
      <c r="BM15" s="16"/>
      <c r="BN15" s="85"/>
      <c r="BO15" s="16"/>
      <c r="BP15" s="85"/>
      <c r="BQ15" s="16"/>
      <c r="BR15" s="17"/>
      <c r="BS15" s="16"/>
      <c r="BT15" s="19"/>
      <c r="BU15" s="17"/>
      <c r="BV15" s="16"/>
      <c r="BW15" s="17"/>
      <c r="BX15" s="16"/>
      <c r="BY15" s="17"/>
      <c r="BZ15" s="16"/>
      <c r="CA15" s="17"/>
      <c r="CB15" s="16"/>
      <c r="CC15" s="17"/>
      <c r="CD15" s="16"/>
      <c r="CE15" s="17"/>
      <c r="CF15" s="16"/>
      <c r="CG15" s="15"/>
      <c r="CH15" s="16"/>
      <c r="CI15" s="15"/>
      <c r="CJ15" s="16"/>
      <c r="CK15" s="15"/>
      <c r="CL15" s="16"/>
      <c r="CM15" s="15"/>
      <c r="CN15" s="16"/>
      <c r="CO15" s="15"/>
      <c r="CP15" s="16"/>
      <c r="CQ15" s="15"/>
      <c r="CR15" s="16"/>
      <c r="CS15" s="19"/>
      <c r="CT15" s="20">
        <f t="shared" si="0"/>
        <v>47630</v>
      </c>
      <c r="CU15" s="20">
        <f t="shared" si="0"/>
        <v>47630</v>
      </c>
      <c r="CV15" s="21">
        <f t="shared" si="1"/>
        <v>0</v>
      </c>
    </row>
    <row r="16" spans="1:100" ht="25.5" customHeight="1">
      <c r="A16" s="113">
        <v>7</v>
      </c>
      <c r="B16" s="60" t="s">
        <v>1348</v>
      </c>
      <c r="C16" s="31" t="s">
        <v>1349</v>
      </c>
      <c r="D16" s="31" t="s">
        <v>1415</v>
      </c>
      <c r="E16" s="9" t="s">
        <v>1411</v>
      </c>
      <c r="F16" s="61" t="s">
        <v>1350</v>
      </c>
      <c r="G16" s="22"/>
      <c r="H16" s="84" t="s">
        <v>1425</v>
      </c>
      <c r="I16" s="62">
        <v>4100</v>
      </c>
      <c r="J16" s="84" t="s">
        <v>22</v>
      </c>
      <c r="K16" s="14">
        <f>CV16</f>
        <v>0</v>
      </c>
      <c r="L16" s="2"/>
      <c r="M16" s="15">
        <v>1500</v>
      </c>
      <c r="N16" s="16">
        <v>1500</v>
      </c>
      <c r="O16" s="15">
        <v>1000</v>
      </c>
      <c r="P16" s="16">
        <v>1000</v>
      </c>
      <c r="Q16" s="15">
        <v>5000</v>
      </c>
      <c r="R16" s="16">
        <v>5000</v>
      </c>
      <c r="S16" s="15">
        <v>8000</v>
      </c>
      <c r="T16" s="16">
        <f>1500+0</f>
        <v>1500</v>
      </c>
      <c r="U16" s="15"/>
      <c r="V16" s="16"/>
      <c r="W16" s="18">
        <v>2870</v>
      </c>
      <c r="X16" s="16"/>
      <c r="Y16" s="18">
        <v>2870</v>
      </c>
      <c r="Z16" s="16">
        <f>6500+0</f>
        <v>6500</v>
      </c>
      <c r="AA16" s="18">
        <v>2870</v>
      </c>
      <c r="AB16" s="16">
        <f>5740+0</f>
        <v>5740</v>
      </c>
      <c r="AC16" s="18">
        <v>2870</v>
      </c>
      <c r="AD16" s="16">
        <f>2870+2870</f>
        <v>5740</v>
      </c>
      <c r="AE16" s="18">
        <v>2870</v>
      </c>
      <c r="AF16" s="16">
        <v>2870</v>
      </c>
      <c r="AG16" s="18">
        <v>2870</v>
      </c>
      <c r="AH16" s="16">
        <v>2870</v>
      </c>
      <c r="AI16" s="18">
        <v>2870</v>
      </c>
      <c r="AJ16" s="16"/>
      <c r="AK16" s="18">
        <v>2870</v>
      </c>
      <c r="AL16" s="16"/>
      <c r="AM16" s="18">
        <v>2870</v>
      </c>
      <c r="AN16" s="16">
        <v>8610</v>
      </c>
      <c r="AO16" s="85"/>
      <c r="AP16" s="16"/>
      <c r="AQ16" s="85"/>
      <c r="AR16" s="16"/>
      <c r="AS16" s="85"/>
      <c r="AT16" s="16"/>
      <c r="AU16" s="82"/>
      <c r="AV16" s="85"/>
      <c r="AW16" s="16"/>
      <c r="AX16" s="85"/>
      <c r="AY16" s="16"/>
      <c r="AZ16" s="85"/>
      <c r="BA16" s="16"/>
      <c r="BB16" s="85"/>
      <c r="BC16" s="16"/>
      <c r="BD16" s="85"/>
      <c r="BE16" s="16"/>
      <c r="BF16" s="85"/>
      <c r="BG16" s="16"/>
      <c r="BH16" s="85"/>
      <c r="BI16" s="16"/>
      <c r="BJ16" s="85"/>
      <c r="BK16" s="16"/>
      <c r="BL16" s="85"/>
      <c r="BM16" s="16"/>
      <c r="BN16" s="85"/>
      <c r="BO16" s="16"/>
      <c r="BP16" s="85"/>
      <c r="BQ16" s="16"/>
      <c r="BR16" s="17"/>
      <c r="BS16" s="16"/>
      <c r="BT16" s="19"/>
      <c r="BU16" s="17"/>
      <c r="BV16" s="16"/>
      <c r="BW16" s="17"/>
      <c r="BX16" s="16"/>
      <c r="BY16" s="17"/>
      <c r="BZ16" s="16"/>
      <c r="CA16" s="17"/>
      <c r="CB16" s="16"/>
      <c r="CC16" s="17"/>
      <c r="CD16" s="16"/>
      <c r="CE16" s="17"/>
      <c r="CF16" s="16"/>
      <c r="CG16" s="15"/>
      <c r="CH16" s="16"/>
      <c r="CI16" s="15"/>
      <c r="CJ16" s="16"/>
      <c r="CK16" s="15"/>
      <c r="CL16" s="16"/>
      <c r="CM16" s="15"/>
      <c r="CN16" s="16"/>
      <c r="CO16" s="15"/>
      <c r="CP16" s="16"/>
      <c r="CQ16" s="15"/>
      <c r="CR16" s="16"/>
      <c r="CS16" s="19"/>
      <c r="CT16" s="20">
        <f t="shared" si="0"/>
        <v>41330</v>
      </c>
      <c r="CU16" s="20">
        <f t="shared" si="0"/>
        <v>41330</v>
      </c>
      <c r="CV16" s="21">
        <f t="shared" si="1"/>
        <v>0</v>
      </c>
    </row>
    <row r="17" spans="1:100" ht="25.5" customHeight="1">
      <c r="A17" s="30">
        <v>6</v>
      </c>
      <c r="B17" s="60" t="s">
        <v>504</v>
      </c>
      <c r="C17" s="31" t="s">
        <v>505</v>
      </c>
      <c r="D17" s="31" t="s">
        <v>1415</v>
      </c>
      <c r="E17" s="9" t="s">
        <v>1412</v>
      </c>
      <c r="F17" s="61" t="s">
        <v>506</v>
      </c>
      <c r="G17" s="22"/>
      <c r="H17" s="84" t="s">
        <v>1418</v>
      </c>
      <c r="I17" s="62">
        <v>0</v>
      </c>
      <c r="J17" s="23" t="s">
        <v>33</v>
      </c>
      <c r="K17" s="14">
        <f>CT17</f>
        <v>15500</v>
      </c>
      <c r="L17" s="2"/>
      <c r="M17" s="15">
        <v>1500</v>
      </c>
      <c r="N17" s="16">
        <v>1500</v>
      </c>
      <c r="O17" s="15">
        <v>1000</v>
      </c>
      <c r="P17" s="16">
        <v>500</v>
      </c>
      <c r="Q17" s="15">
        <v>5000</v>
      </c>
      <c r="R17" s="16"/>
      <c r="S17" s="15">
        <v>8000</v>
      </c>
      <c r="T17" s="16"/>
      <c r="U17" s="15"/>
      <c r="V17" s="16"/>
      <c r="W17" s="15"/>
      <c r="X17" s="16"/>
      <c r="Y17" s="18"/>
      <c r="Z17" s="16"/>
      <c r="AA17" s="18"/>
      <c r="AB17" s="16"/>
      <c r="AC17" s="18"/>
      <c r="AD17" s="16"/>
      <c r="AE17" s="18">
        <v>0</v>
      </c>
      <c r="AF17" s="16"/>
      <c r="AG17" s="18">
        <v>0</v>
      </c>
      <c r="AH17" s="16">
        <v>5500</v>
      </c>
      <c r="AI17" s="18">
        <v>0</v>
      </c>
      <c r="AJ17" s="16"/>
      <c r="AK17" s="18">
        <v>0</v>
      </c>
      <c r="AL17" s="16"/>
      <c r="AM17" s="18">
        <v>0</v>
      </c>
      <c r="AN17" s="16">
        <v>4000</v>
      </c>
      <c r="AO17" s="18">
        <v>0</v>
      </c>
      <c r="AP17" s="16">
        <v>4000</v>
      </c>
      <c r="AQ17" s="17"/>
      <c r="AR17" s="16"/>
      <c r="AS17" s="17"/>
      <c r="AT17" s="16"/>
      <c r="AU17" s="82"/>
      <c r="AV17" s="85"/>
      <c r="AW17" s="16"/>
      <c r="AX17" s="85"/>
      <c r="AY17" s="16"/>
      <c r="AZ17" s="85"/>
      <c r="BA17" s="16"/>
      <c r="BB17" s="85"/>
      <c r="BC17" s="16"/>
      <c r="BD17" s="85"/>
      <c r="BE17" s="16"/>
      <c r="BF17" s="85"/>
      <c r="BG17" s="16"/>
      <c r="BH17" s="85"/>
      <c r="BI17" s="16"/>
      <c r="BJ17" s="85"/>
      <c r="BK17" s="16"/>
      <c r="BL17" s="85"/>
      <c r="BM17" s="16"/>
      <c r="BN17" s="85"/>
      <c r="BO17" s="16"/>
      <c r="BP17" s="85"/>
      <c r="BQ17" s="16"/>
      <c r="BR17" s="17"/>
      <c r="BS17" s="16"/>
      <c r="BT17" s="19"/>
      <c r="BU17" s="17"/>
      <c r="BV17" s="16"/>
      <c r="BW17" s="17"/>
      <c r="BX17" s="16"/>
      <c r="BY17" s="17"/>
      <c r="BZ17" s="16"/>
      <c r="CA17" s="17"/>
      <c r="CB17" s="16"/>
      <c r="CC17" s="17"/>
      <c r="CD17" s="16"/>
      <c r="CE17" s="17"/>
      <c r="CF17" s="16"/>
      <c r="CG17" s="15"/>
      <c r="CH17" s="16"/>
      <c r="CI17" s="15"/>
      <c r="CJ17" s="16"/>
      <c r="CK17" s="15"/>
      <c r="CL17" s="16"/>
      <c r="CM17" s="15"/>
      <c r="CN17" s="16"/>
      <c r="CO17" s="15"/>
      <c r="CP17" s="16"/>
      <c r="CQ17" s="15"/>
      <c r="CR17" s="16"/>
      <c r="CS17" s="19"/>
      <c r="CT17" s="20">
        <f t="shared" si="0"/>
        <v>15500</v>
      </c>
      <c r="CU17" s="20">
        <f t="shared" si="0"/>
        <v>15500</v>
      </c>
      <c r="CV17" s="21">
        <f t="shared" si="1"/>
        <v>0</v>
      </c>
    </row>
    <row r="18" spans="1:100" ht="25.5" customHeight="1">
      <c r="A18" s="113">
        <v>8</v>
      </c>
      <c r="B18" s="60" t="s">
        <v>1351</v>
      </c>
      <c r="C18" s="31" t="s">
        <v>1352</v>
      </c>
      <c r="D18" s="31" t="s">
        <v>1415</v>
      </c>
      <c r="E18" s="9" t="s">
        <v>1411</v>
      </c>
      <c r="F18" s="61" t="s">
        <v>1353</v>
      </c>
      <c r="G18" s="144"/>
      <c r="H18" s="100" t="s">
        <v>1425</v>
      </c>
      <c r="I18" s="62">
        <v>4100</v>
      </c>
      <c r="J18" s="100" t="s">
        <v>22</v>
      </c>
      <c r="K18" s="14">
        <f>CV18</f>
        <v>7700</v>
      </c>
      <c r="L18" s="2"/>
      <c r="M18" s="15">
        <v>1500</v>
      </c>
      <c r="N18" s="16">
        <v>1500</v>
      </c>
      <c r="O18" s="15">
        <v>1000</v>
      </c>
      <c r="P18" s="16">
        <f>500+500</f>
        <v>1000</v>
      </c>
      <c r="Q18" s="15">
        <v>5000</v>
      </c>
      <c r="R18" s="16">
        <v>5000</v>
      </c>
      <c r="S18" s="15">
        <v>8000</v>
      </c>
      <c r="T18" s="16">
        <v>0</v>
      </c>
      <c r="U18" s="15"/>
      <c r="V18" s="16"/>
      <c r="W18" s="18">
        <v>2870</v>
      </c>
      <c r="X18" s="16">
        <v>0</v>
      </c>
      <c r="Y18" s="18">
        <v>2870</v>
      </c>
      <c r="Z18" s="16">
        <v>0</v>
      </c>
      <c r="AA18" s="18">
        <v>2870</v>
      </c>
      <c r="AB18" s="16">
        <v>0</v>
      </c>
      <c r="AC18" s="18">
        <v>2870</v>
      </c>
      <c r="AD18" s="16">
        <v>15770</v>
      </c>
      <c r="AE18" s="18">
        <v>2870</v>
      </c>
      <c r="AF18" s="16"/>
      <c r="AG18" s="18">
        <v>2870</v>
      </c>
      <c r="AH18" s="16"/>
      <c r="AI18" s="18">
        <v>2870</v>
      </c>
      <c r="AJ18" s="16"/>
      <c r="AK18" s="18">
        <v>2870</v>
      </c>
      <c r="AL18" s="16">
        <v>7770</v>
      </c>
      <c r="AM18" s="18">
        <v>2870</v>
      </c>
      <c r="AN18" s="16">
        <v>2590</v>
      </c>
      <c r="AO18" s="85"/>
      <c r="AP18" s="16"/>
      <c r="AQ18" s="85"/>
      <c r="AR18" s="16"/>
      <c r="AS18" s="85"/>
      <c r="AT18" s="16"/>
      <c r="AU18" s="82"/>
      <c r="AV18" s="85"/>
      <c r="AW18" s="16"/>
      <c r="AX18" s="85"/>
      <c r="AY18" s="16"/>
      <c r="AZ18" s="85"/>
      <c r="BA18" s="16"/>
      <c r="BB18" s="85"/>
      <c r="BC18" s="16"/>
      <c r="BD18" s="85"/>
      <c r="BE18" s="16"/>
      <c r="BF18" s="85"/>
      <c r="BG18" s="16"/>
      <c r="BH18" s="85"/>
      <c r="BI18" s="16"/>
      <c r="BJ18" s="85"/>
      <c r="BK18" s="16"/>
      <c r="BL18" s="85"/>
      <c r="BM18" s="16"/>
      <c r="BN18" s="85"/>
      <c r="BO18" s="16"/>
      <c r="BP18" s="85"/>
      <c r="BQ18" s="16"/>
      <c r="BR18" s="17"/>
      <c r="BS18" s="16"/>
      <c r="BT18" s="19"/>
      <c r="BU18" s="17"/>
      <c r="BV18" s="16"/>
      <c r="BW18" s="17"/>
      <c r="BX18" s="16"/>
      <c r="BY18" s="17"/>
      <c r="BZ18" s="16"/>
      <c r="CA18" s="17"/>
      <c r="CB18" s="16"/>
      <c r="CC18" s="17"/>
      <c r="CD18" s="16"/>
      <c r="CE18" s="17"/>
      <c r="CF18" s="16"/>
      <c r="CG18" s="15"/>
      <c r="CH18" s="16"/>
      <c r="CI18" s="15"/>
      <c r="CJ18" s="16"/>
      <c r="CK18" s="15"/>
      <c r="CL18" s="16"/>
      <c r="CM18" s="15"/>
      <c r="CN18" s="16"/>
      <c r="CO18" s="15"/>
      <c r="CP18" s="16"/>
      <c r="CQ18" s="15"/>
      <c r="CR18" s="16"/>
      <c r="CS18" s="19"/>
      <c r="CT18" s="20">
        <f t="shared" si="0"/>
        <v>41330</v>
      </c>
      <c r="CU18" s="20">
        <f t="shared" si="0"/>
        <v>33630</v>
      </c>
      <c r="CV18" s="21">
        <f t="shared" si="1"/>
        <v>7700</v>
      </c>
    </row>
    <row r="19" spans="1:100" ht="25.5" customHeight="1">
      <c r="A19" s="30">
        <v>9</v>
      </c>
      <c r="B19" s="60" t="s">
        <v>1354</v>
      </c>
      <c r="C19" s="31" t="s">
        <v>1355</v>
      </c>
      <c r="D19" s="31" t="s">
        <v>1415</v>
      </c>
      <c r="E19" s="9" t="s">
        <v>1411</v>
      </c>
      <c r="F19" s="61" t="s">
        <v>1356</v>
      </c>
      <c r="G19" s="22"/>
      <c r="H19" s="84" t="s">
        <v>1419</v>
      </c>
      <c r="I19" s="62">
        <v>3100</v>
      </c>
      <c r="J19" s="84" t="s">
        <v>29</v>
      </c>
      <c r="K19" s="14">
        <f>CV19</f>
        <v>4410</v>
      </c>
      <c r="L19" s="2"/>
      <c r="M19" s="15">
        <v>1500</v>
      </c>
      <c r="N19" s="16">
        <v>1500</v>
      </c>
      <c r="O19" s="15">
        <v>1000</v>
      </c>
      <c r="P19" s="16">
        <v>1000</v>
      </c>
      <c r="Q19" s="15">
        <v>5000</v>
      </c>
      <c r="R19" s="16">
        <v>5000</v>
      </c>
      <c r="S19" s="15">
        <v>8000</v>
      </c>
      <c r="T19" s="16">
        <v>1500</v>
      </c>
      <c r="U19" s="15"/>
      <c r="V19" s="16"/>
      <c r="W19" s="18">
        <v>2170</v>
      </c>
      <c r="X19" s="16">
        <v>8670</v>
      </c>
      <c r="Y19" s="18">
        <v>2170</v>
      </c>
      <c r="Z19" s="16">
        <v>2170</v>
      </c>
      <c r="AA19" s="18">
        <v>2170</v>
      </c>
      <c r="AB19" s="16">
        <v>0</v>
      </c>
      <c r="AC19" s="18">
        <v>2170</v>
      </c>
      <c r="AD19" s="16">
        <v>4340</v>
      </c>
      <c r="AE19" s="18">
        <v>2170</v>
      </c>
      <c r="AF19" s="16"/>
      <c r="AG19" s="18">
        <v>2170</v>
      </c>
      <c r="AH19" s="16"/>
      <c r="AI19" s="18">
        <v>2170</v>
      </c>
      <c r="AJ19" s="16">
        <v>4550</v>
      </c>
      <c r="AK19" s="18">
        <v>2170</v>
      </c>
      <c r="AL19" s="16"/>
      <c r="AM19" s="18">
        <v>2170</v>
      </c>
      <c r="AN19" s="16">
        <v>1890</v>
      </c>
      <c r="AO19" s="85"/>
      <c r="AP19" s="16"/>
      <c r="AQ19" s="85"/>
      <c r="AR19" s="16"/>
      <c r="AS19" s="85"/>
      <c r="AT19" s="16"/>
      <c r="AU19" s="82"/>
      <c r="AV19" s="85"/>
      <c r="AW19" s="16"/>
      <c r="AX19" s="85"/>
      <c r="AY19" s="16"/>
      <c r="AZ19" s="85"/>
      <c r="BA19" s="16"/>
      <c r="BB19" s="85"/>
      <c r="BC19" s="16"/>
      <c r="BD19" s="85"/>
      <c r="BE19" s="16"/>
      <c r="BF19" s="85"/>
      <c r="BG19" s="16"/>
      <c r="BH19" s="85"/>
      <c r="BI19" s="16"/>
      <c r="BJ19" s="85"/>
      <c r="BK19" s="16"/>
      <c r="BL19" s="85"/>
      <c r="BM19" s="16"/>
      <c r="BN19" s="85"/>
      <c r="BO19" s="16"/>
      <c r="BP19" s="85"/>
      <c r="BQ19" s="16"/>
      <c r="BR19" s="17"/>
      <c r="BS19" s="16"/>
      <c r="BT19" s="19"/>
      <c r="BU19" s="17"/>
      <c r="BV19" s="16"/>
      <c r="BW19" s="17"/>
      <c r="BX19" s="16"/>
      <c r="BY19" s="17"/>
      <c r="BZ19" s="16"/>
      <c r="CA19" s="17"/>
      <c r="CB19" s="16"/>
      <c r="CC19" s="17"/>
      <c r="CD19" s="16"/>
      <c r="CE19" s="17"/>
      <c r="CF19" s="16"/>
      <c r="CG19" s="15"/>
      <c r="CH19" s="16"/>
      <c r="CI19" s="15"/>
      <c r="CJ19" s="16"/>
      <c r="CK19" s="15"/>
      <c r="CL19" s="16"/>
      <c r="CM19" s="15"/>
      <c r="CN19" s="16"/>
      <c r="CO19" s="15"/>
      <c r="CP19" s="16"/>
      <c r="CQ19" s="15"/>
      <c r="CR19" s="16"/>
      <c r="CS19" s="19"/>
      <c r="CT19" s="20">
        <f t="shared" si="0"/>
        <v>35030</v>
      </c>
      <c r="CU19" s="20">
        <f t="shared" si="0"/>
        <v>30620</v>
      </c>
      <c r="CV19" s="21">
        <f t="shared" si="1"/>
        <v>4410</v>
      </c>
    </row>
    <row r="20" spans="1:100" ht="25.5" customHeight="1">
      <c r="A20" s="113">
        <v>10</v>
      </c>
      <c r="B20" s="60" t="s">
        <v>507</v>
      </c>
      <c r="C20" s="31" t="s">
        <v>508</v>
      </c>
      <c r="D20" s="31" t="s">
        <v>1415</v>
      </c>
      <c r="E20" s="9" t="s">
        <v>1411</v>
      </c>
      <c r="F20" s="61" t="s">
        <v>509</v>
      </c>
      <c r="G20" s="153"/>
      <c r="H20" s="154" t="s">
        <v>109</v>
      </c>
      <c r="I20" s="62"/>
      <c r="J20" s="154" t="s">
        <v>109</v>
      </c>
      <c r="K20" s="94">
        <f>CV20</f>
        <v>0</v>
      </c>
      <c r="L20" s="2"/>
      <c r="M20" s="15">
        <v>1500</v>
      </c>
      <c r="N20" s="16">
        <v>1500</v>
      </c>
      <c r="O20" s="15">
        <v>1000</v>
      </c>
      <c r="P20" s="16">
        <v>1000</v>
      </c>
      <c r="Q20" s="15">
        <v>5000</v>
      </c>
      <c r="R20" s="16">
        <v>5000</v>
      </c>
      <c r="S20" s="15">
        <v>4000</v>
      </c>
      <c r="T20" s="16">
        <v>1500</v>
      </c>
      <c r="U20" s="15"/>
      <c r="V20" s="16"/>
      <c r="W20" s="18">
        <v>3570</v>
      </c>
      <c r="X20" s="16"/>
      <c r="Y20" s="18">
        <v>3570</v>
      </c>
      <c r="Z20" s="16"/>
      <c r="AA20" s="18">
        <v>3570</v>
      </c>
      <c r="AB20" s="16"/>
      <c r="AC20" s="18">
        <v>3570</v>
      </c>
      <c r="AD20" s="16"/>
      <c r="AE20" s="18"/>
      <c r="AF20" s="16">
        <v>16780</v>
      </c>
      <c r="AG20" s="18"/>
      <c r="AH20" s="16"/>
      <c r="AI20" s="18"/>
      <c r="AJ20" s="16"/>
      <c r="AK20" s="18"/>
      <c r="AL20" s="16"/>
      <c r="AM20" s="18"/>
      <c r="AN20" s="16"/>
      <c r="AO20" s="85"/>
      <c r="AP20" s="16"/>
      <c r="AQ20" s="85"/>
      <c r="AR20" s="16"/>
      <c r="AS20" s="85"/>
      <c r="AT20" s="16"/>
      <c r="AU20" s="82"/>
      <c r="AV20" s="85"/>
      <c r="AW20" s="16"/>
      <c r="AX20" s="85"/>
      <c r="AY20" s="16"/>
      <c r="AZ20" s="85"/>
      <c r="BA20" s="16"/>
      <c r="BB20" s="85"/>
      <c r="BC20" s="16"/>
      <c r="BD20" s="85"/>
      <c r="BE20" s="16"/>
      <c r="BF20" s="85"/>
      <c r="BG20" s="16"/>
      <c r="BH20" s="85"/>
      <c r="BI20" s="16"/>
      <c r="BJ20" s="85"/>
      <c r="BK20" s="16"/>
      <c r="BL20" s="85"/>
      <c r="BM20" s="16"/>
      <c r="BN20" s="85"/>
      <c r="BO20" s="16"/>
      <c r="BP20" s="85"/>
      <c r="BQ20" s="16"/>
      <c r="BR20" s="17"/>
      <c r="BS20" s="16"/>
      <c r="BT20" s="19"/>
      <c r="BU20" s="17"/>
      <c r="BV20" s="16"/>
      <c r="BW20" s="17"/>
      <c r="BX20" s="16"/>
      <c r="BY20" s="17"/>
      <c r="BZ20" s="16"/>
      <c r="CA20" s="17"/>
      <c r="CB20" s="16"/>
      <c r="CC20" s="17"/>
      <c r="CD20" s="16"/>
      <c r="CE20" s="17"/>
      <c r="CF20" s="16"/>
      <c r="CG20" s="15"/>
      <c r="CH20" s="16"/>
      <c r="CI20" s="15"/>
      <c r="CJ20" s="16"/>
      <c r="CK20" s="15"/>
      <c r="CL20" s="16"/>
      <c r="CM20" s="15"/>
      <c r="CN20" s="16"/>
      <c r="CO20" s="15"/>
      <c r="CP20" s="16"/>
      <c r="CQ20" s="15"/>
      <c r="CR20" s="16"/>
      <c r="CS20" s="19"/>
      <c r="CT20" s="20">
        <f t="shared" si="0"/>
        <v>25780</v>
      </c>
      <c r="CU20" s="20">
        <f t="shared" si="0"/>
        <v>25780</v>
      </c>
      <c r="CV20" s="21">
        <f t="shared" si="1"/>
        <v>0</v>
      </c>
    </row>
    <row r="21" spans="1:100" ht="25.5" customHeight="1">
      <c r="A21" s="30">
        <v>7</v>
      </c>
      <c r="B21" s="60" t="s">
        <v>507</v>
      </c>
      <c r="C21" s="31" t="s">
        <v>508</v>
      </c>
      <c r="D21" s="31" t="s">
        <v>1415</v>
      </c>
      <c r="E21" s="9" t="s">
        <v>1412</v>
      </c>
      <c r="F21" s="61" t="s">
        <v>509</v>
      </c>
      <c r="G21" s="154" t="s">
        <v>109</v>
      </c>
      <c r="H21" s="24"/>
      <c r="I21" s="62"/>
      <c r="J21" s="24"/>
      <c r="K21" s="14">
        <f>CT21</f>
        <v>25780</v>
      </c>
      <c r="L21" s="2"/>
      <c r="M21" s="15">
        <v>1500</v>
      </c>
      <c r="N21" s="16">
        <v>1500</v>
      </c>
      <c r="O21" s="15">
        <v>1000</v>
      </c>
      <c r="P21" s="16">
        <v>1000</v>
      </c>
      <c r="Q21" s="15">
        <v>5000</v>
      </c>
      <c r="R21" s="16">
        <v>5000</v>
      </c>
      <c r="S21" s="15">
        <v>4000</v>
      </c>
      <c r="T21" s="16">
        <f>1500+0</f>
        <v>1500</v>
      </c>
      <c r="U21" s="15"/>
      <c r="V21" s="16"/>
      <c r="W21" s="15"/>
      <c r="X21" s="16"/>
      <c r="Y21" s="18">
        <v>3570</v>
      </c>
      <c r="Z21" s="16"/>
      <c r="AA21" s="18">
        <v>3570</v>
      </c>
      <c r="AB21" s="16"/>
      <c r="AC21" s="18">
        <v>3570</v>
      </c>
      <c r="AD21" s="16"/>
      <c r="AE21" s="18">
        <v>3570</v>
      </c>
      <c r="AF21" s="16"/>
      <c r="AG21" s="18"/>
      <c r="AH21" s="16">
        <v>16780</v>
      </c>
      <c r="AI21" s="18"/>
      <c r="AJ21" s="16"/>
      <c r="AK21" s="18"/>
      <c r="AL21" s="16"/>
      <c r="AM21" s="18"/>
      <c r="AN21" s="16"/>
      <c r="AO21" s="18"/>
      <c r="AP21" s="16"/>
      <c r="AQ21" s="17"/>
      <c r="AR21" s="16"/>
      <c r="AS21" s="17"/>
      <c r="AT21" s="16"/>
      <c r="AU21" s="82"/>
      <c r="AV21" s="85"/>
      <c r="AW21" s="16"/>
      <c r="AX21" s="85"/>
      <c r="AY21" s="16"/>
      <c r="AZ21" s="85"/>
      <c r="BA21" s="16"/>
      <c r="BB21" s="85"/>
      <c r="BC21" s="16"/>
      <c r="BD21" s="85"/>
      <c r="BE21" s="16"/>
      <c r="BF21" s="85"/>
      <c r="BG21" s="16"/>
      <c r="BH21" s="85"/>
      <c r="BI21" s="16"/>
      <c r="BJ21" s="85"/>
      <c r="BK21" s="16"/>
      <c r="BL21" s="85"/>
      <c r="BM21" s="16"/>
      <c r="BN21" s="85"/>
      <c r="BO21" s="16"/>
      <c r="BP21" s="85"/>
      <c r="BQ21" s="16"/>
      <c r="BR21" s="17"/>
      <c r="BS21" s="16"/>
      <c r="BT21" s="19"/>
      <c r="BU21" s="17"/>
      <c r="BV21" s="16"/>
      <c r="BW21" s="17"/>
      <c r="BX21" s="16"/>
      <c r="BY21" s="17"/>
      <c r="BZ21" s="16"/>
      <c r="CA21" s="17"/>
      <c r="CB21" s="16"/>
      <c r="CC21" s="17"/>
      <c r="CD21" s="16"/>
      <c r="CE21" s="17"/>
      <c r="CF21" s="16"/>
      <c r="CG21" s="15"/>
      <c r="CH21" s="16"/>
      <c r="CI21" s="15"/>
      <c r="CJ21" s="16"/>
      <c r="CK21" s="15"/>
      <c r="CL21" s="16"/>
      <c r="CM21" s="15"/>
      <c r="CN21" s="16"/>
      <c r="CO21" s="15"/>
      <c r="CP21" s="16"/>
      <c r="CQ21" s="15"/>
      <c r="CR21" s="16"/>
      <c r="CS21" s="19"/>
      <c r="CT21" s="20">
        <f t="shared" si="0"/>
        <v>25780</v>
      </c>
      <c r="CU21" s="20">
        <f t="shared" si="0"/>
        <v>25780</v>
      </c>
      <c r="CV21" s="21">
        <f t="shared" si="1"/>
        <v>0</v>
      </c>
    </row>
    <row r="22" spans="1:100" ht="25.5" customHeight="1">
      <c r="A22" s="113">
        <v>11</v>
      </c>
      <c r="B22" s="60" t="s">
        <v>1357</v>
      </c>
      <c r="C22" s="31" t="s">
        <v>1358</v>
      </c>
      <c r="D22" s="31" t="s">
        <v>1415</v>
      </c>
      <c r="E22" s="9" t="s">
        <v>1411</v>
      </c>
      <c r="F22" s="61" t="s">
        <v>1359</v>
      </c>
      <c r="G22" s="22"/>
      <c r="H22" s="84"/>
      <c r="I22" s="62">
        <v>5100</v>
      </c>
      <c r="J22" s="84"/>
      <c r="K22" s="14">
        <f>CV22</f>
        <v>0</v>
      </c>
      <c r="L22" s="2"/>
      <c r="M22" s="15">
        <v>1500</v>
      </c>
      <c r="N22" s="16">
        <v>1500</v>
      </c>
      <c r="O22" s="15">
        <v>1000</v>
      </c>
      <c r="P22" s="16">
        <v>1000</v>
      </c>
      <c r="Q22" s="15">
        <v>5000</v>
      </c>
      <c r="R22" s="16">
        <v>5000</v>
      </c>
      <c r="S22" s="15">
        <v>8000</v>
      </c>
      <c r="T22" s="16">
        <v>8000</v>
      </c>
      <c r="U22" s="15"/>
      <c r="V22" s="16"/>
      <c r="W22" s="18">
        <v>3570</v>
      </c>
      <c r="X22" s="90">
        <v>3570</v>
      </c>
      <c r="Y22" s="18">
        <v>3570</v>
      </c>
      <c r="Z22" s="16">
        <v>3570</v>
      </c>
      <c r="AA22" s="18">
        <v>3570</v>
      </c>
      <c r="AB22" s="16">
        <v>3570</v>
      </c>
      <c r="AC22" s="18">
        <v>3570</v>
      </c>
      <c r="AD22" s="16">
        <v>3570</v>
      </c>
      <c r="AE22" s="18">
        <v>3570</v>
      </c>
      <c r="AF22" s="16"/>
      <c r="AG22" s="18">
        <v>3570</v>
      </c>
      <c r="AH22" s="16"/>
      <c r="AI22" s="18">
        <v>3570</v>
      </c>
      <c r="AJ22" s="16"/>
      <c r="AK22" s="18">
        <v>3570</v>
      </c>
      <c r="AL22" s="16"/>
      <c r="AM22" s="18">
        <v>3570</v>
      </c>
      <c r="AN22" s="16">
        <v>17850</v>
      </c>
      <c r="AO22" s="85"/>
      <c r="AP22" s="16"/>
      <c r="AQ22" s="85"/>
      <c r="AR22" s="16"/>
      <c r="AS22" s="85"/>
      <c r="AT22" s="16"/>
      <c r="AU22" s="82"/>
      <c r="AV22" s="85"/>
      <c r="AW22" s="16"/>
      <c r="AX22" s="85"/>
      <c r="AY22" s="16"/>
      <c r="AZ22" s="85"/>
      <c r="BA22" s="16"/>
      <c r="BB22" s="85"/>
      <c r="BC22" s="16"/>
      <c r="BD22" s="85"/>
      <c r="BE22" s="16"/>
      <c r="BF22" s="85"/>
      <c r="BG22" s="16"/>
      <c r="BH22" s="85"/>
      <c r="BI22" s="16"/>
      <c r="BJ22" s="85"/>
      <c r="BK22" s="16"/>
      <c r="BL22" s="85"/>
      <c r="BM22" s="16"/>
      <c r="BN22" s="85"/>
      <c r="BO22" s="16"/>
      <c r="BP22" s="85"/>
      <c r="BQ22" s="16"/>
      <c r="BR22" s="17"/>
      <c r="BS22" s="16"/>
      <c r="BT22" s="19"/>
      <c r="BU22" s="17"/>
      <c r="BV22" s="16"/>
      <c r="BW22" s="17"/>
      <c r="BX22" s="16"/>
      <c r="BY22" s="17"/>
      <c r="BZ22" s="16"/>
      <c r="CA22" s="17"/>
      <c r="CB22" s="16"/>
      <c r="CC22" s="17"/>
      <c r="CD22" s="16"/>
      <c r="CE22" s="17"/>
      <c r="CF22" s="16"/>
      <c r="CG22" s="15"/>
      <c r="CH22" s="16"/>
      <c r="CI22" s="15"/>
      <c r="CJ22" s="16"/>
      <c r="CK22" s="15"/>
      <c r="CL22" s="16"/>
      <c r="CM22" s="15"/>
      <c r="CN22" s="16"/>
      <c r="CO22" s="15"/>
      <c r="CP22" s="16"/>
      <c r="CQ22" s="15"/>
      <c r="CR22" s="16"/>
      <c r="CS22" s="19"/>
      <c r="CT22" s="20">
        <f t="shared" si="0"/>
        <v>47630</v>
      </c>
      <c r="CU22" s="20">
        <f t="shared" si="0"/>
        <v>47630</v>
      </c>
      <c r="CV22" s="21">
        <f t="shared" si="1"/>
        <v>0</v>
      </c>
    </row>
    <row r="23" spans="1:100" ht="25.5" customHeight="1">
      <c r="A23" s="30">
        <v>8</v>
      </c>
      <c r="B23" s="60" t="s">
        <v>510</v>
      </c>
      <c r="C23" s="31" t="s">
        <v>511</v>
      </c>
      <c r="D23" s="31" t="s">
        <v>1415</v>
      </c>
      <c r="E23" s="9" t="s">
        <v>1412</v>
      </c>
      <c r="F23" s="61" t="s">
        <v>512</v>
      </c>
      <c r="G23" s="22"/>
      <c r="H23" s="24" t="s">
        <v>513</v>
      </c>
      <c r="I23" s="62">
        <v>2550</v>
      </c>
      <c r="J23" s="24" t="s">
        <v>513</v>
      </c>
      <c r="K23" s="14">
        <f>CT23</f>
        <v>31565</v>
      </c>
      <c r="L23" s="2"/>
      <c r="M23" s="15">
        <v>1500</v>
      </c>
      <c r="N23" s="16">
        <v>1500</v>
      </c>
      <c r="O23" s="15">
        <v>1000</v>
      </c>
      <c r="P23" s="16">
        <v>1000</v>
      </c>
      <c r="Q23" s="15">
        <v>5000</v>
      </c>
      <c r="R23" s="16">
        <v>5000</v>
      </c>
      <c r="S23" s="15">
        <v>8000</v>
      </c>
      <c r="T23" s="16">
        <f>1500+0+0</f>
        <v>1500</v>
      </c>
      <c r="U23" s="15"/>
      <c r="V23" s="16"/>
      <c r="W23" s="15"/>
      <c r="X23" s="16"/>
      <c r="Y23" s="18">
        <v>1785</v>
      </c>
      <c r="Z23" s="16">
        <v>0</v>
      </c>
      <c r="AA23" s="18">
        <v>1785</v>
      </c>
      <c r="AB23" s="16">
        <f>3285+0</f>
        <v>3285</v>
      </c>
      <c r="AC23" s="18">
        <v>1785</v>
      </c>
      <c r="AD23" s="16">
        <v>3570</v>
      </c>
      <c r="AE23" s="18">
        <v>1785</v>
      </c>
      <c r="AF23" s="16">
        <v>2785</v>
      </c>
      <c r="AG23" s="18">
        <v>1785</v>
      </c>
      <c r="AH23" s="16">
        <v>2785</v>
      </c>
      <c r="AI23" s="18">
        <v>1785</v>
      </c>
      <c r="AJ23" s="16">
        <v>2785</v>
      </c>
      <c r="AK23" s="18">
        <v>1785</v>
      </c>
      <c r="AL23" s="16"/>
      <c r="AM23" s="18">
        <v>1785</v>
      </c>
      <c r="AN23" s="16">
        <v>4570</v>
      </c>
      <c r="AO23" s="18">
        <v>1785</v>
      </c>
      <c r="AP23" s="16"/>
      <c r="AQ23" s="17"/>
      <c r="AR23" s="16"/>
      <c r="AS23" s="17"/>
      <c r="AT23" s="16"/>
      <c r="AU23" s="82"/>
      <c r="AV23" s="85"/>
      <c r="AW23" s="16"/>
      <c r="AX23" s="85"/>
      <c r="AY23" s="16"/>
      <c r="AZ23" s="85"/>
      <c r="BA23" s="16"/>
      <c r="BB23" s="85"/>
      <c r="BC23" s="16"/>
      <c r="BD23" s="85"/>
      <c r="BE23" s="16"/>
      <c r="BF23" s="85"/>
      <c r="BG23" s="16"/>
      <c r="BH23" s="85"/>
      <c r="BI23" s="16"/>
      <c r="BJ23" s="85"/>
      <c r="BK23" s="16"/>
      <c r="BL23" s="85"/>
      <c r="BM23" s="16"/>
      <c r="BN23" s="85"/>
      <c r="BO23" s="16"/>
      <c r="BP23" s="85"/>
      <c r="BQ23" s="16"/>
      <c r="BR23" s="17"/>
      <c r="BS23" s="16"/>
      <c r="BT23" s="19"/>
      <c r="BU23" s="17"/>
      <c r="BV23" s="16"/>
      <c r="BW23" s="17"/>
      <c r="BX23" s="16"/>
      <c r="BY23" s="17"/>
      <c r="BZ23" s="16"/>
      <c r="CA23" s="17"/>
      <c r="CB23" s="16"/>
      <c r="CC23" s="17"/>
      <c r="CD23" s="16"/>
      <c r="CE23" s="17"/>
      <c r="CF23" s="16"/>
      <c r="CG23" s="15"/>
      <c r="CH23" s="16"/>
      <c r="CI23" s="15"/>
      <c r="CJ23" s="16"/>
      <c r="CK23" s="15"/>
      <c r="CL23" s="16"/>
      <c r="CM23" s="15"/>
      <c r="CN23" s="16"/>
      <c r="CO23" s="15"/>
      <c r="CP23" s="16"/>
      <c r="CQ23" s="15"/>
      <c r="CR23" s="16"/>
      <c r="CS23" s="19"/>
      <c r="CT23" s="20">
        <f t="shared" si="0"/>
        <v>31565</v>
      </c>
      <c r="CU23" s="20">
        <f t="shared" si="0"/>
        <v>28780</v>
      </c>
      <c r="CV23" s="21">
        <f t="shared" si="1"/>
        <v>2785</v>
      </c>
    </row>
    <row r="24" spans="1:100" ht="25.5" customHeight="1">
      <c r="A24" s="113">
        <v>12</v>
      </c>
      <c r="B24" s="60" t="s">
        <v>1360</v>
      </c>
      <c r="C24" s="31" t="s">
        <v>1361</v>
      </c>
      <c r="D24" s="31" t="s">
        <v>1415</v>
      </c>
      <c r="E24" s="9" t="s">
        <v>1411</v>
      </c>
      <c r="F24" s="61"/>
      <c r="G24" s="22"/>
      <c r="H24" s="84"/>
      <c r="I24" s="62">
        <v>5100</v>
      </c>
      <c r="J24" s="84"/>
      <c r="K24" s="14">
        <f>CV24</f>
        <v>0</v>
      </c>
      <c r="L24" s="2"/>
      <c r="M24" s="15">
        <v>1500</v>
      </c>
      <c r="N24" s="16">
        <v>1500</v>
      </c>
      <c r="O24" s="15">
        <v>1000</v>
      </c>
      <c r="P24" s="16">
        <v>1000</v>
      </c>
      <c r="Q24" s="15">
        <v>5000</v>
      </c>
      <c r="R24" s="16">
        <v>5000</v>
      </c>
      <c r="S24" s="15">
        <v>8000</v>
      </c>
      <c r="T24" s="16">
        <v>8000</v>
      </c>
      <c r="U24" s="15"/>
      <c r="V24" s="16"/>
      <c r="W24" s="18">
        <v>3570</v>
      </c>
      <c r="X24" s="90">
        <v>3570</v>
      </c>
      <c r="Y24" s="18">
        <v>3570</v>
      </c>
      <c r="Z24" s="16">
        <v>3550</v>
      </c>
      <c r="AA24" s="18">
        <v>3570</v>
      </c>
      <c r="AB24" s="16">
        <v>3590</v>
      </c>
      <c r="AC24" s="18">
        <v>3570</v>
      </c>
      <c r="AD24" s="16">
        <v>3570</v>
      </c>
      <c r="AE24" s="18">
        <v>3570</v>
      </c>
      <c r="AF24" s="16"/>
      <c r="AG24" s="18">
        <v>3570</v>
      </c>
      <c r="AH24" s="16">
        <v>7140</v>
      </c>
      <c r="AI24" s="18">
        <v>3570</v>
      </c>
      <c r="AJ24" s="16"/>
      <c r="AK24" s="18">
        <v>3570</v>
      </c>
      <c r="AL24" s="16">
        <v>10710</v>
      </c>
      <c r="AM24" s="18">
        <v>3570</v>
      </c>
      <c r="AN24" s="16"/>
      <c r="AO24" s="85"/>
      <c r="AP24" s="16"/>
      <c r="AQ24" s="85"/>
      <c r="AR24" s="16"/>
      <c r="AS24" s="85"/>
      <c r="AT24" s="16"/>
      <c r="AU24" s="82"/>
      <c r="AV24" s="85"/>
      <c r="AW24" s="16"/>
      <c r="AX24" s="85"/>
      <c r="AY24" s="16"/>
      <c r="AZ24" s="85"/>
      <c r="BA24" s="16"/>
      <c r="BB24" s="85"/>
      <c r="BC24" s="16"/>
      <c r="BD24" s="85"/>
      <c r="BE24" s="16"/>
      <c r="BF24" s="85"/>
      <c r="BG24" s="16"/>
      <c r="BH24" s="85"/>
      <c r="BI24" s="16"/>
      <c r="BJ24" s="85"/>
      <c r="BK24" s="16"/>
      <c r="BL24" s="85"/>
      <c r="BM24" s="16"/>
      <c r="BN24" s="85"/>
      <c r="BO24" s="16"/>
      <c r="BP24" s="85"/>
      <c r="BQ24" s="16"/>
      <c r="BR24" s="17"/>
      <c r="BS24" s="16"/>
      <c r="BT24" s="19"/>
      <c r="BU24" s="17"/>
      <c r="BV24" s="16"/>
      <c r="BW24" s="17"/>
      <c r="BX24" s="16"/>
      <c r="BY24" s="17"/>
      <c r="BZ24" s="16"/>
      <c r="CA24" s="17"/>
      <c r="CB24" s="16"/>
      <c r="CC24" s="17"/>
      <c r="CD24" s="16"/>
      <c r="CE24" s="17"/>
      <c r="CF24" s="16"/>
      <c r="CG24" s="15"/>
      <c r="CH24" s="16"/>
      <c r="CI24" s="15"/>
      <c r="CJ24" s="16"/>
      <c r="CK24" s="15"/>
      <c r="CL24" s="16"/>
      <c r="CM24" s="15"/>
      <c r="CN24" s="16"/>
      <c r="CO24" s="15"/>
      <c r="CP24" s="16"/>
      <c r="CQ24" s="15"/>
      <c r="CR24" s="16"/>
      <c r="CS24" s="19"/>
      <c r="CT24" s="20">
        <f t="shared" si="0"/>
        <v>47630</v>
      </c>
      <c r="CU24" s="20">
        <f t="shared" si="0"/>
        <v>47630</v>
      </c>
      <c r="CV24" s="21">
        <f t="shared" si="1"/>
        <v>0</v>
      </c>
    </row>
    <row r="25" spans="1:100" ht="25.5" customHeight="1">
      <c r="A25" s="30">
        <v>13</v>
      </c>
      <c r="B25" s="60" t="s">
        <v>1362</v>
      </c>
      <c r="C25" s="31" t="s">
        <v>1363</v>
      </c>
      <c r="D25" s="31" t="s">
        <v>1415</v>
      </c>
      <c r="E25" s="9" t="s">
        <v>1411</v>
      </c>
      <c r="F25" s="61" t="s">
        <v>1364</v>
      </c>
      <c r="G25" s="22"/>
      <c r="H25" s="84"/>
      <c r="I25" s="62">
        <v>5100</v>
      </c>
      <c r="J25" s="84"/>
      <c r="K25" s="14">
        <f>CV25</f>
        <v>0</v>
      </c>
      <c r="L25" s="2"/>
      <c r="M25" s="15">
        <v>1500</v>
      </c>
      <c r="N25" s="16">
        <v>1500</v>
      </c>
      <c r="O25" s="15">
        <v>1000</v>
      </c>
      <c r="P25" s="16">
        <v>1000</v>
      </c>
      <c r="Q25" s="15">
        <v>5000</v>
      </c>
      <c r="R25" s="16">
        <v>5000</v>
      </c>
      <c r="S25" s="15">
        <v>8000</v>
      </c>
      <c r="T25" s="16">
        <v>1500</v>
      </c>
      <c r="U25" s="15"/>
      <c r="V25" s="16"/>
      <c r="W25" s="18">
        <v>3570</v>
      </c>
      <c r="X25" s="16">
        <v>0</v>
      </c>
      <c r="Y25" s="18">
        <v>3570</v>
      </c>
      <c r="Z25" s="16">
        <v>0</v>
      </c>
      <c r="AA25" s="18">
        <v>3570</v>
      </c>
      <c r="AB25" s="16">
        <v>0</v>
      </c>
      <c r="AC25" s="18">
        <v>3570</v>
      </c>
      <c r="AD25" s="16">
        <v>20780</v>
      </c>
      <c r="AE25" s="18">
        <v>3570</v>
      </c>
      <c r="AF25" s="16"/>
      <c r="AG25" s="18">
        <v>3570</v>
      </c>
      <c r="AH25" s="16"/>
      <c r="AI25" s="18">
        <v>3570</v>
      </c>
      <c r="AJ25" s="16"/>
      <c r="AK25" s="18">
        <v>3570</v>
      </c>
      <c r="AL25" s="16">
        <v>14280</v>
      </c>
      <c r="AM25" s="18">
        <v>3570</v>
      </c>
      <c r="AN25" s="16">
        <v>3570</v>
      </c>
      <c r="AO25" s="85"/>
      <c r="AP25" s="16"/>
      <c r="AQ25" s="85"/>
      <c r="AR25" s="16"/>
      <c r="AS25" s="85"/>
      <c r="AT25" s="16"/>
      <c r="AU25" s="82"/>
      <c r="AV25" s="85"/>
      <c r="AW25" s="16"/>
      <c r="AX25" s="85"/>
      <c r="AY25" s="16"/>
      <c r="AZ25" s="85"/>
      <c r="BA25" s="16"/>
      <c r="BB25" s="85"/>
      <c r="BC25" s="16"/>
      <c r="BD25" s="85"/>
      <c r="BE25" s="16"/>
      <c r="BF25" s="85"/>
      <c r="BG25" s="16"/>
      <c r="BH25" s="85"/>
      <c r="BI25" s="16"/>
      <c r="BJ25" s="85"/>
      <c r="BK25" s="16"/>
      <c r="BL25" s="85"/>
      <c r="BM25" s="16"/>
      <c r="BN25" s="85"/>
      <c r="BO25" s="16"/>
      <c r="BP25" s="85"/>
      <c r="BQ25" s="16"/>
      <c r="BR25" s="17"/>
      <c r="BS25" s="16"/>
      <c r="BT25" s="19"/>
      <c r="BU25" s="17"/>
      <c r="BV25" s="16"/>
      <c r="BW25" s="17"/>
      <c r="BX25" s="16"/>
      <c r="BY25" s="17"/>
      <c r="BZ25" s="16"/>
      <c r="CA25" s="17"/>
      <c r="CB25" s="16"/>
      <c r="CC25" s="17"/>
      <c r="CD25" s="16"/>
      <c r="CE25" s="17"/>
      <c r="CF25" s="16"/>
      <c r="CG25" s="15"/>
      <c r="CH25" s="16"/>
      <c r="CI25" s="15"/>
      <c r="CJ25" s="16"/>
      <c r="CK25" s="15"/>
      <c r="CL25" s="16"/>
      <c r="CM25" s="15"/>
      <c r="CN25" s="16"/>
      <c r="CO25" s="15"/>
      <c r="CP25" s="16"/>
      <c r="CQ25" s="15"/>
      <c r="CR25" s="16"/>
      <c r="CS25" s="19"/>
      <c r="CT25" s="20">
        <f t="shared" si="0"/>
        <v>47630</v>
      </c>
      <c r="CU25" s="20">
        <f t="shared" si="0"/>
        <v>47630</v>
      </c>
      <c r="CV25" s="21">
        <f t="shared" si="1"/>
        <v>0</v>
      </c>
    </row>
    <row r="26" spans="1:100" ht="25.5" customHeight="1">
      <c r="A26" s="113">
        <v>9</v>
      </c>
      <c r="B26" s="60" t="s">
        <v>514</v>
      </c>
      <c r="C26" s="31" t="s">
        <v>515</v>
      </c>
      <c r="D26" s="31" t="s">
        <v>1415</v>
      </c>
      <c r="E26" s="9" t="s">
        <v>1412</v>
      </c>
      <c r="F26" s="61" t="s">
        <v>516</v>
      </c>
      <c r="G26" s="143" t="s">
        <v>18</v>
      </c>
      <c r="H26" s="24" t="s">
        <v>1417</v>
      </c>
      <c r="I26" s="62">
        <v>4700</v>
      </c>
      <c r="J26" s="24"/>
      <c r="K26" s="27">
        <f>CT26</f>
        <v>45110</v>
      </c>
      <c r="L26" s="2"/>
      <c r="M26" s="15">
        <v>1500</v>
      </c>
      <c r="N26" s="16">
        <v>1500</v>
      </c>
      <c r="O26" s="15">
        <v>1000</v>
      </c>
      <c r="P26" s="16">
        <v>1000</v>
      </c>
      <c r="Q26" s="15">
        <v>5000</v>
      </c>
      <c r="R26" s="16">
        <v>5000</v>
      </c>
      <c r="S26" s="15">
        <v>8000</v>
      </c>
      <c r="T26" s="16">
        <f>1500+0</f>
        <v>1500</v>
      </c>
      <c r="U26" s="15"/>
      <c r="V26" s="16"/>
      <c r="W26" s="15"/>
      <c r="X26" s="16"/>
      <c r="Y26" s="18">
        <v>3290</v>
      </c>
      <c r="Z26" s="16">
        <v>10070</v>
      </c>
      <c r="AA26" s="18">
        <v>3290</v>
      </c>
      <c r="AB26" s="16">
        <v>3570</v>
      </c>
      <c r="AC26" s="18">
        <v>3290</v>
      </c>
      <c r="AD26" s="16">
        <v>3570</v>
      </c>
      <c r="AE26" s="18">
        <v>3290</v>
      </c>
      <c r="AF26" s="16">
        <v>3570</v>
      </c>
      <c r="AG26" s="18">
        <v>3290</v>
      </c>
      <c r="AH26" s="16">
        <v>3570</v>
      </c>
      <c r="AI26" s="18">
        <v>3290</v>
      </c>
      <c r="AJ26" s="16">
        <v>3570</v>
      </c>
      <c r="AK26" s="18">
        <v>3290</v>
      </c>
      <c r="AL26" s="16">
        <v>3570</v>
      </c>
      <c r="AM26" s="18">
        <v>3290</v>
      </c>
      <c r="AN26" s="16">
        <v>3570</v>
      </c>
      <c r="AO26" s="18">
        <v>3290</v>
      </c>
      <c r="AP26" s="16">
        <v>3570</v>
      </c>
      <c r="AQ26" s="17"/>
      <c r="AR26" s="16"/>
      <c r="AS26" s="17"/>
      <c r="AT26" s="16"/>
      <c r="AU26" s="82"/>
      <c r="AV26" s="85"/>
      <c r="AW26" s="16"/>
      <c r="AX26" s="85"/>
      <c r="AY26" s="16"/>
      <c r="AZ26" s="85"/>
      <c r="BA26" s="16"/>
      <c r="BB26" s="85"/>
      <c r="BC26" s="16"/>
      <c r="BD26" s="85"/>
      <c r="BE26" s="16"/>
      <c r="BF26" s="85"/>
      <c r="BG26" s="16"/>
      <c r="BH26" s="85"/>
      <c r="BI26" s="16"/>
      <c r="BJ26" s="85"/>
      <c r="BK26" s="16"/>
      <c r="BL26" s="85"/>
      <c r="BM26" s="16"/>
      <c r="BN26" s="85"/>
      <c r="BO26" s="16"/>
      <c r="BP26" s="85"/>
      <c r="BQ26" s="16"/>
      <c r="BR26" s="17"/>
      <c r="BS26" s="16"/>
      <c r="BT26" s="19"/>
      <c r="BU26" s="17"/>
      <c r="BV26" s="16"/>
      <c r="BW26" s="17"/>
      <c r="BX26" s="16"/>
      <c r="BY26" s="17"/>
      <c r="BZ26" s="16"/>
      <c r="CA26" s="17"/>
      <c r="CB26" s="16"/>
      <c r="CC26" s="17"/>
      <c r="CD26" s="16"/>
      <c r="CE26" s="17"/>
      <c r="CF26" s="16"/>
      <c r="CG26" s="15"/>
      <c r="CH26" s="16"/>
      <c r="CI26" s="15"/>
      <c r="CJ26" s="16"/>
      <c r="CK26" s="15"/>
      <c r="CL26" s="16"/>
      <c r="CM26" s="15"/>
      <c r="CN26" s="16"/>
      <c r="CO26" s="15"/>
      <c r="CP26" s="16"/>
      <c r="CQ26" s="15"/>
      <c r="CR26" s="16"/>
      <c r="CS26" s="19"/>
      <c r="CT26" s="20">
        <f t="shared" si="0"/>
        <v>45110</v>
      </c>
      <c r="CU26" s="20">
        <f t="shared" si="0"/>
        <v>47630</v>
      </c>
      <c r="CV26" s="21">
        <f t="shared" si="1"/>
        <v>-2520</v>
      </c>
    </row>
    <row r="27" spans="1:100" ht="25.5" customHeight="1">
      <c r="A27" s="30">
        <v>14</v>
      </c>
      <c r="B27" s="60" t="s">
        <v>1365</v>
      </c>
      <c r="C27" s="31" t="s">
        <v>1366</v>
      </c>
      <c r="D27" s="31" t="s">
        <v>1415</v>
      </c>
      <c r="E27" s="9" t="s">
        <v>1411</v>
      </c>
      <c r="F27" s="61" t="s">
        <v>1367</v>
      </c>
      <c r="G27" s="22"/>
      <c r="H27" s="100" t="s">
        <v>1425</v>
      </c>
      <c r="I27" s="62">
        <v>4100</v>
      </c>
      <c r="J27" s="100" t="s">
        <v>22</v>
      </c>
      <c r="K27" s="14">
        <f>CV27</f>
        <v>0</v>
      </c>
      <c r="L27" s="2"/>
      <c r="M27" s="15">
        <v>1500</v>
      </c>
      <c r="N27" s="16">
        <v>1500</v>
      </c>
      <c r="O27" s="15">
        <v>1000</v>
      </c>
      <c r="P27" s="16">
        <v>1000</v>
      </c>
      <c r="Q27" s="15">
        <v>5000</v>
      </c>
      <c r="R27" s="16">
        <v>5000</v>
      </c>
      <c r="S27" s="15">
        <v>8000</v>
      </c>
      <c r="T27" s="16">
        <f>1500+0</f>
        <v>1500</v>
      </c>
      <c r="U27" s="15"/>
      <c r="V27" s="16"/>
      <c r="W27" s="18">
        <v>2870</v>
      </c>
      <c r="X27" s="16">
        <v>0</v>
      </c>
      <c r="Y27" s="18">
        <v>2870</v>
      </c>
      <c r="Z27" s="16">
        <v>0</v>
      </c>
      <c r="AA27" s="18">
        <v>2870</v>
      </c>
      <c r="AB27" s="16">
        <v>17980</v>
      </c>
      <c r="AC27" s="18">
        <v>2870</v>
      </c>
      <c r="AD27" s="16">
        <v>0</v>
      </c>
      <c r="AE27" s="18">
        <v>2870</v>
      </c>
      <c r="AF27" s="16"/>
      <c r="AG27" s="18">
        <v>2870</v>
      </c>
      <c r="AH27" s="16"/>
      <c r="AI27" s="18">
        <v>2870</v>
      </c>
      <c r="AJ27" s="16"/>
      <c r="AK27" s="18">
        <v>2870</v>
      </c>
      <c r="AL27" s="16"/>
      <c r="AM27" s="18">
        <v>2870</v>
      </c>
      <c r="AN27" s="16">
        <v>14350</v>
      </c>
      <c r="AO27" s="85"/>
      <c r="AP27" s="16"/>
      <c r="AQ27" s="85"/>
      <c r="AR27" s="16"/>
      <c r="AS27" s="85"/>
      <c r="AT27" s="16"/>
      <c r="AU27" s="82"/>
      <c r="AV27" s="85"/>
      <c r="AW27" s="16"/>
      <c r="AX27" s="85"/>
      <c r="AY27" s="16"/>
      <c r="AZ27" s="85"/>
      <c r="BA27" s="16"/>
      <c r="BB27" s="85"/>
      <c r="BC27" s="16"/>
      <c r="BD27" s="85"/>
      <c r="BE27" s="16"/>
      <c r="BF27" s="85"/>
      <c r="BG27" s="16"/>
      <c r="BH27" s="85"/>
      <c r="BI27" s="16"/>
      <c r="BJ27" s="85"/>
      <c r="BK27" s="16"/>
      <c r="BL27" s="85"/>
      <c r="BM27" s="16"/>
      <c r="BN27" s="85"/>
      <c r="BO27" s="16"/>
      <c r="BP27" s="85"/>
      <c r="BQ27" s="16"/>
      <c r="BR27" s="17"/>
      <c r="BS27" s="16"/>
      <c r="BT27" s="19"/>
      <c r="BU27" s="17"/>
      <c r="BV27" s="16"/>
      <c r="BW27" s="17"/>
      <c r="BX27" s="16"/>
      <c r="BY27" s="17"/>
      <c r="BZ27" s="16"/>
      <c r="CA27" s="17"/>
      <c r="CB27" s="16"/>
      <c r="CC27" s="17"/>
      <c r="CD27" s="16"/>
      <c r="CE27" s="17"/>
      <c r="CF27" s="16"/>
      <c r="CG27" s="15"/>
      <c r="CH27" s="16"/>
      <c r="CI27" s="15"/>
      <c r="CJ27" s="16"/>
      <c r="CK27" s="15"/>
      <c r="CL27" s="16"/>
      <c r="CM27" s="15"/>
      <c r="CN27" s="16"/>
      <c r="CO27" s="15"/>
      <c r="CP27" s="16"/>
      <c r="CQ27" s="15"/>
      <c r="CR27" s="16"/>
      <c r="CS27" s="19"/>
      <c r="CT27" s="20">
        <f t="shared" si="0"/>
        <v>41330</v>
      </c>
      <c r="CU27" s="20">
        <f t="shared" si="0"/>
        <v>41330</v>
      </c>
      <c r="CV27" s="21">
        <f t="shared" si="1"/>
        <v>0</v>
      </c>
    </row>
    <row r="28" spans="1:100" ht="25.5" customHeight="1">
      <c r="A28" s="113">
        <v>10</v>
      </c>
      <c r="B28" s="60" t="s">
        <v>517</v>
      </c>
      <c r="C28" s="31" t="s">
        <v>518</v>
      </c>
      <c r="D28" s="31" t="s">
        <v>1415</v>
      </c>
      <c r="E28" s="9" t="s">
        <v>1412</v>
      </c>
      <c r="F28" s="61" t="s">
        <v>519</v>
      </c>
      <c r="G28" s="22"/>
      <c r="H28" s="13"/>
      <c r="I28" s="62">
        <v>5100</v>
      </c>
      <c r="K28" s="14">
        <f>CT28</f>
        <v>47630</v>
      </c>
      <c r="L28" s="2"/>
      <c r="M28" s="15">
        <v>1500</v>
      </c>
      <c r="N28" s="16">
        <v>1500</v>
      </c>
      <c r="O28" s="15">
        <v>1000</v>
      </c>
      <c r="P28" s="16">
        <v>1000</v>
      </c>
      <c r="Q28" s="15">
        <v>5000</v>
      </c>
      <c r="R28" s="16">
        <v>5000</v>
      </c>
      <c r="S28" s="15">
        <v>8000</v>
      </c>
      <c r="T28" s="16">
        <v>1500</v>
      </c>
      <c r="U28" s="15"/>
      <c r="V28" s="16"/>
      <c r="W28" s="15"/>
      <c r="X28" s="16"/>
      <c r="Y28" s="18">
        <v>3570</v>
      </c>
      <c r="Z28" s="16"/>
      <c r="AA28" s="18">
        <v>3570</v>
      </c>
      <c r="AB28" s="16"/>
      <c r="AC28" s="18">
        <v>3570</v>
      </c>
      <c r="AD28" s="16"/>
      <c r="AE28" s="18">
        <v>3570</v>
      </c>
      <c r="AF28" s="16"/>
      <c r="AG28" s="18">
        <v>3570</v>
      </c>
      <c r="AH28" s="16"/>
      <c r="AI28" s="18">
        <v>3570</v>
      </c>
      <c r="AJ28" s="16"/>
      <c r="AK28" s="18">
        <v>3570</v>
      </c>
      <c r="AL28" s="16"/>
      <c r="AM28" s="18">
        <v>3570</v>
      </c>
      <c r="AN28" s="16"/>
      <c r="AO28" s="18">
        <v>3570</v>
      </c>
      <c r="AP28" s="16"/>
      <c r="AQ28" s="17"/>
      <c r="AR28" s="16"/>
      <c r="AS28" s="17"/>
      <c r="AT28" s="16"/>
      <c r="AU28" s="82"/>
      <c r="AV28" s="85"/>
      <c r="AW28" s="16"/>
      <c r="AX28" s="85"/>
      <c r="AY28" s="16"/>
      <c r="AZ28" s="85"/>
      <c r="BA28" s="16"/>
      <c r="BB28" s="85"/>
      <c r="BC28" s="16"/>
      <c r="BD28" s="85"/>
      <c r="BE28" s="16"/>
      <c r="BF28" s="85"/>
      <c r="BG28" s="16"/>
      <c r="BH28" s="85"/>
      <c r="BI28" s="16"/>
      <c r="BJ28" s="85"/>
      <c r="BK28" s="16"/>
      <c r="BL28" s="85"/>
      <c r="BM28" s="16"/>
      <c r="BN28" s="85"/>
      <c r="BO28" s="16"/>
      <c r="BP28" s="85"/>
      <c r="BQ28" s="16"/>
      <c r="BR28" s="17"/>
      <c r="BS28" s="16"/>
      <c r="BT28" s="19"/>
      <c r="BU28" s="17"/>
      <c r="BV28" s="16"/>
      <c r="BW28" s="17"/>
      <c r="BX28" s="16"/>
      <c r="BY28" s="17"/>
      <c r="BZ28" s="16"/>
      <c r="CA28" s="17"/>
      <c r="CB28" s="16"/>
      <c r="CC28" s="17"/>
      <c r="CD28" s="16"/>
      <c r="CE28" s="17"/>
      <c r="CF28" s="16"/>
      <c r="CG28" s="15"/>
      <c r="CH28" s="16"/>
      <c r="CI28" s="15"/>
      <c r="CJ28" s="16"/>
      <c r="CK28" s="15"/>
      <c r="CL28" s="16"/>
      <c r="CM28" s="15"/>
      <c r="CN28" s="16"/>
      <c r="CO28" s="15"/>
      <c r="CP28" s="16"/>
      <c r="CQ28" s="15"/>
      <c r="CR28" s="16"/>
      <c r="CS28" s="19"/>
      <c r="CT28" s="20">
        <f t="shared" si="0"/>
        <v>47630</v>
      </c>
      <c r="CU28" s="20">
        <f t="shared" si="0"/>
        <v>9000</v>
      </c>
      <c r="CV28" s="21">
        <f t="shared" si="1"/>
        <v>38630</v>
      </c>
    </row>
    <row r="29" spans="1:100" ht="25.5" customHeight="1">
      <c r="A29" s="30">
        <v>11</v>
      </c>
      <c r="B29" s="60" t="s">
        <v>520</v>
      </c>
      <c r="C29" s="31" t="s">
        <v>521</v>
      </c>
      <c r="D29" s="31" t="s">
        <v>1415</v>
      </c>
      <c r="E29" s="9" t="s">
        <v>1412</v>
      </c>
      <c r="F29" s="61" t="s">
        <v>522</v>
      </c>
      <c r="G29" s="22"/>
      <c r="H29" s="23" t="s">
        <v>1423</v>
      </c>
      <c r="I29" s="62">
        <v>2550</v>
      </c>
      <c r="J29" s="23" t="s">
        <v>71</v>
      </c>
      <c r="K29" s="14">
        <f>CT29</f>
        <v>31565</v>
      </c>
      <c r="L29" s="2"/>
      <c r="M29" s="15">
        <v>1500</v>
      </c>
      <c r="N29" s="16">
        <v>1500</v>
      </c>
      <c r="O29" s="15">
        <v>1000</v>
      </c>
      <c r="P29" s="16">
        <v>1000</v>
      </c>
      <c r="Q29" s="15">
        <v>5000</v>
      </c>
      <c r="R29" s="16">
        <v>5000</v>
      </c>
      <c r="S29" s="15">
        <v>8000</v>
      </c>
      <c r="T29" s="16">
        <v>1500</v>
      </c>
      <c r="U29" s="15"/>
      <c r="V29" s="16"/>
      <c r="W29" s="15"/>
      <c r="X29" s="16"/>
      <c r="Y29" s="18">
        <v>1785</v>
      </c>
      <c r="Z29" s="16">
        <v>0</v>
      </c>
      <c r="AA29" s="18">
        <v>1785</v>
      </c>
      <c r="AB29" s="16">
        <v>0</v>
      </c>
      <c r="AC29" s="18">
        <v>1785</v>
      </c>
      <c r="AD29" s="16">
        <v>0</v>
      </c>
      <c r="AE29" s="18">
        <v>1785</v>
      </c>
      <c r="AF29" s="16">
        <v>7140</v>
      </c>
      <c r="AG29" s="18">
        <v>1785</v>
      </c>
      <c r="AH29" s="16"/>
      <c r="AI29" s="18">
        <v>1785</v>
      </c>
      <c r="AJ29" s="16"/>
      <c r="AK29" s="18">
        <v>1785</v>
      </c>
      <c r="AL29" s="16"/>
      <c r="AM29" s="18">
        <v>1785</v>
      </c>
      <c r="AN29" s="16"/>
      <c r="AO29" s="18">
        <v>1785</v>
      </c>
      <c r="AP29" s="16">
        <v>8925</v>
      </c>
      <c r="AQ29" s="17"/>
      <c r="AR29" s="16"/>
      <c r="AS29" s="17"/>
      <c r="AT29" s="16"/>
      <c r="AU29" s="82"/>
      <c r="AV29" s="85"/>
      <c r="AW29" s="16"/>
      <c r="AX29" s="85"/>
      <c r="AY29" s="16"/>
      <c r="AZ29" s="85"/>
      <c r="BA29" s="16"/>
      <c r="BB29" s="85"/>
      <c r="BC29" s="16"/>
      <c r="BD29" s="85"/>
      <c r="BE29" s="16"/>
      <c r="BF29" s="85"/>
      <c r="BG29" s="16"/>
      <c r="BH29" s="85"/>
      <c r="BI29" s="16"/>
      <c r="BJ29" s="85"/>
      <c r="BK29" s="16"/>
      <c r="BL29" s="85"/>
      <c r="BM29" s="16"/>
      <c r="BN29" s="85"/>
      <c r="BO29" s="16"/>
      <c r="BP29" s="85"/>
      <c r="BQ29" s="16"/>
      <c r="BR29" s="17"/>
      <c r="BS29" s="16"/>
      <c r="BT29" s="19"/>
      <c r="BU29" s="17"/>
      <c r="BV29" s="16"/>
      <c r="BW29" s="17"/>
      <c r="BX29" s="16"/>
      <c r="BY29" s="17"/>
      <c r="BZ29" s="16"/>
      <c r="CA29" s="17"/>
      <c r="CB29" s="16"/>
      <c r="CC29" s="17"/>
      <c r="CD29" s="16"/>
      <c r="CE29" s="17"/>
      <c r="CF29" s="16"/>
      <c r="CG29" s="15"/>
      <c r="CH29" s="16"/>
      <c r="CI29" s="15"/>
      <c r="CJ29" s="16"/>
      <c r="CK29" s="15"/>
      <c r="CL29" s="16"/>
      <c r="CM29" s="15"/>
      <c r="CN29" s="16"/>
      <c r="CO29" s="15"/>
      <c r="CP29" s="16"/>
      <c r="CQ29" s="15"/>
      <c r="CR29" s="16"/>
      <c r="CS29" s="19"/>
      <c r="CT29" s="20">
        <f t="shared" si="0"/>
        <v>31565</v>
      </c>
      <c r="CU29" s="20">
        <f t="shared" si="0"/>
        <v>25065</v>
      </c>
      <c r="CV29" s="21">
        <f t="shared" si="1"/>
        <v>6500</v>
      </c>
    </row>
    <row r="30" spans="1:100" ht="25.5" customHeight="1">
      <c r="A30" s="113">
        <v>15</v>
      </c>
      <c r="B30" s="60" t="s">
        <v>1368</v>
      </c>
      <c r="C30" s="31" t="s">
        <v>1369</v>
      </c>
      <c r="D30" s="31" t="s">
        <v>1415</v>
      </c>
      <c r="E30" s="9" t="s">
        <v>1411</v>
      </c>
      <c r="F30" s="61" t="s">
        <v>1370</v>
      </c>
      <c r="G30" s="22"/>
      <c r="H30" s="84"/>
      <c r="I30" s="62">
        <v>5100</v>
      </c>
      <c r="J30" s="84"/>
      <c r="K30" s="14">
        <f>CV30</f>
        <v>38630</v>
      </c>
      <c r="L30" s="2"/>
      <c r="M30" s="15">
        <v>1500</v>
      </c>
      <c r="N30" s="16">
        <v>1500</v>
      </c>
      <c r="O30" s="15">
        <v>1000</v>
      </c>
      <c r="P30" s="16">
        <v>1000</v>
      </c>
      <c r="Q30" s="15">
        <v>5000</v>
      </c>
      <c r="R30" s="16">
        <v>5000</v>
      </c>
      <c r="S30" s="15">
        <v>8000</v>
      </c>
      <c r="T30" s="16">
        <v>1500</v>
      </c>
      <c r="U30" s="15"/>
      <c r="V30" s="16"/>
      <c r="W30" s="18">
        <v>3570</v>
      </c>
      <c r="X30" s="16"/>
      <c r="Y30" s="18">
        <v>3570</v>
      </c>
      <c r="Z30" s="16"/>
      <c r="AA30" s="18">
        <v>3570</v>
      </c>
      <c r="AB30" s="16"/>
      <c r="AC30" s="18">
        <v>3570</v>
      </c>
      <c r="AD30" s="16"/>
      <c r="AE30" s="18">
        <v>3570</v>
      </c>
      <c r="AF30" s="16"/>
      <c r="AG30" s="18">
        <v>3570</v>
      </c>
      <c r="AH30" s="16"/>
      <c r="AI30" s="18">
        <v>3570</v>
      </c>
      <c r="AJ30" s="16"/>
      <c r="AK30" s="18">
        <v>3570</v>
      </c>
      <c r="AL30" s="16"/>
      <c r="AM30" s="18">
        <v>3570</v>
      </c>
      <c r="AN30" s="16"/>
      <c r="AO30" s="85"/>
      <c r="AP30" s="16"/>
      <c r="AQ30" s="85"/>
      <c r="AR30" s="16"/>
      <c r="AS30" s="85"/>
      <c r="AT30" s="16"/>
      <c r="AU30" s="82"/>
      <c r="AV30" s="85"/>
      <c r="AW30" s="16"/>
      <c r="AX30" s="85"/>
      <c r="AY30" s="16"/>
      <c r="AZ30" s="85"/>
      <c r="BA30" s="16"/>
      <c r="BB30" s="85"/>
      <c r="BC30" s="16"/>
      <c r="BD30" s="85"/>
      <c r="BE30" s="16"/>
      <c r="BF30" s="85"/>
      <c r="BG30" s="16"/>
      <c r="BH30" s="85"/>
      <c r="BI30" s="16"/>
      <c r="BJ30" s="85"/>
      <c r="BK30" s="16"/>
      <c r="BL30" s="85"/>
      <c r="BM30" s="16"/>
      <c r="BN30" s="85"/>
      <c r="BO30" s="16"/>
      <c r="BP30" s="85"/>
      <c r="BQ30" s="16"/>
      <c r="BR30" s="17"/>
      <c r="BS30" s="16"/>
      <c r="BT30" s="19"/>
      <c r="BU30" s="17"/>
      <c r="BV30" s="16"/>
      <c r="BW30" s="17"/>
      <c r="BX30" s="16"/>
      <c r="BY30" s="17"/>
      <c r="BZ30" s="16"/>
      <c r="CA30" s="17"/>
      <c r="CB30" s="16"/>
      <c r="CC30" s="17"/>
      <c r="CD30" s="16"/>
      <c r="CE30" s="17"/>
      <c r="CF30" s="16"/>
      <c r="CG30" s="15"/>
      <c r="CH30" s="16"/>
      <c r="CI30" s="15"/>
      <c r="CJ30" s="16"/>
      <c r="CK30" s="15"/>
      <c r="CL30" s="16"/>
      <c r="CM30" s="15"/>
      <c r="CN30" s="16"/>
      <c r="CO30" s="15"/>
      <c r="CP30" s="16"/>
      <c r="CQ30" s="15"/>
      <c r="CR30" s="16"/>
      <c r="CS30" s="19"/>
      <c r="CT30" s="20">
        <f t="shared" si="0"/>
        <v>47630</v>
      </c>
      <c r="CU30" s="20">
        <f t="shared" si="0"/>
        <v>9000</v>
      </c>
      <c r="CV30" s="21">
        <f t="shared" si="1"/>
        <v>38630</v>
      </c>
    </row>
    <row r="31" spans="1:100" ht="25.5" customHeight="1">
      <c r="A31" s="30">
        <v>16</v>
      </c>
      <c r="B31" s="60" t="s">
        <v>1371</v>
      </c>
      <c r="C31" s="31" t="s">
        <v>1372</v>
      </c>
      <c r="D31" s="31" t="s">
        <v>1415</v>
      </c>
      <c r="E31" s="9" t="s">
        <v>1411</v>
      </c>
      <c r="F31" s="61" t="s">
        <v>1373</v>
      </c>
      <c r="G31" s="22"/>
      <c r="H31" s="84"/>
      <c r="I31" s="62">
        <v>5100</v>
      </c>
      <c r="J31" s="84"/>
      <c r="K31" s="14">
        <f>CV31</f>
        <v>3570</v>
      </c>
      <c r="L31" s="2"/>
      <c r="M31" s="15">
        <v>1500</v>
      </c>
      <c r="N31" s="16">
        <v>1500</v>
      </c>
      <c r="O31" s="15">
        <v>1000</v>
      </c>
      <c r="P31" s="16">
        <v>1000</v>
      </c>
      <c r="Q31" s="15">
        <v>5000</v>
      </c>
      <c r="R31" s="16">
        <v>5000</v>
      </c>
      <c r="S31" s="15">
        <v>8000</v>
      </c>
      <c r="T31" s="16">
        <f>1500+0</f>
        <v>1500</v>
      </c>
      <c r="U31" s="15"/>
      <c r="V31" s="16"/>
      <c r="W31" s="18">
        <v>3570</v>
      </c>
      <c r="X31" s="16">
        <v>0</v>
      </c>
      <c r="Y31" s="18">
        <v>3570</v>
      </c>
      <c r="Z31" s="16">
        <v>0</v>
      </c>
      <c r="AA31" s="18">
        <v>3570</v>
      </c>
      <c r="AB31" s="16">
        <v>0</v>
      </c>
      <c r="AC31" s="18">
        <v>3570</v>
      </c>
      <c r="AD31" s="16">
        <v>20780</v>
      </c>
      <c r="AE31" s="18">
        <v>3570</v>
      </c>
      <c r="AF31" s="16"/>
      <c r="AG31" s="18">
        <v>3570</v>
      </c>
      <c r="AH31" s="16"/>
      <c r="AI31" s="18">
        <v>3570</v>
      </c>
      <c r="AJ31" s="16">
        <v>7140</v>
      </c>
      <c r="AK31" s="18">
        <v>3570</v>
      </c>
      <c r="AL31" s="16">
        <v>7140</v>
      </c>
      <c r="AM31" s="18">
        <v>3570</v>
      </c>
      <c r="AN31" s="16"/>
      <c r="AO31" s="85"/>
      <c r="AP31" s="16"/>
      <c r="AQ31" s="85"/>
      <c r="AR31" s="16"/>
      <c r="AS31" s="85"/>
      <c r="AT31" s="16"/>
      <c r="AU31" s="82"/>
      <c r="AV31" s="85"/>
      <c r="AW31" s="16"/>
      <c r="AX31" s="85"/>
      <c r="AY31" s="16"/>
      <c r="AZ31" s="85"/>
      <c r="BA31" s="16"/>
      <c r="BB31" s="85"/>
      <c r="BC31" s="16"/>
      <c r="BD31" s="85"/>
      <c r="BE31" s="16"/>
      <c r="BF31" s="85"/>
      <c r="BG31" s="16"/>
      <c r="BH31" s="85"/>
      <c r="BI31" s="16"/>
      <c r="BJ31" s="85"/>
      <c r="BK31" s="16"/>
      <c r="BL31" s="85"/>
      <c r="BM31" s="16"/>
      <c r="BN31" s="85"/>
      <c r="BO31" s="16"/>
      <c r="BP31" s="85"/>
      <c r="BQ31" s="16"/>
      <c r="BR31" s="17"/>
      <c r="BS31" s="16"/>
      <c r="BT31" s="19"/>
      <c r="BU31" s="17"/>
      <c r="BV31" s="16"/>
      <c r="BW31" s="17"/>
      <c r="BX31" s="16"/>
      <c r="BY31" s="17"/>
      <c r="BZ31" s="16"/>
      <c r="CA31" s="17"/>
      <c r="CB31" s="16"/>
      <c r="CC31" s="17"/>
      <c r="CD31" s="16"/>
      <c r="CE31" s="17"/>
      <c r="CF31" s="16"/>
      <c r="CG31" s="15"/>
      <c r="CH31" s="16"/>
      <c r="CI31" s="15"/>
      <c r="CJ31" s="16"/>
      <c r="CK31" s="15"/>
      <c r="CL31" s="16"/>
      <c r="CM31" s="15"/>
      <c r="CN31" s="16"/>
      <c r="CO31" s="15"/>
      <c r="CP31" s="16"/>
      <c r="CQ31" s="15"/>
      <c r="CR31" s="16"/>
      <c r="CS31" s="19"/>
      <c r="CT31" s="20">
        <f t="shared" si="0"/>
        <v>47630</v>
      </c>
      <c r="CU31" s="20">
        <f t="shared" si="0"/>
        <v>44060</v>
      </c>
      <c r="CV31" s="21">
        <f t="shared" si="1"/>
        <v>3570</v>
      </c>
    </row>
    <row r="32" spans="1:100" ht="25.5" customHeight="1">
      <c r="A32" s="113">
        <v>12</v>
      </c>
      <c r="B32" s="60" t="s">
        <v>523</v>
      </c>
      <c r="C32" s="31" t="s">
        <v>524</v>
      </c>
      <c r="D32" s="31" t="s">
        <v>1415</v>
      </c>
      <c r="E32" s="9" t="s">
        <v>1412</v>
      </c>
      <c r="F32" s="61" t="s">
        <v>525</v>
      </c>
      <c r="G32" s="142"/>
      <c r="H32" s="24"/>
      <c r="I32" s="62">
        <v>5100</v>
      </c>
      <c r="J32" s="24"/>
      <c r="K32" s="27">
        <f>CT32</f>
        <v>47630</v>
      </c>
      <c r="L32" s="2"/>
      <c r="M32" s="15">
        <v>1500</v>
      </c>
      <c r="N32" s="16">
        <v>1500</v>
      </c>
      <c r="O32" s="15">
        <v>1000</v>
      </c>
      <c r="P32" s="16">
        <v>1000</v>
      </c>
      <c r="Q32" s="15">
        <v>5000</v>
      </c>
      <c r="R32" s="16">
        <v>5000</v>
      </c>
      <c r="S32" s="15">
        <v>8000</v>
      </c>
      <c r="T32" s="16">
        <v>0</v>
      </c>
      <c r="U32" s="15"/>
      <c r="V32" s="16"/>
      <c r="W32" s="15"/>
      <c r="X32" s="16"/>
      <c r="Y32" s="18">
        <v>3570</v>
      </c>
      <c r="Z32" s="16">
        <v>0</v>
      </c>
      <c r="AA32" s="18">
        <v>3570</v>
      </c>
      <c r="AB32" s="16">
        <v>0</v>
      </c>
      <c r="AC32" s="18">
        <v>3570</v>
      </c>
      <c r="AD32" s="16">
        <f>13000+5710</f>
        <v>18710</v>
      </c>
      <c r="AE32" s="18">
        <v>3570</v>
      </c>
      <c r="AF32" s="16">
        <v>3570</v>
      </c>
      <c r="AG32" s="18">
        <v>3570</v>
      </c>
      <c r="AH32" s="16"/>
      <c r="AI32" s="18">
        <v>3570</v>
      </c>
      <c r="AJ32" s="16">
        <v>7140</v>
      </c>
      <c r="AK32" s="18">
        <v>3570</v>
      </c>
      <c r="AL32" s="16"/>
      <c r="AM32" s="18">
        <v>3570</v>
      </c>
      <c r="AN32" s="16"/>
      <c r="AO32" s="18">
        <v>3570</v>
      </c>
      <c r="AP32" s="16">
        <v>10710</v>
      </c>
      <c r="AQ32" s="17"/>
      <c r="AR32" s="16"/>
      <c r="AS32" s="17"/>
      <c r="AT32" s="16"/>
      <c r="AU32" s="82"/>
      <c r="AV32" s="85"/>
      <c r="AW32" s="16"/>
      <c r="AX32" s="85"/>
      <c r="AY32" s="16"/>
      <c r="AZ32" s="85"/>
      <c r="BA32" s="16"/>
      <c r="BB32" s="85"/>
      <c r="BC32" s="16"/>
      <c r="BD32" s="85"/>
      <c r="BE32" s="16"/>
      <c r="BF32" s="85"/>
      <c r="BG32" s="16"/>
      <c r="BH32" s="85"/>
      <c r="BI32" s="16"/>
      <c r="BJ32" s="85"/>
      <c r="BK32" s="16"/>
      <c r="BL32" s="85"/>
      <c r="BM32" s="16"/>
      <c r="BN32" s="85"/>
      <c r="BO32" s="16"/>
      <c r="BP32" s="85"/>
      <c r="BQ32" s="16"/>
      <c r="BR32" s="17"/>
      <c r="BS32" s="16"/>
      <c r="BT32" s="19"/>
      <c r="BU32" s="17"/>
      <c r="BV32" s="16"/>
      <c r="BW32" s="17"/>
      <c r="BX32" s="16"/>
      <c r="BY32" s="17"/>
      <c r="BZ32" s="16"/>
      <c r="CA32" s="17"/>
      <c r="CB32" s="16"/>
      <c r="CC32" s="17"/>
      <c r="CD32" s="16"/>
      <c r="CE32" s="17"/>
      <c r="CF32" s="16"/>
      <c r="CG32" s="15"/>
      <c r="CH32" s="16"/>
      <c r="CI32" s="15"/>
      <c r="CJ32" s="16"/>
      <c r="CK32" s="15"/>
      <c r="CL32" s="16"/>
      <c r="CM32" s="15"/>
      <c r="CN32" s="16"/>
      <c r="CO32" s="15"/>
      <c r="CP32" s="16"/>
      <c r="CQ32" s="15"/>
      <c r="CR32" s="16"/>
      <c r="CS32" s="19"/>
      <c r="CT32" s="20">
        <f t="shared" si="0"/>
        <v>47630</v>
      </c>
      <c r="CU32" s="20">
        <f t="shared" si="0"/>
        <v>47630</v>
      </c>
      <c r="CV32" s="21">
        <f t="shared" si="1"/>
        <v>0</v>
      </c>
    </row>
    <row r="33" spans="1:100" ht="25.5" customHeight="1">
      <c r="A33" s="30">
        <v>17</v>
      </c>
      <c r="B33" s="60" t="s">
        <v>1374</v>
      </c>
      <c r="C33" s="31" t="s">
        <v>1375</v>
      </c>
      <c r="D33" s="31" t="s">
        <v>1415</v>
      </c>
      <c r="E33" s="9" t="s">
        <v>1411</v>
      </c>
      <c r="F33" s="61" t="s">
        <v>1376</v>
      </c>
      <c r="G33" s="22"/>
      <c r="H33" s="84"/>
      <c r="I33" s="62">
        <v>5100</v>
      </c>
      <c r="J33" s="84"/>
      <c r="K33" s="14">
        <f>CV33</f>
        <v>0</v>
      </c>
      <c r="L33" s="2"/>
      <c r="M33" s="15">
        <v>1500</v>
      </c>
      <c r="N33" s="16">
        <v>1500</v>
      </c>
      <c r="O33" s="15">
        <v>1000</v>
      </c>
      <c r="P33" s="16">
        <v>1000</v>
      </c>
      <c r="Q33" s="15">
        <v>5000</v>
      </c>
      <c r="R33" s="16">
        <v>5000</v>
      </c>
      <c r="S33" s="15">
        <v>8000</v>
      </c>
      <c r="T33" s="16">
        <v>0</v>
      </c>
      <c r="U33" s="15"/>
      <c r="V33" s="16"/>
      <c r="W33" s="18">
        <v>3570</v>
      </c>
      <c r="X33" s="16">
        <v>11570</v>
      </c>
      <c r="Y33" s="18">
        <v>3570</v>
      </c>
      <c r="Z33" s="16">
        <v>3570</v>
      </c>
      <c r="AA33" s="18">
        <v>3570</v>
      </c>
      <c r="AB33" s="16">
        <v>3570</v>
      </c>
      <c r="AC33" s="18">
        <v>3570</v>
      </c>
      <c r="AD33" s="16">
        <v>3570</v>
      </c>
      <c r="AE33" s="18">
        <v>3570</v>
      </c>
      <c r="AF33" s="16">
        <v>3570</v>
      </c>
      <c r="AG33" s="18">
        <v>3570</v>
      </c>
      <c r="AH33" s="16">
        <v>3570</v>
      </c>
      <c r="AI33" s="18">
        <v>3570</v>
      </c>
      <c r="AJ33" s="16">
        <v>3570</v>
      </c>
      <c r="AK33" s="18">
        <v>3570</v>
      </c>
      <c r="AL33" s="16">
        <v>3570</v>
      </c>
      <c r="AM33" s="18">
        <v>3570</v>
      </c>
      <c r="AN33" s="16">
        <v>3570</v>
      </c>
      <c r="AO33" s="85"/>
      <c r="AP33" s="16"/>
      <c r="AQ33" s="85"/>
      <c r="AR33" s="16"/>
      <c r="AS33" s="85"/>
      <c r="AT33" s="16"/>
      <c r="AU33" s="82"/>
      <c r="AV33" s="85"/>
      <c r="AW33" s="16"/>
      <c r="AX33" s="85"/>
      <c r="AY33" s="16"/>
      <c r="AZ33" s="85"/>
      <c r="BA33" s="16"/>
      <c r="BB33" s="85"/>
      <c r="BC33" s="16"/>
      <c r="BD33" s="85"/>
      <c r="BE33" s="16"/>
      <c r="BF33" s="85"/>
      <c r="BG33" s="16"/>
      <c r="BH33" s="85"/>
      <c r="BI33" s="16"/>
      <c r="BJ33" s="85"/>
      <c r="BK33" s="16"/>
      <c r="BL33" s="85"/>
      <c r="BM33" s="16"/>
      <c r="BN33" s="85"/>
      <c r="BO33" s="16"/>
      <c r="BP33" s="85"/>
      <c r="BQ33" s="16"/>
      <c r="BR33" s="17"/>
      <c r="BS33" s="16"/>
      <c r="BT33" s="19"/>
      <c r="BU33" s="17"/>
      <c r="BV33" s="16"/>
      <c r="BW33" s="17"/>
      <c r="BX33" s="16"/>
      <c r="BY33" s="17"/>
      <c r="BZ33" s="16"/>
      <c r="CA33" s="17"/>
      <c r="CB33" s="16"/>
      <c r="CC33" s="17"/>
      <c r="CD33" s="16"/>
      <c r="CE33" s="17"/>
      <c r="CF33" s="16"/>
      <c r="CG33" s="15"/>
      <c r="CH33" s="16"/>
      <c r="CI33" s="15"/>
      <c r="CJ33" s="16"/>
      <c r="CK33" s="15"/>
      <c r="CL33" s="16"/>
      <c r="CM33" s="15"/>
      <c r="CN33" s="16"/>
      <c r="CO33" s="15"/>
      <c r="CP33" s="16"/>
      <c r="CQ33" s="15"/>
      <c r="CR33" s="16"/>
      <c r="CS33" s="19"/>
      <c r="CT33" s="20">
        <f t="shared" si="0"/>
        <v>47630</v>
      </c>
      <c r="CU33" s="20">
        <f t="shared" si="0"/>
        <v>47630</v>
      </c>
      <c r="CV33" s="21">
        <f t="shared" si="1"/>
        <v>0</v>
      </c>
    </row>
    <row r="34" spans="1:100" ht="25.5" customHeight="1">
      <c r="A34" s="113">
        <v>13</v>
      </c>
      <c r="B34" s="66" t="s">
        <v>526</v>
      </c>
      <c r="C34" s="31" t="s">
        <v>527</v>
      </c>
      <c r="D34" s="31" t="s">
        <v>1415</v>
      </c>
      <c r="E34" s="9" t="s">
        <v>1412</v>
      </c>
      <c r="F34" s="61" t="s">
        <v>528</v>
      </c>
      <c r="G34" s="22"/>
      <c r="H34" s="13"/>
      <c r="I34" s="62">
        <v>5100</v>
      </c>
      <c r="K34" s="14">
        <f>CT34</f>
        <v>47630</v>
      </c>
      <c r="L34" s="2"/>
      <c r="M34" s="15">
        <v>1500</v>
      </c>
      <c r="N34" s="16">
        <v>1500</v>
      </c>
      <c r="O34" s="15">
        <v>1000</v>
      </c>
      <c r="P34" s="16">
        <v>1000</v>
      </c>
      <c r="Q34" s="15">
        <v>5000</v>
      </c>
      <c r="R34" s="16">
        <v>5000</v>
      </c>
      <c r="S34" s="15">
        <v>8000</v>
      </c>
      <c r="T34" s="16">
        <v>0</v>
      </c>
      <c r="U34" s="15"/>
      <c r="V34" s="16"/>
      <c r="W34" s="15"/>
      <c r="X34" s="16">
        <v>8000</v>
      </c>
      <c r="Y34" s="18">
        <v>3570</v>
      </c>
      <c r="Z34" s="16">
        <v>3570</v>
      </c>
      <c r="AA34" s="18">
        <v>3570</v>
      </c>
      <c r="AB34" s="16">
        <v>3570</v>
      </c>
      <c r="AC34" s="18">
        <v>3570</v>
      </c>
      <c r="AD34" s="16"/>
      <c r="AE34" s="18">
        <v>3570</v>
      </c>
      <c r="AF34" s="16">
        <v>3570</v>
      </c>
      <c r="AG34" s="18">
        <v>3570</v>
      </c>
      <c r="AH34" s="16">
        <v>3570</v>
      </c>
      <c r="AI34" s="18">
        <v>3570</v>
      </c>
      <c r="AJ34" s="16"/>
      <c r="AK34" s="18">
        <v>3570</v>
      </c>
      <c r="AL34" s="16">
        <v>3570</v>
      </c>
      <c r="AM34" s="18">
        <v>3570</v>
      </c>
      <c r="AN34" s="16"/>
      <c r="AO34" s="18">
        <v>3570</v>
      </c>
      <c r="AP34" s="16"/>
      <c r="AQ34" s="17"/>
      <c r="AR34" s="16"/>
      <c r="AS34" s="17"/>
      <c r="AT34" s="16"/>
      <c r="AU34" s="82"/>
      <c r="AV34" s="85"/>
      <c r="AW34" s="16"/>
      <c r="AX34" s="85"/>
      <c r="AY34" s="16"/>
      <c r="AZ34" s="85"/>
      <c r="BA34" s="16"/>
      <c r="BB34" s="85"/>
      <c r="BC34" s="16"/>
      <c r="BD34" s="85"/>
      <c r="BE34" s="16"/>
      <c r="BF34" s="85"/>
      <c r="BG34" s="16"/>
      <c r="BH34" s="85"/>
      <c r="BI34" s="16"/>
      <c r="BJ34" s="85"/>
      <c r="BK34" s="16"/>
      <c r="BL34" s="85"/>
      <c r="BM34" s="16"/>
      <c r="BN34" s="85"/>
      <c r="BO34" s="16"/>
      <c r="BP34" s="85"/>
      <c r="BQ34" s="16"/>
      <c r="BR34" s="17"/>
      <c r="BS34" s="16"/>
      <c r="BT34" s="19"/>
      <c r="BU34" s="17"/>
      <c r="BV34" s="16"/>
      <c r="BW34" s="17"/>
      <c r="BX34" s="16"/>
      <c r="BY34" s="17"/>
      <c r="BZ34" s="16"/>
      <c r="CA34" s="17"/>
      <c r="CB34" s="16"/>
      <c r="CC34" s="17"/>
      <c r="CD34" s="16"/>
      <c r="CE34" s="17"/>
      <c r="CF34" s="16"/>
      <c r="CG34" s="15"/>
      <c r="CH34" s="16"/>
      <c r="CI34" s="15"/>
      <c r="CJ34" s="16"/>
      <c r="CK34" s="15"/>
      <c r="CL34" s="16"/>
      <c r="CM34" s="15"/>
      <c r="CN34" s="16"/>
      <c r="CO34" s="15"/>
      <c r="CP34" s="16"/>
      <c r="CQ34" s="15"/>
      <c r="CR34" s="16"/>
      <c r="CS34" s="19"/>
      <c r="CT34" s="20">
        <f t="shared" si="0"/>
        <v>47630</v>
      </c>
      <c r="CU34" s="20">
        <f t="shared" si="0"/>
        <v>33350</v>
      </c>
      <c r="CV34" s="21">
        <f t="shared" si="1"/>
        <v>14280</v>
      </c>
    </row>
    <row r="35" spans="1:100" ht="25.5" customHeight="1">
      <c r="A35" s="30">
        <v>18</v>
      </c>
      <c r="B35" s="60" t="s">
        <v>1377</v>
      </c>
      <c r="C35" s="31" t="s">
        <v>1378</v>
      </c>
      <c r="D35" s="31" t="s">
        <v>1415</v>
      </c>
      <c r="E35" s="9" t="s">
        <v>1411</v>
      </c>
      <c r="F35" s="61" t="s">
        <v>1379</v>
      </c>
      <c r="G35" s="22"/>
      <c r="H35" s="84"/>
      <c r="I35" s="62">
        <v>5100</v>
      </c>
      <c r="J35" s="84"/>
      <c r="K35" s="14">
        <f t="shared" ref="K35:K41" si="2">CV35</f>
        <v>0</v>
      </c>
      <c r="L35" s="2"/>
      <c r="M35" s="15">
        <v>1500</v>
      </c>
      <c r="N35" s="16">
        <v>1500</v>
      </c>
      <c r="O35" s="15">
        <v>1000</v>
      </c>
      <c r="P35" s="16">
        <v>1000</v>
      </c>
      <c r="Q35" s="15">
        <v>5000</v>
      </c>
      <c r="R35" s="16">
        <v>5000</v>
      </c>
      <c r="S35" s="15">
        <v>8000</v>
      </c>
      <c r="T35" s="16">
        <f>0+0</f>
        <v>0</v>
      </c>
      <c r="U35" s="15"/>
      <c r="V35" s="16"/>
      <c r="W35" s="18">
        <v>3570</v>
      </c>
      <c r="X35" s="16">
        <v>0</v>
      </c>
      <c r="Y35" s="18">
        <v>3570</v>
      </c>
      <c r="Z35" s="16">
        <v>7140</v>
      </c>
      <c r="AA35" s="18">
        <v>3570</v>
      </c>
      <c r="AB35" s="16">
        <v>0</v>
      </c>
      <c r="AC35" s="18">
        <v>3570</v>
      </c>
      <c r="AD35" s="16">
        <f>7570+4000+3570</f>
        <v>15140</v>
      </c>
      <c r="AE35" s="18">
        <v>3570</v>
      </c>
      <c r="AF35" s="16">
        <v>7140</v>
      </c>
      <c r="AG35" s="18">
        <v>3570</v>
      </c>
      <c r="AH35" s="16">
        <v>0</v>
      </c>
      <c r="AI35" s="18">
        <v>3570</v>
      </c>
      <c r="AJ35" s="16"/>
      <c r="AK35" s="18">
        <v>3570</v>
      </c>
      <c r="AL35" s="16">
        <v>7140</v>
      </c>
      <c r="AM35" s="18">
        <v>3570</v>
      </c>
      <c r="AN35" s="16">
        <v>3570</v>
      </c>
      <c r="AO35" s="85"/>
      <c r="AP35" s="16"/>
      <c r="AQ35" s="85"/>
      <c r="AR35" s="16"/>
      <c r="AS35" s="85"/>
      <c r="AT35" s="16"/>
      <c r="AU35" s="82"/>
      <c r="AV35" s="85"/>
      <c r="AW35" s="16"/>
      <c r="AX35" s="85"/>
      <c r="AY35" s="16"/>
      <c r="AZ35" s="85"/>
      <c r="BA35" s="16"/>
      <c r="BB35" s="85"/>
      <c r="BC35" s="16"/>
      <c r="BD35" s="85"/>
      <c r="BE35" s="16"/>
      <c r="BF35" s="85"/>
      <c r="BG35" s="16"/>
      <c r="BH35" s="85"/>
      <c r="BI35" s="16"/>
      <c r="BJ35" s="85"/>
      <c r="BK35" s="16"/>
      <c r="BL35" s="85"/>
      <c r="BM35" s="16"/>
      <c r="BN35" s="85"/>
      <c r="BO35" s="16"/>
      <c r="BP35" s="85"/>
      <c r="BQ35" s="16"/>
      <c r="BR35" s="17"/>
      <c r="BS35" s="16"/>
      <c r="BT35" s="19"/>
      <c r="BU35" s="17"/>
      <c r="BV35" s="16"/>
      <c r="BW35" s="17"/>
      <c r="BX35" s="16"/>
      <c r="BY35" s="17"/>
      <c r="BZ35" s="16"/>
      <c r="CA35" s="17"/>
      <c r="CB35" s="16"/>
      <c r="CC35" s="17"/>
      <c r="CD35" s="16"/>
      <c r="CE35" s="17"/>
      <c r="CF35" s="16"/>
      <c r="CG35" s="15"/>
      <c r="CH35" s="16"/>
      <c r="CI35" s="15"/>
      <c r="CJ35" s="16"/>
      <c r="CK35" s="15"/>
      <c r="CL35" s="16"/>
      <c r="CM35" s="15"/>
      <c r="CN35" s="16"/>
      <c r="CO35" s="15"/>
      <c r="CP35" s="16"/>
      <c r="CQ35" s="15"/>
      <c r="CR35" s="16"/>
      <c r="CS35" s="19"/>
      <c r="CT35" s="20">
        <f t="shared" si="0"/>
        <v>47630</v>
      </c>
      <c r="CU35" s="20">
        <f t="shared" si="0"/>
        <v>47630</v>
      </c>
      <c r="CV35" s="21">
        <f t="shared" si="1"/>
        <v>0</v>
      </c>
    </row>
    <row r="36" spans="1:100" ht="25.5" customHeight="1">
      <c r="A36" s="113">
        <v>19</v>
      </c>
      <c r="B36" s="60" t="s">
        <v>1380</v>
      </c>
      <c r="C36" s="31" t="s">
        <v>1381</v>
      </c>
      <c r="D36" s="31" t="s">
        <v>1415</v>
      </c>
      <c r="E36" s="9" t="s">
        <v>1411</v>
      </c>
      <c r="F36" s="61" t="s">
        <v>1382</v>
      </c>
      <c r="G36" s="89"/>
      <c r="H36" s="84"/>
      <c r="I36" s="62">
        <v>5100</v>
      </c>
      <c r="J36" s="84"/>
      <c r="K36" s="14">
        <f t="shared" si="2"/>
        <v>13850</v>
      </c>
      <c r="L36" s="2"/>
      <c r="M36" s="15">
        <v>1500</v>
      </c>
      <c r="N36" s="16">
        <v>1500</v>
      </c>
      <c r="O36" s="15">
        <v>1000</v>
      </c>
      <c r="P36" s="16">
        <v>1000</v>
      </c>
      <c r="Q36" s="15">
        <v>5000</v>
      </c>
      <c r="R36" s="16">
        <v>5000</v>
      </c>
      <c r="S36" s="15">
        <v>8000</v>
      </c>
      <c r="T36" s="16">
        <v>0</v>
      </c>
      <c r="U36" s="15"/>
      <c r="V36" s="16"/>
      <c r="W36" s="18">
        <v>3570</v>
      </c>
      <c r="X36" s="16">
        <v>0</v>
      </c>
      <c r="Y36" s="18">
        <v>3570</v>
      </c>
      <c r="Z36" s="16">
        <v>0</v>
      </c>
      <c r="AA36" s="18">
        <v>3570</v>
      </c>
      <c r="AB36" s="16"/>
      <c r="AC36" s="18">
        <v>3570</v>
      </c>
      <c r="AD36" s="16">
        <v>12000</v>
      </c>
      <c r="AE36" s="18">
        <v>3570</v>
      </c>
      <c r="AF36" s="16"/>
      <c r="AG36" s="18">
        <v>3570</v>
      </c>
      <c r="AH36" s="16"/>
      <c r="AI36" s="18">
        <v>3570</v>
      </c>
      <c r="AJ36" s="16"/>
      <c r="AK36" s="18">
        <v>3570</v>
      </c>
      <c r="AL36" s="16"/>
      <c r="AM36" s="18">
        <v>3570</v>
      </c>
      <c r="AN36" s="16">
        <v>14280</v>
      </c>
      <c r="AO36" s="85"/>
      <c r="AP36" s="16"/>
      <c r="AQ36" s="85"/>
      <c r="AR36" s="16"/>
      <c r="AS36" s="85"/>
      <c r="AT36" s="16"/>
      <c r="AU36" s="82"/>
      <c r="AV36" s="85"/>
      <c r="AW36" s="16"/>
      <c r="AX36" s="85"/>
      <c r="AY36" s="16"/>
      <c r="AZ36" s="85"/>
      <c r="BA36" s="16"/>
      <c r="BB36" s="85"/>
      <c r="BC36" s="16"/>
      <c r="BD36" s="85"/>
      <c r="BE36" s="16"/>
      <c r="BF36" s="85"/>
      <c r="BG36" s="16"/>
      <c r="BH36" s="85"/>
      <c r="BI36" s="16"/>
      <c r="BJ36" s="85"/>
      <c r="BK36" s="16"/>
      <c r="BL36" s="85"/>
      <c r="BM36" s="16"/>
      <c r="BN36" s="85"/>
      <c r="BO36" s="16"/>
      <c r="BP36" s="85"/>
      <c r="BQ36" s="16"/>
      <c r="BR36" s="17"/>
      <c r="BS36" s="16"/>
      <c r="BT36" s="19"/>
      <c r="BU36" s="17"/>
      <c r="BV36" s="16"/>
      <c r="BW36" s="17"/>
      <c r="BX36" s="16"/>
      <c r="BY36" s="17"/>
      <c r="BZ36" s="16"/>
      <c r="CA36" s="17"/>
      <c r="CB36" s="16"/>
      <c r="CC36" s="17"/>
      <c r="CD36" s="16"/>
      <c r="CE36" s="17"/>
      <c r="CF36" s="16"/>
      <c r="CG36" s="15"/>
      <c r="CH36" s="16"/>
      <c r="CI36" s="15"/>
      <c r="CJ36" s="16"/>
      <c r="CK36" s="15"/>
      <c r="CL36" s="16"/>
      <c r="CM36" s="15"/>
      <c r="CN36" s="16"/>
      <c r="CO36" s="15"/>
      <c r="CP36" s="16"/>
      <c r="CQ36" s="15"/>
      <c r="CR36" s="16"/>
      <c r="CS36" s="19"/>
      <c r="CT36" s="20">
        <f t="shared" si="0"/>
        <v>47630</v>
      </c>
      <c r="CU36" s="20">
        <f t="shared" si="0"/>
        <v>33780</v>
      </c>
      <c r="CV36" s="21">
        <f t="shared" si="1"/>
        <v>13850</v>
      </c>
    </row>
    <row r="37" spans="1:100" ht="25.5" customHeight="1">
      <c r="A37" s="30">
        <v>20</v>
      </c>
      <c r="B37" s="60" t="s">
        <v>1383</v>
      </c>
      <c r="C37" s="31" t="s">
        <v>1384</v>
      </c>
      <c r="D37" s="31" t="s">
        <v>1415</v>
      </c>
      <c r="E37" s="9" t="s">
        <v>1411</v>
      </c>
      <c r="F37" s="61" t="s">
        <v>1385</v>
      </c>
      <c r="G37" s="145" t="s">
        <v>37</v>
      </c>
      <c r="H37" s="84" t="s">
        <v>639</v>
      </c>
      <c r="I37" s="62">
        <v>0</v>
      </c>
      <c r="J37" s="84" t="s">
        <v>639</v>
      </c>
      <c r="K37" s="14">
        <f t="shared" si="2"/>
        <v>15500</v>
      </c>
      <c r="L37" s="2"/>
      <c r="M37" s="15">
        <v>1500</v>
      </c>
      <c r="N37" s="16"/>
      <c r="O37" s="15">
        <v>1000</v>
      </c>
      <c r="P37" s="16"/>
      <c r="Q37" s="15">
        <v>5000</v>
      </c>
      <c r="R37" s="16"/>
      <c r="S37" s="15">
        <v>8000</v>
      </c>
      <c r="T37" s="16"/>
      <c r="U37" s="15"/>
      <c r="V37" s="16"/>
      <c r="W37" s="18">
        <v>0</v>
      </c>
      <c r="X37" s="16"/>
      <c r="Y37" s="18">
        <v>0</v>
      </c>
      <c r="Z37" s="16"/>
      <c r="AA37" s="18">
        <v>0</v>
      </c>
      <c r="AB37" s="16"/>
      <c r="AC37" s="18">
        <v>0</v>
      </c>
      <c r="AD37" s="16"/>
      <c r="AE37" s="18">
        <v>0</v>
      </c>
      <c r="AF37" s="16"/>
      <c r="AG37" s="18">
        <v>0</v>
      </c>
      <c r="AH37" s="16"/>
      <c r="AI37" s="18">
        <v>0</v>
      </c>
      <c r="AJ37" s="16"/>
      <c r="AK37" s="18">
        <v>0</v>
      </c>
      <c r="AL37" s="16"/>
      <c r="AM37" s="18">
        <v>0</v>
      </c>
      <c r="AN37" s="16"/>
      <c r="AO37" s="85"/>
      <c r="AP37" s="16"/>
      <c r="AQ37" s="85"/>
      <c r="AR37" s="16"/>
      <c r="AS37" s="85"/>
      <c r="AT37" s="16"/>
      <c r="AU37" s="82"/>
      <c r="AV37" s="85"/>
      <c r="AW37" s="16"/>
      <c r="AX37" s="85"/>
      <c r="AY37" s="16"/>
      <c r="AZ37" s="85"/>
      <c r="BA37" s="16"/>
      <c r="BB37" s="85"/>
      <c r="BC37" s="16"/>
      <c r="BD37" s="85"/>
      <c r="BE37" s="16"/>
      <c r="BF37" s="85"/>
      <c r="BG37" s="16"/>
      <c r="BH37" s="85"/>
      <c r="BI37" s="16"/>
      <c r="BJ37" s="85"/>
      <c r="BK37" s="16"/>
      <c r="BL37" s="85"/>
      <c r="BM37" s="16"/>
      <c r="BN37" s="85"/>
      <c r="BO37" s="16"/>
      <c r="BP37" s="85"/>
      <c r="BQ37" s="16"/>
      <c r="BR37" s="17"/>
      <c r="BS37" s="16"/>
      <c r="BT37" s="19"/>
      <c r="BU37" s="17"/>
      <c r="BV37" s="16"/>
      <c r="BW37" s="17"/>
      <c r="BX37" s="16"/>
      <c r="BY37" s="17"/>
      <c r="BZ37" s="16"/>
      <c r="CA37" s="17"/>
      <c r="CB37" s="16"/>
      <c r="CC37" s="17"/>
      <c r="CD37" s="16"/>
      <c r="CE37" s="17"/>
      <c r="CF37" s="16"/>
      <c r="CG37" s="15"/>
      <c r="CH37" s="16"/>
      <c r="CI37" s="15"/>
      <c r="CJ37" s="16"/>
      <c r="CK37" s="15"/>
      <c r="CL37" s="16"/>
      <c r="CM37" s="15"/>
      <c r="CN37" s="16"/>
      <c r="CO37" s="15"/>
      <c r="CP37" s="16"/>
      <c r="CQ37" s="15"/>
      <c r="CR37" s="16"/>
      <c r="CS37" s="19"/>
      <c r="CT37" s="20">
        <f t="shared" si="0"/>
        <v>15500</v>
      </c>
      <c r="CU37" s="20">
        <f t="shared" si="0"/>
        <v>0</v>
      </c>
      <c r="CV37" s="21">
        <f t="shared" si="1"/>
        <v>15500</v>
      </c>
    </row>
    <row r="38" spans="1:100" ht="25.5" customHeight="1">
      <c r="A38" s="113">
        <v>21</v>
      </c>
      <c r="B38" s="60" t="s">
        <v>1386</v>
      </c>
      <c r="C38" s="31" t="s">
        <v>1387</v>
      </c>
      <c r="D38" s="31" t="s">
        <v>1415</v>
      </c>
      <c r="E38" s="9" t="s">
        <v>1411</v>
      </c>
      <c r="F38" s="61" t="s">
        <v>1388</v>
      </c>
      <c r="G38" s="22"/>
      <c r="H38" s="84"/>
      <c r="I38" s="62">
        <v>5100</v>
      </c>
      <c r="J38" s="84"/>
      <c r="K38" s="14">
        <f t="shared" si="2"/>
        <v>10710</v>
      </c>
      <c r="L38" s="2"/>
      <c r="M38" s="15">
        <v>1500</v>
      </c>
      <c r="N38" s="16">
        <v>1500</v>
      </c>
      <c r="O38" s="15">
        <v>1000</v>
      </c>
      <c r="P38" s="16">
        <v>1000</v>
      </c>
      <c r="Q38" s="15">
        <v>5000</v>
      </c>
      <c r="R38" s="16">
        <v>5000</v>
      </c>
      <c r="S38" s="15">
        <v>8000</v>
      </c>
      <c r="T38" s="16">
        <v>0</v>
      </c>
      <c r="U38" s="15"/>
      <c r="V38" s="16"/>
      <c r="W38" s="18">
        <v>3570</v>
      </c>
      <c r="X38" s="16">
        <v>0</v>
      </c>
      <c r="Y38" s="18">
        <v>3570</v>
      </c>
      <c r="Z38" s="16">
        <v>0</v>
      </c>
      <c r="AA38" s="18">
        <v>3570</v>
      </c>
      <c r="AB38" s="16">
        <v>0</v>
      </c>
      <c r="AC38" s="18">
        <v>3570</v>
      </c>
      <c r="AD38" s="16">
        <v>22280</v>
      </c>
      <c r="AE38" s="18">
        <v>3570</v>
      </c>
      <c r="AF38" s="16"/>
      <c r="AG38" s="18">
        <v>3570</v>
      </c>
      <c r="AH38" s="16"/>
      <c r="AI38" s="18">
        <v>3570</v>
      </c>
      <c r="AJ38" s="16">
        <v>7140</v>
      </c>
      <c r="AK38" s="18">
        <v>3570</v>
      </c>
      <c r="AL38" s="16"/>
      <c r="AM38" s="18">
        <v>3570</v>
      </c>
      <c r="AN38" s="16"/>
      <c r="AO38" s="85"/>
      <c r="AP38" s="16"/>
      <c r="AQ38" s="85"/>
      <c r="AR38" s="16"/>
      <c r="AS38" s="85"/>
      <c r="AT38" s="16"/>
      <c r="AU38" s="82"/>
      <c r="AV38" s="85"/>
      <c r="AW38" s="16"/>
      <c r="AX38" s="85"/>
      <c r="AY38" s="16"/>
      <c r="AZ38" s="85"/>
      <c r="BA38" s="16"/>
      <c r="BB38" s="85"/>
      <c r="BC38" s="16"/>
      <c r="BD38" s="85"/>
      <c r="BE38" s="16"/>
      <c r="BF38" s="85"/>
      <c r="BG38" s="16"/>
      <c r="BH38" s="85"/>
      <c r="BI38" s="16"/>
      <c r="BJ38" s="85"/>
      <c r="BK38" s="16"/>
      <c r="BL38" s="85"/>
      <c r="BM38" s="16"/>
      <c r="BN38" s="85"/>
      <c r="BO38" s="16"/>
      <c r="BP38" s="85"/>
      <c r="BQ38" s="16"/>
      <c r="BR38" s="17"/>
      <c r="BS38" s="16"/>
      <c r="BT38" s="19"/>
      <c r="BU38" s="17"/>
      <c r="BV38" s="16"/>
      <c r="BW38" s="17"/>
      <c r="BX38" s="16"/>
      <c r="BY38" s="17"/>
      <c r="BZ38" s="16"/>
      <c r="CA38" s="17"/>
      <c r="CB38" s="16"/>
      <c r="CC38" s="17"/>
      <c r="CD38" s="16"/>
      <c r="CE38" s="17"/>
      <c r="CF38" s="16"/>
      <c r="CG38" s="15"/>
      <c r="CH38" s="16"/>
      <c r="CI38" s="15"/>
      <c r="CJ38" s="16"/>
      <c r="CK38" s="15"/>
      <c r="CL38" s="16"/>
      <c r="CM38" s="15"/>
      <c r="CN38" s="16"/>
      <c r="CO38" s="15"/>
      <c r="CP38" s="16"/>
      <c r="CQ38" s="15"/>
      <c r="CR38" s="16"/>
      <c r="CS38" s="19"/>
      <c r="CT38" s="20">
        <f t="shared" si="0"/>
        <v>47630</v>
      </c>
      <c r="CU38" s="20">
        <f t="shared" si="0"/>
        <v>36920</v>
      </c>
      <c r="CV38" s="21">
        <f t="shared" si="1"/>
        <v>10710</v>
      </c>
    </row>
    <row r="39" spans="1:100" ht="25.5" customHeight="1">
      <c r="A39" s="30">
        <v>22</v>
      </c>
      <c r="B39" s="60" t="s">
        <v>1389</v>
      </c>
      <c r="C39" s="31" t="s">
        <v>1390</v>
      </c>
      <c r="D39" s="31" t="s">
        <v>1415</v>
      </c>
      <c r="E39" s="9" t="s">
        <v>1411</v>
      </c>
      <c r="F39" s="61" t="s">
        <v>1391</v>
      </c>
      <c r="G39" s="142"/>
      <c r="H39" s="84"/>
      <c r="I39" s="62">
        <v>5100</v>
      </c>
      <c r="J39" s="84"/>
      <c r="K39" s="14">
        <f t="shared" si="2"/>
        <v>0</v>
      </c>
      <c r="L39" s="2"/>
      <c r="M39" s="15">
        <v>1500</v>
      </c>
      <c r="N39" s="16">
        <v>1500</v>
      </c>
      <c r="O39" s="15">
        <v>1000</v>
      </c>
      <c r="P39" s="16">
        <v>1000</v>
      </c>
      <c r="Q39" s="15">
        <v>5000</v>
      </c>
      <c r="R39" s="16">
        <v>5000</v>
      </c>
      <c r="S39" s="15">
        <v>8000</v>
      </c>
      <c r="T39" s="16">
        <v>8000</v>
      </c>
      <c r="U39" s="15"/>
      <c r="V39" s="16"/>
      <c r="W39" s="18">
        <v>3570</v>
      </c>
      <c r="X39" s="16">
        <v>3570</v>
      </c>
      <c r="Y39" s="18">
        <v>3570</v>
      </c>
      <c r="Z39" s="16">
        <v>3570</v>
      </c>
      <c r="AA39" s="18">
        <v>3570</v>
      </c>
      <c r="AB39" s="16">
        <v>3570</v>
      </c>
      <c r="AC39" s="18">
        <v>3570</v>
      </c>
      <c r="AD39" s="16">
        <v>7140</v>
      </c>
      <c r="AE39" s="18">
        <v>3570</v>
      </c>
      <c r="AF39" s="16">
        <v>0</v>
      </c>
      <c r="AG39" s="18">
        <v>3570</v>
      </c>
      <c r="AH39" s="16"/>
      <c r="AI39" s="18">
        <v>3570</v>
      </c>
      <c r="AJ39" s="16">
        <v>3570</v>
      </c>
      <c r="AK39" s="18">
        <v>3570</v>
      </c>
      <c r="AL39" s="16">
        <v>3570</v>
      </c>
      <c r="AM39" s="18">
        <v>3570</v>
      </c>
      <c r="AN39" s="16">
        <v>7140</v>
      </c>
      <c r="AO39" s="85"/>
      <c r="AP39" s="16"/>
      <c r="AQ39" s="85"/>
      <c r="AR39" s="16"/>
      <c r="AS39" s="85"/>
      <c r="AT39" s="16"/>
      <c r="AU39" s="82"/>
      <c r="AV39" s="85"/>
      <c r="AW39" s="16"/>
      <c r="AX39" s="85"/>
      <c r="AY39" s="16"/>
      <c r="AZ39" s="85"/>
      <c r="BA39" s="16"/>
      <c r="BB39" s="85"/>
      <c r="BC39" s="16"/>
      <c r="BD39" s="85"/>
      <c r="BE39" s="16"/>
      <c r="BF39" s="85"/>
      <c r="BG39" s="16"/>
      <c r="BH39" s="85"/>
      <c r="BI39" s="16"/>
      <c r="BJ39" s="85"/>
      <c r="BK39" s="16"/>
      <c r="BL39" s="85"/>
      <c r="BM39" s="16"/>
      <c r="BN39" s="85"/>
      <c r="BO39" s="16"/>
      <c r="BP39" s="85"/>
      <c r="BQ39" s="16"/>
      <c r="BR39" s="17"/>
      <c r="BS39" s="16"/>
      <c r="BT39" s="19"/>
      <c r="BU39" s="17"/>
      <c r="BV39" s="16"/>
      <c r="BW39" s="17"/>
      <c r="BX39" s="16"/>
      <c r="BY39" s="17"/>
      <c r="BZ39" s="16"/>
      <c r="CA39" s="17"/>
      <c r="CB39" s="16"/>
      <c r="CC39" s="17"/>
      <c r="CD39" s="16"/>
      <c r="CE39" s="17"/>
      <c r="CF39" s="16"/>
      <c r="CG39" s="15"/>
      <c r="CH39" s="16"/>
      <c r="CI39" s="15"/>
      <c r="CJ39" s="16"/>
      <c r="CK39" s="15"/>
      <c r="CL39" s="16"/>
      <c r="CM39" s="15"/>
      <c r="CN39" s="16"/>
      <c r="CO39" s="15"/>
      <c r="CP39" s="16"/>
      <c r="CQ39" s="15"/>
      <c r="CR39" s="16"/>
      <c r="CS39" s="19"/>
      <c r="CT39" s="20">
        <f t="shared" si="0"/>
        <v>47630</v>
      </c>
      <c r="CU39" s="20">
        <f t="shared" si="0"/>
        <v>47630</v>
      </c>
      <c r="CV39" s="21">
        <f t="shared" si="1"/>
        <v>0</v>
      </c>
    </row>
    <row r="40" spans="1:100" ht="25.5" customHeight="1">
      <c r="A40" s="113">
        <v>23</v>
      </c>
      <c r="B40" s="60" t="s">
        <v>1392</v>
      </c>
      <c r="C40" s="31" t="s">
        <v>1393</v>
      </c>
      <c r="D40" s="31" t="s">
        <v>1415</v>
      </c>
      <c r="E40" s="9" t="s">
        <v>1411</v>
      </c>
      <c r="F40" s="61" t="s">
        <v>1394</v>
      </c>
      <c r="G40" s="22"/>
      <c r="H40" s="100"/>
      <c r="I40" s="62">
        <v>5100</v>
      </c>
      <c r="J40" s="100"/>
      <c r="K40" s="14">
        <f t="shared" si="2"/>
        <v>25850</v>
      </c>
      <c r="L40" s="2"/>
      <c r="M40" s="15">
        <v>1500</v>
      </c>
      <c r="N40" s="16">
        <v>1500</v>
      </c>
      <c r="O40" s="15">
        <v>1000</v>
      </c>
      <c r="P40" s="16">
        <v>1000</v>
      </c>
      <c r="Q40" s="15">
        <v>5000</v>
      </c>
      <c r="R40" s="16">
        <v>5000</v>
      </c>
      <c r="S40" s="15">
        <v>8000</v>
      </c>
      <c r="T40" s="16"/>
      <c r="U40" s="15"/>
      <c r="V40" s="16"/>
      <c r="W40" s="18">
        <v>3570</v>
      </c>
      <c r="X40" s="16">
        <v>0</v>
      </c>
      <c r="Y40" s="18">
        <v>3570</v>
      </c>
      <c r="Z40" s="16">
        <v>0</v>
      </c>
      <c r="AA40" s="18">
        <v>3570</v>
      </c>
      <c r="AB40" s="16">
        <v>0</v>
      </c>
      <c r="AC40" s="18">
        <v>3570</v>
      </c>
      <c r="AD40" s="16">
        <v>14280</v>
      </c>
      <c r="AE40" s="18">
        <v>3570</v>
      </c>
      <c r="AF40" s="16"/>
      <c r="AG40" s="18">
        <v>3570</v>
      </c>
      <c r="AH40" s="16"/>
      <c r="AI40" s="18">
        <v>3570</v>
      </c>
      <c r="AJ40" s="16"/>
      <c r="AK40" s="18">
        <v>3570</v>
      </c>
      <c r="AL40" s="16"/>
      <c r="AM40" s="18">
        <v>3570</v>
      </c>
      <c r="AN40" s="16"/>
      <c r="AO40" s="85"/>
      <c r="AP40" s="16"/>
      <c r="AQ40" s="85"/>
      <c r="AR40" s="16"/>
      <c r="AS40" s="85"/>
      <c r="AT40" s="16"/>
      <c r="AU40" s="82"/>
      <c r="AV40" s="85"/>
      <c r="AW40" s="16"/>
      <c r="AX40" s="85"/>
      <c r="AY40" s="16"/>
      <c r="AZ40" s="85"/>
      <c r="BA40" s="16"/>
      <c r="BB40" s="85"/>
      <c r="BC40" s="16"/>
      <c r="BD40" s="85"/>
      <c r="BE40" s="16"/>
      <c r="BF40" s="85"/>
      <c r="BG40" s="16"/>
      <c r="BH40" s="85"/>
      <c r="BI40" s="16"/>
      <c r="BJ40" s="85"/>
      <c r="BK40" s="16"/>
      <c r="BL40" s="85"/>
      <c r="BM40" s="16"/>
      <c r="BN40" s="85"/>
      <c r="BO40" s="16"/>
      <c r="BP40" s="85"/>
      <c r="BQ40" s="16"/>
      <c r="BR40" s="17"/>
      <c r="BS40" s="16"/>
      <c r="BT40" s="19"/>
      <c r="BU40" s="17"/>
      <c r="BV40" s="16"/>
      <c r="BW40" s="17"/>
      <c r="BX40" s="16"/>
      <c r="BY40" s="17"/>
      <c r="BZ40" s="16"/>
      <c r="CA40" s="17"/>
      <c r="CB40" s="16"/>
      <c r="CC40" s="17"/>
      <c r="CD40" s="16"/>
      <c r="CE40" s="17"/>
      <c r="CF40" s="16"/>
      <c r="CG40" s="15"/>
      <c r="CH40" s="16"/>
      <c r="CI40" s="15"/>
      <c r="CJ40" s="16"/>
      <c r="CK40" s="15"/>
      <c r="CL40" s="16"/>
      <c r="CM40" s="15"/>
      <c r="CN40" s="16"/>
      <c r="CO40" s="15"/>
      <c r="CP40" s="16"/>
      <c r="CQ40" s="15"/>
      <c r="CR40" s="16"/>
      <c r="CS40" s="19"/>
      <c r="CT40" s="20">
        <f t="shared" si="0"/>
        <v>47630</v>
      </c>
      <c r="CU40" s="20">
        <f t="shared" si="0"/>
        <v>21780</v>
      </c>
      <c r="CV40" s="21">
        <f t="shared" si="1"/>
        <v>25850</v>
      </c>
    </row>
    <row r="41" spans="1:100" ht="25.5" customHeight="1">
      <c r="A41" s="30">
        <v>24</v>
      </c>
      <c r="B41" s="37" t="s">
        <v>1395</v>
      </c>
      <c r="C41" s="31" t="s">
        <v>1396</v>
      </c>
      <c r="D41" s="31" t="s">
        <v>1415</v>
      </c>
      <c r="E41" s="9" t="s">
        <v>1411</v>
      </c>
      <c r="F41" s="61" t="s">
        <v>1397</v>
      </c>
      <c r="G41" s="22"/>
      <c r="H41" s="84"/>
      <c r="I41" s="62">
        <v>5100</v>
      </c>
      <c r="J41" s="84"/>
      <c r="K41" s="14">
        <f t="shared" si="2"/>
        <v>0</v>
      </c>
      <c r="L41" s="2"/>
      <c r="M41" s="15">
        <v>1500</v>
      </c>
      <c r="N41" s="16">
        <v>1500</v>
      </c>
      <c r="O41" s="15">
        <v>1000</v>
      </c>
      <c r="P41" s="16">
        <v>1000</v>
      </c>
      <c r="Q41" s="15">
        <v>5000</v>
      </c>
      <c r="R41" s="16">
        <v>5000</v>
      </c>
      <c r="S41" s="15">
        <v>8000</v>
      </c>
      <c r="T41" s="16">
        <v>0</v>
      </c>
      <c r="U41" s="15"/>
      <c r="V41" s="16"/>
      <c r="W41" s="18">
        <v>3570</v>
      </c>
      <c r="X41" s="16">
        <v>0</v>
      </c>
      <c r="Y41" s="18">
        <v>3570</v>
      </c>
      <c r="Z41" s="16">
        <v>0</v>
      </c>
      <c r="AA41" s="18">
        <v>3570</v>
      </c>
      <c r="AB41" s="16">
        <v>18710</v>
      </c>
      <c r="AC41" s="18">
        <v>3570</v>
      </c>
      <c r="AD41" s="16">
        <v>3570</v>
      </c>
      <c r="AE41" s="18">
        <v>3570</v>
      </c>
      <c r="AF41" s="16">
        <v>3570</v>
      </c>
      <c r="AG41" s="18">
        <v>3570</v>
      </c>
      <c r="AH41" s="16">
        <v>3570</v>
      </c>
      <c r="AI41" s="18">
        <v>3570</v>
      </c>
      <c r="AJ41" s="16">
        <v>3570</v>
      </c>
      <c r="AK41" s="18">
        <v>3570</v>
      </c>
      <c r="AL41" s="16">
        <v>3570</v>
      </c>
      <c r="AM41" s="18">
        <v>3570</v>
      </c>
      <c r="AN41" s="16">
        <v>3570</v>
      </c>
      <c r="AO41" s="85"/>
      <c r="AP41" s="16"/>
      <c r="AQ41" s="85"/>
      <c r="AR41" s="16"/>
      <c r="AS41" s="85"/>
      <c r="AT41" s="16"/>
      <c r="AU41" s="82"/>
      <c r="AV41" s="85"/>
      <c r="AW41" s="16"/>
      <c r="AX41" s="85"/>
      <c r="AY41" s="16"/>
      <c r="AZ41" s="85"/>
      <c r="BA41" s="16"/>
      <c r="BB41" s="85"/>
      <c r="BC41" s="16"/>
      <c r="BD41" s="85"/>
      <c r="BE41" s="16"/>
      <c r="BF41" s="85"/>
      <c r="BG41" s="16"/>
      <c r="BH41" s="85"/>
      <c r="BI41" s="16"/>
      <c r="BJ41" s="85"/>
      <c r="BK41" s="16"/>
      <c r="BL41" s="85"/>
      <c r="BM41" s="16"/>
      <c r="BN41" s="85"/>
      <c r="BO41" s="16"/>
      <c r="BP41" s="85"/>
      <c r="BQ41" s="16"/>
      <c r="BR41" s="17"/>
      <c r="BS41" s="16"/>
      <c r="BT41" s="19"/>
      <c r="BU41" s="17"/>
      <c r="BV41" s="16"/>
      <c r="BW41" s="17"/>
      <c r="BX41" s="16"/>
      <c r="BY41" s="17"/>
      <c r="BZ41" s="16"/>
      <c r="CA41" s="17"/>
      <c r="CB41" s="16"/>
      <c r="CC41" s="17"/>
      <c r="CD41" s="16"/>
      <c r="CE41" s="17"/>
      <c r="CF41" s="16"/>
      <c r="CG41" s="15"/>
      <c r="CH41" s="16"/>
      <c r="CI41" s="15"/>
      <c r="CJ41" s="16"/>
      <c r="CK41" s="15"/>
      <c r="CL41" s="16"/>
      <c r="CM41" s="15"/>
      <c r="CN41" s="16"/>
      <c r="CO41" s="15"/>
      <c r="CP41" s="16"/>
      <c r="CQ41" s="15"/>
      <c r="CR41" s="16"/>
      <c r="CS41" s="19"/>
      <c r="CT41" s="20">
        <f t="shared" si="0"/>
        <v>47630</v>
      </c>
      <c r="CU41" s="20">
        <f t="shared" si="0"/>
        <v>47630</v>
      </c>
      <c r="CV41" s="21">
        <f t="shared" si="1"/>
        <v>0</v>
      </c>
    </row>
    <row r="42" spans="1:100" ht="25.5" customHeight="1">
      <c r="A42" s="113">
        <v>14</v>
      </c>
      <c r="B42" s="60" t="s">
        <v>529</v>
      </c>
      <c r="C42" s="31" t="s">
        <v>530</v>
      </c>
      <c r="D42" s="31" t="s">
        <v>1415</v>
      </c>
      <c r="E42" s="9" t="s">
        <v>1412</v>
      </c>
      <c r="F42" s="61" t="s">
        <v>531</v>
      </c>
      <c r="G42" s="39"/>
      <c r="H42" s="24" t="s">
        <v>513</v>
      </c>
      <c r="I42" s="62">
        <v>4100</v>
      </c>
      <c r="J42" s="24" t="s">
        <v>513</v>
      </c>
      <c r="K42" s="27">
        <f>CT42</f>
        <v>41330</v>
      </c>
      <c r="L42" s="2"/>
      <c r="M42" s="15">
        <v>1500</v>
      </c>
      <c r="N42" s="16">
        <v>1500</v>
      </c>
      <c r="O42" s="15">
        <v>1000</v>
      </c>
      <c r="P42" s="16">
        <v>1000</v>
      </c>
      <c r="Q42" s="15">
        <v>5000</v>
      </c>
      <c r="R42" s="16">
        <v>5000</v>
      </c>
      <c r="S42" s="15">
        <v>8000</v>
      </c>
      <c r="T42" s="16">
        <v>0</v>
      </c>
      <c r="U42" s="15"/>
      <c r="V42" s="16"/>
      <c r="W42" s="15"/>
      <c r="X42" s="16"/>
      <c r="Y42" s="18">
        <v>2870</v>
      </c>
      <c r="Z42" s="16">
        <v>0</v>
      </c>
      <c r="AA42" s="18">
        <v>2870</v>
      </c>
      <c r="AB42" s="16">
        <v>0</v>
      </c>
      <c r="AC42" s="18">
        <v>2870</v>
      </c>
      <c r="AD42" s="16">
        <v>0</v>
      </c>
      <c r="AE42" s="18">
        <v>2870</v>
      </c>
      <c r="AF42" s="16">
        <f>10870+8610</f>
        <v>19480</v>
      </c>
      <c r="AG42" s="18">
        <v>2870</v>
      </c>
      <c r="AH42" s="16"/>
      <c r="AI42" s="18">
        <v>2870</v>
      </c>
      <c r="AJ42" s="16"/>
      <c r="AK42" s="18">
        <v>2870</v>
      </c>
      <c r="AL42" s="16"/>
      <c r="AM42" s="18">
        <v>2870</v>
      </c>
      <c r="AN42" s="16"/>
      <c r="AO42" s="18">
        <v>2870</v>
      </c>
      <c r="AP42" s="16">
        <v>14350</v>
      </c>
      <c r="AQ42" s="17"/>
      <c r="AR42" s="16"/>
      <c r="AS42" s="17"/>
      <c r="AT42" s="16"/>
      <c r="AU42" s="82"/>
      <c r="AV42" s="85"/>
      <c r="AW42" s="16"/>
      <c r="AX42" s="85"/>
      <c r="AY42" s="16"/>
      <c r="AZ42" s="85"/>
      <c r="BA42" s="16"/>
      <c r="BB42" s="85"/>
      <c r="BC42" s="16"/>
      <c r="BD42" s="85"/>
      <c r="BE42" s="16"/>
      <c r="BF42" s="85"/>
      <c r="BG42" s="16"/>
      <c r="BH42" s="85"/>
      <c r="BI42" s="16"/>
      <c r="BJ42" s="85"/>
      <c r="BK42" s="16"/>
      <c r="BL42" s="85"/>
      <c r="BM42" s="16"/>
      <c r="BN42" s="85"/>
      <c r="BO42" s="16"/>
      <c r="BP42" s="85"/>
      <c r="BQ42" s="16"/>
      <c r="BR42" s="17"/>
      <c r="BS42" s="16"/>
      <c r="BT42" s="19"/>
      <c r="BU42" s="17"/>
      <c r="BV42" s="16"/>
      <c r="BW42" s="17"/>
      <c r="BX42" s="16"/>
      <c r="BY42" s="17"/>
      <c r="BZ42" s="16"/>
      <c r="CA42" s="17"/>
      <c r="CB42" s="16"/>
      <c r="CC42" s="17"/>
      <c r="CD42" s="16"/>
      <c r="CE42" s="17"/>
      <c r="CF42" s="16"/>
      <c r="CG42" s="15"/>
      <c r="CH42" s="16"/>
      <c r="CI42" s="15"/>
      <c r="CJ42" s="16"/>
      <c r="CK42" s="15"/>
      <c r="CL42" s="16"/>
      <c r="CM42" s="15"/>
      <c r="CN42" s="16"/>
      <c r="CO42" s="15"/>
      <c r="CP42" s="16"/>
      <c r="CQ42" s="15"/>
      <c r="CR42" s="16"/>
      <c r="CS42" s="19"/>
      <c r="CT42" s="20">
        <f t="shared" si="0"/>
        <v>41330</v>
      </c>
      <c r="CU42" s="20">
        <f t="shared" si="0"/>
        <v>41330</v>
      </c>
      <c r="CV42" s="21">
        <f t="shared" si="1"/>
        <v>0</v>
      </c>
    </row>
    <row r="43" spans="1:100" ht="25.5" customHeight="1">
      <c r="A43" s="30">
        <v>25</v>
      </c>
      <c r="B43" s="60" t="s">
        <v>1398</v>
      </c>
      <c r="C43" s="31" t="s">
        <v>1399</v>
      </c>
      <c r="D43" s="31" t="s">
        <v>1415</v>
      </c>
      <c r="E43" s="9" t="s">
        <v>1411</v>
      </c>
      <c r="F43" s="61" t="s">
        <v>1400</v>
      </c>
      <c r="G43" s="22"/>
      <c r="H43" s="84"/>
      <c r="I43" s="62">
        <v>5100</v>
      </c>
      <c r="J43" s="84"/>
      <c r="K43" s="14">
        <f>CV43</f>
        <v>0</v>
      </c>
      <c r="L43" s="2"/>
      <c r="M43" s="15">
        <v>1500</v>
      </c>
      <c r="N43" s="16">
        <v>1500</v>
      </c>
      <c r="O43" s="15">
        <v>1000</v>
      </c>
      <c r="P43" s="16">
        <v>1000</v>
      </c>
      <c r="Q43" s="15">
        <v>5000</v>
      </c>
      <c r="R43" s="16">
        <v>5000</v>
      </c>
      <c r="S43" s="15">
        <v>8000</v>
      </c>
      <c r="T43" s="16">
        <v>0</v>
      </c>
      <c r="U43" s="15"/>
      <c r="V43" s="16"/>
      <c r="W43" s="18">
        <v>3570</v>
      </c>
      <c r="X43" s="16">
        <v>11570</v>
      </c>
      <c r="Y43" s="18">
        <v>3570</v>
      </c>
      <c r="Z43" s="16">
        <v>3570</v>
      </c>
      <c r="AA43" s="18">
        <v>3570</v>
      </c>
      <c r="AB43" s="16">
        <v>3570</v>
      </c>
      <c r="AC43" s="18">
        <v>3570</v>
      </c>
      <c r="AD43" s="16">
        <v>3570</v>
      </c>
      <c r="AE43" s="18">
        <v>3570</v>
      </c>
      <c r="AF43" s="16">
        <v>3570</v>
      </c>
      <c r="AG43" s="18">
        <v>3570</v>
      </c>
      <c r="AH43" s="16">
        <v>3570</v>
      </c>
      <c r="AI43" s="18">
        <v>3570</v>
      </c>
      <c r="AJ43" s="16"/>
      <c r="AK43" s="18">
        <v>3570</v>
      </c>
      <c r="AL43" s="16">
        <v>7140</v>
      </c>
      <c r="AM43" s="18">
        <v>3570</v>
      </c>
      <c r="AN43" s="16">
        <v>3570</v>
      </c>
      <c r="AO43" s="85"/>
      <c r="AP43" s="16"/>
      <c r="AQ43" s="85"/>
      <c r="AR43" s="16"/>
      <c r="AS43" s="85"/>
      <c r="AT43" s="16"/>
      <c r="AU43" s="82"/>
      <c r="AV43" s="85"/>
      <c r="AW43" s="16"/>
      <c r="AX43" s="85"/>
      <c r="AY43" s="16"/>
      <c r="AZ43" s="85"/>
      <c r="BA43" s="16"/>
      <c r="BB43" s="85"/>
      <c r="BC43" s="16"/>
      <c r="BD43" s="85"/>
      <c r="BE43" s="16"/>
      <c r="BF43" s="85"/>
      <c r="BG43" s="16"/>
      <c r="BH43" s="85"/>
      <c r="BI43" s="16"/>
      <c r="BJ43" s="85"/>
      <c r="BK43" s="16"/>
      <c r="BL43" s="85"/>
      <c r="BM43" s="16"/>
      <c r="BN43" s="85"/>
      <c r="BO43" s="16"/>
      <c r="BP43" s="85"/>
      <c r="BQ43" s="16"/>
      <c r="BR43" s="17"/>
      <c r="BS43" s="16"/>
      <c r="BT43" s="19"/>
      <c r="BU43" s="17"/>
      <c r="BV43" s="16"/>
      <c r="BW43" s="17"/>
      <c r="BX43" s="16"/>
      <c r="BY43" s="17"/>
      <c r="BZ43" s="16"/>
      <c r="CA43" s="17"/>
      <c r="CB43" s="16"/>
      <c r="CC43" s="17"/>
      <c r="CD43" s="16"/>
      <c r="CE43" s="17"/>
      <c r="CF43" s="16"/>
      <c r="CG43" s="15"/>
      <c r="CH43" s="16"/>
      <c r="CI43" s="15"/>
      <c r="CJ43" s="16"/>
      <c r="CK43" s="15"/>
      <c r="CL43" s="16"/>
      <c r="CM43" s="15"/>
      <c r="CN43" s="16"/>
      <c r="CO43" s="15"/>
      <c r="CP43" s="16"/>
      <c r="CQ43" s="15"/>
      <c r="CR43" s="16"/>
      <c r="CS43" s="19"/>
      <c r="CT43" s="20">
        <f t="shared" si="0"/>
        <v>47630</v>
      </c>
      <c r="CU43" s="20">
        <f t="shared" si="0"/>
        <v>47630</v>
      </c>
      <c r="CV43" s="21">
        <f t="shared" si="1"/>
        <v>0</v>
      </c>
    </row>
    <row r="44" spans="1:100" ht="25.5" customHeight="1">
      <c r="A44" s="113">
        <v>15</v>
      </c>
      <c r="B44" s="60" t="s">
        <v>532</v>
      </c>
      <c r="C44" s="31" t="s">
        <v>533</v>
      </c>
      <c r="D44" s="31" t="s">
        <v>1415</v>
      </c>
      <c r="E44" s="9" t="s">
        <v>1412</v>
      </c>
      <c r="F44" s="61" t="s">
        <v>534</v>
      </c>
      <c r="G44" s="22"/>
      <c r="H44" s="24"/>
      <c r="I44" s="62">
        <v>5100</v>
      </c>
      <c r="J44" s="24"/>
      <c r="K44" s="14">
        <f>CT44</f>
        <v>47630</v>
      </c>
      <c r="L44" s="2"/>
      <c r="M44" s="15">
        <v>1500</v>
      </c>
      <c r="N44" s="16">
        <v>1500</v>
      </c>
      <c r="O44" s="15">
        <v>1000</v>
      </c>
      <c r="P44" s="16">
        <v>1000</v>
      </c>
      <c r="Q44" s="15">
        <v>5000</v>
      </c>
      <c r="R44" s="16">
        <v>5000</v>
      </c>
      <c r="S44" s="15">
        <v>8000</v>
      </c>
      <c r="T44" s="16">
        <v>8000</v>
      </c>
      <c r="U44" s="15"/>
      <c r="V44" s="16"/>
      <c r="W44" s="15"/>
      <c r="X44" s="16"/>
      <c r="Y44" s="18">
        <v>3570</v>
      </c>
      <c r="Z44" s="16">
        <v>0</v>
      </c>
      <c r="AA44" s="18">
        <v>3570</v>
      </c>
      <c r="AB44" s="16">
        <v>0</v>
      </c>
      <c r="AC44" s="18">
        <v>3570</v>
      </c>
      <c r="AD44" s="16">
        <v>0</v>
      </c>
      <c r="AE44" s="18">
        <v>3570</v>
      </c>
      <c r="AF44" s="16">
        <v>18480</v>
      </c>
      <c r="AG44" s="18">
        <v>3570</v>
      </c>
      <c r="AH44" s="16">
        <v>0</v>
      </c>
      <c r="AI44" s="18">
        <v>3570</v>
      </c>
      <c r="AJ44" s="16"/>
      <c r="AK44" s="18">
        <v>3570</v>
      </c>
      <c r="AL44" s="16"/>
      <c r="AM44" s="18">
        <v>3570</v>
      </c>
      <c r="AN44" s="16"/>
      <c r="AO44" s="18">
        <v>3570</v>
      </c>
      <c r="AP44" s="16">
        <v>13650</v>
      </c>
      <c r="AQ44" s="17"/>
      <c r="AR44" s="16"/>
      <c r="AS44" s="17"/>
      <c r="AT44" s="16"/>
      <c r="AU44" s="82"/>
      <c r="AV44" s="85"/>
      <c r="AW44" s="16"/>
      <c r="AX44" s="85"/>
      <c r="AY44" s="16"/>
      <c r="AZ44" s="85"/>
      <c r="BA44" s="16"/>
      <c r="BB44" s="85"/>
      <c r="BC44" s="16"/>
      <c r="BD44" s="85"/>
      <c r="BE44" s="16"/>
      <c r="BF44" s="85"/>
      <c r="BG44" s="16"/>
      <c r="BH44" s="85"/>
      <c r="BI44" s="16"/>
      <c r="BJ44" s="85"/>
      <c r="BK44" s="16"/>
      <c r="BL44" s="85"/>
      <c r="BM44" s="16"/>
      <c r="BN44" s="85"/>
      <c r="BO44" s="16"/>
      <c r="BP44" s="85"/>
      <c r="BQ44" s="16"/>
      <c r="BR44" s="17"/>
      <c r="BS44" s="16"/>
      <c r="BT44" s="19"/>
      <c r="BU44" s="17"/>
      <c r="BV44" s="16"/>
      <c r="BW44" s="17"/>
      <c r="BX44" s="16"/>
      <c r="BY44" s="17"/>
      <c r="BZ44" s="16"/>
      <c r="CA44" s="17"/>
      <c r="CB44" s="16"/>
      <c r="CC44" s="17"/>
      <c r="CD44" s="16"/>
      <c r="CE44" s="17"/>
      <c r="CF44" s="16"/>
      <c r="CG44" s="15"/>
      <c r="CH44" s="16"/>
      <c r="CI44" s="15"/>
      <c r="CJ44" s="16"/>
      <c r="CK44" s="15"/>
      <c r="CL44" s="16"/>
      <c r="CM44" s="15"/>
      <c r="CN44" s="16"/>
      <c r="CO44" s="15"/>
      <c r="CP44" s="16"/>
      <c r="CQ44" s="15"/>
      <c r="CR44" s="16"/>
      <c r="CS44" s="19"/>
      <c r="CT44" s="20">
        <f t="shared" si="0"/>
        <v>47630</v>
      </c>
      <c r="CU44" s="20">
        <f t="shared" si="0"/>
        <v>47630</v>
      </c>
      <c r="CV44" s="21">
        <f t="shared" si="1"/>
        <v>0</v>
      </c>
    </row>
    <row r="45" spans="1:100" ht="25.5" customHeight="1">
      <c r="A45" s="30">
        <v>16</v>
      </c>
      <c r="B45" s="60" t="s">
        <v>535</v>
      </c>
      <c r="C45" s="31" t="s">
        <v>536</v>
      </c>
      <c r="D45" s="31" t="s">
        <v>1415</v>
      </c>
      <c r="E45" s="9" t="s">
        <v>1412</v>
      </c>
      <c r="F45" s="61" t="s">
        <v>537</v>
      </c>
      <c r="G45" s="22"/>
      <c r="H45" s="13"/>
      <c r="I45" s="62">
        <v>5100</v>
      </c>
      <c r="K45" s="14">
        <f>CT45</f>
        <v>47630</v>
      </c>
      <c r="L45" s="2"/>
      <c r="M45" s="15">
        <v>1500</v>
      </c>
      <c r="N45" s="16">
        <v>1500</v>
      </c>
      <c r="O45" s="15">
        <v>1000</v>
      </c>
      <c r="P45" s="16">
        <v>1000</v>
      </c>
      <c r="Q45" s="15">
        <v>5000</v>
      </c>
      <c r="R45" s="16">
        <v>4000</v>
      </c>
      <c r="S45" s="15">
        <v>8000</v>
      </c>
      <c r="T45" s="16"/>
      <c r="U45" s="15"/>
      <c r="V45" s="16"/>
      <c r="W45" s="15"/>
      <c r="X45" s="16"/>
      <c r="Y45" s="18">
        <v>3570</v>
      </c>
      <c r="Z45" s="16"/>
      <c r="AA45" s="18">
        <v>3570</v>
      </c>
      <c r="AB45" s="16"/>
      <c r="AC45" s="18">
        <v>3570</v>
      </c>
      <c r="AD45" s="16"/>
      <c r="AE45" s="18">
        <v>3570</v>
      </c>
      <c r="AF45" s="16"/>
      <c r="AG45" s="18">
        <v>3570</v>
      </c>
      <c r="AH45" s="16"/>
      <c r="AI45" s="18">
        <v>3570</v>
      </c>
      <c r="AJ45" s="16"/>
      <c r="AK45" s="18">
        <v>3570</v>
      </c>
      <c r="AL45" s="16"/>
      <c r="AM45" s="18">
        <v>3570</v>
      </c>
      <c r="AN45" s="16"/>
      <c r="AO45" s="18">
        <v>3570</v>
      </c>
      <c r="AP45" s="16"/>
      <c r="AQ45" s="17"/>
      <c r="AR45" s="16"/>
      <c r="AS45" s="17"/>
      <c r="AT45" s="16"/>
      <c r="AU45" s="82"/>
      <c r="AV45" s="85"/>
      <c r="AW45" s="16"/>
      <c r="AX45" s="85"/>
      <c r="AY45" s="16"/>
      <c r="AZ45" s="85"/>
      <c r="BA45" s="16"/>
      <c r="BB45" s="85"/>
      <c r="BC45" s="16"/>
      <c r="BD45" s="85"/>
      <c r="BE45" s="16"/>
      <c r="BF45" s="85"/>
      <c r="BG45" s="16"/>
      <c r="BH45" s="85"/>
      <c r="BI45" s="16"/>
      <c r="BJ45" s="85"/>
      <c r="BK45" s="16"/>
      <c r="BL45" s="85"/>
      <c r="BM45" s="16"/>
      <c r="BN45" s="85"/>
      <c r="BO45" s="16"/>
      <c r="BP45" s="85"/>
      <c r="BQ45" s="16"/>
      <c r="BR45" s="17"/>
      <c r="BS45" s="16"/>
      <c r="BT45" s="19"/>
      <c r="BU45" s="17"/>
      <c r="BV45" s="16"/>
      <c r="BW45" s="17"/>
      <c r="BX45" s="16"/>
      <c r="BY45" s="17"/>
      <c r="BZ45" s="16"/>
      <c r="CA45" s="17"/>
      <c r="CB45" s="16"/>
      <c r="CC45" s="17"/>
      <c r="CD45" s="16"/>
      <c r="CE45" s="17"/>
      <c r="CF45" s="16"/>
      <c r="CG45" s="15"/>
      <c r="CH45" s="16"/>
      <c r="CI45" s="15"/>
      <c r="CJ45" s="16"/>
      <c r="CK45" s="15"/>
      <c r="CL45" s="16"/>
      <c r="CM45" s="15"/>
      <c r="CN45" s="16"/>
      <c r="CO45" s="15"/>
      <c r="CP45" s="16"/>
      <c r="CQ45" s="15"/>
      <c r="CR45" s="16"/>
      <c r="CS45" s="19"/>
      <c r="CT45" s="20">
        <f t="shared" si="0"/>
        <v>47630</v>
      </c>
      <c r="CU45" s="20">
        <f t="shared" si="0"/>
        <v>6500</v>
      </c>
      <c r="CV45" s="21">
        <f t="shared" si="1"/>
        <v>41130</v>
      </c>
    </row>
    <row r="46" spans="1:100" ht="25.5" customHeight="1">
      <c r="A46" s="113">
        <v>17</v>
      </c>
      <c r="B46" s="60" t="s">
        <v>538</v>
      </c>
      <c r="C46" s="31" t="s">
        <v>539</v>
      </c>
      <c r="D46" s="31" t="s">
        <v>1415</v>
      </c>
      <c r="E46" s="9" t="s">
        <v>1412</v>
      </c>
      <c r="F46" s="61" t="s">
        <v>540</v>
      </c>
      <c r="G46" s="144"/>
      <c r="H46" s="13"/>
      <c r="I46" s="62">
        <v>5100</v>
      </c>
      <c r="K46" s="14">
        <f>CT46</f>
        <v>47630</v>
      </c>
      <c r="L46" s="166">
        <f>CU46</f>
        <v>39630</v>
      </c>
      <c r="M46" s="15">
        <v>1500</v>
      </c>
      <c r="N46" s="16">
        <v>1500</v>
      </c>
      <c r="O46" s="15">
        <v>1000</v>
      </c>
      <c r="P46" s="16">
        <v>1000</v>
      </c>
      <c r="Q46" s="15">
        <v>5000</v>
      </c>
      <c r="R46" s="16">
        <v>5000</v>
      </c>
      <c r="S46" s="15">
        <v>8000</v>
      </c>
      <c r="T46" s="16"/>
      <c r="U46" s="15"/>
      <c r="V46" s="16"/>
      <c r="W46" s="15"/>
      <c r="X46" s="16"/>
      <c r="Y46" s="18">
        <v>3570</v>
      </c>
      <c r="Z46" s="16">
        <v>0</v>
      </c>
      <c r="AA46" s="18">
        <v>3570</v>
      </c>
      <c r="AB46" s="16">
        <f>3570+0</f>
        <v>3570</v>
      </c>
      <c r="AC46" s="18">
        <v>3570</v>
      </c>
      <c r="AD46" s="16">
        <f>3570+0</f>
        <v>3570</v>
      </c>
      <c r="AE46" s="18">
        <v>3570</v>
      </c>
      <c r="AF46" s="16">
        <f>3570+3570</f>
        <v>7140</v>
      </c>
      <c r="AG46" s="18">
        <v>3570</v>
      </c>
      <c r="AH46" s="16">
        <v>3570</v>
      </c>
      <c r="AI46" s="18">
        <v>3570</v>
      </c>
      <c r="AJ46" s="16"/>
      <c r="AK46" s="18">
        <v>3570</v>
      </c>
      <c r="AL46" s="16"/>
      <c r="AM46" s="18">
        <v>3570</v>
      </c>
      <c r="AN46" s="16">
        <v>7140</v>
      </c>
      <c r="AO46" s="18">
        <v>3570</v>
      </c>
      <c r="AP46" s="16">
        <v>7140</v>
      </c>
      <c r="AQ46" s="17"/>
      <c r="AR46" s="16"/>
      <c r="AS46" s="17"/>
      <c r="AT46" s="16"/>
      <c r="AU46" s="82"/>
      <c r="AV46" s="85"/>
      <c r="AW46" s="16"/>
      <c r="AX46" s="85"/>
      <c r="AY46" s="16"/>
      <c r="AZ46" s="85"/>
      <c r="BA46" s="16"/>
      <c r="BB46" s="85"/>
      <c r="BC46" s="16"/>
      <c r="BD46" s="85"/>
      <c r="BE46" s="16"/>
      <c r="BF46" s="85"/>
      <c r="BG46" s="16"/>
      <c r="BH46" s="85"/>
      <c r="BI46" s="16"/>
      <c r="BJ46" s="85"/>
      <c r="BK46" s="16"/>
      <c r="BL46" s="85"/>
      <c r="BM46" s="16"/>
      <c r="BN46" s="85"/>
      <c r="BO46" s="16"/>
      <c r="BP46" s="85"/>
      <c r="BQ46" s="16"/>
      <c r="BR46" s="17"/>
      <c r="BS46" s="16"/>
      <c r="BT46" s="19"/>
      <c r="BU46" s="17"/>
      <c r="BV46" s="16"/>
      <c r="BW46" s="17"/>
      <c r="BX46" s="16"/>
      <c r="BY46" s="17"/>
      <c r="BZ46" s="16"/>
      <c r="CA46" s="17"/>
      <c r="CB46" s="16"/>
      <c r="CC46" s="17"/>
      <c r="CD46" s="16"/>
      <c r="CE46" s="17"/>
      <c r="CF46" s="16"/>
      <c r="CG46" s="15"/>
      <c r="CH46" s="16"/>
      <c r="CI46" s="15"/>
      <c r="CJ46" s="16"/>
      <c r="CK46" s="15"/>
      <c r="CL46" s="16"/>
      <c r="CM46" s="15"/>
      <c r="CN46" s="16"/>
      <c r="CO46" s="15"/>
      <c r="CP46" s="16"/>
      <c r="CQ46" s="15"/>
      <c r="CR46" s="16"/>
      <c r="CS46" s="19"/>
      <c r="CT46" s="20">
        <f t="shared" si="0"/>
        <v>47630</v>
      </c>
      <c r="CU46" s="20">
        <f t="shared" si="0"/>
        <v>39630</v>
      </c>
      <c r="CV46" s="21">
        <f t="shared" si="1"/>
        <v>8000</v>
      </c>
    </row>
    <row r="47" spans="1:100" ht="25.5" customHeight="1">
      <c r="A47" s="30">
        <v>26</v>
      </c>
      <c r="B47" s="60" t="s">
        <v>1401</v>
      </c>
      <c r="C47" s="31" t="s">
        <v>1402</v>
      </c>
      <c r="D47" s="31" t="s">
        <v>1415</v>
      </c>
      <c r="E47" s="9" t="s">
        <v>1411</v>
      </c>
      <c r="F47" s="61" t="s">
        <v>1403</v>
      </c>
      <c r="G47" s="39"/>
      <c r="H47" s="100"/>
      <c r="I47" s="62">
        <v>5100</v>
      </c>
      <c r="J47" s="100"/>
      <c r="K47" s="14">
        <f>CV47</f>
        <v>0</v>
      </c>
      <c r="L47" s="2"/>
      <c r="M47" s="15">
        <v>1500</v>
      </c>
      <c r="N47" s="16">
        <v>1500</v>
      </c>
      <c r="O47" s="15">
        <v>1000</v>
      </c>
      <c r="P47" s="16">
        <v>1000</v>
      </c>
      <c r="Q47" s="15">
        <v>5000</v>
      </c>
      <c r="R47" s="16">
        <v>5000</v>
      </c>
      <c r="S47" s="15">
        <v>8000</v>
      </c>
      <c r="T47" s="16">
        <v>0</v>
      </c>
      <c r="U47" s="15"/>
      <c r="V47" s="16"/>
      <c r="W47" s="18">
        <v>3570</v>
      </c>
      <c r="X47" s="16">
        <v>0</v>
      </c>
      <c r="Y47" s="18">
        <v>3570</v>
      </c>
      <c r="Z47" s="16"/>
      <c r="AA47" s="18">
        <v>3570</v>
      </c>
      <c r="AB47" s="16"/>
      <c r="AC47" s="18">
        <v>3570</v>
      </c>
      <c r="AD47" s="16">
        <v>7360</v>
      </c>
      <c r="AE47" s="18">
        <v>3570</v>
      </c>
      <c r="AF47" s="16">
        <v>18490</v>
      </c>
      <c r="AG47" s="18">
        <v>3570</v>
      </c>
      <c r="AH47" s="16"/>
      <c r="AI47" s="18">
        <v>3570</v>
      </c>
      <c r="AJ47" s="16"/>
      <c r="AK47" s="18">
        <v>3570</v>
      </c>
      <c r="AL47" s="16"/>
      <c r="AM47" s="18">
        <v>3570</v>
      </c>
      <c r="AN47" s="16">
        <v>14280</v>
      </c>
      <c r="AO47" s="85"/>
      <c r="AP47" s="16"/>
      <c r="AQ47" s="85"/>
      <c r="AR47" s="16"/>
      <c r="AS47" s="85"/>
      <c r="AT47" s="16"/>
      <c r="AU47" s="82"/>
      <c r="AV47" s="85"/>
      <c r="AW47" s="16"/>
      <c r="AX47" s="85"/>
      <c r="AY47" s="16"/>
      <c r="AZ47" s="85"/>
      <c r="BA47" s="16"/>
      <c r="BB47" s="85"/>
      <c r="BC47" s="16"/>
      <c r="BD47" s="85"/>
      <c r="BE47" s="16"/>
      <c r="BF47" s="85"/>
      <c r="BG47" s="16"/>
      <c r="BH47" s="85"/>
      <c r="BI47" s="16"/>
      <c r="BJ47" s="85"/>
      <c r="BK47" s="16"/>
      <c r="BL47" s="85"/>
      <c r="BM47" s="16"/>
      <c r="BN47" s="85"/>
      <c r="BO47" s="16"/>
      <c r="BP47" s="85"/>
      <c r="BQ47" s="16"/>
      <c r="BR47" s="17"/>
      <c r="BS47" s="16"/>
      <c r="BT47" s="19"/>
      <c r="BU47" s="17"/>
      <c r="BV47" s="16"/>
      <c r="BW47" s="17"/>
      <c r="BX47" s="16"/>
      <c r="BY47" s="17"/>
      <c r="BZ47" s="16"/>
      <c r="CA47" s="17"/>
      <c r="CB47" s="16"/>
      <c r="CC47" s="17"/>
      <c r="CD47" s="16"/>
      <c r="CE47" s="17"/>
      <c r="CF47" s="16"/>
      <c r="CG47" s="15"/>
      <c r="CH47" s="16"/>
      <c r="CI47" s="15"/>
      <c r="CJ47" s="16"/>
      <c r="CK47" s="15"/>
      <c r="CL47" s="16"/>
      <c r="CM47" s="15"/>
      <c r="CN47" s="16"/>
      <c r="CO47" s="15"/>
      <c r="CP47" s="16"/>
      <c r="CQ47" s="15"/>
      <c r="CR47" s="16"/>
      <c r="CS47" s="19"/>
      <c r="CT47" s="20">
        <f t="shared" si="0"/>
        <v>47630</v>
      </c>
      <c r="CU47" s="20">
        <f t="shared" si="0"/>
        <v>47630</v>
      </c>
      <c r="CV47" s="21">
        <f t="shared" si="1"/>
        <v>0</v>
      </c>
    </row>
    <row r="48" spans="1:100" ht="25.5" customHeight="1">
      <c r="A48" s="113">
        <v>27</v>
      </c>
      <c r="B48" s="60" t="s">
        <v>1404</v>
      </c>
      <c r="C48" s="31" t="s">
        <v>1405</v>
      </c>
      <c r="D48" s="31" t="s">
        <v>1415</v>
      </c>
      <c r="E48" s="9" t="s">
        <v>1411</v>
      </c>
      <c r="F48" s="61" t="s">
        <v>1406</v>
      </c>
      <c r="G48" s="22"/>
      <c r="H48" s="100"/>
      <c r="I48" s="62">
        <v>5100</v>
      </c>
      <c r="J48" s="100"/>
      <c r="K48" s="14">
        <f>CV48</f>
        <v>21630</v>
      </c>
      <c r="L48" s="2"/>
      <c r="M48" s="15">
        <v>1500</v>
      </c>
      <c r="N48" s="16">
        <v>1500</v>
      </c>
      <c r="O48" s="15">
        <v>1000</v>
      </c>
      <c r="P48" s="16">
        <v>1000</v>
      </c>
      <c r="Q48" s="15">
        <v>5000</v>
      </c>
      <c r="R48" s="16">
        <v>1500</v>
      </c>
      <c r="S48" s="15">
        <v>8000</v>
      </c>
      <c r="T48" s="16">
        <v>0</v>
      </c>
      <c r="U48" s="15"/>
      <c r="V48" s="16"/>
      <c r="W48" s="18">
        <v>3570</v>
      </c>
      <c r="X48" s="16"/>
      <c r="Y48" s="18">
        <v>3570</v>
      </c>
      <c r="Z48" s="16"/>
      <c r="AA48" s="18">
        <v>3570</v>
      </c>
      <c r="AB48" s="16"/>
      <c r="AC48" s="18">
        <v>3570</v>
      </c>
      <c r="AD48" s="16">
        <v>1000</v>
      </c>
      <c r="AE48" s="18">
        <v>3570</v>
      </c>
      <c r="AF48" s="16">
        <v>4000</v>
      </c>
      <c r="AG48" s="18">
        <v>3570</v>
      </c>
      <c r="AH48" s="16"/>
      <c r="AI48" s="18">
        <v>3570</v>
      </c>
      <c r="AJ48" s="16"/>
      <c r="AK48" s="18">
        <v>3570</v>
      </c>
      <c r="AL48" s="16"/>
      <c r="AM48" s="18">
        <v>3570</v>
      </c>
      <c r="AN48" s="16">
        <v>17000</v>
      </c>
      <c r="AO48" s="85"/>
      <c r="AP48" s="16"/>
      <c r="AQ48" s="85"/>
      <c r="AR48" s="16"/>
      <c r="AS48" s="85"/>
      <c r="AT48" s="16"/>
      <c r="AU48" s="82"/>
      <c r="AV48" s="85"/>
      <c r="AW48" s="16"/>
      <c r="AX48" s="85"/>
      <c r="AY48" s="16"/>
      <c r="AZ48" s="85"/>
      <c r="BA48" s="16"/>
      <c r="BB48" s="85"/>
      <c r="BC48" s="16"/>
      <c r="BD48" s="85"/>
      <c r="BE48" s="16"/>
      <c r="BF48" s="85"/>
      <c r="BG48" s="16"/>
      <c r="BH48" s="85"/>
      <c r="BI48" s="16"/>
      <c r="BJ48" s="85"/>
      <c r="BK48" s="16"/>
      <c r="BL48" s="85"/>
      <c r="BM48" s="16"/>
      <c r="BN48" s="85"/>
      <c r="BO48" s="16"/>
      <c r="BP48" s="85"/>
      <c r="BQ48" s="16"/>
      <c r="BR48" s="17"/>
      <c r="BS48" s="16"/>
      <c r="BT48" s="19"/>
      <c r="BU48" s="17"/>
      <c r="BV48" s="16"/>
      <c r="BW48" s="17"/>
      <c r="BX48" s="16"/>
      <c r="BY48" s="17"/>
      <c r="BZ48" s="16"/>
      <c r="CA48" s="17"/>
      <c r="CB48" s="16"/>
      <c r="CC48" s="17"/>
      <c r="CD48" s="16"/>
      <c r="CE48" s="17"/>
      <c r="CF48" s="16"/>
      <c r="CG48" s="15"/>
      <c r="CH48" s="16"/>
      <c r="CI48" s="15"/>
      <c r="CJ48" s="16"/>
      <c r="CK48" s="15"/>
      <c r="CL48" s="16"/>
      <c r="CM48" s="15"/>
      <c r="CN48" s="16"/>
      <c r="CO48" s="15"/>
      <c r="CP48" s="16"/>
      <c r="CQ48" s="15"/>
      <c r="CR48" s="16"/>
      <c r="CS48" s="19"/>
      <c r="CT48" s="20">
        <f t="shared" si="0"/>
        <v>47630</v>
      </c>
      <c r="CU48" s="20">
        <f t="shared" si="0"/>
        <v>26000</v>
      </c>
      <c r="CV48" s="21">
        <f t="shared" si="1"/>
        <v>21630</v>
      </c>
    </row>
    <row r="49" spans="1:100" ht="25.5" customHeight="1">
      <c r="A49" s="30">
        <v>28</v>
      </c>
      <c r="B49" s="60" t="s">
        <v>1407</v>
      </c>
      <c r="C49" s="31" t="s">
        <v>1408</v>
      </c>
      <c r="D49" s="31" t="s">
        <v>1415</v>
      </c>
      <c r="E49" s="9" t="s">
        <v>1411</v>
      </c>
      <c r="F49" s="61" t="s">
        <v>1409</v>
      </c>
      <c r="G49" s="22"/>
      <c r="H49" s="84" t="s">
        <v>639</v>
      </c>
      <c r="I49" s="62">
        <v>3100</v>
      </c>
      <c r="J49" s="84" t="s">
        <v>639</v>
      </c>
      <c r="K49" s="14">
        <f>CV49</f>
        <v>26170</v>
      </c>
      <c r="L49" s="2"/>
      <c r="M49" s="15">
        <v>1500</v>
      </c>
      <c r="N49" s="16">
        <v>1500</v>
      </c>
      <c r="O49" s="15">
        <v>1000</v>
      </c>
      <c r="P49" s="16">
        <v>1000</v>
      </c>
      <c r="Q49" s="15">
        <v>5000</v>
      </c>
      <c r="R49" s="16">
        <v>5000</v>
      </c>
      <c r="S49" s="15">
        <v>8000</v>
      </c>
      <c r="T49" s="16"/>
      <c r="U49" s="15"/>
      <c r="V49" s="16"/>
      <c r="W49" s="18">
        <v>2170</v>
      </c>
      <c r="X49" s="16"/>
      <c r="Y49" s="18">
        <v>2170</v>
      </c>
      <c r="Z49" s="16"/>
      <c r="AA49" s="18">
        <v>2170</v>
      </c>
      <c r="AB49" s="16"/>
      <c r="AC49" s="18">
        <v>2170</v>
      </c>
      <c r="AD49" s="16">
        <v>1360</v>
      </c>
      <c r="AE49" s="18">
        <v>2170</v>
      </c>
      <c r="AF49" s="16"/>
      <c r="AG49" s="18">
        <v>2170</v>
      </c>
      <c r="AH49" s="16"/>
      <c r="AI49" s="18">
        <v>2170</v>
      </c>
      <c r="AJ49" s="16"/>
      <c r="AK49" s="18">
        <v>2170</v>
      </c>
      <c r="AL49" s="16"/>
      <c r="AM49" s="18">
        <v>2170</v>
      </c>
      <c r="AN49" s="16"/>
      <c r="AO49" s="85"/>
      <c r="AP49" s="16"/>
      <c r="AQ49" s="85"/>
      <c r="AR49" s="16"/>
      <c r="AS49" s="85"/>
      <c r="AT49" s="16"/>
      <c r="AU49" s="82"/>
      <c r="AV49" s="85"/>
      <c r="AW49" s="16"/>
      <c r="AX49" s="85"/>
      <c r="AY49" s="16"/>
      <c r="AZ49" s="85"/>
      <c r="BA49" s="16"/>
      <c r="BB49" s="85"/>
      <c r="BC49" s="16"/>
      <c r="BD49" s="85"/>
      <c r="BE49" s="16"/>
      <c r="BF49" s="85"/>
      <c r="BG49" s="16"/>
      <c r="BH49" s="85"/>
      <c r="BI49" s="16"/>
      <c r="BJ49" s="85"/>
      <c r="BK49" s="16"/>
      <c r="BL49" s="85"/>
      <c r="BM49" s="16"/>
      <c r="BN49" s="85"/>
      <c r="BO49" s="16"/>
      <c r="BP49" s="85"/>
      <c r="BQ49" s="16"/>
      <c r="BR49" s="17"/>
      <c r="BS49" s="16"/>
      <c r="BT49" s="19"/>
      <c r="BU49" s="17"/>
      <c r="BV49" s="16"/>
      <c r="BW49" s="17"/>
      <c r="BX49" s="16"/>
      <c r="BY49" s="17"/>
      <c r="BZ49" s="16"/>
      <c r="CA49" s="17"/>
      <c r="CB49" s="16"/>
      <c r="CC49" s="17"/>
      <c r="CD49" s="16"/>
      <c r="CE49" s="17"/>
      <c r="CF49" s="16"/>
      <c r="CG49" s="15"/>
      <c r="CH49" s="16"/>
      <c r="CI49" s="15"/>
      <c r="CJ49" s="16"/>
      <c r="CK49" s="15"/>
      <c r="CL49" s="16"/>
      <c r="CM49" s="15"/>
      <c r="CN49" s="16"/>
      <c r="CO49" s="15"/>
      <c r="CP49" s="16"/>
      <c r="CQ49" s="15"/>
      <c r="CR49" s="16"/>
      <c r="CS49" s="19"/>
      <c r="CT49" s="20">
        <f t="shared" si="0"/>
        <v>35030</v>
      </c>
      <c r="CU49" s="20">
        <f t="shared" si="0"/>
        <v>8860</v>
      </c>
      <c r="CV49" s="21">
        <f t="shared" si="1"/>
        <v>26170</v>
      </c>
    </row>
    <row r="50" spans="1:100" ht="25.5" customHeight="1">
      <c r="A50" s="113">
        <v>18</v>
      </c>
      <c r="B50" s="60" t="s">
        <v>541</v>
      </c>
      <c r="C50" s="31" t="s">
        <v>542</v>
      </c>
      <c r="D50" s="31" t="s">
        <v>1415</v>
      </c>
      <c r="E50" s="9" t="s">
        <v>1412</v>
      </c>
      <c r="F50" s="61" t="s">
        <v>543</v>
      </c>
      <c r="G50" s="22"/>
      <c r="H50" s="24"/>
      <c r="I50" s="62">
        <v>5100</v>
      </c>
      <c r="J50" s="24"/>
      <c r="K50" s="14">
        <f>CT50</f>
        <v>47630</v>
      </c>
      <c r="L50" s="2"/>
      <c r="M50" s="15">
        <v>1500</v>
      </c>
      <c r="N50" s="16">
        <v>1500</v>
      </c>
      <c r="O50" s="15">
        <v>1000</v>
      </c>
      <c r="P50" s="16">
        <v>1000</v>
      </c>
      <c r="Q50" s="15">
        <v>5000</v>
      </c>
      <c r="R50" s="16">
        <v>5000</v>
      </c>
      <c r="S50" s="15">
        <v>8000</v>
      </c>
      <c r="T50" s="16">
        <v>0</v>
      </c>
      <c r="U50" s="15"/>
      <c r="V50" s="16"/>
      <c r="W50" s="15"/>
      <c r="X50" s="16"/>
      <c r="Y50" s="18">
        <v>3570</v>
      </c>
      <c r="Z50" s="16">
        <v>0</v>
      </c>
      <c r="AA50" s="17">
        <v>3570</v>
      </c>
      <c r="AB50" s="16">
        <v>7140</v>
      </c>
      <c r="AC50" s="17">
        <v>3570</v>
      </c>
      <c r="AD50" s="16">
        <f>8000+0</f>
        <v>8000</v>
      </c>
      <c r="AE50" s="17">
        <v>3570</v>
      </c>
      <c r="AF50" s="16">
        <v>7140</v>
      </c>
      <c r="AG50" s="17">
        <v>3570</v>
      </c>
      <c r="AH50" s="16">
        <v>3570</v>
      </c>
      <c r="AI50" s="17">
        <v>3570</v>
      </c>
      <c r="AJ50" s="16"/>
      <c r="AK50" s="17">
        <v>3570</v>
      </c>
      <c r="AL50" s="16">
        <v>7140</v>
      </c>
      <c r="AM50" s="17">
        <v>3570</v>
      </c>
      <c r="AN50" s="16"/>
      <c r="AO50" s="17">
        <v>3570</v>
      </c>
      <c r="AP50" s="16">
        <v>7140</v>
      </c>
      <c r="AQ50" s="17"/>
      <c r="AR50" s="16"/>
      <c r="AS50" s="17"/>
      <c r="AT50" s="16"/>
      <c r="AU50" s="82"/>
      <c r="AV50" s="85"/>
      <c r="AW50" s="16"/>
      <c r="AX50" s="85"/>
      <c r="AY50" s="16"/>
      <c r="AZ50" s="85"/>
      <c r="BA50" s="16"/>
      <c r="BB50" s="85"/>
      <c r="BC50" s="16"/>
      <c r="BD50" s="85"/>
      <c r="BE50" s="16"/>
      <c r="BF50" s="85"/>
      <c r="BG50" s="16"/>
      <c r="BH50" s="85"/>
      <c r="BI50" s="16"/>
      <c r="BJ50" s="85"/>
      <c r="BK50" s="16"/>
      <c r="BL50" s="85"/>
      <c r="BM50" s="16"/>
      <c r="BN50" s="85"/>
      <c r="BO50" s="16"/>
      <c r="BP50" s="85"/>
      <c r="BQ50" s="16"/>
      <c r="BR50" s="17"/>
      <c r="BS50" s="16"/>
      <c r="BT50" s="19"/>
      <c r="BU50" s="17"/>
      <c r="BV50" s="16"/>
      <c r="BW50" s="17"/>
      <c r="BX50" s="16"/>
      <c r="BY50" s="17"/>
      <c r="BZ50" s="16"/>
      <c r="CA50" s="17"/>
      <c r="CB50" s="16"/>
      <c r="CC50" s="17"/>
      <c r="CD50" s="16"/>
      <c r="CE50" s="17"/>
      <c r="CF50" s="16"/>
      <c r="CG50" s="15"/>
      <c r="CH50" s="16"/>
      <c r="CI50" s="15"/>
      <c r="CJ50" s="16"/>
      <c r="CK50" s="15"/>
      <c r="CL50" s="16"/>
      <c r="CM50" s="15"/>
      <c r="CN50" s="16"/>
      <c r="CO50" s="15"/>
      <c r="CP50" s="16"/>
      <c r="CQ50" s="15"/>
      <c r="CR50" s="16"/>
      <c r="CS50" s="19"/>
      <c r="CT50" s="20">
        <f t="shared" si="0"/>
        <v>47630</v>
      </c>
      <c r="CU50" s="20">
        <f t="shared" si="0"/>
        <v>47630</v>
      </c>
      <c r="CV50" s="21">
        <f t="shared" si="1"/>
        <v>0</v>
      </c>
    </row>
    <row r="51" spans="1:100" ht="25.5" customHeight="1">
      <c r="A51" s="7">
        <v>1</v>
      </c>
      <c r="B51" s="8" t="s">
        <v>15</v>
      </c>
      <c r="C51" s="9" t="s">
        <v>16</v>
      </c>
      <c r="D51" s="9" t="s">
        <v>1414</v>
      </c>
      <c r="E51" s="9" t="s">
        <v>1412</v>
      </c>
      <c r="F51" s="10" t="s">
        <v>17</v>
      </c>
      <c r="G51" s="143" t="s">
        <v>18</v>
      </c>
      <c r="H51" s="24" t="s">
        <v>1417</v>
      </c>
      <c r="I51" s="12">
        <v>6200</v>
      </c>
      <c r="J51" s="24"/>
      <c r="K51" s="14">
        <f>CT51</f>
        <v>54560</v>
      </c>
      <c r="L51" s="2"/>
      <c r="M51" s="15">
        <v>1500</v>
      </c>
      <c r="N51" s="16">
        <v>1500</v>
      </c>
      <c r="O51" s="15">
        <v>1000</v>
      </c>
      <c r="P51" s="16">
        <v>1000</v>
      </c>
      <c r="Q51" s="15">
        <v>5000</v>
      </c>
      <c r="R51" s="16">
        <v>5000</v>
      </c>
      <c r="S51" s="15">
        <v>8000</v>
      </c>
      <c r="T51" s="16">
        <f>1500+0</f>
        <v>1500</v>
      </c>
      <c r="U51" s="17"/>
      <c r="V51" s="16"/>
      <c r="W51" s="15"/>
      <c r="X51" s="16"/>
      <c r="Y51" s="18">
        <v>4340</v>
      </c>
      <c r="Z51" s="16">
        <v>11120</v>
      </c>
      <c r="AA51" s="18">
        <v>4340</v>
      </c>
      <c r="AB51" s="16">
        <v>4620</v>
      </c>
      <c r="AC51" s="18">
        <v>4340</v>
      </c>
      <c r="AD51" s="16">
        <v>0</v>
      </c>
      <c r="AE51" s="18">
        <v>4340</v>
      </c>
      <c r="AF51" s="16">
        <v>8430</v>
      </c>
      <c r="AG51" s="18">
        <v>4340</v>
      </c>
      <c r="AH51" s="16"/>
      <c r="AI51" s="18">
        <v>4340</v>
      </c>
      <c r="AJ51" s="16"/>
      <c r="AK51" s="18">
        <v>4340</v>
      </c>
      <c r="AL51" s="16"/>
      <c r="AM51" s="18">
        <v>4340</v>
      </c>
      <c r="AN51" s="16"/>
      <c r="AO51" s="18">
        <v>4340</v>
      </c>
      <c r="AP51" s="16"/>
      <c r="AQ51" s="17"/>
      <c r="AR51" s="16"/>
      <c r="AS51" s="17"/>
      <c r="AT51" s="16"/>
      <c r="AU51" s="82"/>
      <c r="AV51" s="85"/>
      <c r="AW51" s="16"/>
      <c r="AX51" s="85"/>
      <c r="AY51" s="16"/>
      <c r="AZ51" s="85"/>
      <c r="BA51" s="16"/>
      <c r="BB51" s="85"/>
      <c r="BC51" s="16"/>
      <c r="BD51" s="85"/>
      <c r="BE51" s="16"/>
      <c r="BF51" s="85"/>
      <c r="BG51" s="16"/>
      <c r="BH51" s="85"/>
      <c r="BI51" s="16"/>
      <c r="BJ51" s="85"/>
      <c r="BK51" s="16"/>
      <c r="BL51" s="85"/>
      <c r="BM51" s="16"/>
      <c r="BN51" s="85"/>
      <c r="BO51" s="16"/>
      <c r="BP51" s="85"/>
      <c r="BQ51" s="16"/>
      <c r="BR51" s="17"/>
      <c r="BS51" s="16"/>
      <c r="BT51" s="19"/>
      <c r="BU51" s="17"/>
      <c r="BV51" s="16"/>
      <c r="BW51" s="17"/>
      <c r="BX51" s="16"/>
      <c r="BY51" s="17"/>
      <c r="BZ51" s="16"/>
      <c r="CA51" s="17"/>
      <c r="CB51" s="16"/>
      <c r="CC51" s="17"/>
      <c r="CD51" s="16"/>
      <c r="CE51" s="17"/>
      <c r="CF51" s="16"/>
      <c r="CG51" s="15"/>
      <c r="CH51" s="16"/>
      <c r="CI51" s="15"/>
      <c r="CJ51" s="16"/>
      <c r="CK51" s="15"/>
      <c r="CL51" s="16"/>
      <c r="CM51" s="15"/>
      <c r="CN51" s="16"/>
      <c r="CO51" s="15"/>
      <c r="CP51" s="16"/>
      <c r="CQ51" s="15"/>
      <c r="CR51" s="16"/>
      <c r="CS51" s="19"/>
      <c r="CT51" s="20">
        <f t="shared" si="0"/>
        <v>54560</v>
      </c>
      <c r="CU51" s="20">
        <f t="shared" si="0"/>
        <v>33170</v>
      </c>
      <c r="CV51" s="21">
        <f t="shared" si="1"/>
        <v>21390</v>
      </c>
    </row>
    <row r="52" spans="1:100" ht="25.5" customHeight="1">
      <c r="A52" s="86">
        <v>2</v>
      </c>
      <c r="B52" s="8" t="s">
        <v>19</v>
      </c>
      <c r="C52" s="9" t="s">
        <v>20</v>
      </c>
      <c r="D52" s="9" t="s">
        <v>1414</v>
      </c>
      <c r="E52" s="9" t="s">
        <v>1412</v>
      </c>
      <c r="F52" s="10" t="s">
        <v>21</v>
      </c>
      <c r="G52" s="22"/>
      <c r="H52" s="84" t="s">
        <v>1425</v>
      </c>
      <c r="I52" s="12">
        <v>5600</v>
      </c>
      <c r="J52" s="23" t="s">
        <v>22</v>
      </c>
      <c r="K52" s="14">
        <f>CT52</f>
        <v>50780</v>
      </c>
      <c r="L52" s="2"/>
      <c r="M52" s="15">
        <v>1500</v>
      </c>
      <c r="N52" s="16">
        <v>1500</v>
      </c>
      <c r="O52" s="15">
        <v>1000</v>
      </c>
      <c r="P52" s="16">
        <v>1000</v>
      </c>
      <c r="Q52" s="15">
        <v>5000</v>
      </c>
      <c r="R52" s="16">
        <v>5000</v>
      </c>
      <c r="S52" s="15">
        <v>8000</v>
      </c>
      <c r="T52" s="16">
        <f>1500+0</f>
        <v>1500</v>
      </c>
      <c r="U52" s="17"/>
      <c r="V52" s="16"/>
      <c r="W52" s="15"/>
      <c r="X52" s="16"/>
      <c r="Y52" s="18">
        <v>3920</v>
      </c>
      <c r="Z52" s="16">
        <v>11120</v>
      </c>
      <c r="AA52" s="18">
        <v>3920</v>
      </c>
      <c r="AB52" s="16">
        <v>4620</v>
      </c>
      <c r="AC52" s="18">
        <v>3920</v>
      </c>
      <c r="AD52" s="16">
        <f>4620+4620</f>
        <v>9240</v>
      </c>
      <c r="AE52" s="18">
        <v>3920</v>
      </c>
      <c r="AF52" s="16">
        <f>0+4620</f>
        <v>4620</v>
      </c>
      <c r="AG52" s="18">
        <v>3920</v>
      </c>
      <c r="AH52" s="16">
        <v>0</v>
      </c>
      <c r="AI52" s="18">
        <v>3920</v>
      </c>
      <c r="AJ52" s="16">
        <v>4620</v>
      </c>
      <c r="AK52" s="18">
        <v>3920</v>
      </c>
      <c r="AL52" s="16">
        <v>4620</v>
      </c>
      <c r="AM52" s="18">
        <v>3920</v>
      </c>
      <c r="AN52" s="16">
        <v>4620</v>
      </c>
      <c r="AO52" s="18">
        <v>3920</v>
      </c>
      <c r="AP52" s="16">
        <v>4620</v>
      </c>
      <c r="AQ52" s="17"/>
      <c r="AR52" s="16"/>
      <c r="AS52" s="17"/>
      <c r="AT52" s="16"/>
      <c r="AU52" s="82"/>
      <c r="AV52" s="85"/>
      <c r="AW52" s="16"/>
      <c r="AX52" s="85"/>
      <c r="AY52" s="16"/>
      <c r="AZ52" s="85"/>
      <c r="BA52" s="16"/>
      <c r="BB52" s="85"/>
      <c r="BC52" s="16"/>
      <c r="BD52" s="85"/>
      <c r="BE52" s="16"/>
      <c r="BF52" s="85"/>
      <c r="BG52" s="16"/>
      <c r="BH52" s="85"/>
      <c r="BI52" s="16"/>
      <c r="BJ52" s="85"/>
      <c r="BK52" s="16"/>
      <c r="BL52" s="85"/>
      <c r="BM52" s="16"/>
      <c r="BN52" s="85"/>
      <c r="BO52" s="16"/>
      <c r="BP52" s="85"/>
      <c r="BQ52" s="16"/>
      <c r="BR52" s="17"/>
      <c r="BS52" s="16"/>
      <c r="BT52" s="19"/>
      <c r="BU52" s="17"/>
      <c r="BV52" s="16"/>
      <c r="BW52" s="17"/>
      <c r="BX52" s="16"/>
      <c r="BY52" s="17"/>
      <c r="BZ52" s="16"/>
      <c r="CA52" s="17"/>
      <c r="CB52" s="16"/>
      <c r="CC52" s="17"/>
      <c r="CD52" s="16"/>
      <c r="CE52" s="17"/>
      <c r="CF52" s="16"/>
      <c r="CG52" s="15"/>
      <c r="CH52" s="16"/>
      <c r="CI52" s="15"/>
      <c r="CJ52" s="16"/>
      <c r="CK52" s="15"/>
      <c r="CL52" s="16"/>
      <c r="CM52" s="15"/>
      <c r="CN52" s="16"/>
      <c r="CO52" s="15"/>
      <c r="CP52" s="16"/>
      <c r="CQ52" s="15"/>
      <c r="CR52" s="16"/>
      <c r="CS52" s="19"/>
      <c r="CT52" s="20">
        <f t="shared" si="0"/>
        <v>50780</v>
      </c>
      <c r="CU52" s="20">
        <f t="shared" si="0"/>
        <v>57080</v>
      </c>
      <c r="CV52" s="21">
        <f t="shared" si="1"/>
        <v>-6300</v>
      </c>
    </row>
    <row r="53" spans="1:100" ht="25.5" customHeight="1">
      <c r="A53" s="7">
        <v>3</v>
      </c>
      <c r="B53" s="8" t="s">
        <v>23</v>
      </c>
      <c r="C53" s="9" t="s">
        <v>24</v>
      </c>
      <c r="D53" s="9" t="s">
        <v>1414</v>
      </c>
      <c r="E53" s="9" t="s">
        <v>1412</v>
      </c>
      <c r="F53" s="10" t="s">
        <v>25</v>
      </c>
      <c r="G53" s="22"/>
      <c r="H53" s="24"/>
      <c r="I53" s="12">
        <v>6600</v>
      </c>
      <c r="J53" s="24"/>
      <c r="K53" s="14">
        <f>CT53</f>
        <v>57080</v>
      </c>
      <c r="L53" s="2"/>
      <c r="M53" s="15">
        <v>1500</v>
      </c>
      <c r="N53" s="16">
        <v>1500</v>
      </c>
      <c r="O53" s="15">
        <v>1000</v>
      </c>
      <c r="P53" s="16">
        <v>1000</v>
      </c>
      <c r="Q53" s="15">
        <v>5000</v>
      </c>
      <c r="R53" s="16">
        <v>5000</v>
      </c>
      <c r="S53" s="15">
        <v>8000</v>
      </c>
      <c r="T53" s="16">
        <f>1500+0</f>
        <v>1500</v>
      </c>
      <c r="U53" s="17"/>
      <c r="V53" s="16"/>
      <c r="W53" s="15"/>
      <c r="X53" s="16"/>
      <c r="Y53" s="18">
        <v>4620</v>
      </c>
      <c r="Z53" s="16">
        <v>11120</v>
      </c>
      <c r="AA53" s="18">
        <v>4620</v>
      </c>
      <c r="AB53" s="16">
        <v>4620</v>
      </c>
      <c r="AC53" s="18">
        <v>4620</v>
      </c>
      <c r="AD53" s="16">
        <v>4620</v>
      </c>
      <c r="AE53" s="18">
        <v>4620</v>
      </c>
      <c r="AF53" s="16">
        <v>4620</v>
      </c>
      <c r="AG53" s="18">
        <v>4620</v>
      </c>
      <c r="AH53" s="16">
        <v>4620</v>
      </c>
      <c r="AI53" s="18">
        <v>4620</v>
      </c>
      <c r="AJ53" s="16">
        <v>4620</v>
      </c>
      <c r="AK53" s="18">
        <v>4620</v>
      </c>
      <c r="AL53" s="16">
        <v>4620</v>
      </c>
      <c r="AM53" s="18">
        <v>4620</v>
      </c>
      <c r="AN53" s="16">
        <v>4620</v>
      </c>
      <c r="AO53" s="18">
        <v>4620</v>
      </c>
      <c r="AP53" s="16"/>
      <c r="AQ53" s="17"/>
      <c r="AR53" s="16"/>
      <c r="AS53" s="17"/>
      <c r="AT53" s="16"/>
      <c r="AU53" s="82"/>
      <c r="AV53" s="85"/>
      <c r="AW53" s="16"/>
      <c r="AX53" s="85"/>
      <c r="AY53" s="16"/>
      <c r="AZ53" s="85"/>
      <c r="BA53" s="16"/>
      <c r="BB53" s="85"/>
      <c r="BC53" s="16"/>
      <c r="BD53" s="85"/>
      <c r="BE53" s="16"/>
      <c r="BF53" s="85"/>
      <c r="BG53" s="16"/>
      <c r="BH53" s="85"/>
      <c r="BI53" s="16"/>
      <c r="BJ53" s="85"/>
      <c r="BK53" s="16"/>
      <c r="BL53" s="85"/>
      <c r="BM53" s="16"/>
      <c r="BN53" s="85"/>
      <c r="BO53" s="16"/>
      <c r="BP53" s="85"/>
      <c r="BQ53" s="16"/>
      <c r="BR53" s="17"/>
      <c r="BS53" s="16"/>
      <c r="BT53" s="19"/>
      <c r="BU53" s="17"/>
      <c r="BV53" s="16"/>
      <c r="BW53" s="17"/>
      <c r="BX53" s="16"/>
      <c r="BY53" s="17"/>
      <c r="BZ53" s="16"/>
      <c r="CA53" s="17"/>
      <c r="CB53" s="16"/>
      <c r="CC53" s="17"/>
      <c r="CD53" s="16"/>
      <c r="CE53" s="17"/>
      <c r="CF53" s="16"/>
      <c r="CG53" s="15"/>
      <c r="CH53" s="16"/>
      <c r="CI53" s="15"/>
      <c r="CJ53" s="16"/>
      <c r="CK53" s="15"/>
      <c r="CL53" s="16"/>
      <c r="CM53" s="15"/>
      <c r="CN53" s="16"/>
      <c r="CO53" s="15"/>
      <c r="CP53" s="16"/>
      <c r="CQ53" s="15"/>
      <c r="CR53" s="16"/>
      <c r="CS53" s="19"/>
      <c r="CT53" s="20">
        <f t="shared" si="0"/>
        <v>57080</v>
      </c>
      <c r="CU53" s="20">
        <f t="shared" si="0"/>
        <v>52460</v>
      </c>
      <c r="CV53" s="21">
        <f t="shared" si="1"/>
        <v>4620</v>
      </c>
    </row>
    <row r="54" spans="1:100" ht="25.5" customHeight="1">
      <c r="A54" s="86">
        <v>1</v>
      </c>
      <c r="B54" s="8" t="s">
        <v>573</v>
      </c>
      <c r="C54" s="9" t="s">
        <v>574</v>
      </c>
      <c r="D54" s="9" t="s">
        <v>1414</v>
      </c>
      <c r="E54" s="9" t="s">
        <v>1411</v>
      </c>
      <c r="F54" s="83" t="s">
        <v>575</v>
      </c>
      <c r="G54" s="22"/>
      <c r="H54" s="84" t="s">
        <v>1418</v>
      </c>
      <c r="I54" s="62">
        <v>0</v>
      </c>
      <c r="J54" s="84" t="s">
        <v>33</v>
      </c>
      <c r="K54" s="27">
        <f>CV54</f>
        <v>0</v>
      </c>
      <c r="L54" s="2"/>
      <c r="M54" s="15">
        <v>1500</v>
      </c>
      <c r="N54" s="16">
        <v>1500</v>
      </c>
      <c r="O54" s="15">
        <v>1000</v>
      </c>
      <c r="P54" s="16">
        <v>1000</v>
      </c>
      <c r="Q54" s="15">
        <v>5000</v>
      </c>
      <c r="R54" s="16">
        <v>5000</v>
      </c>
      <c r="S54" s="15">
        <v>8000</v>
      </c>
      <c r="T54" s="16">
        <f>1500+0</f>
        <v>1500</v>
      </c>
      <c r="U54" s="15"/>
      <c r="V54" s="16"/>
      <c r="W54" s="18">
        <v>0</v>
      </c>
      <c r="X54" s="16"/>
      <c r="Y54" s="18">
        <v>0</v>
      </c>
      <c r="Z54" s="16"/>
      <c r="AA54" s="18">
        <v>0</v>
      </c>
      <c r="AB54" s="16"/>
      <c r="AC54" s="18">
        <v>0</v>
      </c>
      <c r="AD54" s="16">
        <v>6500</v>
      </c>
      <c r="AE54" s="18">
        <v>0</v>
      </c>
      <c r="AF54" s="16"/>
      <c r="AG54" s="18">
        <v>0</v>
      </c>
      <c r="AH54" s="16"/>
      <c r="AI54" s="18">
        <v>0</v>
      </c>
      <c r="AJ54" s="16"/>
      <c r="AK54" s="18">
        <v>0</v>
      </c>
      <c r="AL54" s="16"/>
      <c r="AM54" s="18">
        <v>0</v>
      </c>
      <c r="AN54" s="16"/>
      <c r="AO54" s="85"/>
      <c r="AP54" s="16"/>
      <c r="AQ54" s="85"/>
      <c r="AR54" s="16"/>
      <c r="AS54" s="85"/>
      <c r="AT54" s="16"/>
      <c r="AU54" s="82"/>
      <c r="AV54" s="85"/>
      <c r="AW54" s="16"/>
      <c r="AX54" s="85"/>
      <c r="AY54" s="16"/>
      <c r="AZ54" s="85"/>
      <c r="BA54" s="16"/>
      <c r="BB54" s="85"/>
      <c r="BC54" s="16"/>
      <c r="BD54" s="85"/>
      <c r="BE54" s="16"/>
      <c r="BF54" s="85"/>
      <c r="BG54" s="16"/>
      <c r="BH54" s="85"/>
      <c r="BI54" s="16"/>
      <c r="BJ54" s="85"/>
      <c r="BK54" s="16"/>
      <c r="BL54" s="85"/>
      <c r="BM54" s="16"/>
      <c r="BN54" s="85"/>
      <c r="BO54" s="16"/>
      <c r="BP54" s="85"/>
      <c r="BQ54" s="16"/>
      <c r="BR54" s="17"/>
      <c r="BS54" s="16"/>
      <c r="BT54" s="19"/>
      <c r="BU54" s="17"/>
      <c r="BV54" s="16"/>
      <c r="BW54" s="17"/>
      <c r="BX54" s="16"/>
      <c r="BY54" s="17"/>
      <c r="BZ54" s="16"/>
      <c r="CA54" s="17"/>
      <c r="CB54" s="16"/>
      <c r="CC54" s="17"/>
      <c r="CD54" s="16"/>
      <c r="CE54" s="17"/>
      <c r="CF54" s="16"/>
      <c r="CG54" s="15"/>
      <c r="CH54" s="16"/>
      <c r="CI54" s="15"/>
      <c r="CJ54" s="16"/>
      <c r="CK54" s="15"/>
      <c r="CL54" s="16"/>
      <c r="CM54" s="15"/>
      <c r="CN54" s="16"/>
      <c r="CO54" s="15"/>
      <c r="CP54" s="16"/>
      <c r="CQ54" s="15"/>
      <c r="CR54" s="16"/>
      <c r="CS54" s="19"/>
      <c r="CT54" s="20">
        <f t="shared" si="0"/>
        <v>15500</v>
      </c>
      <c r="CU54" s="20">
        <f t="shared" si="0"/>
        <v>15500</v>
      </c>
      <c r="CV54" s="21">
        <f t="shared" si="1"/>
        <v>0</v>
      </c>
    </row>
    <row r="55" spans="1:100" ht="25.5" customHeight="1">
      <c r="A55" s="7">
        <v>4</v>
      </c>
      <c r="B55" s="25" t="s">
        <v>26</v>
      </c>
      <c r="C55" s="9" t="s">
        <v>27</v>
      </c>
      <c r="D55" s="9" t="s">
        <v>1414</v>
      </c>
      <c r="E55" s="9" t="s">
        <v>1412</v>
      </c>
      <c r="F55" s="10" t="s">
        <v>28</v>
      </c>
      <c r="G55" s="142"/>
      <c r="H55" s="84" t="s">
        <v>1419</v>
      </c>
      <c r="I55" s="12">
        <v>4600</v>
      </c>
      <c r="J55" s="23" t="s">
        <v>29</v>
      </c>
      <c r="K55" s="14">
        <f>CT55</f>
        <v>44480</v>
      </c>
      <c r="L55" s="2"/>
      <c r="M55" s="15">
        <v>1500</v>
      </c>
      <c r="N55" s="16">
        <v>1500</v>
      </c>
      <c r="O55" s="15">
        <v>1000</v>
      </c>
      <c r="P55" s="16">
        <v>1000</v>
      </c>
      <c r="Q55" s="15">
        <v>5000</v>
      </c>
      <c r="R55" s="16">
        <v>5000</v>
      </c>
      <c r="S55" s="15">
        <v>8000</v>
      </c>
      <c r="T55" s="16">
        <v>1500</v>
      </c>
      <c r="U55" s="17"/>
      <c r="V55" s="16"/>
      <c r="W55" s="15"/>
      <c r="X55" s="16"/>
      <c r="Y55" s="18">
        <v>3220</v>
      </c>
      <c r="Z55" s="16">
        <v>3220</v>
      </c>
      <c r="AA55" s="18">
        <v>3220</v>
      </c>
      <c r="AB55" s="16">
        <v>0</v>
      </c>
      <c r="AC55" s="18">
        <v>3220</v>
      </c>
      <c r="AD55" s="16"/>
      <c r="AE55" s="18">
        <v>3220</v>
      </c>
      <c r="AF55" s="16">
        <v>3220</v>
      </c>
      <c r="AG55" s="18">
        <v>3220</v>
      </c>
      <c r="AH55" s="16"/>
      <c r="AI55" s="18">
        <v>3220</v>
      </c>
      <c r="AJ55" s="16"/>
      <c r="AK55" s="18">
        <v>3220</v>
      </c>
      <c r="AL55" s="16"/>
      <c r="AM55" s="18">
        <v>3220</v>
      </c>
      <c r="AN55" s="16"/>
      <c r="AO55" s="18">
        <v>3220</v>
      </c>
      <c r="AP55" s="16">
        <v>6500</v>
      </c>
      <c r="AQ55" s="17"/>
      <c r="AR55" s="16"/>
      <c r="AS55" s="17"/>
      <c r="AT55" s="16"/>
      <c r="AU55" s="82"/>
      <c r="AV55" s="85"/>
      <c r="AW55" s="16"/>
      <c r="AX55" s="85"/>
      <c r="AY55" s="16"/>
      <c r="AZ55" s="85"/>
      <c r="BA55" s="16"/>
      <c r="BB55" s="85"/>
      <c r="BC55" s="16"/>
      <c r="BD55" s="85"/>
      <c r="BE55" s="16"/>
      <c r="BF55" s="85"/>
      <c r="BG55" s="16"/>
      <c r="BH55" s="85"/>
      <c r="BI55" s="16"/>
      <c r="BJ55" s="85"/>
      <c r="BK55" s="16"/>
      <c r="BL55" s="85"/>
      <c r="BM55" s="16"/>
      <c r="BN55" s="85"/>
      <c r="BO55" s="16"/>
      <c r="BP55" s="85"/>
      <c r="BQ55" s="16"/>
      <c r="BR55" s="17"/>
      <c r="BS55" s="16"/>
      <c r="BT55" s="19"/>
      <c r="BU55" s="17"/>
      <c r="BV55" s="16"/>
      <c r="BW55" s="17"/>
      <c r="BX55" s="16"/>
      <c r="BY55" s="17"/>
      <c r="BZ55" s="16"/>
      <c r="CA55" s="17"/>
      <c r="CB55" s="16"/>
      <c r="CC55" s="17"/>
      <c r="CD55" s="16"/>
      <c r="CE55" s="17"/>
      <c r="CF55" s="16"/>
      <c r="CG55" s="15"/>
      <c r="CH55" s="16"/>
      <c r="CI55" s="15"/>
      <c r="CJ55" s="16"/>
      <c r="CK55" s="15"/>
      <c r="CL55" s="16"/>
      <c r="CM55" s="15"/>
      <c r="CN55" s="16"/>
      <c r="CO55" s="15"/>
      <c r="CP55" s="16"/>
      <c r="CQ55" s="15"/>
      <c r="CR55" s="16"/>
      <c r="CS55" s="19"/>
      <c r="CT55" s="20">
        <f t="shared" si="0"/>
        <v>44480</v>
      </c>
      <c r="CU55" s="20">
        <f t="shared" si="0"/>
        <v>21940</v>
      </c>
      <c r="CV55" s="21">
        <f t="shared" si="1"/>
        <v>22540</v>
      </c>
    </row>
    <row r="56" spans="1:100" ht="25.5" customHeight="1">
      <c r="A56" s="86">
        <v>5</v>
      </c>
      <c r="B56" s="25" t="s">
        <v>30</v>
      </c>
      <c r="C56" s="9" t="s">
        <v>31</v>
      </c>
      <c r="D56" s="9" t="s">
        <v>1414</v>
      </c>
      <c r="E56" s="9" t="s">
        <v>1412</v>
      </c>
      <c r="F56" s="10" t="s">
        <v>32</v>
      </c>
      <c r="G56" s="143"/>
      <c r="H56" s="84" t="s">
        <v>1418</v>
      </c>
      <c r="I56" s="12">
        <v>0</v>
      </c>
      <c r="J56" s="23" t="s">
        <v>33</v>
      </c>
      <c r="K56" s="27">
        <f>CT56</f>
        <v>2000</v>
      </c>
      <c r="L56" s="2"/>
      <c r="M56" s="15">
        <v>1500</v>
      </c>
      <c r="N56" s="16">
        <v>1500</v>
      </c>
      <c r="O56" s="15">
        <v>500</v>
      </c>
      <c r="P56" s="16">
        <v>500</v>
      </c>
      <c r="Q56" s="15"/>
      <c r="R56" s="16"/>
      <c r="S56" s="15"/>
      <c r="T56" s="16"/>
      <c r="U56" s="17"/>
      <c r="V56" s="16"/>
      <c r="W56" s="15"/>
      <c r="X56" s="16"/>
      <c r="Y56" s="18"/>
      <c r="Z56" s="16"/>
      <c r="AA56" s="18"/>
      <c r="AB56" s="16"/>
      <c r="AC56" s="18"/>
      <c r="AD56" s="16"/>
      <c r="AE56" s="18"/>
      <c r="AF56" s="16"/>
      <c r="AG56" s="18"/>
      <c r="AH56" s="16"/>
      <c r="AI56" s="18"/>
      <c r="AJ56" s="16"/>
      <c r="AK56" s="18"/>
      <c r="AL56" s="16"/>
      <c r="AM56" s="18"/>
      <c r="AN56" s="16"/>
      <c r="AO56" s="18"/>
      <c r="AP56" s="16"/>
      <c r="AQ56" s="17"/>
      <c r="AR56" s="16"/>
      <c r="AS56" s="17"/>
      <c r="AT56" s="16"/>
      <c r="AU56" s="82"/>
      <c r="AV56" s="85"/>
      <c r="AW56" s="16"/>
      <c r="AX56" s="85"/>
      <c r="AY56" s="16"/>
      <c r="AZ56" s="85"/>
      <c r="BA56" s="16"/>
      <c r="BB56" s="85"/>
      <c r="BC56" s="16"/>
      <c r="BD56" s="85"/>
      <c r="BE56" s="16"/>
      <c r="BF56" s="85"/>
      <c r="BG56" s="16"/>
      <c r="BH56" s="85"/>
      <c r="BI56" s="16"/>
      <c r="BJ56" s="85"/>
      <c r="BK56" s="16"/>
      <c r="BL56" s="85"/>
      <c r="BM56" s="16"/>
      <c r="BN56" s="85"/>
      <c r="BO56" s="16"/>
      <c r="BP56" s="85"/>
      <c r="BQ56" s="16"/>
      <c r="BR56" s="17"/>
      <c r="BS56" s="16"/>
      <c r="BT56" s="19"/>
      <c r="BU56" s="17"/>
      <c r="BV56" s="16"/>
      <c r="BW56" s="17"/>
      <c r="BX56" s="16"/>
      <c r="BY56" s="17"/>
      <c r="BZ56" s="16"/>
      <c r="CA56" s="17"/>
      <c r="CB56" s="16"/>
      <c r="CC56" s="17"/>
      <c r="CD56" s="16"/>
      <c r="CE56" s="17"/>
      <c r="CF56" s="16"/>
      <c r="CG56" s="15"/>
      <c r="CH56" s="16"/>
      <c r="CI56" s="15"/>
      <c r="CJ56" s="16"/>
      <c r="CK56" s="15"/>
      <c r="CL56" s="16"/>
      <c r="CM56" s="15"/>
      <c r="CN56" s="16"/>
      <c r="CO56" s="15"/>
      <c r="CP56" s="16"/>
      <c r="CQ56" s="15"/>
      <c r="CR56" s="16"/>
      <c r="CS56" s="19"/>
      <c r="CT56" s="20">
        <f t="shared" si="0"/>
        <v>2000</v>
      </c>
      <c r="CU56" s="20">
        <f t="shared" si="0"/>
        <v>2000</v>
      </c>
      <c r="CV56" s="21">
        <f t="shared" si="1"/>
        <v>0</v>
      </c>
    </row>
    <row r="57" spans="1:100" ht="25.5" customHeight="1">
      <c r="A57" s="7">
        <v>2</v>
      </c>
      <c r="B57" s="25" t="s">
        <v>576</v>
      </c>
      <c r="C57" s="9" t="s">
        <v>577</v>
      </c>
      <c r="D57" s="9" t="s">
        <v>1414</v>
      </c>
      <c r="E57" s="9" t="s">
        <v>1411</v>
      </c>
      <c r="F57" s="83" t="s">
        <v>578</v>
      </c>
      <c r="G57" s="143"/>
      <c r="H57" s="84"/>
      <c r="I57" s="62">
        <v>6600</v>
      </c>
      <c r="J57" s="84"/>
      <c r="K57" s="27">
        <f>CV57</f>
        <v>27720</v>
      </c>
      <c r="L57" s="2"/>
      <c r="M57" s="15">
        <v>1500</v>
      </c>
      <c r="N57" s="16">
        <v>1500</v>
      </c>
      <c r="O57" s="15">
        <v>1000</v>
      </c>
      <c r="P57" s="16">
        <v>1000</v>
      </c>
      <c r="Q57" s="15">
        <v>5000</v>
      </c>
      <c r="R57" s="16">
        <v>5000</v>
      </c>
      <c r="S57" s="15">
        <v>8000</v>
      </c>
      <c r="T57" s="16">
        <f t="shared" ref="T57:T63" si="3">1500+0</f>
        <v>1500</v>
      </c>
      <c r="U57" s="15"/>
      <c r="V57" s="16"/>
      <c r="W57" s="18">
        <v>4620</v>
      </c>
      <c r="X57" s="16">
        <v>0</v>
      </c>
      <c r="Y57" s="18">
        <v>4620</v>
      </c>
      <c r="Z57" s="16">
        <v>0</v>
      </c>
      <c r="AA57" s="18">
        <v>4620</v>
      </c>
      <c r="AB57" s="16"/>
      <c r="AC57" s="18">
        <v>4620</v>
      </c>
      <c r="AD57" s="16">
        <v>15740</v>
      </c>
      <c r="AE57" s="18">
        <v>4620</v>
      </c>
      <c r="AF57" s="16"/>
      <c r="AG57" s="18">
        <v>4620</v>
      </c>
      <c r="AH57" s="16"/>
      <c r="AI57" s="18">
        <v>4620</v>
      </c>
      <c r="AJ57" s="16"/>
      <c r="AK57" s="18">
        <v>4620</v>
      </c>
      <c r="AL57" s="16"/>
      <c r="AM57" s="18">
        <v>4620</v>
      </c>
      <c r="AN57" s="16">
        <v>4620</v>
      </c>
      <c r="AO57" s="85"/>
      <c r="AP57" s="16"/>
      <c r="AQ57" s="85"/>
      <c r="AR57" s="16"/>
      <c r="AS57" s="85"/>
      <c r="AT57" s="16"/>
      <c r="AU57" s="82"/>
      <c r="AV57" s="85"/>
      <c r="AW57" s="16"/>
      <c r="AX57" s="85"/>
      <c r="AY57" s="16"/>
      <c r="AZ57" s="85"/>
      <c r="BA57" s="16"/>
      <c r="BB57" s="85"/>
      <c r="BC57" s="16"/>
      <c r="BD57" s="85"/>
      <c r="BE57" s="16"/>
      <c r="BF57" s="85"/>
      <c r="BG57" s="16"/>
      <c r="BH57" s="85"/>
      <c r="BI57" s="16"/>
      <c r="BJ57" s="85"/>
      <c r="BK57" s="16"/>
      <c r="BL57" s="85"/>
      <c r="BM57" s="16"/>
      <c r="BN57" s="85"/>
      <c r="BO57" s="16"/>
      <c r="BP57" s="85"/>
      <c r="BQ57" s="16"/>
      <c r="BR57" s="17"/>
      <c r="BS57" s="16"/>
      <c r="BT57" s="19"/>
      <c r="BU57" s="17"/>
      <c r="BV57" s="16"/>
      <c r="BW57" s="17"/>
      <c r="BX57" s="16"/>
      <c r="BY57" s="17"/>
      <c r="BZ57" s="16"/>
      <c r="CA57" s="17"/>
      <c r="CB57" s="16"/>
      <c r="CC57" s="17"/>
      <c r="CD57" s="16"/>
      <c r="CE57" s="17"/>
      <c r="CF57" s="16"/>
      <c r="CG57" s="15"/>
      <c r="CH57" s="16"/>
      <c r="CI57" s="15"/>
      <c r="CJ57" s="16"/>
      <c r="CK57" s="15"/>
      <c r="CL57" s="16"/>
      <c r="CM57" s="15"/>
      <c r="CN57" s="16"/>
      <c r="CO57" s="15"/>
      <c r="CP57" s="16"/>
      <c r="CQ57" s="15"/>
      <c r="CR57" s="16"/>
      <c r="CS57" s="19"/>
      <c r="CT57" s="20">
        <f t="shared" si="0"/>
        <v>57080</v>
      </c>
      <c r="CU57" s="20">
        <f t="shared" si="0"/>
        <v>29360</v>
      </c>
      <c r="CV57" s="21">
        <f t="shared" si="1"/>
        <v>27720</v>
      </c>
    </row>
    <row r="58" spans="1:100" ht="25.5" customHeight="1">
      <c r="A58" s="86">
        <v>3</v>
      </c>
      <c r="B58" s="25" t="s">
        <v>579</v>
      </c>
      <c r="C58" s="9" t="s">
        <v>580</v>
      </c>
      <c r="D58" s="9" t="s">
        <v>1414</v>
      </c>
      <c r="E58" s="9" t="s">
        <v>1411</v>
      </c>
      <c r="F58" s="83" t="s">
        <v>581</v>
      </c>
      <c r="G58" s="143"/>
      <c r="H58" s="84"/>
      <c r="I58" s="62">
        <v>6600</v>
      </c>
      <c r="J58" s="84"/>
      <c r="K58" s="27">
        <f>CV58</f>
        <v>4620</v>
      </c>
      <c r="L58" s="2"/>
      <c r="M58" s="15">
        <v>1500</v>
      </c>
      <c r="N58" s="16">
        <v>1500</v>
      </c>
      <c r="O58" s="15">
        <v>1000</v>
      </c>
      <c r="P58" s="16">
        <v>1000</v>
      </c>
      <c r="Q58" s="15">
        <v>5000</v>
      </c>
      <c r="R58" s="16">
        <v>5000</v>
      </c>
      <c r="S58" s="15">
        <v>8000</v>
      </c>
      <c r="T58" s="16">
        <f t="shared" si="3"/>
        <v>1500</v>
      </c>
      <c r="U58" s="15"/>
      <c r="V58" s="16"/>
      <c r="W58" s="18">
        <v>4620</v>
      </c>
      <c r="X58" s="16">
        <v>0</v>
      </c>
      <c r="Y58" s="18">
        <v>4620</v>
      </c>
      <c r="Z58" s="16">
        <v>0</v>
      </c>
      <c r="AA58" s="18">
        <v>4620</v>
      </c>
      <c r="AB58" s="16">
        <v>0</v>
      </c>
      <c r="AC58" s="18">
        <v>4620</v>
      </c>
      <c r="AD58" s="16">
        <v>24980</v>
      </c>
      <c r="AE58" s="18">
        <v>4620</v>
      </c>
      <c r="AF58" s="16"/>
      <c r="AG58" s="18">
        <v>4620</v>
      </c>
      <c r="AH58" s="16"/>
      <c r="AI58" s="18">
        <v>4620</v>
      </c>
      <c r="AJ58" s="16"/>
      <c r="AK58" s="18">
        <v>4620</v>
      </c>
      <c r="AL58" s="16"/>
      <c r="AM58" s="18">
        <v>4620</v>
      </c>
      <c r="AN58" s="16">
        <v>18480</v>
      </c>
      <c r="AO58" s="85"/>
      <c r="AP58" s="16"/>
      <c r="AQ58" s="85"/>
      <c r="AR58" s="16"/>
      <c r="AS58" s="85"/>
      <c r="AT58" s="16"/>
      <c r="AU58" s="82"/>
      <c r="AV58" s="85"/>
      <c r="AW58" s="16"/>
      <c r="AX58" s="85"/>
      <c r="AY58" s="16"/>
      <c r="AZ58" s="85"/>
      <c r="BA58" s="16"/>
      <c r="BB58" s="85"/>
      <c r="BC58" s="16"/>
      <c r="BD58" s="85"/>
      <c r="BE58" s="16"/>
      <c r="BF58" s="85"/>
      <c r="BG58" s="16"/>
      <c r="BH58" s="85"/>
      <c r="BI58" s="16"/>
      <c r="BJ58" s="85"/>
      <c r="BK58" s="16"/>
      <c r="BL58" s="85"/>
      <c r="BM58" s="16"/>
      <c r="BN58" s="85"/>
      <c r="BO58" s="16"/>
      <c r="BP58" s="85"/>
      <c r="BQ58" s="16"/>
      <c r="BR58" s="17"/>
      <c r="BS58" s="16"/>
      <c r="BT58" s="19"/>
      <c r="BU58" s="17"/>
      <c r="BV58" s="16"/>
      <c r="BW58" s="17"/>
      <c r="BX58" s="16"/>
      <c r="BY58" s="17"/>
      <c r="BZ58" s="16"/>
      <c r="CA58" s="17"/>
      <c r="CB58" s="16"/>
      <c r="CC58" s="17"/>
      <c r="CD58" s="16"/>
      <c r="CE58" s="17"/>
      <c r="CF58" s="16"/>
      <c r="CG58" s="15"/>
      <c r="CH58" s="16"/>
      <c r="CI58" s="15"/>
      <c r="CJ58" s="16"/>
      <c r="CK58" s="15"/>
      <c r="CL58" s="16"/>
      <c r="CM58" s="15"/>
      <c r="CN58" s="16"/>
      <c r="CO58" s="15"/>
      <c r="CP58" s="16"/>
      <c r="CQ58" s="15"/>
      <c r="CR58" s="16"/>
      <c r="CS58" s="19"/>
      <c r="CT58" s="20">
        <f t="shared" si="0"/>
        <v>57080</v>
      </c>
      <c r="CU58" s="20">
        <f t="shared" si="0"/>
        <v>52460</v>
      </c>
      <c r="CV58" s="21">
        <f t="shared" si="1"/>
        <v>4620</v>
      </c>
    </row>
    <row r="59" spans="1:100" ht="25.5" customHeight="1">
      <c r="A59" s="7">
        <v>4</v>
      </c>
      <c r="B59" s="25" t="s">
        <v>582</v>
      </c>
      <c r="C59" s="9" t="s">
        <v>583</v>
      </c>
      <c r="D59" s="9" t="s">
        <v>1414</v>
      </c>
      <c r="E59" s="9" t="s">
        <v>1411</v>
      </c>
      <c r="F59" s="83" t="s">
        <v>584</v>
      </c>
      <c r="G59" s="22"/>
      <c r="H59" s="84"/>
      <c r="I59" s="62">
        <v>6600</v>
      </c>
      <c r="J59" s="84"/>
      <c r="K59" s="14">
        <f>CV59</f>
        <v>4620</v>
      </c>
      <c r="L59" s="2"/>
      <c r="M59" s="15">
        <v>1500</v>
      </c>
      <c r="N59" s="16">
        <v>1500</v>
      </c>
      <c r="O59" s="15">
        <v>1000</v>
      </c>
      <c r="P59" s="16">
        <v>1000</v>
      </c>
      <c r="Q59" s="15">
        <v>5000</v>
      </c>
      <c r="R59" s="16">
        <v>5000</v>
      </c>
      <c r="S59" s="15">
        <v>8000</v>
      </c>
      <c r="T59" s="16">
        <f t="shared" si="3"/>
        <v>1500</v>
      </c>
      <c r="U59" s="15"/>
      <c r="V59" s="16"/>
      <c r="W59" s="18">
        <v>4620</v>
      </c>
      <c r="X59" s="87">
        <v>11120</v>
      </c>
      <c r="Y59" s="18">
        <v>4620</v>
      </c>
      <c r="Z59" s="16">
        <v>0</v>
      </c>
      <c r="AA59" s="18">
        <v>4620</v>
      </c>
      <c r="AB59" s="16">
        <v>0</v>
      </c>
      <c r="AC59" s="18">
        <v>4620</v>
      </c>
      <c r="AD59" s="16">
        <v>13860</v>
      </c>
      <c r="AE59" s="18">
        <v>4620</v>
      </c>
      <c r="AF59" s="16"/>
      <c r="AG59" s="18">
        <v>4620</v>
      </c>
      <c r="AH59" s="16"/>
      <c r="AI59" s="18">
        <v>4620</v>
      </c>
      <c r="AJ59" s="16"/>
      <c r="AK59" s="18">
        <v>4620</v>
      </c>
      <c r="AL59" s="16"/>
      <c r="AM59" s="18">
        <v>4620</v>
      </c>
      <c r="AN59" s="16">
        <v>18480</v>
      </c>
      <c r="AO59" s="85"/>
      <c r="AP59" s="16"/>
      <c r="AQ59" s="85"/>
      <c r="AR59" s="16"/>
      <c r="AS59" s="85"/>
      <c r="AT59" s="16"/>
      <c r="AU59" s="82"/>
      <c r="AV59" s="85"/>
      <c r="AW59" s="16"/>
      <c r="AX59" s="85"/>
      <c r="AY59" s="16"/>
      <c r="AZ59" s="85"/>
      <c r="BA59" s="16"/>
      <c r="BB59" s="85"/>
      <c r="BC59" s="16"/>
      <c r="BD59" s="85"/>
      <c r="BE59" s="16"/>
      <c r="BF59" s="85"/>
      <c r="BG59" s="16"/>
      <c r="BH59" s="85"/>
      <c r="BI59" s="16"/>
      <c r="BJ59" s="85"/>
      <c r="BK59" s="16"/>
      <c r="BL59" s="85"/>
      <c r="BM59" s="16"/>
      <c r="BN59" s="85"/>
      <c r="BO59" s="16"/>
      <c r="BP59" s="85"/>
      <c r="BQ59" s="16"/>
      <c r="BR59" s="17"/>
      <c r="BS59" s="16"/>
      <c r="BT59" s="19"/>
      <c r="BU59" s="17"/>
      <c r="BV59" s="16"/>
      <c r="BW59" s="17"/>
      <c r="BX59" s="16"/>
      <c r="BY59" s="17"/>
      <c r="BZ59" s="16"/>
      <c r="CA59" s="17"/>
      <c r="CB59" s="16"/>
      <c r="CC59" s="17"/>
      <c r="CD59" s="16"/>
      <c r="CE59" s="17"/>
      <c r="CF59" s="16"/>
      <c r="CG59" s="15"/>
      <c r="CH59" s="16"/>
      <c r="CI59" s="15"/>
      <c r="CJ59" s="16"/>
      <c r="CK59" s="15"/>
      <c r="CL59" s="16"/>
      <c r="CM59" s="15"/>
      <c r="CN59" s="16"/>
      <c r="CO59" s="15"/>
      <c r="CP59" s="16"/>
      <c r="CQ59" s="15"/>
      <c r="CR59" s="16"/>
      <c r="CS59" s="19"/>
      <c r="CT59" s="20">
        <f t="shared" si="0"/>
        <v>57080</v>
      </c>
      <c r="CU59" s="20">
        <f t="shared" si="0"/>
        <v>52460</v>
      </c>
      <c r="CV59" s="21">
        <f t="shared" si="1"/>
        <v>4620</v>
      </c>
    </row>
    <row r="60" spans="1:100" ht="25.5" customHeight="1">
      <c r="A60" s="86">
        <v>6</v>
      </c>
      <c r="B60" s="25" t="s">
        <v>34</v>
      </c>
      <c r="C60" s="9" t="s">
        <v>35</v>
      </c>
      <c r="D60" s="9" t="s">
        <v>1414</v>
      </c>
      <c r="E60" s="9" t="s">
        <v>1412</v>
      </c>
      <c r="F60" s="10" t="s">
        <v>36</v>
      </c>
      <c r="G60" s="22"/>
      <c r="H60" s="84" t="s">
        <v>1420</v>
      </c>
      <c r="I60" s="12">
        <v>2600</v>
      </c>
      <c r="J60" s="23" t="s">
        <v>37</v>
      </c>
      <c r="K60" s="14">
        <f>CT60</f>
        <v>31880</v>
      </c>
      <c r="L60" s="2"/>
      <c r="M60" s="15">
        <v>1500</v>
      </c>
      <c r="N60" s="16">
        <v>1500</v>
      </c>
      <c r="O60" s="15">
        <v>1000</v>
      </c>
      <c r="P60" s="16">
        <v>1000</v>
      </c>
      <c r="Q60" s="15">
        <v>5000</v>
      </c>
      <c r="R60" s="16">
        <v>5000</v>
      </c>
      <c r="S60" s="15">
        <v>8000</v>
      </c>
      <c r="T60" s="16">
        <f t="shared" si="3"/>
        <v>1500</v>
      </c>
      <c r="U60" s="17"/>
      <c r="V60" s="16"/>
      <c r="W60" s="15"/>
      <c r="X60" s="16"/>
      <c r="Y60" s="18">
        <v>1820</v>
      </c>
      <c r="Z60" s="16">
        <v>1820</v>
      </c>
      <c r="AA60" s="18">
        <v>1820</v>
      </c>
      <c r="AB60" s="16">
        <v>1800</v>
      </c>
      <c r="AC60" s="18">
        <v>1820</v>
      </c>
      <c r="AD60" s="16">
        <v>1000</v>
      </c>
      <c r="AE60" s="18">
        <v>1820</v>
      </c>
      <c r="AF60" s="16">
        <f>1000+7040</f>
        <v>8040</v>
      </c>
      <c r="AG60" s="18">
        <v>1820</v>
      </c>
      <c r="AH60" s="16">
        <v>1540</v>
      </c>
      <c r="AI60" s="18">
        <v>1820</v>
      </c>
      <c r="AJ60" s="16">
        <v>1540</v>
      </c>
      <c r="AK60" s="18">
        <v>1820</v>
      </c>
      <c r="AL60" s="16">
        <v>1540</v>
      </c>
      <c r="AM60" s="18">
        <v>1820</v>
      </c>
      <c r="AN60" s="16">
        <v>1540</v>
      </c>
      <c r="AO60" s="18">
        <v>1820</v>
      </c>
      <c r="AP60" s="16"/>
      <c r="AQ60" s="17"/>
      <c r="AR60" s="16"/>
      <c r="AS60" s="17"/>
      <c r="AT60" s="16"/>
      <c r="AU60" s="82"/>
      <c r="AV60" s="85"/>
      <c r="AW60" s="16"/>
      <c r="AX60" s="85"/>
      <c r="AY60" s="16"/>
      <c r="AZ60" s="85"/>
      <c r="BA60" s="16"/>
      <c r="BB60" s="85"/>
      <c r="BC60" s="16"/>
      <c r="BD60" s="85"/>
      <c r="BE60" s="16"/>
      <c r="BF60" s="85"/>
      <c r="BG60" s="16"/>
      <c r="BH60" s="85"/>
      <c r="BI60" s="16"/>
      <c r="BJ60" s="85"/>
      <c r="BK60" s="16"/>
      <c r="BL60" s="85"/>
      <c r="BM60" s="16"/>
      <c r="BN60" s="85"/>
      <c r="BO60" s="16"/>
      <c r="BP60" s="85"/>
      <c r="BQ60" s="16"/>
      <c r="BR60" s="17"/>
      <c r="BS60" s="16"/>
      <c r="BT60" s="19"/>
      <c r="BU60" s="17"/>
      <c r="BV60" s="16"/>
      <c r="BW60" s="17"/>
      <c r="BX60" s="16"/>
      <c r="BY60" s="17"/>
      <c r="BZ60" s="16"/>
      <c r="CA60" s="17"/>
      <c r="CB60" s="16"/>
      <c r="CC60" s="17"/>
      <c r="CD60" s="16"/>
      <c r="CE60" s="17"/>
      <c r="CF60" s="16"/>
      <c r="CG60" s="15"/>
      <c r="CH60" s="16"/>
      <c r="CI60" s="15"/>
      <c r="CJ60" s="16"/>
      <c r="CK60" s="15"/>
      <c r="CL60" s="16"/>
      <c r="CM60" s="15"/>
      <c r="CN60" s="16"/>
      <c r="CO60" s="15"/>
      <c r="CP60" s="16"/>
      <c r="CQ60" s="15"/>
      <c r="CR60" s="16"/>
      <c r="CS60" s="19"/>
      <c r="CT60" s="20">
        <f t="shared" si="0"/>
        <v>31880</v>
      </c>
      <c r="CU60" s="20">
        <f t="shared" si="0"/>
        <v>27820</v>
      </c>
      <c r="CV60" s="21">
        <f t="shared" si="1"/>
        <v>4060</v>
      </c>
    </row>
    <row r="61" spans="1:100" ht="25.5" customHeight="1">
      <c r="A61" s="7">
        <v>7</v>
      </c>
      <c r="B61" s="25" t="s">
        <v>38</v>
      </c>
      <c r="C61" s="9" t="s">
        <v>39</v>
      </c>
      <c r="D61" s="9" t="s">
        <v>1414</v>
      </c>
      <c r="E61" s="9" t="s">
        <v>1412</v>
      </c>
      <c r="F61" s="10" t="s">
        <v>40</v>
      </c>
      <c r="G61" s="22"/>
      <c r="H61" s="23"/>
      <c r="I61" s="12">
        <v>6600</v>
      </c>
      <c r="J61" s="23"/>
      <c r="K61" s="14">
        <f>CT61</f>
        <v>57080</v>
      </c>
      <c r="L61" s="2"/>
      <c r="M61" s="15">
        <v>1500</v>
      </c>
      <c r="N61" s="16">
        <v>1500</v>
      </c>
      <c r="O61" s="15">
        <v>1000</v>
      </c>
      <c r="P61" s="16">
        <v>1000</v>
      </c>
      <c r="Q61" s="15">
        <v>5000</v>
      </c>
      <c r="R61" s="16">
        <v>5000</v>
      </c>
      <c r="S61" s="15">
        <v>8000</v>
      </c>
      <c r="T61" s="16">
        <f t="shared" si="3"/>
        <v>1500</v>
      </c>
      <c r="U61" s="17"/>
      <c r="V61" s="16"/>
      <c r="W61" s="15"/>
      <c r="X61" s="16"/>
      <c r="Y61" s="18">
        <v>4620</v>
      </c>
      <c r="Z61" s="16">
        <v>4620</v>
      </c>
      <c r="AA61" s="18">
        <v>4620</v>
      </c>
      <c r="AB61" s="16">
        <v>4620</v>
      </c>
      <c r="AC61" s="18">
        <v>4620</v>
      </c>
      <c r="AD61" s="16">
        <v>4620</v>
      </c>
      <c r="AE61" s="18">
        <v>4620</v>
      </c>
      <c r="AF61" s="16">
        <f>4620+6500</f>
        <v>11120</v>
      </c>
      <c r="AG61" s="18">
        <v>4620</v>
      </c>
      <c r="AH61" s="16">
        <v>4620</v>
      </c>
      <c r="AI61" s="18">
        <v>4620</v>
      </c>
      <c r="AJ61" s="16">
        <v>4620</v>
      </c>
      <c r="AK61" s="18">
        <v>4620</v>
      </c>
      <c r="AL61" s="16">
        <v>4620</v>
      </c>
      <c r="AM61" s="18">
        <v>4620</v>
      </c>
      <c r="AN61" s="16">
        <v>4620</v>
      </c>
      <c r="AO61" s="18">
        <v>4620</v>
      </c>
      <c r="AP61" s="16">
        <v>4620</v>
      </c>
      <c r="AQ61" s="17"/>
      <c r="AR61" s="16"/>
      <c r="AS61" s="17"/>
      <c r="AT61" s="16"/>
      <c r="AU61" s="82"/>
      <c r="AV61" s="85"/>
      <c r="AW61" s="16"/>
      <c r="AX61" s="85"/>
      <c r="AY61" s="16"/>
      <c r="AZ61" s="85"/>
      <c r="BA61" s="16"/>
      <c r="BB61" s="85"/>
      <c r="BC61" s="16"/>
      <c r="BD61" s="85"/>
      <c r="BE61" s="16"/>
      <c r="BF61" s="85"/>
      <c r="BG61" s="16"/>
      <c r="BH61" s="85"/>
      <c r="BI61" s="16"/>
      <c r="BJ61" s="85"/>
      <c r="BK61" s="16"/>
      <c r="BL61" s="85"/>
      <c r="BM61" s="16"/>
      <c r="BN61" s="85"/>
      <c r="BO61" s="16"/>
      <c r="BP61" s="85"/>
      <c r="BQ61" s="16"/>
      <c r="BR61" s="17"/>
      <c r="BS61" s="16"/>
      <c r="BT61" s="19"/>
      <c r="BU61" s="17"/>
      <c r="BV61" s="16"/>
      <c r="BW61" s="17"/>
      <c r="BX61" s="16"/>
      <c r="BY61" s="17"/>
      <c r="BZ61" s="16"/>
      <c r="CA61" s="17"/>
      <c r="CB61" s="16"/>
      <c r="CC61" s="17"/>
      <c r="CD61" s="16"/>
      <c r="CE61" s="17"/>
      <c r="CF61" s="16"/>
      <c r="CG61" s="15"/>
      <c r="CH61" s="16"/>
      <c r="CI61" s="15"/>
      <c r="CJ61" s="16"/>
      <c r="CK61" s="15"/>
      <c r="CL61" s="16"/>
      <c r="CM61" s="15"/>
      <c r="CN61" s="16"/>
      <c r="CO61" s="15"/>
      <c r="CP61" s="16"/>
      <c r="CQ61" s="15"/>
      <c r="CR61" s="16"/>
      <c r="CS61" s="19"/>
      <c r="CT61" s="20">
        <f t="shared" si="0"/>
        <v>57080</v>
      </c>
      <c r="CU61" s="20">
        <f t="shared" si="0"/>
        <v>57080</v>
      </c>
      <c r="CV61" s="21">
        <f t="shared" si="1"/>
        <v>0</v>
      </c>
    </row>
    <row r="62" spans="1:100" ht="25.5" customHeight="1">
      <c r="A62" s="86">
        <v>8</v>
      </c>
      <c r="B62" s="25" t="s">
        <v>41</v>
      </c>
      <c r="C62" s="9" t="s">
        <v>42</v>
      </c>
      <c r="D62" s="9" t="s">
        <v>1414</v>
      </c>
      <c r="E62" s="9" t="s">
        <v>1412</v>
      </c>
      <c r="F62" s="10" t="s">
        <v>43</v>
      </c>
      <c r="G62" s="144"/>
      <c r="H62" s="100" t="s">
        <v>1425</v>
      </c>
      <c r="I62" s="12">
        <v>5600</v>
      </c>
      <c r="J62" s="160" t="s">
        <v>22</v>
      </c>
      <c r="K62" s="14">
        <f>CT62</f>
        <v>50780</v>
      </c>
      <c r="L62" s="2"/>
      <c r="M62" s="15">
        <v>1500</v>
      </c>
      <c r="N62" s="16">
        <v>1500</v>
      </c>
      <c r="O62" s="15">
        <v>1000</v>
      </c>
      <c r="P62" s="16">
        <v>1000</v>
      </c>
      <c r="Q62" s="15">
        <v>5000</v>
      </c>
      <c r="R62" s="16">
        <v>5000</v>
      </c>
      <c r="S62" s="15">
        <v>8000</v>
      </c>
      <c r="T62" s="16">
        <f t="shared" si="3"/>
        <v>1500</v>
      </c>
      <c r="U62" s="17"/>
      <c r="V62" s="16"/>
      <c r="W62" s="15"/>
      <c r="X62" s="16"/>
      <c r="Y62" s="18">
        <v>3920</v>
      </c>
      <c r="Z62" s="16">
        <v>10420</v>
      </c>
      <c r="AA62" s="18">
        <v>3920</v>
      </c>
      <c r="AB62" s="16">
        <v>3920</v>
      </c>
      <c r="AC62" s="18">
        <v>3920</v>
      </c>
      <c r="AD62" s="16">
        <v>3920</v>
      </c>
      <c r="AE62" s="18">
        <v>3920</v>
      </c>
      <c r="AF62" s="16">
        <v>3920</v>
      </c>
      <c r="AG62" s="18">
        <v>3920</v>
      </c>
      <c r="AH62" s="16">
        <v>3920</v>
      </c>
      <c r="AI62" s="18">
        <v>3920</v>
      </c>
      <c r="AJ62" s="16">
        <v>3920</v>
      </c>
      <c r="AK62" s="18">
        <v>3920</v>
      </c>
      <c r="AL62" s="16">
        <v>3920</v>
      </c>
      <c r="AM62" s="18">
        <v>3920</v>
      </c>
      <c r="AN62" s="16">
        <v>3920</v>
      </c>
      <c r="AO62" s="18">
        <v>3920</v>
      </c>
      <c r="AP62" s="16"/>
      <c r="AQ62" s="17"/>
      <c r="AR62" s="16"/>
      <c r="AS62" s="17"/>
      <c r="AT62" s="16"/>
      <c r="AU62" s="82"/>
      <c r="AV62" s="85"/>
      <c r="AW62" s="16"/>
      <c r="AX62" s="85"/>
      <c r="AY62" s="16"/>
      <c r="AZ62" s="85"/>
      <c r="BA62" s="16"/>
      <c r="BB62" s="85"/>
      <c r="BC62" s="16"/>
      <c r="BD62" s="85"/>
      <c r="BE62" s="16"/>
      <c r="BF62" s="85"/>
      <c r="BG62" s="16"/>
      <c r="BH62" s="85"/>
      <c r="BI62" s="16"/>
      <c r="BJ62" s="85"/>
      <c r="BK62" s="16"/>
      <c r="BL62" s="85"/>
      <c r="BM62" s="16"/>
      <c r="BN62" s="85"/>
      <c r="BO62" s="16"/>
      <c r="BP62" s="85"/>
      <c r="BQ62" s="16"/>
      <c r="BR62" s="17"/>
      <c r="BS62" s="16"/>
      <c r="BT62" s="19"/>
      <c r="BU62" s="17"/>
      <c r="BV62" s="16"/>
      <c r="BW62" s="17"/>
      <c r="BX62" s="16"/>
      <c r="BY62" s="17"/>
      <c r="BZ62" s="16"/>
      <c r="CA62" s="17"/>
      <c r="CB62" s="16"/>
      <c r="CC62" s="17"/>
      <c r="CD62" s="16"/>
      <c r="CE62" s="17"/>
      <c r="CF62" s="16"/>
      <c r="CG62" s="15"/>
      <c r="CH62" s="16"/>
      <c r="CI62" s="15"/>
      <c r="CJ62" s="16"/>
      <c r="CK62" s="15"/>
      <c r="CL62" s="16"/>
      <c r="CM62" s="15"/>
      <c r="CN62" s="16"/>
      <c r="CO62" s="15"/>
      <c r="CP62" s="16"/>
      <c r="CQ62" s="15"/>
      <c r="CR62" s="16"/>
      <c r="CS62" s="19"/>
      <c r="CT62" s="20">
        <f t="shared" si="0"/>
        <v>50780</v>
      </c>
      <c r="CU62" s="20">
        <f t="shared" si="0"/>
        <v>46860</v>
      </c>
      <c r="CV62" s="21">
        <f t="shared" si="1"/>
        <v>3920</v>
      </c>
    </row>
    <row r="63" spans="1:100" ht="25.5" customHeight="1">
      <c r="A63" s="7">
        <v>9</v>
      </c>
      <c r="B63" s="25" t="s">
        <v>44</v>
      </c>
      <c r="C63" s="9" t="s">
        <v>45</v>
      </c>
      <c r="D63" s="9" t="s">
        <v>1414</v>
      </c>
      <c r="E63" s="9" t="s">
        <v>1412</v>
      </c>
      <c r="F63" s="28" t="s">
        <v>46</v>
      </c>
      <c r="G63" s="22"/>
      <c r="H63" s="24"/>
      <c r="I63" s="12">
        <v>6600</v>
      </c>
      <c r="J63" s="24"/>
      <c r="K63" s="14">
        <f>CT63</f>
        <v>57080</v>
      </c>
      <c r="L63" s="2"/>
      <c r="M63" s="15">
        <v>1500</v>
      </c>
      <c r="N63" s="16">
        <v>1500</v>
      </c>
      <c r="O63" s="15">
        <v>1000</v>
      </c>
      <c r="P63" s="16">
        <v>1000</v>
      </c>
      <c r="Q63" s="15">
        <v>5000</v>
      </c>
      <c r="R63" s="16">
        <v>5000</v>
      </c>
      <c r="S63" s="15">
        <v>8000</v>
      </c>
      <c r="T63" s="16">
        <f t="shared" si="3"/>
        <v>1500</v>
      </c>
      <c r="U63" s="17"/>
      <c r="V63" s="16"/>
      <c r="W63" s="15"/>
      <c r="X63" s="16"/>
      <c r="Y63" s="18">
        <v>4620</v>
      </c>
      <c r="Z63" s="16">
        <v>4620</v>
      </c>
      <c r="AA63" s="18">
        <v>4620</v>
      </c>
      <c r="AB63" s="16">
        <v>4620</v>
      </c>
      <c r="AC63" s="18">
        <v>4620</v>
      </c>
      <c r="AD63" s="16">
        <v>4620</v>
      </c>
      <c r="AE63" s="18">
        <v>4620</v>
      </c>
      <c r="AF63" s="16">
        <f>11120+4620</f>
        <v>15740</v>
      </c>
      <c r="AG63" s="18">
        <v>4620</v>
      </c>
      <c r="AH63" s="16">
        <v>0</v>
      </c>
      <c r="AI63" s="18">
        <v>4620</v>
      </c>
      <c r="AJ63" s="16">
        <v>4620</v>
      </c>
      <c r="AK63" s="18">
        <v>4620</v>
      </c>
      <c r="AL63" s="16">
        <v>4620</v>
      </c>
      <c r="AM63" s="18">
        <v>4620</v>
      </c>
      <c r="AN63" s="16"/>
      <c r="AO63" s="18">
        <v>4620</v>
      </c>
      <c r="AP63" s="16">
        <f>4620+4620</f>
        <v>9240</v>
      </c>
      <c r="AQ63" s="17"/>
      <c r="AR63" s="16"/>
      <c r="AS63" s="17"/>
      <c r="AT63" s="16"/>
      <c r="AU63" s="82"/>
      <c r="AV63" s="85"/>
      <c r="AW63" s="16"/>
      <c r="AX63" s="85"/>
      <c r="AY63" s="16"/>
      <c r="AZ63" s="85"/>
      <c r="BA63" s="16"/>
      <c r="BB63" s="85"/>
      <c r="BC63" s="16"/>
      <c r="BD63" s="85"/>
      <c r="BE63" s="16"/>
      <c r="BF63" s="85"/>
      <c r="BG63" s="16"/>
      <c r="BH63" s="85"/>
      <c r="BI63" s="16"/>
      <c r="BJ63" s="85"/>
      <c r="BK63" s="16"/>
      <c r="BL63" s="85"/>
      <c r="BM63" s="16"/>
      <c r="BN63" s="85"/>
      <c r="BO63" s="16"/>
      <c r="BP63" s="85"/>
      <c r="BQ63" s="16"/>
      <c r="BR63" s="17"/>
      <c r="BS63" s="16"/>
      <c r="BT63" s="19"/>
      <c r="BU63" s="17"/>
      <c r="BV63" s="16"/>
      <c r="BW63" s="17"/>
      <c r="BX63" s="16"/>
      <c r="BY63" s="17"/>
      <c r="BZ63" s="16"/>
      <c r="CA63" s="17"/>
      <c r="CB63" s="16"/>
      <c r="CC63" s="17"/>
      <c r="CD63" s="16"/>
      <c r="CE63" s="17"/>
      <c r="CF63" s="16"/>
      <c r="CG63" s="15"/>
      <c r="CH63" s="16"/>
      <c r="CI63" s="15"/>
      <c r="CJ63" s="16"/>
      <c r="CK63" s="15"/>
      <c r="CL63" s="16"/>
      <c r="CM63" s="15"/>
      <c r="CN63" s="16"/>
      <c r="CO63" s="15"/>
      <c r="CP63" s="16"/>
      <c r="CQ63" s="15"/>
      <c r="CR63" s="16"/>
      <c r="CS63" s="19"/>
      <c r="CT63" s="20">
        <f t="shared" si="0"/>
        <v>57080</v>
      </c>
      <c r="CU63" s="20">
        <f t="shared" si="0"/>
        <v>57080</v>
      </c>
      <c r="CV63" s="21">
        <f t="shared" si="1"/>
        <v>0</v>
      </c>
    </row>
    <row r="64" spans="1:100" ht="25.5" customHeight="1">
      <c r="A64" s="86">
        <v>10</v>
      </c>
      <c r="B64" s="25" t="s">
        <v>47</v>
      </c>
      <c r="C64" s="9" t="s">
        <v>48</v>
      </c>
      <c r="D64" s="9" t="s">
        <v>1414</v>
      </c>
      <c r="E64" s="9" t="s">
        <v>1412</v>
      </c>
      <c r="F64" s="10" t="s">
        <v>49</v>
      </c>
      <c r="G64" s="143"/>
      <c r="H64" s="84" t="s">
        <v>1418</v>
      </c>
      <c r="I64" s="12">
        <v>0</v>
      </c>
      <c r="J64" s="23" t="s">
        <v>33</v>
      </c>
      <c r="K64" s="27">
        <f>CT64</f>
        <v>15500</v>
      </c>
      <c r="L64" s="2"/>
      <c r="M64" s="15">
        <v>1500</v>
      </c>
      <c r="N64" s="16">
        <v>1500</v>
      </c>
      <c r="O64" s="15">
        <v>1000</v>
      </c>
      <c r="P64" s="16">
        <v>1000</v>
      </c>
      <c r="Q64" s="15">
        <v>5000</v>
      </c>
      <c r="R64" s="16">
        <v>5000</v>
      </c>
      <c r="S64" s="15">
        <v>8000</v>
      </c>
      <c r="T64" s="16">
        <f>1500+6500</f>
        <v>8000</v>
      </c>
      <c r="U64" s="17"/>
      <c r="V64" s="16"/>
      <c r="W64" s="15"/>
      <c r="X64" s="16"/>
      <c r="Y64" s="18"/>
      <c r="Z64" s="16"/>
      <c r="AA64" s="18"/>
      <c r="AB64" s="16"/>
      <c r="AC64" s="18"/>
      <c r="AD64" s="16"/>
      <c r="AE64" s="18"/>
      <c r="AF64" s="16"/>
      <c r="AG64" s="18"/>
      <c r="AH64" s="16"/>
      <c r="AI64" s="18"/>
      <c r="AJ64" s="16"/>
      <c r="AK64" s="18"/>
      <c r="AL64" s="16"/>
      <c r="AM64" s="18"/>
      <c r="AN64" s="16"/>
      <c r="AO64" s="18"/>
      <c r="AP64" s="16"/>
      <c r="AQ64" s="17"/>
      <c r="AR64" s="16"/>
      <c r="AS64" s="17"/>
      <c r="AT64" s="16"/>
      <c r="AU64" s="82"/>
      <c r="AV64" s="85"/>
      <c r="AW64" s="16"/>
      <c r="AX64" s="85"/>
      <c r="AY64" s="16"/>
      <c r="AZ64" s="85"/>
      <c r="BA64" s="16"/>
      <c r="BB64" s="85"/>
      <c r="BC64" s="16"/>
      <c r="BD64" s="85"/>
      <c r="BE64" s="16"/>
      <c r="BF64" s="85"/>
      <c r="BG64" s="16"/>
      <c r="BH64" s="85"/>
      <c r="BI64" s="16"/>
      <c r="BJ64" s="85"/>
      <c r="BK64" s="16"/>
      <c r="BL64" s="85"/>
      <c r="BM64" s="16"/>
      <c r="BN64" s="85"/>
      <c r="BO64" s="16"/>
      <c r="BP64" s="85"/>
      <c r="BQ64" s="16"/>
      <c r="BR64" s="17"/>
      <c r="BS64" s="16"/>
      <c r="BT64" s="19"/>
      <c r="BU64" s="17"/>
      <c r="BV64" s="16"/>
      <c r="BW64" s="17"/>
      <c r="BX64" s="16"/>
      <c r="BY64" s="17"/>
      <c r="BZ64" s="16"/>
      <c r="CA64" s="17"/>
      <c r="CB64" s="16"/>
      <c r="CC64" s="17"/>
      <c r="CD64" s="16"/>
      <c r="CE64" s="17"/>
      <c r="CF64" s="16"/>
      <c r="CG64" s="15"/>
      <c r="CH64" s="16"/>
      <c r="CI64" s="15"/>
      <c r="CJ64" s="16"/>
      <c r="CK64" s="15"/>
      <c r="CL64" s="16"/>
      <c r="CM64" s="15"/>
      <c r="CN64" s="16"/>
      <c r="CO64" s="15"/>
      <c r="CP64" s="16"/>
      <c r="CQ64" s="15"/>
      <c r="CR64" s="16"/>
      <c r="CS64" s="19"/>
      <c r="CT64" s="20">
        <f t="shared" si="0"/>
        <v>15500</v>
      </c>
      <c r="CU64" s="20">
        <f t="shared" si="0"/>
        <v>15500</v>
      </c>
      <c r="CV64" s="21">
        <f t="shared" si="1"/>
        <v>0</v>
      </c>
    </row>
    <row r="65" spans="1:100" ht="24.75" customHeight="1">
      <c r="A65" s="7">
        <v>5</v>
      </c>
      <c r="B65" s="88" t="s">
        <v>585</v>
      </c>
      <c r="C65" s="9" t="s">
        <v>586</v>
      </c>
      <c r="D65" s="9" t="s">
        <v>1414</v>
      </c>
      <c r="E65" s="9" t="s">
        <v>1411</v>
      </c>
      <c r="F65" s="83" t="s">
        <v>587</v>
      </c>
      <c r="G65" s="22"/>
      <c r="H65" s="84"/>
      <c r="I65" s="62">
        <v>6600</v>
      </c>
      <c r="J65" s="84"/>
      <c r="K65" s="14">
        <f>CV65</f>
        <v>26220</v>
      </c>
      <c r="L65" s="2"/>
      <c r="M65" s="15">
        <v>1500</v>
      </c>
      <c r="N65" s="16">
        <v>1500</v>
      </c>
      <c r="O65" s="15">
        <v>1000</v>
      </c>
      <c r="P65" s="16">
        <v>1000</v>
      </c>
      <c r="Q65" s="15">
        <v>5000</v>
      </c>
      <c r="R65" s="16">
        <v>5000</v>
      </c>
      <c r="S65" s="15">
        <v>8000</v>
      </c>
      <c r="T65" s="16">
        <v>1500</v>
      </c>
      <c r="U65" s="15"/>
      <c r="V65" s="16"/>
      <c r="W65" s="18">
        <v>4620</v>
      </c>
      <c r="X65" s="16"/>
      <c r="Y65" s="18">
        <v>4620</v>
      </c>
      <c r="Z65" s="16">
        <v>0</v>
      </c>
      <c r="AA65" s="18">
        <v>4620</v>
      </c>
      <c r="AB65" s="16"/>
      <c r="AC65" s="18">
        <v>4620</v>
      </c>
      <c r="AD65" s="16">
        <v>12620</v>
      </c>
      <c r="AE65" s="18">
        <v>4620</v>
      </c>
      <c r="AF65" s="16">
        <v>4620</v>
      </c>
      <c r="AG65" s="18">
        <v>4620</v>
      </c>
      <c r="AH65" s="16"/>
      <c r="AI65" s="18">
        <v>4620</v>
      </c>
      <c r="AJ65" s="16"/>
      <c r="AK65" s="18">
        <v>4620</v>
      </c>
      <c r="AL65" s="16"/>
      <c r="AM65" s="18">
        <v>4620</v>
      </c>
      <c r="AN65" s="16">
        <v>4620</v>
      </c>
      <c r="AO65" s="85"/>
      <c r="AP65" s="16"/>
      <c r="AQ65" s="85"/>
      <c r="AR65" s="16"/>
      <c r="AS65" s="85"/>
      <c r="AT65" s="16"/>
      <c r="AU65" s="82"/>
      <c r="AV65" s="85"/>
      <c r="AW65" s="16"/>
      <c r="AX65" s="85"/>
      <c r="AY65" s="16"/>
      <c r="AZ65" s="85"/>
      <c r="BA65" s="16"/>
      <c r="BB65" s="85"/>
      <c r="BC65" s="16"/>
      <c r="BD65" s="85"/>
      <c r="BE65" s="16"/>
      <c r="BF65" s="85"/>
      <c r="BG65" s="16"/>
      <c r="BH65" s="85"/>
      <c r="BI65" s="16"/>
      <c r="BJ65" s="85"/>
      <c r="BK65" s="16"/>
      <c r="BL65" s="85"/>
      <c r="BM65" s="16"/>
      <c r="BN65" s="85"/>
      <c r="BO65" s="16"/>
      <c r="BP65" s="85"/>
      <c r="BQ65" s="16"/>
      <c r="BR65" s="17"/>
      <c r="BS65" s="16"/>
      <c r="BT65" s="19"/>
      <c r="BU65" s="17"/>
      <c r="BV65" s="16"/>
      <c r="BW65" s="17"/>
      <c r="BX65" s="16"/>
      <c r="BY65" s="17"/>
      <c r="BZ65" s="16"/>
      <c r="CA65" s="17"/>
      <c r="CB65" s="16"/>
      <c r="CC65" s="17"/>
      <c r="CD65" s="16"/>
      <c r="CE65" s="17"/>
      <c r="CF65" s="16"/>
      <c r="CG65" s="15"/>
      <c r="CH65" s="16"/>
      <c r="CI65" s="15"/>
      <c r="CJ65" s="16"/>
      <c r="CK65" s="15"/>
      <c r="CL65" s="16"/>
      <c r="CM65" s="15"/>
      <c r="CN65" s="16"/>
      <c r="CO65" s="15"/>
      <c r="CP65" s="16"/>
      <c r="CQ65" s="15"/>
      <c r="CR65" s="16"/>
      <c r="CS65" s="19"/>
      <c r="CT65" s="20">
        <f t="shared" si="0"/>
        <v>57080</v>
      </c>
      <c r="CU65" s="20">
        <f t="shared" si="0"/>
        <v>30860</v>
      </c>
      <c r="CV65" s="21">
        <f t="shared" si="1"/>
        <v>26220</v>
      </c>
    </row>
    <row r="66" spans="1:100" ht="25.5" customHeight="1">
      <c r="A66" s="86">
        <v>11</v>
      </c>
      <c r="B66" s="25" t="s">
        <v>50</v>
      </c>
      <c r="C66" s="9" t="s">
        <v>51</v>
      </c>
      <c r="D66" s="9" t="s">
        <v>1414</v>
      </c>
      <c r="E66" s="9" t="s">
        <v>1412</v>
      </c>
      <c r="F66" s="10" t="s">
        <v>52</v>
      </c>
      <c r="G66" s="22"/>
      <c r="H66" s="84" t="s">
        <v>1419</v>
      </c>
      <c r="I66" s="12">
        <v>4600</v>
      </c>
      <c r="J66" s="23" t="s">
        <v>29</v>
      </c>
      <c r="K66" s="14">
        <f>CT66</f>
        <v>44480</v>
      </c>
      <c r="L66" s="2"/>
      <c r="M66" s="15">
        <v>1500</v>
      </c>
      <c r="N66" s="16">
        <v>1500</v>
      </c>
      <c r="O66" s="15">
        <v>1000</v>
      </c>
      <c r="P66" s="16">
        <v>1000</v>
      </c>
      <c r="Q66" s="15">
        <v>5000</v>
      </c>
      <c r="R66" s="16">
        <v>5000</v>
      </c>
      <c r="S66" s="15">
        <v>8000</v>
      </c>
      <c r="T66" s="16">
        <f>1500+0</f>
        <v>1500</v>
      </c>
      <c r="U66" s="17"/>
      <c r="V66" s="16"/>
      <c r="W66" s="15"/>
      <c r="X66" s="16"/>
      <c r="Y66" s="18">
        <v>3220</v>
      </c>
      <c r="Z66" s="16">
        <v>0</v>
      </c>
      <c r="AA66" s="18">
        <v>3220</v>
      </c>
      <c r="AB66" s="16">
        <v>12940</v>
      </c>
      <c r="AC66" s="18">
        <v>3220</v>
      </c>
      <c r="AD66" s="16">
        <v>0</v>
      </c>
      <c r="AE66" s="18">
        <v>3220</v>
      </c>
      <c r="AF66" s="16">
        <v>6440</v>
      </c>
      <c r="AG66" s="18">
        <v>3220</v>
      </c>
      <c r="AH66" s="16"/>
      <c r="AI66" s="18">
        <v>3220</v>
      </c>
      <c r="AJ66" s="16"/>
      <c r="AK66" s="18">
        <v>3220</v>
      </c>
      <c r="AL66" s="16">
        <v>7700</v>
      </c>
      <c r="AM66" s="18">
        <v>3220</v>
      </c>
      <c r="AN66" s="16"/>
      <c r="AO66" s="18">
        <v>3220</v>
      </c>
      <c r="AP66" s="16">
        <v>8400</v>
      </c>
      <c r="AQ66" s="17"/>
      <c r="AR66" s="16"/>
      <c r="AS66" s="17"/>
      <c r="AT66" s="16"/>
      <c r="AU66" s="82"/>
      <c r="AV66" s="85"/>
      <c r="AW66" s="16"/>
      <c r="AX66" s="85"/>
      <c r="AY66" s="16"/>
      <c r="AZ66" s="85"/>
      <c r="BA66" s="16"/>
      <c r="BB66" s="85"/>
      <c r="BC66" s="16"/>
      <c r="BD66" s="85"/>
      <c r="BE66" s="16"/>
      <c r="BF66" s="85"/>
      <c r="BG66" s="16"/>
      <c r="BH66" s="85"/>
      <c r="BI66" s="16"/>
      <c r="BJ66" s="85"/>
      <c r="BK66" s="16"/>
      <c r="BL66" s="85"/>
      <c r="BM66" s="16"/>
      <c r="BN66" s="85"/>
      <c r="BO66" s="16"/>
      <c r="BP66" s="85"/>
      <c r="BQ66" s="16"/>
      <c r="BR66" s="17"/>
      <c r="BS66" s="16"/>
      <c r="BT66" s="19"/>
      <c r="BU66" s="17"/>
      <c r="BV66" s="16"/>
      <c r="BW66" s="17"/>
      <c r="BX66" s="16"/>
      <c r="BY66" s="17"/>
      <c r="BZ66" s="16"/>
      <c r="CA66" s="17"/>
      <c r="CB66" s="16"/>
      <c r="CC66" s="17"/>
      <c r="CD66" s="16"/>
      <c r="CE66" s="17"/>
      <c r="CF66" s="16"/>
      <c r="CG66" s="15"/>
      <c r="CH66" s="16"/>
      <c r="CI66" s="15"/>
      <c r="CJ66" s="16"/>
      <c r="CK66" s="15"/>
      <c r="CL66" s="16"/>
      <c r="CM66" s="15"/>
      <c r="CN66" s="16"/>
      <c r="CO66" s="15"/>
      <c r="CP66" s="16"/>
      <c r="CQ66" s="15"/>
      <c r="CR66" s="16"/>
      <c r="CS66" s="19"/>
      <c r="CT66" s="20">
        <f t="shared" si="0"/>
        <v>44480</v>
      </c>
      <c r="CU66" s="20">
        <f t="shared" si="0"/>
        <v>44480</v>
      </c>
      <c r="CV66" s="21">
        <f t="shared" si="1"/>
        <v>0</v>
      </c>
    </row>
    <row r="67" spans="1:100" ht="25.5" customHeight="1">
      <c r="A67" s="7">
        <v>6</v>
      </c>
      <c r="B67" s="25" t="s">
        <v>588</v>
      </c>
      <c r="C67" s="9" t="s">
        <v>589</v>
      </c>
      <c r="D67" s="9" t="s">
        <v>1414</v>
      </c>
      <c r="E67" s="9" t="s">
        <v>1411</v>
      </c>
      <c r="F67" s="83" t="s">
        <v>590</v>
      </c>
      <c r="G67" s="145" t="s">
        <v>383</v>
      </c>
      <c r="H67" s="24" t="s">
        <v>1417</v>
      </c>
      <c r="I67" s="62">
        <v>6200</v>
      </c>
      <c r="J67" s="24"/>
      <c r="K67" s="14">
        <f>CV67</f>
        <v>0</v>
      </c>
      <c r="L67" s="2"/>
      <c r="M67" s="15">
        <v>1500</v>
      </c>
      <c r="N67" s="16">
        <v>1500</v>
      </c>
      <c r="O67" s="15">
        <v>1000</v>
      </c>
      <c r="P67" s="16">
        <v>1000</v>
      </c>
      <c r="Q67" s="15">
        <v>5000</v>
      </c>
      <c r="R67" s="16">
        <v>5000</v>
      </c>
      <c r="S67" s="15">
        <v>8000</v>
      </c>
      <c r="T67" s="16">
        <v>1500</v>
      </c>
      <c r="U67" s="15"/>
      <c r="V67" s="16"/>
      <c r="W67" s="18">
        <v>4340</v>
      </c>
      <c r="X67" s="16">
        <v>11120</v>
      </c>
      <c r="Y67" s="18">
        <v>4340</v>
      </c>
      <c r="Z67" s="16">
        <v>4620</v>
      </c>
      <c r="AA67" s="18">
        <v>4340</v>
      </c>
      <c r="AB67" s="16">
        <v>4620</v>
      </c>
      <c r="AC67" s="18">
        <v>4340</v>
      </c>
      <c r="AD67" s="16">
        <v>4620</v>
      </c>
      <c r="AE67" s="18">
        <v>4340</v>
      </c>
      <c r="AF67" s="16">
        <v>3220</v>
      </c>
      <c r="AG67" s="18">
        <v>4340</v>
      </c>
      <c r="AH67" s="16">
        <v>4340</v>
      </c>
      <c r="AI67" s="18">
        <v>4340</v>
      </c>
      <c r="AJ67" s="16">
        <v>4340</v>
      </c>
      <c r="AK67" s="18">
        <v>4340</v>
      </c>
      <c r="AL67" s="16">
        <v>4340</v>
      </c>
      <c r="AM67" s="18">
        <v>4340</v>
      </c>
      <c r="AN67" s="16">
        <v>4340</v>
      </c>
      <c r="AO67" s="85"/>
      <c r="AP67" s="16"/>
      <c r="AQ67" s="85"/>
      <c r="AR67" s="16"/>
      <c r="AS67" s="85"/>
      <c r="AT67" s="16"/>
      <c r="AU67" s="82"/>
      <c r="AV67" s="85"/>
      <c r="AW67" s="16"/>
      <c r="AX67" s="85"/>
      <c r="AY67" s="16"/>
      <c r="AZ67" s="85"/>
      <c r="BA67" s="16"/>
      <c r="BB67" s="85"/>
      <c r="BC67" s="16"/>
      <c r="BD67" s="85"/>
      <c r="BE67" s="16"/>
      <c r="BF67" s="85"/>
      <c r="BG67" s="16"/>
      <c r="BH67" s="85"/>
      <c r="BI67" s="16"/>
      <c r="BJ67" s="85"/>
      <c r="BK67" s="16"/>
      <c r="BL67" s="85"/>
      <c r="BM67" s="16"/>
      <c r="BN67" s="85"/>
      <c r="BO67" s="16"/>
      <c r="BP67" s="85"/>
      <c r="BQ67" s="16"/>
      <c r="BR67" s="17"/>
      <c r="BS67" s="16"/>
      <c r="BT67" s="19"/>
      <c r="BU67" s="17"/>
      <c r="BV67" s="16"/>
      <c r="BW67" s="17"/>
      <c r="BX67" s="16"/>
      <c r="BY67" s="17"/>
      <c r="BZ67" s="16"/>
      <c r="CA67" s="17"/>
      <c r="CB67" s="16"/>
      <c r="CC67" s="17"/>
      <c r="CD67" s="16"/>
      <c r="CE67" s="17"/>
      <c r="CF67" s="16"/>
      <c r="CG67" s="15"/>
      <c r="CH67" s="16"/>
      <c r="CI67" s="15"/>
      <c r="CJ67" s="16"/>
      <c r="CK67" s="15"/>
      <c r="CL67" s="16"/>
      <c r="CM67" s="15"/>
      <c r="CN67" s="16"/>
      <c r="CO67" s="15"/>
      <c r="CP67" s="16"/>
      <c r="CQ67" s="15"/>
      <c r="CR67" s="16"/>
      <c r="CS67" s="19"/>
      <c r="CT67" s="20">
        <f t="shared" si="0"/>
        <v>54560</v>
      </c>
      <c r="CU67" s="20">
        <f t="shared" si="0"/>
        <v>54560</v>
      </c>
      <c r="CV67" s="21">
        <f t="shared" si="1"/>
        <v>0</v>
      </c>
    </row>
    <row r="68" spans="1:100" ht="25.5" customHeight="1">
      <c r="A68" s="86">
        <v>12</v>
      </c>
      <c r="B68" s="25" t="s">
        <v>53</v>
      </c>
      <c r="C68" s="9" t="s">
        <v>54</v>
      </c>
      <c r="D68" s="9" t="s">
        <v>1414</v>
      </c>
      <c r="E68" s="9" t="s">
        <v>1412</v>
      </c>
      <c r="F68" s="10" t="s">
        <v>55</v>
      </c>
      <c r="G68" s="22"/>
      <c r="H68" s="84" t="s">
        <v>1418</v>
      </c>
      <c r="I68" s="12">
        <v>0</v>
      </c>
      <c r="J68" s="23" t="s">
        <v>33</v>
      </c>
      <c r="K68" s="14">
        <f>CT68</f>
        <v>5000</v>
      </c>
      <c r="L68" s="2"/>
      <c r="M68" s="15">
        <v>1500</v>
      </c>
      <c r="N68" s="16">
        <v>1500</v>
      </c>
      <c r="O68" s="15">
        <v>1000</v>
      </c>
      <c r="P68" s="16">
        <v>1000</v>
      </c>
      <c r="Q68" s="15">
        <v>2500</v>
      </c>
      <c r="R68" s="16">
        <v>2500</v>
      </c>
      <c r="S68" s="15"/>
      <c r="T68" s="16"/>
      <c r="U68" s="17"/>
      <c r="V68" s="16"/>
      <c r="W68" s="15"/>
      <c r="X68" s="16"/>
      <c r="Y68" s="18"/>
      <c r="Z68" s="16"/>
      <c r="AA68" s="18"/>
      <c r="AB68" s="16"/>
      <c r="AC68" s="18"/>
      <c r="AD68" s="16"/>
      <c r="AE68" s="18"/>
      <c r="AF68" s="16"/>
      <c r="AG68" s="18"/>
      <c r="AH68" s="16"/>
      <c r="AI68" s="18"/>
      <c r="AJ68" s="16"/>
      <c r="AK68" s="18"/>
      <c r="AL68" s="16"/>
      <c r="AM68" s="18"/>
      <c r="AN68" s="16"/>
      <c r="AO68" s="18"/>
      <c r="AP68" s="16"/>
      <c r="AQ68" s="17"/>
      <c r="AR68" s="16"/>
      <c r="AS68" s="17"/>
      <c r="AT68" s="16"/>
      <c r="AU68" s="82"/>
      <c r="AV68" s="85"/>
      <c r="AW68" s="16"/>
      <c r="AX68" s="85"/>
      <c r="AY68" s="16"/>
      <c r="AZ68" s="85"/>
      <c r="BA68" s="16"/>
      <c r="BB68" s="85"/>
      <c r="BC68" s="16"/>
      <c r="BD68" s="85"/>
      <c r="BE68" s="16"/>
      <c r="BF68" s="85"/>
      <c r="BG68" s="16"/>
      <c r="BH68" s="85"/>
      <c r="BI68" s="16"/>
      <c r="BJ68" s="85"/>
      <c r="BK68" s="16"/>
      <c r="BL68" s="85"/>
      <c r="BM68" s="16"/>
      <c r="BN68" s="85"/>
      <c r="BO68" s="16"/>
      <c r="BP68" s="85"/>
      <c r="BQ68" s="16"/>
      <c r="BR68" s="17"/>
      <c r="BS68" s="16"/>
      <c r="BT68" s="19"/>
      <c r="BU68" s="17"/>
      <c r="BV68" s="16"/>
      <c r="BW68" s="17"/>
      <c r="BX68" s="16"/>
      <c r="BY68" s="17"/>
      <c r="BZ68" s="16"/>
      <c r="CA68" s="17"/>
      <c r="CB68" s="16"/>
      <c r="CC68" s="17"/>
      <c r="CD68" s="16"/>
      <c r="CE68" s="17"/>
      <c r="CF68" s="16"/>
      <c r="CG68" s="15"/>
      <c r="CH68" s="16"/>
      <c r="CI68" s="15"/>
      <c r="CJ68" s="16"/>
      <c r="CK68" s="15"/>
      <c r="CL68" s="16"/>
      <c r="CM68" s="15"/>
      <c r="CN68" s="16"/>
      <c r="CO68" s="15"/>
      <c r="CP68" s="16"/>
      <c r="CQ68" s="15"/>
      <c r="CR68" s="16"/>
      <c r="CS68" s="19"/>
      <c r="CT68" s="20">
        <f t="shared" si="0"/>
        <v>5000</v>
      </c>
      <c r="CU68" s="20">
        <f t="shared" si="0"/>
        <v>5000</v>
      </c>
      <c r="CV68" s="21">
        <f t="shared" si="1"/>
        <v>0</v>
      </c>
    </row>
    <row r="69" spans="1:100" ht="25.5" customHeight="1">
      <c r="A69" s="7">
        <v>13</v>
      </c>
      <c r="B69" s="25" t="s">
        <v>56</v>
      </c>
      <c r="C69" s="9" t="s">
        <v>57</v>
      </c>
      <c r="D69" s="9" t="s">
        <v>1414</v>
      </c>
      <c r="E69" s="9" t="s">
        <v>1412</v>
      </c>
      <c r="F69" s="10" t="s">
        <v>58</v>
      </c>
      <c r="G69" s="143" t="s">
        <v>18</v>
      </c>
      <c r="H69" s="24" t="s">
        <v>1417</v>
      </c>
      <c r="I69" s="12">
        <v>6200</v>
      </c>
      <c r="J69" s="24"/>
      <c r="K69" s="14">
        <f>CT69</f>
        <v>54560</v>
      </c>
      <c r="L69" s="2"/>
      <c r="M69" s="15">
        <v>1500</v>
      </c>
      <c r="N69" s="16">
        <v>1500</v>
      </c>
      <c r="O69" s="15">
        <v>1000</v>
      </c>
      <c r="P69" s="16">
        <v>1000</v>
      </c>
      <c r="Q69" s="15">
        <v>5000</v>
      </c>
      <c r="R69" s="16">
        <v>5000</v>
      </c>
      <c r="S69" s="15">
        <v>8000</v>
      </c>
      <c r="T69" s="16">
        <f>1500+0</f>
        <v>1500</v>
      </c>
      <c r="U69" s="17"/>
      <c r="V69" s="16"/>
      <c r="W69" s="15"/>
      <c r="X69" s="16"/>
      <c r="Y69" s="18">
        <v>4340</v>
      </c>
      <c r="Z69" s="16">
        <v>11120</v>
      </c>
      <c r="AA69" s="18">
        <v>4340</v>
      </c>
      <c r="AB69" s="16">
        <v>4620</v>
      </c>
      <c r="AC69" s="18">
        <v>4340</v>
      </c>
      <c r="AD69" s="16">
        <v>4620</v>
      </c>
      <c r="AE69" s="18">
        <v>4340</v>
      </c>
      <c r="AF69" s="16">
        <v>3500</v>
      </c>
      <c r="AG69" s="18">
        <v>4340</v>
      </c>
      <c r="AH69" s="16"/>
      <c r="AI69" s="18">
        <v>4340</v>
      </c>
      <c r="AJ69" s="16">
        <v>8680</v>
      </c>
      <c r="AK69" s="18">
        <v>4340</v>
      </c>
      <c r="AL69" s="16"/>
      <c r="AM69" s="18">
        <v>4340</v>
      </c>
      <c r="AN69" s="16">
        <v>4340</v>
      </c>
      <c r="AO69" s="18">
        <v>4340</v>
      </c>
      <c r="AP69" s="16"/>
      <c r="AQ69" s="17"/>
      <c r="AR69" s="16"/>
      <c r="AS69" s="17"/>
      <c r="AT69" s="16"/>
      <c r="AU69" s="82"/>
      <c r="AV69" s="85"/>
      <c r="AW69" s="16"/>
      <c r="AX69" s="85"/>
      <c r="AY69" s="16"/>
      <c r="AZ69" s="85"/>
      <c r="BA69" s="16"/>
      <c r="BB69" s="85"/>
      <c r="BC69" s="16"/>
      <c r="BD69" s="85"/>
      <c r="BE69" s="16"/>
      <c r="BF69" s="85"/>
      <c r="BG69" s="16"/>
      <c r="BH69" s="85"/>
      <c r="BI69" s="16"/>
      <c r="BJ69" s="85"/>
      <c r="BK69" s="16"/>
      <c r="BL69" s="85"/>
      <c r="BM69" s="16"/>
      <c r="BN69" s="85"/>
      <c r="BO69" s="16"/>
      <c r="BP69" s="85"/>
      <c r="BQ69" s="16"/>
      <c r="BR69" s="17"/>
      <c r="BS69" s="16"/>
      <c r="BT69" s="19"/>
      <c r="BU69" s="17"/>
      <c r="BV69" s="16"/>
      <c r="BW69" s="17"/>
      <c r="BX69" s="16"/>
      <c r="BY69" s="17"/>
      <c r="BZ69" s="16"/>
      <c r="CA69" s="17"/>
      <c r="CB69" s="16"/>
      <c r="CC69" s="17"/>
      <c r="CD69" s="16"/>
      <c r="CE69" s="17"/>
      <c r="CF69" s="16"/>
      <c r="CG69" s="15"/>
      <c r="CH69" s="16"/>
      <c r="CI69" s="15"/>
      <c r="CJ69" s="16"/>
      <c r="CK69" s="15"/>
      <c r="CL69" s="16"/>
      <c r="CM69" s="15"/>
      <c r="CN69" s="16"/>
      <c r="CO69" s="15"/>
      <c r="CP69" s="16"/>
      <c r="CQ69" s="15"/>
      <c r="CR69" s="16"/>
      <c r="CS69" s="19"/>
      <c r="CT69" s="20">
        <f t="shared" ref="CT69:CU132" si="4">CQ69+CO69+CM69+CK69+CI69+CG69+CE69+CC69+CA69+BY69+BW69+BU69+BR69+BP69+BN69+BL69+BJ69+BH69+BF69+BD69+BB69+AZ69+AX69+AV69+AS69+AQ69+AO69+AM69+AK69+AI69+AG69+AE69+AC69+AA69+Y69+W69+U69+Q69+O69+M69+S69</f>
        <v>54560</v>
      </c>
      <c r="CU69" s="20">
        <f t="shared" si="4"/>
        <v>45880</v>
      </c>
      <c r="CV69" s="21">
        <f t="shared" ref="CV69:CV132" si="5">CT69-CU69</f>
        <v>8680</v>
      </c>
    </row>
    <row r="70" spans="1:100" ht="25.5" customHeight="1">
      <c r="A70" s="86">
        <v>14</v>
      </c>
      <c r="B70" s="25" t="s">
        <v>59</v>
      </c>
      <c r="C70" s="9" t="s">
        <v>60</v>
      </c>
      <c r="D70" s="9" t="s">
        <v>1414</v>
      </c>
      <c r="E70" s="9" t="s">
        <v>1412</v>
      </c>
      <c r="F70" s="10" t="s">
        <v>61</v>
      </c>
      <c r="G70" s="144"/>
      <c r="H70" s="13"/>
      <c r="I70" s="12">
        <v>6600</v>
      </c>
      <c r="K70" s="14">
        <f>CT70</f>
        <v>57080</v>
      </c>
      <c r="L70" s="2"/>
      <c r="M70" s="15">
        <v>1500</v>
      </c>
      <c r="N70" s="16">
        <v>1500</v>
      </c>
      <c r="O70" s="15">
        <v>1000</v>
      </c>
      <c r="P70" s="16">
        <v>1000</v>
      </c>
      <c r="Q70" s="15">
        <v>5000</v>
      </c>
      <c r="R70" s="16">
        <v>5000</v>
      </c>
      <c r="S70" s="15">
        <v>8000</v>
      </c>
      <c r="T70" s="16">
        <f>1500+0</f>
        <v>1500</v>
      </c>
      <c r="U70" s="17"/>
      <c r="V70" s="16"/>
      <c r="W70" s="15"/>
      <c r="X70" s="16"/>
      <c r="Y70" s="18">
        <v>4620</v>
      </c>
      <c r="Z70" s="16">
        <v>11120</v>
      </c>
      <c r="AA70" s="18">
        <v>4620</v>
      </c>
      <c r="AB70" s="16">
        <v>4620</v>
      </c>
      <c r="AC70" s="18">
        <v>4620</v>
      </c>
      <c r="AD70" s="16">
        <v>0</v>
      </c>
      <c r="AE70" s="18">
        <v>4620</v>
      </c>
      <c r="AF70" s="16">
        <v>9240</v>
      </c>
      <c r="AG70" s="18">
        <v>4620</v>
      </c>
      <c r="AH70" s="16"/>
      <c r="AI70" s="18">
        <v>4620</v>
      </c>
      <c r="AJ70" s="16"/>
      <c r="AK70" s="18">
        <v>4620</v>
      </c>
      <c r="AL70" s="16"/>
      <c r="AM70" s="18">
        <v>4620</v>
      </c>
      <c r="AN70" s="16">
        <v>9240</v>
      </c>
      <c r="AO70" s="18">
        <v>4620</v>
      </c>
      <c r="AP70" s="16">
        <v>4620</v>
      </c>
      <c r="AQ70" s="17"/>
      <c r="AR70" s="16"/>
      <c r="AS70" s="17"/>
      <c r="AT70" s="16"/>
      <c r="AU70" s="82"/>
      <c r="AV70" s="85"/>
      <c r="AW70" s="16"/>
      <c r="AX70" s="85"/>
      <c r="AY70" s="16"/>
      <c r="AZ70" s="85"/>
      <c r="BA70" s="16"/>
      <c r="BB70" s="85"/>
      <c r="BC70" s="16"/>
      <c r="BD70" s="85"/>
      <c r="BE70" s="16"/>
      <c r="BF70" s="85"/>
      <c r="BG70" s="16"/>
      <c r="BH70" s="85"/>
      <c r="BI70" s="16"/>
      <c r="BJ70" s="85"/>
      <c r="BK70" s="16"/>
      <c r="BL70" s="85"/>
      <c r="BM70" s="16"/>
      <c r="BN70" s="85"/>
      <c r="BO70" s="16"/>
      <c r="BP70" s="85"/>
      <c r="BQ70" s="16"/>
      <c r="BR70" s="17"/>
      <c r="BS70" s="16"/>
      <c r="BT70" s="19"/>
      <c r="BU70" s="17"/>
      <c r="BV70" s="16"/>
      <c r="BW70" s="17"/>
      <c r="BX70" s="16"/>
      <c r="BY70" s="17"/>
      <c r="BZ70" s="16"/>
      <c r="CA70" s="17"/>
      <c r="CB70" s="16"/>
      <c r="CC70" s="17"/>
      <c r="CD70" s="16"/>
      <c r="CE70" s="17"/>
      <c r="CF70" s="16"/>
      <c r="CG70" s="15"/>
      <c r="CH70" s="16"/>
      <c r="CI70" s="15"/>
      <c r="CJ70" s="16"/>
      <c r="CK70" s="15"/>
      <c r="CL70" s="16"/>
      <c r="CM70" s="15"/>
      <c r="CN70" s="16"/>
      <c r="CO70" s="15"/>
      <c r="CP70" s="16"/>
      <c r="CQ70" s="15"/>
      <c r="CR70" s="16"/>
      <c r="CS70" s="19"/>
      <c r="CT70" s="20">
        <f t="shared" si="4"/>
        <v>57080</v>
      </c>
      <c r="CU70" s="20">
        <f t="shared" si="4"/>
        <v>47840</v>
      </c>
      <c r="CV70" s="21">
        <f t="shared" si="5"/>
        <v>9240</v>
      </c>
    </row>
    <row r="71" spans="1:100" ht="25.5" customHeight="1">
      <c r="A71" s="7">
        <v>15</v>
      </c>
      <c r="B71" s="25" t="s">
        <v>62</v>
      </c>
      <c r="C71" s="9" t="s">
        <v>63</v>
      </c>
      <c r="D71" s="9" t="s">
        <v>1414</v>
      </c>
      <c r="E71" s="9" t="s">
        <v>1412</v>
      </c>
      <c r="F71" s="10" t="s">
        <v>64</v>
      </c>
      <c r="G71" s="143" t="s">
        <v>18</v>
      </c>
      <c r="H71" s="24" t="s">
        <v>1417</v>
      </c>
      <c r="I71" s="12">
        <v>6200</v>
      </c>
      <c r="J71" s="24"/>
      <c r="K71" s="14">
        <f>CT71</f>
        <v>54560</v>
      </c>
      <c r="L71" s="2"/>
      <c r="M71" s="15">
        <v>1500</v>
      </c>
      <c r="N71" s="16">
        <v>1500</v>
      </c>
      <c r="O71" s="15">
        <v>1000</v>
      </c>
      <c r="P71" s="16">
        <v>1000</v>
      </c>
      <c r="Q71" s="15">
        <v>5000</v>
      </c>
      <c r="R71" s="16">
        <v>5000</v>
      </c>
      <c r="S71" s="15">
        <v>8000</v>
      </c>
      <c r="T71" s="16">
        <f>1500+0</f>
        <v>1500</v>
      </c>
      <c r="U71" s="17"/>
      <c r="V71" s="16"/>
      <c r="W71" s="15"/>
      <c r="X71" s="16"/>
      <c r="Y71" s="18">
        <v>4340</v>
      </c>
      <c r="Z71" s="16">
        <v>11120</v>
      </c>
      <c r="AA71" s="18">
        <v>4340</v>
      </c>
      <c r="AB71" s="16">
        <v>4620</v>
      </c>
      <c r="AC71" s="18">
        <v>4340</v>
      </c>
      <c r="AD71" s="16">
        <v>3780</v>
      </c>
      <c r="AE71" s="18">
        <v>4340</v>
      </c>
      <c r="AF71" s="16">
        <v>4340</v>
      </c>
      <c r="AG71" s="18">
        <v>4340</v>
      </c>
      <c r="AH71" s="16"/>
      <c r="AI71" s="18">
        <v>4340</v>
      </c>
      <c r="AJ71" s="16">
        <v>8680</v>
      </c>
      <c r="AK71" s="18">
        <v>4340</v>
      </c>
      <c r="AL71" s="16">
        <v>4370</v>
      </c>
      <c r="AM71" s="18">
        <v>4340</v>
      </c>
      <c r="AN71" s="16"/>
      <c r="AO71" s="18">
        <v>4340</v>
      </c>
      <c r="AP71" s="16">
        <v>4340</v>
      </c>
      <c r="AQ71" s="17"/>
      <c r="AR71" s="16"/>
      <c r="AS71" s="17"/>
      <c r="AT71" s="16"/>
      <c r="AU71" s="82"/>
      <c r="AV71" s="85"/>
      <c r="AW71" s="16"/>
      <c r="AX71" s="85"/>
      <c r="AY71" s="16"/>
      <c r="AZ71" s="85"/>
      <c r="BA71" s="16"/>
      <c r="BB71" s="85"/>
      <c r="BC71" s="16"/>
      <c r="BD71" s="85"/>
      <c r="BE71" s="16"/>
      <c r="BF71" s="85"/>
      <c r="BG71" s="16"/>
      <c r="BH71" s="85"/>
      <c r="BI71" s="16"/>
      <c r="BJ71" s="85"/>
      <c r="BK71" s="16"/>
      <c r="BL71" s="85"/>
      <c r="BM71" s="16"/>
      <c r="BN71" s="85"/>
      <c r="BO71" s="16"/>
      <c r="BP71" s="85"/>
      <c r="BQ71" s="16"/>
      <c r="BR71" s="17"/>
      <c r="BS71" s="16"/>
      <c r="BT71" s="19"/>
      <c r="BU71" s="17"/>
      <c r="BV71" s="16"/>
      <c r="BW71" s="17"/>
      <c r="BX71" s="16"/>
      <c r="BY71" s="17"/>
      <c r="BZ71" s="16"/>
      <c r="CA71" s="17"/>
      <c r="CB71" s="16"/>
      <c r="CC71" s="17"/>
      <c r="CD71" s="16"/>
      <c r="CE71" s="17"/>
      <c r="CF71" s="16"/>
      <c r="CG71" s="15"/>
      <c r="CH71" s="16"/>
      <c r="CI71" s="15"/>
      <c r="CJ71" s="16"/>
      <c r="CK71" s="15"/>
      <c r="CL71" s="16"/>
      <c r="CM71" s="15"/>
      <c r="CN71" s="16"/>
      <c r="CO71" s="15"/>
      <c r="CP71" s="16"/>
      <c r="CQ71" s="15"/>
      <c r="CR71" s="16"/>
      <c r="CS71" s="19"/>
      <c r="CT71" s="20">
        <f t="shared" si="4"/>
        <v>54560</v>
      </c>
      <c r="CU71" s="20">
        <f t="shared" si="4"/>
        <v>50250</v>
      </c>
      <c r="CV71" s="21">
        <f t="shared" si="5"/>
        <v>4310</v>
      </c>
    </row>
    <row r="72" spans="1:100" ht="25.5" customHeight="1">
      <c r="A72" s="86">
        <v>16</v>
      </c>
      <c r="B72" s="25" t="s">
        <v>65</v>
      </c>
      <c r="C72" s="9" t="s">
        <v>66</v>
      </c>
      <c r="D72" s="9" t="s">
        <v>1414</v>
      </c>
      <c r="E72" s="9" t="s">
        <v>1412</v>
      </c>
      <c r="F72" s="10" t="s">
        <v>67</v>
      </c>
      <c r="G72" s="22"/>
      <c r="H72" s="84" t="s">
        <v>1420</v>
      </c>
      <c r="I72" s="12">
        <v>2600</v>
      </c>
      <c r="J72" s="23" t="s">
        <v>37</v>
      </c>
      <c r="K72" s="14">
        <f>CT72</f>
        <v>31880</v>
      </c>
      <c r="L72" s="2"/>
      <c r="M72" s="15">
        <v>1500</v>
      </c>
      <c r="N72" s="16">
        <v>1500</v>
      </c>
      <c r="O72" s="15">
        <v>1000</v>
      </c>
      <c r="P72" s="16">
        <v>1000</v>
      </c>
      <c r="Q72" s="15">
        <v>5000</v>
      </c>
      <c r="R72" s="16">
        <v>5000</v>
      </c>
      <c r="S72" s="15">
        <v>8000</v>
      </c>
      <c r="T72" s="16">
        <f>1500+0</f>
        <v>1500</v>
      </c>
      <c r="U72" s="17"/>
      <c r="V72" s="16"/>
      <c r="W72" s="15"/>
      <c r="X72" s="16"/>
      <c r="Y72" s="18">
        <v>1820</v>
      </c>
      <c r="Z72" s="16">
        <v>8320</v>
      </c>
      <c r="AA72" s="18">
        <v>1820</v>
      </c>
      <c r="AB72" s="16">
        <v>1820</v>
      </c>
      <c r="AC72" s="18">
        <v>1820</v>
      </c>
      <c r="AD72" s="16">
        <v>2530</v>
      </c>
      <c r="AE72" s="18">
        <v>1820</v>
      </c>
      <c r="AF72" s="16">
        <v>1820</v>
      </c>
      <c r="AG72" s="18">
        <v>1820</v>
      </c>
      <c r="AH72" s="16">
        <v>1820</v>
      </c>
      <c r="AI72" s="18">
        <v>1820</v>
      </c>
      <c r="AJ72" s="16">
        <v>1820</v>
      </c>
      <c r="AK72" s="18">
        <v>1820</v>
      </c>
      <c r="AL72" s="16"/>
      <c r="AM72" s="18">
        <v>1820</v>
      </c>
      <c r="AN72" s="16">
        <v>3640</v>
      </c>
      <c r="AO72" s="18">
        <v>1820</v>
      </c>
      <c r="AP72" s="16">
        <v>1820</v>
      </c>
      <c r="AQ72" s="17"/>
      <c r="AR72" s="16"/>
      <c r="AS72" s="17"/>
      <c r="AT72" s="16"/>
      <c r="AU72" s="82"/>
      <c r="AV72" s="85"/>
      <c r="AW72" s="16"/>
      <c r="AX72" s="85"/>
      <c r="AY72" s="16"/>
      <c r="AZ72" s="85"/>
      <c r="BA72" s="16"/>
      <c r="BB72" s="85"/>
      <c r="BC72" s="16"/>
      <c r="BD72" s="85"/>
      <c r="BE72" s="16"/>
      <c r="BF72" s="85"/>
      <c r="BG72" s="16"/>
      <c r="BH72" s="85"/>
      <c r="BI72" s="16"/>
      <c r="BJ72" s="85"/>
      <c r="BK72" s="16"/>
      <c r="BL72" s="85"/>
      <c r="BM72" s="16"/>
      <c r="BN72" s="85"/>
      <c r="BO72" s="16"/>
      <c r="BP72" s="85"/>
      <c r="BQ72" s="16"/>
      <c r="BR72" s="17"/>
      <c r="BS72" s="16"/>
      <c r="BT72" s="19"/>
      <c r="BU72" s="17"/>
      <c r="BV72" s="16"/>
      <c r="BW72" s="17"/>
      <c r="BX72" s="16"/>
      <c r="BY72" s="17"/>
      <c r="BZ72" s="16"/>
      <c r="CA72" s="17"/>
      <c r="CB72" s="16"/>
      <c r="CC72" s="17"/>
      <c r="CD72" s="16"/>
      <c r="CE72" s="17"/>
      <c r="CF72" s="16"/>
      <c r="CG72" s="15"/>
      <c r="CH72" s="16"/>
      <c r="CI72" s="15"/>
      <c r="CJ72" s="16"/>
      <c r="CK72" s="15"/>
      <c r="CL72" s="16"/>
      <c r="CM72" s="15"/>
      <c r="CN72" s="16"/>
      <c r="CO72" s="15"/>
      <c r="CP72" s="16"/>
      <c r="CQ72" s="15"/>
      <c r="CR72" s="16"/>
      <c r="CS72" s="19"/>
      <c r="CT72" s="20">
        <f t="shared" si="4"/>
        <v>31880</v>
      </c>
      <c r="CU72" s="20">
        <f t="shared" si="4"/>
        <v>32590</v>
      </c>
      <c r="CV72" s="21">
        <f t="shared" si="5"/>
        <v>-710</v>
      </c>
    </row>
    <row r="73" spans="1:100" ht="25.5" customHeight="1">
      <c r="A73" s="7">
        <v>7</v>
      </c>
      <c r="B73" s="132" t="s">
        <v>591</v>
      </c>
      <c r="C73" s="9" t="s">
        <v>592</v>
      </c>
      <c r="D73" s="9" t="s">
        <v>1414</v>
      </c>
      <c r="E73" s="9" t="s">
        <v>1411</v>
      </c>
      <c r="F73" s="83" t="s">
        <v>593</v>
      </c>
      <c r="G73" s="145" t="s">
        <v>383</v>
      </c>
      <c r="H73" s="24" t="s">
        <v>1417</v>
      </c>
      <c r="I73" s="62">
        <v>6200</v>
      </c>
      <c r="J73" s="24"/>
      <c r="K73" s="27">
        <f>CV73</f>
        <v>17360</v>
      </c>
      <c r="L73" s="2"/>
      <c r="M73" s="15">
        <v>1500</v>
      </c>
      <c r="N73" s="16">
        <v>1500</v>
      </c>
      <c r="O73" s="15">
        <v>1000</v>
      </c>
      <c r="P73" s="16">
        <v>1000</v>
      </c>
      <c r="Q73" s="15">
        <v>5000</v>
      </c>
      <c r="R73" s="16">
        <v>5000</v>
      </c>
      <c r="S73" s="15">
        <v>8000</v>
      </c>
      <c r="T73" s="16">
        <v>1500</v>
      </c>
      <c r="U73" s="15"/>
      <c r="V73" s="16"/>
      <c r="W73" s="18">
        <v>4340</v>
      </c>
      <c r="X73" s="16">
        <v>0</v>
      </c>
      <c r="Y73" s="18">
        <v>4340</v>
      </c>
      <c r="Z73" s="16">
        <v>9240</v>
      </c>
      <c r="AA73" s="18">
        <v>4340</v>
      </c>
      <c r="AB73" s="16">
        <v>0</v>
      </c>
      <c r="AC73" s="18">
        <v>4340</v>
      </c>
      <c r="AD73" s="16">
        <v>4620</v>
      </c>
      <c r="AE73" s="18">
        <v>4340</v>
      </c>
      <c r="AF73" s="16"/>
      <c r="AG73" s="18">
        <v>4340</v>
      </c>
      <c r="AH73" s="16">
        <v>14340</v>
      </c>
      <c r="AI73" s="18">
        <v>4340</v>
      </c>
      <c r="AJ73" s="16"/>
      <c r="AK73" s="18">
        <v>4340</v>
      </c>
      <c r="AL73" s="16"/>
      <c r="AM73" s="18">
        <v>4340</v>
      </c>
      <c r="AN73" s="16"/>
      <c r="AO73" s="85"/>
      <c r="AP73" s="16"/>
      <c r="AQ73" s="85"/>
      <c r="AR73" s="16"/>
      <c r="AS73" s="85"/>
      <c r="AT73" s="16"/>
      <c r="AU73" s="82"/>
      <c r="AV73" s="85"/>
      <c r="AW73" s="16"/>
      <c r="AX73" s="85"/>
      <c r="AY73" s="16"/>
      <c r="AZ73" s="85"/>
      <c r="BA73" s="16"/>
      <c r="BB73" s="85"/>
      <c r="BC73" s="16"/>
      <c r="BD73" s="85"/>
      <c r="BE73" s="16"/>
      <c r="BF73" s="85"/>
      <c r="BG73" s="16"/>
      <c r="BH73" s="85"/>
      <c r="BI73" s="16"/>
      <c r="BJ73" s="85"/>
      <c r="BK73" s="16"/>
      <c r="BL73" s="85"/>
      <c r="BM73" s="16"/>
      <c r="BN73" s="85"/>
      <c r="BO73" s="16"/>
      <c r="BP73" s="85"/>
      <c r="BQ73" s="16"/>
      <c r="BR73" s="17"/>
      <c r="BS73" s="16"/>
      <c r="BT73" s="19"/>
      <c r="BU73" s="17"/>
      <c r="BV73" s="16"/>
      <c r="BW73" s="17"/>
      <c r="BX73" s="16"/>
      <c r="BY73" s="17"/>
      <c r="BZ73" s="16"/>
      <c r="CA73" s="17"/>
      <c r="CB73" s="16"/>
      <c r="CC73" s="17"/>
      <c r="CD73" s="16"/>
      <c r="CE73" s="17"/>
      <c r="CF73" s="16"/>
      <c r="CG73" s="15"/>
      <c r="CH73" s="16"/>
      <c r="CI73" s="15"/>
      <c r="CJ73" s="16"/>
      <c r="CK73" s="15"/>
      <c r="CL73" s="16"/>
      <c r="CM73" s="15"/>
      <c r="CN73" s="16"/>
      <c r="CO73" s="15"/>
      <c r="CP73" s="16"/>
      <c r="CQ73" s="15"/>
      <c r="CR73" s="16"/>
      <c r="CS73" s="19"/>
      <c r="CT73" s="20">
        <f t="shared" si="4"/>
        <v>54560</v>
      </c>
      <c r="CU73" s="20">
        <f t="shared" si="4"/>
        <v>37200</v>
      </c>
      <c r="CV73" s="21">
        <f t="shared" si="5"/>
        <v>17360</v>
      </c>
    </row>
    <row r="74" spans="1:100" ht="25.5" customHeight="1">
      <c r="A74" s="86">
        <v>8</v>
      </c>
      <c r="B74" s="25" t="s">
        <v>594</v>
      </c>
      <c r="C74" s="9" t="s">
        <v>595</v>
      </c>
      <c r="D74" s="9" t="s">
        <v>1414</v>
      </c>
      <c r="E74" s="9" t="s">
        <v>1411</v>
      </c>
      <c r="F74" s="83" t="s">
        <v>596</v>
      </c>
      <c r="G74" s="145"/>
      <c r="H74" s="24"/>
      <c r="I74" s="62">
        <v>6600</v>
      </c>
      <c r="J74" s="24"/>
      <c r="K74" s="14">
        <f>CV74</f>
        <v>0</v>
      </c>
      <c r="L74" s="2"/>
      <c r="M74" s="15">
        <v>1500</v>
      </c>
      <c r="N74" s="16">
        <v>1500</v>
      </c>
      <c r="O74" s="15">
        <v>1000</v>
      </c>
      <c r="P74" s="16">
        <v>1000</v>
      </c>
      <c r="Q74" s="15">
        <v>5000</v>
      </c>
      <c r="R74" s="16">
        <v>5000</v>
      </c>
      <c r="S74" s="15">
        <v>8000</v>
      </c>
      <c r="T74" s="16">
        <v>1500</v>
      </c>
      <c r="U74" s="15"/>
      <c r="V74" s="16"/>
      <c r="W74" s="18">
        <v>4620</v>
      </c>
      <c r="X74" s="90">
        <v>4620</v>
      </c>
      <c r="Y74" s="18">
        <v>4620</v>
      </c>
      <c r="Z74" s="16">
        <v>4620</v>
      </c>
      <c r="AA74" s="18">
        <v>4620</v>
      </c>
      <c r="AB74" s="16">
        <v>4620</v>
      </c>
      <c r="AC74" s="18">
        <v>4620</v>
      </c>
      <c r="AD74" s="16">
        <v>4620</v>
      </c>
      <c r="AE74" s="18">
        <v>4620</v>
      </c>
      <c r="AF74" s="16">
        <v>11120</v>
      </c>
      <c r="AG74" s="18">
        <v>4620</v>
      </c>
      <c r="AH74" s="16">
        <v>4620</v>
      </c>
      <c r="AI74" s="18">
        <v>4620</v>
      </c>
      <c r="AJ74" s="16">
        <v>4620</v>
      </c>
      <c r="AK74" s="18">
        <v>4620</v>
      </c>
      <c r="AL74" s="16">
        <v>4620</v>
      </c>
      <c r="AM74" s="18">
        <v>4620</v>
      </c>
      <c r="AN74" s="16">
        <v>4620</v>
      </c>
      <c r="AO74" s="85"/>
      <c r="AP74" s="16"/>
      <c r="AQ74" s="85"/>
      <c r="AR74" s="16"/>
      <c r="AS74" s="85"/>
      <c r="AT74" s="16"/>
      <c r="AU74" s="82"/>
      <c r="AV74" s="85"/>
      <c r="AW74" s="16"/>
      <c r="AX74" s="85"/>
      <c r="AY74" s="16"/>
      <c r="AZ74" s="85"/>
      <c r="BA74" s="16"/>
      <c r="BB74" s="85"/>
      <c r="BC74" s="16"/>
      <c r="BD74" s="85"/>
      <c r="BE74" s="16"/>
      <c r="BF74" s="85"/>
      <c r="BG74" s="16"/>
      <c r="BH74" s="85"/>
      <c r="BI74" s="16"/>
      <c r="BJ74" s="85"/>
      <c r="BK74" s="16"/>
      <c r="BL74" s="85"/>
      <c r="BM74" s="16"/>
      <c r="BN74" s="85"/>
      <c r="BO74" s="16"/>
      <c r="BP74" s="85"/>
      <c r="BQ74" s="16"/>
      <c r="BR74" s="17"/>
      <c r="BS74" s="16"/>
      <c r="BT74" s="19"/>
      <c r="BU74" s="17"/>
      <c r="BV74" s="16"/>
      <c r="BW74" s="17"/>
      <c r="BX74" s="16"/>
      <c r="BY74" s="17"/>
      <c r="BZ74" s="16"/>
      <c r="CA74" s="17"/>
      <c r="CB74" s="16"/>
      <c r="CC74" s="17"/>
      <c r="CD74" s="16"/>
      <c r="CE74" s="17"/>
      <c r="CF74" s="16"/>
      <c r="CG74" s="15"/>
      <c r="CH74" s="16"/>
      <c r="CI74" s="15"/>
      <c r="CJ74" s="16"/>
      <c r="CK74" s="15"/>
      <c r="CL74" s="16"/>
      <c r="CM74" s="15"/>
      <c r="CN74" s="16"/>
      <c r="CO74" s="15"/>
      <c r="CP74" s="16"/>
      <c r="CQ74" s="15"/>
      <c r="CR74" s="16"/>
      <c r="CS74" s="19"/>
      <c r="CT74" s="20">
        <f t="shared" si="4"/>
        <v>57080</v>
      </c>
      <c r="CU74" s="20">
        <f t="shared" si="4"/>
        <v>57080</v>
      </c>
      <c r="CV74" s="21">
        <f t="shared" si="5"/>
        <v>0</v>
      </c>
    </row>
    <row r="75" spans="1:100" ht="25.5" customHeight="1">
      <c r="A75" s="7">
        <v>17</v>
      </c>
      <c r="B75" s="25" t="s">
        <v>68</v>
      </c>
      <c r="C75" s="9" t="s">
        <v>69</v>
      </c>
      <c r="D75" s="9" t="s">
        <v>1414</v>
      </c>
      <c r="E75" s="9" t="s">
        <v>1412</v>
      </c>
      <c r="F75" s="10" t="s">
        <v>70</v>
      </c>
      <c r="G75" s="144"/>
      <c r="H75" s="100" t="s">
        <v>1422</v>
      </c>
      <c r="I75" s="12">
        <v>3300</v>
      </c>
      <c r="J75" s="23" t="s">
        <v>71</v>
      </c>
      <c r="K75" s="14">
        <f>CT75</f>
        <v>36290</v>
      </c>
      <c r="L75" s="2"/>
      <c r="M75" s="15">
        <v>1500</v>
      </c>
      <c r="N75" s="16">
        <v>1500</v>
      </c>
      <c r="O75" s="15">
        <v>1000</v>
      </c>
      <c r="P75" s="16">
        <v>1000</v>
      </c>
      <c r="Q75" s="15">
        <v>5000</v>
      </c>
      <c r="R75" s="16">
        <v>5000</v>
      </c>
      <c r="S75" s="15">
        <v>8000</v>
      </c>
      <c r="T75" s="16">
        <f>1500+0</f>
        <v>1500</v>
      </c>
      <c r="U75" s="17"/>
      <c r="V75" s="16"/>
      <c r="W75" s="15"/>
      <c r="X75" s="16"/>
      <c r="Y75" s="18">
        <v>2310</v>
      </c>
      <c r="Z75" s="16">
        <v>8810</v>
      </c>
      <c r="AA75" s="18">
        <v>2310</v>
      </c>
      <c r="AB75" s="16">
        <v>2310</v>
      </c>
      <c r="AC75" s="18">
        <v>2310</v>
      </c>
      <c r="AD75" s="16">
        <v>2310</v>
      </c>
      <c r="AE75" s="18">
        <v>2310</v>
      </c>
      <c r="AF75" s="16">
        <v>2310</v>
      </c>
      <c r="AG75" s="18">
        <v>2310</v>
      </c>
      <c r="AH75" s="16"/>
      <c r="AI75" s="18">
        <v>2310</v>
      </c>
      <c r="AJ75" s="16">
        <f>2310+2310</f>
        <v>4620</v>
      </c>
      <c r="AK75" s="18">
        <v>2310</v>
      </c>
      <c r="AL75" s="16"/>
      <c r="AM75" s="18">
        <v>2310</v>
      </c>
      <c r="AN75" s="16">
        <v>2310</v>
      </c>
      <c r="AO75" s="18">
        <v>2310</v>
      </c>
      <c r="AP75" s="16">
        <v>2310</v>
      </c>
      <c r="AQ75" s="17"/>
      <c r="AR75" s="16"/>
      <c r="AS75" s="17"/>
      <c r="AT75" s="16"/>
      <c r="AU75" s="82"/>
      <c r="AV75" s="85"/>
      <c r="AW75" s="16"/>
      <c r="AX75" s="85"/>
      <c r="AY75" s="16"/>
      <c r="AZ75" s="85"/>
      <c r="BA75" s="16"/>
      <c r="BB75" s="85"/>
      <c r="BC75" s="16"/>
      <c r="BD75" s="85"/>
      <c r="BE75" s="16"/>
      <c r="BF75" s="85"/>
      <c r="BG75" s="16"/>
      <c r="BH75" s="85"/>
      <c r="BI75" s="16"/>
      <c r="BJ75" s="85"/>
      <c r="BK75" s="16"/>
      <c r="BL75" s="85"/>
      <c r="BM75" s="16"/>
      <c r="BN75" s="85"/>
      <c r="BO75" s="16"/>
      <c r="BP75" s="85"/>
      <c r="BQ75" s="16"/>
      <c r="BR75" s="17"/>
      <c r="BS75" s="16"/>
      <c r="BT75" s="19"/>
      <c r="BU75" s="17"/>
      <c r="BV75" s="16"/>
      <c r="BW75" s="17"/>
      <c r="BX75" s="16"/>
      <c r="BY75" s="17"/>
      <c r="BZ75" s="16"/>
      <c r="CA75" s="17"/>
      <c r="CB75" s="16"/>
      <c r="CC75" s="17"/>
      <c r="CD75" s="16"/>
      <c r="CE75" s="17"/>
      <c r="CF75" s="16"/>
      <c r="CG75" s="15"/>
      <c r="CH75" s="16"/>
      <c r="CI75" s="15"/>
      <c r="CJ75" s="16"/>
      <c r="CK75" s="15"/>
      <c r="CL75" s="16"/>
      <c r="CM75" s="15"/>
      <c r="CN75" s="16"/>
      <c r="CO75" s="15"/>
      <c r="CP75" s="16"/>
      <c r="CQ75" s="15"/>
      <c r="CR75" s="16"/>
      <c r="CS75" s="19"/>
      <c r="CT75" s="20">
        <f t="shared" si="4"/>
        <v>36290</v>
      </c>
      <c r="CU75" s="20">
        <f t="shared" si="4"/>
        <v>33980</v>
      </c>
      <c r="CV75" s="21">
        <f t="shared" si="5"/>
        <v>2310</v>
      </c>
    </row>
    <row r="76" spans="1:100" ht="25.5" customHeight="1">
      <c r="A76" s="86">
        <v>9</v>
      </c>
      <c r="B76" s="25" t="s">
        <v>597</v>
      </c>
      <c r="C76" s="9" t="s">
        <v>598</v>
      </c>
      <c r="D76" s="9" t="s">
        <v>1414</v>
      </c>
      <c r="E76" s="9" t="s">
        <v>1411</v>
      </c>
      <c r="F76" s="83" t="s">
        <v>599</v>
      </c>
      <c r="G76" s="145" t="s">
        <v>383</v>
      </c>
      <c r="H76" s="24" t="s">
        <v>1417</v>
      </c>
      <c r="I76" s="62">
        <v>6200</v>
      </c>
      <c r="J76" s="24"/>
      <c r="K76" s="14">
        <f>CV76</f>
        <v>4340</v>
      </c>
      <c r="L76" s="2"/>
      <c r="M76" s="15">
        <v>1500</v>
      </c>
      <c r="N76" s="16">
        <v>1500</v>
      </c>
      <c r="O76" s="15">
        <v>1000</v>
      </c>
      <c r="P76" s="16">
        <v>1000</v>
      </c>
      <c r="Q76" s="15">
        <v>5000</v>
      </c>
      <c r="R76" s="16">
        <v>5000</v>
      </c>
      <c r="S76" s="15">
        <v>8000</v>
      </c>
      <c r="T76" s="16">
        <v>8000</v>
      </c>
      <c r="U76" s="15"/>
      <c r="V76" s="16"/>
      <c r="W76" s="18">
        <v>4340</v>
      </c>
      <c r="X76" s="16">
        <v>4620</v>
      </c>
      <c r="Y76" s="18">
        <v>4340</v>
      </c>
      <c r="Z76" s="16">
        <v>4620</v>
      </c>
      <c r="AA76" s="18">
        <v>4340</v>
      </c>
      <c r="AB76" s="16">
        <v>4620</v>
      </c>
      <c r="AC76" s="18">
        <v>4340</v>
      </c>
      <c r="AD76" s="16">
        <v>4620</v>
      </c>
      <c r="AE76" s="18">
        <v>4340</v>
      </c>
      <c r="AF76" s="16">
        <v>3220</v>
      </c>
      <c r="AG76" s="18">
        <v>4340</v>
      </c>
      <c r="AH76" s="16">
        <v>4340</v>
      </c>
      <c r="AI76" s="18">
        <v>4340</v>
      </c>
      <c r="AJ76" s="16">
        <f>4340+4340</f>
        <v>8680</v>
      </c>
      <c r="AK76" s="18">
        <v>4340</v>
      </c>
      <c r="AL76" s="16"/>
      <c r="AM76" s="18">
        <v>4340</v>
      </c>
      <c r="AN76" s="16"/>
      <c r="AO76" s="85"/>
      <c r="AP76" s="16"/>
      <c r="AQ76" s="85"/>
      <c r="AR76" s="16"/>
      <c r="AS76" s="85"/>
      <c r="AT76" s="16"/>
      <c r="AU76" s="82"/>
      <c r="AV76" s="85"/>
      <c r="AW76" s="16"/>
      <c r="AX76" s="85"/>
      <c r="AY76" s="16"/>
      <c r="AZ76" s="85"/>
      <c r="BA76" s="16"/>
      <c r="BB76" s="85"/>
      <c r="BC76" s="16"/>
      <c r="BD76" s="85"/>
      <c r="BE76" s="16"/>
      <c r="BF76" s="85"/>
      <c r="BG76" s="16"/>
      <c r="BH76" s="85"/>
      <c r="BI76" s="16"/>
      <c r="BJ76" s="85"/>
      <c r="BK76" s="16"/>
      <c r="BL76" s="85"/>
      <c r="BM76" s="16"/>
      <c r="BN76" s="85"/>
      <c r="BO76" s="16"/>
      <c r="BP76" s="85"/>
      <c r="BQ76" s="16"/>
      <c r="BR76" s="17"/>
      <c r="BS76" s="16"/>
      <c r="BT76" s="19"/>
      <c r="BU76" s="17"/>
      <c r="BV76" s="16"/>
      <c r="BW76" s="17"/>
      <c r="BX76" s="16"/>
      <c r="BY76" s="17"/>
      <c r="BZ76" s="16"/>
      <c r="CA76" s="17"/>
      <c r="CB76" s="16"/>
      <c r="CC76" s="17"/>
      <c r="CD76" s="16"/>
      <c r="CE76" s="17"/>
      <c r="CF76" s="16"/>
      <c r="CG76" s="15"/>
      <c r="CH76" s="16"/>
      <c r="CI76" s="15"/>
      <c r="CJ76" s="16"/>
      <c r="CK76" s="15"/>
      <c r="CL76" s="16"/>
      <c r="CM76" s="15"/>
      <c r="CN76" s="16"/>
      <c r="CO76" s="15"/>
      <c r="CP76" s="16"/>
      <c r="CQ76" s="15"/>
      <c r="CR76" s="16"/>
      <c r="CS76" s="19"/>
      <c r="CT76" s="20">
        <f t="shared" si="4"/>
        <v>54560</v>
      </c>
      <c r="CU76" s="20">
        <f t="shared" si="4"/>
        <v>50220</v>
      </c>
      <c r="CV76" s="21">
        <f t="shared" si="5"/>
        <v>4340</v>
      </c>
    </row>
    <row r="77" spans="1:100" ht="25.5" customHeight="1">
      <c r="A77" s="7">
        <v>10</v>
      </c>
      <c r="B77" s="25" t="s">
        <v>600</v>
      </c>
      <c r="C77" s="9" t="s">
        <v>601</v>
      </c>
      <c r="D77" s="9" t="s">
        <v>1414</v>
      </c>
      <c r="E77" s="9" t="s">
        <v>1411</v>
      </c>
      <c r="F77" s="83" t="s">
        <v>602</v>
      </c>
      <c r="G77" s="22"/>
      <c r="H77" s="84"/>
      <c r="I77" s="62">
        <v>6600</v>
      </c>
      <c r="J77" s="84"/>
      <c r="K77" s="14">
        <f>CV77</f>
        <v>0</v>
      </c>
      <c r="L77" s="2"/>
      <c r="M77" s="15">
        <v>1500</v>
      </c>
      <c r="N77" s="16">
        <v>1500</v>
      </c>
      <c r="O77" s="15">
        <v>1000</v>
      </c>
      <c r="P77" s="16">
        <v>1000</v>
      </c>
      <c r="Q77" s="15">
        <v>5000</v>
      </c>
      <c r="R77" s="16">
        <v>5000</v>
      </c>
      <c r="S77" s="15">
        <v>8000</v>
      </c>
      <c r="T77" s="16">
        <v>8000</v>
      </c>
      <c r="U77" s="15"/>
      <c r="V77" s="16"/>
      <c r="W77" s="18">
        <v>4620</v>
      </c>
      <c r="X77" s="16">
        <v>0</v>
      </c>
      <c r="Y77" s="18">
        <v>4620</v>
      </c>
      <c r="Z77" s="16">
        <v>9240</v>
      </c>
      <c r="AA77" s="18">
        <v>4620</v>
      </c>
      <c r="AB77" s="16">
        <v>4620</v>
      </c>
      <c r="AC77" s="18">
        <v>4620</v>
      </c>
      <c r="AD77" s="16">
        <v>4620</v>
      </c>
      <c r="AE77" s="18">
        <v>4620</v>
      </c>
      <c r="AF77" s="16">
        <v>4620</v>
      </c>
      <c r="AG77" s="18">
        <v>4620</v>
      </c>
      <c r="AH77" s="16">
        <v>4620</v>
      </c>
      <c r="AI77" s="18">
        <v>4620</v>
      </c>
      <c r="AJ77" s="16">
        <v>4620</v>
      </c>
      <c r="AK77" s="18">
        <v>4620</v>
      </c>
      <c r="AL77" s="16"/>
      <c r="AM77" s="18">
        <v>4620</v>
      </c>
      <c r="AN77" s="16">
        <f>4620+4620</f>
        <v>9240</v>
      </c>
      <c r="AO77" s="85"/>
      <c r="AP77" s="16"/>
      <c r="AQ77" s="85"/>
      <c r="AR77" s="16"/>
      <c r="AS77" s="85"/>
      <c r="AT77" s="16"/>
      <c r="AU77" s="82"/>
      <c r="AV77" s="85"/>
      <c r="AW77" s="16"/>
      <c r="AX77" s="85"/>
      <c r="AY77" s="16"/>
      <c r="AZ77" s="85"/>
      <c r="BA77" s="16"/>
      <c r="BB77" s="85"/>
      <c r="BC77" s="16"/>
      <c r="BD77" s="85"/>
      <c r="BE77" s="16"/>
      <c r="BF77" s="85"/>
      <c r="BG77" s="16"/>
      <c r="BH77" s="85"/>
      <c r="BI77" s="16"/>
      <c r="BJ77" s="85"/>
      <c r="BK77" s="16"/>
      <c r="BL77" s="85"/>
      <c r="BM77" s="16"/>
      <c r="BN77" s="85"/>
      <c r="BO77" s="16"/>
      <c r="BP77" s="85"/>
      <c r="BQ77" s="16"/>
      <c r="BR77" s="17"/>
      <c r="BS77" s="16"/>
      <c r="BT77" s="19"/>
      <c r="BU77" s="17"/>
      <c r="BV77" s="16"/>
      <c r="BW77" s="17"/>
      <c r="BX77" s="16"/>
      <c r="BY77" s="17"/>
      <c r="BZ77" s="16"/>
      <c r="CA77" s="17"/>
      <c r="CB77" s="16"/>
      <c r="CC77" s="17"/>
      <c r="CD77" s="16"/>
      <c r="CE77" s="17"/>
      <c r="CF77" s="16"/>
      <c r="CG77" s="15"/>
      <c r="CH77" s="16"/>
      <c r="CI77" s="15"/>
      <c r="CJ77" s="16"/>
      <c r="CK77" s="15"/>
      <c r="CL77" s="16"/>
      <c r="CM77" s="15"/>
      <c r="CN77" s="16"/>
      <c r="CO77" s="15"/>
      <c r="CP77" s="16"/>
      <c r="CQ77" s="15"/>
      <c r="CR77" s="16"/>
      <c r="CS77" s="19"/>
      <c r="CT77" s="20">
        <f t="shared" si="4"/>
        <v>57080</v>
      </c>
      <c r="CU77" s="20">
        <f t="shared" si="4"/>
        <v>57080</v>
      </c>
      <c r="CV77" s="21">
        <f t="shared" si="5"/>
        <v>0</v>
      </c>
    </row>
    <row r="78" spans="1:100" ht="25.5" customHeight="1">
      <c r="A78" s="86">
        <v>11</v>
      </c>
      <c r="B78" s="25" t="s">
        <v>603</v>
      </c>
      <c r="C78" s="9" t="s">
        <v>604</v>
      </c>
      <c r="D78" s="9" t="s">
        <v>1414</v>
      </c>
      <c r="E78" s="9" t="s">
        <v>1411</v>
      </c>
      <c r="F78" s="83" t="s">
        <v>605</v>
      </c>
      <c r="G78" s="22"/>
      <c r="H78" s="84"/>
      <c r="I78" s="62">
        <v>6600</v>
      </c>
      <c r="J78" s="84"/>
      <c r="K78" s="14">
        <f>CV78</f>
        <v>4620</v>
      </c>
      <c r="L78" s="2"/>
      <c r="M78" s="15">
        <v>1500</v>
      </c>
      <c r="N78" s="16">
        <v>1500</v>
      </c>
      <c r="O78" s="15">
        <v>1000</v>
      </c>
      <c r="P78" s="16">
        <v>1000</v>
      </c>
      <c r="Q78" s="15">
        <v>5000</v>
      </c>
      <c r="R78" s="16">
        <v>5000</v>
      </c>
      <c r="S78" s="15">
        <v>8000</v>
      </c>
      <c r="T78" s="16">
        <v>8000</v>
      </c>
      <c r="U78" s="15"/>
      <c r="V78" s="16"/>
      <c r="W78" s="18">
        <v>4620</v>
      </c>
      <c r="X78" s="16">
        <v>4620</v>
      </c>
      <c r="Y78" s="18">
        <v>4620</v>
      </c>
      <c r="Z78" s="16">
        <v>0</v>
      </c>
      <c r="AA78" s="18">
        <v>4620</v>
      </c>
      <c r="AB78" s="16">
        <v>4620</v>
      </c>
      <c r="AC78" s="18">
        <v>4620</v>
      </c>
      <c r="AD78" s="16">
        <f>4620+4620</f>
        <v>9240</v>
      </c>
      <c r="AE78" s="18">
        <v>4620</v>
      </c>
      <c r="AF78" s="16"/>
      <c r="AG78" s="18">
        <v>4620</v>
      </c>
      <c r="AH78" s="16"/>
      <c r="AI78" s="18">
        <v>4620</v>
      </c>
      <c r="AJ78" s="16">
        <v>9240</v>
      </c>
      <c r="AK78" s="18">
        <v>4620</v>
      </c>
      <c r="AL78" s="16"/>
      <c r="AM78" s="18">
        <v>4620</v>
      </c>
      <c r="AN78" s="16">
        <v>9240</v>
      </c>
      <c r="AO78" s="85"/>
      <c r="AP78" s="16"/>
      <c r="AQ78" s="85"/>
      <c r="AR78" s="16"/>
      <c r="AS78" s="85"/>
      <c r="AT78" s="16"/>
      <c r="AU78" s="82"/>
      <c r="AV78" s="85"/>
      <c r="AW78" s="16"/>
      <c r="AX78" s="85"/>
      <c r="AY78" s="16"/>
      <c r="AZ78" s="85"/>
      <c r="BA78" s="16"/>
      <c r="BB78" s="85"/>
      <c r="BC78" s="16"/>
      <c r="BD78" s="85"/>
      <c r="BE78" s="16"/>
      <c r="BF78" s="85"/>
      <c r="BG78" s="16"/>
      <c r="BH78" s="85"/>
      <c r="BI78" s="16"/>
      <c r="BJ78" s="85"/>
      <c r="BK78" s="16"/>
      <c r="BL78" s="85"/>
      <c r="BM78" s="16"/>
      <c r="BN78" s="85"/>
      <c r="BO78" s="16"/>
      <c r="BP78" s="85"/>
      <c r="BQ78" s="16"/>
      <c r="BR78" s="17"/>
      <c r="BS78" s="16"/>
      <c r="BT78" s="19"/>
      <c r="BU78" s="17"/>
      <c r="BV78" s="16"/>
      <c r="BW78" s="17"/>
      <c r="BX78" s="16"/>
      <c r="BY78" s="17"/>
      <c r="BZ78" s="16"/>
      <c r="CA78" s="17"/>
      <c r="CB78" s="16"/>
      <c r="CC78" s="17"/>
      <c r="CD78" s="16"/>
      <c r="CE78" s="17"/>
      <c r="CF78" s="16"/>
      <c r="CG78" s="15"/>
      <c r="CH78" s="16"/>
      <c r="CI78" s="15"/>
      <c r="CJ78" s="16"/>
      <c r="CK78" s="15"/>
      <c r="CL78" s="16"/>
      <c r="CM78" s="15"/>
      <c r="CN78" s="16"/>
      <c r="CO78" s="15"/>
      <c r="CP78" s="16"/>
      <c r="CQ78" s="15"/>
      <c r="CR78" s="16"/>
      <c r="CS78" s="19"/>
      <c r="CT78" s="20">
        <f t="shared" si="4"/>
        <v>57080</v>
      </c>
      <c r="CU78" s="20">
        <f t="shared" si="4"/>
        <v>52460</v>
      </c>
      <c r="CV78" s="21">
        <f t="shared" si="5"/>
        <v>4620</v>
      </c>
    </row>
    <row r="79" spans="1:100" ht="27" customHeight="1">
      <c r="A79" s="7">
        <v>12</v>
      </c>
      <c r="B79" s="25" t="s">
        <v>606</v>
      </c>
      <c r="C79" s="9" t="s">
        <v>607</v>
      </c>
      <c r="D79" s="9" t="s">
        <v>1414</v>
      </c>
      <c r="E79" s="9" t="s">
        <v>1411</v>
      </c>
      <c r="F79" s="83" t="s">
        <v>608</v>
      </c>
      <c r="G79" s="144"/>
      <c r="H79" s="100" t="s">
        <v>1419</v>
      </c>
      <c r="I79" s="62">
        <v>4600</v>
      </c>
      <c r="J79" s="100" t="s">
        <v>29</v>
      </c>
      <c r="K79" s="14">
        <f>CV79</f>
        <v>3220</v>
      </c>
      <c r="L79" s="2"/>
      <c r="M79" s="15">
        <v>1500</v>
      </c>
      <c r="N79" s="16">
        <v>1500</v>
      </c>
      <c r="O79" s="15">
        <v>1000</v>
      </c>
      <c r="P79" s="16">
        <v>1000</v>
      </c>
      <c r="Q79" s="15">
        <v>5000</v>
      </c>
      <c r="R79" s="16">
        <v>5000</v>
      </c>
      <c r="S79" s="15">
        <v>8000</v>
      </c>
      <c r="T79" s="16">
        <v>1500</v>
      </c>
      <c r="U79" s="15"/>
      <c r="V79" s="16"/>
      <c r="W79" s="18">
        <v>3220</v>
      </c>
      <c r="X79" s="16">
        <v>9720</v>
      </c>
      <c r="Y79" s="18">
        <v>3220</v>
      </c>
      <c r="Z79" s="16">
        <v>3220</v>
      </c>
      <c r="AA79" s="18">
        <v>3220</v>
      </c>
      <c r="AB79" s="16">
        <v>3220</v>
      </c>
      <c r="AC79" s="18">
        <v>3220</v>
      </c>
      <c r="AD79" s="16">
        <v>3220</v>
      </c>
      <c r="AE79" s="18">
        <v>3220</v>
      </c>
      <c r="AF79" s="16">
        <v>3220</v>
      </c>
      <c r="AG79" s="18">
        <v>3220</v>
      </c>
      <c r="AH79" s="16">
        <v>3220</v>
      </c>
      <c r="AI79" s="18">
        <v>3220</v>
      </c>
      <c r="AJ79" s="16"/>
      <c r="AK79" s="18">
        <v>3220</v>
      </c>
      <c r="AL79" s="16">
        <v>6440</v>
      </c>
      <c r="AM79" s="18">
        <v>3220</v>
      </c>
      <c r="AN79" s="16"/>
      <c r="AO79" s="85"/>
      <c r="AP79" s="16"/>
      <c r="AQ79" s="85"/>
      <c r="AR79" s="16"/>
      <c r="AS79" s="85"/>
      <c r="AT79" s="16"/>
      <c r="AU79" s="82"/>
      <c r="AV79" s="85"/>
      <c r="AW79" s="16"/>
      <c r="AX79" s="85"/>
      <c r="AY79" s="16"/>
      <c r="AZ79" s="85"/>
      <c r="BA79" s="16"/>
      <c r="BB79" s="85"/>
      <c r="BC79" s="16"/>
      <c r="BD79" s="85"/>
      <c r="BE79" s="16"/>
      <c r="BF79" s="85"/>
      <c r="BG79" s="16"/>
      <c r="BH79" s="85"/>
      <c r="BI79" s="16"/>
      <c r="BJ79" s="85"/>
      <c r="BK79" s="16"/>
      <c r="BL79" s="85"/>
      <c r="BM79" s="16"/>
      <c r="BN79" s="85"/>
      <c r="BO79" s="16"/>
      <c r="BP79" s="85"/>
      <c r="BQ79" s="16"/>
      <c r="BR79" s="17"/>
      <c r="BS79" s="16"/>
      <c r="BT79" s="19"/>
      <c r="BU79" s="17"/>
      <c r="BV79" s="16"/>
      <c r="BW79" s="17"/>
      <c r="BX79" s="16"/>
      <c r="BY79" s="17"/>
      <c r="BZ79" s="16"/>
      <c r="CA79" s="17"/>
      <c r="CB79" s="16"/>
      <c r="CC79" s="17"/>
      <c r="CD79" s="16"/>
      <c r="CE79" s="17"/>
      <c r="CF79" s="16"/>
      <c r="CG79" s="15"/>
      <c r="CH79" s="16"/>
      <c r="CI79" s="15"/>
      <c r="CJ79" s="16"/>
      <c r="CK79" s="15"/>
      <c r="CL79" s="16"/>
      <c r="CM79" s="15"/>
      <c r="CN79" s="16"/>
      <c r="CO79" s="15"/>
      <c r="CP79" s="16"/>
      <c r="CQ79" s="15"/>
      <c r="CR79" s="16"/>
      <c r="CS79" s="19"/>
      <c r="CT79" s="20">
        <f t="shared" si="4"/>
        <v>44480</v>
      </c>
      <c r="CU79" s="20">
        <f t="shared" si="4"/>
        <v>41260</v>
      </c>
      <c r="CV79" s="21">
        <f t="shared" si="5"/>
        <v>3220</v>
      </c>
    </row>
    <row r="80" spans="1:100" ht="25.5" customHeight="1">
      <c r="A80" s="86">
        <v>13</v>
      </c>
      <c r="B80" s="97" t="s">
        <v>609</v>
      </c>
      <c r="C80" s="9" t="s">
        <v>610</v>
      </c>
      <c r="D80" s="9" t="s">
        <v>1414</v>
      </c>
      <c r="E80" s="9" t="s">
        <v>1411</v>
      </c>
      <c r="F80" s="83" t="s">
        <v>611</v>
      </c>
      <c r="G80" s="22"/>
      <c r="H80" s="84"/>
      <c r="I80" s="62">
        <v>6600</v>
      </c>
      <c r="J80" s="84"/>
      <c r="K80" s="14">
        <f>CV80</f>
        <v>0</v>
      </c>
      <c r="L80" s="2"/>
      <c r="M80" s="15">
        <v>1500</v>
      </c>
      <c r="N80" s="16">
        <v>1500</v>
      </c>
      <c r="O80" s="15">
        <v>1000</v>
      </c>
      <c r="P80" s="16">
        <v>1000</v>
      </c>
      <c r="Q80" s="15">
        <v>5000</v>
      </c>
      <c r="R80" s="16">
        <v>5000</v>
      </c>
      <c r="S80" s="15">
        <v>8000</v>
      </c>
      <c r="T80" s="16">
        <f>1500+0</f>
        <v>1500</v>
      </c>
      <c r="U80" s="15"/>
      <c r="V80" s="16"/>
      <c r="W80" s="18">
        <v>4620</v>
      </c>
      <c r="X80" s="16">
        <v>0</v>
      </c>
      <c r="Y80" s="18">
        <v>4620</v>
      </c>
      <c r="Z80" s="16">
        <v>0</v>
      </c>
      <c r="AA80" s="18">
        <v>4620</v>
      </c>
      <c r="AB80" s="16">
        <v>0</v>
      </c>
      <c r="AC80" s="18">
        <v>4620</v>
      </c>
      <c r="AD80" s="16">
        <v>20360</v>
      </c>
      <c r="AE80" s="18">
        <v>4620</v>
      </c>
      <c r="AF80" s="16"/>
      <c r="AG80" s="18">
        <v>4620</v>
      </c>
      <c r="AH80" s="16"/>
      <c r="AI80" s="18">
        <v>4620</v>
      </c>
      <c r="AJ80" s="16"/>
      <c r="AK80" s="18">
        <v>4620</v>
      </c>
      <c r="AL80" s="16"/>
      <c r="AM80" s="18">
        <v>4620</v>
      </c>
      <c r="AN80" s="16">
        <v>27720</v>
      </c>
      <c r="AO80" s="85"/>
      <c r="AP80" s="16"/>
      <c r="AQ80" s="85"/>
      <c r="AR80" s="16"/>
      <c r="AS80" s="85"/>
      <c r="AT80" s="16"/>
      <c r="AU80" s="82"/>
      <c r="AV80" s="85"/>
      <c r="AW80" s="16"/>
      <c r="AX80" s="85"/>
      <c r="AY80" s="16"/>
      <c r="AZ80" s="85"/>
      <c r="BA80" s="16"/>
      <c r="BB80" s="85"/>
      <c r="BC80" s="16"/>
      <c r="BD80" s="85"/>
      <c r="BE80" s="16"/>
      <c r="BF80" s="85"/>
      <c r="BG80" s="16"/>
      <c r="BH80" s="85"/>
      <c r="BI80" s="16"/>
      <c r="BJ80" s="85"/>
      <c r="BK80" s="16"/>
      <c r="BL80" s="85"/>
      <c r="BM80" s="16"/>
      <c r="BN80" s="85"/>
      <c r="BO80" s="16"/>
      <c r="BP80" s="85"/>
      <c r="BQ80" s="16"/>
      <c r="BR80" s="17"/>
      <c r="BS80" s="16"/>
      <c r="BT80" s="19"/>
      <c r="BU80" s="17"/>
      <c r="BV80" s="16"/>
      <c r="BW80" s="17"/>
      <c r="BX80" s="16"/>
      <c r="BY80" s="17"/>
      <c r="BZ80" s="16"/>
      <c r="CA80" s="17"/>
      <c r="CB80" s="16"/>
      <c r="CC80" s="17"/>
      <c r="CD80" s="16"/>
      <c r="CE80" s="17"/>
      <c r="CF80" s="16"/>
      <c r="CG80" s="15"/>
      <c r="CH80" s="16"/>
      <c r="CI80" s="15"/>
      <c r="CJ80" s="16"/>
      <c r="CK80" s="15"/>
      <c r="CL80" s="16"/>
      <c r="CM80" s="15"/>
      <c r="CN80" s="16"/>
      <c r="CO80" s="15"/>
      <c r="CP80" s="16"/>
      <c r="CQ80" s="15"/>
      <c r="CR80" s="16"/>
      <c r="CS80" s="19"/>
      <c r="CT80" s="20">
        <f t="shared" si="4"/>
        <v>57080</v>
      </c>
      <c r="CU80" s="20">
        <f t="shared" si="4"/>
        <v>57080</v>
      </c>
      <c r="CV80" s="21">
        <f t="shared" si="5"/>
        <v>0</v>
      </c>
    </row>
    <row r="81" spans="1:100" ht="25.5" customHeight="1">
      <c r="A81" s="7">
        <v>18</v>
      </c>
      <c r="B81" s="91" t="s">
        <v>72</v>
      </c>
      <c r="C81" s="9" t="s">
        <v>73</v>
      </c>
      <c r="D81" s="9" t="s">
        <v>1414</v>
      </c>
      <c r="E81" s="9" t="s">
        <v>1412</v>
      </c>
      <c r="F81" s="10" t="s">
        <v>74</v>
      </c>
      <c r="G81" s="22"/>
      <c r="H81" s="24"/>
      <c r="I81" s="12">
        <v>6600</v>
      </c>
      <c r="J81" s="24"/>
      <c r="K81" s="14">
        <f>CT81</f>
        <v>57080</v>
      </c>
      <c r="L81" s="2"/>
      <c r="M81" s="15">
        <v>1500</v>
      </c>
      <c r="N81" s="16">
        <v>1500</v>
      </c>
      <c r="O81" s="15">
        <v>1000</v>
      </c>
      <c r="P81" s="16">
        <v>1000</v>
      </c>
      <c r="Q81" s="15">
        <v>5000</v>
      </c>
      <c r="R81" s="16">
        <v>5000</v>
      </c>
      <c r="S81" s="15">
        <v>8000</v>
      </c>
      <c r="T81" s="16">
        <f>1500+0</f>
        <v>1500</v>
      </c>
      <c r="U81" s="17"/>
      <c r="V81" s="16"/>
      <c r="W81" s="15"/>
      <c r="X81" s="16"/>
      <c r="Y81" s="18">
        <v>4620</v>
      </c>
      <c r="Z81" s="16">
        <v>4620</v>
      </c>
      <c r="AA81" s="18">
        <v>4620</v>
      </c>
      <c r="AB81" s="16">
        <v>0</v>
      </c>
      <c r="AC81" s="18">
        <v>4620</v>
      </c>
      <c r="AD81" s="16">
        <v>0</v>
      </c>
      <c r="AE81" s="18">
        <v>4620</v>
      </c>
      <c r="AF81" s="16">
        <v>15000</v>
      </c>
      <c r="AG81" s="18">
        <v>4620</v>
      </c>
      <c r="AH81" s="16"/>
      <c r="AI81" s="18">
        <v>4620</v>
      </c>
      <c r="AJ81" s="16"/>
      <c r="AK81" s="18">
        <v>4620</v>
      </c>
      <c r="AL81" s="16"/>
      <c r="AM81" s="18">
        <v>4620</v>
      </c>
      <c r="AN81" s="16"/>
      <c r="AO81" s="18">
        <v>4620</v>
      </c>
      <c r="AP81" s="16"/>
      <c r="AQ81" s="17"/>
      <c r="AR81" s="16"/>
      <c r="AS81" s="17"/>
      <c r="AT81" s="16"/>
      <c r="AU81" s="82"/>
      <c r="AV81" s="85"/>
      <c r="AW81" s="16"/>
      <c r="AX81" s="85"/>
      <c r="AY81" s="16"/>
      <c r="AZ81" s="85"/>
      <c r="BA81" s="16"/>
      <c r="BB81" s="85"/>
      <c r="BC81" s="16"/>
      <c r="BD81" s="85"/>
      <c r="BE81" s="16"/>
      <c r="BF81" s="85"/>
      <c r="BG81" s="16"/>
      <c r="BH81" s="85"/>
      <c r="BI81" s="16"/>
      <c r="BJ81" s="85"/>
      <c r="BK81" s="16"/>
      <c r="BL81" s="85"/>
      <c r="BM81" s="16"/>
      <c r="BN81" s="85"/>
      <c r="BO81" s="16"/>
      <c r="BP81" s="85"/>
      <c r="BQ81" s="16"/>
      <c r="BR81" s="17"/>
      <c r="BS81" s="16"/>
      <c r="BT81" s="19"/>
      <c r="BU81" s="17"/>
      <c r="BV81" s="16"/>
      <c r="BW81" s="17"/>
      <c r="BX81" s="16"/>
      <c r="BY81" s="17"/>
      <c r="BZ81" s="16"/>
      <c r="CA81" s="17"/>
      <c r="CB81" s="16"/>
      <c r="CC81" s="17"/>
      <c r="CD81" s="16"/>
      <c r="CE81" s="17"/>
      <c r="CF81" s="16"/>
      <c r="CG81" s="15"/>
      <c r="CH81" s="16"/>
      <c r="CI81" s="15"/>
      <c r="CJ81" s="16"/>
      <c r="CK81" s="15"/>
      <c r="CL81" s="16"/>
      <c r="CM81" s="15"/>
      <c r="CN81" s="16"/>
      <c r="CO81" s="15"/>
      <c r="CP81" s="16"/>
      <c r="CQ81" s="15"/>
      <c r="CR81" s="16"/>
      <c r="CS81" s="19"/>
      <c r="CT81" s="20">
        <f t="shared" si="4"/>
        <v>57080</v>
      </c>
      <c r="CU81" s="20">
        <f t="shared" si="4"/>
        <v>28620</v>
      </c>
      <c r="CV81" s="21">
        <f t="shared" si="5"/>
        <v>28460</v>
      </c>
    </row>
    <row r="82" spans="1:100" ht="25.5" customHeight="1">
      <c r="A82" s="86">
        <v>14</v>
      </c>
      <c r="B82" s="25" t="s">
        <v>612</v>
      </c>
      <c r="C82" s="9" t="s">
        <v>613</v>
      </c>
      <c r="D82" s="9" t="s">
        <v>1414</v>
      </c>
      <c r="E82" s="9" t="s">
        <v>1411</v>
      </c>
      <c r="F82" s="83" t="s">
        <v>614</v>
      </c>
      <c r="G82" s="145" t="s">
        <v>383</v>
      </c>
      <c r="H82" s="24" t="s">
        <v>1417</v>
      </c>
      <c r="I82" s="62">
        <v>6200</v>
      </c>
      <c r="J82" s="24"/>
      <c r="K82" s="14">
        <f>CV82</f>
        <v>0</v>
      </c>
      <c r="L82" s="2"/>
      <c r="M82" s="15">
        <v>1500</v>
      </c>
      <c r="N82" s="16">
        <v>1500</v>
      </c>
      <c r="O82" s="15">
        <v>1000</v>
      </c>
      <c r="P82" s="16">
        <v>1000</v>
      </c>
      <c r="Q82" s="15">
        <v>5000</v>
      </c>
      <c r="R82" s="16">
        <v>5000</v>
      </c>
      <c r="S82" s="15">
        <v>8000</v>
      </c>
      <c r="T82" s="16">
        <f>1500+0</f>
        <v>1500</v>
      </c>
      <c r="U82" s="15"/>
      <c r="V82" s="16"/>
      <c r="W82" s="18">
        <v>4340</v>
      </c>
      <c r="X82" s="16">
        <v>0</v>
      </c>
      <c r="Y82" s="18">
        <v>4340</v>
      </c>
      <c r="Z82" s="16">
        <v>15740</v>
      </c>
      <c r="AA82" s="18">
        <v>4340</v>
      </c>
      <c r="AB82" s="16">
        <v>0</v>
      </c>
      <c r="AC82" s="18">
        <v>4340</v>
      </c>
      <c r="AD82" s="16">
        <f>3780+4340</f>
        <v>8120</v>
      </c>
      <c r="AE82" s="18">
        <v>4340</v>
      </c>
      <c r="AF82" s="16">
        <v>4340</v>
      </c>
      <c r="AG82" s="18">
        <v>4340</v>
      </c>
      <c r="AH82" s="16">
        <v>4340</v>
      </c>
      <c r="AI82" s="18">
        <v>4340</v>
      </c>
      <c r="AJ82" s="16">
        <v>8680</v>
      </c>
      <c r="AK82" s="18">
        <v>4340</v>
      </c>
      <c r="AL82" s="16">
        <v>4340</v>
      </c>
      <c r="AM82" s="18">
        <v>4340</v>
      </c>
      <c r="AN82" s="16"/>
      <c r="AO82" s="85"/>
      <c r="AP82" s="16"/>
      <c r="AQ82" s="85"/>
      <c r="AR82" s="16"/>
      <c r="AS82" s="85"/>
      <c r="AT82" s="16"/>
      <c r="AU82" s="82"/>
      <c r="AV82" s="85"/>
      <c r="AW82" s="16"/>
      <c r="AX82" s="85"/>
      <c r="AY82" s="16"/>
      <c r="AZ82" s="85"/>
      <c r="BA82" s="16"/>
      <c r="BB82" s="85"/>
      <c r="BC82" s="16"/>
      <c r="BD82" s="85"/>
      <c r="BE82" s="16"/>
      <c r="BF82" s="85"/>
      <c r="BG82" s="16"/>
      <c r="BH82" s="85"/>
      <c r="BI82" s="16"/>
      <c r="BJ82" s="85"/>
      <c r="BK82" s="16"/>
      <c r="BL82" s="85"/>
      <c r="BM82" s="16"/>
      <c r="BN82" s="85"/>
      <c r="BO82" s="16"/>
      <c r="BP82" s="85"/>
      <c r="BQ82" s="16"/>
      <c r="BR82" s="17"/>
      <c r="BS82" s="16"/>
      <c r="BT82" s="19"/>
      <c r="BU82" s="17"/>
      <c r="BV82" s="16"/>
      <c r="BW82" s="17"/>
      <c r="BX82" s="16"/>
      <c r="BY82" s="17"/>
      <c r="BZ82" s="16"/>
      <c r="CA82" s="17"/>
      <c r="CB82" s="16"/>
      <c r="CC82" s="17"/>
      <c r="CD82" s="16"/>
      <c r="CE82" s="17"/>
      <c r="CF82" s="16"/>
      <c r="CG82" s="15"/>
      <c r="CH82" s="16"/>
      <c r="CI82" s="15"/>
      <c r="CJ82" s="16"/>
      <c r="CK82" s="15"/>
      <c r="CL82" s="16"/>
      <c r="CM82" s="15"/>
      <c r="CN82" s="16"/>
      <c r="CO82" s="15"/>
      <c r="CP82" s="16"/>
      <c r="CQ82" s="15"/>
      <c r="CR82" s="16"/>
      <c r="CS82" s="19"/>
      <c r="CT82" s="20">
        <f t="shared" si="4"/>
        <v>54560</v>
      </c>
      <c r="CU82" s="20">
        <f t="shared" si="4"/>
        <v>54560</v>
      </c>
      <c r="CV82" s="21">
        <f t="shared" si="5"/>
        <v>0</v>
      </c>
    </row>
    <row r="83" spans="1:100" ht="25.5" customHeight="1">
      <c r="A83" s="7">
        <v>15</v>
      </c>
      <c r="B83" s="25" t="s">
        <v>615</v>
      </c>
      <c r="C83" s="9" t="s">
        <v>616</v>
      </c>
      <c r="D83" s="9" t="s">
        <v>1414</v>
      </c>
      <c r="E83" s="9" t="s">
        <v>1411</v>
      </c>
      <c r="F83" s="83" t="s">
        <v>617</v>
      </c>
      <c r="G83" s="22"/>
      <c r="H83" s="84"/>
      <c r="I83" s="62">
        <v>6600</v>
      </c>
      <c r="J83" s="84"/>
      <c r="K83" s="14">
        <f>CV83</f>
        <v>4620</v>
      </c>
      <c r="L83" s="2"/>
      <c r="M83" s="15">
        <v>1500</v>
      </c>
      <c r="N83" s="16">
        <v>1500</v>
      </c>
      <c r="O83" s="15">
        <v>1000</v>
      </c>
      <c r="P83" s="16">
        <v>1000</v>
      </c>
      <c r="Q83" s="15">
        <v>5000</v>
      </c>
      <c r="R83" s="16">
        <v>5000</v>
      </c>
      <c r="S83" s="15">
        <v>8000</v>
      </c>
      <c r="T83" s="16">
        <v>1500</v>
      </c>
      <c r="U83" s="15"/>
      <c r="V83" s="16"/>
      <c r="W83" s="18">
        <v>4620</v>
      </c>
      <c r="X83" s="16">
        <v>11120</v>
      </c>
      <c r="Y83" s="18">
        <v>4620</v>
      </c>
      <c r="Z83" s="16">
        <v>4620</v>
      </c>
      <c r="AA83" s="18">
        <v>4620</v>
      </c>
      <c r="AB83" s="16">
        <v>0</v>
      </c>
      <c r="AC83" s="18">
        <v>4620</v>
      </c>
      <c r="AD83" s="16">
        <v>9240</v>
      </c>
      <c r="AE83" s="18">
        <v>4620</v>
      </c>
      <c r="AF83" s="16">
        <v>4620</v>
      </c>
      <c r="AG83" s="18">
        <v>4620</v>
      </c>
      <c r="AH83" s="16">
        <v>4620</v>
      </c>
      <c r="AI83" s="18">
        <v>4620</v>
      </c>
      <c r="AJ83" s="16"/>
      <c r="AK83" s="18">
        <v>4620</v>
      </c>
      <c r="AL83" s="16">
        <v>9240</v>
      </c>
      <c r="AM83" s="18">
        <v>4620</v>
      </c>
      <c r="AN83" s="16"/>
      <c r="AO83" s="85"/>
      <c r="AP83" s="16"/>
      <c r="AQ83" s="85"/>
      <c r="AR83" s="16"/>
      <c r="AS83" s="85"/>
      <c r="AT83" s="16"/>
      <c r="AU83" s="82"/>
      <c r="AV83" s="85"/>
      <c r="AW83" s="16"/>
      <c r="AX83" s="85"/>
      <c r="AY83" s="16"/>
      <c r="AZ83" s="85"/>
      <c r="BA83" s="16"/>
      <c r="BB83" s="85"/>
      <c r="BC83" s="16"/>
      <c r="BD83" s="85"/>
      <c r="BE83" s="16"/>
      <c r="BF83" s="85"/>
      <c r="BG83" s="16"/>
      <c r="BH83" s="85"/>
      <c r="BI83" s="16"/>
      <c r="BJ83" s="85"/>
      <c r="BK83" s="16"/>
      <c r="BL83" s="85"/>
      <c r="BM83" s="16"/>
      <c r="BN83" s="85"/>
      <c r="BO83" s="16"/>
      <c r="BP83" s="85"/>
      <c r="BQ83" s="16"/>
      <c r="BR83" s="17"/>
      <c r="BS83" s="16"/>
      <c r="BT83" s="19"/>
      <c r="BU83" s="17"/>
      <c r="BV83" s="16"/>
      <c r="BW83" s="17"/>
      <c r="BX83" s="16"/>
      <c r="BY83" s="17"/>
      <c r="BZ83" s="16"/>
      <c r="CA83" s="17"/>
      <c r="CB83" s="16"/>
      <c r="CC83" s="17"/>
      <c r="CD83" s="16"/>
      <c r="CE83" s="17"/>
      <c r="CF83" s="16"/>
      <c r="CG83" s="15"/>
      <c r="CH83" s="16"/>
      <c r="CI83" s="15"/>
      <c r="CJ83" s="16"/>
      <c r="CK83" s="15"/>
      <c r="CL83" s="16"/>
      <c r="CM83" s="15"/>
      <c r="CN83" s="16"/>
      <c r="CO83" s="15"/>
      <c r="CP83" s="16"/>
      <c r="CQ83" s="15"/>
      <c r="CR83" s="16"/>
      <c r="CS83" s="19"/>
      <c r="CT83" s="20">
        <f t="shared" si="4"/>
        <v>57080</v>
      </c>
      <c r="CU83" s="20">
        <f t="shared" si="4"/>
        <v>52460</v>
      </c>
      <c r="CV83" s="21">
        <f t="shared" si="5"/>
        <v>4620</v>
      </c>
    </row>
    <row r="84" spans="1:100" ht="25.5" customHeight="1">
      <c r="A84" s="86">
        <v>19</v>
      </c>
      <c r="B84" s="25" t="s">
        <v>75</v>
      </c>
      <c r="C84" s="9" t="s">
        <v>76</v>
      </c>
      <c r="D84" s="9" t="s">
        <v>1414</v>
      </c>
      <c r="E84" s="9" t="s">
        <v>1412</v>
      </c>
      <c r="F84" s="10" t="s">
        <v>77</v>
      </c>
      <c r="G84" s="29" t="s">
        <v>18</v>
      </c>
      <c r="H84" s="24" t="s">
        <v>1417</v>
      </c>
      <c r="I84" s="12">
        <v>6200</v>
      </c>
      <c r="J84" s="24"/>
      <c r="K84" s="14">
        <f>CT84</f>
        <v>54560</v>
      </c>
      <c r="L84" s="2"/>
      <c r="M84" s="15">
        <v>1500</v>
      </c>
      <c r="N84" s="16">
        <v>1500</v>
      </c>
      <c r="O84" s="15">
        <v>1000</v>
      </c>
      <c r="P84" s="16">
        <v>1000</v>
      </c>
      <c r="Q84" s="15">
        <v>5000</v>
      </c>
      <c r="R84" s="16">
        <v>5000</v>
      </c>
      <c r="S84" s="15">
        <v>8000</v>
      </c>
      <c r="T84" s="16">
        <v>1500</v>
      </c>
      <c r="U84" s="17"/>
      <c r="V84" s="16"/>
      <c r="W84" s="15"/>
      <c r="X84" s="16"/>
      <c r="Y84" s="18">
        <v>4340</v>
      </c>
      <c r="Z84" s="16">
        <v>0</v>
      </c>
      <c r="AA84" s="18">
        <v>4340</v>
      </c>
      <c r="AB84" s="16">
        <v>4620</v>
      </c>
      <c r="AC84" s="18">
        <v>4340</v>
      </c>
      <c r="AD84" s="16"/>
      <c r="AE84" s="18">
        <v>4340</v>
      </c>
      <c r="AF84" s="16"/>
      <c r="AG84" s="18">
        <v>4340</v>
      </c>
      <c r="AH84" s="16">
        <v>13860</v>
      </c>
      <c r="AI84" s="18">
        <v>4340</v>
      </c>
      <c r="AJ84" s="16"/>
      <c r="AK84" s="18">
        <v>4340</v>
      </c>
      <c r="AL84" s="16">
        <v>9240</v>
      </c>
      <c r="AM84" s="18">
        <v>4340</v>
      </c>
      <c r="AN84" s="16"/>
      <c r="AO84" s="18">
        <v>4340</v>
      </c>
      <c r="AP84" s="16">
        <v>9240</v>
      </c>
      <c r="AQ84" s="17"/>
      <c r="AR84" s="16"/>
      <c r="AS84" s="17"/>
      <c r="AT84" s="16"/>
      <c r="AU84" s="82"/>
      <c r="AV84" s="85"/>
      <c r="AW84" s="16"/>
      <c r="AX84" s="85"/>
      <c r="AY84" s="16"/>
      <c r="AZ84" s="85"/>
      <c r="BA84" s="16"/>
      <c r="BB84" s="85"/>
      <c r="BC84" s="16"/>
      <c r="BD84" s="85"/>
      <c r="BE84" s="16"/>
      <c r="BF84" s="85"/>
      <c r="BG84" s="16"/>
      <c r="BH84" s="85"/>
      <c r="BI84" s="16"/>
      <c r="BJ84" s="85"/>
      <c r="BK84" s="16"/>
      <c r="BL84" s="85"/>
      <c r="BM84" s="16"/>
      <c r="BN84" s="85"/>
      <c r="BO84" s="16"/>
      <c r="BP84" s="85"/>
      <c r="BQ84" s="16"/>
      <c r="BR84" s="17"/>
      <c r="BS84" s="16"/>
      <c r="BT84" s="19"/>
      <c r="BU84" s="17"/>
      <c r="BV84" s="16"/>
      <c r="BW84" s="17"/>
      <c r="BX84" s="16"/>
      <c r="BY84" s="17"/>
      <c r="BZ84" s="16"/>
      <c r="CA84" s="17"/>
      <c r="CB84" s="16"/>
      <c r="CC84" s="17"/>
      <c r="CD84" s="16"/>
      <c r="CE84" s="17"/>
      <c r="CF84" s="16"/>
      <c r="CG84" s="15"/>
      <c r="CH84" s="16"/>
      <c r="CI84" s="15"/>
      <c r="CJ84" s="16"/>
      <c r="CK84" s="15"/>
      <c r="CL84" s="16"/>
      <c r="CM84" s="15"/>
      <c r="CN84" s="16"/>
      <c r="CO84" s="15"/>
      <c r="CP84" s="16"/>
      <c r="CQ84" s="15"/>
      <c r="CR84" s="16"/>
      <c r="CS84" s="19"/>
      <c r="CT84" s="20">
        <f t="shared" si="4"/>
        <v>54560</v>
      </c>
      <c r="CU84" s="20">
        <f t="shared" si="4"/>
        <v>45960</v>
      </c>
      <c r="CV84" s="21">
        <f t="shared" si="5"/>
        <v>8600</v>
      </c>
    </row>
    <row r="85" spans="1:100" ht="25.5" customHeight="1">
      <c r="A85" s="7">
        <v>20</v>
      </c>
      <c r="B85" s="25" t="s">
        <v>78</v>
      </c>
      <c r="C85" s="9" t="s">
        <v>79</v>
      </c>
      <c r="D85" s="9" t="s">
        <v>1414</v>
      </c>
      <c r="E85" s="9" t="s">
        <v>1412</v>
      </c>
      <c r="F85" s="10" t="s">
        <v>80</v>
      </c>
      <c r="G85" s="22"/>
      <c r="H85" s="24" t="s">
        <v>81</v>
      </c>
      <c r="I85" s="12">
        <v>3300</v>
      </c>
      <c r="J85" s="24" t="s">
        <v>81</v>
      </c>
      <c r="K85" s="14">
        <f>CT85</f>
        <v>36290</v>
      </c>
      <c r="L85" s="2"/>
      <c r="M85" s="15">
        <v>1500</v>
      </c>
      <c r="N85" s="16">
        <v>1500</v>
      </c>
      <c r="O85" s="15">
        <v>1000</v>
      </c>
      <c r="P85" s="16">
        <v>1000</v>
      </c>
      <c r="Q85" s="15">
        <v>5000</v>
      </c>
      <c r="R85" s="16">
        <v>5000</v>
      </c>
      <c r="S85" s="15">
        <v>8000</v>
      </c>
      <c r="T85" s="16">
        <f>1500+0</f>
        <v>1500</v>
      </c>
      <c r="U85" s="17"/>
      <c r="V85" s="16"/>
      <c r="W85" s="15"/>
      <c r="X85" s="16"/>
      <c r="Y85" s="18">
        <v>2310</v>
      </c>
      <c r="Z85" s="16">
        <v>11120</v>
      </c>
      <c r="AA85" s="18">
        <v>2310</v>
      </c>
      <c r="AB85" s="16"/>
      <c r="AC85" s="18">
        <v>2310</v>
      </c>
      <c r="AD85" s="16">
        <v>0</v>
      </c>
      <c r="AE85" s="18">
        <v>2310</v>
      </c>
      <c r="AF85" s="16">
        <v>1470</v>
      </c>
      <c r="AG85" s="18">
        <v>2310</v>
      </c>
      <c r="AH85" s="16">
        <v>2030</v>
      </c>
      <c r="AI85" s="18">
        <v>2310</v>
      </c>
      <c r="AJ85" s="16">
        <v>4060</v>
      </c>
      <c r="AK85" s="18">
        <v>2310</v>
      </c>
      <c r="AL85" s="16"/>
      <c r="AM85" s="18">
        <v>2310</v>
      </c>
      <c r="AN85" s="16"/>
      <c r="AO85" s="18">
        <v>2310</v>
      </c>
      <c r="AP85" s="16"/>
      <c r="AQ85" s="17"/>
      <c r="AR85" s="16"/>
      <c r="AS85" s="17"/>
      <c r="AT85" s="16"/>
      <c r="AU85" s="82"/>
      <c r="AV85" s="85"/>
      <c r="AW85" s="16"/>
      <c r="AX85" s="85"/>
      <c r="AY85" s="16"/>
      <c r="AZ85" s="85"/>
      <c r="BA85" s="16"/>
      <c r="BB85" s="85"/>
      <c r="BC85" s="16"/>
      <c r="BD85" s="85"/>
      <c r="BE85" s="16"/>
      <c r="BF85" s="85"/>
      <c r="BG85" s="16"/>
      <c r="BH85" s="85"/>
      <c r="BI85" s="16"/>
      <c r="BJ85" s="85"/>
      <c r="BK85" s="16"/>
      <c r="BL85" s="85"/>
      <c r="BM85" s="16"/>
      <c r="BN85" s="85"/>
      <c r="BO85" s="16"/>
      <c r="BP85" s="85"/>
      <c r="BQ85" s="16"/>
      <c r="BR85" s="17"/>
      <c r="BS85" s="16"/>
      <c r="BT85" s="19"/>
      <c r="BU85" s="17"/>
      <c r="BV85" s="16"/>
      <c r="BW85" s="17"/>
      <c r="BX85" s="16"/>
      <c r="BY85" s="17"/>
      <c r="BZ85" s="16"/>
      <c r="CA85" s="17"/>
      <c r="CB85" s="16"/>
      <c r="CC85" s="17"/>
      <c r="CD85" s="16"/>
      <c r="CE85" s="17"/>
      <c r="CF85" s="16"/>
      <c r="CG85" s="15"/>
      <c r="CH85" s="16"/>
      <c r="CI85" s="15"/>
      <c r="CJ85" s="16"/>
      <c r="CK85" s="15"/>
      <c r="CL85" s="16"/>
      <c r="CM85" s="15"/>
      <c r="CN85" s="16"/>
      <c r="CO85" s="15"/>
      <c r="CP85" s="16"/>
      <c r="CQ85" s="15"/>
      <c r="CR85" s="16"/>
      <c r="CS85" s="19"/>
      <c r="CT85" s="20">
        <f t="shared" si="4"/>
        <v>36290</v>
      </c>
      <c r="CU85" s="20">
        <f t="shared" si="4"/>
        <v>27680</v>
      </c>
      <c r="CV85" s="21">
        <f t="shared" si="5"/>
        <v>8610</v>
      </c>
    </row>
    <row r="86" spans="1:100" ht="25.5" customHeight="1">
      <c r="A86" s="86">
        <v>21</v>
      </c>
      <c r="B86" s="25" t="s">
        <v>82</v>
      </c>
      <c r="C86" s="9" t="s">
        <v>83</v>
      </c>
      <c r="D86" s="9" t="s">
        <v>1414</v>
      </c>
      <c r="E86" s="9" t="s">
        <v>1412</v>
      </c>
      <c r="F86" s="10" t="s">
        <v>84</v>
      </c>
      <c r="G86" s="143"/>
      <c r="H86" s="84" t="s">
        <v>1419</v>
      </c>
      <c r="I86" s="12">
        <v>4600</v>
      </c>
      <c r="J86" s="23" t="s">
        <v>29</v>
      </c>
      <c r="K86" s="27">
        <f>CT86</f>
        <v>44480</v>
      </c>
      <c r="L86" s="2"/>
      <c r="M86" s="15">
        <v>1500</v>
      </c>
      <c r="N86" s="16">
        <v>1500</v>
      </c>
      <c r="O86" s="15">
        <v>1000</v>
      </c>
      <c r="P86" s="16">
        <v>1000</v>
      </c>
      <c r="Q86" s="15">
        <v>5000</v>
      </c>
      <c r="R86" s="16">
        <v>5000</v>
      </c>
      <c r="S86" s="15">
        <v>8000</v>
      </c>
      <c r="T86" s="16">
        <f>1500+0</f>
        <v>1500</v>
      </c>
      <c r="U86" s="17"/>
      <c r="V86" s="16"/>
      <c r="W86" s="15"/>
      <c r="X86" s="16"/>
      <c r="Y86" s="18">
        <v>3220</v>
      </c>
      <c r="Z86" s="16">
        <v>9720</v>
      </c>
      <c r="AA86" s="18">
        <v>3220</v>
      </c>
      <c r="AB86" s="16">
        <v>3220</v>
      </c>
      <c r="AC86" s="18">
        <v>3220</v>
      </c>
      <c r="AD86" s="16">
        <v>3220</v>
      </c>
      <c r="AE86" s="18">
        <v>3220</v>
      </c>
      <c r="AF86" s="16">
        <f>3220+3220</f>
        <v>6440</v>
      </c>
      <c r="AG86" s="18">
        <v>3220</v>
      </c>
      <c r="AH86" s="16">
        <v>0</v>
      </c>
      <c r="AI86" s="18">
        <v>3220</v>
      </c>
      <c r="AJ86" s="16">
        <v>3220</v>
      </c>
      <c r="AK86" s="18">
        <v>3220</v>
      </c>
      <c r="AL86" s="16">
        <v>3220</v>
      </c>
      <c r="AM86" s="18">
        <v>3220</v>
      </c>
      <c r="AN86" s="16">
        <v>3220</v>
      </c>
      <c r="AO86" s="18">
        <v>3220</v>
      </c>
      <c r="AP86" s="16">
        <v>3220</v>
      </c>
      <c r="AQ86" s="17"/>
      <c r="AR86" s="16"/>
      <c r="AS86" s="17"/>
      <c r="AT86" s="16"/>
      <c r="AU86" s="82"/>
      <c r="AV86" s="85"/>
      <c r="AW86" s="16"/>
      <c r="AX86" s="85"/>
      <c r="AY86" s="16"/>
      <c r="AZ86" s="85"/>
      <c r="BA86" s="16"/>
      <c r="BB86" s="85"/>
      <c r="BC86" s="16"/>
      <c r="BD86" s="85"/>
      <c r="BE86" s="16"/>
      <c r="BF86" s="85"/>
      <c r="BG86" s="16"/>
      <c r="BH86" s="85"/>
      <c r="BI86" s="16"/>
      <c r="BJ86" s="85"/>
      <c r="BK86" s="16"/>
      <c r="BL86" s="85"/>
      <c r="BM86" s="16"/>
      <c r="BN86" s="85"/>
      <c r="BO86" s="16"/>
      <c r="BP86" s="85"/>
      <c r="BQ86" s="16"/>
      <c r="BR86" s="17"/>
      <c r="BS86" s="16"/>
      <c r="BT86" s="19"/>
      <c r="BU86" s="17"/>
      <c r="BV86" s="16"/>
      <c r="BW86" s="17"/>
      <c r="BX86" s="16"/>
      <c r="BY86" s="17"/>
      <c r="BZ86" s="16"/>
      <c r="CA86" s="17"/>
      <c r="CB86" s="16"/>
      <c r="CC86" s="17"/>
      <c r="CD86" s="16"/>
      <c r="CE86" s="17"/>
      <c r="CF86" s="16"/>
      <c r="CG86" s="15"/>
      <c r="CH86" s="16"/>
      <c r="CI86" s="15"/>
      <c r="CJ86" s="16"/>
      <c r="CK86" s="15"/>
      <c r="CL86" s="16"/>
      <c r="CM86" s="15"/>
      <c r="CN86" s="16"/>
      <c r="CO86" s="15"/>
      <c r="CP86" s="16"/>
      <c r="CQ86" s="15"/>
      <c r="CR86" s="16"/>
      <c r="CS86" s="19"/>
      <c r="CT86" s="20">
        <f t="shared" si="4"/>
        <v>44480</v>
      </c>
      <c r="CU86" s="20">
        <f t="shared" si="4"/>
        <v>44480</v>
      </c>
      <c r="CV86" s="21">
        <f t="shared" si="5"/>
        <v>0</v>
      </c>
    </row>
    <row r="87" spans="1:100" ht="25.5" customHeight="1">
      <c r="A87" s="7">
        <v>16</v>
      </c>
      <c r="B87" s="25" t="s">
        <v>618</v>
      </c>
      <c r="C87" s="9" t="s">
        <v>619</v>
      </c>
      <c r="D87" s="9" t="s">
        <v>1414</v>
      </c>
      <c r="E87" s="9" t="s">
        <v>1411</v>
      </c>
      <c r="F87" s="83" t="s">
        <v>620</v>
      </c>
      <c r="G87" s="22"/>
      <c r="H87" s="84"/>
      <c r="I87" s="62">
        <v>6600</v>
      </c>
      <c r="J87" s="84"/>
      <c r="K87" s="14">
        <f>CV87</f>
        <v>4620</v>
      </c>
      <c r="L87" s="2"/>
      <c r="M87" s="15">
        <v>1500</v>
      </c>
      <c r="N87" s="16">
        <v>1500</v>
      </c>
      <c r="O87" s="15">
        <v>1000</v>
      </c>
      <c r="P87" s="16">
        <v>500</v>
      </c>
      <c r="Q87" s="15">
        <v>5000</v>
      </c>
      <c r="R87" s="16">
        <v>0</v>
      </c>
      <c r="S87" s="15">
        <v>8000</v>
      </c>
      <c r="T87" s="16">
        <v>0</v>
      </c>
      <c r="U87" s="15"/>
      <c r="V87" s="16"/>
      <c r="W87" s="18">
        <v>4620</v>
      </c>
      <c r="X87" s="16">
        <f>5500+8000+0</f>
        <v>13500</v>
      </c>
      <c r="Y87" s="18">
        <v>4620</v>
      </c>
      <c r="Z87" s="16">
        <v>0</v>
      </c>
      <c r="AA87" s="18">
        <v>4620</v>
      </c>
      <c r="AB87" s="16">
        <v>0</v>
      </c>
      <c r="AC87" s="18">
        <v>4620</v>
      </c>
      <c r="AD87" s="16">
        <v>18480</v>
      </c>
      <c r="AE87" s="18">
        <v>4620</v>
      </c>
      <c r="AF87" s="16"/>
      <c r="AG87" s="18">
        <v>4620</v>
      </c>
      <c r="AH87" s="16"/>
      <c r="AI87" s="18">
        <v>4620</v>
      </c>
      <c r="AJ87" s="16">
        <v>18480</v>
      </c>
      <c r="AK87" s="18">
        <v>4620</v>
      </c>
      <c r="AL87" s="16"/>
      <c r="AM87" s="18">
        <v>4620</v>
      </c>
      <c r="AN87" s="16"/>
      <c r="AO87" s="85"/>
      <c r="AP87" s="16"/>
      <c r="AQ87" s="85"/>
      <c r="AR87" s="16"/>
      <c r="AS87" s="85"/>
      <c r="AT87" s="16"/>
      <c r="AU87" s="82"/>
      <c r="AV87" s="85"/>
      <c r="AW87" s="16"/>
      <c r="AX87" s="85"/>
      <c r="AY87" s="16"/>
      <c r="AZ87" s="85"/>
      <c r="BA87" s="16"/>
      <c r="BB87" s="85"/>
      <c r="BC87" s="16"/>
      <c r="BD87" s="85"/>
      <c r="BE87" s="16"/>
      <c r="BF87" s="85"/>
      <c r="BG87" s="16"/>
      <c r="BH87" s="85"/>
      <c r="BI87" s="16"/>
      <c r="BJ87" s="85"/>
      <c r="BK87" s="16"/>
      <c r="BL87" s="85"/>
      <c r="BM87" s="16"/>
      <c r="BN87" s="85"/>
      <c r="BO87" s="16"/>
      <c r="BP87" s="85"/>
      <c r="BQ87" s="16"/>
      <c r="BR87" s="17"/>
      <c r="BS87" s="16"/>
      <c r="BT87" s="19"/>
      <c r="BU87" s="17"/>
      <c r="BV87" s="16"/>
      <c r="BW87" s="17"/>
      <c r="BX87" s="16"/>
      <c r="BY87" s="17"/>
      <c r="BZ87" s="16"/>
      <c r="CA87" s="17"/>
      <c r="CB87" s="16"/>
      <c r="CC87" s="17"/>
      <c r="CD87" s="16"/>
      <c r="CE87" s="17"/>
      <c r="CF87" s="16"/>
      <c r="CG87" s="15"/>
      <c r="CH87" s="16"/>
      <c r="CI87" s="15"/>
      <c r="CJ87" s="16"/>
      <c r="CK87" s="15"/>
      <c r="CL87" s="16"/>
      <c r="CM87" s="15"/>
      <c r="CN87" s="16"/>
      <c r="CO87" s="15"/>
      <c r="CP87" s="16"/>
      <c r="CQ87" s="15"/>
      <c r="CR87" s="16"/>
      <c r="CS87" s="19"/>
      <c r="CT87" s="20">
        <f t="shared" si="4"/>
        <v>57080</v>
      </c>
      <c r="CU87" s="20">
        <f t="shared" si="4"/>
        <v>52460</v>
      </c>
      <c r="CV87" s="21">
        <f t="shared" si="5"/>
        <v>4620</v>
      </c>
    </row>
    <row r="88" spans="1:100" ht="25.5" customHeight="1">
      <c r="A88" s="86">
        <v>22</v>
      </c>
      <c r="B88" s="25" t="s">
        <v>85</v>
      </c>
      <c r="C88" s="9" t="s">
        <v>86</v>
      </c>
      <c r="D88" s="9" t="s">
        <v>1414</v>
      </c>
      <c r="E88" s="9" t="s">
        <v>1412</v>
      </c>
      <c r="F88" s="10" t="s">
        <v>87</v>
      </c>
      <c r="G88" s="22"/>
      <c r="H88" s="24"/>
      <c r="I88" s="12">
        <v>6600</v>
      </c>
      <c r="J88" s="24"/>
      <c r="K88" s="14">
        <f>CT88</f>
        <v>57080</v>
      </c>
      <c r="L88" s="2"/>
      <c r="M88" s="15">
        <v>1500</v>
      </c>
      <c r="N88" s="16">
        <v>1500</v>
      </c>
      <c r="O88" s="15">
        <v>1000</v>
      </c>
      <c r="P88" s="16">
        <f>500+0</f>
        <v>500</v>
      </c>
      <c r="Q88" s="15">
        <v>5000</v>
      </c>
      <c r="R88" s="16">
        <v>0</v>
      </c>
      <c r="S88" s="15">
        <v>8000</v>
      </c>
      <c r="T88" s="16">
        <v>0</v>
      </c>
      <c r="U88" s="17"/>
      <c r="V88" s="16"/>
      <c r="W88" s="15"/>
      <c r="X88" s="16"/>
      <c r="Y88" s="18">
        <v>4620</v>
      </c>
      <c r="Z88" s="16">
        <v>18120</v>
      </c>
      <c r="AA88" s="18">
        <v>4620</v>
      </c>
      <c r="AB88" s="16">
        <v>4620</v>
      </c>
      <c r="AC88" s="18">
        <v>4620</v>
      </c>
      <c r="AD88" s="16">
        <v>4620</v>
      </c>
      <c r="AE88" s="18">
        <v>4620</v>
      </c>
      <c r="AF88" s="16">
        <v>4620</v>
      </c>
      <c r="AG88" s="18">
        <v>4620</v>
      </c>
      <c r="AH88" s="16">
        <v>4620</v>
      </c>
      <c r="AI88" s="18">
        <v>4620</v>
      </c>
      <c r="AJ88" s="16">
        <v>4620</v>
      </c>
      <c r="AK88" s="18">
        <v>4620</v>
      </c>
      <c r="AL88" s="16"/>
      <c r="AM88" s="18">
        <v>4620</v>
      </c>
      <c r="AN88" s="16">
        <v>6000</v>
      </c>
      <c r="AO88" s="18">
        <v>4620</v>
      </c>
      <c r="AP88" s="16">
        <f>4620+4620</f>
        <v>9240</v>
      </c>
      <c r="AQ88" s="17"/>
      <c r="AR88" s="16"/>
      <c r="AS88" s="17"/>
      <c r="AT88" s="16"/>
      <c r="AU88" s="82"/>
      <c r="AV88" s="85"/>
      <c r="AW88" s="16"/>
      <c r="AX88" s="85"/>
      <c r="AY88" s="16"/>
      <c r="AZ88" s="85"/>
      <c r="BA88" s="16"/>
      <c r="BB88" s="85"/>
      <c r="BC88" s="16"/>
      <c r="BD88" s="85"/>
      <c r="BE88" s="16"/>
      <c r="BF88" s="85"/>
      <c r="BG88" s="16"/>
      <c r="BH88" s="85"/>
      <c r="BI88" s="16"/>
      <c r="BJ88" s="85"/>
      <c r="BK88" s="16"/>
      <c r="BL88" s="85"/>
      <c r="BM88" s="16"/>
      <c r="BN88" s="85"/>
      <c r="BO88" s="16"/>
      <c r="BP88" s="85"/>
      <c r="BQ88" s="16"/>
      <c r="BR88" s="17"/>
      <c r="BS88" s="16"/>
      <c r="BT88" s="19"/>
      <c r="BU88" s="17"/>
      <c r="BV88" s="16"/>
      <c r="BW88" s="17"/>
      <c r="BX88" s="16"/>
      <c r="BY88" s="17"/>
      <c r="BZ88" s="16"/>
      <c r="CA88" s="17"/>
      <c r="CB88" s="16"/>
      <c r="CC88" s="17"/>
      <c r="CD88" s="16"/>
      <c r="CE88" s="17"/>
      <c r="CF88" s="16"/>
      <c r="CG88" s="15"/>
      <c r="CH88" s="16"/>
      <c r="CI88" s="15"/>
      <c r="CJ88" s="16"/>
      <c r="CK88" s="15"/>
      <c r="CL88" s="16"/>
      <c r="CM88" s="15"/>
      <c r="CN88" s="16"/>
      <c r="CO88" s="15"/>
      <c r="CP88" s="16"/>
      <c r="CQ88" s="15"/>
      <c r="CR88" s="16"/>
      <c r="CS88" s="19"/>
      <c r="CT88" s="20">
        <f t="shared" si="4"/>
        <v>57080</v>
      </c>
      <c r="CU88" s="20">
        <f t="shared" si="4"/>
        <v>58460</v>
      </c>
      <c r="CV88" s="21">
        <f t="shared" si="5"/>
        <v>-1380</v>
      </c>
    </row>
    <row r="89" spans="1:100" ht="25.5" customHeight="1">
      <c r="A89" s="7">
        <v>23</v>
      </c>
      <c r="B89" s="25" t="s">
        <v>88</v>
      </c>
      <c r="C89" s="9" t="s">
        <v>89</v>
      </c>
      <c r="D89" s="9" t="s">
        <v>1414</v>
      </c>
      <c r="E89" s="9" t="s">
        <v>1412</v>
      </c>
      <c r="F89" s="10" t="s">
        <v>90</v>
      </c>
      <c r="G89" s="144"/>
      <c r="H89" s="100" t="s">
        <v>1422</v>
      </c>
      <c r="I89" s="12">
        <v>3300</v>
      </c>
      <c r="J89" s="160" t="s">
        <v>71</v>
      </c>
      <c r="K89" s="14">
        <f>CT89</f>
        <v>36290</v>
      </c>
      <c r="L89" s="2"/>
      <c r="M89" s="15">
        <v>1500</v>
      </c>
      <c r="N89" s="16">
        <v>1500</v>
      </c>
      <c r="O89" s="15">
        <v>1000</v>
      </c>
      <c r="P89" s="16">
        <f>500+0</f>
        <v>500</v>
      </c>
      <c r="Q89" s="15">
        <v>5000</v>
      </c>
      <c r="R89" s="16">
        <v>0</v>
      </c>
      <c r="S89" s="15">
        <v>8000</v>
      </c>
      <c r="T89" s="16">
        <v>0</v>
      </c>
      <c r="U89" s="17"/>
      <c r="V89" s="16"/>
      <c r="W89" s="15"/>
      <c r="X89" s="16"/>
      <c r="Y89" s="18">
        <v>2310</v>
      </c>
      <c r="Z89" s="16">
        <v>10810</v>
      </c>
      <c r="AA89" s="18">
        <v>2310</v>
      </c>
      <c r="AB89" s="16">
        <v>7310</v>
      </c>
      <c r="AC89" s="18">
        <v>2310</v>
      </c>
      <c r="AD89" s="16">
        <v>2310</v>
      </c>
      <c r="AE89" s="18">
        <v>2310</v>
      </c>
      <c r="AF89" s="16">
        <v>2310</v>
      </c>
      <c r="AG89" s="18">
        <v>2310</v>
      </c>
      <c r="AH89" s="16">
        <v>2310</v>
      </c>
      <c r="AI89" s="18">
        <v>2310</v>
      </c>
      <c r="AJ89" s="16">
        <v>2310</v>
      </c>
      <c r="AK89" s="18">
        <v>2310</v>
      </c>
      <c r="AL89" s="16">
        <v>2310</v>
      </c>
      <c r="AM89" s="18">
        <v>2310</v>
      </c>
      <c r="AN89" s="16">
        <v>2310</v>
      </c>
      <c r="AO89" s="18">
        <v>2310</v>
      </c>
      <c r="AP89" s="16">
        <v>2310</v>
      </c>
      <c r="AQ89" s="17"/>
      <c r="AR89" s="16"/>
      <c r="AS89" s="17"/>
      <c r="AT89" s="16"/>
      <c r="AU89" s="82"/>
      <c r="AV89" s="85"/>
      <c r="AW89" s="16"/>
      <c r="AX89" s="85"/>
      <c r="AY89" s="16"/>
      <c r="AZ89" s="85"/>
      <c r="BA89" s="16"/>
      <c r="BB89" s="85"/>
      <c r="BC89" s="16"/>
      <c r="BD89" s="85"/>
      <c r="BE89" s="16"/>
      <c r="BF89" s="85"/>
      <c r="BG89" s="16"/>
      <c r="BH89" s="85"/>
      <c r="BI89" s="16"/>
      <c r="BJ89" s="85"/>
      <c r="BK89" s="16"/>
      <c r="BL89" s="85"/>
      <c r="BM89" s="16"/>
      <c r="BN89" s="85"/>
      <c r="BO89" s="16"/>
      <c r="BP89" s="85"/>
      <c r="BQ89" s="16"/>
      <c r="BR89" s="17"/>
      <c r="BS89" s="16"/>
      <c r="BT89" s="19"/>
      <c r="BU89" s="17"/>
      <c r="BV89" s="16"/>
      <c r="BW89" s="17"/>
      <c r="BX89" s="16"/>
      <c r="BY89" s="17"/>
      <c r="BZ89" s="16"/>
      <c r="CA89" s="17"/>
      <c r="CB89" s="16"/>
      <c r="CC89" s="17"/>
      <c r="CD89" s="16"/>
      <c r="CE89" s="17"/>
      <c r="CF89" s="16"/>
      <c r="CG89" s="15"/>
      <c r="CH89" s="16"/>
      <c r="CI89" s="15"/>
      <c r="CJ89" s="16"/>
      <c r="CK89" s="15"/>
      <c r="CL89" s="16"/>
      <c r="CM89" s="15"/>
      <c r="CN89" s="16"/>
      <c r="CO89" s="15"/>
      <c r="CP89" s="16"/>
      <c r="CQ89" s="15"/>
      <c r="CR89" s="16"/>
      <c r="CS89" s="19"/>
      <c r="CT89" s="20">
        <f t="shared" si="4"/>
        <v>36290</v>
      </c>
      <c r="CU89" s="20">
        <f t="shared" si="4"/>
        <v>36290</v>
      </c>
      <c r="CV89" s="21">
        <f t="shared" si="5"/>
        <v>0</v>
      </c>
    </row>
    <row r="90" spans="1:100" ht="25.5" customHeight="1">
      <c r="A90" s="86">
        <v>17</v>
      </c>
      <c r="B90" s="25" t="s">
        <v>621</v>
      </c>
      <c r="C90" s="9" t="s">
        <v>622</v>
      </c>
      <c r="D90" s="9" t="s">
        <v>1414</v>
      </c>
      <c r="E90" s="9" t="s">
        <v>1411</v>
      </c>
      <c r="F90" s="83" t="s">
        <v>623</v>
      </c>
      <c r="G90" s="145"/>
      <c r="H90" s="84" t="s">
        <v>1422</v>
      </c>
      <c r="I90" s="62">
        <v>3300</v>
      </c>
      <c r="J90" s="84" t="s">
        <v>71</v>
      </c>
      <c r="K90" s="14">
        <f>CV90</f>
        <v>20790</v>
      </c>
      <c r="L90" s="2"/>
      <c r="M90" s="15">
        <v>1500</v>
      </c>
      <c r="N90" s="16">
        <v>1500</v>
      </c>
      <c r="O90" s="15">
        <v>1000</v>
      </c>
      <c r="P90" s="16">
        <f>500+0</f>
        <v>500</v>
      </c>
      <c r="Q90" s="15">
        <v>5000</v>
      </c>
      <c r="R90" s="16">
        <v>0</v>
      </c>
      <c r="S90" s="15">
        <v>8000</v>
      </c>
      <c r="T90" s="16">
        <v>0</v>
      </c>
      <c r="U90" s="15"/>
      <c r="V90" s="16"/>
      <c r="W90" s="18">
        <v>2310</v>
      </c>
      <c r="X90" s="16"/>
      <c r="Y90" s="18">
        <v>2310</v>
      </c>
      <c r="Z90" s="16"/>
      <c r="AA90" s="18">
        <v>2310</v>
      </c>
      <c r="AB90" s="16"/>
      <c r="AC90" s="18">
        <v>2310</v>
      </c>
      <c r="AD90" s="16">
        <v>13500</v>
      </c>
      <c r="AE90" s="18">
        <v>2310</v>
      </c>
      <c r="AF90" s="16"/>
      <c r="AG90" s="18">
        <v>2310</v>
      </c>
      <c r="AH90" s="16"/>
      <c r="AI90" s="18">
        <v>2310</v>
      </c>
      <c r="AJ90" s="16"/>
      <c r="AK90" s="18">
        <v>2310</v>
      </c>
      <c r="AL90" s="16"/>
      <c r="AM90" s="18">
        <v>2310</v>
      </c>
      <c r="AN90" s="16"/>
      <c r="AO90" s="85"/>
      <c r="AP90" s="16"/>
      <c r="AQ90" s="85"/>
      <c r="AR90" s="16"/>
      <c r="AS90" s="85"/>
      <c r="AT90" s="16"/>
      <c r="AU90" s="82"/>
      <c r="AV90" s="85"/>
      <c r="AW90" s="16"/>
      <c r="AX90" s="85"/>
      <c r="AY90" s="16"/>
      <c r="AZ90" s="85"/>
      <c r="BA90" s="16"/>
      <c r="BB90" s="85"/>
      <c r="BC90" s="16"/>
      <c r="BD90" s="85"/>
      <c r="BE90" s="16"/>
      <c r="BF90" s="85"/>
      <c r="BG90" s="16"/>
      <c r="BH90" s="85"/>
      <c r="BI90" s="16"/>
      <c r="BJ90" s="85"/>
      <c r="BK90" s="16"/>
      <c r="BL90" s="85"/>
      <c r="BM90" s="16"/>
      <c r="BN90" s="85"/>
      <c r="BO90" s="16"/>
      <c r="BP90" s="85"/>
      <c r="BQ90" s="16"/>
      <c r="BR90" s="17"/>
      <c r="BS90" s="16"/>
      <c r="BT90" s="19"/>
      <c r="BU90" s="17"/>
      <c r="BV90" s="16"/>
      <c r="BW90" s="17"/>
      <c r="BX90" s="16"/>
      <c r="BY90" s="17"/>
      <c r="BZ90" s="16"/>
      <c r="CA90" s="17"/>
      <c r="CB90" s="16"/>
      <c r="CC90" s="17"/>
      <c r="CD90" s="16"/>
      <c r="CE90" s="17"/>
      <c r="CF90" s="16"/>
      <c r="CG90" s="15"/>
      <c r="CH90" s="16"/>
      <c r="CI90" s="15"/>
      <c r="CJ90" s="16"/>
      <c r="CK90" s="15"/>
      <c r="CL90" s="16"/>
      <c r="CM90" s="15"/>
      <c r="CN90" s="16"/>
      <c r="CO90" s="15"/>
      <c r="CP90" s="16"/>
      <c r="CQ90" s="15"/>
      <c r="CR90" s="16"/>
      <c r="CS90" s="19"/>
      <c r="CT90" s="20">
        <f t="shared" si="4"/>
        <v>36290</v>
      </c>
      <c r="CU90" s="20">
        <f t="shared" si="4"/>
        <v>15500</v>
      </c>
      <c r="CV90" s="21">
        <f t="shared" si="5"/>
        <v>20790</v>
      </c>
    </row>
    <row r="91" spans="1:100" ht="25.5" customHeight="1">
      <c r="A91" s="7">
        <v>24</v>
      </c>
      <c r="B91" s="25" t="s">
        <v>91</v>
      </c>
      <c r="C91" s="9" t="s">
        <v>92</v>
      </c>
      <c r="D91" s="9" t="s">
        <v>1414</v>
      </c>
      <c r="E91" s="9" t="s">
        <v>1412</v>
      </c>
      <c r="F91" s="10" t="s">
        <v>93</v>
      </c>
      <c r="G91" s="144"/>
      <c r="H91" s="100" t="s">
        <v>1422</v>
      </c>
      <c r="I91" s="12">
        <v>3300</v>
      </c>
      <c r="J91" s="160" t="s">
        <v>71</v>
      </c>
      <c r="K91" s="14">
        <f>CT91</f>
        <v>36290</v>
      </c>
      <c r="L91" s="2"/>
      <c r="M91" s="15">
        <v>1500</v>
      </c>
      <c r="N91" s="16">
        <v>1500</v>
      </c>
      <c r="O91" s="15">
        <v>1000</v>
      </c>
      <c r="P91" s="16">
        <f>500+0</f>
        <v>500</v>
      </c>
      <c r="Q91" s="15">
        <v>5000</v>
      </c>
      <c r="R91" s="16">
        <v>0</v>
      </c>
      <c r="S91" s="15">
        <v>8000</v>
      </c>
      <c r="T91" s="16">
        <v>0</v>
      </c>
      <c r="U91" s="17"/>
      <c r="V91" s="16"/>
      <c r="W91" s="15"/>
      <c r="X91" s="16"/>
      <c r="Y91" s="18">
        <v>2310</v>
      </c>
      <c r="Z91" s="16">
        <v>0</v>
      </c>
      <c r="AA91" s="18">
        <v>2310</v>
      </c>
      <c r="AB91" s="16">
        <v>0</v>
      </c>
      <c r="AC91" s="18">
        <v>2310</v>
      </c>
      <c r="AD91" s="16">
        <v>0</v>
      </c>
      <c r="AE91" s="18">
        <v>2310</v>
      </c>
      <c r="AF91" s="16">
        <v>19590</v>
      </c>
      <c r="AG91" s="18">
        <v>2310</v>
      </c>
      <c r="AH91" s="16"/>
      <c r="AI91" s="18">
        <v>2310</v>
      </c>
      <c r="AJ91" s="16"/>
      <c r="AK91" s="18">
        <v>2310</v>
      </c>
      <c r="AL91" s="16"/>
      <c r="AM91" s="18">
        <v>2310</v>
      </c>
      <c r="AN91" s="16"/>
      <c r="AO91" s="18">
        <v>2310</v>
      </c>
      <c r="AP91" s="16">
        <v>10150</v>
      </c>
      <c r="AQ91" s="17"/>
      <c r="AR91" s="16"/>
      <c r="AS91" s="17"/>
      <c r="AT91" s="16"/>
      <c r="AU91" s="82"/>
      <c r="AV91" s="85"/>
      <c r="AW91" s="16"/>
      <c r="AX91" s="85"/>
      <c r="AY91" s="16"/>
      <c r="AZ91" s="85"/>
      <c r="BA91" s="16"/>
      <c r="BB91" s="85"/>
      <c r="BC91" s="16"/>
      <c r="BD91" s="85"/>
      <c r="BE91" s="16"/>
      <c r="BF91" s="85"/>
      <c r="BG91" s="16"/>
      <c r="BH91" s="85"/>
      <c r="BI91" s="16"/>
      <c r="BJ91" s="85"/>
      <c r="BK91" s="16"/>
      <c r="BL91" s="85"/>
      <c r="BM91" s="16"/>
      <c r="BN91" s="85"/>
      <c r="BO91" s="16"/>
      <c r="BP91" s="85"/>
      <c r="BQ91" s="16"/>
      <c r="BR91" s="17"/>
      <c r="BS91" s="16"/>
      <c r="BT91" s="19"/>
      <c r="BU91" s="17"/>
      <c r="BV91" s="16"/>
      <c r="BW91" s="17"/>
      <c r="BX91" s="16"/>
      <c r="BY91" s="17"/>
      <c r="BZ91" s="16"/>
      <c r="CA91" s="17"/>
      <c r="CB91" s="16"/>
      <c r="CC91" s="17"/>
      <c r="CD91" s="16"/>
      <c r="CE91" s="17"/>
      <c r="CF91" s="16"/>
      <c r="CG91" s="15"/>
      <c r="CH91" s="16"/>
      <c r="CI91" s="15"/>
      <c r="CJ91" s="16"/>
      <c r="CK91" s="15"/>
      <c r="CL91" s="16"/>
      <c r="CM91" s="15"/>
      <c r="CN91" s="16"/>
      <c r="CO91" s="15"/>
      <c r="CP91" s="16"/>
      <c r="CQ91" s="15"/>
      <c r="CR91" s="16"/>
      <c r="CS91" s="19"/>
      <c r="CT91" s="20">
        <f t="shared" si="4"/>
        <v>36290</v>
      </c>
      <c r="CU91" s="20">
        <f t="shared" si="4"/>
        <v>31740</v>
      </c>
      <c r="CV91" s="21">
        <f t="shared" si="5"/>
        <v>4550</v>
      </c>
    </row>
    <row r="92" spans="1:100" ht="25.5" customHeight="1">
      <c r="A92" s="86">
        <v>25</v>
      </c>
      <c r="B92" s="25" t="s">
        <v>94</v>
      </c>
      <c r="C92" s="9" t="s">
        <v>95</v>
      </c>
      <c r="D92" s="9" t="s">
        <v>1414</v>
      </c>
      <c r="E92" s="9" t="s">
        <v>1412</v>
      </c>
      <c r="F92" s="10" t="s">
        <v>96</v>
      </c>
      <c r="G92" s="142"/>
      <c r="H92" s="24"/>
      <c r="I92" s="12">
        <v>6600</v>
      </c>
      <c r="J92" s="24"/>
      <c r="K92" s="14">
        <f>CT92</f>
        <v>57080</v>
      </c>
      <c r="L92" s="2"/>
      <c r="M92" s="15">
        <v>1500</v>
      </c>
      <c r="N92" s="16">
        <v>1500</v>
      </c>
      <c r="O92" s="15">
        <v>1000</v>
      </c>
      <c r="P92" s="16">
        <v>1000</v>
      </c>
      <c r="Q92" s="15">
        <v>5000</v>
      </c>
      <c r="R92" s="16">
        <v>5000</v>
      </c>
      <c r="S92" s="15">
        <v>8000</v>
      </c>
      <c r="T92" s="16">
        <f>1500+0</f>
        <v>1500</v>
      </c>
      <c r="U92" s="17"/>
      <c r="V92" s="16"/>
      <c r="W92" s="15"/>
      <c r="X92" s="16"/>
      <c r="Y92" s="18">
        <v>4620</v>
      </c>
      <c r="Z92" s="16">
        <v>11120</v>
      </c>
      <c r="AA92" s="18">
        <v>4620</v>
      </c>
      <c r="AB92" s="16">
        <v>4620</v>
      </c>
      <c r="AC92" s="18">
        <v>4620</v>
      </c>
      <c r="AD92" s="16">
        <v>4620</v>
      </c>
      <c r="AE92" s="18">
        <v>4620</v>
      </c>
      <c r="AF92" s="16">
        <v>4620</v>
      </c>
      <c r="AG92" s="18">
        <v>4620</v>
      </c>
      <c r="AH92" s="16"/>
      <c r="AI92" s="18">
        <v>4620</v>
      </c>
      <c r="AJ92" s="16">
        <v>4630</v>
      </c>
      <c r="AK92" s="18">
        <v>4620</v>
      </c>
      <c r="AL92" s="16">
        <v>4630</v>
      </c>
      <c r="AM92" s="18">
        <v>4620</v>
      </c>
      <c r="AN92" s="16">
        <v>4620</v>
      </c>
      <c r="AO92" s="18">
        <v>4620</v>
      </c>
      <c r="AP92" s="16">
        <v>4620</v>
      </c>
      <c r="AQ92" s="17"/>
      <c r="AR92" s="16"/>
      <c r="AS92" s="17"/>
      <c r="AT92" s="16"/>
      <c r="AU92" s="82"/>
      <c r="AV92" s="85"/>
      <c r="AW92" s="16"/>
      <c r="AX92" s="85"/>
      <c r="AY92" s="16"/>
      <c r="AZ92" s="85"/>
      <c r="BA92" s="16"/>
      <c r="BB92" s="85"/>
      <c r="BC92" s="16"/>
      <c r="BD92" s="85"/>
      <c r="BE92" s="16"/>
      <c r="BF92" s="85"/>
      <c r="BG92" s="16"/>
      <c r="BH92" s="85"/>
      <c r="BI92" s="16"/>
      <c r="BJ92" s="85"/>
      <c r="BK92" s="16"/>
      <c r="BL92" s="85"/>
      <c r="BM92" s="16"/>
      <c r="BN92" s="85"/>
      <c r="BO92" s="16"/>
      <c r="BP92" s="85"/>
      <c r="BQ92" s="16"/>
      <c r="BR92" s="17"/>
      <c r="BS92" s="16"/>
      <c r="BT92" s="19"/>
      <c r="BU92" s="17"/>
      <c r="BV92" s="16"/>
      <c r="BW92" s="17"/>
      <c r="BX92" s="16"/>
      <c r="BY92" s="17"/>
      <c r="BZ92" s="16"/>
      <c r="CA92" s="17"/>
      <c r="CB92" s="16"/>
      <c r="CC92" s="17"/>
      <c r="CD92" s="16"/>
      <c r="CE92" s="17"/>
      <c r="CF92" s="16"/>
      <c r="CG92" s="15"/>
      <c r="CH92" s="16"/>
      <c r="CI92" s="15"/>
      <c r="CJ92" s="16"/>
      <c r="CK92" s="15"/>
      <c r="CL92" s="16"/>
      <c r="CM92" s="15"/>
      <c r="CN92" s="16"/>
      <c r="CO92" s="15"/>
      <c r="CP92" s="16"/>
      <c r="CQ92" s="15"/>
      <c r="CR92" s="16"/>
      <c r="CS92" s="19"/>
      <c r="CT92" s="20">
        <f t="shared" si="4"/>
        <v>57080</v>
      </c>
      <c r="CU92" s="20">
        <f t="shared" si="4"/>
        <v>52480</v>
      </c>
      <c r="CV92" s="21">
        <f t="shared" si="5"/>
        <v>4600</v>
      </c>
    </row>
    <row r="93" spans="1:100" ht="25.5" customHeight="1">
      <c r="A93" s="7">
        <v>26</v>
      </c>
      <c r="B93" s="25" t="s">
        <v>97</v>
      </c>
      <c r="C93" s="9" t="s">
        <v>98</v>
      </c>
      <c r="D93" s="9" t="s">
        <v>1414</v>
      </c>
      <c r="E93" s="9" t="s">
        <v>1412</v>
      </c>
      <c r="F93" s="10" t="s">
        <v>99</v>
      </c>
      <c r="G93" s="22"/>
      <c r="H93" s="24" t="s">
        <v>81</v>
      </c>
      <c r="I93" s="12">
        <v>5600</v>
      </c>
      <c r="J93" s="24" t="s">
        <v>81</v>
      </c>
      <c r="K93" s="14">
        <f>CT93</f>
        <v>50780</v>
      </c>
      <c r="L93" s="2"/>
      <c r="M93" s="15">
        <v>1500</v>
      </c>
      <c r="N93" s="16">
        <v>1500</v>
      </c>
      <c r="O93" s="15">
        <v>1000</v>
      </c>
      <c r="P93" s="16">
        <v>1000</v>
      </c>
      <c r="Q93" s="15">
        <v>5000</v>
      </c>
      <c r="R93" s="16">
        <v>5000</v>
      </c>
      <c r="S93" s="15">
        <v>8000</v>
      </c>
      <c r="T93" s="16">
        <f>1500+0</f>
        <v>1500</v>
      </c>
      <c r="U93" s="17"/>
      <c r="V93" s="16"/>
      <c r="W93" s="15"/>
      <c r="X93" s="16"/>
      <c r="Y93" s="18">
        <v>3920</v>
      </c>
      <c r="Z93" s="16">
        <v>4620</v>
      </c>
      <c r="AA93" s="18">
        <v>3920</v>
      </c>
      <c r="AB93" s="16">
        <v>3220</v>
      </c>
      <c r="AC93" s="18">
        <v>3920</v>
      </c>
      <c r="AD93" s="16">
        <v>3920</v>
      </c>
      <c r="AE93" s="18">
        <v>3920</v>
      </c>
      <c r="AF93" s="16">
        <f>3920+10420</f>
        <v>14340</v>
      </c>
      <c r="AG93" s="18">
        <v>3920</v>
      </c>
      <c r="AH93" s="16">
        <v>0</v>
      </c>
      <c r="AI93" s="18">
        <v>3920</v>
      </c>
      <c r="AJ93" s="16">
        <v>3920</v>
      </c>
      <c r="AK93" s="18">
        <v>3920</v>
      </c>
      <c r="AL93" s="16">
        <v>3920</v>
      </c>
      <c r="AM93" s="18">
        <v>3920</v>
      </c>
      <c r="AN93" s="16"/>
      <c r="AO93" s="18">
        <v>3920</v>
      </c>
      <c r="AP93" s="16">
        <f>3920+3920</f>
        <v>7840</v>
      </c>
      <c r="AQ93" s="17"/>
      <c r="AR93" s="16"/>
      <c r="AS93" s="17"/>
      <c r="AT93" s="16"/>
      <c r="AU93" s="82"/>
      <c r="AV93" s="85"/>
      <c r="AW93" s="16"/>
      <c r="AX93" s="85"/>
      <c r="AY93" s="16"/>
      <c r="AZ93" s="85"/>
      <c r="BA93" s="16"/>
      <c r="BB93" s="85"/>
      <c r="BC93" s="16"/>
      <c r="BD93" s="85"/>
      <c r="BE93" s="16"/>
      <c r="BF93" s="85"/>
      <c r="BG93" s="16"/>
      <c r="BH93" s="85"/>
      <c r="BI93" s="16"/>
      <c r="BJ93" s="85"/>
      <c r="BK93" s="16"/>
      <c r="BL93" s="85"/>
      <c r="BM93" s="16"/>
      <c r="BN93" s="85"/>
      <c r="BO93" s="16"/>
      <c r="BP93" s="85"/>
      <c r="BQ93" s="16"/>
      <c r="BR93" s="17"/>
      <c r="BS93" s="16"/>
      <c r="BT93" s="19"/>
      <c r="BU93" s="17"/>
      <c r="BV93" s="16"/>
      <c r="BW93" s="17"/>
      <c r="BX93" s="16"/>
      <c r="BY93" s="17"/>
      <c r="BZ93" s="16"/>
      <c r="CA93" s="17"/>
      <c r="CB93" s="16"/>
      <c r="CC93" s="17"/>
      <c r="CD93" s="16"/>
      <c r="CE93" s="17"/>
      <c r="CF93" s="16"/>
      <c r="CG93" s="15"/>
      <c r="CH93" s="16"/>
      <c r="CI93" s="15"/>
      <c r="CJ93" s="16"/>
      <c r="CK93" s="15"/>
      <c r="CL93" s="16"/>
      <c r="CM93" s="15"/>
      <c r="CN93" s="16"/>
      <c r="CO93" s="15"/>
      <c r="CP93" s="16"/>
      <c r="CQ93" s="15"/>
      <c r="CR93" s="16"/>
      <c r="CS93" s="19"/>
      <c r="CT93" s="20">
        <f t="shared" si="4"/>
        <v>50780</v>
      </c>
      <c r="CU93" s="20">
        <f t="shared" si="4"/>
        <v>50780</v>
      </c>
      <c r="CV93" s="21">
        <f t="shared" si="5"/>
        <v>0</v>
      </c>
    </row>
    <row r="94" spans="1:100" ht="25.5" customHeight="1">
      <c r="A94" s="86">
        <v>27</v>
      </c>
      <c r="B94" s="25" t="s">
        <v>100</v>
      </c>
      <c r="C94" s="9" t="s">
        <v>101</v>
      </c>
      <c r="D94" s="9" t="s">
        <v>1414</v>
      </c>
      <c r="E94" s="9" t="s">
        <v>1412</v>
      </c>
      <c r="F94" s="10" t="s">
        <v>102</v>
      </c>
      <c r="G94" s="22"/>
      <c r="H94" s="84" t="s">
        <v>1422</v>
      </c>
      <c r="I94" s="12">
        <v>3300</v>
      </c>
      <c r="J94" s="23" t="s">
        <v>71</v>
      </c>
      <c r="K94" s="14">
        <f>CT94</f>
        <v>36290</v>
      </c>
      <c r="L94" s="2"/>
      <c r="M94" s="15">
        <v>1500</v>
      </c>
      <c r="N94" s="16">
        <v>1500</v>
      </c>
      <c r="O94" s="15">
        <v>1000</v>
      </c>
      <c r="P94" s="16">
        <v>1000</v>
      </c>
      <c r="Q94" s="15">
        <v>5000</v>
      </c>
      <c r="R94" s="16">
        <v>5000</v>
      </c>
      <c r="S94" s="15">
        <v>8000</v>
      </c>
      <c r="T94" s="16">
        <v>8000</v>
      </c>
      <c r="U94" s="17"/>
      <c r="V94" s="16"/>
      <c r="W94" s="15"/>
      <c r="X94" s="16"/>
      <c r="Y94" s="18">
        <v>2310</v>
      </c>
      <c r="Z94" s="16">
        <v>0</v>
      </c>
      <c r="AA94" s="18">
        <v>2310</v>
      </c>
      <c r="AB94" s="16">
        <v>0</v>
      </c>
      <c r="AC94" s="18">
        <v>2310</v>
      </c>
      <c r="AD94" s="16">
        <v>0</v>
      </c>
      <c r="AE94" s="18">
        <v>2310</v>
      </c>
      <c r="AF94" s="16">
        <v>9240</v>
      </c>
      <c r="AG94" s="18">
        <v>2310</v>
      </c>
      <c r="AH94" s="16"/>
      <c r="AI94" s="18">
        <v>2310</v>
      </c>
      <c r="AJ94" s="16"/>
      <c r="AK94" s="18">
        <v>2310</v>
      </c>
      <c r="AL94" s="16"/>
      <c r="AM94" s="18">
        <v>2310</v>
      </c>
      <c r="AN94" s="16">
        <v>6930</v>
      </c>
      <c r="AO94" s="18">
        <v>2310</v>
      </c>
      <c r="AP94" s="16"/>
      <c r="AQ94" s="17"/>
      <c r="AR94" s="16"/>
      <c r="AS94" s="17"/>
      <c r="AT94" s="16"/>
      <c r="AU94" s="82"/>
      <c r="AV94" s="85"/>
      <c r="AW94" s="16"/>
      <c r="AX94" s="85"/>
      <c r="AY94" s="16"/>
      <c r="AZ94" s="85"/>
      <c r="BA94" s="16"/>
      <c r="BB94" s="85"/>
      <c r="BC94" s="16"/>
      <c r="BD94" s="85"/>
      <c r="BE94" s="16"/>
      <c r="BF94" s="85"/>
      <c r="BG94" s="16"/>
      <c r="BH94" s="85"/>
      <c r="BI94" s="16"/>
      <c r="BJ94" s="85"/>
      <c r="BK94" s="16"/>
      <c r="BL94" s="85"/>
      <c r="BM94" s="16"/>
      <c r="BN94" s="85"/>
      <c r="BO94" s="16"/>
      <c r="BP94" s="85"/>
      <c r="BQ94" s="16"/>
      <c r="BR94" s="17"/>
      <c r="BS94" s="16"/>
      <c r="BT94" s="19"/>
      <c r="BU94" s="17"/>
      <c r="BV94" s="16"/>
      <c r="BW94" s="17"/>
      <c r="BX94" s="16"/>
      <c r="BY94" s="17"/>
      <c r="BZ94" s="16"/>
      <c r="CA94" s="17"/>
      <c r="CB94" s="16"/>
      <c r="CC94" s="17"/>
      <c r="CD94" s="16"/>
      <c r="CE94" s="17"/>
      <c r="CF94" s="16"/>
      <c r="CG94" s="15"/>
      <c r="CH94" s="16"/>
      <c r="CI94" s="15"/>
      <c r="CJ94" s="16"/>
      <c r="CK94" s="15"/>
      <c r="CL94" s="16"/>
      <c r="CM94" s="15"/>
      <c r="CN94" s="16"/>
      <c r="CO94" s="15"/>
      <c r="CP94" s="16"/>
      <c r="CQ94" s="15"/>
      <c r="CR94" s="16"/>
      <c r="CS94" s="19"/>
      <c r="CT94" s="20">
        <f t="shared" si="4"/>
        <v>36290</v>
      </c>
      <c r="CU94" s="20">
        <f t="shared" si="4"/>
        <v>31670</v>
      </c>
      <c r="CV94" s="21">
        <f t="shared" si="5"/>
        <v>4620</v>
      </c>
    </row>
    <row r="95" spans="1:100" ht="25.5" customHeight="1">
      <c r="A95" s="7">
        <v>18</v>
      </c>
      <c r="B95" s="25" t="s">
        <v>624</v>
      </c>
      <c r="C95" s="9" t="s">
        <v>625</v>
      </c>
      <c r="D95" s="9" t="s">
        <v>1414</v>
      </c>
      <c r="E95" s="9" t="s">
        <v>1411</v>
      </c>
      <c r="F95" s="83" t="s">
        <v>626</v>
      </c>
      <c r="G95" s="22"/>
      <c r="H95" s="84"/>
      <c r="I95" s="62">
        <v>6600</v>
      </c>
      <c r="J95" s="84"/>
      <c r="K95" s="14">
        <f>CV95</f>
        <v>17720</v>
      </c>
      <c r="L95" s="2"/>
      <c r="M95" s="15">
        <v>1500</v>
      </c>
      <c r="N95" s="16">
        <v>1500</v>
      </c>
      <c r="O95" s="15">
        <v>1000</v>
      </c>
      <c r="P95" s="16">
        <v>1000</v>
      </c>
      <c r="Q95" s="15">
        <v>5000</v>
      </c>
      <c r="R95" s="16">
        <v>5000</v>
      </c>
      <c r="S95" s="15">
        <v>8000</v>
      </c>
      <c r="T95" s="16">
        <v>8000</v>
      </c>
      <c r="U95" s="15"/>
      <c r="V95" s="16"/>
      <c r="W95" s="18">
        <v>4620</v>
      </c>
      <c r="X95" s="16">
        <v>0</v>
      </c>
      <c r="Y95" s="18">
        <v>4620</v>
      </c>
      <c r="Z95" s="16">
        <v>9240</v>
      </c>
      <c r="AA95" s="18">
        <v>4620</v>
      </c>
      <c r="AB95" s="16">
        <v>0</v>
      </c>
      <c r="AC95" s="18">
        <v>4620</v>
      </c>
      <c r="AD95" s="16">
        <v>4620</v>
      </c>
      <c r="AE95" s="18">
        <v>4620</v>
      </c>
      <c r="AF95" s="16"/>
      <c r="AG95" s="18">
        <v>4620</v>
      </c>
      <c r="AH95" s="16"/>
      <c r="AI95" s="18">
        <v>4620</v>
      </c>
      <c r="AJ95" s="16"/>
      <c r="AK95" s="18">
        <v>4620</v>
      </c>
      <c r="AL95" s="16"/>
      <c r="AM95" s="18">
        <v>4620</v>
      </c>
      <c r="AN95" s="16">
        <v>10000</v>
      </c>
      <c r="AO95" s="85"/>
      <c r="AP95" s="16"/>
      <c r="AQ95" s="85"/>
      <c r="AR95" s="16"/>
      <c r="AS95" s="85"/>
      <c r="AT95" s="16"/>
      <c r="AU95" s="82"/>
      <c r="AV95" s="85"/>
      <c r="AW95" s="16"/>
      <c r="AX95" s="85"/>
      <c r="AY95" s="16"/>
      <c r="AZ95" s="85"/>
      <c r="BA95" s="16"/>
      <c r="BB95" s="85"/>
      <c r="BC95" s="16"/>
      <c r="BD95" s="85"/>
      <c r="BE95" s="16"/>
      <c r="BF95" s="85"/>
      <c r="BG95" s="16"/>
      <c r="BH95" s="85"/>
      <c r="BI95" s="16"/>
      <c r="BJ95" s="85"/>
      <c r="BK95" s="16"/>
      <c r="BL95" s="85"/>
      <c r="BM95" s="16"/>
      <c r="BN95" s="85"/>
      <c r="BO95" s="16"/>
      <c r="BP95" s="85"/>
      <c r="BQ95" s="16"/>
      <c r="BR95" s="17"/>
      <c r="BS95" s="16"/>
      <c r="BT95" s="19"/>
      <c r="BU95" s="17"/>
      <c r="BV95" s="16"/>
      <c r="BW95" s="17"/>
      <c r="BX95" s="16"/>
      <c r="BY95" s="17"/>
      <c r="BZ95" s="16"/>
      <c r="CA95" s="17"/>
      <c r="CB95" s="16"/>
      <c r="CC95" s="17"/>
      <c r="CD95" s="16"/>
      <c r="CE95" s="17"/>
      <c r="CF95" s="16"/>
      <c r="CG95" s="15"/>
      <c r="CH95" s="16"/>
      <c r="CI95" s="15"/>
      <c r="CJ95" s="16"/>
      <c r="CK95" s="15"/>
      <c r="CL95" s="16"/>
      <c r="CM95" s="15"/>
      <c r="CN95" s="16"/>
      <c r="CO95" s="15"/>
      <c r="CP95" s="16"/>
      <c r="CQ95" s="15"/>
      <c r="CR95" s="16"/>
      <c r="CS95" s="19"/>
      <c r="CT95" s="20">
        <f t="shared" si="4"/>
        <v>57080</v>
      </c>
      <c r="CU95" s="20">
        <f t="shared" si="4"/>
        <v>39360</v>
      </c>
      <c r="CV95" s="21">
        <f t="shared" si="5"/>
        <v>17720</v>
      </c>
    </row>
    <row r="96" spans="1:100" ht="25.5" customHeight="1">
      <c r="A96" s="86">
        <v>28</v>
      </c>
      <c r="B96" s="25" t="s">
        <v>103</v>
      </c>
      <c r="C96" s="9" t="s">
        <v>104</v>
      </c>
      <c r="D96" s="9" t="s">
        <v>1414</v>
      </c>
      <c r="E96" s="9" t="s">
        <v>1412</v>
      </c>
      <c r="F96" s="10" t="s">
        <v>105</v>
      </c>
      <c r="G96" s="144"/>
      <c r="H96" s="13"/>
      <c r="I96" s="12">
        <v>6600</v>
      </c>
      <c r="K96" s="14">
        <f>CT96</f>
        <v>57080</v>
      </c>
      <c r="L96" s="2"/>
      <c r="M96" s="15">
        <v>1500</v>
      </c>
      <c r="N96" s="16">
        <v>1500</v>
      </c>
      <c r="O96" s="15">
        <v>1000</v>
      </c>
      <c r="P96" s="16">
        <v>1000</v>
      </c>
      <c r="Q96" s="15">
        <v>5000</v>
      </c>
      <c r="R96" s="16">
        <v>5000</v>
      </c>
      <c r="S96" s="15">
        <v>8000</v>
      </c>
      <c r="T96" s="16">
        <v>1500</v>
      </c>
      <c r="U96" s="17"/>
      <c r="V96" s="16"/>
      <c r="W96" s="15"/>
      <c r="X96" s="16"/>
      <c r="Y96" s="18">
        <v>4620</v>
      </c>
      <c r="Z96" s="16">
        <v>11120</v>
      </c>
      <c r="AA96" s="18">
        <v>4620</v>
      </c>
      <c r="AB96" s="16"/>
      <c r="AC96" s="18">
        <v>4620</v>
      </c>
      <c r="AD96" s="16">
        <v>0</v>
      </c>
      <c r="AE96" s="18">
        <v>4620</v>
      </c>
      <c r="AF96" s="16">
        <v>13860</v>
      </c>
      <c r="AG96" s="18">
        <v>4620</v>
      </c>
      <c r="AH96" s="16"/>
      <c r="AI96" s="18">
        <v>4620</v>
      </c>
      <c r="AJ96" s="16"/>
      <c r="AK96" s="18">
        <v>4620</v>
      </c>
      <c r="AL96" s="16"/>
      <c r="AM96" s="18">
        <v>4620</v>
      </c>
      <c r="AN96" s="16">
        <v>18480</v>
      </c>
      <c r="AO96" s="18">
        <v>4620</v>
      </c>
      <c r="AP96" s="16">
        <v>4620</v>
      </c>
      <c r="AQ96" s="17"/>
      <c r="AR96" s="16"/>
      <c r="AS96" s="17"/>
      <c r="AT96" s="16"/>
      <c r="AU96" s="82"/>
      <c r="AV96" s="85"/>
      <c r="AW96" s="16"/>
      <c r="AX96" s="85"/>
      <c r="AY96" s="16"/>
      <c r="AZ96" s="85"/>
      <c r="BA96" s="16"/>
      <c r="BB96" s="85"/>
      <c r="BC96" s="16"/>
      <c r="BD96" s="85"/>
      <c r="BE96" s="16"/>
      <c r="BF96" s="85"/>
      <c r="BG96" s="16"/>
      <c r="BH96" s="85"/>
      <c r="BI96" s="16"/>
      <c r="BJ96" s="85"/>
      <c r="BK96" s="16"/>
      <c r="BL96" s="85"/>
      <c r="BM96" s="16"/>
      <c r="BN96" s="85"/>
      <c r="BO96" s="16"/>
      <c r="BP96" s="85"/>
      <c r="BQ96" s="16"/>
      <c r="BR96" s="17"/>
      <c r="BS96" s="16"/>
      <c r="BT96" s="19"/>
      <c r="BU96" s="17"/>
      <c r="BV96" s="16"/>
      <c r="BW96" s="17"/>
      <c r="BX96" s="16"/>
      <c r="BY96" s="17"/>
      <c r="BZ96" s="16"/>
      <c r="CA96" s="17"/>
      <c r="CB96" s="16"/>
      <c r="CC96" s="17"/>
      <c r="CD96" s="16"/>
      <c r="CE96" s="17"/>
      <c r="CF96" s="16"/>
      <c r="CG96" s="15"/>
      <c r="CH96" s="16"/>
      <c r="CI96" s="15"/>
      <c r="CJ96" s="16"/>
      <c r="CK96" s="15"/>
      <c r="CL96" s="16"/>
      <c r="CM96" s="15"/>
      <c r="CN96" s="16"/>
      <c r="CO96" s="15"/>
      <c r="CP96" s="16"/>
      <c r="CQ96" s="15"/>
      <c r="CR96" s="16"/>
      <c r="CS96" s="19"/>
      <c r="CT96" s="20">
        <f t="shared" si="4"/>
        <v>57080</v>
      </c>
      <c r="CU96" s="20">
        <f t="shared" si="4"/>
        <v>57080</v>
      </c>
      <c r="CV96" s="21">
        <f t="shared" si="5"/>
        <v>0</v>
      </c>
    </row>
    <row r="97" spans="1:100" ht="25.5" customHeight="1">
      <c r="A97" s="7">
        <v>19</v>
      </c>
      <c r="B97" s="25" t="s">
        <v>627</v>
      </c>
      <c r="C97" s="9" t="s">
        <v>628</v>
      </c>
      <c r="D97" s="9" t="s">
        <v>1414</v>
      </c>
      <c r="E97" s="9" t="s">
        <v>1411</v>
      </c>
      <c r="F97" s="83" t="s">
        <v>629</v>
      </c>
      <c r="G97" s="144"/>
      <c r="H97" s="100" t="s">
        <v>1422</v>
      </c>
      <c r="I97" s="62">
        <v>3300</v>
      </c>
      <c r="J97" s="100" t="s">
        <v>71</v>
      </c>
      <c r="K97" s="14">
        <f>CV97</f>
        <v>2310</v>
      </c>
      <c r="L97" s="2"/>
      <c r="M97" s="15">
        <v>1500</v>
      </c>
      <c r="N97" s="16">
        <v>1500</v>
      </c>
      <c r="O97" s="15">
        <v>1000</v>
      </c>
      <c r="P97" s="16">
        <v>1000</v>
      </c>
      <c r="Q97" s="15">
        <v>5000</v>
      </c>
      <c r="R97" s="16">
        <v>5000</v>
      </c>
      <c r="S97" s="15">
        <v>8000</v>
      </c>
      <c r="T97" s="16">
        <f>1500+0</f>
        <v>1500</v>
      </c>
      <c r="U97" s="15"/>
      <c r="V97" s="16"/>
      <c r="W97" s="18">
        <v>2310</v>
      </c>
      <c r="X97" s="16">
        <v>2310</v>
      </c>
      <c r="Y97" s="18">
        <v>2310</v>
      </c>
      <c r="Z97" s="16">
        <v>8810</v>
      </c>
      <c r="AA97" s="18">
        <v>2310</v>
      </c>
      <c r="AB97" s="16">
        <v>0</v>
      </c>
      <c r="AC97" s="18">
        <v>2310</v>
      </c>
      <c r="AD97" s="16">
        <v>2310</v>
      </c>
      <c r="AE97" s="18">
        <v>2310</v>
      </c>
      <c r="AF97" s="16"/>
      <c r="AG97" s="18">
        <v>2310</v>
      </c>
      <c r="AH97" s="16"/>
      <c r="AI97" s="18">
        <v>2310</v>
      </c>
      <c r="AJ97" s="16"/>
      <c r="AK97" s="18">
        <v>2310</v>
      </c>
      <c r="AL97" s="16"/>
      <c r="AM97" s="18">
        <v>2310</v>
      </c>
      <c r="AN97" s="16">
        <v>11550</v>
      </c>
      <c r="AO97" s="85"/>
      <c r="AP97" s="16"/>
      <c r="AQ97" s="85"/>
      <c r="AR97" s="16"/>
      <c r="AS97" s="85"/>
      <c r="AT97" s="16"/>
      <c r="AU97" s="82"/>
      <c r="AV97" s="85"/>
      <c r="AW97" s="16"/>
      <c r="AX97" s="85"/>
      <c r="AY97" s="16"/>
      <c r="AZ97" s="85"/>
      <c r="BA97" s="16"/>
      <c r="BB97" s="85"/>
      <c r="BC97" s="16"/>
      <c r="BD97" s="85"/>
      <c r="BE97" s="16"/>
      <c r="BF97" s="85"/>
      <c r="BG97" s="16"/>
      <c r="BH97" s="85"/>
      <c r="BI97" s="16"/>
      <c r="BJ97" s="85"/>
      <c r="BK97" s="16"/>
      <c r="BL97" s="85"/>
      <c r="BM97" s="16"/>
      <c r="BN97" s="85"/>
      <c r="BO97" s="16"/>
      <c r="BP97" s="85"/>
      <c r="BQ97" s="16"/>
      <c r="BR97" s="17"/>
      <c r="BS97" s="16"/>
      <c r="BT97" s="19"/>
      <c r="BU97" s="17"/>
      <c r="BV97" s="16"/>
      <c r="BW97" s="17"/>
      <c r="BX97" s="16"/>
      <c r="BY97" s="17"/>
      <c r="BZ97" s="16"/>
      <c r="CA97" s="17"/>
      <c r="CB97" s="16"/>
      <c r="CC97" s="17"/>
      <c r="CD97" s="16"/>
      <c r="CE97" s="17"/>
      <c r="CF97" s="16"/>
      <c r="CG97" s="15"/>
      <c r="CH97" s="16"/>
      <c r="CI97" s="15"/>
      <c r="CJ97" s="16"/>
      <c r="CK97" s="15"/>
      <c r="CL97" s="16"/>
      <c r="CM97" s="15"/>
      <c r="CN97" s="16"/>
      <c r="CO97" s="15"/>
      <c r="CP97" s="16"/>
      <c r="CQ97" s="15"/>
      <c r="CR97" s="16"/>
      <c r="CS97" s="19"/>
      <c r="CT97" s="20">
        <f t="shared" si="4"/>
        <v>36290</v>
      </c>
      <c r="CU97" s="20">
        <f t="shared" si="4"/>
        <v>33980</v>
      </c>
      <c r="CV97" s="21">
        <f t="shared" si="5"/>
        <v>2310</v>
      </c>
    </row>
    <row r="98" spans="1:100" ht="25.5" customHeight="1">
      <c r="A98" s="86">
        <v>20</v>
      </c>
      <c r="B98" s="25" t="s">
        <v>630</v>
      </c>
      <c r="C98" s="9" t="s">
        <v>631</v>
      </c>
      <c r="D98" s="9" t="s">
        <v>1414</v>
      </c>
      <c r="E98" s="9" t="s">
        <v>1411</v>
      </c>
      <c r="F98" s="83" t="s">
        <v>632</v>
      </c>
      <c r="G98" s="144"/>
      <c r="H98" s="146" t="s">
        <v>1422</v>
      </c>
      <c r="I98" s="62">
        <v>3300</v>
      </c>
      <c r="J98" s="146" t="s">
        <v>71</v>
      </c>
      <c r="K98" s="14">
        <f>CV98</f>
        <v>0</v>
      </c>
      <c r="L98" s="2"/>
      <c r="M98" s="15">
        <v>1500</v>
      </c>
      <c r="N98" s="16">
        <v>1500</v>
      </c>
      <c r="O98" s="15">
        <v>1000</v>
      </c>
      <c r="P98" s="16">
        <v>1000</v>
      </c>
      <c r="Q98" s="15">
        <v>5000</v>
      </c>
      <c r="R98" s="16">
        <v>5000</v>
      </c>
      <c r="S98" s="15">
        <v>8000</v>
      </c>
      <c r="T98" s="16">
        <f>1500+0</f>
        <v>1500</v>
      </c>
      <c r="U98" s="15"/>
      <c r="V98" s="16"/>
      <c r="W98" s="18">
        <v>2310</v>
      </c>
      <c r="X98" s="16">
        <v>0</v>
      </c>
      <c r="Y98" s="18">
        <v>2310</v>
      </c>
      <c r="Z98" s="16">
        <v>0</v>
      </c>
      <c r="AA98" s="18">
        <v>2310</v>
      </c>
      <c r="AB98" s="16">
        <v>13430</v>
      </c>
      <c r="AC98" s="18">
        <v>2310</v>
      </c>
      <c r="AD98" s="16">
        <v>4620</v>
      </c>
      <c r="AE98" s="18">
        <v>2310</v>
      </c>
      <c r="AF98" s="16">
        <v>0</v>
      </c>
      <c r="AG98" s="18">
        <v>2310</v>
      </c>
      <c r="AH98" s="16"/>
      <c r="AI98" s="18">
        <v>2310</v>
      </c>
      <c r="AJ98" s="16"/>
      <c r="AK98" s="18">
        <v>2310</v>
      </c>
      <c r="AL98" s="16">
        <v>6930</v>
      </c>
      <c r="AM98" s="18">
        <v>2310</v>
      </c>
      <c r="AN98" s="16">
        <v>2310</v>
      </c>
      <c r="AO98" s="85"/>
      <c r="AP98" s="16"/>
      <c r="AQ98" s="85"/>
      <c r="AR98" s="16"/>
      <c r="AS98" s="85"/>
      <c r="AT98" s="16"/>
      <c r="AU98" s="82"/>
      <c r="AV98" s="85"/>
      <c r="AW98" s="16"/>
      <c r="AX98" s="85"/>
      <c r="AY98" s="16"/>
      <c r="AZ98" s="85"/>
      <c r="BA98" s="16"/>
      <c r="BB98" s="85"/>
      <c r="BC98" s="16"/>
      <c r="BD98" s="85"/>
      <c r="BE98" s="16"/>
      <c r="BF98" s="85"/>
      <c r="BG98" s="16"/>
      <c r="BH98" s="85"/>
      <c r="BI98" s="16"/>
      <c r="BJ98" s="85"/>
      <c r="BK98" s="16"/>
      <c r="BL98" s="85"/>
      <c r="BM98" s="16"/>
      <c r="BN98" s="85"/>
      <c r="BO98" s="16"/>
      <c r="BP98" s="85"/>
      <c r="BQ98" s="16"/>
      <c r="BR98" s="17"/>
      <c r="BS98" s="16"/>
      <c r="BT98" s="19"/>
      <c r="BU98" s="17"/>
      <c r="BV98" s="16"/>
      <c r="BW98" s="17"/>
      <c r="BX98" s="16"/>
      <c r="BY98" s="17"/>
      <c r="BZ98" s="16"/>
      <c r="CA98" s="17"/>
      <c r="CB98" s="16"/>
      <c r="CC98" s="17"/>
      <c r="CD98" s="16"/>
      <c r="CE98" s="17"/>
      <c r="CF98" s="16"/>
      <c r="CG98" s="15"/>
      <c r="CH98" s="16"/>
      <c r="CI98" s="15"/>
      <c r="CJ98" s="16"/>
      <c r="CK98" s="15"/>
      <c r="CL98" s="16"/>
      <c r="CM98" s="15"/>
      <c r="CN98" s="16"/>
      <c r="CO98" s="15"/>
      <c r="CP98" s="16"/>
      <c r="CQ98" s="15"/>
      <c r="CR98" s="16"/>
      <c r="CS98" s="19"/>
      <c r="CT98" s="20">
        <f t="shared" si="4"/>
        <v>36290</v>
      </c>
      <c r="CU98" s="20">
        <f t="shared" si="4"/>
        <v>36290</v>
      </c>
      <c r="CV98" s="21">
        <f t="shared" si="5"/>
        <v>0</v>
      </c>
    </row>
    <row r="99" spans="1:100" ht="25.5" customHeight="1">
      <c r="A99" s="7">
        <v>21</v>
      </c>
      <c r="B99" s="25" t="s">
        <v>633</v>
      </c>
      <c r="C99" s="9" t="s">
        <v>634</v>
      </c>
      <c r="D99" s="9" t="s">
        <v>1414</v>
      </c>
      <c r="E99" s="9" t="s">
        <v>1411</v>
      </c>
      <c r="F99" s="83" t="s">
        <v>635</v>
      </c>
      <c r="G99" s="22"/>
      <c r="H99" s="84"/>
      <c r="I99" s="62">
        <v>6600</v>
      </c>
      <c r="J99" s="84"/>
      <c r="K99" s="14">
        <f>CV99</f>
        <v>9080</v>
      </c>
      <c r="L99" s="2"/>
      <c r="M99" s="15">
        <v>1500</v>
      </c>
      <c r="N99" s="16">
        <v>1500</v>
      </c>
      <c r="O99" s="15">
        <v>1000</v>
      </c>
      <c r="P99" s="16">
        <v>1000</v>
      </c>
      <c r="Q99" s="15">
        <v>5000</v>
      </c>
      <c r="R99" s="16">
        <v>5000</v>
      </c>
      <c r="S99" s="15">
        <v>8000</v>
      </c>
      <c r="T99" s="16">
        <f>1500+0</f>
        <v>1500</v>
      </c>
      <c r="U99" s="15"/>
      <c r="V99" s="16"/>
      <c r="W99" s="18">
        <v>4620</v>
      </c>
      <c r="X99" s="16">
        <v>0</v>
      </c>
      <c r="Y99" s="18">
        <v>4620</v>
      </c>
      <c r="Z99" s="16">
        <v>0</v>
      </c>
      <c r="AA99" s="18">
        <v>4620</v>
      </c>
      <c r="AB99" s="16"/>
      <c r="AC99" s="18">
        <v>4620</v>
      </c>
      <c r="AD99" s="16">
        <v>15000</v>
      </c>
      <c r="AE99" s="18">
        <v>4620</v>
      </c>
      <c r="AF99" s="16"/>
      <c r="AG99" s="18">
        <v>4620</v>
      </c>
      <c r="AH99" s="16"/>
      <c r="AI99" s="18">
        <v>4620</v>
      </c>
      <c r="AJ99" s="16"/>
      <c r="AK99" s="18">
        <v>4620</v>
      </c>
      <c r="AL99" s="16"/>
      <c r="AM99" s="18">
        <v>4620</v>
      </c>
      <c r="AN99" s="16">
        <v>24000</v>
      </c>
      <c r="AO99" s="85"/>
      <c r="AP99" s="16"/>
      <c r="AQ99" s="85"/>
      <c r="AR99" s="16"/>
      <c r="AS99" s="85"/>
      <c r="AT99" s="16"/>
      <c r="AU99" s="82"/>
      <c r="AV99" s="85"/>
      <c r="AW99" s="16"/>
      <c r="AX99" s="85"/>
      <c r="AY99" s="16"/>
      <c r="AZ99" s="85"/>
      <c r="BA99" s="16"/>
      <c r="BB99" s="85"/>
      <c r="BC99" s="16"/>
      <c r="BD99" s="85"/>
      <c r="BE99" s="16"/>
      <c r="BF99" s="85"/>
      <c r="BG99" s="16"/>
      <c r="BH99" s="85"/>
      <c r="BI99" s="16"/>
      <c r="BJ99" s="85"/>
      <c r="BK99" s="16"/>
      <c r="BL99" s="85"/>
      <c r="BM99" s="16"/>
      <c r="BN99" s="85"/>
      <c r="BO99" s="16"/>
      <c r="BP99" s="85"/>
      <c r="BQ99" s="16"/>
      <c r="BR99" s="17"/>
      <c r="BS99" s="16"/>
      <c r="BT99" s="19"/>
      <c r="BU99" s="17"/>
      <c r="BV99" s="16"/>
      <c r="BW99" s="17"/>
      <c r="BX99" s="16"/>
      <c r="BY99" s="17"/>
      <c r="BZ99" s="16"/>
      <c r="CA99" s="17"/>
      <c r="CB99" s="16"/>
      <c r="CC99" s="17"/>
      <c r="CD99" s="16"/>
      <c r="CE99" s="17"/>
      <c r="CF99" s="16"/>
      <c r="CG99" s="15"/>
      <c r="CH99" s="16"/>
      <c r="CI99" s="15"/>
      <c r="CJ99" s="16"/>
      <c r="CK99" s="15"/>
      <c r="CL99" s="16"/>
      <c r="CM99" s="15"/>
      <c r="CN99" s="16"/>
      <c r="CO99" s="15"/>
      <c r="CP99" s="16"/>
      <c r="CQ99" s="15"/>
      <c r="CR99" s="16"/>
      <c r="CS99" s="19"/>
      <c r="CT99" s="20">
        <f t="shared" si="4"/>
        <v>57080</v>
      </c>
      <c r="CU99" s="36">
        <f t="shared" si="4"/>
        <v>48000</v>
      </c>
      <c r="CV99" s="21">
        <f t="shared" si="5"/>
        <v>9080</v>
      </c>
    </row>
    <row r="100" spans="1:100" ht="25.5" customHeight="1">
      <c r="A100" s="86">
        <v>22</v>
      </c>
      <c r="B100" s="25" t="s">
        <v>636</v>
      </c>
      <c r="C100" s="9" t="s">
        <v>637</v>
      </c>
      <c r="D100" s="9" t="s">
        <v>1414</v>
      </c>
      <c r="E100" s="9" t="s">
        <v>1411</v>
      </c>
      <c r="F100" s="83" t="s">
        <v>638</v>
      </c>
      <c r="G100" s="144"/>
      <c r="H100" s="100" t="s">
        <v>639</v>
      </c>
      <c r="I100" s="62">
        <v>5600</v>
      </c>
      <c r="J100" s="100" t="s">
        <v>639</v>
      </c>
      <c r="K100" s="14">
        <f>CV100</f>
        <v>10720</v>
      </c>
      <c r="L100" s="2"/>
      <c r="M100" s="15">
        <v>1500</v>
      </c>
      <c r="N100" s="16">
        <v>1500</v>
      </c>
      <c r="O100" s="15">
        <v>1000</v>
      </c>
      <c r="P100" s="16">
        <f>500+500</f>
        <v>1000</v>
      </c>
      <c r="Q100" s="15">
        <v>5000</v>
      </c>
      <c r="R100" s="16">
        <v>5000</v>
      </c>
      <c r="S100" s="15">
        <v>8000</v>
      </c>
      <c r="T100" s="16">
        <v>8000</v>
      </c>
      <c r="U100" s="15"/>
      <c r="V100" s="16"/>
      <c r="W100" s="18">
        <v>3920</v>
      </c>
      <c r="X100" s="16">
        <v>0</v>
      </c>
      <c r="Y100" s="18">
        <v>3920</v>
      </c>
      <c r="Z100" s="16">
        <v>0</v>
      </c>
      <c r="AA100" s="18">
        <v>3920</v>
      </c>
      <c r="AB100" s="16">
        <v>0</v>
      </c>
      <c r="AC100" s="18">
        <v>3920</v>
      </c>
      <c r="AD100" s="16">
        <v>14560</v>
      </c>
      <c r="AE100" s="18">
        <v>3920</v>
      </c>
      <c r="AF100" s="16"/>
      <c r="AG100" s="18">
        <v>3920</v>
      </c>
      <c r="AH100" s="16"/>
      <c r="AI100" s="18">
        <v>3920</v>
      </c>
      <c r="AJ100" s="16"/>
      <c r="AK100" s="18">
        <v>3920</v>
      </c>
      <c r="AL100" s="16"/>
      <c r="AM100" s="18">
        <v>3920</v>
      </c>
      <c r="AN100" s="16">
        <v>10000</v>
      </c>
      <c r="AO100" s="85"/>
      <c r="AP100" s="16"/>
      <c r="AQ100" s="85"/>
      <c r="AR100" s="16"/>
      <c r="AS100" s="85"/>
      <c r="AT100" s="16"/>
      <c r="AU100" s="82"/>
      <c r="AV100" s="85"/>
      <c r="AW100" s="16"/>
      <c r="AX100" s="85"/>
      <c r="AY100" s="16"/>
      <c r="AZ100" s="85"/>
      <c r="BA100" s="16"/>
      <c r="BB100" s="85"/>
      <c r="BC100" s="16"/>
      <c r="BD100" s="85"/>
      <c r="BE100" s="16"/>
      <c r="BF100" s="85"/>
      <c r="BG100" s="16"/>
      <c r="BH100" s="85"/>
      <c r="BI100" s="16"/>
      <c r="BJ100" s="85"/>
      <c r="BK100" s="16"/>
      <c r="BL100" s="85"/>
      <c r="BM100" s="16"/>
      <c r="BN100" s="85"/>
      <c r="BO100" s="16"/>
      <c r="BP100" s="85"/>
      <c r="BQ100" s="16"/>
      <c r="BR100" s="17"/>
      <c r="BS100" s="16"/>
      <c r="BT100" s="19"/>
      <c r="BU100" s="17"/>
      <c r="BV100" s="16"/>
      <c r="BW100" s="17"/>
      <c r="BX100" s="16"/>
      <c r="BY100" s="17"/>
      <c r="BZ100" s="16"/>
      <c r="CA100" s="17"/>
      <c r="CB100" s="16"/>
      <c r="CC100" s="17"/>
      <c r="CD100" s="16"/>
      <c r="CE100" s="17"/>
      <c r="CF100" s="16"/>
      <c r="CG100" s="15"/>
      <c r="CH100" s="16"/>
      <c r="CI100" s="15"/>
      <c r="CJ100" s="16"/>
      <c r="CK100" s="15"/>
      <c r="CL100" s="16"/>
      <c r="CM100" s="15"/>
      <c r="CN100" s="16"/>
      <c r="CO100" s="15"/>
      <c r="CP100" s="16"/>
      <c r="CQ100" s="15"/>
      <c r="CR100" s="16"/>
      <c r="CS100" s="19"/>
      <c r="CT100" s="20">
        <f t="shared" si="4"/>
        <v>50780</v>
      </c>
      <c r="CU100" s="20">
        <f t="shared" si="4"/>
        <v>40060</v>
      </c>
      <c r="CV100" s="21">
        <f t="shared" si="5"/>
        <v>10720</v>
      </c>
    </row>
    <row r="101" spans="1:100" ht="25.5" customHeight="1">
      <c r="A101" s="7">
        <v>23</v>
      </c>
      <c r="B101" s="25" t="s">
        <v>640</v>
      </c>
      <c r="C101" s="9" t="s">
        <v>641</v>
      </c>
      <c r="D101" s="9" t="s">
        <v>1414</v>
      </c>
      <c r="E101" s="9" t="s">
        <v>1411</v>
      </c>
      <c r="F101" s="83" t="s">
        <v>642</v>
      </c>
      <c r="G101" s="144" t="s">
        <v>383</v>
      </c>
      <c r="H101" s="13" t="s">
        <v>1417</v>
      </c>
      <c r="I101" s="62">
        <v>6200</v>
      </c>
      <c r="K101" s="14">
        <f>CV101</f>
        <v>13020</v>
      </c>
      <c r="L101" s="2"/>
      <c r="M101" s="15">
        <v>1500</v>
      </c>
      <c r="N101" s="16">
        <v>1500</v>
      </c>
      <c r="O101" s="15">
        <v>1000</v>
      </c>
      <c r="P101" s="16">
        <f>500+500</f>
        <v>1000</v>
      </c>
      <c r="Q101" s="15">
        <v>5000</v>
      </c>
      <c r="R101" s="16">
        <v>5000</v>
      </c>
      <c r="S101" s="15">
        <v>8000</v>
      </c>
      <c r="T101" s="16">
        <v>0</v>
      </c>
      <c r="U101" s="15"/>
      <c r="V101" s="16"/>
      <c r="W101" s="18">
        <v>4340</v>
      </c>
      <c r="X101" s="16">
        <v>0</v>
      </c>
      <c r="Y101" s="18">
        <v>4340</v>
      </c>
      <c r="Z101" s="16">
        <v>0</v>
      </c>
      <c r="AA101" s="18">
        <v>4340</v>
      </c>
      <c r="AB101" s="16">
        <v>0</v>
      </c>
      <c r="AC101" s="18">
        <v>4340</v>
      </c>
      <c r="AD101" s="16">
        <v>25360</v>
      </c>
      <c r="AE101" s="18">
        <v>4340</v>
      </c>
      <c r="AF101" s="16">
        <v>4340</v>
      </c>
      <c r="AG101" s="18">
        <v>4340</v>
      </c>
      <c r="AH101" s="16"/>
      <c r="AI101" s="18">
        <v>4340</v>
      </c>
      <c r="AJ101" s="16"/>
      <c r="AK101" s="18">
        <v>4340</v>
      </c>
      <c r="AL101" s="16"/>
      <c r="AM101" s="18">
        <v>4340</v>
      </c>
      <c r="AN101" s="16">
        <v>4340</v>
      </c>
      <c r="AO101" s="85"/>
      <c r="AP101" s="16"/>
      <c r="AQ101" s="85"/>
      <c r="AR101" s="16"/>
      <c r="AS101" s="85"/>
      <c r="AT101" s="16"/>
      <c r="AU101" s="82"/>
      <c r="AV101" s="85"/>
      <c r="AW101" s="16"/>
      <c r="AX101" s="85"/>
      <c r="AY101" s="16"/>
      <c r="AZ101" s="85"/>
      <c r="BA101" s="16"/>
      <c r="BB101" s="85"/>
      <c r="BC101" s="16"/>
      <c r="BD101" s="85"/>
      <c r="BE101" s="16"/>
      <c r="BF101" s="85"/>
      <c r="BG101" s="16"/>
      <c r="BH101" s="85"/>
      <c r="BI101" s="16"/>
      <c r="BJ101" s="85"/>
      <c r="BK101" s="16"/>
      <c r="BL101" s="85"/>
      <c r="BM101" s="16"/>
      <c r="BN101" s="85"/>
      <c r="BO101" s="16"/>
      <c r="BP101" s="85"/>
      <c r="BQ101" s="16"/>
      <c r="BR101" s="17"/>
      <c r="BS101" s="16"/>
      <c r="BT101" s="19"/>
      <c r="BU101" s="17"/>
      <c r="BV101" s="16"/>
      <c r="BW101" s="17"/>
      <c r="BX101" s="16"/>
      <c r="BY101" s="17"/>
      <c r="BZ101" s="16"/>
      <c r="CA101" s="17"/>
      <c r="CB101" s="16"/>
      <c r="CC101" s="17"/>
      <c r="CD101" s="16"/>
      <c r="CE101" s="17"/>
      <c r="CF101" s="16"/>
      <c r="CG101" s="15"/>
      <c r="CH101" s="16"/>
      <c r="CI101" s="15"/>
      <c r="CJ101" s="16"/>
      <c r="CK101" s="15"/>
      <c r="CL101" s="16"/>
      <c r="CM101" s="15"/>
      <c r="CN101" s="16"/>
      <c r="CO101" s="15"/>
      <c r="CP101" s="16"/>
      <c r="CQ101" s="15"/>
      <c r="CR101" s="16"/>
      <c r="CS101" s="19"/>
      <c r="CT101" s="20">
        <f t="shared" si="4"/>
        <v>54560</v>
      </c>
      <c r="CU101" s="20">
        <f t="shared" si="4"/>
        <v>41540</v>
      </c>
      <c r="CV101" s="21">
        <f t="shared" si="5"/>
        <v>13020</v>
      </c>
    </row>
    <row r="102" spans="1:100" ht="25.5" customHeight="1">
      <c r="A102" s="113">
        <v>29</v>
      </c>
      <c r="B102" s="25" t="s">
        <v>106</v>
      </c>
      <c r="C102" s="31" t="s">
        <v>107</v>
      </c>
      <c r="D102" s="9" t="s">
        <v>1414</v>
      </c>
      <c r="E102" s="9" t="s">
        <v>1412</v>
      </c>
      <c r="F102" s="32" t="s">
        <v>108</v>
      </c>
      <c r="G102" s="23" t="s">
        <v>22</v>
      </c>
      <c r="H102" s="161" t="s">
        <v>109</v>
      </c>
      <c r="I102" s="12"/>
      <c r="J102" s="161" t="s">
        <v>109</v>
      </c>
      <c r="K102" s="14">
        <f>CT102</f>
        <v>30060</v>
      </c>
      <c r="L102" s="2"/>
      <c r="M102" s="15">
        <v>1500</v>
      </c>
      <c r="N102" s="16">
        <v>1500</v>
      </c>
      <c r="O102" s="15">
        <v>1000</v>
      </c>
      <c r="P102" s="16">
        <f>500+500</f>
        <v>1000</v>
      </c>
      <c r="Q102" s="15">
        <v>5000</v>
      </c>
      <c r="R102" s="16">
        <v>5000</v>
      </c>
      <c r="S102" s="15">
        <v>4000</v>
      </c>
      <c r="T102" s="16">
        <v>8000</v>
      </c>
      <c r="U102" s="17"/>
      <c r="V102" s="16"/>
      <c r="W102" s="15"/>
      <c r="X102" s="16"/>
      <c r="Y102" s="18">
        <v>3640</v>
      </c>
      <c r="Z102" s="16">
        <v>0</v>
      </c>
      <c r="AA102" s="18">
        <v>3640</v>
      </c>
      <c r="AB102" s="16">
        <v>0</v>
      </c>
      <c r="AC102" s="18">
        <v>3640</v>
      </c>
      <c r="AD102" s="16">
        <v>0</v>
      </c>
      <c r="AE102" s="18">
        <v>3640</v>
      </c>
      <c r="AF102" s="16">
        <v>14560</v>
      </c>
      <c r="AG102" s="18">
        <v>4000</v>
      </c>
      <c r="AH102" s="16"/>
      <c r="AI102" s="18"/>
      <c r="AJ102" s="16"/>
      <c r="AK102" s="18"/>
      <c r="AL102" s="16"/>
      <c r="AM102" s="18"/>
      <c r="AN102" s="16"/>
      <c r="AO102" s="18"/>
      <c r="AP102" s="16"/>
      <c r="AQ102" s="17"/>
      <c r="AR102" s="16"/>
      <c r="AS102" s="17"/>
      <c r="AT102" s="16"/>
      <c r="AU102" s="82"/>
      <c r="AV102" s="85"/>
      <c r="AW102" s="16"/>
      <c r="AX102" s="85"/>
      <c r="AY102" s="16"/>
      <c r="AZ102" s="85"/>
      <c r="BA102" s="16"/>
      <c r="BB102" s="85"/>
      <c r="BC102" s="16"/>
      <c r="BD102" s="85"/>
      <c r="BE102" s="16"/>
      <c r="BF102" s="85"/>
      <c r="BG102" s="16"/>
      <c r="BH102" s="85"/>
      <c r="BI102" s="16"/>
      <c r="BJ102" s="85"/>
      <c r="BK102" s="16"/>
      <c r="BL102" s="85"/>
      <c r="BM102" s="16"/>
      <c r="BN102" s="85"/>
      <c r="BO102" s="16"/>
      <c r="BP102" s="85"/>
      <c r="BQ102" s="16"/>
      <c r="BR102" s="17"/>
      <c r="BS102" s="16"/>
      <c r="BT102" s="19"/>
      <c r="BU102" s="17"/>
      <c r="BV102" s="16"/>
      <c r="BW102" s="17"/>
      <c r="BX102" s="16"/>
      <c r="BY102" s="17"/>
      <c r="BZ102" s="16"/>
      <c r="CA102" s="17"/>
      <c r="CB102" s="16"/>
      <c r="CC102" s="17"/>
      <c r="CD102" s="16"/>
      <c r="CE102" s="17"/>
      <c r="CF102" s="16"/>
      <c r="CG102" s="15"/>
      <c r="CH102" s="16"/>
      <c r="CI102" s="15"/>
      <c r="CJ102" s="16"/>
      <c r="CK102" s="15"/>
      <c r="CL102" s="16"/>
      <c r="CM102" s="15"/>
      <c r="CN102" s="16"/>
      <c r="CO102" s="15"/>
      <c r="CP102" s="16"/>
      <c r="CQ102" s="15"/>
      <c r="CR102" s="16"/>
      <c r="CS102" s="19"/>
      <c r="CT102" s="20">
        <f t="shared" si="4"/>
        <v>30060</v>
      </c>
      <c r="CU102" s="20">
        <f t="shared" si="4"/>
        <v>30060</v>
      </c>
      <c r="CV102" s="21">
        <f t="shared" si="5"/>
        <v>0</v>
      </c>
    </row>
    <row r="103" spans="1:100" ht="25.5" customHeight="1">
      <c r="A103" s="7">
        <v>30</v>
      </c>
      <c r="B103" s="25" t="s">
        <v>110</v>
      </c>
      <c r="C103" s="9" t="s">
        <v>111</v>
      </c>
      <c r="D103" s="9" t="s">
        <v>1414</v>
      </c>
      <c r="E103" s="9" t="s">
        <v>1412</v>
      </c>
      <c r="F103" s="10" t="s">
        <v>112</v>
      </c>
      <c r="G103" s="22"/>
      <c r="H103" s="84" t="s">
        <v>1420</v>
      </c>
      <c r="I103" s="12">
        <v>2600</v>
      </c>
      <c r="J103" s="23" t="s">
        <v>37</v>
      </c>
      <c r="K103" s="14">
        <f>CT103</f>
        <v>31880</v>
      </c>
      <c r="L103" s="2"/>
      <c r="M103" s="15">
        <v>1500</v>
      </c>
      <c r="N103" s="16">
        <v>1500</v>
      </c>
      <c r="O103" s="15">
        <v>1000</v>
      </c>
      <c r="P103" s="16">
        <v>1000</v>
      </c>
      <c r="Q103" s="15">
        <v>5000</v>
      </c>
      <c r="R103" s="16">
        <v>5000</v>
      </c>
      <c r="S103" s="15">
        <v>8000</v>
      </c>
      <c r="T103" s="16">
        <f>1500+0</f>
        <v>1500</v>
      </c>
      <c r="U103" s="17"/>
      <c r="V103" s="16"/>
      <c r="W103" s="15"/>
      <c r="X103" s="16"/>
      <c r="Y103" s="18">
        <v>1820</v>
      </c>
      <c r="Z103" s="16">
        <v>8320</v>
      </c>
      <c r="AA103" s="18">
        <v>1820</v>
      </c>
      <c r="AB103" s="16">
        <v>1820</v>
      </c>
      <c r="AC103" s="18">
        <v>1820</v>
      </c>
      <c r="AD103" s="16">
        <v>0</v>
      </c>
      <c r="AE103" s="18">
        <v>1820</v>
      </c>
      <c r="AF103" s="16">
        <v>3640</v>
      </c>
      <c r="AG103" s="18">
        <v>1820</v>
      </c>
      <c r="AH103" s="16">
        <v>1820</v>
      </c>
      <c r="AI103" s="18">
        <v>1820</v>
      </c>
      <c r="AJ103" s="16">
        <v>1820</v>
      </c>
      <c r="AK103" s="18">
        <v>1820</v>
      </c>
      <c r="AL103" s="16"/>
      <c r="AM103" s="18">
        <v>1820</v>
      </c>
      <c r="AN103" s="16">
        <v>1820</v>
      </c>
      <c r="AO103" s="18">
        <v>1820</v>
      </c>
      <c r="AP103" s="16">
        <v>1820</v>
      </c>
      <c r="AQ103" s="17"/>
      <c r="AR103" s="16"/>
      <c r="AS103" s="17"/>
      <c r="AT103" s="16"/>
      <c r="AU103" s="82"/>
      <c r="AV103" s="85"/>
      <c r="AW103" s="16"/>
      <c r="AX103" s="85"/>
      <c r="AY103" s="16"/>
      <c r="AZ103" s="85"/>
      <c r="BA103" s="16"/>
      <c r="BB103" s="85"/>
      <c r="BC103" s="16"/>
      <c r="BD103" s="85"/>
      <c r="BE103" s="16"/>
      <c r="BF103" s="85"/>
      <c r="BG103" s="16"/>
      <c r="BH103" s="85"/>
      <c r="BI103" s="16"/>
      <c r="BJ103" s="85"/>
      <c r="BK103" s="16"/>
      <c r="BL103" s="85"/>
      <c r="BM103" s="16"/>
      <c r="BN103" s="85"/>
      <c r="BO103" s="16"/>
      <c r="BP103" s="85"/>
      <c r="BQ103" s="16"/>
      <c r="BR103" s="17"/>
      <c r="BS103" s="16"/>
      <c r="BT103" s="19"/>
      <c r="BU103" s="17"/>
      <c r="BV103" s="16"/>
      <c r="BW103" s="17"/>
      <c r="BX103" s="16"/>
      <c r="BY103" s="17"/>
      <c r="BZ103" s="16"/>
      <c r="CA103" s="17"/>
      <c r="CB103" s="16"/>
      <c r="CC103" s="17"/>
      <c r="CD103" s="16"/>
      <c r="CE103" s="17"/>
      <c r="CF103" s="16"/>
      <c r="CG103" s="15"/>
      <c r="CH103" s="16"/>
      <c r="CI103" s="15"/>
      <c r="CJ103" s="16"/>
      <c r="CK103" s="15"/>
      <c r="CL103" s="16"/>
      <c r="CM103" s="15"/>
      <c r="CN103" s="16"/>
      <c r="CO103" s="15"/>
      <c r="CP103" s="16"/>
      <c r="CQ103" s="15"/>
      <c r="CR103" s="16"/>
      <c r="CS103" s="19"/>
      <c r="CT103" s="20">
        <f t="shared" si="4"/>
        <v>31880</v>
      </c>
      <c r="CU103" s="20">
        <f t="shared" si="4"/>
        <v>30060</v>
      </c>
      <c r="CV103" s="21">
        <f t="shared" si="5"/>
        <v>1820</v>
      </c>
    </row>
    <row r="104" spans="1:100" ht="25.5" customHeight="1">
      <c r="A104" s="86">
        <v>24</v>
      </c>
      <c r="B104" s="25" t="s">
        <v>643</v>
      </c>
      <c r="C104" s="9" t="s">
        <v>644</v>
      </c>
      <c r="D104" s="9" t="s">
        <v>1414</v>
      </c>
      <c r="E104" s="9" t="s">
        <v>1411</v>
      </c>
      <c r="F104" s="83" t="s">
        <v>645</v>
      </c>
      <c r="G104" s="22" t="s">
        <v>383</v>
      </c>
      <c r="H104" s="156" t="s">
        <v>1417</v>
      </c>
      <c r="I104" s="62">
        <v>6200</v>
      </c>
      <c r="J104" s="156"/>
      <c r="K104" s="14">
        <f>CV104</f>
        <v>4340</v>
      </c>
      <c r="L104" s="2"/>
      <c r="M104" s="15">
        <v>1500</v>
      </c>
      <c r="N104" s="16">
        <v>1500</v>
      </c>
      <c r="O104" s="15">
        <v>1000</v>
      </c>
      <c r="P104" s="16">
        <v>1000</v>
      </c>
      <c r="Q104" s="15">
        <v>5000</v>
      </c>
      <c r="R104" s="16">
        <v>5000</v>
      </c>
      <c r="S104" s="15">
        <v>8000</v>
      </c>
      <c r="T104" s="16">
        <v>1500</v>
      </c>
      <c r="U104" s="15"/>
      <c r="V104" s="16"/>
      <c r="W104" s="18">
        <v>4340</v>
      </c>
      <c r="X104" s="16">
        <f>6500+4620</f>
        <v>11120</v>
      </c>
      <c r="Y104" s="18">
        <v>4340</v>
      </c>
      <c r="Z104" s="16">
        <v>0</v>
      </c>
      <c r="AA104" s="18">
        <v>4340</v>
      </c>
      <c r="AB104" s="16">
        <v>0</v>
      </c>
      <c r="AC104" s="18">
        <v>4340</v>
      </c>
      <c r="AD104" s="16">
        <v>12740</v>
      </c>
      <c r="AE104" s="18">
        <v>4340</v>
      </c>
      <c r="AF104" s="16"/>
      <c r="AG104" s="18">
        <v>4340</v>
      </c>
      <c r="AH104" s="16"/>
      <c r="AI104" s="18">
        <v>4340</v>
      </c>
      <c r="AJ104" s="16"/>
      <c r="AK104" s="18">
        <v>4340</v>
      </c>
      <c r="AL104" s="16"/>
      <c r="AM104" s="18">
        <v>4340</v>
      </c>
      <c r="AN104" s="16">
        <v>17360</v>
      </c>
      <c r="AO104" s="85"/>
      <c r="AP104" s="16"/>
      <c r="AQ104" s="85"/>
      <c r="AR104" s="16"/>
      <c r="AS104" s="85"/>
      <c r="AT104" s="16"/>
      <c r="AU104" s="82"/>
      <c r="AV104" s="85"/>
      <c r="AW104" s="16"/>
      <c r="AX104" s="85"/>
      <c r="AY104" s="16"/>
      <c r="AZ104" s="85"/>
      <c r="BA104" s="16"/>
      <c r="BB104" s="85"/>
      <c r="BC104" s="16"/>
      <c r="BD104" s="85"/>
      <c r="BE104" s="16"/>
      <c r="BF104" s="85"/>
      <c r="BG104" s="16"/>
      <c r="BH104" s="85"/>
      <c r="BI104" s="16"/>
      <c r="BJ104" s="85"/>
      <c r="BK104" s="16"/>
      <c r="BL104" s="85"/>
      <c r="BM104" s="16"/>
      <c r="BN104" s="85"/>
      <c r="BO104" s="16"/>
      <c r="BP104" s="85"/>
      <c r="BQ104" s="16"/>
      <c r="BR104" s="17"/>
      <c r="BS104" s="16"/>
      <c r="BT104" s="19"/>
      <c r="BU104" s="17"/>
      <c r="BV104" s="16"/>
      <c r="BW104" s="17"/>
      <c r="BX104" s="16"/>
      <c r="BY104" s="17"/>
      <c r="BZ104" s="16"/>
      <c r="CA104" s="17"/>
      <c r="CB104" s="16"/>
      <c r="CC104" s="17"/>
      <c r="CD104" s="16"/>
      <c r="CE104" s="17"/>
      <c r="CF104" s="16"/>
      <c r="CG104" s="15"/>
      <c r="CH104" s="16"/>
      <c r="CI104" s="15"/>
      <c r="CJ104" s="16"/>
      <c r="CK104" s="15"/>
      <c r="CL104" s="16"/>
      <c r="CM104" s="15"/>
      <c r="CN104" s="16"/>
      <c r="CO104" s="15"/>
      <c r="CP104" s="16"/>
      <c r="CQ104" s="15"/>
      <c r="CR104" s="16"/>
      <c r="CS104" s="19"/>
      <c r="CT104" s="20">
        <f t="shared" si="4"/>
        <v>54560</v>
      </c>
      <c r="CU104" s="20">
        <f t="shared" si="4"/>
        <v>50220</v>
      </c>
      <c r="CV104" s="21">
        <f t="shared" si="5"/>
        <v>4340</v>
      </c>
    </row>
    <row r="105" spans="1:100" ht="25.5" customHeight="1">
      <c r="A105" s="7">
        <v>31</v>
      </c>
      <c r="B105" s="25" t="s">
        <v>113</v>
      </c>
      <c r="C105" s="9" t="s">
        <v>114</v>
      </c>
      <c r="D105" s="9" t="s">
        <v>1414</v>
      </c>
      <c r="E105" s="9" t="s">
        <v>1412</v>
      </c>
      <c r="F105" s="10" t="s">
        <v>115</v>
      </c>
      <c r="G105" s="22"/>
      <c r="H105" s="158"/>
      <c r="I105" s="12">
        <v>6600</v>
      </c>
      <c r="J105" s="158"/>
      <c r="K105" s="14">
        <f>CT105</f>
        <v>57080</v>
      </c>
      <c r="L105" s="2"/>
      <c r="M105" s="15">
        <v>1500</v>
      </c>
      <c r="N105" s="16">
        <v>1500</v>
      </c>
      <c r="O105" s="15">
        <v>1000</v>
      </c>
      <c r="P105" s="16">
        <v>1000</v>
      </c>
      <c r="Q105" s="15">
        <v>5000</v>
      </c>
      <c r="R105" s="16">
        <v>5000</v>
      </c>
      <c r="S105" s="15">
        <v>8000</v>
      </c>
      <c r="T105" s="16">
        <f>1500+0</f>
        <v>1500</v>
      </c>
      <c r="U105" s="17"/>
      <c r="V105" s="16"/>
      <c r="W105" s="15"/>
      <c r="X105" s="16"/>
      <c r="Y105" s="18">
        <v>4620</v>
      </c>
      <c r="Z105" s="16">
        <v>11120</v>
      </c>
      <c r="AA105" s="18">
        <v>4620</v>
      </c>
      <c r="AB105" s="16">
        <v>4620</v>
      </c>
      <c r="AC105" s="18">
        <v>4620</v>
      </c>
      <c r="AD105" s="16">
        <v>4620</v>
      </c>
      <c r="AE105" s="18">
        <v>4620</v>
      </c>
      <c r="AF105" s="16">
        <f>4620+4620</f>
        <v>9240</v>
      </c>
      <c r="AG105" s="18">
        <v>4620</v>
      </c>
      <c r="AH105" s="16">
        <v>0</v>
      </c>
      <c r="AI105" s="18">
        <v>4620</v>
      </c>
      <c r="AJ105" s="16">
        <v>4620</v>
      </c>
      <c r="AK105" s="18">
        <v>4620</v>
      </c>
      <c r="AL105" s="16">
        <v>4620</v>
      </c>
      <c r="AM105" s="18">
        <v>4620</v>
      </c>
      <c r="AN105" s="16">
        <v>4620</v>
      </c>
      <c r="AO105" s="18">
        <v>4620</v>
      </c>
      <c r="AP105" s="16"/>
      <c r="AQ105" s="17"/>
      <c r="AR105" s="16"/>
      <c r="AS105" s="17"/>
      <c r="AT105" s="16"/>
      <c r="AU105" s="82"/>
      <c r="AV105" s="85"/>
      <c r="AW105" s="16"/>
      <c r="AX105" s="85"/>
      <c r="AY105" s="16"/>
      <c r="AZ105" s="85"/>
      <c r="BA105" s="16"/>
      <c r="BB105" s="85"/>
      <c r="BC105" s="16"/>
      <c r="BD105" s="85"/>
      <c r="BE105" s="16"/>
      <c r="BF105" s="85"/>
      <c r="BG105" s="16"/>
      <c r="BH105" s="85"/>
      <c r="BI105" s="16"/>
      <c r="BJ105" s="85"/>
      <c r="BK105" s="16"/>
      <c r="BL105" s="85"/>
      <c r="BM105" s="16"/>
      <c r="BN105" s="85"/>
      <c r="BO105" s="16"/>
      <c r="BP105" s="85"/>
      <c r="BQ105" s="16"/>
      <c r="BR105" s="17"/>
      <c r="BS105" s="16"/>
      <c r="BT105" s="19"/>
      <c r="BU105" s="17"/>
      <c r="BV105" s="16"/>
      <c r="BW105" s="17"/>
      <c r="BX105" s="16"/>
      <c r="BY105" s="17"/>
      <c r="BZ105" s="16"/>
      <c r="CA105" s="17"/>
      <c r="CB105" s="16"/>
      <c r="CC105" s="17"/>
      <c r="CD105" s="16"/>
      <c r="CE105" s="17"/>
      <c r="CF105" s="16"/>
      <c r="CG105" s="15"/>
      <c r="CH105" s="16"/>
      <c r="CI105" s="15"/>
      <c r="CJ105" s="16"/>
      <c r="CK105" s="15"/>
      <c r="CL105" s="16"/>
      <c r="CM105" s="15"/>
      <c r="CN105" s="16"/>
      <c r="CO105" s="15"/>
      <c r="CP105" s="16"/>
      <c r="CQ105" s="15"/>
      <c r="CR105" s="16"/>
      <c r="CS105" s="19"/>
      <c r="CT105" s="20">
        <f t="shared" si="4"/>
        <v>57080</v>
      </c>
      <c r="CU105" s="20">
        <f t="shared" si="4"/>
        <v>52460</v>
      </c>
      <c r="CV105" s="21">
        <f t="shared" si="5"/>
        <v>4620</v>
      </c>
    </row>
    <row r="106" spans="1:100" ht="25.5" customHeight="1">
      <c r="A106" s="86">
        <v>32</v>
      </c>
      <c r="B106" s="25" t="s">
        <v>116</v>
      </c>
      <c r="C106" s="9" t="s">
        <v>117</v>
      </c>
      <c r="D106" s="9" t="s">
        <v>1414</v>
      </c>
      <c r="E106" s="9" t="s">
        <v>1412</v>
      </c>
      <c r="F106" s="10" t="s">
        <v>118</v>
      </c>
      <c r="G106" s="22"/>
      <c r="H106" s="84" t="s">
        <v>1422</v>
      </c>
      <c r="I106" s="12">
        <v>3300</v>
      </c>
      <c r="J106" s="23" t="s">
        <v>71</v>
      </c>
      <c r="K106" s="14">
        <f>CT106</f>
        <v>36290</v>
      </c>
      <c r="L106" s="2"/>
      <c r="M106" s="15">
        <v>1500</v>
      </c>
      <c r="N106" s="16">
        <v>1500</v>
      </c>
      <c r="O106" s="15">
        <v>1000</v>
      </c>
      <c r="P106" s="16">
        <f>500+0</f>
        <v>500</v>
      </c>
      <c r="Q106" s="15">
        <v>5000</v>
      </c>
      <c r="R106" s="16">
        <v>0</v>
      </c>
      <c r="S106" s="15">
        <v>8000</v>
      </c>
      <c r="T106" s="16">
        <v>0</v>
      </c>
      <c r="U106" s="17"/>
      <c r="V106" s="16"/>
      <c r="W106" s="15"/>
      <c r="X106" s="16"/>
      <c r="Y106" s="18">
        <v>2310</v>
      </c>
      <c r="Z106" s="16">
        <v>15810</v>
      </c>
      <c r="AA106" s="18">
        <v>2310</v>
      </c>
      <c r="AB106" s="16">
        <v>2310</v>
      </c>
      <c r="AC106" s="18">
        <v>2310</v>
      </c>
      <c r="AD106" s="16">
        <v>0</v>
      </c>
      <c r="AE106" s="18">
        <v>2310</v>
      </c>
      <c r="AF106" s="16">
        <v>4620</v>
      </c>
      <c r="AG106" s="18">
        <v>2310</v>
      </c>
      <c r="AH106" s="16"/>
      <c r="AI106" s="18">
        <v>2310</v>
      </c>
      <c r="AJ106" s="16"/>
      <c r="AK106" s="18">
        <v>2310</v>
      </c>
      <c r="AL106" s="16"/>
      <c r="AM106" s="18">
        <v>2310</v>
      </c>
      <c r="AN106" s="16">
        <v>4620</v>
      </c>
      <c r="AO106" s="18">
        <v>2310</v>
      </c>
      <c r="AP106" s="16">
        <v>4620</v>
      </c>
      <c r="AQ106" s="17"/>
      <c r="AR106" s="16"/>
      <c r="AS106" s="17"/>
      <c r="AT106" s="16"/>
      <c r="AU106" s="82"/>
      <c r="AV106" s="85"/>
      <c r="AW106" s="16"/>
      <c r="AX106" s="85"/>
      <c r="AY106" s="16"/>
      <c r="AZ106" s="85"/>
      <c r="BA106" s="16"/>
      <c r="BB106" s="85"/>
      <c r="BC106" s="16"/>
      <c r="BD106" s="85"/>
      <c r="BE106" s="16"/>
      <c r="BF106" s="85"/>
      <c r="BG106" s="16"/>
      <c r="BH106" s="85"/>
      <c r="BI106" s="16"/>
      <c r="BJ106" s="85"/>
      <c r="BK106" s="16"/>
      <c r="BL106" s="85"/>
      <c r="BM106" s="16"/>
      <c r="BN106" s="85"/>
      <c r="BO106" s="16"/>
      <c r="BP106" s="85"/>
      <c r="BQ106" s="16"/>
      <c r="BR106" s="17"/>
      <c r="BS106" s="16"/>
      <c r="BT106" s="19"/>
      <c r="BU106" s="17"/>
      <c r="BV106" s="16"/>
      <c r="BW106" s="17"/>
      <c r="BX106" s="16"/>
      <c r="BY106" s="17"/>
      <c r="BZ106" s="16"/>
      <c r="CA106" s="17"/>
      <c r="CB106" s="16"/>
      <c r="CC106" s="17"/>
      <c r="CD106" s="16"/>
      <c r="CE106" s="17"/>
      <c r="CF106" s="16"/>
      <c r="CG106" s="15"/>
      <c r="CH106" s="16"/>
      <c r="CI106" s="15"/>
      <c r="CJ106" s="16"/>
      <c r="CK106" s="15"/>
      <c r="CL106" s="16"/>
      <c r="CM106" s="15"/>
      <c r="CN106" s="16"/>
      <c r="CO106" s="15"/>
      <c r="CP106" s="16"/>
      <c r="CQ106" s="15"/>
      <c r="CR106" s="16"/>
      <c r="CS106" s="19"/>
      <c r="CT106" s="20">
        <f t="shared" si="4"/>
        <v>36290</v>
      </c>
      <c r="CU106" s="20">
        <f t="shared" si="4"/>
        <v>33980</v>
      </c>
      <c r="CV106" s="21">
        <f t="shared" si="5"/>
        <v>2310</v>
      </c>
    </row>
    <row r="107" spans="1:100" ht="25.5" customHeight="1">
      <c r="A107" s="7">
        <v>33</v>
      </c>
      <c r="B107" s="25" t="s">
        <v>119</v>
      </c>
      <c r="C107" s="9" t="s">
        <v>120</v>
      </c>
      <c r="D107" s="9" t="s">
        <v>1414</v>
      </c>
      <c r="E107" s="9" t="s">
        <v>1412</v>
      </c>
      <c r="F107" s="10" t="s">
        <v>121</v>
      </c>
      <c r="G107" s="144"/>
      <c r="H107" s="13"/>
      <c r="I107" s="12">
        <v>6600</v>
      </c>
      <c r="K107" s="14">
        <f>CT107</f>
        <v>57080</v>
      </c>
      <c r="L107" s="2"/>
      <c r="M107" s="15">
        <v>1500</v>
      </c>
      <c r="N107" s="16">
        <v>1500</v>
      </c>
      <c r="O107" s="15">
        <v>1000</v>
      </c>
      <c r="P107" s="16">
        <v>1000</v>
      </c>
      <c r="Q107" s="15">
        <v>5000</v>
      </c>
      <c r="R107" s="16">
        <v>5000</v>
      </c>
      <c r="S107" s="15">
        <v>8000</v>
      </c>
      <c r="T107" s="16">
        <v>1500</v>
      </c>
      <c r="U107" s="17"/>
      <c r="V107" s="16"/>
      <c r="W107" s="15"/>
      <c r="X107" s="16"/>
      <c r="Y107" s="18">
        <v>4620</v>
      </c>
      <c r="Z107" s="16">
        <v>4620</v>
      </c>
      <c r="AA107" s="18">
        <v>4620</v>
      </c>
      <c r="AB107" s="16">
        <v>4620</v>
      </c>
      <c r="AC107" s="18">
        <v>4620</v>
      </c>
      <c r="AD107" s="16">
        <v>0</v>
      </c>
      <c r="AE107" s="18">
        <v>4620</v>
      </c>
      <c r="AF107" s="16">
        <v>4620</v>
      </c>
      <c r="AG107" s="18">
        <v>4620</v>
      </c>
      <c r="AH107" s="16">
        <v>4620</v>
      </c>
      <c r="AI107" s="18">
        <v>4620</v>
      </c>
      <c r="AJ107" s="16"/>
      <c r="AK107" s="18">
        <v>4620</v>
      </c>
      <c r="AL107" s="16"/>
      <c r="AM107" s="18">
        <v>4620</v>
      </c>
      <c r="AN107" s="16"/>
      <c r="AO107" s="18">
        <v>4620</v>
      </c>
      <c r="AP107" s="16"/>
      <c r="AQ107" s="17"/>
      <c r="AR107" s="16"/>
      <c r="AS107" s="17"/>
      <c r="AT107" s="16"/>
      <c r="AU107" s="82"/>
      <c r="AV107" s="85"/>
      <c r="AW107" s="16"/>
      <c r="AX107" s="85"/>
      <c r="AY107" s="16"/>
      <c r="AZ107" s="85"/>
      <c r="BA107" s="16"/>
      <c r="BB107" s="85"/>
      <c r="BC107" s="16"/>
      <c r="BD107" s="85"/>
      <c r="BE107" s="16"/>
      <c r="BF107" s="85"/>
      <c r="BG107" s="16"/>
      <c r="BH107" s="85"/>
      <c r="BI107" s="16"/>
      <c r="BJ107" s="85"/>
      <c r="BK107" s="16"/>
      <c r="BL107" s="85"/>
      <c r="BM107" s="16"/>
      <c r="BN107" s="85"/>
      <c r="BO107" s="16"/>
      <c r="BP107" s="85"/>
      <c r="BQ107" s="16"/>
      <c r="BR107" s="17"/>
      <c r="BS107" s="16"/>
      <c r="BT107" s="19"/>
      <c r="BU107" s="17"/>
      <c r="BV107" s="16"/>
      <c r="BW107" s="17"/>
      <c r="BX107" s="16"/>
      <c r="BY107" s="17"/>
      <c r="BZ107" s="16"/>
      <c r="CA107" s="17"/>
      <c r="CB107" s="16"/>
      <c r="CC107" s="17"/>
      <c r="CD107" s="16"/>
      <c r="CE107" s="17"/>
      <c r="CF107" s="16"/>
      <c r="CG107" s="15"/>
      <c r="CH107" s="16"/>
      <c r="CI107" s="15"/>
      <c r="CJ107" s="16"/>
      <c r="CK107" s="15"/>
      <c r="CL107" s="16"/>
      <c r="CM107" s="15"/>
      <c r="CN107" s="16"/>
      <c r="CO107" s="15"/>
      <c r="CP107" s="16"/>
      <c r="CQ107" s="15"/>
      <c r="CR107" s="16"/>
      <c r="CS107" s="19"/>
      <c r="CT107" s="20">
        <f t="shared" si="4"/>
        <v>57080</v>
      </c>
      <c r="CU107" s="20">
        <f t="shared" si="4"/>
        <v>27480</v>
      </c>
      <c r="CV107" s="21">
        <f t="shared" si="5"/>
        <v>29600</v>
      </c>
    </row>
    <row r="108" spans="1:100" ht="25.5" customHeight="1">
      <c r="A108" s="86">
        <v>25</v>
      </c>
      <c r="B108" s="25" t="s">
        <v>646</v>
      </c>
      <c r="C108" s="9" t="s">
        <v>647</v>
      </c>
      <c r="D108" s="9" t="s">
        <v>1414</v>
      </c>
      <c r="E108" s="9" t="s">
        <v>1411</v>
      </c>
      <c r="F108" s="83" t="s">
        <v>648</v>
      </c>
      <c r="G108" s="22"/>
      <c r="H108" s="84"/>
      <c r="I108" s="62">
        <v>6600</v>
      </c>
      <c r="J108" s="84"/>
      <c r="K108" s="14">
        <f>CV108</f>
        <v>17100</v>
      </c>
      <c r="L108" s="2"/>
      <c r="M108" s="15">
        <v>1500</v>
      </c>
      <c r="N108" s="16">
        <v>1500</v>
      </c>
      <c r="O108" s="15">
        <v>1000</v>
      </c>
      <c r="P108" s="16">
        <v>1000</v>
      </c>
      <c r="Q108" s="15">
        <v>5000</v>
      </c>
      <c r="R108" s="16">
        <v>5000</v>
      </c>
      <c r="S108" s="15">
        <v>8000</v>
      </c>
      <c r="T108" s="16">
        <f>1500+0</f>
        <v>1500</v>
      </c>
      <c r="U108" s="15"/>
      <c r="V108" s="16"/>
      <c r="W108" s="18">
        <v>4620</v>
      </c>
      <c r="X108" s="16">
        <v>0</v>
      </c>
      <c r="Y108" s="18">
        <v>4620</v>
      </c>
      <c r="Z108" s="16">
        <v>0</v>
      </c>
      <c r="AA108" s="18">
        <v>4620</v>
      </c>
      <c r="AB108" s="16">
        <f>11740+0</f>
        <v>11740</v>
      </c>
      <c r="AC108" s="18">
        <v>4620</v>
      </c>
      <c r="AD108" s="16">
        <v>9240</v>
      </c>
      <c r="AE108" s="18">
        <v>4620</v>
      </c>
      <c r="AF108" s="16"/>
      <c r="AG108" s="18">
        <v>4620</v>
      </c>
      <c r="AH108" s="16"/>
      <c r="AI108" s="18">
        <v>4620</v>
      </c>
      <c r="AJ108" s="16"/>
      <c r="AK108" s="18">
        <v>4620</v>
      </c>
      <c r="AL108" s="16"/>
      <c r="AM108" s="18">
        <v>4620</v>
      </c>
      <c r="AN108" s="16">
        <v>10000</v>
      </c>
      <c r="AO108" s="85"/>
      <c r="AP108" s="16"/>
      <c r="AQ108" s="85"/>
      <c r="AR108" s="16"/>
      <c r="AS108" s="85"/>
      <c r="AT108" s="16"/>
      <c r="AU108" s="82"/>
      <c r="AV108" s="85"/>
      <c r="AW108" s="16"/>
      <c r="AX108" s="85"/>
      <c r="AY108" s="16"/>
      <c r="AZ108" s="85"/>
      <c r="BA108" s="16"/>
      <c r="BB108" s="85"/>
      <c r="BC108" s="16"/>
      <c r="BD108" s="85"/>
      <c r="BE108" s="16"/>
      <c r="BF108" s="85"/>
      <c r="BG108" s="16"/>
      <c r="BH108" s="85"/>
      <c r="BI108" s="16"/>
      <c r="BJ108" s="85"/>
      <c r="BK108" s="16"/>
      <c r="BL108" s="85"/>
      <c r="BM108" s="16"/>
      <c r="BN108" s="85"/>
      <c r="BO108" s="16"/>
      <c r="BP108" s="85"/>
      <c r="BQ108" s="16"/>
      <c r="BR108" s="17"/>
      <c r="BS108" s="16"/>
      <c r="BT108" s="19"/>
      <c r="BU108" s="17"/>
      <c r="BV108" s="16"/>
      <c r="BW108" s="17"/>
      <c r="BX108" s="16"/>
      <c r="BY108" s="17"/>
      <c r="BZ108" s="16"/>
      <c r="CA108" s="17"/>
      <c r="CB108" s="16"/>
      <c r="CC108" s="17"/>
      <c r="CD108" s="16"/>
      <c r="CE108" s="17"/>
      <c r="CF108" s="16"/>
      <c r="CG108" s="15"/>
      <c r="CH108" s="16"/>
      <c r="CI108" s="15"/>
      <c r="CJ108" s="16"/>
      <c r="CK108" s="15"/>
      <c r="CL108" s="16"/>
      <c r="CM108" s="15"/>
      <c r="CN108" s="16"/>
      <c r="CO108" s="15"/>
      <c r="CP108" s="16"/>
      <c r="CQ108" s="15"/>
      <c r="CR108" s="16"/>
      <c r="CS108" s="19"/>
      <c r="CT108" s="20">
        <f t="shared" si="4"/>
        <v>57080</v>
      </c>
      <c r="CU108" s="20">
        <f t="shared" si="4"/>
        <v>39980</v>
      </c>
      <c r="CV108" s="21">
        <f t="shared" si="5"/>
        <v>17100</v>
      </c>
    </row>
    <row r="109" spans="1:100" ht="25.5" customHeight="1">
      <c r="A109" s="7">
        <v>34</v>
      </c>
      <c r="B109" s="25" t="s">
        <v>122</v>
      </c>
      <c r="C109" s="9" t="s">
        <v>123</v>
      </c>
      <c r="D109" s="9" t="s">
        <v>1414</v>
      </c>
      <c r="E109" s="9" t="s">
        <v>1412</v>
      </c>
      <c r="F109" s="10" t="s">
        <v>124</v>
      </c>
      <c r="G109" s="22"/>
      <c r="H109" s="24"/>
      <c r="I109" s="12">
        <v>6600</v>
      </c>
      <c r="J109" s="24"/>
      <c r="K109" s="14">
        <f>CT109</f>
        <v>57080</v>
      </c>
      <c r="L109" s="2"/>
      <c r="M109" s="15">
        <v>1500</v>
      </c>
      <c r="N109" s="16">
        <v>1500</v>
      </c>
      <c r="O109" s="15">
        <v>1000</v>
      </c>
      <c r="P109" s="16">
        <v>1000</v>
      </c>
      <c r="Q109" s="15">
        <v>5000</v>
      </c>
      <c r="R109" s="16">
        <v>5000</v>
      </c>
      <c r="S109" s="15">
        <v>8000</v>
      </c>
      <c r="T109" s="16">
        <f>1500+0</f>
        <v>1500</v>
      </c>
      <c r="U109" s="17"/>
      <c r="V109" s="16"/>
      <c r="W109" s="15"/>
      <c r="X109" s="16"/>
      <c r="Y109" s="18">
        <v>4620</v>
      </c>
      <c r="Z109" s="16">
        <v>0</v>
      </c>
      <c r="AA109" s="18">
        <v>4620</v>
      </c>
      <c r="AB109" s="16">
        <v>0</v>
      </c>
      <c r="AC109" s="18">
        <v>4620</v>
      </c>
      <c r="AD109" s="16"/>
      <c r="AE109" s="18">
        <v>4620</v>
      </c>
      <c r="AF109" s="16">
        <v>13000</v>
      </c>
      <c r="AG109" s="18">
        <v>4620</v>
      </c>
      <c r="AH109" s="16"/>
      <c r="AI109" s="18">
        <v>4620</v>
      </c>
      <c r="AJ109" s="16"/>
      <c r="AK109" s="18">
        <v>4620</v>
      </c>
      <c r="AL109" s="16"/>
      <c r="AM109" s="18">
        <v>4620</v>
      </c>
      <c r="AN109" s="16"/>
      <c r="AO109" s="18">
        <v>4620</v>
      </c>
      <c r="AP109" s="16">
        <v>10400</v>
      </c>
      <c r="AQ109" s="17"/>
      <c r="AR109" s="16"/>
      <c r="AS109" s="17"/>
      <c r="AT109" s="16"/>
      <c r="AU109" s="82"/>
      <c r="AV109" s="85"/>
      <c r="AW109" s="16"/>
      <c r="AX109" s="85"/>
      <c r="AY109" s="16"/>
      <c r="AZ109" s="85"/>
      <c r="BA109" s="16"/>
      <c r="BB109" s="85"/>
      <c r="BC109" s="16"/>
      <c r="BD109" s="85"/>
      <c r="BE109" s="16"/>
      <c r="BF109" s="85"/>
      <c r="BG109" s="16"/>
      <c r="BH109" s="85"/>
      <c r="BI109" s="16"/>
      <c r="BJ109" s="85"/>
      <c r="BK109" s="16"/>
      <c r="BL109" s="85"/>
      <c r="BM109" s="16"/>
      <c r="BN109" s="85"/>
      <c r="BO109" s="16"/>
      <c r="BP109" s="85"/>
      <c r="BQ109" s="16"/>
      <c r="BR109" s="17"/>
      <c r="BS109" s="16"/>
      <c r="BT109" s="19"/>
      <c r="BU109" s="17"/>
      <c r="BV109" s="16"/>
      <c r="BW109" s="17"/>
      <c r="BX109" s="16"/>
      <c r="BY109" s="17"/>
      <c r="BZ109" s="16"/>
      <c r="CA109" s="17"/>
      <c r="CB109" s="16"/>
      <c r="CC109" s="17"/>
      <c r="CD109" s="16"/>
      <c r="CE109" s="17"/>
      <c r="CF109" s="16"/>
      <c r="CG109" s="15"/>
      <c r="CH109" s="16"/>
      <c r="CI109" s="15"/>
      <c r="CJ109" s="16"/>
      <c r="CK109" s="15"/>
      <c r="CL109" s="16"/>
      <c r="CM109" s="15"/>
      <c r="CN109" s="16"/>
      <c r="CO109" s="15"/>
      <c r="CP109" s="16"/>
      <c r="CQ109" s="15"/>
      <c r="CR109" s="16"/>
      <c r="CS109" s="19"/>
      <c r="CT109" s="20">
        <f t="shared" si="4"/>
        <v>57080</v>
      </c>
      <c r="CU109" s="20">
        <f t="shared" si="4"/>
        <v>32400</v>
      </c>
      <c r="CV109" s="21">
        <f t="shared" si="5"/>
        <v>24680</v>
      </c>
    </row>
    <row r="110" spans="1:100" ht="25.5" customHeight="1">
      <c r="A110" s="86">
        <v>35</v>
      </c>
      <c r="B110" s="25" t="s">
        <v>125</v>
      </c>
      <c r="C110" s="9" t="s">
        <v>126</v>
      </c>
      <c r="D110" s="9" t="s">
        <v>1414</v>
      </c>
      <c r="E110" s="9" t="s">
        <v>1412</v>
      </c>
      <c r="F110" s="10" t="s">
        <v>127</v>
      </c>
      <c r="G110" s="22"/>
      <c r="H110" s="24"/>
      <c r="I110" s="12">
        <v>6600</v>
      </c>
      <c r="J110" s="24"/>
      <c r="K110" s="14">
        <f>CT110</f>
        <v>57080</v>
      </c>
      <c r="L110" s="2"/>
      <c r="M110" s="15">
        <v>1500</v>
      </c>
      <c r="N110" s="16">
        <v>1500</v>
      </c>
      <c r="O110" s="15">
        <v>1000</v>
      </c>
      <c r="P110" s="16">
        <v>1000</v>
      </c>
      <c r="Q110" s="15">
        <v>5000</v>
      </c>
      <c r="R110" s="16">
        <v>5000</v>
      </c>
      <c r="S110" s="15">
        <v>8000</v>
      </c>
      <c r="T110" s="16">
        <f>1500+0</f>
        <v>1500</v>
      </c>
      <c r="U110" s="17"/>
      <c r="V110" s="16"/>
      <c r="W110" s="15"/>
      <c r="X110" s="16"/>
      <c r="Y110" s="18">
        <v>4620</v>
      </c>
      <c r="Z110" s="16">
        <v>4620</v>
      </c>
      <c r="AA110" s="18">
        <v>4620</v>
      </c>
      <c r="AB110" s="16">
        <v>11120</v>
      </c>
      <c r="AC110" s="18">
        <v>4620</v>
      </c>
      <c r="AD110" s="16">
        <v>4620</v>
      </c>
      <c r="AE110" s="18">
        <v>4620</v>
      </c>
      <c r="AF110" s="16">
        <v>4620</v>
      </c>
      <c r="AG110" s="18">
        <v>4620</v>
      </c>
      <c r="AH110" s="16">
        <v>4620</v>
      </c>
      <c r="AI110" s="18">
        <v>4620</v>
      </c>
      <c r="AJ110" s="16">
        <v>4620</v>
      </c>
      <c r="AK110" s="18">
        <v>4620</v>
      </c>
      <c r="AL110" s="16"/>
      <c r="AM110" s="18">
        <v>4620</v>
      </c>
      <c r="AN110" s="16"/>
      <c r="AO110" s="18">
        <v>4620</v>
      </c>
      <c r="AP110" s="16">
        <f>4620+9240</f>
        <v>13860</v>
      </c>
      <c r="AQ110" s="17"/>
      <c r="AR110" s="16"/>
      <c r="AS110" s="17"/>
      <c r="AT110" s="16"/>
      <c r="AU110" s="82"/>
      <c r="AV110" s="85"/>
      <c r="AW110" s="16"/>
      <c r="AX110" s="85"/>
      <c r="AY110" s="16"/>
      <c r="AZ110" s="85"/>
      <c r="BA110" s="16"/>
      <c r="BB110" s="85"/>
      <c r="BC110" s="16"/>
      <c r="BD110" s="85"/>
      <c r="BE110" s="16"/>
      <c r="BF110" s="85"/>
      <c r="BG110" s="16"/>
      <c r="BH110" s="85"/>
      <c r="BI110" s="16"/>
      <c r="BJ110" s="85"/>
      <c r="BK110" s="16"/>
      <c r="BL110" s="85"/>
      <c r="BM110" s="16"/>
      <c r="BN110" s="85"/>
      <c r="BO110" s="16"/>
      <c r="BP110" s="85"/>
      <c r="BQ110" s="16"/>
      <c r="BR110" s="17"/>
      <c r="BS110" s="16"/>
      <c r="BT110" s="19"/>
      <c r="BU110" s="17"/>
      <c r="BV110" s="16"/>
      <c r="BW110" s="17"/>
      <c r="BX110" s="16"/>
      <c r="BY110" s="17"/>
      <c r="BZ110" s="16"/>
      <c r="CA110" s="17"/>
      <c r="CB110" s="16"/>
      <c r="CC110" s="17"/>
      <c r="CD110" s="16"/>
      <c r="CE110" s="17"/>
      <c r="CF110" s="16"/>
      <c r="CG110" s="15"/>
      <c r="CH110" s="16"/>
      <c r="CI110" s="15"/>
      <c r="CJ110" s="16"/>
      <c r="CK110" s="15"/>
      <c r="CL110" s="16"/>
      <c r="CM110" s="15"/>
      <c r="CN110" s="16"/>
      <c r="CO110" s="15"/>
      <c r="CP110" s="16"/>
      <c r="CQ110" s="15"/>
      <c r="CR110" s="16"/>
      <c r="CS110" s="19"/>
      <c r="CT110" s="20">
        <f t="shared" si="4"/>
        <v>57080</v>
      </c>
      <c r="CU110" s="20">
        <f t="shared" si="4"/>
        <v>57080</v>
      </c>
      <c r="CV110" s="21">
        <f t="shared" si="5"/>
        <v>0</v>
      </c>
    </row>
    <row r="111" spans="1:100" ht="25.5" customHeight="1">
      <c r="A111" s="7">
        <v>36</v>
      </c>
      <c r="B111" s="25" t="s">
        <v>128</v>
      </c>
      <c r="C111" s="9" t="s">
        <v>129</v>
      </c>
      <c r="D111" s="9" t="s">
        <v>1414</v>
      </c>
      <c r="E111" s="9" t="s">
        <v>1412</v>
      </c>
      <c r="F111" s="10" t="s">
        <v>130</v>
      </c>
      <c r="G111" s="143" t="s">
        <v>18</v>
      </c>
      <c r="H111" s="24" t="s">
        <v>1417</v>
      </c>
      <c r="I111" s="12">
        <v>6200</v>
      </c>
      <c r="J111" s="24"/>
      <c r="K111" s="14">
        <f>CT111</f>
        <v>54560</v>
      </c>
      <c r="L111" s="2"/>
      <c r="M111" s="15">
        <v>1500</v>
      </c>
      <c r="N111" s="16">
        <v>1500</v>
      </c>
      <c r="O111" s="15">
        <v>1000</v>
      </c>
      <c r="P111" s="16">
        <v>1000</v>
      </c>
      <c r="Q111" s="15">
        <v>5000</v>
      </c>
      <c r="R111" s="16">
        <v>5000</v>
      </c>
      <c r="S111" s="15">
        <v>8000</v>
      </c>
      <c r="T111" s="16">
        <f>1500+0</f>
        <v>1500</v>
      </c>
      <c r="U111" s="17"/>
      <c r="V111" s="16"/>
      <c r="W111" s="15"/>
      <c r="X111" s="16"/>
      <c r="Y111" s="18">
        <v>4340</v>
      </c>
      <c r="Z111" s="16">
        <v>11120</v>
      </c>
      <c r="AA111" s="18">
        <v>4340</v>
      </c>
      <c r="AB111" s="16">
        <v>9240</v>
      </c>
      <c r="AC111" s="18">
        <v>4340</v>
      </c>
      <c r="AD111" s="16">
        <v>0</v>
      </c>
      <c r="AE111" s="18">
        <v>4340</v>
      </c>
      <c r="AF111" s="16">
        <v>13860</v>
      </c>
      <c r="AG111" s="18">
        <v>4340</v>
      </c>
      <c r="AH111" s="16">
        <v>0</v>
      </c>
      <c r="AI111" s="18">
        <v>4340</v>
      </c>
      <c r="AJ111" s="16">
        <v>0</v>
      </c>
      <c r="AK111" s="18">
        <v>4340</v>
      </c>
      <c r="AL111" s="16"/>
      <c r="AM111" s="18">
        <v>4340</v>
      </c>
      <c r="AN111" s="16"/>
      <c r="AO111" s="18">
        <v>4340</v>
      </c>
      <c r="AP111" s="16"/>
      <c r="AQ111" s="17"/>
      <c r="AR111" s="16"/>
      <c r="AS111" s="17"/>
      <c r="AT111" s="16"/>
      <c r="AU111" s="82"/>
      <c r="AV111" s="85"/>
      <c r="AW111" s="16"/>
      <c r="AX111" s="85"/>
      <c r="AY111" s="16"/>
      <c r="AZ111" s="85"/>
      <c r="BA111" s="16"/>
      <c r="BB111" s="85"/>
      <c r="BC111" s="16"/>
      <c r="BD111" s="85"/>
      <c r="BE111" s="16"/>
      <c r="BF111" s="85"/>
      <c r="BG111" s="16"/>
      <c r="BH111" s="85"/>
      <c r="BI111" s="16"/>
      <c r="BJ111" s="85"/>
      <c r="BK111" s="16"/>
      <c r="BL111" s="85"/>
      <c r="BM111" s="16"/>
      <c r="BN111" s="85"/>
      <c r="BO111" s="16"/>
      <c r="BP111" s="85"/>
      <c r="BQ111" s="16"/>
      <c r="BR111" s="17"/>
      <c r="BS111" s="16"/>
      <c r="BT111" s="19"/>
      <c r="BU111" s="17"/>
      <c r="BV111" s="16"/>
      <c r="BW111" s="17"/>
      <c r="BX111" s="16"/>
      <c r="BY111" s="17"/>
      <c r="BZ111" s="16"/>
      <c r="CA111" s="17"/>
      <c r="CB111" s="16"/>
      <c r="CC111" s="17"/>
      <c r="CD111" s="16"/>
      <c r="CE111" s="17"/>
      <c r="CF111" s="16"/>
      <c r="CG111" s="15"/>
      <c r="CH111" s="16"/>
      <c r="CI111" s="15"/>
      <c r="CJ111" s="16"/>
      <c r="CK111" s="15"/>
      <c r="CL111" s="16"/>
      <c r="CM111" s="15"/>
      <c r="CN111" s="16"/>
      <c r="CO111" s="15"/>
      <c r="CP111" s="16"/>
      <c r="CQ111" s="15"/>
      <c r="CR111" s="16"/>
      <c r="CS111" s="19"/>
      <c r="CT111" s="20">
        <f t="shared" si="4"/>
        <v>54560</v>
      </c>
      <c r="CU111" s="20">
        <f t="shared" si="4"/>
        <v>43220</v>
      </c>
      <c r="CV111" s="21">
        <f t="shared" si="5"/>
        <v>11340</v>
      </c>
    </row>
    <row r="112" spans="1:100" ht="25.5" customHeight="1">
      <c r="A112" s="86">
        <v>37</v>
      </c>
      <c r="B112" s="25" t="s">
        <v>131</v>
      </c>
      <c r="C112" s="9" t="s">
        <v>132</v>
      </c>
      <c r="D112" s="9" t="s">
        <v>1414</v>
      </c>
      <c r="E112" s="9" t="s">
        <v>1412</v>
      </c>
      <c r="F112" s="10" t="s">
        <v>133</v>
      </c>
      <c r="G112" s="26" t="s">
        <v>18</v>
      </c>
      <c r="H112" s="24" t="s">
        <v>1417</v>
      </c>
      <c r="I112" s="12">
        <v>6200</v>
      </c>
      <c r="J112" s="24"/>
      <c r="K112" s="14">
        <f>CT112</f>
        <v>54560</v>
      </c>
      <c r="L112" s="2"/>
      <c r="M112" s="15">
        <v>1500</v>
      </c>
      <c r="N112" s="16">
        <v>1500</v>
      </c>
      <c r="O112" s="15">
        <v>1000</v>
      </c>
      <c r="P112" s="16">
        <v>1000</v>
      </c>
      <c r="Q112" s="15">
        <v>5000</v>
      </c>
      <c r="R112" s="16">
        <v>5000</v>
      </c>
      <c r="S112" s="15">
        <v>8000</v>
      </c>
      <c r="T112" s="16">
        <f>1500+0</f>
        <v>1500</v>
      </c>
      <c r="U112" s="17"/>
      <c r="V112" s="16"/>
      <c r="W112" s="15"/>
      <c r="X112" s="16"/>
      <c r="Y112" s="18">
        <v>4340</v>
      </c>
      <c r="Z112" s="16">
        <v>11120</v>
      </c>
      <c r="AA112" s="18">
        <v>4340</v>
      </c>
      <c r="AB112" s="16">
        <v>0</v>
      </c>
      <c r="AC112" s="18">
        <v>4340</v>
      </c>
      <c r="AD112" s="16">
        <v>8400</v>
      </c>
      <c r="AE112" s="18">
        <v>4340</v>
      </c>
      <c r="AF112" s="16">
        <v>4340</v>
      </c>
      <c r="AG112" s="18">
        <v>4340</v>
      </c>
      <c r="AH112" s="16">
        <v>4340</v>
      </c>
      <c r="AI112" s="18">
        <v>4340</v>
      </c>
      <c r="AJ112" s="16"/>
      <c r="AK112" s="18">
        <v>4340</v>
      </c>
      <c r="AL112" s="16"/>
      <c r="AM112" s="18">
        <v>4340</v>
      </c>
      <c r="AN112" s="16"/>
      <c r="AO112" s="18">
        <v>4340</v>
      </c>
      <c r="AP112" s="16">
        <v>4340</v>
      </c>
      <c r="AQ112" s="17"/>
      <c r="AR112" s="16"/>
      <c r="AS112" s="17"/>
      <c r="AT112" s="16"/>
      <c r="AU112" s="82"/>
      <c r="AV112" s="85"/>
      <c r="AW112" s="16"/>
      <c r="AX112" s="85"/>
      <c r="AY112" s="16"/>
      <c r="AZ112" s="85"/>
      <c r="BA112" s="16"/>
      <c r="BB112" s="85"/>
      <c r="BC112" s="16"/>
      <c r="BD112" s="85"/>
      <c r="BE112" s="16"/>
      <c r="BF112" s="85"/>
      <c r="BG112" s="16"/>
      <c r="BH112" s="85"/>
      <c r="BI112" s="16"/>
      <c r="BJ112" s="85"/>
      <c r="BK112" s="16"/>
      <c r="BL112" s="85"/>
      <c r="BM112" s="16"/>
      <c r="BN112" s="85"/>
      <c r="BO112" s="16"/>
      <c r="BP112" s="85"/>
      <c r="BQ112" s="16"/>
      <c r="BR112" s="17"/>
      <c r="BS112" s="16"/>
      <c r="BT112" s="19"/>
      <c r="BU112" s="17"/>
      <c r="BV112" s="16"/>
      <c r="BW112" s="17"/>
      <c r="BX112" s="16"/>
      <c r="BY112" s="17"/>
      <c r="BZ112" s="16"/>
      <c r="CA112" s="17"/>
      <c r="CB112" s="16"/>
      <c r="CC112" s="17"/>
      <c r="CD112" s="16"/>
      <c r="CE112" s="17"/>
      <c r="CF112" s="16"/>
      <c r="CG112" s="15"/>
      <c r="CH112" s="16"/>
      <c r="CI112" s="15"/>
      <c r="CJ112" s="16"/>
      <c r="CK112" s="15"/>
      <c r="CL112" s="16"/>
      <c r="CM112" s="15"/>
      <c r="CN112" s="16"/>
      <c r="CO112" s="15"/>
      <c r="CP112" s="16"/>
      <c r="CQ112" s="15"/>
      <c r="CR112" s="16"/>
      <c r="CS112" s="19"/>
      <c r="CT112" s="20">
        <f t="shared" si="4"/>
        <v>54560</v>
      </c>
      <c r="CU112" s="20">
        <f t="shared" si="4"/>
        <v>41540</v>
      </c>
      <c r="CV112" s="21">
        <f t="shared" si="5"/>
        <v>13020</v>
      </c>
    </row>
    <row r="113" spans="1:100" ht="25.5" customHeight="1">
      <c r="A113" s="7">
        <v>38</v>
      </c>
      <c r="B113" s="25" t="s">
        <v>134</v>
      </c>
      <c r="C113" s="9" t="s">
        <v>135</v>
      </c>
      <c r="D113" s="9" t="s">
        <v>1414</v>
      </c>
      <c r="E113" s="9" t="s">
        <v>1412</v>
      </c>
      <c r="F113" s="10" t="s">
        <v>136</v>
      </c>
      <c r="G113" s="22"/>
      <c r="H113" s="24"/>
      <c r="I113" s="12">
        <v>6600</v>
      </c>
      <c r="J113" s="24"/>
      <c r="K113" s="14">
        <f>CT113</f>
        <v>57080</v>
      </c>
      <c r="L113" s="2"/>
      <c r="M113" s="15">
        <v>1500</v>
      </c>
      <c r="N113" s="16">
        <v>1500</v>
      </c>
      <c r="O113" s="15">
        <v>1000</v>
      </c>
      <c r="P113" s="16">
        <v>1000</v>
      </c>
      <c r="Q113" s="15">
        <v>5000</v>
      </c>
      <c r="R113" s="16">
        <v>5000</v>
      </c>
      <c r="S113" s="15">
        <v>8000</v>
      </c>
      <c r="T113" s="16">
        <v>1500</v>
      </c>
      <c r="U113" s="17"/>
      <c r="V113" s="16"/>
      <c r="W113" s="15"/>
      <c r="X113" s="16"/>
      <c r="Y113" s="18">
        <v>4620</v>
      </c>
      <c r="Z113" s="16"/>
      <c r="AA113" s="18">
        <v>4620</v>
      </c>
      <c r="AB113" s="16"/>
      <c r="AC113" s="18">
        <v>4620</v>
      </c>
      <c r="AD113" s="16"/>
      <c r="AE113" s="18">
        <v>4620</v>
      </c>
      <c r="AF113" s="16"/>
      <c r="AG113" s="18">
        <v>4620</v>
      </c>
      <c r="AH113" s="16"/>
      <c r="AI113" s="18">
        <v>4620</v>
      </c>
      <c r="AJ113" s="16"/>
      <c r="AK113" s="18">
        <v>4620</v>
      </c>
      <c r="AL113" s="16"/>
      <c r="AM113" s="18">
        <v>4620</v>
      </c>
      <c r="AN113" s="16"/>
      <c r="AO113" s="18">
        <v>4620</v>
      </c>
      <c r="AP113" s="16">
        <v>10000</v>
      </c>
      <c r="AQ113" s="17"/>
      <c r="AR113" s="16"/>
      <c r="AS113" s="17"/>
      <c r="AT113" s="16"/>
      <c r="AU113" s="82"/>
      <c r="AV113" s="85"/>
      <c r="AW113" s="16"/>
      <c r="AX113" s="85"/>
      <c r="AY113" s="16"/>
      <c r="AZ113" s="85"/>
      <c r="BA113" s="16"/>
      <c r="BB113" s="85"/>
      <c r="BC113" s="16"/>
      <c r="BD113" s="85"/>
      <c r="BE113" s="16"/>
      <c r="BF113" s="85"/>
      <c r="BG113" s="16"/>
      <c r="BH113" s="85"/>
      <c r="BI113" s="16"/>
      <c r="BJ113" s="85"/>
      <c r="BK113" s="16"/>
      <c r="BL113" s="85"/>
      <c r="BM113" s="16"/>
      <c r="BN113" s="85"/>
      <c r="BO113" s="16"/>
      <c r="BP113" s="85"/>
      <c r="BQ113" s="16"/>
      <c r="BR113" s="17"/>
      <c r="BS113" s="16"/>
      <c r="BT113" s="19"/>
      <c r="BU113" s="17"/>
      <c r="BV113" s="16"/>
      <c r="BW113" s="17"/>
      <c r="BX113" s="16"/>
      <c r="BY113" s="17"/>
      <c r="BZ113" s="16"/>
      <c r="CA113" s="17"/>
      <c r="CB113" s="16"/>
      <c r="CC113" s="17"/>
      <c r="CD113" s="16"/>
      <c r="CE113" s="17"/>
      <c r="CF113" s="16"/>
      <c r="CG113" s="15"/>
      <c r="CH113" s="16"/>
      <c r="CI113" s="15"/>
      <c r="CJ113" s="16"/>
      <c r="CK113" s="15"/>
      <c r="CL113" s="16"/>
      <c r="CM113" s="15"/>
      <c r="CN113" s="16"/>
      <c r="CO113" s="15"/>
      <c r="CP113" s="16"/>
      <c r="CQ113" s="15"/>
      <c r="CR113" s="16"/>
      <c r="CS113" s="19"/>
      <c r="CT113" s="20">
        <f t="shared" si="4"/>
        <v>57080</v>
      </c>
      <c r="CU113" s="20">
        <f t="shared" si="4"/>
        <v>19000</v>
      </c>
      <c r="CV113" s="21">
        <f t="shared" si="5"/>
        <v>38080</v>
      </c>
    </row>
    <row r="114" spans="1:100" ht="25.5" customHeight="1">
      <c r="A114" s="86">
        <v>26</v>
      </c>
      <c r="B114" s="25" t="s">
        <v>649</v>
      </c>
      <c r="C114" s="9" t="s">
        <v>650</v>
      </c>
      <c r="D114" s="9" t="s">
        <v>1414</v>
      </c>
      <c r="E114" s="9" t="s">
        <v>1411</v>
      </c>
      <c r="F114" s="83" t="s">
        <v>651</v>
      </c>
      <c r="G114" s="142"/>
      <c r="H114" s="100"/>
      <c r="I114" s="62">
        <v>6600</v>
      </c>
      <c r="J114" s="100"/>
      <c r="K114" s="14">
        <f>CV114</f>
        <v>4620</v>
      </c>
      <c r="L114" s="2"/>
      <c r="M114" s="15">
        <v>1500</v>
      </c>
      <c r="N114" s="16">
        <v>1500</v>
      </c>
      <c r="O114" s="15">
        <v>1000</v>
      </c>
      <c r="P114" s="16">
        <v>1000</v>
      </c>
      <c r="Q114" s="15">
        <v>5000</v>
      </c>
      <c r="R114" s="16">
        <v>5000</v>
      </c>
      <c r="S114" s="15">
        <v>8000</v>
      </c>
      <c r="T114" s="16">
        <f>1500+0</f>
        <v>1500</v>
      </c>
      <c r="U114" s="15"/>
      <c r="V114" s="16"/>
      <c r="W114" s="18">
        <v>4620</v>
      </c>
      <c r="X114" s="16">
        <v>0</v>
      </c>
      <c r="Y114" s="18">
        <v>4620</v>
      </c>
      <c r="Z114" s="16">
        <f>6500+0</f>
        <v>6500</v>
      </c>
      <c r="AA114" s="18">
        <v>4620</v>
      </c>
      <c r="AB114" s="16">
        <v>0</v>
      </c>
      <c r="AC114" s="18">
        <v>4620</v>
      </c>
      <c r="AD114" s="16">
        <v>13860</v>
      </c>
      <c r="AE114" s="18">
        <v>4620</v>
      </c>
      <c r="AF114" s="16"/>
      <c r="AG114" s="18">
        <v>4620</v>
      </c>
      <c r="AH114" s="16"/>
      <c r="AI114" s="18">
        <v>4620</v>
      </c>
      <c r="AJ114" s="16"/>
      <c r="AK114" s="18">
        <v>4620</v>
      </c>
      <c r="AL114" s="16">
        <v>9240</v>
      </c>
      <c r="AM114" s="18">
        <v>4620</v>
      </c>
      <c r="AN114" s="16">
        <v>13860</v>
      </c>
      <c r="AO114" s="85"/>
      <c r="AP114" s="16"/>
      <c r="AQ114" s="85"/>
      <c r="AR114" s="16"/>
      <c r="AS114" s="85"/>
      <c r="AT114" s="16"/>
      <c r="AU114" s="82"/>
      <c r="AV114" s="85"/>
      <c r="AW114" s="16"/>
      <c r="AX114" s="85"/>
      <c r="AY114" s="16"/>
      <c r="AZ114" s="85"/>
      <c r="BA114" s="16"/>
      <c r="BB114" s="85"/>
      <c r="BC114" s="16"/>
      <c r="BD114" s="85"/>
      <c r="BE114" s="16"/>
      <c r="BF114" s="85"/>
      <c r="BG114" s="16"/>
      <c r="BH114" s="85"/>
      <c r="BI114" s="16"/>
      <c r="BJ114" s="85"/>
      <c r="BK114" s="16"/>
      <c r="BL114" s="85"/>
      <c r="BM114" s="16"/>
      <c r="BN114" s="85"/>
      <c r="BO114" s="16"/>
      <c r="BP114" s="85"/>
      <c r="BQ114" s="16"/>
      <c r="BR114" s="17"/>
      <c r="BS114" s="16"/>
      <c r="BT114" s="19"/>
      <c r="BU114" s="17"/>
      <c r="BV114" s="16"/>
      <c r="BW114" s="17"/>
      <c r="BX114" s="16"/>
      <c r="BY114" s="17"/>
      <c r="BZ114" s="16"/>
      <c r="CA114" s="17"/>
      <c r="CB114" s="16"/>
      <c r="CC114" s="17"/>
      <c r="CD114" s="16"/>
      <c r="CE114" s="17"/>
      <c r="CF114" s="16"/>
      <c r="CG114" s="15"/>
      <c r="CH114" s="16"/>
      <c r="CI114" s="15"/>
      <c r="CJ114" s="16"/>
      <c r="CK114" s="15"/>
      <c r="CL114" s="16"/>
      <c r="CM114" s="15"/>
      <c r="CN114" s="16"/>
      <c r="CO114" s="15"/>
      <c r="CP114" s="16"/>
      <c r="CQ114" s="15"/>
      <c r="CR114" s="16"/>
      <c r="CS114" s="19"/>
      <c r="CT114" s="20">
        <f t="shared" si="4"/>
        <v>57080</v>
      </c>
      <c r="CU114" s="20">
        <f t="shared" si="4"/>
        <v>52460</v>
      </c>
      <c r="CV114" s="21">
        <f t="shared" si="5"/>
        <v>4620</v>
      </c>
    </row>
    <row r="115" spans="1:100" ht="25.5" customHeight="1">
      <c r="A115" s="7">
        <v>39</v>
      </c>
      <c r="B115" s="25" t="s">
        <v>137</v>
      </c>
      <c r="C115" s="9" t="s">
        <v>138</v>
      </c>
      <c r="D115" s="9" t="s">
        <v>1414</v>
      </c>
      <c r="E115" s="9" t="s">
        <v>1412</v>
      </c>
      <c r="F115" s="10" t="s">
        <v>139</v>
      </c>
      <c r="G115" s="142"/>
      <c r="H115" s="160"/>
      <c r="I115" s="12">
        <v>6600</v>
      </c>
      <c r="J115" s="160"/>
      <c r="K115" s="14">
        <f>CT115</f>
        <v>57080</v>
      </c>
      <c r="L115" s="2"/>
      <c r="M115" s="15">
        <v>1500</v>
      </c>
      <c r="N115" s="16">
        <v>1500</v>
      </c>
      <c r="O115" s="15">
        <v>1000</v>
      </c>
      <c r="P115" s="16">
        <v>1000</v>
      </c>
      <c r="Q115" s="15">
        <v>5000</v>
      </c>
      <c r="R115" s="16">
        <v>5000</v>
      </c>
      <c r="S115" s="15">
        <v>8000</v>
      </c>
      <c r="T115" s="16">
        <v>1500</v>
      </c>
      <c r="U115" s="17"/>
      <c r="V115" s="16"/>
      <c r="W115" s="15"/>
      <c r="X115" s="16"/>
      <c r="Y115" s="18">
        <v>4620</v>
      </c>
      <c r="Z115" s="16">
        <v>11120</v>
      </c>
      <c r="AA115" s="18">
        <v>4620</v>
      </c>
      <c r="AB115" s="16">
        <v>4620</v>
      </c>
      <c r="AC115" s="18">
        <v>4620</v>
      </c>
      <c r="AD115" s="16">
        <f>2520+0</f>
        <v>2520</v>
      </c>
      <c r="AE115" s="18">
        <v>4620</v>
      </c>
      <c r="AF115" s="16">
        <v>3920</v>
      </c>
      <c r="AG115" s="18">
        <v>4620</v>
      </c>
      <c r="AH115" s="16">
        <v>920</v>
      </c>
      <c r="AI115" s="18">
        <v>4620</v>
      </c>
      <c r="AJ115" s="16"/>
      <c r="AK115" s="18">
        <v>4620</v>
      </c>
      <c r="AL115" s="16">
        <v>920</v>
      </c>
      <c r="AM115" s="18">
        <v>4620</v>
      </c>
      <c r="AN115" s="16"/>
      <c r="AO115" s="18">
        <v>4620</v>
      </c>
      <c r="AP115" s="16"/>
      <c r="AQ115" s="17"/>
      <c r="AR115" s="16"/>
      <c r="AS115" s="17"/>
      <c r="AT115" s="16"/>
      <c r="AU115" s="82"/>
      <c r="AV115" s="85"/>
      <c r="AW115" s="16"/>
      <c r="AX115" s="85"/>
      <c r="AY115" s="16"/>
      <c r="AZ115" s="85"/>
      <c r="BA115" s="16"/>
      <c r="BB115" s="85"/>
      <c r="BC115" s="16"/>
      <c r="BD115" s="85"/>
      <c r="BE115" s="16"/>
      <c r="BF115" s="85"/>
      <c r="BG115" s="16"/>
      <c r="BH115" s="85"/>
      <c r="BI115" s="16"/>
      <c r="BJ115" s="85"/>
      <c r="BK115" s="16"/>
      <c r="BL115" s="85"/>
      <c r="BM115" s="16"/>
      <c r="BN115" s="85"/>
      <c r="BO115" s="16"/>
      <c r="BP115" s="85"/>
      <c r="BQ115" s="16"/>
      <c r="BR115" s="17"/>
      <c r="BS115" s="16"/>
      <c r="BT115" s="19"/>
      <c r="BU115" s="17"/>
      <c r="BV115" s="16"/>
      <c r="BW115" s="17"/>
      <c r="BX115" s="16"/>
      <c r="BY115" s="17"/>
      <c r="BZ115" s="16"/>
      <c r="CA115" s="17"/>
      <c r="CB115" s="16"/>
      <c r="CC115" s="17"/>
      <c r="CD115" s="16"/>
      <c r="CE115" s="17"/>
      <c r="CF115" s="16"/>
      <c r="CG115" s="15"/>
      <c r="CH115" s="16"/>
      <c r="CI115" s="15"/>
      <c r="CJ115" s="16"/>
      <c r="CK115" s="15"/>
      <c r="CL115" s="16"/>
      <c r="CM115" s="15"/>
      <c r="CN115" s="16"/>
      <c r="CO115" s="15"/>
      <c r="CP115" s="16"/>
      <c r="CQ115" s="15"/>
      <c r="CR115" s="16"/>
      <c r="CS115" s="19"/>
      <c r="CT115" s="20">
        <f t="shared" si="4"/>
        <v>57080</v>
      </c>
      <c r="CU115" s="20">
        <f t="shared" si="4"/>
        <v>33020</v>
      </c>
      <c r="CV115" s="21">
        <f t="shared" si="5"/>
        <v>24060</v>
      </c>
    </row>
    <row r="116" spans="1:100" ht="25.5" customHeight="1">
      <c r="A116" s="86">
        <v>40</v>
      </c>
      <c r="B116" s="25" t="s">
        <v>140</v>
      </c>
      <c r="C116" s="9" t="s">
        <v>141</v>
      </c>
      <c r="D116" s="9" t="s">
        <v>1414</v>
      </c>
      <c r="E116" s="9" t="s">
        <v>1412</v>
      </c>
      <c r="F116" s="10" t="s">
        <v>142</v>
      </c>
      <c r="G116" s="22"/>
      <c r="H116" s="24"/>
      <c r="I116" s="12">
        <v>6600</v>
      </c>
      <c r="J116" s="24"/>
      <c r="K116" s="14">
        <f>CT116</f>
        <v>57080</v>
      </c>
      <c r="L116" s="2"/>
      <c r="M116" s="15">
        <v>1500</v>
      </c>
      <c r="N116" s="16">
        <v>1500</v>
      </c>
      <c r="O116" s="15">
        <v>1000</v>
      </c>
      <c r="P116" s="16">
        <v>1000</v>
      </c>
      <c r="Q116" s="15">
        <v>5000</v>
      </c>
      <c r="R116" s="16">
        <v>5000</v>
      </c>
      <c r="S116" s="15">
        <v>8000</v>
      </c>
      <c r="T116" s="16">
        <f>1500+0</f>
        <v>1500</v>
      </c>
      <c r="U116" s="17"/>
      <c r="V116" s="16"/>
      <c r="W116" s="15"/>
      <c r="X116" s="16"/>
      <c r="Y116" s="18">
        <v>4620</v>
      </c>
      <c r="Z116" s="16">
        <v>11120</v>
      </c>
      <c r="AA116" s="18">
        <v>4620</v>
      </c>
      <c r="AB116" s="16">
        <v>4620</v>
      </c>
      <c r="AC116" s="18">
        <v>4620</v>
      </c>
      <c r="AD116" s="16">
        <v>4620</v>
      </c>
      <c r="AE116" s="18">
        <v>4620</v>
      </c>
      <c r="AF116" s="16">
        <v>4620</v>
      </c>
      <c r="AG116" s="18">
        <v>4620</v>
      </c>
      <c r="AH116" s="16">
        <v>4620</v>
      </c>
      <c r="AI116" s="18">
        <v>4620</v>
      </c>
      <c r="AJ116" s="16">
        <v>4620</v>
      </c>
      <c r="AK116" s="18">
        <v>4620</v>
      </c>
      <c r="AL116" s="16">
        <v>4620</v>
      </c>
      <c r="AM116" s="18">
        <v>4620</v>
      </c>
      <c r="AN116" s="16">
        <v>1950</v>
      </c>
      <c r="AO116" s="18">
        <v>4620</v>
      </c>
      <c r="AP116" s="16"/>
      <c r="AQ116" s="17"/>
      <c r="AR116" s="16"/>
      <c r="AS116" s="17"/>
      <c r="AT116" s="16"/>
      <c r="AU116" s="82"/>
      <c r="AV116" s="85"/>
      <c r="AW116" s="16"/>
      <c r="AX116" s="85"/>
      <c r="AY116" s="16"/>
      <c r="AZ116" s="85"/>
      <c r="BA116" s="16"/>
      <c r="BB116" s="85"/>
      <c r="BC116" s="16"/>
      <c r="BD116" s="85"/>
      <c r="BE116" s="16"/>
      <c r="BF116" s="85"/>
      <c r="BG116" s="16"/>
      <c r="BH116" s="85"/>
      <c r="BI116" s="16"/>
      <c r="BJ116" s="85"/>
      <c r="BK116" s="16"/>
      <c r="BL116" s="85"/>
      <c r="BM116" s="16"/>
      <c r="BN116" s="85"/>
      <c r="BO116" s="16"/>
      <c r="BP116" s="85"/>
      <c r="BQ116" s="16"/>
      <c r="BR116" s="17"/>
      <c r="BS116" s="16"/>
      <c r="BT116" s="19"/>
      <c r="BU116" s="17"/>
      <c r="BV116" s="16"/>
      <c r="BW116" s="17"/>
      <c r="BX116" s="16"/>
      <c r="BY116" s="17"/>
      <c r="BZ116" s="16"/>
      <c r="CA116" s="17"/>
      <c r="CB116" s="16"/>
      <c r="CC116" s="17"/>
      <c r="CD116" s="16"/>
      <c r="CE116" s="17"/>
      <c r="CF116" s="16"/>
      <c r="CG116" s="15"/>
      <c r="CH116" s="16"/>
      <c r="CI116" s="15"/>
      <c r="CJ116" s="16"/>
      <c r="CK116" s="15"/>
      <c r="CL116" s="16"/>
      <c r="CM116" s="15"/>
      <c r="CN116" s="16"/>
      <c r="CO116" s="15"/>
      <c r="CP116" s="16"/>
      <c r="CQ116" s="15"/>
      <c r="CR116" s="16"/>
      <c r="CS116" s="19"/>
      <c r="CT116" s="20">
        <f t="shared" si="4"/>
        <v>57080</v>
      </c>
      <c r="CU116" s="20">
        <f t="shared" si="4"/>
        <v>49790</v>
      </c>
      <c r="CV116" s="21">
        <f t="shared" si="5"/>
        <v>7290</v>
      </c>
    </row>
    <row r="117" spans="1:100" ht="25.5" customHeight="1">
      <c r="A117" s="7">
        <v>41</v>
      </c>
      <c r="B117" s="25" t="s">
        <v>143</v>
      </c>
      <c r="C117" s="9" t="s">
        <v>144</v>
      </c>
      <c r="D117" s="9" t="s">
        <v>1414</v>
      </c>
      <c r="E117" s="9" t="s">
        <v>1412</v>
      </c>
      <c r="F117" s="10" t="s">
        <v>145</v>
      </c>
      <c r="G117" s="11"/>
      <c r="H117" s="13"/>
      <c r="I117" s="12">
        <v>6600</v>
      </c>
      <c r="J117" s="24"/>
      <c r="K117" s="27">
        <f>CT117</f>
        <v>57080</v>
      </c>
      <c r="L117" s="2"/>
      <c r="M117" s="15">
        <v>1500</v>
      </c>
      <c r="N117" s="16">
        <v>1500</v>
      </c>
      <c r="O117" s="15">
        <v>1000</v>
      </c>
      <c r="P117" s="16">
        <v>1000</v>
      </c>
      <c r="Q117" s="15">
        <v>5000</v>
      </c>
      <c r="R117" s="16">
        <v>5000</v>
      </c>
      <c r="S117" s="15">
        <v>8000</v>
      </c>
      <c r="T117" s="16">
        <v>8000</v>
      </c>
      <c r="U117" s="17"/>
      <c r="V117" s="16"/>
      <c r="W117" s="15"/>
      <c r="X117" s="16"/>
      <c r="Y117" s="18">
        <v>4620</v>
      </c>
      <c r="Z117" s="16">
        <v>4620</v>
      </c>
      <c r="AA117" s="18">
        <v>4620</v>
      </c>
      <c r="AB117" s="16">
        <v>4620</v>
      </c>
      <c r="AC117" s="18">
        <v>4620</v>
      </c>
      <c r="AD117" s="16">
        <v>4620</v>
      </c>
      <c r="AE117" s="18">
        <v>4620</v>
      </c>
      <c r="AF117" s="16">
        <v>4620</v>
      </c>
      <c r="AG117" s="18">
        <v>4620</v>
      </c>
      <c r="AH117" s="16"/>
      <c r="AI117" s="18">
        <v>4620</v>
      </c>
      <c r="AJ117" s="16"/>
      <c r="AK117" s="18">
        <v>4620</v>
      </c>
      <c r="AL117" s="16"/>
      <c r="AM117" s="18">
        <v>4620</v>
      </c>
      <c r="AN117" s="16"/>
      <c r="AO117" s="18">
        <v>4620</v>
      </c>
      <c r="AP117" s="16"/>
      <c r="AQ117" s="17"/>
      <c r="AR117" s="16"/>
      <c r="AS117" s="17"/>
      <c r="AT117" s="16"/>
      <c r="AU117" s="82"/>
      <c r="AV117" s="85"/>
      <c r="AW117" s="16"/>
      <c r="AX117" s="85"/>
      <c r="AY117" s="16"/>
      <c r="AZ117" s="85"/>
      <c r="BA117" s="16"/>
      <c r="BB117" s="85"/>
      <c r="BC117" s="16"/>
      <c r="BD117" s="85"/>
      <c r="BE117" s="16"/>
      <c r="BF117" s="85"/>
      <c r="BG117" s="16"/>
      <c r="BH117" s="85"/>
      <c r="BI117" s="16"/>
      <c r="BJ117" s="85"/>
      <c r="BK117" s="16"/>
      <c r="BL117" s="85"/>
      <c r="BM117" s="16"/>
      <c r="BN117" s="85"/>
      <c r="BO117" s="16"/>
      <c r="BP117" s="85"/>
      <c r="BQ117" s="16"/>
      <c r="BR117" s="17"/>
      <c r="BS117" s="16"/>
      <c r="BT117" s="19"/>
      <c r="BU117" s="17"/>
      <c r="BV117" s="16"/>
      <c r="BW117" s="17"/>
      <c r="BX117" s="16"/>
      <c r="BY117" s="17"/>
      <c r="BZ117" s="16"/>
      <c r="CA117" s="17"/>
      <c r="CB117" s="16"/>
      <c r="CC117" s="17"/>
      <c r="CD117" s="16"/>
      <c r="CE117" s="17"/>
      <c r="CF117" s="16"/>
      <c r="CG117" s="15"/>
      <c r="CH117" s="16"/>
      <c r="CI117" s="15"/>
      <c r="CJ117" s="16"/>
      <c r="CK117" s="15"/>
      <c r="CL117" s="16"/>
      <c r="CM117" s="15"/>
      <c r="CN117" s="16"/>
      <c r="CO117" s="15"/>
      <c r="CP117" s="16"/>
      <c r="CQ117" s="15"/>
      <c r="CR117" s="16"/>
      <c r="CS117" s="19"/>
      <c r="CT117" s="20">
        <f t="shared" si="4"/>
        <v>57080</v>
      </c>
      <c r="CU117" s="20">
        <f t="shared" si="4"/>
        <v>33980</v>
      </c>
      <c r="CV117" s="21">
        <f t="shared" si="5"/>
        <v>23100</v>
      </c>
    </row>
    <row r="118" spans="1:100" ht="25.5" customHeight="1">
      <c r="A118" s="86">
        <v>27</v>
      </c>
      <c r="B118" s="25" t="s">
        <v>652</v>
      </c>
      <c r="C118" s="9" t="s">
        <v>653</v>
      </c>
      <c r="D118" s="9" t="s">
        <v>1414</v>
      </c>
      <c r="E118" s="9" t="s">
        <v>1411</v>
      </c>
      <c r="F118" s="83" t="s">
        <v>654</v>
      </c>
      <c r="G118" s="22"/>
      <c r="H118" s="84"/>
      <c r="I118" s="62">
        <v>6600</v>
      </c>
      <c r="J118" s="84"/>
      <c r="K118" s="14">
        <f>CV118</f>
        <v>0</v>
      </c>
      <c r="L118" s="2"/>
      <c r="M118" s="15">
        <v>1500</v>
      </c>
      <c r="N118" s="16">
        <v>1500</v>
      </c>
      <c r="O118" s="15">
        <v>1000</v>
      </c>
      <c r="P118" s="16">
        <v>1000</v>
      </c>
      <c r="Q118" s="15">
        <v>5000</v>
      </c>
      <c r="R118" s="16">
        <v>5000</v>
      </c>
      <c r="S118" s="15">
        <v>8000</v>
      </c>
      <c r="T118" s="16">
        <v>8000</v>
      </c>
      <c r="U118" s="15"/>
      <c r="V118" s="16"/>
      <c r="W118" s="18">
        <v>4620</v>
      </c>
      <c r="X118" s="16">
        <v>0</v>
      </c>
      <c r="Y118" s="18">
        <v>4620</v>
      </c>
      <c r="Z118" s="16">
        <v>0</v>
      </c>
      <c r="AA118" s="18">
        <v>4620</v>
      </c>
      <c r="AB118" s="16">
        <v>0</v>
      </c>
      <c r="AC118" s="18">
        <v>4620</v>
      </c>
      <c r="AD118" s="16">
        <v>18480</v>
      </c>
      <c r="AE118" s="18">
        <v>4620</v>
      </c>
      <c r="AF118" s="16"/>
      <c r="AG118" s="18">
        <v>4620</v>
      </c>
      <c r="AH118" s="16"/>
      <c r="AI118" s="18">
        <v>4620</v>
      </c>
      <c r="AJ118" s="16"/>
      <c r="AK118" s="18">
        <v>4620</v>
      </c>
      <c r="AL118" s="16"/>
      <c r="AM118" s="18">
        <v>4620</v>
      </c>
      <c r="AN118" s="16">
        <v>23100</v>
      </c>
      <c r="AO118" s="85"/>
      <c r="AP118" s="16"/>
      <c r="AQ118" s="85"/>
      <c r="AR118" s="16"/>
      <c r="AS118" s="85"/>
      <c r="AT118" s="16"/>
      <c r="AU118" s="82"/>
      <c r="AV118" s="85"/>
      <c r="AW118" s="16"/>
      <c r="AX118" s="85"/>
      <c r="AY118" s="16"/>
      <c r="AZ118" s="85"/>
      <c r="BA118" s="16"/>
      <c r="BB118" s="85"/>
      <c r="BC118" s="16"/>
      <c r="BD118" s="85"/>
      <c r="BE118" s="16"/>
      <c r="BF118" s="85"/>
      <c r="BG118" s="16"/>
      <c r="BH118" s="85"/>
      <c r="BI118" s="16"/>
      <c r="BJ118" s="85"/>
      <c r="BK118" s="16"/>
      <c r="BL118" s="85"/>
      <c r="BM118" s="16"/>
      <c r="BN118" s="85"/>
      <c r="BO118" s="16"/>
      <c r="BP118" s="85"/>
      <c r="BQ118" s="16"/>
      <c r="BR118" s="17"/>
      <c r="BS118" s="16"/>
      <c r="BT118" s="19"/>
      <c r="BU118" s="17"/>
      <c r="BV118" s="16"/>
      <c r="BW118" s="17"/>
      <c r="BX118" s="16"/>
      <c r="BY118" s="17"/>
      <c r="BZ118" s="16"/>
      <c r="CA118" s="17"/>
      <c r="CB118" s="16"/>
      <c r="CC118" s="17"/>
      <c r="CD118" s="16"/>
      <c r="CE118" s="17"/>
      <c r="CF118" s="16"/>
      <c r="CG118" s="15"/>
      <c r="CH118" s="16"/>
      <c r="CI118" s="15"/>
      <c r="CJ118" s="16"/>
      <c r="CK118" s="15"/>
      <c r="CL118" s="16"/>
      <c r="CM118" s="15"/>
      <c r="CN118" s="16"/>
      <c r="CO118" s="15"/>
      <c r="CP118" s="16"/>
      <c r="CQ118" s="15"/>
      <c r="CR118" s="16"/>
      <c r="CS118" s="19"/>
      <c r="CT118" s="20">
        <f t="shared" si="4"/>
        <v>57080</v>
      </c>
      <c r="CU118" s="20">
        <f t="shared" si="4"/>
        <v>57080</v>
      </c>
      <c r="CV118" s="21">
        <f t="shared" si="5"/>
        <v>0</v>
      </c>
    </row>
    <row r="119" spans="1:100" ht="25.5" customHeight="1">
      <c r="A119" s="7">
        <v>28</v>
      </c>
      <c r="B119" s="25" t="s">
        <v>655</v>
      </c>
      <c r="C119" s="9" t="s">
        <v>656</v>
      </c>
      <c r="D119" s="9" t="s">
        <v>1414</v>
      </c>
      <c r="E119" s="9" t="s">
        <v>1411</v>
      </c>
      <c r="F119" s="83" t="s">
        <v>657</v>
      </c>
      <c r="G119" s="143"/>
      <c r="H119" s="146"/>
      <c r="I119" s="62">
        <v>6600</v>
      </c>
      <c r="J119" s="146"/>
      <c r="K119" s="27">
        <f>CV119</f>
        <v>0</v>
      </c>
      <c r="L119" s="2"/>
      <c r="M119" s="15">
        <v>1500</v>
      </c>
      <c r="N119" s="16">
        <v>1500</v>
      </c>
      <c r="O119" s="15">
        <v>1000</v>
      </c>
      <c r="P119" s="16">
        <v>1000</v>
      </c>
      <c r="Q119" s="15">
        <v>5000</v>
      </c>
      <c r="R119" s="16">
        <v>5000</v>
      </c>
      <c r="S119" s="15">
        <v>8000</v>
      </c>
      <c r="T119" s="16">
        <f>1500+0</f>
        <v>1500</v>
      </c>
      <c r="U119" s="15"/>
      <c r="V119" s="16"/>
      <c r="W119" s="18">
        <v>4620</v>
      </c>
      <c r="X119" s="16">
        <v>0</v>
      </c>
      <c r="Y119" s="18">
        <v>4620</v>
      </c>
      <c r="Z119" s="16">
        <v>0</v>
      </c>
      <c r="AA119" s="18">
        <v>4620</v>
      </c>
      <c r="AB119" s="16">
        <v>0</v>
      </c>
      <c r="AC119" s="18">
        <v>4620</v>
      </c>
      <c r="AD119" s="16">
        <v>24980</v>
      </c>
      <c r="AE119" s="18">
        <v>4620</v>
      </c>
      <c r="AF119" s="16">
        <v>4620</v>
      </c>
      <c r="AG119" s="18">
        <v>4620</v>
      </c>
      <c r="AH119" s="16"/>
      <c r="AI119" s="18">
        <v>4620</v>
      </c>
      <c r="AJ119" s="16"/>
      <c r="AK119" s="18">
        <v>4620</v>
      </c>
      <c r="AL119" s="16"/>
      <c r="AM119" s="18">
        <v>4620</v>
      </c>
      <c r="AN119" s="16">
        <v>18480</v>
      </c>
      <c r="AO119" s="85"/>
      <c r="AP119" s="16"/>
      <c r="AQ119" s="85"/>
      <c r="AR119" s="16"/>
      <c r="AS119" s="85"/>
      <c r="AT119" s="16"/>
      <c r="AU119" s="82"/>
      <c r="AV119" s="85"/>
      <c r="AW119" s="16"/>
      <c r="AX119" s="85"/>
      <c r="AY119" s="16"/>
      <c r="AZ119" s="85"/>
      <c r="BA119" s="16"/>
      <c r="BB119" s="85"/>
      <c r="BC119" s="16"/>
      <c r="BD119" s="85"/>
      <c r="BE119" s="16"/>
      <c r="BF119" s="85"/>
      <c r="BG119" s="16"/>
      <c r="BH119" s="85"/>
      <c r="BI119" s="16"/>
      <c r="BJ119" s="85"/>
      <c r="BK119" s="16"/>
      <c r="BL119" s="85"/>
      <c r="BM119" s="16"/>
      <c r="BN119" s="85"/>
      <c r="BO119" s="16"/>
      <c r="BP119" s="85"/>
      <c r="BQ119" s="16"/>
      <c r="BR119" s="17"/>
      <c r="BS119" s="16"/>
      <c r="BT119" s="19"/>
      <c r="BU119" s="17"/>
      <c r="BV119" s="16"/>
      <c r="BW119" s="17"/>
      <c r="BX119" s="16"/>
      <c r="BY119" s="17"/>
      <c r="BZ119" s="16"/>
      <c r="CA119" s="17"/>
      <c r="CB119" s="16"/>
      <c r="CC119" s="17"/>
      <c r="CD119" s="16"/>
      <c r="CE119" s="17"/>
      <c r="CF119" s="16"/>
      <c r="CG119" s="15"/>
      <c r="CH119" s="16"/>
      <c r="CI119" s="15"/>
      <c r="CJ119" s="16"/>
      <c r="CK119" s="15"/>
      <c r="CL119" s="16"/>
      <c r="CM119" s="15"/>
      <c r="CN119" s="16"/>
      <c r="CO119" s="15"/>
      <c r="CP119" s="16"/>
      <c r="CQ119" s="15"/>
      <c r="CR119" s="16"/>
      <c r="CS119" s="19"/>
      <c r="CT119" s="20">
        <f t="shared" si="4"/>
        <v>57080</v>
      </c>
      <c r="CU119" s="20">
        <f t="shared" si="4"/>
        <v>57080</v>
      </c>
      <c r="CV119" s="21">
        <f t="shared" si="5"/>
        <v>0</v>
      </c>
    </row>
    <row r="120" spans="1:100" ht="25.5" customHeight="1">
      <c r="A120" s="86">
        <v>29</v>
      </c>
      <c r="B120" s="92" t="s">
        <v>146</v>
      </c>
      <c r="C120" s="9" t="s">
        <v>147</v>
      </c>
      <c r="D120" s="9" t="s">
        <v>1414</v>
      </c>
      <c r="E120" s="9" t="s">
        <v>1411</v>
      </c>
      <c r="F120" s="83" t="s">
        <v>148</v>
      </c>
      <c r="G120" s="144"/>
      <c r="H120" s="100" t="s">
        <v>1425</v>
      </c>
      <c r="I120" s="62">
        <v>5600</v>
      </c>
      <c r="J120" s="84" t="s">
        <v>22</v>
      </c>
      <c r="K120" s="14">
        <f>CV120</f>
        <v>26040</v>
      </c>
      <c r="L120" s="2"/>
      <c r="M120" s="15">
        <v>1500</v>
      </c>
      <c r="N120" s="16">
        <v>1500</v>
      </c>
      <c r="O120" s="15">
        <v>1000</v>
      </c>
      <c r="P120" s="16">
        <v>1000</v>
      </c>
      <c r="Q120" s="15">
        <v>5000</v>
      </c>
      <c r="R120" s="16">
        <v>5000</v>
      </c>
      <c r="S120" s="15">
        <v>8000</v>
      </c>
      <c r="T120" s="16">
        <f>1500+0</f>
        <v>1500</v>
      </c>
      <c r="U120" s="15"/>
      <c r="V120" s="16"/>
      <c r="W120" s="18">
        <v>3920</v>
      </c>
      <c r="X120" s="16"/>
      <c r="Y120" s="18">
        <v>3920</v>
      </c>
      <c r="Z120" s="16"/>
      <c r="AA120" s="18">
        <v>3920</v>
      </c>
      <c r="AB120" s="16"/>
      <c r="AC120" s="18">
        <v>3920</v>
      </c>
      <c r="AD120" s="16">
        <f>6500+9240</f>
        <v>15740</v>
      </c>
      <c r="AE120" s="18">
        <v>3920</v>
      </c>
      <c r="AF120" s="16"/>
      <c r="AG120" s="18">
        <v>3920</v>
      </c>
      <c r="AH120" s="16"/>
      <c r="AI120" s="18">
        <v>3920</v>
      </c>
      <c r="AJ120" s="16"/>
      <c r="AK120" s="18">
        <v>3920</v>
      </c>
      <c r="AL120" s="16"/>
      <c r="AM120" s="18">
        <v>3920</v>
      </c>
      <c r="AN120" s="16"/>
      <c r="AO120" s="85"/>
      <c r="AP120" s="16"/>
      <c r="AQ120" s="85"/>
      <c r="AR120" s="16"/>
      <c r="AS120" s="85"/>
      <c r="AT120" s="16"/>
      <c r="AU120" s="82"/>
      <c r="AV120" s="85"/>
      <c r="AW120" s="16"/>
      <c r="AX120" s="85"/>
      <c r="AY120" s="16"/>
      <c r="AZ120" s="85"/>
      <c r="BA120" s="16"/>
      <c r="BB120" s="85"/>
      <c r="BC120" s="16"/>
      <c r="BD120" s="85"/>
      <c r="BE120" s="16"/>
      <c r="BF120" s="85"/>
      <c r="BG120" s="16"/>
      <c r="BH120" s="85"/>
      <c r="BI120" s="16"/>
      <c r="BJ120" s="85"/>
      <c r="BK120" s="16"/>
      <c r="BL120" s="85"/>
      <c r="BM120" s="16"/>
      <c r="BN120" s="85"/>
      <c r="BO120" s="16"/>
      <c r="BP120" s="85"/>
      <c r="BQ120" s="16"/>
      <c r="BR120" s="17"/>
      <c r="BS120" s="16"/>
      <c r="BT120" s="19"/>
      <c r="BU120" s="17"/>
      <c r="BV120" s="16"/>
      <c r="BW120" s="17"/>
      <c r="BX120" s="16"/>
      <c r="BY120" s="17"/>
      <c r="BZ120" s="16"/>
      <c r="CA120" s="17"/>
      <c r="CB120" s="16"/>
      <c r="CC120" s="17"/>
      <c r="CD120" s="16"/>
      <c r="CE120" s="17"/>
      <c r="CF120" s="16"/>
      <c r="CG120" s="15"/>
      <c r="CH120" s="16"/>
      <c r="CI120" s="15"/>
      <c r="CJ120" s="16"/>
      <c r="CK120" s="15"/>
      <c r="CL120" s="16"/>
      <c r="CM120" s="15"/>
      <c r="CN120" s="16"/>
      <c r="CO120" s="15"/>
      <c r="CP120" s="16"/>
      <c r="CQ120" s="15"/>
      <c r="CR120" s="16"/>
      <c r="CS120" s="19"/>
      <c r="CT120" s="20">
        <f t="shared" si="4"/>
        <v>50780</v>
      </c>
      <c r="CU120" s="20">
        <f t="shared" si="4"/>
        <v>24740</v>
      </c>
      <c r="CV120" s="21">
        <f t="shared" si="5"/>
        <v>26040</v>
      </c>
    </row>
    <row r="121" spans="1:100" ht="25.5" customHeight="1">
      <c r="A121" s="7">
        <v>42</v>
      </c>
      <c r="B121" s="25" t="s">
        <v>146</v>
      </c>
      <c r="C121" s="9" t="s">
        <v>147</v>
      </c>
      <c r="D121" s="9" t="s">
        <v>1414</v>
      </c>
      <c r="E121" s="9" t="s">
        <v>1412</v>
      </c>
      <c r="F121" s="10" t="s">
        <v>148</v>
      </c>
      <c r="G121" s="22"/>
      <c r="H121" s="23"/>
      <c r="I121" s="12">
        <v>3300</v>
      </c>
      <c r="J121" s="23"/>
      <c r="K121" s="14">
        <f>CT121</f>
        <v>36290</v>
      </c>
      <c r="L121" s="2"/>
      <c r="M121" s="15">
        <v>1500</v>
      </c>
      <c r="N121" s="16">
        <v>1500</v>
      </c>
      <c r="O121" s="15">
        <v>1000</v>
      </c>
      <c r="P121" s="16">
        <v>1000</v>
      </c>
      <c r="Q121" s="15">
        <v>5000</v>
      </c>
      <c r="R121" s="16">
        <v>5000</v>
      </c>
      <c r="S121" s="15">
        <v>8000</v>
      </c>
      <c r="T121" s="16">
        <v>1500</v>
      </c>
      <c r="U121" s="17"/>
      <c r="V121" s="16"/>
      <c r="W121" s="15"/>
      <c r="X121" s="16"/>
      <c r="Y121" s="18">
        <v>2310</v>
      </c>
      <c r="Z121" s="16"/>
      <c r="AA121" s="18">
        <v>2310</v>
      </c>
      <c r="AB121" s="16"/>
      <c r="AC121" s="18">
        <v>2310</v>
      </c>
      <c r="AD121" s="16"/>
      <c r="AE121" s="18">
        <v>2310</v>
      </c>
      <c r="AF121" s="16">
        <v>15740</v>
      </c>
      <c r="AG121" s="18">
        <v>2310</v>
      </c>
      <c r="AH121" s="16"/>
      <c r="AI121" s="18">
        <v>2310</v>
      </c>
      <c r="AJ121" s="16"/>
      <c r="AK121" s="18">
        <v>2310</v>
      </c>
      <c r="AL121" s="16"/>
      <c r="AM121" s="18">
        <v>2310</v>
      </c>
      <c r="AN121" s="16">
        <v>9240</v>
      </c>
      <c r="AO121" s="18">
        <v>2310</v>
      </c>
      <c r="AP121" s="16"/>
      <c r="AQ121" s="17"/>
      <c r="AR121" s="16"/>
      <c r="AS121" s="17"/>
      <c r="AT121" s="16"/>
      <c r="AU121" s="82"/>
      <c r="AV121" s="85"/>
      <c r="AW121" s="16"/>
      <c r="AX121" s="85"/>
      <c r="AY121" s="16"/>
      <c r="AZ121" s="85"/>
      <c r="BA121" s="16"/>
      <c r="BB121" s="85"/>
      <c r="BC121" s="16"/>
      <c r="BD121" s="85"/>
      <c r="BE121" s="16"/>
      <c r="BF121" s="85"/>
      <c r="BG121" s="16"/>
      <c r="BH121" s="85"/>
      <c r="BI121" s="16"/>
      <c r="BJ121" s="85"/>
      <c r="BK121" s="16"/>
      <c r="BL121" s="85"/>
      <c r="BM121" s="16"/>
      <c r="BN121" s="85"/>
      <c r="BO121" s="16"/>
      <c r="BP121" s="85"/>
      <c r="BQ121" s="16"/>
      <c r="BR121" s="17"/>
      <c r="BS121" s="16"/>
      <c r="BT121" s="19"/>
      <c r="BU121" s="17"/>
      <c r="BV121" s="16"/>
      <c r="BW121" s="17"/>
      <c r="BX121" s="16"/>
      <c r="BY121" s="17"/>
      <c r="BZ121" s="16"/>
      <c r="CA121" s="17"/>
      <c r="CB121" s="16"/>
      <c r="CC121" s="17"/>
      <c r="CD121" s="16"/>
      <c r="CE121" s="17"/>
      <c r="CF121" s="16"/>
      <c r="CG121" s="15"/>
      <c r="CH121" s="16"/>
      <c r="CI121" s="15"/>
      <c r="CJ121" s="16"/>
      <c r="CK121" s="15"/>
      <c r="CL121" s="16"/>
      <c r="CM121" s="15"/>
      <c r="CN121" s="16"/>
      <c r="CO121" s="15"/>
      <c r="CP121" s="16"/>
      <c r="CQ121" s="15"/>
      <c r="CR121" s="16"/>
      <c r="CS121" s="19"/>
      <c r="CT121" s="20">
        <f t="shared" si="4"/>
        <v>36290</v>
      </c>
      <c r="CU121" s="20">
        <f t="shared" si="4"/>
        <v>33980</v>
      </c>
      <c r="CV121" s="21">
        <f t="shared" si="5"/>
        <v>2310</v>
      </c>
    </row>
    <row r="122" spans="1:100" ht="25.5" customHeight="1">
      <c r="A122" s="86">
        <v>30</v>
      </c>
      <c r="B122" s="25" t="s">
        <v>658</v>
      </c>
      <c r="C122" s="9" t="s">
        <v>659</v>
      </c>
      <c r="D122" s="9" t="s">
        <v>1414</v>
      </c>
      <c r="E122" s="9" t="s">
        <v>1411</v>
      </c>
      <c r="F122" s="83" t="s">
        <v>660</v>
      </c>
      <c r="G122" s="142" t="s">
        <v>383</v>
      </c>
      <c r="H122" s="24" t="s">
        <v>1417</v>
      </c>
      <c r="I122" s="62">
        <v>6200</v>
      </c>
      <c r="J122" s="24"/>
      <c r="K122" s="14">
        <f>CV122</f>
        <v>560</v>
      </c>
      <c r="L122" s="2"/>
      <c r="M122" s="15">
        <v>1500</v>
      </c>
      <c r="N122" s="16">
        <v>1500</v>
      </c>
      <c r="O122" s="15">
        <v>1000</v>
      </c>
      <c r="P122" s="16">
        <v>1000</v>
      </c>
      <c r="Q122" s="15">
        <v>5000</v>
      </c>
      <c r="R122" s="16">
        <v>5000</v>
      </c>
      <c r="S122" s="15">
        <v>8000</v>
      </c>
      <c r="T122" s="16">
        <f>1500+0</f>
        <v>1500</v>
      </c>
      <c r="U122" s="15"/>
      <c r="V122" s="16"/>
      <c r="W122" s="18">
        <v>4340</v>
      </c>
      <c r="X122" s="16">
        <v>0</v>
      </c>
      <c r="Y122" s="18">
        <v>4340</v>
      </c>
      <c r="Z122" s="16">
        <v>0</v>
      </c>
      <c r="AA122" s="18">
        <v>4340</v>
      </c>
      <c r="AB122" s="16">
        <v>0</v>
      </c>
      <c r="AC122" s="18">
        <v>4340</v>
      </c>
      <c r="AD122" s="16">
        <f>15000+6000</f>
        <v>21000</v>
      </c>
      <c r="AE122" s="18">
        <v>4340</v>
      </c>
      <c r="AF122" s="16">
        <v>2000</v>
      </c>
      <c r="AG122" s="18">
        <v>4340</v>
      </c>
      <c r="AH122" s="16"/>
      <c r="AI122" s="18">
        <v>4340</v>
      </c>
      <c r="AJ122" s="16"/>
      <c r="AK122" s="18">
        <v>4340</v>
      </c>
      <c r="AL122" s="16">
        <v>16000</v>
      </c>
      <c r="AM122" s="18">
        <v>4340</v>
      </c>
      <c r="AN122" s="16">
        <v>6000</v>
      </c>
      <c r="AO122" s="85"/>
      <c r="AP122" s="16"/>
      <c r="AQ122" s="85"/>
      <c r="AR122" s="16"/>
      <c r="AS122" s="85"/>
      <c r="AT122" s="16"/>
      <c r="AU122" s="82"/>
      <c r="AV122" s="85"/>
      <c r="AW122" s="16"/>
      <c r="AX122" s="85"/>
      <c r="AY122" s="16"/>
      <c r="AZ122" s="85"/>
      <c r="BA122" s="16"/>
      <c r="BB122" s="85"/>
      <c r="BC122" s="16"/>
      <c r="BD122" s="85"/>
      <c r="BE122" s="16"/>
      <c r="BF122" s="85"/>
      <c r="BG122" s="16"/>
      <c r="BH122" s="85"/>
      <c r="BI122" s="16"/>
      <c r="BJ122" s="85"/>
      <c r="BK122" s="16"/>
      <c r="BL122" s="85"/>
      <c r="BM122" s="16"/>
      <c r="BN122" s="85"/>
      <c r="BO122" s="16"/>
      <c r="BP122" s="85"/>
      <c r="BQ122" s="16"/>
      <c r="BR122" s="17"/>
      <c r="BS122" s="16"/>
      <c r="BT122" s="19"/>
      <c r="BU122" s="17"/>
      <c r="BV122" s="16"/>
      <c r="BW122" s="17"/>
      <c r="BX122" s="16"/>
      <c r="BY122" s="17"/>
      <c r="BZ122" s="16"/>
      <c r="CA122" s="17"/>
      <c r="CB122" s="16"/>
      <c r="CC122" s="17"/>
      <c r="CD122" s="16"/>
      <c r="CE122" s="17"/>
      <c r="CF122" s="16"/>
      <c r="CG122" s="15"/>
      <c r="CH122" s="16"/>
      <c r="CI122" s="15"/>
      <c r="CJ122" s="16"/>
      <c r="CK122" s="15"/>
      <c r="CL122" s="16"/>
      <c r="CM122" s="15"/>
      <c r="CN122" s="16"/>
      <c r="CO122" s="15"/>
      <c r="CP122" s="16"/>
      <c r="CQ122" s="15"/>
      <c r="CR122" s="16"/>
      <c r="CS122" s="19"/>
      <c r="CT122" s="20">
        <f t="shared" si="4"/>
        <v>54560</v>
      </c>
      <c r="CU122" s="20">
        <f t="shared" si="4"/>
        <v>54000</v>
      </c>
      <c r="CV122" s="21">
        <f t="shared" si="5"/>
        <v>560</v>
      </c>
    </row>
    <row r="123" spans="1:100" ht="25.5" customHeight="1">
      <c r="A123" s="7">
        <v>31</v>
      </c>
      <c r="B123" s="25" t="s">
        <v>661</v>
      </c>
      <c r="C123" s="9" t="s">
        <v>662</v>
      </c>
      <c r="D123" s="9" t="s">
        <v>1414</v>
      </c>
      <c r="E123" s="9" t="s">
        <v>1411</v>
      </c>
      <c r="F123" s="83" t="s">
        <v>663</v>
      </c>
      <c r="G123" s="144"/>
      <c r="H123" s="100"/>
      <c r="I123" s="62">
        <v>6600</v>
      </c>
      <c r="J123" s="100"/>
      <c r="K123" s="14">
        <f>CV123</f>
        <v>0</v>
      </c>
      <c r="L123" s="2"/>
      <c r="M123" s="15">
        <v>1500</v>
      </c>
      <c r="N123" s="16">
        <v>1500</v>
      </c>
      <c r="O123" s="15">
        <v>1000</v>
      </c>
      <c r="P123" s="16">
        <v>1000</v>
      </c>
      <c r="Q123" s="15">
        <v>5000</v>
      </c>
      <c r="R123" s="16">
        <v>5000</v>
      </c>
      <c r="S123" s="15">
        <v>8000</v>
      </c>
      <c r="T123" s="16">
        <v>8000</v>
      </c>
      <c r="U123" s="15"/>
      <c r="V123" s="16"/>
      <c r="W123" s="18">
        <v>4620</v>
      </c>
      <c r="X123" s="16">
        <v>0</v>
      </c>
      <c r="Y123" s="18">
        <v>4620</v>
      </c>
      <c r="Z123" s="16">
        <v>0</v>
      </c>
      <c r="AA123" s="18">
        <v>4620</v>
      </c>
      <c r="AB123" s="16">
        <v>0</v>
      </c>
      <c r="AC123" s="18">
        <v>4620</v>
      </c>
      <c r="AD123" s="16">
        <v>18480</v>
      </c>
      <c r="AE123" s="18">
        <v>4620</v>
      </c>
      <c r="AF123" s="16"/>
      <c r="AG123" s="18">
        <v>4620</v>
      </c>
      <c r="AH123" s="16"/>
      <c r="AI123" s="18">
        <v>4620</v>
      </c>
      <c r="AJ123" s="16"/>
      <c r="AK123" s="18">
        <v>4620</v>
      </c>
      <c r="AL123" s="16">
        <v>18480</v>
      </c>
      <c r="AM123" s="18">
        <v>4620</v>
      </c>
      <c r="AN123" s="16">
        <v>4620</v>
      </c>
      <c r="AO123" s="85"/>
      <c r="AP123" s="16"/>
      <c r="AQ123" s="85"/>
      <c r="AR123" s="16"/>
      <c r="AS123" s="85"/>
      <c r="AT123" s="16"/>
      <c r="AU123" s="82"/>
      <c r="AV123" s="85"/>
      <c r="AW123" s="16"/>
      <c r="AX123" s="85"/>
      <c r="AY123" s="16"/>
      <c r="AZ123" s="85"/>
      <c r="BA123" s="16"/>
      <c r="BB123" s="85"/>
      <c r="BC123" s="16"/>
      <c r="BD123" s="85"/>
      <c r="BE123" s="16"/>
      <c r="BF123" s="85"/>
      <c r="BG123" s="16"/>
      <c r="BH123" s="85"/>
      <c r="BI123" s="16"/>
      <c r="BJ123" s="85"/>
      <c r="BK123" s="16"/>
      <c r="BL123" s="85"/>
      <c r="BM123" s="16"/>
      <c r="BN123" s="85"/>
      <c r="BO123" s="16"/>
      <c r="BP123" s="85"/>
      <c r="BQ123" s="16"/>
      <c r="BR123" s="17"/>
      <c r="BS123" s="16"/>
      <c r="BT123" s="19"/>
      <c r="BU123" s="17"/>
      <c r="BV123" s="16"/>
      <c r="BW123" s="17"/>
      <c r="BX123" s="16"/>
      <c r="BY123" s="17"/>
      <c r="BZ123" s="16"/>
      <c r="CA123" s="17"/>
      <c r="CB123" s="16"/>
      <c r="CC123" s="17"/>
      <c r="CD123" s="16"/>
      <c r="CE123" s="17"/>
      <c r="CF123" s="16"/>
      <c r="CG123" s="15"/>
      <c r="CH123" s="16"/>
      <c r="CI123" s="15"/>
      <c r="CJ123" s="16"/>
      <c r="CK123" s="15"/>
      <c r="CL123" s="16"/>
      <c r="CM123" s="15"/>
      <c r="CN123" s="16"/>
      <c r="CO123" s="15"/>
      <c r="CP123" s="16"/>
      <c r="CQ123" s="15"/>
      <c r="CR123" s="16"/>
      <c r="CS123" s="19"/>
      <c r="CT123" s="20">
        <f t="shared" si="4"/>
        <v>57080</v>
      </c>
      <c r="CU123" s="20">
        <f t="shared" si="4"/>
        <v>57080</v>
      </c>
      <c r="CV123" s="21">
        <f t="shared" si="5"/>
        <v>0</v>
      </c>
    </row>
    <row r="124" spans="1:100" ht="25.5" customHeight="1">
      <c r="A124" s="86">
        <v>32</v>
      </c>
      <c r="B124" s="25" t="s">
        <v>664</v>
      </c>
      <c r="C124" s="9" t="s">
        <v>665</v>
      </c>
      <c r="D124" s="9" t="s">
        <v>1414</v>
      </c>
      <c r="E124" s="9" t="s">
        <v>1411</v>
      </c>
      <c r="F124" s="83" t="s">
        <v>666</v>
      </c>
      <c r="G124" s="150" t="s">
        <v>639</v>
      </c>
      <c r="H124" s="84" t="s">
        <v>1424</v>
      </c>
      <c r="I124" s="62">
        <v>2600</v>
      </c>
      <c r="J124" s="84" t="s">
        <v>29</v>
      </c>
      <c r="K124" s="14">
        <f>CV124</f>
        <v>17780</v>
      </c>
      <c r="L124" s="2"/>
      <c r="M124" s="15">
        <v>1500</v>
      </c>
      <c r="N124" s="16">
        <v>1500</v>
      </c>
      <c r="O124" s="15">
        <v>1000</v>
      </c>
      <c r="P124" s="16">
        <v>1000</v>
      </c>
      <c r="Q124" s="15">
        <v>5000</v>
      </c>
      <c r="R124" s="16">
        <v>2500</v>
      </c>
      <c r="S124" s="15">
        <v>8000</v>
      </c>
      <c r="T124" s="16"/>
      <c r="U124" s="15"/>
      <c r="V124" s="16"/>
      <c r="W124" s="18">
        <v>1820</v>
      </c>
      <c r="X124" s="16">
        <v>0</v>
      </c>
      <c r="Y124" s="18">
        <v>1820</v>
      </c>
      <c r="Z124" s="16">
        <v>0</v>
      </c>
      <c r="AA124" s="18">
        <v>1820</v>
      </c>
      <c r="AB124" s="16">
        <v>0</v>
      </c>
      <c r="AC124" s="18">
        <v>1820</v>
      </c>
      <c r="AD124" s="16">
        <v>5460</v>
      </c>
      <c r="AE124" s="18">
        <v>1820</v>
      </c>
      <c r="AF124" s="16"/>
      <c r="AG124" s="18">
        <v>1820</v>
      </c>
      <c r="AH124" s="16"/>
      <c r="AI124" s="18">
        <v>1820</v>
      </c>
      <c r="AJ124" s="16"/>
      <c r="AK124" s="18">
        <v>1820</v>
      </c>
      <c r="AL124" s="16"/>
      <c r="AM124" s="18">
        <v>1820</v>
      </c>
      <c r="AN124" s="16">
        <v>3640</v>
      </c>
      <c r="AO124" s="85"/>
      <c r="AP124" s="16"/>
      <c r="AQ124" s="85"/>
      <c r="AR124" s="16"/>
      <c r="AS124" s="85"/>
      <c r="AT124" s="16"/>
      <c r="AU124" s="82"/>
      <c r="AV124" s="85"/>
      <c r="AW124" s="16"/>
      <c r="AX124" s="85"/>
      <c r="AY124" s="16"/>
      <c r="AZ124" s="85"/>
      <c r="BA124" s="16"/>
      <c r="BB124" s="85"/>
      <c r="BC124" s="16"/>
      <c r="BD124" s="85"/>
      <c r="BE124" s="16"/>
      <c r="BF124" s="85"/>
      <c r="BG124" s="16"/>
      <c r="BH124" s="85"/>
      <c r="BI124" s="16"/>
      <c r="BJ124" s="85"/>
      <c r="BK124" s="16"/>
      <c r="BL124" s="85"/>
      <c r="BM124" s="16"/>
      <c r="BN124" s="85"/>
      <c r="BO124" s="16"/>
      <c r="BP124" s="85"/>
      <c r="BQ124" s="16"/>
      <c r="BR124" s="17"/>
      <c r="BS124" s="16"/>
      <c r="BT124" s="19"/>
      <c r="BU124" s="17"/>
      <c r="BV124" s="16"/>
      <c r="BW124" s="17"/>
      <c r="BX124" s="16"/>
      <c r="BY124" s="17"/>
      <c r="BZ124" s="16"/>
      <c r="CA124" s="17"/>
      <c r="CB124" s="16"/>
      <c r="CC124" s="17"/>
      <c r="CD124" s="16"/>
      <c r="CE124" s="17"/>
      <c r="CF124" s="16"/>
      <c r="CG124" s="15"/>
      <c r="CH124" s="16"/>
      <c r="CI124" s="15"/>
      <c r="CJ124" s="16"/>
      <c r="CK124" s="15"/>
      <c r="CL124" s="16"/>
      <c r="CM124" s="15"/>
      <c r="CN124" s="16"/>
      <c r="CO124" s="15"/>
      <c r="CP124" s="16"/>
      <c r="CQ124" s="15"/>
      <c r="CR124" s="16"/>
      <c r="CS124" s="19"/>
      <c r="CT124" s="20">
        <f t="shared" si="4"/>
        <v>31880</v>
      </c>
      <c r="CU124" s="20">
        <f t="shared" si="4"/>
        <v>14100</v>
      </c>
      <c r="CV124" s="21">
        <f t="shared" si="5"/>
        <v>17780</v>
      </c>
    </row>
    <row r="125" spans="1:100" ht="25.5" customHeight="1">
      <c r="A125" s="7">
        <v>33</v>
      </c>
      <c r="B125" s="25" t="s">
        <v>667</v>
      </c>
      <c r="C125" s="9" t="s">
        <v>668</v>
      </c>
      <c r="D125" s="9" t="s">
        <v>1414</v>
      </c>
      <c r="E125" s="9" t="s">
        <v>1411</v>
      </c>
      <c r="F125" s="83" t="s">
        <v>669</v>
      </c>
      <c r="G125" s="140"/>
      <c r="H125" s="100" t="s">
        <v>1422</v>
      </c>
      <c r="I125" s="62">
        <v>3300</v>
      </c>
      <c r="J125" s="84" t="s">
        <v>71</v>
      </c>
      <c r="K125" s="14">
        <f>CV125</f>
        <v>2520</v>
      </c>
      <c r="L125" s="2"/>
      <c r="M125" s="15">
        <v>1500</v>
      </c>
      <c r="N125" s="16">
        <v>1500</v>
      </c>
      <c r="O125" s="15">
        <v>1000</v>
      </c>
      <c r="P125" s="16">
        <v>1000</v>
      </c>
      <c r="Q125" s="15">
        <v>5000</v>
      </c>
      <c r="R125" s="16">
        <v>5000</v>
      </c>
      <c r="S125" s="15">
        <v>8000</v>
      </c>
      <c r="T125" s="16">
        <f>1500+6500</f>
        <v>8000</v>
      </c>
      <c r="U125" s="15"/>
      <c r="V125" s="16"/>
      <c r="W125" s="18">
        <v>2310</v>
      </c>
      <c r="X125" s="16">
        <v>0</v>
      </c>
      <c r="Y125" s="18">
        <v>2310</v>
      </c>
      <c r="Z125" s="16">
        <v>4620</v>
      </c>
      <c r="AA125" s="18">
        <v>2310</v>
      </c>
      <c r="AB125" s="16">
        <v>1470</v>
      </c>
      <c r="AC125" s="18">
        <v>2310</v>
      </c>
      <c r="AD125" s="16">
        <v>2030</v>
      </c>
      <c r="AE125" s="18">
        <v>2310</v>
      </c>
      <c r="AF125" s="16">
        <v>2030</v>
      </c>
      <c r="AG125" s="18">
        <v>2310</v>
      </c>
      <c r="AH125" s="16">
        <v>2030</v>
      </c>
      <c r="AI125" s="18">
        <v>2310</v>
      </c>
      <c r="AJ125" s="16"/>
      <c r="AK125" s="18">
        <v>2310</v>
      </c>
      <c r="AL125" s="16">
        <v>4060</v>
      </c>
      <c r="AM125" s="18">
        <v>2310</v>
      </c>
      <c r="AN125" s="16">
        <v>2030</v>
      </c>
      <c r="AO125" s="85"/>
      <c r="AP125" s="16"/>
      <c r="AQ125" s="85"/>
      <c r="AR125" s="16"/>
      <c r="AS125" s="85"/>
      <c r="AT125" s="16"/>
      <c r="AU125" s="82"/>
      <c r="AV125" s="85"/>
      <c r="AW125" s="16"/>
      <c r="AX125" s="85"/>
      <c r="AY125" s="16"/>
      <c r="AZ125" s="85"/>
      <c r="BA125" s="16"/>
      <c r="BB125" s="85"/>
      <c r="BC125" s="16"/>
      <c r="BD125" s="85"/>
      <c r="BE125" s="16"/>
      <c r="BF125" s="85"/>
      <c r="BG125" s="16"/>
      <c r="BH125" s="85"/>
      <c r="BI125" s="16"/>
      <c r="BJ125" s="85"/>
      <c r="BK125" s="16"/>
      <c r="BL125" s="85"/>
      <c r="BM125" s="16"/>
      <c r="BN125" s="85"/>
      <c r="BO125" s="16"/>
      <c r="BP125" s="85"/>
      <c r="BQ125" s="16"/>
      <c r="BR125" s="17"/>
      <c r="BS125" s="16"/>
      <c r="BT125" s="19"/>
      <c r="BU125" s="17"/>
      <c r="BV125" s="16"/>
      <c r="BW125" s="17"/>
      <c r="BX125" s="16"/>
      <c r="BY125" s="17"/>
      <c r="BZ125" s="16"/>
      <c r="CA125" s="17"/>
      <c r="CB125" s="16"/>
      <c r="CC125" s="17"/>
      <c r="CD125" s="16"/>
      <c r="CE125" s="17"/>
      <c r="CF125" s="16"/>
      <c r="CG125" s="15"/>
      <c r="CH125" s="16"/>
      <c r="CI125" s="15"/>
      <c r="CJ125" s="16"/>
      <c r="CK125" s="15"/>
      <c r="CL125" s="16"/>
      <c r="CM125" s="15"/>
      <c r="CN125" s="16"/>
      <c r="CO125" s="15"/>
      <c r="CP125" s="16"/>
      <c r="CQ125" s="15"/>
      <c r="CR125" s="16"/>
      <c r="CS125" s="19"/>
      <c r="CT125" s="20">
        <f t="shared" si="4"/>
        <v>36290</v>
      </c>
      <c r="CU125" s="20">
        <f t="shared" si="4"/>
        <v>33770</v>
      </c>
      <c r="CV125" s="21">
        <f t="shared" si="5"/>
        <v>2520</v>
      </c>
    </row>
    <row r="126" spans="1:100" ht="25.5" customHeight="1">
      <c r="A126" s="86">
        <v>43</v>
      </c>
      <c r="B126" s="25" t="s">
        <v>149</v>
      </c>
      <c r="C126" s="9" t="s">
        <v>150</v>
      </c>
      <c r="D126" s="9" t="s">
        <v>1414</v>
      </c>
      <c r="E126" s="9" t="s">
        <v>1412</v>
      </c>
      <c r="F126" s="10" t="s">
        <v>151</v>
      </c>
      <c r="G126" s="22"/>
      <c r="H126" s="84" t="s">
        <v>1422</v>
      </c>
      <c r="I126" s="12">
        <v>3300</v>
      </c>
      <c r="J126" s="23" t="s">
        <v>71</v>
      </c>
      <c r="K126" s="14">
        <f>CT126</f>
        <v>36290</v>
      </c>
      <c r="L126" s="2"/>
      <c r="M126" s="15">
        <v>1500</v>
      </c>
      <c r="N126" s="16">
        <v>1500</v>
      </c>
      <c r="O126" s="15">
        <v>1000</v>
      </c>
      <c r="P126" s="16">
        <v>1000</v>
      </c>
      <c r="Q126" s="15">
        <v>5000</v>
      </c>
      <c r="R126" s="16">
        <f>2500+0</f>
        <v>2500</v>
      </c>
      <c r="S126" s="15">
        <v>8000</v>
      </c>
      <c r="T126" s="16">
        <v>0</v>
      </c>
      <c r="U126" s="17"/>
      <c r="V126" s="16"/>
      <c r="W126" s="15"/>
      <c r="X126" s="16"/>
      <c r="Y126" s="18">
        <v>2310</v>
      </c>
      <c r="Z126" s="16">
        <v>12810</v>
      </c>
      <c r="AA126" s="18">
        <v>2310</v>
      </c>
      <c r="AB126" s="16">
        <v>2310</v>
      </c>
      <c r="AC126" s="18">
        <v>2310</v>
      </c>
      <c r="AD126" s="16">
        <v>0</v>
      </c>
      <c r="AE126" s="18">
        <v>2310</v>
      </c>
      <c r="AF126" s="16">
        <v>4620</v>
      </c>
      <c r="AG126" s="18">
        <v>2310</v>
      </c>
      <c r="AH126" s="16"/>
      <c r="AI126" s="18">
        <v>2310</v>
      </c>
      <c r="AJ126" s="16"/>
      <c r="AK126" s="18">
        <v>2310</v>
      </c>
      <c r="AL126" s="16">
        <v>2310</v>
      </c>
      <c r="AM126" s="18">
        <v>2310</v>
      </c>
      <c r="AN126" s="16"/>
      <c r="AO126" s="18">
        <v>2310</v>
      </c>
      <c r="AP126" s="16">
        <v>4620</v>
      </c>
      <c r="AQ126" s="17"/>
      <c r="AR126" s="16"/>
      <c r="AS126" s="17"/>
      <c r="AT126" s="16"/>
      <c r="AU126" s="82"/>
      <c r="AV126" s="85"/>
      <c r="AW126" s="16"/>
      <c r="AX126" s="85"/>
      <c r="AY126" s="16"/>
      <c r="AZ126" s="85"/>
      <c r="BA126" s="16"/>
      <c r="BB126" s="85"/>
      <c r="BC126" s="16"/>
      <c r="BD126" s="85"/>
      <c r="BE126" s="16"/>
      <c r="BF126" s="85"/>
      <c r="BG126" s="16"/>
      <c r="BH126" s="85"/>
      <c r="BI126" s="16"/>
      <c r="BJ126" s="85"/>
      <c r="BK126" s="16"/>
      <c r="BL126" s="85"/>
      <c r="BM126" s="16"/>
      <c r="BN126" s="85"/>
      <c r="BO126" s="16"/>
      <c r="BP126" s="85"/>
      <c r="BQ126" s="16"/>
      <c r="BR126" s="17"/>
      <c r="BS126" s="16"/>
      <c r="BT126" s="19"/>
      <c r="BU126" s="17"/>
      <c r="BV126" s="16"/>
      <c r="BW126" s="17"/>
      <c r="BX126" s="16"/>
      <c r="BY126" s="17"/>
      <c r="BZ126" s="16"/>
      <c r="CA126" s="17"/>
      <c r="CB126" s="16"/>
      <c r="CC126" s="17"/>
      <c r="CD126" s="16"/>
      <c r="CE126" s="17"/>
      <c r="CF126" s="16"/>
      <c r="CG126" s="15"/>
      <c r="CH126" s="16"/>
      <c r="CI126" s="15"/>
      <c r="CJ126" s="16"/>
      <c r="CK126" s="15"/>
      <c r="CL126" s="16"/>
      <c r="CM126" s="15"/>
      <c r="CN126" s="16"/>
      <c r="CO126" s="15"/>
      <c r="CP126" s="16"/>
      <c r="CQ126" s="15"/>
      <c r="CR126" s="16"/>
      <c r="CS126" s="19"/>
      <c r="CT126" s="20">
        <f t="shared" si="4"/>
        <v>36290</v>
      </c>
      <c r="CU126" s="20">
        <f t="shared" si="4"/>
        <v>31670</v>
      </c>
      <c r="CV126" s="21">
        <f t="shared" si="5"/>
        <v>4620</v>
      </c>
    </row>
    <row r="127" spans="1:100" ht="25.5" customHeight="1">
      <c r="A127" s="7">
        <v>34</v>
      </c>
      <c r="B127" s="25" t="s">
        <v>670</v>
      </c>
      <c r="C127" s="9" t="s">
        <v>671</v>
      </c>
      <c r="D127" s="9" t="s">
        <v>1414</v>
      </c>
      <c r="E127" s="9" t="s">
        <v>1411</v>
      </c>
      <c r="F127" s="83" t="s">
        <v>672</v>
      </c>
      <c r="G127" s="22"/>
      <c r="H127" s="146" t="s">
        <v>639</v>
      </c>
      <c r="I127" s="62">
        <v>4000</v>
      </c>
      <c r="J127" s="146" t="s">
        <v>639</v>
      </c>
      <c r="K127" s="14">
        <f>CV127</f>
        <v>2800</v>
      </c>
      <c r="L127" s="2"/>
      <c r="M127" s="15">
        <v>1500</v>
      </c>
      <c r="N127" s="16">
        <v>1500</v>
      </c>
      <c r="O127" s="15">
        <v>1000</v>
      </c>
      <c r="P127" s="16">
        <v>1000</v>
      </c>
      <c r="Q127" s="15">
        <v>5000</v>
      </c>
      <c r="R127" s="16">
        <v>5000</v>
      </c>
      <c r="S127" s="15">
        <v>8000</v>
      </c>
      <c r="T127" s="16">
        <v>1500</v>
      </c>
      <c r="U127" s="15"/>
      <c r="V127" s="16"/>
      <c r="W127" s="18">
        <v>2800</v>
      </c>
      <c r="X127" s="16">
        <v>9300</v>
      </c>
      <c r="Y127" s="18">
        <v>2800</v>
      </c>
      <c r="Z127" s="16">
        <v>2800</v>
      </c>
      <c r="AA127" s="18">
        <v>2800</v>
      </c>
      <c r="AB127" s="16">
        <v>2800</v>
      </c>
      <c r="AC127" s="18">
        <v>2800</v>
      </c>
      <c r="AD127" s="16">
        <v>2800</v>
      </c>
      <c r="AE127" s="18">
        <v>2800</v>
      </c>
      <c r="AF127" s="16">
        <v>2800</v>
      </c>
      <c r="AG127" s="18">
        <v>2800</v>
      </c>
      <c r="AH127" s="16">
        <v>2800</v>
      </c>
      <c r="AI127" s="18">
        <v>2800</v>
      </c>
      <c r="AJ127" s="16">
        <v>2800</v>
      </c>
      <c r="AK127" s="18">
        <v>2800</v>
      </c>
      <c r="AL127" s="16"/>
      <c r="AM127" s="18">
        <v>2800</v>
      </c>
      <c r="AN127" s="16">
        <v>2800</v>
      </c>
      <c r="AO127" s="85"/>
      <c r="AP127" s="16"/>
      <c r="AQ127" s="85"/>
      <c r="AR127" s="16"/>
      <c r="AS127" s="85"/>
      <c r="AT127" s="16"/>
      <c r="AU127" s="82"/>
      <c r="AV127" s="85"/>
      <c r="AW127" s="16"/>
      <c r="AX127" s="85"/>
      <c r="AY127" s="16"/>
      <c r="AZ127" s="85"/>
      <c r="BA127" s="16"/>
      <c r="BB127" s="85"/>
      <c r="BC127" s="16"/>
      <c r="BD127" s="85"/>
      <c r="BE127" s="16"/>
      <c r="BF127" s="85"/>
      <c r="BG127" s="16"/>
      <c r="BH127" s="85"/>
      <c r="BI127" s="16"/>
      <c r="BJ127" s="85"/>
      <c r="BK127" s="16"/>
      <c r="BL127" s="85"/>
      <c r="BM127" s="16"/>
      <c r="BN127" s="85"/>
      <c r="BO127" s="16"/>
      <c r="BP127" s="85"/>
      <c r="BQ127" s="16"/>
      <c r="BR127" s="17"/>
      <c r="BS127" s="16"/>
      <c r="BT127" s="19"/>
      <c r="BU127" s="17"/>
      <c r="BV127" s="16"/>
      <c r="BW127" s="17"/>
      <c r="BX127" s="16"/>
      <c r="BY127" s="17"/>
      <c r="BZ127" s="16"/>
      <c r="CA127" s="17"/>
      <c r="CB127" s="16"/>
      <c r="CC127" s="17"/>
      <c r="CD127" s="16"/>
      <c r="CE127" s="17"/>
      <c r="CF127" s="16"/>
      <c r="CG127" s="15"/>
      <c r="CH127" s="16"/>
      <c r="CI127" s="15"/>
      <c r="CJ127" s="16"/>
      <c r="CK127" s="15"/>
      <c r="CL127" s="16"/>
      <c r="CM127" s="15"/>
      <c r="CN127" s="16"/>
      <c r="CO127" s="15"/>
      <c r="CP127" s="16"/>
      <c r="CQ127" s="15"/>
      <c r="CR127" s="16"/>
      <c r="CS127" s="19"/>
      <c r="CT127" s="20">
        <f t="shared" si="4"/>
        <v>40700</v>
      </c>
      <c r="CU127" s="20">
        <f t="shared" si="4"/>
        <v>37900</v>
      </c>
      <c r="CV127" s="21">
        <f t="shared" si="5"/>
        <v>2800</v>
      </c>
    </row>
    <row r="128" spans="1:100" ht="25.5" customHeight="1">
      <c r="A128" s="86">
        <v>44</v>
      </c>
      <c r="B128" s="25" t="s">
        <v>152</v>
      </c>
      <c r="C128" s="9" t="s">
        <v>153</v>
      </c>
      <c r="D128" s="9" t="s">
        <v>1414</v>
      </c>
      <c r="E128" s="9" t="s">
        <v>1412</v>
      </c>
      <c r="F128" s="10" t="s">
        <v>154</v>
      </c>
      <c r="G128" s="144"/>
      <c r="H128" s="24" t="s">
        <v>81</v>
      </c>
      <c r="I128" s="12">
        <v>3300</v>
      </c>
      <c r="J128" s="24" t="s">
        <v>81</v>
      </c>
      <c r="K128" s="14">
        <f t="shared" ref="K128:K134" si="6">CT128</f>
        <v>36290</v>
      </c>
      <c r="L128" s="2"/>
      <c r="M128" s="15">
        <v>1500</v>
      </c>
      <c r="N128" s="16">
        <v>1500</v>
      </c>
      <c r="O128" s="15">
        <v>1000</v>
      </c>
      <c r="P128" s="16">
        <v>1000</v>
      </c>
      <c r="Q128" s="15">
        <v>5000</v>
      </c>
      <c r="R128" s="16">
        <f>4500+0</f>
        <v>4500</v>
      </c>
      <c r="S128" s="15">
        <v>8000</v>
      </c>
      <c r="T128" s="16">
        <v>0</v>
      </c>
      <c r="U128" s="17"/>
      <c r="V128" s="16"/>
      <c r="W128" s="15"/>
      <c r="X128" s="16"/>
      <c r="Y128" s="18">
        <v>2310</v>
      </c>
      <c r="Z128" s="16">
        <v>5120</v>
      </c>
      <c r="AA128" s="18">
        <v>2310</v>
      </c>
      <c r="AB128" s="16">
        <v>8000</v>
      </c>
      <c r="AC128" s="18">
        <v>2310</v>
      </c>
      <c r="AD128" s="16">
        <v>2310</v>
      </c>
      <c r="AE128" s="18">
        <v>2310</v>
      </c>
      <c r="AF128" s="16">
        <v>2310</v>
      </c>
      <c r="AG128" s="18">
        <v>2310</v>
      </c>
      <c r="AH128" s="16">
        <v>2310</v>
      </c>
      <c r="AI128" s="18">
        <v>2310</v>
      </c>
      <c r="AJ128" s="16">
        <v>2310</v>
      </c>
      <c r="AK128" s="18">
        <v>2310</v>
      </c>
      <c r="AL128" s="16">
        <v>2310</v>
      </c>
      <c r="AM128" s="18">
        <v>2310</v>
      </c>
      <c r="AN128" s="16">
        <v>2310</v>
      </c>
      <c r="AO128" s="18">
        <v>2310</v>
      </c>
      <c r="AP128" s="16">
        <v>2310</v>
      </c>
      <c r="AQ128" s="17"/>
      <c r="AR128" s="16"/>
      <c r="AS128" s="17"/>
      <c r="AT128" s="16"/>
      <c r="AU128" s="82"/>
      <c r="AV128" s="85"/>
      <c r="AW128" s="16"/>
      <c r="AX128" s="85"/>
      <c r="AY128" s="16"/>
      <c r="AZ128" s="85"/>
      <c r="BA128" s="16"/>
      <c r="BB128" s="85"/>
      <c r="BC128" s="16"/>
      <c r="BD128" s="85"/>
      <c r="BE128" s="16"/>
      <c r="BF128" s="85"/>
      <c r="BG128" s="16"/>
      <c r="BH128" s="85"/>
      <c r="BI128" s="16"/>
      <c r="BJ128" s="85"/>
      <c r="BK128" s="16"/>
      <c r="BL128" s="85"/>
      <c r="BM128" s="16"/>
      <c r="BN128" s="85"/>
      <c r="BO128" s="16"/>
      <c r="BP128" s="85"/>
      <c r="BQ128" s="16"/>
      <c r="BR128" s="17"/>
      <c r="BS128" s="16"/>
      <c r="BT128" s="19"/>
      <c r="BU128" s="17"/>
      <c r="BV128" s="16"/>
      <c r="BW128" s="17"/>
      <c r="BX128" s="16"/>
      <c r="BY128" s="17"/>
      <c r="BZ128" s="16"/>
      <c r="CA128" s="17"/>
      <c r="CB128" s="16"/>
      <c r="CC128" s="17"/>
      <c r="CD128" s="16"/>
      <c r="CE128" s="17"/>
      <c r="CF128" s="16"/>
      <c r="CG128" s="15"/>
      <c r="CH128" s="16"/>
      <c r="CI128" s="15"/>
      <c r="CJ128" s="16"/>
      <c r="CK128" s="15"/>
      <c r="CL128" s="16"/>
      <c r="CM128" s="15"/>
      <c r="CN128" s="16"/>
      <c r="CO128" s="15"/>
      <c r="CP128" s="16"/>
      <c r="CQ128" s="15"/>
      <c r="CR128" s="16"/>
      <c r="CS128" s="19"/>
      <c r="CT128" s="20">
        <f t="shared" si="4"/>
        <v>36290</v>
      </c>
      <c r="CU128" s="20">
        <f t="shared" si="4"/>
        <v>36290</v>
      </c>
      <c r="CV128" s="21">
        <f t="shared" si="5"/>
        <v>0</v>
      </c>
    </row>
    <row r="129" spans="1:100" ht="25.5" customHeight="1">
      <c r="A129" s="7">
        <v>45</v>
      </c>
      <c r="B129" s="25" t="s">
        <v>155</v>
      </c>
      <c r="C129" s="9" t="s">
        <v>156</v>
      </c>
      <c r="D129" s="9" t="s">
        <v>1414</v>
      </c>
      <c r="E129" s="9" t="s">
        <v>1412</v>
      </c>
      <c r="F129" s="10" t="s">
        <v>157</v>
      </c>
      <c r="G129" s="143" t="s">
        <v>18</v>
      </c>
      <c r="H129" s="24" t="s">
        <v>1417</v>
      </c>
      <c r="I129" s="12">
        <v>6200</v>
      </c>
      <c r="J129" s="24"/>
      <c r="K129" s="14">
        <f t="shared" si="6"/>
        <v>54560</v>
      </c>
      <c r="L129" s="2"/>
      <c r="M129" s="15">
        <v>1500</v>
      </c>
      <c r="N129" s="16">
        <v>1500</v>
      </c>
      <c r="O129" s="15">
        <v>1000</v>
      </c>
      <c r="P129" s="16">
        <v>1000</v>
      </c>
      <c r="Q129" s="15">
        <v>5000</v>
      </c>
      <c r="R129" s="16">
        <v>5000</v>
      </c>
      <c r="S129" s="15">
        <v>8000</v>
      </c>
      <c r="T129" s="16">
        <v>1500</v>
      </c>
      <c r="U129" s="17"/>
      <c r="V129" s="16"/>
      <c r="W129" s="15"/>
      <c r="X129" s="16"/>
      <c r="Y129" s="18">
        <v>4340</v>
      </c>
      <c r="Z129" s="16">
        <v>11120</v>
      </c>
      <c r="AA129" s="18">
        <v>4340</v>
      </c>
      <c r="AB129" s="16">
        <v>4620</v>
      </c>
      <c r="AC129" s="18">
        <v>4340</v>
      </c>
      <c r="AD129" s="16">
        <v>4620</v>
      </c>
      <c r="AE129" s="18">
        <v>4340</v>
      </c>
      <c r="AF129" s="16">
        <v>4620</v>
      </c>
      <c r="AG129" s="18">
        <v>4340</v>
      </c>
      <c r="AH129" s="16">
        <v>4620</v>
      </c>
      <c r="AI129" s="18">
        <v>4340</v>
      </c>
      <c r="AJ129" s="16">
        <v>4620</v>
      </c>
      <c r="AK129" s="18">
        <v>4340</v>
      </c>
      <c r="AL129" s="16">
        <v>4620</v>
      </c>
      <c r="AM129" s="18">
        <v>4340</v>
      </c>
      <c r="AN129" s="16">
        <v>4620</v>
      </c>
      <c r="AO129" s="18">
        <v>4340</v>
      </c>
      <c r="AP129" s="16">
        <v>2100</v>
      </c>
      <c r="AQ129" s="17"/>
      <c r="AR129" s="16"/>
      <c r="AS129" s="17"/>
      <c r="AT129" s="16"/>
      <c r="AU129" s="82"/>
      <c r="AV129" s="85"/>
      <c r="AW129" s="16"/>
      <c r="AX129" s="85"/>
      <c r="AY129" s="16"/>
      <c r="AZ129" s="85"/>
      <c r="BA129" s="16"/>
      <c r="BB129" s="85"/>
      <c r="BC129" s="16"/>
      <c r="BD129" s="85"/>
      <c r="BE129" s="16"/>
      <c r="BF129" s="85"/>
      <c r="BG129" s="16"/>
      <c r="BH129" s="85"/>
      <c r="BI129" s="16"/>
      <c r="BJ129" s="85"/>
      <c r="BK129" s="16"/>
      <c r="BL129" s="85"/>
      <c r="BM129" s="16"/>
      <c r="BN129" s="85"/>
      <c r="BO129" s="16"/>
      <c r="BP129" s="85"/>
      <c r="BQ129" s="16"/>
      <c r="BR129" s="17"/>
      <c r="BS129" s="16"/>
      <c r="BT129" s="19"/>
      <c r="BU129" s="17"/>
      <c r="BV129" s="16"/>
      <c r="BW129" s="17"/>
      <c r="BX129" s="16"/>
      <c r="BY129" s="17"/>
      <c r="BZ129" s="16"/>
      <c r="CA129" s="17"/>
      <c r="CB129" s="16"/>
      <c r="CC129" s="17"/>
      <c r="CD129" s="16"/>
      <c r="CE129" s="17"/>
      <c r="CF129" s="16"/>
      <c r="CG129" s="15"/>
      <c r="CH129" s="16"/>
      <c r="CI129" s="15"/>
      <c r="CJ129" s="16"/>
      <c r="CK129" s="15"/>
      <c r="CL129" s="16"/>
      <c r="CM129" s="15"/>
      <c r="CN129" s="16"/>
      <c r="CO129" s="15"/>
      <c r="CP129" s="16"/>
      <c r="CQ129" s="15"/>
      <c r="CR129" s="16"/>
      <c r="CS129" s="19"/>
      <c r="CT129" s="20">
        <f t="shared" si="4"/>
        <v>54560</v>
      </c>
      <c r="CU129" s="20">
        <f t="shared" si="4"/>
        <v>54560</v>
      </c>
      <c r="CV129" s="21">
        <f t="shared" si="5"/>
        <v>0</v>
      </c>
    </row>
    <row r="130" spans="1:100" ht="25.5" customHeight="1">
      <c r="A130" s="86">
        <v>46</v>
      </c>
      <c r="B130" s="25" t="s">
        <v>158</v>
      </c>
      <c r="C130" s="9" t="s">
        <v>159</v>
      </c>
      <c r="D130" s="9" t="s">
        <v>1414</v>
      </c>
      <c r="E130" s="9" t="s">
        <v>1412</v>
      </c>
      <c r="F130" s="10" t="s">
        <v>160</v>
      </c>
      <c r="G130" s="26"/>
      <c r="H130" s="24"/>
      <c r="I130" s="12">
        <v>6600</v>
      </c>
      <c r="J130" s="24"/>
      <c r="K130" s="14">
        <f t="shared" si="6"/>
        <v>57080</v>
      </c>
      <c r="L130" s="2"/>
      <c r="M130" s="15">
        <v>1500</v>
      </c>
      <c r="N130" s="16">
        <v>1500</v>
      </c>
      <c r="O130" s="15">
        <v>1000</v>
      </c>
      <c r="P130" s="16">
        <v>1000</v>
      </c>
      <c r="Q130" s="15">
        <v>5000</v>
      </c>
      <c r="R130" s="16">
        <v>5000</v>
      </c>
      <c r="S130" s="15">
        <v>8000</v>
      </c>
      <c r="T130" s="16">
        <f>1500+0</f>
        <v>1500</v>
      </c>
      <c r="U130" s="17"/>
      <c r="V130" s="16"/>
      <c r="W130" s="15"/>
      <c r="X130" s="16"/>
      <c r="Y130" s="18">
        <v>4620</v>
      </c>
      <c r="Z130" s="16">
        <v>4620</v>
      </c>
      <c r="AA130" s="18">
        <v>4620</v>
      </c>
      <c r="AB130" s="16">
        <v>11120</v>
      </c>
      <c r="AC130" s="18">
        <v>4620</v>
      </c>
      <c r="AD130" s="16">
        <f>4620+0</f>
        <v>4620</v>
      </c>
      <c r="AE130" s="18">
        <v>4620</v>
      </c>
      <c r="AF130" s="16">
        <v>4620</v>
      </c>
      <c r="AG130" s="18">
        <v>4620</v>
      </c>
      <c r="AH130" s="16">
        <v>4620</v>
      </c>
      <c r="AI130" s="18">
        <v>4620</v>
      </c>
      <c r="AJ130" s="16">
        <v>4620</v>
      </c>
      <c r="AK130" s="18">
        <v>4620</v>
      </c>
      <c r="AL130" s="16"/>
      <c r="AM130" s="18">
        <v>4620</v>
      </c>
      <c r="AN130" s="16">
        <v>9240</v>
      </c>
      <c r="AO130" s="18">
        <v>4620</v>
      </c>
      <c r="AP130" s="16"/>
      <c r="AQ130" s="17"/>
      <c r="AR130" s="16"/>
      <c r="AS130" s="17"/>
      <c r="AT130" s="16"/>
      <c r="AU130" s="82"/>
      <c r="AV130" s="85"/>
      <c r="AW130" s="16"/>
      <c r="AX130" s="85"/>
      <c r="AY130" s="16"/>
      <c r="AZ130" s="85"/>
      <c r="BA130" s="16"/>
      <c r="BB130" s="85"/>
      <c r="BC130" s="16"/>
      <c r="BD130" s="85"/>
      <c r="BE130" s="16"/>
      <c r="BF130" s="85"/>
      <c r="BG130" s="16"/>
      <c r="BH130" s="85"/>
      <c r="BI130" s="16"/>
      <c r="BJ130" s="85"/>
      <c r="BK130" s="16"/>
      <c r="BL130" s="85"/>
      <c r="BM130" s="16"/>
      <c r="BN130" s="85"/>
      <c r="BO130" s="16"/>
      <c r="BP130" s="85"/>
      <c r="BQ130" s="16"/>
      <c r="BR130" s="17"/>
      <c r="BS130" s="16"/>
      <c r="BT130" s="19"/>
      <c r="BU130" s="17"/>
      <c r="BV130" s="16"/>
      <c r="BW130" s="17"/>
      <c r="BX130" s="16"/>
      <c r="BY130" s="17"/>
      <c r="BZ130" s="16"/>
      <c r="CA130" s="17"/>
      <c r="CB130" s="16"/>
      <c r="CC130" s="17"/>
      <c r="CD130" s="16"/>
      <c r="CE130" s="17"/>
      <c r="CF130" s="16"/>
      <c r="CG130" s="15"/>
      <c r="CH130" s="16"/>
      <c r="CI130" s="15"/>
      <c r="CJ130" s="16"/>
      <c r="CK130" s="15"/>
      <c r="CL130" s="16"/>
      <c r="CM130" s="15"/>
      <c r="CN130" s="16"/>
      <c r="CO130" s="15"/>
      <c r="CP130" s="16"/>
      <c r="CQ130" s="15"/>
      <c r="CR130" s="16"/>
      <c r="CS130" s="19"/>
      <c r="CT130" s="20">
        <f t="shared" si="4"/>
        <v>57080</v>
      </c>
      <c r="CU130" s="20">
        <f t="shared" si="4"/>
        <v>52460</v>
      </c>
      <c r="CV130" s="21">
        <f t="shared" si="5"/>
        <v>4620</v>
      </c>
    </row>
    <row r="131" spans="1:100" ht="25.5" customHeight="1">
      <c r="A131" s="7">
        <v>47</v>
      </c>
      <c r="B131" s="25" t="s">
        <v>161</v>
      </c>
      <c r="C131" s="9" t="s">
        <v>162</v>
      </c>
      <c r="D131" s="9" t="s">
        <v>1414</v>
      </c>
      <c r="E131" s="9" t="s">
        <v>1412</v>
      </c>
      <c r="F131" s="10" t="s">
        <v>163</v>
      </c>
      <c r="G131" s="143" t="s">
        <v>18</v>
      </c>
      <c r="H131" s="24" t="s">
        <v>1417</v>
      </c>
      <c r="I131" s="12">
        <v>6200</v>
      </c>
      <c r="J131" s="24"/>
      <c r="K131" s="14">
        <f t="shared" si="6"/>
        <v>54560</v>
      </c>
      <c r="L131" s="2"/>
      <c r="M131" s="15">
        <v>1500</v>
      </c>
      <c r="N131" s="16">
        <v>1500</v>
      </c>
      <c r="O131" s="15">
        <v>1000</v>
      </c>
      <c r="P131" s="16">
        <v>1000</v>
      </c>
      <c r="Q131" s="15">
        <v>5000</v>
      </c>
      <c r="R131" s="16">
        <v>5000</v>
      </c>
      <c r="S131" s="15">
        <v>8000</v>
      </c>
      <c r="T131" s="16">
        <f>1500+0</f>
        <v>1500</v>
      </c>
      <c r="U131" s="17"/>
      <c r="V131" s="16"/>
      <c r="W131" s="15"/>
      <c r="X131" s="16"/>
      <c r="Y131" s="18">
        <v>4340</v>
      </c>
      <c r="Z131" s="16">
        <f>6500+0</f>
        <v>6500</v>
      </c>
      <c r="AA131" s="18">
        <v>4340</v>
      </c>
      <c r="AB131" s="16">
        <v>9240</v>
      </c>
      <c r="AC131" s="18">
        <v>4340</v>
      </c>
      <c r="AD131" s="16">
        <v>0</v>
      </c>
      <c r="AE131" s="18">
        <v>4340</v>
      </c>
      <c r="AF131" s="16">
        <v>9240</v>
      </c>
      <c r="AG131" s="18">
        <v>4340</v>
      </c>
      <c r="AH131" s="16"/>
      <c r="AI131" s="18">
        <v>4340</v>
      </c>
      <c r="AJ131" s="16"/>
      <c r="AK131" s="18">
        <v>4340</v>
      </c>
      <c r="AL131" s="16"/>
      <c r="AM131" s="18">
        <v>4340</v>
      </c>
      <c r="AN131" s="16">
        <v>9240</v>
      </c>
      <c r="AO131" s="18">
        <v>4340</v>
      </c>
      <c r="AP131" s="16">
        <v>9240</v>
      </c>
      <c r="AQ131" s="17"/>
      <c r="AR131" s="16"/>
      <c r="AS131" s="17"/>
      <c r="AT131" s="16"/>
      <c r="AU131" s="82"/>
      <c r="AV131" s="85"/>
      <c r="AW131" s="16"/>
      <c r="AX131" s="85"/>
      <c r="AY131" s="16"/>
      <c r="AZ131" s="85"/>
      <c r="BA131" s="16"/>
      <c r="BB131" s="85"/>
      <c r="BC131" s="16"/>
      <c r="BD131" s="85"/>
      <c r="BE131" s="16"/>
      <c r="BF131" s="85"/>
      <c r="BG131" s="16"/>
      <c r="BH131" s="85"/>
      <c r="BI131" s="16"/>
      <c r="BJ131" s="85"/>
      <c r="BK131" s="16"/>
      <c r="BL131" s="85"/>
      <c r="BM131" s="16"/>
      <c r="BN131" s="85"/>
      <c r="BO131" s="16"/>
      <c r="BP131" s="85"/>
      <c r="BQ131" s="16"/>
      <c r="BR131" s="17"/>
      <c r="BS131" s="16"/>
      <c r="BT131" s="19"/>
      <c r="BU131" s="17"/>
      <c r="BV131" s="16"/>
      <c r="BW131" s="17"/>
      <c r="BX131" s="16"/>
      <c r="BY131" s="17"/>
      <c r="BZ131" s="16"/>
      <c r="CA131" s="17"/>
      <c r="CB131" s="16"/>
      <c r="CC131" s="17"/>
      <c r="CD131" s="16"/>
      <c r="CE131" s="17"/>
      <c r="CF131" s="16"/>
      <c r="CG131" s="15"/>
      <c r="CH131" s="16"/>
      <c r="CI131" s="15"/>
      <c r="CJ131" s="16"/>
      <c r="CK131" s="15"/>
      <c r="CL131" s="16"/>
      <c r="CM131" s="15"/>
      <c r="CN131" s="16"/>
      <c r="CO131" s="15"/>
      <c r="CP131" s="16"/>
      <c r="CQ131" s="15"/>
      <c r="CR131" s="16"/>
      <c r="CS131" s="19"/>
      <c r="CT131" s="20">
        <f t="shared" si="4"/>
        <v>54560</v>
      </c>
      <c r="CU131" s="20">
        <f t="shared" si="4"/>
        <v>52460</v>
      </c>
      <c r="CV131" s="21">
        <f t="shared" si="5"/>
        <v>2100</v>
      </c>
    </row>
    <row r="132" spans="1:100" ht="25.5" customHeight="1">
      <c r="A132" s="86">
        <v>48</v>
      </c>
      <c r="B132" s="25" t="s">
        <v>164</v>
      </c>
      <c r="C132" s="9" t="s">
        <v>165</v>
      </c>
      <c r="D132" s="9" t="s">
        <v>1414</v>
      </c>
      <c r="E132" s="9" t="s">
        <v>1412</v>
      </c>
      <c r="F132" s="10" t="s">
        <v>166</v>
      </c>
      <c r="G132" s="144"/>
      <c r="H132" s="13"/>
      <c r="I132" s="12">
        <v>6600</v>
      </c>
      <c r="J132" s="24"/>
      <c r="K132" s="14">
        <f t="shared" si="6"/>
        <v>57080</v>
      </c>
      <c r="L132" s="2"/>
      <c r="M132" s="15">
        <v>1500</v>
      </c>
      <c r="N132" s="16">
        <v>1500</v>
      </c>
      <c r="O132" s="15">
        <v>1000</v>
      </c>
      <c r="P132" s="16">
        <v>1000</v>
      </c>
      <c r="Q132" s="15">
        <v>5000</v>
      </c>
      <c r="R132" s="16">
        <v>5000</v>
      </c>
      <c r="S132" s="15">
        <v>8000</v>
      </c>
      <c r="T132" s="16">
        <v>1500</v>
      </c>
      <c r="U132" s="17"/>
      <c r="V132" s="16"/>
      <c r="W132" s="15"/>
      <c r="X132" s="16"/>
      <c r="Y132" s="18">
        <v>4620</v>
      </c>
      <c r="Z132" s="16">
        <v>0</v>
      </c>
      <c r="AA132" s="18">
        <v>4620</v>
      </c>
      <c r="AB132" s="16"/>
      <c r="AC132" s="18">
        <v>4620</v>
      </c>
      <c r="AD132" s="16"/>
      <c r="AE132" s="18">
        <v>4620</v>
      </c>
      <c r="AF132" s="16">
        <v>2980</v>
      </c>
      <c r="AG132" s="18">
        <v>4620</v>
      </c>
      <c r="AH132" s="16"/>
      <c r="AI132" s="18">
        <v>4620</v>
      </c>
      <c r="AJ132" s="16"/>
      <c r="AK132" s="18">
        <v>4620</v>
      </c>
      <c r="AL132" s="16"/>
      <c r="AM132" s="18">
        <v>4620</v>
      </c>
      <c r="AN132" s="16"/>
      <c r="AO132" s="18">
        <v>4620</v>
      </c>
      <c r="AP132" s="16">
        <v>10100</v>
      </c>
      <c r="AQ132" s="17"/>
      <c r="AR132" s="16"/>
      <c r="AS132" s="17"/>
      <c r="AT132" s="16"/>
      <c r="AU132" s="82"/>
      <c r="AV132" s="85"/>
      <c r="AW132" s="16"/>
      <c r="AX132" s="85"/>
      <c r="AY132" s="16"/>
      <c r="AZ132" s="85"/>
      <c r="BA132" s="16"/>
      <c r="BB132" s="85"/>
      <c r="BC132" s="16"/>
      <c r="BD132" s="85"/>
      <c r="BE132" s="16"/>
      <c r="BF132" s="85"/>
      <c r="BG132" s="16"/>
      <c r="BH132" s="85"/>
      <c r="BI132" s="16"/>
      <c r="BJ132" s="85"/>
      <c r="BK132" s="16"/>
      <c r="BL132" s="85"/>
      <c r="BM132" s="16"/>
      <c r="BN132" s="85"/>
      <c r="BO132" s="16"/>
      <c r="BP132" s="85"/>
      <c r="BQ132" s="16"/>
      <c r="BR132" s="17"/>
      <c r="BS132" s="16"/>
      <c r="BT132" s="19"/>
      <c r="BU132" s="17"/>
      <c r="BV132" s="16"/>
      <c r="BW132" s="17"/>
      <c r="BX132" s="16"/>
      <c r="BY132" s="17"/>
      <c r="BZ132" s="16"/>
      <c r="CA132" s="17"/>
      <c r="CB132" s="16"/>
      <c r="CC132" s="17"/>
      <c r="CD132" s="16"/>
      <c r="CE132" s="17"/>
      <c r="CF132" s="16"/>
      <c r="CG132" s="15"/>
      <c r="CH132" s="16"/>
      <c r="CI132" s="15"/>
      <c r="CJ132" s="16"/>
      <c r="CK132" s="15"/>
      <c r="CL132" s="16"/>
      <c r="CM132" s="15"/>
      <c r="CN132" s="16"/>
      <c r="CO132" s="15"/>
      <c r="CP132" s="16"/>
      <c r="CQ132" s="15"/>
      <c r="CR132" s="16"/>
      <c r="CS132" s="19"/>
      <c r="CT132" s="20">
        <f t="shared" si="4"/>
        <v>57080</v>
      </c>
      <c r="CU132" s="20">
        <f t="shared" si="4"/>
        <v>22080</v>
      </c>
      <c r="CV132" s="21">
        <f t="shared" si="5"/>
        <v>35000</v>
      </c>
    </row>
    <row r="133" spans="1:100" ht="25.5" customHeight="1">
      <c r="A133" s="7">
        <v>49</v>
      </c>
      <c r="B133" s="25" t="s">
        <v>167</v>
      </c>
      <c r="C133" s="9" t="s">
        <v>168</v>
      </c>
      <c r="D133" s="9" t="s">
        <v>1414</v>
      </c>
      <c r="E133" s="9" t="s">
        <v>1412</v>
      </c>
      <c r="F133" s="10" t="s">
        <v>169</v>
      </c>
      <c r="G133" s="22"/>
      <c r="H133" s="24"/>
      <c r="I133" s="12">
        <v>6600</v>
      </c>
      <c r="J133" s="24"/>
      <c r="K133" s="14">
        <f t="shared" si="6"/>
        <v>57080</v>
      </c>
      <c r="L133" s="2"/>
      <c r="M133" s="15">
        <v>1500</v>
      </c>
      <c r="N133" s="16">
        <v>1500</v>
      </c>
      <c r="O133" s="15">
        <v>1000</v>
      </c>
      <c r="P133" s="16">
        <v>1000</v>
      </c>
      <c r="Q133" s="15">
        <v>5000</v>
      </c>
      <c r="R133" s="16">
        <v>5000</v>
      </c>
      <c r="S133" s="15">
        <v>8000</v>
      </c>
      <c r="T133" s="16">
        <f>1500+0</f>
        <v>1500</v>
      </c>
      <c r="U133" s="17"/>
      <c r="V133" s="16"/>
      <c r="W133" s="15"/>
      <c r="X133" s="16"/>
      <c r="Y133" s="18">
        <v>4620</v>
      </c>
      <c r="Z133" s="16"/>
      <c r="AA133" s="18">
        <v>4620</v>
      </c>
      <c r="AB133" s="16"/>
      <c r="AC133" s="18">
        <v>4620</v>
      </c>
      <c r="AD133" s="16"/>
      <c r="AE133" s="18">
        <v>4620</v>
      </c>
      <c r="AF133" s="16">
        <v>5000</v>
      </c>
      <c r="AG133" s="18">
        <v>4620</v>
      </c>
      <c r="AH133" s="16"/>
      <c r="AI133" s="18">
        <v>4620</v>
      </c>
      <c r="AJ133" s="16"/>
      <c r="AK133" s="18">
        <v>4620</v>
      </c>
      <c r="AL133" s="16"/>
      <c r="AM133" s="18">
        <v>4620</v>
      </c>
      <c r="AN133" s="16"/>
      <c r="AO133" s="18">
        <v>4620</v>
      </c>
      <c r="AP133" s="16">
        <v>3500</v>
      </c>
      <c r="AQ133" s="17"/>
      <c r="AR133" s="16"/>
      <c r="AS133" s="17"/>
      <c r="AT133" s="16"/>
      <c r="AU133" s="82"/>
      <c r="AV133" s="85"/>
      <c r="AW133" s="16"/>
      <c r="AX133" s="85"/>
      <c r="AY133" s="16"/>
      <c r="AZ133" s="85"/>
      <c r="BA133" s="16"/>
      <c r="BB133" s="85"/>
      <c r="BC133" s="16"/>
      <c r="BD133" s="85"/>
      <c r="BE133" s="16"/>
      <c r="BF133" s="85"/>
      <c r="BG133" s="16"/>
      <c r="BH133" s="85"/>
      <c r="BI133" s="16"/>
      <c r="BJ133" s="85"/>
      <c r="BK133" s="16"/>
      <c r="BL133" s="85"/>
      <c r="BM133" s="16"/>
      <c r="BN133" s="85"/>
      <c r="BO133" s="16"/>
      <c r="BP133" s="85"/>
      <c r="BQ133" s="16"/>
      <c r="BR133" s="17"/>
      <c r="BS133" s="16"/>
      <c r="BT133" s="19"/>
      <c r="BU133" s="17"/>
      <c r="BV133" s="16"/>
      <c r="BW133" s="17"/>
      <c r="BX133" s="16"/>
      <c r="BY133" s="17"/>
      <c r="BZ133" s="16"/>
      <c r="CA133" s="17"/>
      <c r="CB133" s="16"/>
      <c r="CC133" s="17"/>
      <c r="CD133" s="16"/>
      <c r="CE133" s="17"/>
      <c r="CF133" s="16"/>
      <c r="CG133" s="15"/>
      <c r="CH133" s="16"/>
      <c r="CI133" s="15"/>
      <c r="CJ133" s="16"/>
      <c r="CK133" s="15"/>
      <c r="CL133" s="16"/>
      <c r="CM133" s="15"/>
      <c r="CN133" s="16"/>
      <c r="CO133" s="15"/>
      <c r="CP133" s="16"/>
      <c r="CQ133" s="15"/>
      <c r="CR133" s="16"/>
      <c r="CS133" s="19"/>
      <c r="CT133" s="20">
        <f t="shared" ref="CT133:CU196" si="7">CQ133+CO133+CM133+CK133+CI133+CG133+CE133+CC133+CA133+BY133+BW133+BU133+BR133+BP133+BN133+BL133+BJ133+BH133+BF133+BD133+BB133+AZ133+AX133+AV133+AS133+AQ133+AO133+AM133+AK133+AI133+AG133+AE133+AC133+AA133+Y133+W133+U133+Q133+O133+M133+S133</f>
        <v>57080</v>
      </c>
      <c r="CU133" s="20">
        <f t="shared" si="7"/>
        <v>17500</v>
      </c>
      <c r="CV133" s="21">
        <f t="shared" ref="CV133:CV196" si="8">CT133-CU133</f>
        <v>39580</v>
      </c>
    </row>
    <row r="134" spans="1:100" ht="25.5" customHeight="1">
      <c r="A134" s="86">
        <v>50</v>
      </c>
      <c r="B134" s="25" t="s">
        <v>170</v>
      </c>
      <c r="C134" s="9" t="s">
        <v>171</v>
      </c>
      <c r="D134" s="9" t="s">
        <v>1414</v>
      </c>
      <c r="E134" s="9" t="s">
        <v>1412</v>
      </c>
      <c r="F134" s="10" t="s">
        <v>172</v>
      </c>
      <c r="G134" s="144"/>
      <c r="H134" s="13"/>
      <c r="I134" s="12">
        <v>6600</v>
      </c>
      <c r="K134" s="14">
        <f t="shared" si="6"/>
        <v>57080</v>
      </c>
      <c r="L134" s="2"/>
      <c r="M134" s="15">
        <v>1500</v>
      </c>
      <c r="N134" s="16">
        <v>1500</v>
      </c>
      <c r="O134" s="15">
        <v>1000</v>
      </c>
      <c r="P134" s="16">
        <v>1000</v>
      </c>
      <c r="Q134" s="15">
        <v>5000</v>
      </c>
      <c r="R134" s="16">
        <v>5000</v>
      </c>
      <c r="S134" s="15">
        <v>8000</v>
      </c>
      <c r="T134" s="16">
        <f>1500+0</f>
        <v>1500</v>
      </c>
      <c r="U134" s="17"/>
      <c r="V134" s="16"/>
      <c r="W134" s="15"/>
      <c r="X134" s="16"/>
      <c r="Y134" s="18">
        <v>4620</v>
      </c>
      <c r="Z134" s="16">
        <v>4620</v>
      </c>
      <c r="AA134" s="18">
        <v>4620</v>
      </c>
      <c r="AB134" s="16">
        <v>11120</v>
      </c>
      <c r="AC134" s="18">
        <v>4620</v>
      </c>
      <c r="AD134" s="16">
        <v>4620</v>
      </c>
      <c r="AE134" s="18">
        <v>4620</v>
      </c>
      <c r="AF134" s="16">
        <v>4620</v>
      </c>
      <c r="AG134" s="18">
        <v>4620</v>
      </c>
      <c r="AH134" s="16">
        <v>4620</v>
      </c>
      <c r="AI134" s="18">
        <v>4620</v>
      </c>
      <c r="AJ134" s="16">
        <v>4620</v>
      </c>
      <c r="AK134" s="18">
        <v>4620</v>
      </c>
      <c r="AL134" s="16">
        <v>4620</v>
      </c>
      <c r="AM134" s="18">
        <v>4620</v>
      </c>
      <c r="AN134" s="16"/>
      <c r="AO134" s="18">
        <v>4620</v>
      </c>
      <c r="AP134" s="16">
        <v>9240</v>
      </c>
      <c r="AQ134" s="17"/>
      <c r="AR134" s="16"/>
      <c r="AS134" s="17"/>
      <c r="AT134" s="16"/>
      <c r="AU134" s="82"/>
      <c r="AV134" s="85"/>
      <c r="AW134" s="16"/>
      <c r="AX134" s="85"/>
      <c r="AY134" s="16"/>
      <c r="AZ134" s="85"/>
      <c r="BA134" s="16"/>
      <c r="BB134" s="85"/>
      <c r="BC134" s="16"/>
      <c r="BD134" s="85"/>
      <c r="BE134" s="16"/>
      <c r="BF134" s="85"/>
      <c r="BG134" s="16"/>
      <c r="BH134" s="85"/>
      <c r="BI134" s="16"/>
      <c r="BJ134" s="85"/>
      <c r="BK134" s="16"/>
      <c r="BL134" s="85"/>
      <c r="BM134" s="16"/>
      <c r="BN134" s="85"/>
      <c r="BO134" s="16"/>
      <c r="BP134" s="85"/>
      <c r="BQ134" s="16"/>
      <c r="BR134" s="17"/>
      <c r="BS134" s="16"/>
      <c r="BT134" s="19"/>
      <c r="BU134" s="17"/>
      <c r="BV134" s="16"/>
      <c r="BW134" s="17"/>
      <c r="BX134" s="16"/>
      <c r="BY134" s="17"/>
      <c r="BZ134" s="16"/>
      <c r="CA134" s="17"/>
      <c r="CB134" s="16"/>
      <c r="CC134" s="17"/>
      <c r="CD134" s="16"/>
      <c r="CE134" s="17"/>
      <c r="CF134" s="16"/>
      <c r="CG134" s="15"/>
      <c r="CH134" s="16"/>
      <c r="CI134" s="15"/>
      <c r="CJ134" s="16"/>
      <c r="CK134" s="15"/>
      <c r="CL134" s="16"/>
      <c r="CM134" s="15"/>
      <c r="CN134" s="16"/>
      <c r="CO134" s="15"/>
      <c r="CP134" s="16"/>
      <c r="CQ134" s="15"/>
      <c r="CR134" s="16"/>
      <c r="CS134" s="19"/>
      <c r="CT134" s="20">
        <f t="shared" si="7"/>
        <v>57080</v>
      </c>
      <c r="CU134" s="20">
        <f t="shared" si="7"/>
        <v>57080</v>
      </c>
      <c r="CV134" s="21">
        <f t="shared" si="8"/>
        <v>0</v>
      </c>
    </row>
    <row r="135" spans="1:100" ht="25.5" customHeight="1">
      <c r="A135" s="7">
        <v>35</v>
      </c>
      <c r="B135" s="25" t="s">
        <v>673</v>
      </c>
      <c r="C135" s="9" t="s">
        <v>674</v>
      </c>
      <c r="D135" s="9" t="s">
        <v>1414</v>
      </c>
      <c r="E135" s="9" t="s">
        <v>1411</v>
      </c>
      <c r="F135" s="83" t="s">
        <v>675</v>
      </c>
      <c r="G135" s="11"/>
      <c r="H135" s="100"/>
      <c r="I135" s="62">
        <v>6600</v>
      </c>
      <c r="J135" s="100"/>
      <c r="K135" s="27">
        <f>CV135</f>
        <v>25360</v>
      </c>
      <c r="L135" s="2"/>
      <c r="M135" s="15">
        <v>1500</v>
      </c>
      <c r="N135" s="16">
        <v>1500</v>
      </c>
      <c r="O135" s="15">
        <v>1000</v>
      </c>
      <c r="P135" s="16">
        <v>1000</v>
      </c>
      <c r="Q135" s="15">
        <v>5000</v>
      </c>
      <c r="R135" s="16">
        <v>1500</v>
      </c>
      <c r="S135" s="15">
        <v>8000</v>
      </c>
      <c r="T135" s="16"/>
      <c r="U135" s="15"/>
      <c r="V135" s="16"/>
      <c r="W135" s="18">
        <v>4620</v>
      </c>
      <c r="X135" s="16">
        <v>0</v>
      </c>
      <c r="Y135" s="18">
        <v>4620</v>
      </c>
      <c r="Z135" s="16">
        <v>0</v>
      </c>
      <c r="AA135" s="18">
        <v>4620</v>
      </c>
      <c r="AB135" s="16"/>
      <c r="AC135" s="18">
        <v>4620</v>
      </c>
      <c r="AD135" s="16">
        <v>9240</v>
      </c>
      <c r="AE135" s="18">
        <v>4620</v>
      </c>
      <c r="AF135" s="16"/>
      <c r="AG135" s="18">
        <v>4620</v>
      </c>
      <c r="AH135" s="16"/>
      <c r="AI135" s="18">
        <v>4620</v>
      </c>
      <c r="AJ135" s="16"/>
      <c r="AK135" s="18">
        <v>4620</v>
      </c>
      <c r="AL135" s="16"/>
      <c r="AM135" s="18">
        <v>4620</v>
      </c>
      <c r="AN135" s="16">
        <v>18480</v>
      </c>
      <c r="AO135" s="85"/>
      <c r="AP135" s="16"/>
      <c r="AQ135" s="85"/>
      <c r="AR135" s="16"/>
      <c r="AS135" s="85"/>
      <c r="AT135" s="16"/>
      <c r="AU135" s="82"/>
      <c r="AV135" s="85"/>
      <c r="AW135" s="16"/>
      <c r="AX135" s="85"/>
      <c r="AY135" s="16"/>
      <c r="AZ135" s="85"/>
      <c r="BA135" s="16"/>
      <c r="BB135" s="85"/>
      <c r="BC135" s="16"/>
      <c r="BD135" s="85"/>
      <c r="BE135" s="16"/>
      <c r="BF135" s="85"/>
      <c r="BG135" s="16"/>
      <c r="BH135" s="85"/>
      <c r="BI135" s="16"/>
      <c r="BJ135" s="85"/>
      <c r="BK135" s="16"/>
      <c r="BL135" s="85"/>
      <c r="BM135" s="16"/>
      <c r="BN135" s="85"/>
      <c r="BO135" s="16"/>
      <c r="BP135" s="85"/>
      <c r="BQ135" s="16"/>
      <c r="BR135" s="17"/>
      <c r="BS135" s="16"/>
      <c r="BT135" s="19"/>
      <c r="BU135" s="17"/>
      <c r="BV135" s="16"/>
      <c r="BW135" s="17"/>
      <c r="BX135" s="16"/>
      <c r="BY135" s="17"/>
      <c r="BZ135" s="16"/>
      <c r="CA135" s="17"/>
      <c r="CB135" s="16"/>
      <c r="CC135" s="17"/>
      <c r="CD135" s="16"/>
      <c r="CE135" s="17"/>
      <c r="CF135" s="16"/>
      <c r="CG135" s="15"/>
      <c r="CH135" s="16"/>
      <c r="CI135" s="15"/>
      <c r="CJ135" s="16"/>
      <c r="CK135" s="15"/>
      <c r="CL135" s="16"/>
      <c r="CM135" s="15"/>
      <c r="CN135" s="16"/>
      <c r="CO135" s="15"/>
      <c r="CP135" s="16"/>
      <c r="CQ135" s="15"/>
      <c r="CR135" s="16"/>
      <c r="CS135" s="19"/>
      <c r="CT135" s="20">
        <f t="shared" si="7"/>
        <v>57080</v>
      </c>
      <c r="CU135" s="20">
        <f t="shared" si="7"/>
        <v>31720</v>
      </c>
      <c r="CV135" s="21">
        <f t="shared" si="8"/>
        <v>25360</v>
      </c>
    </row>
    <row r="136" spans="1:100" ht="25.5" customHeight="1">
      <c r="A136" s="86">
        <v>36</v>
      </c>
      <c r="B136" s="25" t="s">
        <v>676</v>
      </c>
      <c r="C136" s="9" t="s">
        <v>677</v>
      </c>
      <c r="D136" s="9" t="s">
        <v>1414</v>
      </c>
      <c r="E136" s="9" t="s">
        <v>1411</v>
      </c>
      <c r="F136" s="83" t="s">
        <v>678</v>
      </c>
      <c r="G136" s="144" t="s">
        <v>383</v>
      </c>
      <c r="H136" s="13" t="s">
        <v>1417</v>
      </c>
      <c r="I136" s="62">
        <v>6200</v>
      </c>
      <c r="K136" s="14">
        <f>CV136</f>
        <v>4340</v>
      </c>
      <c r="L136" s="2"/>
      <c r="M136" s="15">
        <v>1500</v>
      </c>
      <c r="N136" s="16">
        <v>1500</v>
      </c>
      <c r="O136" s="15">
        <v>1000</v>
      </c>
      <c r="P136" s="16">
        <v>1000</v>
      </c>
      <c r="Q136" s="15">
        <v>5000</v>
      </c>
      <c r="R136" s="16">
        <v>5000</v>
      </c>
      <c r="S136" s="15">
        <v>8000</v>
      </c>
      <c r="T136" s="16">
        <v>1500</v>
      </c>
      <c r="U136" s="15"/>
      <c r="V136" s="16"/>
      <c r="W136" s="18">
        <v>4340</v>
      </c>
      <c r="X136" s="16"/>
      <c r="Y136" s="18">
        <v>4340</v>
      </c>
      <c r="Z136" s="16"/>
      <c r="AA136" s="18">
        <v>4340</v>
      </c>
      <c r="AB136" s="16">
        <f>7000+6000</f>
        <v>13000</v>
      </c>
      <c r="AC136" s="18">
        <v>4340</v>
      </c>
      <c r="AD136" s="16"/>
      <c r="AE136" s="18">
        <v>4340</v>
      </c>
      <c r="AF136" s="16">
        <v>10000</v>
      </c>
      <c r="AG136" s="18">
        <v>4340</v>
      </c>
      <c r="AH136" s="16"/>
      <c r="AI136" s="18">
        <v>4340</v>
      </c>
      <c r="AJ136" s="16">
        <f>7800+6080</f>
        <v>13880</v>
      </c>
      <c r="AK136" s="18">
        <v>4340</v>
      </c>
      <c r="AL136" s="16">
        <v>4340</v>
      </c>
      <c r="AM136" s="18">
        <v>4340</v>
      </c>
      <c r="AN136" s="16"/>
      <c r="AO136" s="85"/>
      <c r="AP136" s="16"/>
      <c r="AQ136" s="85"/>
      <c r="AR136" s="16"/>
      <c r="AS136" s="85"/>
      <c r="AT136" s="16"/>
      <c r="AU136" s="82"/>
      <c r="AV136" s="85"/>
      <c r="AW136" s="16"/>
      <c r="AX136" s="85"/>
      <c r="AY136" s="16"/>
      <c r="AZ136" s="85"/>
      <c r="BA136" s="16"/>
      <c r="BB136" s="85"/>
      <c r="BC136" s="16"/>
      <c r="BD136" s="85"/>
      <c r="BE136" s="16"/>
      <c r="BF136" s="85"/>
      <c r="BG136" s="16"/>
      <c r="BH136" s="85"/>
      <c r="BI136" s="16"/>
      <c r="BJ136" s="85"/>
      <c r="BK136" s="16"/>
      <c r="BL136" s="85"/>
      <c r="BM136" s="16"/>
      <c r="BN136" s="85"/>
      <c r="BO136" s="16"/>
      <c r="BP136" s="85"/>
      <c r="BQ136" s="16"/>
      <c r="BR136" s="17"/>
      <c r="BS136" s="16"/>
      <c r="BT136" s="19"/>
      <c r="BU136" s="17"/>
      <c r="BV136" s="16"/>
      <c r="BW136" s="17"/>
      <c r="BX136" s="16"/>
      <c r="BY136" s="17"/>
      <c r="BZ136" s="16"/>
      <c r="CA136" s="17"/>
      <c r="CB136" s="16"/>
      <c r="CC136" s="17"/>
      <c r="CD136" s="16"/>
      <c r="CE136" s="17"/>
      <c r="CF136" s="16"/>
      <c r="CG136" s="15"/>
      <c r="CH136" s="16"/>
      <c r="CI136" s="15"/>
      <c r="CJ136" s="16"/>
      <c r="CK136" s="15"/>
      <c r="CL136" s="16"/>
      <c r="CM136" s="15"/>
      <c r="CN136" s="16"/>
      <c r="CO136" s="15"/>
      <c r="CP136" s="16"/>
      <c r="CQ136" s="15"/>
      <c r="CR136" s="16"/>
      <c r="CS136" s="19"/>
      <c r="CT136" s="20">
        <f t="shared" si="7"/>
        <v>54560</v>
      </c>
      <c r="CU136" s="20">
        <f t="shared" si="7"/>
        <v>50220</v>
      </c>
      <c r="CV136" s="21">
        <f t="shared" si="8"/>
        <v>4340</v>
      </c>
    </row>
    <row r="137" spans="1:100" ht="25.5" customHeight="1">
      <c r="A137" s="7">
        <v>37</v>
      </c>
      <c r="B137" s="25" t="s">
        <v>679</v>
      </c>
      <c r="C137" s="9" t="s">
        <v>680</v>
      </c>
      <c r="D137" s="9" t="s">
        <v>1414</v>
      </c>
      <c r="E137" s="9" t="s">
        <v>1411</v>
      </c>
      <c r="F137" s="83" t="s">
        <v>681</v>
      </c>
      <c r="G137" s="144"/>
      <c r="H137" s="100" t="s">
        <v>639</v>
      </c>
      <c r="I137" s="62">
        <v>0</v>
      </c>
      <c r="J137" s="100" t="s">
        <v>639</v>
      </c>
      <c r="K137" s="14">
        <f>CV137</f>
        <v>0</v>
      </c>
      <c r="L137" s="2"/>
      <c r="M137" s="15">
        <v>1500</v>
      </c>
      <c r="N137" s="16">
        <v>1500</v>
      </c>
      <c r="O137" s="15">
        <v>1000</v>
      </c>
      <c r="P137" s="16">
        <v>1000</v>
      </c>
      <c r="Q137" s="15">
        <v>5000</v>
      </c>
      <c r="R137" s="16">
        <v>2500</v>
      </c>
      <c r="S137" s="15">
        <v>8000</v>
      </c>
      <c r="T137" s="16">
        <v>0</v>
      </c>
      <c r="U137" s="15"/>
      <c r="V137" s="16"/>
      <c r="W137" s="18">
        <v>0</v>
      </c>
      <c r="X137" s="16"/>
      <c r="Y137" s="18">
        <v>0</v>
      </c>
      <c r="Z137" s="16"/>
      <c r="AA137" s="18">
        <v>0</v>
      </c>
      <c r="AB137" s="16"/>
      <c r="AC137" s="18">
        <v>0</v>
      </c>
      <c r="AD137" s="16">
        <v>10500</v>
      </c>
      <c r="AE137" s="18">
        <v>0</v>
      </c>
      <c r="AF137" s="16"/>
      <c r="AG137" s="18">
        <v>0</v>
      </c>
      <c r="AH137" s="16"/>
      <c r="AI137" s="18">
        <v>0</v>
      </c>
      <c r="AJ137" s="16"/>
      <c r="AK137" s="18">
        <v>0</v>
      </c>
      <c r="AL137" s="16"/>
      <c r="AM137" s="18">
        <v>0</v>
      </c>
      <c r="AN137" s="16"/>
      <c r="AO137" s="85"/>
      <c r="AP137" s="16"/>
      <c r="AQ137" s="85"/>
      <c r="AR137" s="16"/>
      <c r="AS137" s="85"/>
      <c r="AT137" s="16"/>
      <c r="AU137" s="82"/>
      <c r="AV137" s="85"/>
      <c r="AW137" s="16"/>
      <c r="AX137" s="85"/>
      <c r="AY137" s="16"/>
      <c r="AZ137" s="85"/>
      <c r="BA137" s="16"/>
      <c r="BB137" s="85"/>
      <c r="BC137" s="16"/>
      <c r="BD137" s="85"/>
      <c r="BE137" s="16"/>
      <c r="BF137" s="85"/>
      <c r="BG137" s="16"/>
      <c r="BH137" s="85"/>
      <c r="BI137" s="16"/>
      <c r="BJ137" s="85"/>
      <c r="BK137" s="16"/>
      <c r="BL137" s="85"/>
      <c r="BM137" s="16"/>
      <c r="BN137" s="85"/>
      <c r="BO137" s="16"/>
      <c r="BP137" s="85"/>
      <c r="BQ137" s="16"/>
      <c r="BR137" s="17"/>
      <c r="BS137" s="16"/>
      <c r="BT137" s="19"/>
      <c r="BU137" s="17"/>
      <c r="BV137" s="16"/>
      <c r="BW137" s="17"/>
      <c r="BX137" s="16"/>
      <c r="BY137" s="17"/>
      <c r="BZ137" s="16"/>
      <c r="CA137" s="17"/>
      <c r="CB137" s="16"/>
      <c r="CC137" s="17"/>
      <c r="CD137" s="16"/>
      <c r="CE137" s="17"/>
      <c r="CF137" s="16"/>
      <c r="CG137" s="15"/>
      <c r="CH137" s="16"/>
      <c r="CI137" s="15"/>
      <c r="CJ137" s="16"/>
      <c r="CK137" s="15"/>
      <c r="CL137" s="16"/>
      <c r="CM137" s="15"/>
      <c r="CN137" s="16"/>
      <c r="CO137" s="15"/>
      <c r="CP137" s="16"/>
      <c r="CQ137" s="15"/>
      <c r="CR137" s="16"/>
      <c r="CS137" s="19"/>
      <c r="CT137" s="20">
        <f t="shared" si="7"/>
        <v>15500</v>
      </c>
      <c r="CU137" s="20">
        <f t="shared" si="7"/>
        <v>15500</v>
      </c>
      <c r="CV137" s="21">
        <f t="shared" si="8"/>
        <v>0</v>
      </c>
    </row>
    <row r="138" spans="1:100" ht="25.5" customHeight="1">
      <c r="A138" s="86">
        <v>38</v>
      </c>
      <c r="B138" s="25" t="s">
        <v>682</v>
      </c>
      <c r="C138" s="9" t="s">
        <v>683</v>
      </c>
      <c r="D138" s="9" t="s">
        <v>1414</v>
      </c>
      <c r="E138" s="9" t="s">
        <v>1411</v>
      </c>
      <c r="F138" s="83" t="s">
        <v>684</v>
      </c>
      <c r="G138" s="22"/>
      <c r="H138" s="84"/>
      <c r="I138" s="62">
        <v>6600</v>
      </c>
      <c r="J138" s="84"/>
      <c r="K138" s="14">
        <f>CV138</f>
        <v>24980</v>
      </c>
      <c r="L138" s="2"/>
      <c r="M138" s="15">
        <v>1500</v>
      </c>
      <c r="N138" s="16">
        <v>1500</v>
      </c>
      <c r="O138" s="15">
        <v>1000</v>
      </c>
      <c r="P138" s="16">
        <v>1000</v>
      </c>
      <c r="Q138" s="15">
        <v>5000</v>
      </c>
      <c r="R138" s="16">
        <v>5000</v>
      </c>
      <c r="S138" s="15">
        <v>8000</v>
      </c>
      <c r="T138" s="16">
        <v>1500</v>
      </c>
      <c r="U138" s="15"/>
      <c r="V138" s="16"/>
      <c r="W138" s="18">
        <v>4620</v>
      </c>
      <c r="X138" s="16">
        <v>0</v>
      </c>
      <c r="Y138" s="18">
        <v>4620</v>
      </c>
      <c r="Z138" s="16">
        <v>0</v>
      </c>
      <c r="AA138" s="18">
        <v>4620</v>
      </c>
      <c r="AB138" s="16"/>
      <c r="AC138" s="18">
        <v>4620</v>
      </c>
      <c r="AD138" s="16">
        <v>9240</v>
      </c>
      <c r="AE138" s="18">
        <v>4620</v>
      </c>
      <c r="AF138" s="16"/>
      <c r="AG138" s="18">
        <v>4620</v>
      </c>
      <c r="AH138" s="16"/>
      <c r="AI138" s="18">
        <v>4620</v>
      </c>
      <c r="AJ138" s="16"/>
      <c r="AK138" s="18">
        <v>4620</v>
      </c>
      <c r="AL138" s="16"/>
      <c r="AM138" s="18">
        <v>4620</v>
      </c>
      <c r="AN138" s="16">
        <v>13860</v>
      </c>
      <c r="AO138" s="85"/>
      <c r="AP138" s="16"/>
      <c r="AQ138" s="85"/>
      <c r="AR138" s="16"/>
      <c r="AS138" s="85"/>
      <c r="AT138" s="16"/>
      <c r="AU138" s="82"/>
      <c r="AV138" s="85"/>
      <c r="AW138" s="16"/>
      <c r="AX138" s="85"/>
      <c r="AY138" s="16"/>
      <c r="AZ138" s="85"/>
      <c r="BA138" s="16"/>
      <c r="BB138" s="85"/>
      <c r="BC138" s="16"/>
      <c r="BD138" s="85"/>
      <c r="BE138" s="16"/>
      <c r="BF138" s="85"/>
      <c r="BG138" s="16"/>
      <c r="BH138" s="85"/>
      <c r="BI138" s="16"/>
      <c r="BJ138" s="85"/>
      <c r="BK138" s="16"/>
      <c r="BL138" s="85"/>
      <c r="BM138" s="16"/>
      <c r="BN138" s="85"/>
      <c r="BO138" s="16"/>
      <c r="BP138" s="85"/>
      <c r="BQ138" s="16"/>
      <c r="BR138" s="17"/>
      <c r="BS138" s="16"/>
      <c r="BT138" s="19"/>
      <c r="BU138" s="17"/>
      <c r="BV138" s="16"/>
      <c r="BW138" s="17"/>
      <c r="BX138" s="16"/>
      <c r="BY138" s="17"/>
      <c r="BZ138" s="16"/>
      <c r="CA138" s="17"/>
      <c r="CB138" s="16"/>
      <c r="CC138" s="17"/>
      <c r="CD138" s="16"/>
      <c r="CE138" s="17"/>
      <c r="CF138" s="16"/>
      <c r="CG138" s="15"/>
      <c r="CH138" s="16"/>
      <c r="CI138" s="15"/>
      <c r="CJ138" s="16"/>
      <c r="CK138" s="15"/>
      <c r="CL138" s="16"/>
      <c r="CM138" s="15"/>
      <c r="CN138" s="16"/>
      <c r="CO138" s="15"/>
      <c r="CP138" s="16"/>
      <c r="CQ138" s="15"/>
      <c r="CR138" s="16"/>
      <c r="CS138" s="19"/>
      <c r="CT138" s="20">
        <f t="shared" si="7"/>
        <v>57080</v>
      </c>
      <c r="CU138" s="20">
        <f t="shared" si="7"/>
        <v>32100</v>
      </c>
      <c r="CV138" s="21">
        <f t="shared" si="8"/>
        <v>24980</v>
      </c>
    </row>
    <row r="139" spans="1:100" ht="25.5" customHeight="1">
      <c r="A139" s="7">
        <v>51</v>
      </c>
      <c r="B139" s="25" t="s">
        <v>173</v>
      </c>
      <c r="C139" s="9" t="s">
        <v>174</v>
      </c>
      <c r="D139" s="9" t="s">
        <v>1414</v>
      </c>
      <c r="E139" s="9" t="s">
        <v>1412</v>
      </c>
      <c r="F139" s="10" t="s">
        <v>175</v>
      </c>
      <c r="G139" s="22"/>
      <c r="H139" s="24"/>
      <c r="I139" s="12">
        <v>6600</v>
      </c>
      <c r="J139" s="24"/>
      <c r="K139" s="33">
        <f>CT139</f>
        <v>57080</v>
      </c>
      <c r="L139" s="2"/>
      <c r="M139" s="15">
        <v>1500</v>
      </c>
      <c r="N139" s="16">
        <v>1500</v>
      </c>
      <c r="O139" s="15">
        <v>1000</v>
      </c>
      <c r="P139" s="16">
        <v>1000</v>
      </c>
      <c r="Q139" s="15">
        <v>5000</v>
      </c>
      <c r="R139" s="16">
        <f>2500+0</f>
        <v>2500</v>
      </c>
      <c r="S139" s="15">
        <v>8000</v>
      </c>
      <c r="T139" s="16">
        <f>0+0</f>
        <v>0</v>
      </c>
      <c r="U139" s="17"/>
      <c r="V139" s="16"/>
      <c r="W139" s="15"/>
      <c r="X139" s="16">
        <v>5000</v>
      </c>
      <c r="Y139" s="18">
        <v>4620</v>
      </c>
      <c r="Z139" s="16">
        <v>10120</v>
      </c>
      <c r="AA139" s="18">
        <v>4620</v>
      </c>
      <c r="AB139" s="16">
        <v>4620</v>
      </c>
      <c r="AC139" s="18">
        <v>4620</v>
      </c>
      <c r="AD139" s="16">
        <v>4620</v>
      </c>
      <c r="AE139" s="18">
        <v>4620</v>
      </c>
      <c r="AF139" s="16">
        <v>4620</v>
      </c>
      <c r="AG139" s="18">
        <v>4620</v>
      </c>
      <c r="AH139" s="16">
        <v>4620</v>
      </c>
      <c r="AI139" s="18">
        <v>4620</v>
      </c>
      <c r="AJ139" s="16">
        <v>4620</v>
      </c>
      <c r="AK139" s="18">
        <v>4620</v>
      </c>
      <c r="AL139" s="16">
        <v>4620</v>
      </c>
      <c r="AM139" s="18">
        <v>4620</v>
      </c>
      <c r="AN139" s="16"/>
      <c r="AO139" s="18">
        <v>4620</v>
      </c>
      <c r="AP139" s="16">
        <v>4620</v>
      </c>
      <c r="AQ139" s="17"/>
      <c r="AR139" s="16"/>
      <c r="AS139" s="17"/>
      <c r="AT139" s="16"/>
      <c r="AU139" s="82"/>
      <c r="AV139" s="85"/>
      <c r="AW139" s="16"/>
      <c r="AX139" s="85"/>
      <c r="AY139" s="16"/>
      <c r="AZ139" s="85"/>
      <c r="BA139" s="16"/>
      <c r="BB139" s="85"/>
      <c r="BC139" s="16"/>
      <c r="BD139" s="85"/>
      <c r="BE139" s="16"/>
      <c r="BF139" s="85"/>
      <c r="BG139" s="16"/>
      <c r="BH139" s="85"/>
      <c r="BI139" s="16"/>
      <c r="BJ139" s="85"/>
      <c r="BK139" s="16"/>
      <c r="BL139" s="85"/>
      <c r="BM139" s="16"/>
      <c r="BN139" s="85"/>
      <c r="BO139" s="16"/>
      <c r="BP139" s="85"/>
      <c r="BQ139" s="16"/>
      <c r="BR139" s="17"/>
      <c r="BS139" s="16"/>
      <c r="BT139" s="19"/>
      <c r="BU139" s="17"/>
      <c r="BV139" s="16"/>
      <c r="BW139" s="17"/>
      <c r="BX139" s="16"/>
      <c r="BY139" s="17"/>
      <c r="BZ139" s="16"/>
      <c r="CA139" s="17"/>
      <c r="CB139" s="16"/>
      <c r="CC139" s="17"/>
      <c r="CD139" s="16"/>
      <c r="CE139" s="17"/>
      <c r="CF139" s="16"/>
      <c r="CG139" s="15"/>
      <c r="CH139" s="16"/>
      <c r="CI139" s="15"/>
      <c r="CJ139" s="16"/>
      <c r="CK139" s="15"/>
      <c r="CL139" s="16"/>
      <c r="CM139" s="15"/>
      <c r="CN139" s="16"/>
      <c r="CO139" s="15"/>
      <c r="CP139" s="16"/>
      <c r="CQ139" s="15"/>
      <c r="CR139" s="16"/>
      <c r="CS139" s="19"/>
      <c r="CT139" s="20">
        <f t="shared" si="7"/>
        <v>57080</v>
      </c>
      <c r="CU139" s="20">
        <f t="shared" si="7"/>
        <v>52460</v>
      </c>
      <c r="CV139" s="21">
        <f t="shared" si="8"/>
        <v>4620</v>
      </c>
    </row>
    <row r="140" spans="1:100" ht="25.5" customHeight="1">
      <c r="A140" s="86">
        <v>39</v>
      </c>
      <c r="B140" s="25" t="s">
        <v>685</v>
      </c>
      <c r="C140" s="9" t="s">
        <v>686</v>
      </c>
      <c r="D140" s="9" t="s">
        <v>1414</v>
      </c>
      <c r="E140" s="9" t="s">
        <v>1411</v>
      </c>
      <c r="F140" s="83" t="s">
        <v>687</v>
      </c>
      <c r="G140" s="22"/>
      <c r="H140" s="84" t="s">
        <v>1422</v>
      </c>
      <c r="I140" s="62">
        <v>3300</v>
      </c>
      <c r="J140" s="84" t="s">
        <v>71</v>
      </c>
      <c r="K140" s="14">
        <f>CV140</f>
        <v>2310</v>
      </c>
      <c r="L140" s="2"/>
      <c r="M140" s="15">
        <v>1500</v>
      </c>
      <c r="N140" s="16">
        <v>1500</v>
      </c>
      <c r="O140" s="15">
        <v>1000</v>
      </c>
      <c r="P140" s="16">
        <v>1000</v>
      </c>
      <c r="Q140" s="15">
        <v>5000</v>
      </c>
      <c r="R140" s="16">
        <v>5000</v>
      </c>
      <c r="S140" s="15">
        <v>8000</v>
      </c>
      <c r="T140" s="16">
        <f>1500+0</f>
        <v>1500</v>
      </c>
      <c r="U140" s="15"/>
      <c r="V140" s="16"/>
      <c r="W140" s="18">
        <v>2310</v>
      </c>
      <c r="X140" s="16">
        <v>2310</v>
      </c>
      <c r="Y140" s="18">
        <v>2310</v>
      </c>
      <c r="Z140" s="16">
        <v>8810</v>
      </c>
      <c r="AA140" s="18">
        <v>2310</v>
      </c>
      <c r="AB140" s="16">
        <v>2310</v>
      </c>
      <c r="AC140" s="18">
        <v>2310</v>
      </c>
      <c r="AD140" s="16">
        <v>2310</v>
      </c>
      <c r="AE140" s="18">
        <v>2310</v>
      </c>
      <c r="AF140" s="16">
        <v>2310</v>
      </c>
      <c r="AG140" s="18">
        <v>2310</v>
      </c>
      <c r="AH140" s="16">
        <v>2310</v>
      </c>
      <c r="AI140" s="18">
        <v>2310</v>
      </c>
      <c r="AJ140" s="16"/>
      <c r="AK140" s="18">
        <v>2310</v>
      </c>
      <c r="AL140" s="16"/>
      <c r="AM140" s="18">
        <v>2310</v>
      </c>
      <c r="AN140" s="16">
        <f>2310+2310</f>
        <v>4620</v>
      </c>
      <c r="AO140" s="85"/>
      <c r="AP140" s="16"/>
      <c r="AQ140" s="85"/>
      <c r="AR140" s="16"/>
      <c r="AS140" s="85"/>
      <c r="AT140" s="16"/>
      <c r="AU140" s="82"/>
      <c r="AV140" s="85"/>
      <c r="AW140" s="16"/>
      <c r="AX140" s="85"/>
      <c r="AY140" s="16"/>
      <c r="AZ140" s="85"/>
      <c r="BA140" s="16"/>
      <c r="BB140" s="85"/>
      <c r="BC140" s="16"/>
      <c r="BD140" s="85"/>
      <c r="BE140" s="16"/>
      <c r="BF140" s="85"/>
      <c r="BG140" s="16"/>
      <c r="BH140" s="85"/>
      <c r="BI140" s="16"/>
      <c r="BJ140" s="85"/>
      <c r="BK140" s="16"/>
      <c r="BL140" s="85"/>
      <c r="BM140" s="16"/>
      <c r="BN140" s="85"/>
      <c r="BO140" s="16"/>
      <c r="BP140" s="85"/>
      <c r="BQ140" s="16"/>
      <c r="BR140" s="17"/>
      <c r="BS140" s="16"/>
      <c r="BT140" s="19"/>
      <c r="BU140" s="17"/>
      <c r="BV140" s="16"/>
      <c r="BW140" s="17"/>
      <c r="BX140" s="16"/>
      <c r="BY140" s="17"/>
      <c r="BZ140" s="16"/>
      <c r="CA140" s="17"/>
      <c r="CB140" s="16"/>
      <c r="CC140" s="17"/>
      <c r="CD140" s="16"/>
      <c r="CE140" s="17"/>
      <c r="CF140" s="16"/>
      <c r="CG140" s="15"/>
      <c r="CH140" s="16"/>
      <c r="CI140" s="15"/>
      <c r="CJ140" s="16"/>
      <c r="CK140" s="15"/>
      <c r="CL140" s="16"/>
      <c r="CM140" s="15"/>
      <c r="CN140" s="16"/>
      <c r="CO140" s="15"/>
      <c r="CP140" s="16"/>
      <c r="CQ140" s="15"/>
      <c r="CR140" s="16"/>
      <c r="CS140" s="19"/>
      <c r="CT140" s="20">
        <f t="shared" si="7"/>
        <v>36290</v>
      </c>
      <c r="CU140" s="20">
        <f t="shared" si="7"/>
        <v>33980</v>
      </c>
      <c r="CV140" s="21">
        <f t="shared" si="8"/>
        <v>2310</v>
      </c>
    </row>
    <row r="141" spans="1:100" ht="25.5" customHeight="1">
      <c r="A141" s="7">
        <v>40</v>
      </c>
      <c r="B141" s="25" t="s">
        <v>688</v>
      </c>
      <c r="C141" s="9" t="s">
        <v>689</v>
      </c>
      <c r="D141" s="9" t="s">
        <v>1414</v>
      </c>
      <c r="E141" s="9" t="s">
        <v>1411</v>
      </c>
      <c r="F141" s="83" t="s">
        <v>690</v>
      </c>
      <c r="G141" s="144"/>
      <c r="H141" s="84" t="s">
        <v>1422</v>
      </c>
      <c r="I141" s="62">
        <v>3300</v>
      </c>
      <c r="J141" s="84" t="s">
        <v>71</v>
      </c>
      <c r="K141" s="14">
        <f>CV141</f>
        <v>0</v>
      </c>
      <c r="L141" s="2"/>
      <c r="M141" s="15">
        <v>1500</v>
      </c>
      <c r="N141" s="16">
        <v>1500</v>
      </c>
      <c r="O141" s="15">
        <v>1000</v>
      </c>
      <c r="P141" s="16">
        <v>1000</v>
      </c>
      <c r="Q141" s="15">
        <v>5000</v>
      </c>
      <c r="R141" s="16">
        <v>5000</v>
      </c>
      <c r="S141" s="15">
        <v>8000</v>
      </c>
      <c r="T141" s="16">
        <v>1500</v>
      </c>
      <c r="U141" s="15"/>
      <c r="V141" s="16"/>
      <c r="W141" s="18">
        <v>2310</v>
      </c>
      <c r="X141" s="16">
        <v>8810</v>
      </c>
      <c r="Y141" s="18">
        <v>2310</v>
      </c>
      <c r="Z141" s="16">
        <v>2310</v>
      </c>
      <c r="AA141" s="18">
        <v>2310</v>
      </c>
      <c r="AB141" s="16">
        <v>2310</v>
      </c>
      <c r="AC141" s="18">
        <v>2310</v>
      </c>
      <c r="AD141" s="16">
        <v>2310</v>
      </c>
      <c r="AE141" s="18">
        <v>2310</v>
      </c>
      <c r="AF141" s="16">
        <v>2310</v>
      </c>
      <c r="AG141" s="18">
        <v>2310</v>
      </c>
      <c r="AH141" s="16">
        <v>2310</v>
      </c>
      <c r="AI141" s="18">
        <v>2310</v>
      </c>
      <c r="AJ141" s="16">
        <v>2310</v>
      </c>
      <c r="AK141" s="18">
        <v>2310</v>
      </c>
      <c r="AL141" s="16"/>
      <c r="AM141" s="18">
        <v>2310</v>
      </c>
      <c r="AN141" s="16">
        <v>4620</v>
      </c>
      <c r="AO141" s="85"/>
      <c r="AP141" s="16"/>
      <c r="AQ141" s="85"/>
      <c r="AR141" s="16"/>
      <c r="AS141" s="85"/>
      <c r="AT141" s="16"/>
      <c r="AU141" s="82"/>
      <c r="AV141" s="85"/>
      <c r="AW141" s="16"/>
      <c r="AX141" s="85"/>
      <c r="AY141" s="16"/>
      <c r="AZ141" s="85"/>
      <c r="BA141" s="16"/>
      <c r="BB141" s="85"/>
      <c r="BC141" s="16"/>
      <c r="BD141" s="85"/>
      <c r="BE141" s="16"/>
      <c r="BF141" s="85"/>
      <c r="BG141" s="16"/>
      <c r="BH141" s="85"/>
      <c r="BI141" s="16"/>
      <c r="BJ141" s="85"/>
      <c r="BK141" s="16"/>
      <c r="BL141" s="85"/>
      <c r="BM141" s="16"/>
      <c r="BN141" s="85"/>
      <c r="BO141" s="16"/>
      <c r="BP141" s="85"/>
      <c r="BQ141" s="16"/>
      <c r="BR141" s="17"/>
      <c r="BS141" s="16"/>
      <c r="BT141" s="19"/>
      <c r="BU141" s="17"/>
      <c r="BV141" s="16"/>
      <c r="BW141" s="17"/>
      <c r="BX141" s="16"/>
      <c r="BY141" s="17"/>
      <c r="BZ141" s="16"/>
      <c r="CA141" s="17"/>
      <c r="CB141" s="16"/>
      <c r="CC141" s="17"/>
      <c r="CD141" s="16"/>
      <c r="CE141" s="17"/>
      <c r="CF141" s="16"/>
      <c r="CG141" s="15"/>
      <c r="CH141" s="16"/>
      <c r="CI141" s="15"/>
      <c r="CJ141" s="16"/>
      <c r="CK141" s="15"/>
      <c r="CL141" s="16"/>
      <c r="CM141" s="15"/>
      <c r="CN141" s="16"/>
      <c r="CO141" s="15"/>
      <c r="CP141" s="16"/>
      <c r="CQ141" s="15"/>
      <c r="CR141" s="16"/>
      <c r="CS141" s="19"/>
      <c r="CT141" s="20">
        <f t="shared" si="7"/>
        <v>36290</v>
      </c>
      <c r="CU141" s="20">
        <f t="shared" si="7"/>
        <v>36290</v>
      </c>
      <c r="CV141" s="21">
        <f t="shared" si="8"/>
        <v>0</v>
      </c>
    </row>
    <row r="142" spans="1:100" ht="25.5" customHeight="1">
      <c r="A142" s="86">
        <v>41</v>
      </c>
      <c r="B142" s="25" t="s">
        <v>691</v>
      </c>
      <c r="C142" s="9" t="s">
        <v>692</v>
      </c>
      <c r="D142" s="9" t="s">
        <v>1414</v>
      </c>
      <c r="E142" s="9" t="s">
        <v>1411</v>
      </c>
      <c r="F142" s="83" t="s">
        <v>693</v>
      </c>
      <c r="G142" s="22" t="s">
        <v>383</v>
      </c>
      <c r="H142" s="24" t="s">
        <v>1417</v>
      </c>
      <c r="I142" s="62">
        <v>6200</v>
      </c>
      <c r="J142" s="24"/>
      <c r="K142" s="14">
        <f>CV142</f>
        <v>4340</v>
      </c>
      <c r="L142" s="2"/>
      <c r="M142" s="15">
        <v>1500</v>
      </c>
      <c r="N142" s="16">
        <v>1500</v>
      </c>
      <c r="O142" s="15">
        <v>1000</v>
      </c>
      <c r="P142" s="16">
        <v>1000</v>
      </c>
      <c r="Q142" s="15">
        <v>5000</v>
      </c>
      <c r="R142" s="16">
        <v>5000</v>
      </c>
      <c r="S142" s="15">
        <v>8000</v>
      </c>
      <c r="T142" s="16">
        <f>1500+0</f>
        <v>1500</v>
      </c>
      <c r="U142" s="15"/>
      <c r="V142" s="16"/>
      <c r="W142" s="18">
        <v>4340</v>
      </c>
      <c r="X142" s="16">
        <v>0</v>
      </c>
      <c r="Y142" s="18">
        <v>4340</v>
      </c>
      <c r="Z142" s="16">
        <v>0</v>
      </c>
      <c r="AA142" s="18">
        <v>4340</v>
      </c>
      <c r="AB142" s="16">
        <v>0</v>
      </c>
      <c r="AC142" s="18">
        <v>4340</v>
      </c>
      <c r="AD142" s="16">
        <f>10840+13020</f>
        <v>23860</v>
      </c>
      <c r="AE142" s="18">
        <v>4340</v>
      </c>
      <c r="AF142" s="16">
        <v>4340</v>
      </c>
      <c r="AG142" s="18">
        <v>4340</v>
      </c>
      <c r="AH142" s="16">
        <v>4340</v>
      </c>
      <c r="AI142" s="18">
        <v>4340</v>
      </c>
      <c r="AJ142" s="16"/>
      <c r="AK142" s="18">
        <v>4340</v>
      </c>
      <c r="AL142" s="16"/>
      <c r="AM142" s="18">
        <v>4340</v>
      </c>
      <c r="AN142" s="16">
        <v>8680</v>
      </c>
      <c r="AO142" s="85"/>
      <c r="AP142" s="16"/>
      <c r="AQ142" s="85"/>
      <c r="AR142" s="16"/>
      <c r="AS142" s="85"/>
      <c r="AT142" s="16"/>
      <c r="AU142" s="82"/>
      <c r="AV142" s="85"/>
      <c r="AW142" s="16"/>
      <c r="AX142" s="85"/>
      <c r="AY142" s="16"/>
      <c r="AZ142" s="85"/>
      <c r="BA142" s="16"/>
      <c r="BB142" s="85"/>
      <c r="BC142" s="16"/>
      <c r="BD142" s="85"/>
      <c r="BE142" s="16"/>
      <c r="BF142" s="85"/>
      <c r="BG142" s="16"/>
      <c r="BH142" s="85"/>
      <c r="BI142" s="16"/>
      <c r="BJ142" s="85"/>
      <c r="BK142" s="16"/>
      <c r="BL142" s="85"/>
      <c r="BM142" s="16"/>
      <c r="BN142" s="85"/>
      <c r="BO142" s="16"/>
      <c r="BP142" s="85"/>
      <c r="BQ142" s="16"/>
      <c r="BR142" s="17"/>
      <c r="BS142" s="16"/>
      <c r="BT142" s="19"/>
      <c r="BU142" s="17"/>
      <c r="BV142" s="16"/>
      <c r="BW142" s="17"/>
      <c r="BX142" s="16"/>
      <c r="BY142" s="17"/>
      <c r="BZ142" s="16"/>
      <c r="CA142" s="17"/>
      <c r="CB142" s="16"/>
      <c r="CC142" s="17"/>
      <c r="CD142" s="16"/>
      <c r="CE142" s="17"/>
      <c r="CF142" s="16"/>
      <c r="CG142" s="15"/>
      <c r="CH142" s="16"/>
      <c r="CI142" s="15"/>
      <c r="CJ142" s="16"/>
      <c r="CK142" s="15"/>
      <c r="CL142" s="16"/>
      <c r="CM142" s="15"/>
      <c r="CN142" s="16"/>
      <c r="CO142" s="15"/>
      <c r="CP142" s="16"/>
      <c r="CQ142" s="15"/>
      <c r="CR142" s="16"/>
      <c r="CS142" s="19"/>
      <c r="CT142" s="20">
        <f t="shared" si="7"/>
        <v>54560</v>
      </c>
      <c r="CU142" s="20">
        <f t="shared" si="7"/>
        <v>50220</v>
      </c>
      <c r="CV142" s="21">
        <f t="shared" si="8"/>
        <v>4340</v>
      </c>
    </row>
    <row r="143" spans="1:100" ht="25.5" customHeight="1">
      <c r="A143" s="7">
        <v>52</v>
      </c>
      <c r="B143" s="25" t="s">
        <v>176</v>
      </c>
      <c r="C143" s="9" t="s">
        <v>177</v>
      </c>
      <c r="D143" s="9" t="s">
        <v>1414</v>
      </c>
      <c r="E143" s="9" t="s">
        <v>1412</v>
      </c>
      <c r="F143" s="10" t="s">
        <v>178</v>
      </c>
      <c r="G143" s="144"/>
      <c r="H143" s="160" t="s">
        <v>1419</v>
      </c>
      <c r="I143" s="12">
        <v>4600</v>
      </c>
      <c r="J143" s="160" t="s">
        <v>29</v>
      </c>
      <c r="K143" s="14">
        <f>CT143</f>
        <v>44480</v>
      </c>
      <c r="L143" s="2"/>
      <c r="M143" s="15">
        <v>1500</v>
      </c>
      <c r="N143" s="16">
        <v>1500</v>
      </c>
      <c r="O143" s="15">
        <v>1000</v>
      </c>
      <c r="P143" s="16">
        <v>1000</v>
      </c>
      <c r="Q143" s="15">
        <v>5000</v>
      </c>
      <c r="R143" s="16">
        <v>5000</v>
      </c>
      <c r="S143" s="15">
        <v>8000</v>
      </c>
      <c r="T143" s="16">
        <v>1500</v>
      </c>
      <c r="U143" s="17"/>
      <c r="V143" s="16"/>
      <c r="W143" s="15"/>
      <c r="X143" s="16"/>
      <c r="Y143" s="18">
        <v>3220</v>
      </c>
      <c r="Z143" s="16">
        <v>9720</v>
      </c>
      <c r="AA143" s="18">
        <v>3220</v>
      </c>
      <c r="AB143" s="16">
        <v>3220</v>
      </c>
      <c r="AC143" s="18">
        <v>3220</v>
      </c>
      <c r="AD143" s="16">
        <v>3220</v>
      </c>
      <c r="AE143" s="18">
        <v>3220</v>
      </c>
      <c r="AF143" s="16">
        <v>3220</v>
      </c>
      <c r="AG143" s="18">
        <v>3220</v>
      </c>
      <c r="AH143" s="16">
        <v>3220</v>
      </c>
      <c r="AI143" s="18">
        <v>3220</v>
      </c>
      <c r="AJ143" s="16">
        <v>3220</v>
      </c>
      <c r="AK143" s="18">
        <v>3220</v>
      </c>
      <c r="AL143" s="16"/>
      <c r="AM143" s="18">
        <v>3220</v>
      </c>
      <c r="AN143" s="16">
        <v>6440</v>
      </c>
      <c r="AO143" s="18">
        <v>3220</v>
      </c>
      <c r="AP143" s="16"/>
      <c r="AQ143" s="17"/>
      <c r="AR143" s="16"/>
      <c r="AS143" s="17"/>
      <c r="AT143" s="16"/>
      <c r="AU143" s="82"/>
      <c r="AV143" s="85"/>
      <c r="AW143" s="16"/>
      <c r="AX143" s="85"/>
      <c r="AY143" s="16"/>
      <c r="AZ143" s="85"/>
      <c r="BA143" s="16"/>
      <c r="BB143" s="85"/>
      <c r="BC143" s="16"/>
      <c r="BD143" s="85"/>
      <c r="BE143" s="16"/>
      <c r="BF143" s="85"/>
      <c r="BG143" s="16"/>
      <c r="BH143" s="85"/>
      <c r="BI143" s="16"/>
      <c r="BJ143" s="85"/>
      <c r="BK143" s="16"/>
      <c r="BL143" s="85"/>
      <c r="BM143" s="16"/>
      <c r="BN143" s="85"/>
      <c r="BO143" s="16"/>
      <c r="BP143" s="85"/>
      <c r="BQ143" s="16"/>
      <c r="BR143" s="17"/>
      <c r="BS143" s="16"/>
      <c r="BT143" s="19"/>
      <c r="BU143" s="17"/>
      <c r="BV143" s="16"/>
      <c r="BW143" s="17"/>
      <c r="BX143" s="16"/>
      <c r="BY143" s="17"/>
      <c r="BZ143" s="16"/>
      <c r="CA143" s="17"/>
      <c r="CB143" s="16"/>
      <c r="CC143" s="17"/>
      <c r="CD143" s="16"/>
      <c r="CE143" s="17"/>
      <c r="CF143" s="16"/>
      <c r="CG143" s="15"/>
      <c r="CH143" s="16"/>
      <c r="CI143" s="15"/>
      <c r="CJ143" s="16"/>
      <c r="CK143" s="15"/>
      <c r="CL143" s="16"/>
      <c r="CM143" s="15"/>
      <c r="CN143" s="16"/>
      <c r="CO143" s="15"/>
      <c r="CP143" s="16"/>
      <c r="CQ143" s="15"/>
      <c r="CR143" s="16"/>
      <c r="CS143" s="19"/>
      <c r="CT143" s="20">
        <f t="shared" si="7"/>
        <v>44480</v>
      </c>
      <c r="CU143" s="20">
        <f t="shared" si="7"/>
        <v>41260</v>
      </c>
      <c r="CV143" s="21">
        <f t="shared" si="8"/>
        <v>3220</v>
      </c>
    </row>
    <row r="144" spans="1:100" ht="25.5" customHeight="1">
      <c r="A144" s="86">
        <v>42</v>
      </c>
      <c r="B144" s="25" t="s">
        <v>694</v>
      </c>
      <c r="C144" s="9" t="s">
        <v>695</v>
      </c>
      <c r="D144" s="9" t="s">
        <v>1414</v>
      </c>
      <c r="E144" s="9" t="s">
        <v>1411</v>
      </c>
      <c r="F144" s="83" t="s">
        <v>696</v>
      </c>
      <c r="G144" s="89" t="s">
        <v>383</v>
      </c>
      <c r="H144" s="13" t="s">
        <v>1417</v>
      </c>
      <c r="I144" s="62">
        <v>6200</v>
      </c>
      <c r="K144" s="27">
        <f>CV144</f>
        <v>0</v>
      </c>
      <c r="L144" s="2"/>
      <c r="M144" s="15">
        <v>1500</v>
      </c>
      <c r="N144" s="16">
        <v>1500</v>
      </c>
      <c r="O144" s="15">
        <v>1000</v>
      </c>
      <c r="P144" s="16">
        <v>1000</v>
      </c>
      <c r="Q144" s="15">
        <v>5000</v>
      </c>
      <c r="R144" s="16">
        <v>5000</v>
      </c>
      <c r="S144" s="15">
        <v>8000</v>
      </c>
      <c r="T144" s="16">
        <v>1500</v>
      </c>
      <c r="U144" s="15"/>
      <c r="V144" s="16"/>
      <c r="W144" s="18">
        <v>4340</v>
      </c>
      <c r="X144" s="16">
        <f>6500+4620</f>
        <v>11120</v>
      </c>
      <c r="Y144" s="18">
        <v>4340</v>
      </c>
      <c r="Z144" s="16">
        <f>4620+3780</f>
        <v>8400</v>
      </c>
      <c r="AA144" s="18">
        <v>4340</v>
      </c>
      <c r="AB144" s="16">
        <v>0</v>
      </c>
      <c r="AC144" s="18">
        <v>4340</v>
      </c>
      <c r="AD144" s="16">
        <v>4340</v>
      </c>
      <c r="AE144" s="18">
        <v>4340</v>
      </c>
      <c r="AF144" s="16">
        <v>4340</v>
      </c>
      <c r="AG144" s="18">
        <v>4340</v>
      </c>
      <c r="AH144" s="16">
        <v>4340</v>
      </c>
      <c r="AI144" s="18">
        <v>4340</v>
      </c>
      <c r="AJ144" s="16">
        <v>4340</v>
      </c>
      <c r="AK144" s="18">
        <v>4340</v>
      </c>
      <c r="AL144" s="16">
        <v>4340</v>
      </c>
      <c r="AM144" s="18">
        <v>4340</v>
      </c>
      <c r="AN144" s="16">
        <v>4340</v>
      </c>
      <c r="AO144" s="85"/>
      <c r="AP144" s="16"/>
      <c r="AQ144" s="85"/>
      <c r="AR144" s="16"/>
      <c r="AS144" s="85"/>
      <c r="AT144" s="16"/>
      <c r="AU144" s="82"/>
      <c r="AV144" s="85"/>
      <c r="AW144" s="16"/>
      <c r="AX144" s="85"/>
      <c r="AY144" s="16"/>
      <c r="AZ144" s="85"/>
      <c r="BA144" s="16"/>
      <c r="BB144" s="85"/>
      <c r="BC144" s="16"/>
      <c r="BD144" s="85"/>
      <c r="BE144" s="16"/>
      <c r="BF144" s="85"/>
      <c r="BG144" s="16"/>
      <c r="BH144" s="85"/>
      <c r="BI144" s="16"/>
      <c r="BJ144" s="85"/>
      <c r="BK144" s="16"/>
      <c r="BL144" s="85"/>
      <c r="BM144" s="16"/>
      <c r="BN144" s="85"/>
      <c r="BO144" s="16"/>
      <c r="BP144" s="85"/>
      <c r="BQ144" s="16"/>
      <c r="BR144" s="17"/>
      <c r="BS144" s="16"/>
      <c r="BT144" s="19"/>
      <c r="BU144" s="17"/>
      <c r="BV144" s="16"/>
      <c r="BW144" s="17"/>
      <c r="BX144" s="16"/>
      <c r="BY144" s="17"/>
      <c r="BZ144" s="16"/>
      <c r="CA144" s="17"/>
      <c r="CB144" s="16"/>
      <c r="CC144" s="17"/>
      <c r="CD144" s="16"/>
      <c r="CE144" s="17"/>
      <c r="CF144" s="16"/>
      <c r="CG144" s="15"/>
      <c r="CH144" s="16"/>
      <c r="CI144" s="15"/>
      <c r="CJ144" s="16"/>
      <c r="CK144" s="15"/>
      <c r="CL144" s="16"/>
      <c r="CM144" s="15"/>
      <c r="CN144" s="16"/>
      <c r="CO144" s="15"/>
      <c r="CP144" s="16"/>
      <c r="CQ144" s="15"/>
      <c r="CR144" s="16"/>
      <c r="CS144" s="19"/>
      <c r="CT144" s="20">
        <f t="shared" si="7"/>
        <v>54560</v>
      </c>
      <c r="CU144" s="20">
        <f t="shared" si="7"/>
        <v>54560</v>
      </c>
      <c r="CV144" s="21">
        <f t="shared" si="8"/>
        <v>0</v>
      </c>
    </row>
    <row r="145" spans="1:100" ht="25.5" customHeight="1">
      <c r="A145" s="7">
        <v>53</v>
      </c>
      <c r="B145" s="25" t="s">
        <v>179</v>
      </c>
      <c r="C145" s="9" t="s">
        <v>180</v>
      </c>
      <c r="D145" s="9" t="s">
        <v>1414</v>
      </c>
      <c r="E145" s="9" t="s">
        <v>1412</v>
      </c>
      <c r="F145" s="10" t="s">
        <v>181</v>
      </c>
      <c r="G145" s="144"/>
      <c r="H145" s="13"/>
      <c r="I145" s="12">
        <v>6600</v>
      </c>
      <c r="K145" s="14">
        <f>CT145</f>
        <v>57080</v>
      </c>
      <c r="L145" s="2"/>
      <c r="M145" s="15">
        <v>1500</v>
      </c>
      <c r="N145" s="16">
        <v>1500</v>
      </c>
      <c r="O145" s="15">
        <v>1000</v>
      </c>
      <c r="P145" s="16">
        <v>1000</v>
      </c>
      <c r="Q145" s="15">
        <v>5000</v>
      </c>
      <c r="R145" s="16">
        <v>5000</v>
      </c>
      <c r="S145" s="15">
        <v>8000</v>
      </c>
      <c r="T145" s="16">
        <f>1500+0</f>
        <v>1500</v>
      </c>
      <c r="U145" s="17"/>
      <c r="V145" s="16"/>
      <c r="W145" s="15"/>
      <c r="X145" s="16"/>
      <c r="Y145" s="18">
        <v>4620</v>
      </c>
      <c r="Z145" s="16">
        <v>0</v>
      </c>
      <c r="AA145" s="18">
        <v>4620</v>
      </c>
      <c r="AB145" s="16">
        <v>0</v>
      </c>
      <c r="AC145" s="18">
        <v>4620</v>
      </c>
      <c r="AD145" s="16">
        <v>0</v>
      </c>
      <c r="AE145" s="18">
        <v>4620</v>
      </c>
      <c r="AF145" s="16">
        <v>24980</v>
      </c>
      <c r="AG145" s="18">
        <v>4620</v>
      </c>
      <c r="AH145" s="16"/>
      <c r="AI145" s="18">
        <v>4620</v>
      </c>
      <c r="AJ145" s="16"/>
      <c r="AK145" s="18">
        <v>4620</v>
      </c>
      <c r="AL145" s="16"/>
      <c r="AM145" s="18">
        <v>4620</v>
      </c>
      <c r="AN145" s="16"/>
      <c r="AO145" s="18">
        <v>4620</v>
      </c>
      <c r="AP145" s="16">
        <v>18480</v>
      </c>
      <c r="AQ145" s="17"/>
      <c r="AR145" s="16"/>
      <c r="AS145" s="17"/>
      <c r="AT145" s="16"/>
      <c r="AU145" s="82"/>
      <c r="AV145" s="85"/>
      <c r="AW145" s="16"/>
      <c r="AX145" s="85"/>
      <c r="AY145" s="16"/>
      <c r="AZ145" s="85"/>
      <c r="BA145" s="16"/>
      <c r="BB145" s="85"/>
      <c r="BC145" s="16"/>
      <c r="BD145" s="85"/>
      <c r="BE145" s="16"/>
      <c r="BF145" s="85"/>
      <c r="BG145" s="16"/>
      <c r="BH145" s="85"/>
      <c r="BI145" s="16"/>
      <c r="BJ145" s="85"/>
      <c r="BK145" s="16"/>
      <c r="BL145" s="85"/>
      <c r="BM145" s="16"/>
      <c r="BN145" s="85"/>
      <c r="BO145" s="16"/>
      <c r="BP145" s="85"/>
      <c r="BQ145" s="16"/>
      <c r="BR145" s="17"/>
      <c r="BS145" s="16"/>
      <c r="BT145" s="19"/>
      <c r="BU145" s="17"/>
      <c r="BV145" s="16"/>
      <c r="BW145" s="17"/>
      <c r="BX145" s="16"/>
      <c r="BY145" s="17"/>
      <c r="BZ145" s="16"/>
      <c r="CA145" s="17"/>
      <c r="CB145" s="16"/>
      <c r="CC145" s="17"/>
      <c r="CD145" s="16"/>
      <c r="CE145" s="17"/>
      <c r="CF145" s="16"/>
      <c r="CG145" s="15"/>
      <c r="CH145" s="16"/>
      <c r="CI145" s="15"/>
      <c r="CJ145" s="16"/>
      <c r="CK145" s="15"/>
      <c r="CL145" s="16"/>
      <c r="CM145" s="15"/>
      <c r="CN145" s="16"/>
      <c r="CO145" s="15"/>
      <c r="CP145" s="16"/>
      <c r="CQ145" s="15"/>
      <c r="CR145" s="16"/>
      <c r="CS145" s="19"/>
      <c r="CT145" s="20">
        <f t="shared" si="7"/>
        <v>57080</v>
      </c>
      <c r="CU145" s="20">
        <f t="shared" si="7"/>
        <v>52460</v>
      </c>
      <c r="CV145" s="21">
        <f t="shared" si="8"/>
        <v>4620</v>
      </c>
    </row>
    <row r="146" spans="1:100" ht="25.5" customHeight="1">
      <c r="A146" s="86">
        <v>43</v>
      </c>
      <c r="B146" s="25" t="s">
        <v>697</v>
      </c>
      <c r="C146" s="9" t="s">
        <v>698</v>
      </c>
      <c r="D146" s="9" t="s">
        <v>1414</v>
      </c>
      <c r="E146" s="9" t="s">
        <v>1411</v>
      </c>
      <c r="F146" s="83" t="s">
        <v>699</v>
      </c>
      <c r="G146" s="22" t="s">
        <v>383</v>
      </c>
      <c r="H146" s="24" t="s">
        <v>1417</v>
      </c>
      <c r="I146" s="62">
        <v>6200</v>
      </c>
      <c r="J146" s="24"/>
      <c r="K146" s="14">
        <f>CV146</f>
        <v>4340</v>
      </c>
      <c r="L146" s="2"/>
      <c r="M146" s="15">
        <v>1500</v>
      </c>
      <c r="N146" s="16">
        <v>1500</v>
      </c>
      <c r="O146" s="15">
        <v>1000</v>
      </c>
      <c r="P146" s="16">
        <v>1000</v>
      </c>
      <c r="Q146" s="15">
        <v>5000</v>
      </c>
      <c r="R146" s="16">
        <v>5000</v>
      </c>
      <c r="S146" s="15">
        <v>8000</v>
      </c>
      <c r="T146" s="16">
        <v>8000</v>
      </c>
      <c r="U146" s="15"/>
      <c r="V146" s="16"/>
      <c r="W146" s="18">
        <v>4340</v>
      </c>
      <c r="X146" s="16">
        <v>4620</v>
      </c>
      <c r="Y146" s="18">
        <v>4340</v>
      </c>
      <c r="Z146" s="16">
        <v>4620</v>
      </c>
      <c r="AA146" s="18">
        <v>4340</v>
      </c>
      <c r="AB146" s="16">
        <v>4620</v>
      </c>
      <c r="AC146" s="18">
        <v>4340</v>
      </c>
      <c r="AD146" s="16">
        <v>4620</v>
      </c>
      <c r="AE146" s="18">
        <v>4340</v>
      </c>
      <c r="AF146" s="16"/>
      <c r="AG146" s="18">
        <v>4340</v>
      </c>
      <c r="AH146" s="16">
        <v>4620</v>
      </c>
      <c r="AI146" s="18">
        <v>4340</v>
      </c>
      <c r="AJ146" s="16">
        <v>4620</v>
      </c>
      <c r="AK146" s="18">
        <v>4340</v>
      </c>
      <c r="AL146" s="16">
        <v>7000</v>
      </c>
      <c r="AM146" s="18">
        <v>4340</v>
      </c>
      <c r="AN146" s="16"/>
      <c r="AO146" s="85"/>
      <c r="AP146" s="16"/>
      <c r="AQ146" s="85"/>
      <c r="AR146" s="16"/>
      <c r="AS146" s="85"/>
      <c r="AT146" s="16"/>
      <c r="AU146" s="82"/>
      <c r="AV146" s="85"/>
      <c r="AW146" s="16"/>
      <c r="AX146" s="85"/>
      <c r="AY146" s="16"/>
      <c r="AZ146" s="85"/>
      <c r="BA146" s="16"/>
      <c r="BB146" s="85"/>
      <c r="BC146" s="16"/>
      <c r="BD146" s="85"/>
      <c r="BE146" s="16"/>
      <c r="BF146" s="85"/>
      <c r="BG146" s="16"/>
      <c r="BH146" s="85"/>
      <c r="BI146" s="16"/>
      <c r="BJ146" s="85"/>
      <c r="BK146" s="16"/>
      <c r="BL146" s="85"/>
      <c r="BM146" s="16"/>
      <c r="BN146" s="85"/>
      <c r="BO146" s="16"/>
      <c r="BP146" s="85"/>
      <c r="BQ146" s="16"/>
      <c r="BR146" s="17"/>
      <c r="BS146" s="16"/>
      <c r="BT146" s="19"/>
      <c r="BU146" s="17"/>
      <c r="BV146" s="16"/>
      <c r="BW146" s="17"/>
      <c r="BX146" s="16"/>
      <c r="BY146" s="17"/>
      <c r="BZ146" s="16"/>
      <c r="CA146" s="17"/>
      <c r="CB146" s="16"/>
      <c r="CC146" s="17"/>
      <c r="CD146" s="16"/>
      <c r="CE146" s="17"/>
      <c r="CF146" s="16"/>
      <c r="CG146" s="15"/>
      <c r="CH146" s="16"/>
      <c r="CI146" s="15"/>
      <c r="CJ146" s="16"/>
      <c r="CK146" s="15"/>
      <c r="CL146" s="16"/>
      <c r="CM146" s="15"/>
      <c r="CN146" s="16"/>
      <c r="CO146" s="15"/>
      <c r="CP146" s="16"/>
      <c r="CQ146" s="15"/>
      <c r="CR146" s="16"/>
      <c r="CS146" s="19"/>
      <c r="CT146" s="20">
        <f t="shared" si="7"/>
        <v>54560</v>
      </c>
      <c r="CU146" s="20">
        <f t="shared" si="7"/>
        <v>50220</v>
      </c>
      <c r="CV146" s="21">
        <f t="shared" si="8"/>
        <v>4340</v>
      </c>
    </row>
    <row r="147" spans="1:100" ht="25.5" customHeight="1">
      <c r="A147" s="7">
        <v>44</v>
      </c>
      <c r="B147" s="25" t="s">
        <v>700</v>
      </c>
      <c r="C147" s="9" t="s">
        <v>701</v>
      </c>
      <c r="D147" s="9" t="s">
        <v>1414</v>
      </c>
      <c r="E147" s="9" t="s">
        <v>1411</v>
      </c>
      <c r="F147" s="83" t="s">
        <v>702</v>
      </c>
      <c r="G147" s="22" t="s">
        <v>383</v>
      </c>
      <c r="H147" s="24" t="s">
        <v>1417</v>
      </c>
      <c r="I147" s="62">
        <v>6200</v>
      </c>
      <c r="J147" s="24"/>
      <c r="K147" s="14">
        <f>CV147</f>
        <v>4340</v>
      </c>
      <c r="L147" s="2"/>
      <c r="M147" s="15">
        <v>1500</v>
      </c>
      <c r="N147" s="16">
        <v>1500</v>
      </c>
      <c r="O147" s="15">
        <v>1000</v>
      </c>
      <c r="P147" s="16">
        <v>1000</v>
      </c>
      <c r="Q147" s="15">
        <v>5000</v>
      </c>
      <c r="R147" s="16">
        <f>1500+3500</f>
        <v>5000</v>
      </c>
      <c r="S147" s="15">
        <v>8000</v>
      </c>
      <c r="T147" s="16">
        <v>1500</v>
      </c>
      <c r="U147" s="15"/>
      <c r="V147" s="16"/>
      <c r="W147" s="18">
        <v>4340</v>
      </c>
      <c r="X147" s="16">
        <f>6500+0</f>
        <v>6500</v>
      </c>
      <c r="Y147" s="18">
        <v>4340</v>
      </c>
      <c r="Z147" s="16">
        <v>0</v>
      </c>
      <c r="AA147" s="18">
        <v>4340</v>
      </c>
      <c r="AB147" s="16">
        <f>8680+0</f>
        <v>8680</v>
      </c>
      <c r="AC147" s="18">
        <v>4340</v>
      </c>
      <c r="AD147" s="16">
        <v>8680</v>
      </c>
      <c r="AE147" s="18">
        <v>4340</v>
      </c>
      <c r="AF147" s="16"/>
      <c r="AG147" s="18">
        <v>4340</v>
      </c>
      <c r="AH147" s="16">
        <v>4340</v>
      </c>
      <c r="AI147" s="18">
        <v>4340</v>
      </c>
      <c r="AJ147" s="16">
        <v>4340</v>
      </c>
      <c r="AK147" s="18">
        <v>4340</v>
      </c>
      <c r="AL147" s="16">
        <v>4340</v>
      </c>
      <c r="AM147" s="18">
        <v>4340</v>
      </c>
      <c r="AN147" s="16">
        <v>4340</v>
      </c>
      <c r="AO147" s="85"/>
      <c r="AP147" s="16"/>
      <c r="AQ147" s="85"/>
      <c r="AR147" s="16"/>
      <c r="AS147" s="85"/>
      <c r="AT147" s="16"/>
      <c r="AU147" s="82"/>
      <c r="AV147" s="85"/>
      <c r="AW147" s="16"/>
      <c r="AX147" s="85"/>
      <c r="AY147" s="16"/>
      <c r="AZ147" s="85"/>
      <c r="BA147" s="16"/>
      <c r="BB147" s="85"/>
      <c r="BC147" s="16"/>
      <c r="BD147" s="85"/>
      <c r="BE147" s="16"/>
      <c r="BF147" s="85"/>
      <c r="BG147" s="16"/>
      <c r="BH147" s="85"/>
      <c r="BI147" s="16"/>
      <c r="BJ147" s="85"/>
      <c r="BK147" s="16"/>
      <c r="BL147" s="85"/>
      <c r="BM147" s="16"/>
      <c r="BN147" s="85"/>
      <c r="BO147" s="16"/>
      <c r="BP147" s="85"/>
      <c r="BQ147" s="16"/>
      <c r="BR147" s="17"/>
      <c r="BS147" s="16"/>
      <c r="BT147" s="19"/>
      <c r="BU147" s="17"/>
      <c r="BV147" s="16"/>
      <c r="BW147" s="17"/>
      <c r="BX147" s="16"/>
      <c r="BY147" s="17"/>
      <c r="BZ147" s="16"/>
      <c r="CA147" s="17"/>
      <c r="CB147" s="16"/>
      <c r="CC147" s="17"/>
      <c r="CD147" s="16"/>
      <c r="CE147" s="17"/>
      <c r="CF147" s="16"/>
      <c r="CG147" s="15"/>
      <c r="CH147" s="16"/>
      <c r="CI147" s="15"/>
      <c r="CJ147" s="16"/>
      <c r="CK147" s="15"/>
      <c r="CL147" s="16"/>
      <c r="CM147" s="15"/>
      <c r="CN147" s="16"/>
      <c r="CO147" s="15"/>
      <c r="CP147" s="16"/>
      <c r="CQ147" s="15"/>
      <c r="CR147" s="16"/>
      <c r="CS147" s="19"/>
      <c r="CT147" s="20">
        <f t="shared" si="7"/>
        <v>54560</v>
      </c>
      <c r="CU147" s="20">
        <f t="shared" si="7"/>
        <v>50220</v>
      </c>
      <c r="CV147" s="21">
        <f t="shared" si="8"/>
        <v>4340</v>
      </c>
    </row>
    <row r="148" spans="1:100" ht="25.5" customHeight="1">
      <c r="A148" s="86">
        <v>54</v>
      </c>
      <c r="B148" s="25" t="s">
        <v>182</v>
      </c>
      <c r="C148" s="9" t="s">
        <v>183</v>
      </c>
      <c r="D148" s="9" t="s">
        <v>1414</v>
      </c>
      <c r="E148" s="9" t="s">
        <v>1412</v>
      </c>
      <c r="F148" s="10" t="s">
        <v>184</v>
      </c>
      <c r="G148" s="22"/>
      <c r="H148" s="24"/>
      <c r="I148" s="12">
        <v>6600</v>
      </c>
      <c r="J148" s="24"/>
      <c r="K148" s="14">
        <f>CT148</f>
        <v>57080</v>
      </c>
      <c r="L148" s="2"/>
      <c r="M148" s="15">
        <v>1500</v>
      </c>
      <c r="N148" s="16">
        <v>1500</v>
      </c>
      <c r="O148" s="15">
        <v>1000</v>
      </c>
      <c r="P148" s="16">
        <v>1000</v>
      </c>
      <c r="Q148" s="15">
        <v>5000</v>
      </c>
      <c r="R148" s="16">
        <v>5000</v>
      </c>
      <c r="S148" s="15">
        <v>8000</v>
      </c>
      <c r="T148" s="16">
        <f>1500+0</f>
        <v>1500</v>
      </c>
      <c r="U148" s="17"/>
      <c r="V148" s="16"/>
      <c r="W148" s="15"/>
      <c r="X148" s="16"/>
      <c r="Y148" s="18">
        <v>4620</v>
      </c>
      <c r="Z148" s="16">
        <v>4620</v>
      </c>
      <c r="AA148" s="18">
        <v>4620</v>
      </c>
      <c r="AB148" s="16">
        <v>4620</v>
      </c>
      <c r="AC148" s="18">
        <v>4620</v>
      </c>
      <c r="AD148" s="16">
        <v>11120</v>
      </c>
      <c r="AE148" s="18">
        <v>4620</v>
      </c>
      <c r="AF148" s="16">
        <v>4620</v>
      </c>
      <c r="AG148" s="18">
        <v>4620</v>
      </c>
      <c r="AH148" s="16">
        <v>4620</v>
      </c>
      <c r="AI148" s="18">
        <v>4620</v>
      </c>
      <c r="AJ148" s="16"/>
      <c r="AK148" s="18">
        <v>4620</v>
      </c>
      <c r="AL148" s="16"/>
      <c r="AM148" s="18">
        <v>4620</v>
      </c>
      <c r="AN148" s="16"/>
      <c r="AO148" s="18">
        <v>4620</v>
      </c>
      <c r="AP148" s="16">
        <f>9240+4620</f>
        <v>13860</v>
      </c>
      <c r="AQ148" s="17"/>
      <c r="AR148" s="16"/>
      <c r="AS148" s="17"/>
      <c r="AT148" s="16"/>
      <c r="AU148" s="82"/>
      <c r="AV148" s="85"/>
      <c r="AW148" s="16"/>
      <c r="AX148" s="85"/>
      <c r="AY148" s="16"/>
      <c r="AZ148" s="85"/>
      <c r="BA148" s="16"/>
      <c r="BB148" s="85"/>
      <c r="BC148" s="16"/>
      <c r="BD148" s="85"/>
      <c r="BE148" s="16"/>
      <c r="BF148" s="85"/>
      <c r="BG148" s="16"/>
      <c r="BH148" s="85"/>
      <c r="BI148" s="16"/>
      <c r="BJ148" s="85"/>
      <c r="BK148" s="16"/>
      <c r="BL148" s="85"/>
      <c r="BM148" s="16"/>
      <c r="BN148" s="85"/>
      <c r="BO148" s="16"/>
      <c r="BP148" s="85"/>
      <c r="BQ148" s="16"/>
      <c r="BR148" s="17"/>
      <c r="BS148" s="16"/>
      <c r="BT148" s="19"/>
      <c r="BU148" s="17"/>
      <c r="BV148" s="16"/>
      <c r="BW148" s="17"/>
      <c r="BX148" s="16"/>
      <c r="BY148" s="17"/>
      <c r="BZ148" s="16"/>
      <c r="CA148" s="17"/>
      <c r="CB148" s="16"/>
      <c r="CC148" s="17"/>
      <c r="CD148" s="16"/>
      <c r="CE148" s="17"/>
      <c r="CF148" s="16"/>
      <c r="CG148" s="15"/>
      <c r="CH148" s="16"/>
      <c r="CI148" s="15"/>
      <c r="CJ148" s="16"/>
      <c r="CK148" s="15"/>
      <c r="CL148" s="16"/>
      <c r="CM148" s="15"/>
      <c r="CN148" s="16"/>
      <c r="CO148" s="15"/>
      <c r="CP148" s="16"/>
      <c r="CQ148" s="15"/>
      <c r="CR148" s="16"/>
      <c r="CS148" s="19"/>
      <c r="CT148" s="20">
        <f t="shared" si="7"/>
        <v>57080</v>
      </c>
      <c r="CU148" s="20">
        <f t="shared" si="7"/>
        <v>52460</v>
      </c>
      <c r="CV148" s="21">
        <f t="shared" si="8"/>
        <v>4620</v>
      </c>
    </row>
    <row r="149" spans="1:100" ht="25.5" customHeight="1">
      <c r="A149" s="7">
        <v>55</v>
      </c>
      <c r="B149" s="25" t="s">
        <v>185</v>
      </c>
      <c r="C149" s="9" t="s">
        <v>186</v>
      </c>
      <c r="D149" s="9" t="s">
        <v>1414</v>
      </c>
      <c r="E149" s="9" t="s">
        <v>1412</v>
      </c>
      <c r="F149" s="10" t="s">
        <v>187</v>
      </c>
      <c r="G149" s="142"/>
      <c r="H149" s="23" t="s">
        <v>1419</v>
      </c>
      <c r="I149" s="12">
        <v>4600</v>
      </c>
      <c r="J149" s="23" t="s">
        <v>29</v>
      </c>
      <c r="K149" s="14">
        <f>CT149</f>
        <v>44480</v>
      </c>
      <c r="L149" s="2"/>
      <c r="M149" s="15">
        <v>1500</v>
      </c>
      <c r="N149" s="16">
        <v>1500</v>
      </c>
      <c r="O149" s="15">
        <v>1000</v>
      </c>
      <c r="P149" s="16">
        <v>1000</v>
      </c>
      <c r="Q149" s="15">
        <v>5000</v>
      </c>
      <c r="R149" s="16">
        <v>5000</v>
      </c>
      <c r="S149" s="15">
        <v>8000</v>
      </c>
      <c r="T149" s="16">
        <f>1500+0</f>
        <v>1500</v>
      </c>
      <c r="U149" s="17"/>
      <c r="V149" s="16"/>
      <c r="W149" s="15"/>
      <c r="X149" s="16"/>
      <c r="Y149" s="18">
        <v>3220</v>
      </c>
      <c r="Z149" s="16"/>
      <c r="AA149" s="18">
        <v>3220</v>
      </c>
      <c r="AB149" s="16"/>
      <c r="AC149" s="18">
        <v>3220</v>
      </c>
      <c r="AD149" s="16"/>
      <c r="AE149" s="18">
        <v>3220</v>
      </c>
      <c r="AF149" s="16">
        <v>6500</v>
      </c>
      <c r="AG149" s="18">
        <v>3220</v>
      </c>
      <c r="AH149" s="16">
        <v>12880</v>
      </c>
      <c r="AI149" s="18">
        <v>3220</v>
      </c>
      <c r="AJ149" s="16"/>
      <c r="AK149" s="18">
        <v>3220</v>
      </c>
      <c r="AL149" s="16"/>
      <c r="AM149" s="18">
        <v>3220</v>
      </c>
      <c r="AN149" s="16"/>
      <c r="AO149" s="18">
        <v>3220</v>
      </c>
      <c r="AP149" s="16">
        <v>12880</v>
      </c>
      <c r="AQ149" s="17"/>
      <c r="AR149" s="16"/>
      <c r="AS149" s="17"/>
      <c r="AT149" s="16"/>
      <c r="AU149" s="82"/>
      <c r="AV149" s="85"/>
      <c r="AW149" s="16"/>
      <c r="AX149" s="85"/>
      <c r="AY149" s="16"/>
      <c r="AZ149" s="85"/>
      <c r="BA149" s="16"/>
      <c r="BB149" s="85"/>
      <c r="BC149" s="16"/>
      <c r="BD149" s="85"/>
      <c r="BE149" s="16"/>
      <c r="BF149" s="85"/>
      <c r="BG149" s="16"/>
      <c r="BH149" s="85"/>
      <c r="BI149" s="16"/>
      <c r="BJ149" s="85"/>
      <c r="BK149" s="16"/>
      <c r="BL149" s="85"/>
      <c r="BM149" s="16"/>
      <c r="BN149" s="85"/>
      <c r="BO149" s="16"/>
      <c r="BP149" s="85"/>
      <c r="BQ149" s="16"/>
      <c r="BR149" s="17"/>
      <c r="BS149" s="16"/>
      <c r="BT149" s="19"/>
      <c r="BU149" s="17"/>
      <c r="BV149" s="16"/>
      <c r="BW149" s="17"/>
      <c r="BX149" s="16"/>
      <c r="BY149" s="17"/>
      <c r="BZ149" s="16"/>
      <c r="CA149" s="17"/>
      <c r="CB149" s="16"/>
      <c r="CC149" s="17"/>
      <c r="CD149" s="16"/>
      <c r="CE149" s="17"/>
      <c r="CF149" s="16"/>
      <c r="CG149" s="15"/>
      <c r="CH149" s="16"/>
      <c r="CI149" s="15"/>
      <c r="CJ149" s="16"/>
      <c r="CK149" s="15"/>
      <c r="CL149" s="16"/>
      <c r="CM149" s="15"/>
      <c r="CN149" s="16"/>
      <c r="CO149" s="15"/>
      <c r="CP149" s="16"/>
      <c r="CQ149" s="15"/>
      <c r="CR149" s="16"/>
      <c r="CS149" s="19"/>
      <c r="CT149" s="20">
        <f t="shared" si="7"/>
        <v>44480</v>
      </c>
      <c r="CU149" s="20">
        <f t="shared" si="7"/>
        <v>41260</v>
      </c>
      <c r="CV149" s="21">
        <f t="shared" si="8"/>
        <v>3220</v>
      </c>
    </row>
    <row r="150" spans="1:100" ht="25.5" customHeight="1">
      <c r="A150" s="86">
        <v>56</v>
      </c>
      <c r="B150" s="25" t="s">
        <v>188</v>
      </c>
      <c r="C150" s="9" t="s">
        <v>189</v>
      </c>
      <c r="D150" s="9" t="s">
        <v>1414</v>
      </c>
      <c r="E150" s="9" t="s">
        <v>1412</v>
      </c>
      <c r="F150" s="10" t="s">
        <v>190</v>
      </c>
      <c r="G150" s="22"/>
      <c r="H150" s="24"/>
      <c r="I150" s="12">
        <v>6600</v>
      </c>
      <c r="J150" s="24"/>
      <c r="K150" s="14">
        <f>CT150</f>
        <v>57080</v>
      </c>
      <c r="L150" s="2"/>
      <c r="M150" s="15">
        <v>1500</v>
      </c>
      <c r="N150" s="16">
        <v>1500</v>
      </c>
      <c r="O150" s="15">
        <v>1000</v>
      </c>
      <c r="P150" s="16">
        <v>1000</v>
      </c>
      <c r="Q150" s="15">
        <v>5000</v>
      </c>
      <c r="R150" s="16">
        <v>5000</v>
      </c>
      <c r="S150" s="15">
        <v>8000</v>
      </c>
      <c r="T150" s="16">
        <v>1500</v>
      </c>
      <c r="U150" s="17"/>
      <c r="V150" s="16"/>
      <c r="W150" s="15"/>
      <c r="X150" s="16"/>
      <c r="Y150" s="18">
        <v>4620</v>
      </c>
      <c r="Z150" s="16">
        <v>11120</v>
      </c>
      <c r="AA150" s="18">
        <v>4620</v>
      </c>
      <c r="AB150" s="16">
        <v>4620</v>
      </c>
      <c r="AC150" s="18">
        <v>4620</v>
      </c>
      <c r="AD150" s="16">
        <v>4620</v>
      </c>
      <c r="AE150" s="18">
        <v>4620</v>
      </c>
      <c r="AF150" s="16">
        <v>4620</v>
      </c>
      <c r="AG150" s="18">
        <v>4620</v>
      </c>
      <c r="AH150" s="16">
        <v>4620</v>
      </c>
      <c r="AI150" s="18">
        <v>4620</v>
      </c>
      <c r="AJ150" s="16">
        <v>4620</v>
      </c>
      <c r="AK150" s="18">
        <v>4620</v>
      </c>
      <c r="AL150" s="16"/>
      <c r="AM150" s="18">
        <v>4620</v>
      </c>
      <c r="AN150" s="16">
        <v>9240</v>
      </c>
      <c r="AO150" s="18">
        <v>4620</v>
      </c>
      <c r="AP150" s="16">
        <v>4620</v>
      </c>
      <c r="AQ150" s="17"/>
      <c r="AR150" s="16"/>
      <c r="AS150" s="17"/>
      <c r="AT150" s="16"/>
      <c r="AU150" s="82"/>
      <c r="AV150" s="85"/>
      <c r="AW150" s="16"/>
      <c r="AX150" s="85"/>
      <c r="AY150" s="16"/>
      <c r="AZ150" s="85"/>
      <c r="BA150" s="16"/>
      <c r="BB150" s="85"/>
      <c r="BC150" s="16"/>
      <c r="BD150" s="85"/>
      <c r="BE150" s="16"/>
      <c r="BF150" s="85"/>
      <c r="BG150" s="16"/>
      <c r="BH150" s="85"/>
      <c r="BI150" s="16"/>
      <c r="BJ150" s="85"/>
      <c r="BK150" s="16"/>
      <c r="BL150" s="85"/>
      <c r="BM150" s="16"/>
      <c r="BN150" s="85"/>
      <c r="BO150" s="16"/>
      <c r="BP150" s="85"/>
      <c r="BQ150" s="16"/>
      <c r="BR150" s="17"/>
      <c r="BS150" s="16"/>
      <c r="BT150" s="19"/>
      <c r="BU150" s="17"/>
      <c r="BV150" s="16"/>
      <c r="BW150" s="17"/>
      <c r="BX150" s="16"/>
      <c r="BY150" s="17"/>
      <c r="BZ150" s="16"/>
      <c r="CA150" s="17"/>
      <c r="CB150" s="16"/>
      <c r="CC150" s="17"/>
      <c r="CD150" s="16"/>
      <c r="CE150" s="17"/>
      <c r="CF150" s="16"/>
      <c r="CG150" s="15"/>
      <c r="CH150" s="16"/>
      <c r="CI150" s="15"/>
      <c r="CJ150" s="16"/>
      <c r="CK150" s="15"/>
      <c r="CL150" s="16"/>
      <c r="CM150" s="15"/>
      <c r="CN150" s="16"/>
      <c r="CO150" s="15"/>
      <c r="CP150" s="16"/>
      <c r="CQ150" s="15"/>
      <c r="CR150" s="16"/>
      <c r="CS150" s="19"/>
      <c r="CT150" s="20">
        <f t="shared" si="7"/>
        <v>57080</v>
      </c>
      <c r="CU150" s="20">
        <f t="shared" si="7"/>
        <v>57080</v>
      </c>
      <c r="CV150" s="21">
        <f t="shared" si="8"/>
        <v>0</v>
      </c>
    </row>
    <row r="151" spans="1:100" ht="25.5" customHeight="1">
      <c r="A151" s="7">
        <v>45</v>
      </c>
      <c r="B151" s="25" t="s">
        <v>703</v>
      </c>
      <c r="C151" s="9" t="s">
        <v>704</v>
      </c>
      <c r="D151" s="9" t="s">
        <v>1414</v>
      </c>
      <c r="E151" s="9" t="s">
        <v>1411</v>
      </c>
      <c r="F151" s="83" t="s">
        <v>705</v>
      </c>
      <c r="G151" s="22"/>
      <c r="H151" s="84"/>
      <c r="I151" s="62">
        <v>6600</v>
      </c>
      <c r="J151" s="84"/>
      <c r="K151" s="14">
        <f>CV151</f>
        <v>9240</v>
      </c>
      <c r="L151" s="2"/>
      <c r="M151" s="15">
        <v>1500</v>
      </c>
      <c r="N151" s="16">
        <v>1500</v>
      </c>
      <c r="O151" s="15">
        <v>1000</v>
      </c>
      <c r="P151" s="16">
        <v>1000</v>
      </c>
      <c r="Q151" s="15">
        <v>5000</v>
      </c>
      <c r="R151" s="16">
        <v>5000</v>
      </c>
      <c r="S151" s="15">
        <v>8000</v>
      </c>
      <c r="T151" s="16">
        <v>1500</v>
      </c>
      <c r="U151" s="15"/>
      <c r="V151" s="16"/>
      <c r="W151" s="18">
        <v>4620</v>
      </c>
      <c r="X151" s="90">
        <v>11120</v>
      </c>
      <c r="Y151" s="18">
        <v>4620</v>
      </c>
      <c r="Z151" s="16">
        <v>4620</v>
      </c>
      <c r="AA151" s="18">
        <v>4620</v>
      </c>
      <c r="AB151" s="16">
        <v>4620</v>
      </c>
      <c r="AC151" s="18">
        <v>4620</v>
      </c>
      <c r="AD151" s="16">
        <v>4620</v>
      </c>
      <c r="AE151" s="18">
        <v>4620</v>
      </c>
      <c r="AF151" s="16">
        <v>4620</v>
      </c>
      <c r="AG151" s="18">
        <v>4620</v>
      </c>
      <c r="AH151" s="16">
        <v>4620</v>
      </c>
      <c r="AI151" s="18">
        <v>4620</v>
      </c>
      <c r="AJ151" s="16">
        <v>4620</v>
      </c>
      <c r="AK151" s="18">
        <v>4620</v>
      </c>
      <c r="AL151" s="16"/>
      <c r="AM151" s="18">
        <v>4620</v>
      </c>
      <c r="AN151" s="16"/>
      <c r="AO151" s="85"/>
      <c r="AP151" s="16"/>
      <c r="AQ151" s="85"/>
      <c r="AR151" s="16"/>
      <c r="AS151" s="85"/>
      <c r="AT151" s="16"/>
      <c r="AU151" s="82"/>
      <c r="AV151" s="85"/>
      <c r="AW151" s="16"/>
      <c r="AX151" s="85"/>
      <c r="AY151" s="16"/>
      <c r="AZ151" s="85"/>
      <c r="BA151" s="16"/>
      <c r="BB151" s="85"/>
      <c r="BC151" s="16"/>
      <c r="BD151" s="85"/>
      <c r="BE151" s="16"/>
      <c r="BF151" s="85"/>
      <c r="BG151" s="16"/>
      <c r="BH151" s="85"/>
      <c r="BI151" s="16"/>
      <c r="BJ151" s="85"/>
      <c r="BK151" s="16"/>
      <c r="BL151" s="85"/>
      <c r="BM151" s="16"/>
      <c r="BN151" s="85"/>
      <c r="BO151" s="16"/>
      <c r="BP151" s="85"/>
      <c r="BQ151" s="16"/>
      <c r="BR151" s="17"/>
      <c r="BS151" s="16"/>
      <c r="BT151" s="19"/>
      <c r="BU151" s="17"/>
      <c r="BV151" s="16"/>
      <c r="BW151" s="17"/>
      <c r="BX151" s="16"/>
      <c r="BY151" s="17"/>
      <c r="BZ151" s="16"/>
      <c r="CA151" s="17"/>
      <c r="CB151" s="16"/>
      <c r="CC151" s="17"/>
      <c r="CD151" s="16"/>
      <c r="CE151" s="17"/>
      <c r="CF151" s="16"/>
      <c r="CG151" s="15"/>
      <c r="CH151" s="16"/>
      <c r="CI151" s="15"/>
      <c r="CJ151" s="16"/>
      <c r="CK151" s="15"/>
      <c r="CL151" s="16"/>
      <c r="CM151" s="15"/>
      <c r="CN151" s="16"/>
      <c r="CO151" s="15"/>
      <c r="CP151" s="16"/>
      <c r="CQ151" s="15"/>
      <c r="CR151" s="16"/>
      <c r="CS151" s="19"/>
      <c r="CT151" s="20">
        <f t="shared" si="7"/>
        <v>57080</v>
      </c>
      <c r="CU151" s="20">
        <f t="shared" si="7"/>
        <v>47840</v>
      </c>
      <c r="CV151" s="21">
        <f t="shared" si="8"/>
        <v>9240</v>
      </c>
    </row>
    <row r="152" spans="1:100" ht="25.5" customHeight="1">
      <c r="A152" s="86">
        <v>46</v>
      </c>
      <c r="B152" s="25" t="s">
        <v>706</v>
      </c>
      <c r="C152" s="9" t="s">
        <v>707</v>
      </c>
      <c r="D152" s="9" t="s">
        <v>1414</v>
      </c>
      <c r="E152" s="9" t="s">
        <v>1411</v>
      </c>
      <c r="F152" s="83" t="s">
        <v>708</v>
      </c>
      <c r="G152" s="142" t="s">
        <v>709</v>
      </c>
      <c r="H152" s="84"/>
      <c r="I152" s="62">
        <v>6200</v>
      </c>
      <c r="J152" s="84"/>
      <c r="K152" s="14">
        <f>CV152</f>
        <v>16830</v>
      </c>
      <c r="L152" s="2"/>
      <c r="M152" s="15">
        <v>1500</v>
      </c>
      <c r="N152" s="16">
        <v>1500</v>
      </c>
      <c r="O152" s="15">
        <v>1000</v>
      </c>
      <c r="P152" s="16">
        <v>1000</v>
      </c>
      <c r="Q152" s="15">
        <v>5000</v>
      </c>
      <c r="R152" s="16">
        <v>5000</v>
      </c>
      <c r="S152" s="15">
        <v>8000</v>
      </c>
      <c r="T152" s="16">
        <f>1500+0</f>
        <v>1500</v>
      </c>
      <c r="U152" s="15"/>
      <c r="V152" s="16"/>
      <c r="W152" s="18">
        <v>4340</v>
      </c>
      <c r="X152" s="16">
        <v>0</v>
      </c>
      <c r="Y152" s="18">
        <v>4340</v>
      </c>
      <c r="Z152" s="16"/>
      <c r="AA152" s="18">
        <v>4340</v>
      </c>
      <c r="AB152" s="16"/>
      <c r="AC152" s="18">
        <v>4340</v>
      </c>
      <c r="AD152" s="16">
        <v>10000</v>
      </c>
      <c r="AE152" s="18">
        <v>4340</v>
      </c>
      <c r="AF152" s="16">
        <v>10050</v>
      </c>
      <c r="AG152" s="18">
        <v>4340</v>
      </c>
      <c r="AH152" s="16"/>
      <c r="AI152" s="18">
        <v>4340</v>
      </c>
      <c r="AJ152" s="16"/>
      <c r="AK152" s="18">
        <v>4340</v>
      </c>
      <c r="AL152" s="16"/>
      <c r="AM152" s="18">
        <v>4340</v>
      </c>
      <c r="AN152" s="16">
        <v>8680</v>
      </c>
      <c r="AO152" s="85"/>
      <c r="AP152" s="16"/>
      <c r="AQ152" s="85"/>
      <c r="AR152" s="16"/>
      <c r="AS152" s="85"/>
      <c r="AT152" s="16"/>
      <c r="AU152" s="82"/>
      <c r="AV152" s="85"/>
      <c r="AW152" s="16"/>
      <c r="AX152" s="85"/>
      <c r="AY152" s="16"/>
      <c r="AZ152" s="85"/>
      <c r="BA152" s="16"/>
      <c r="BB152" s="85"/>
      <c r="BC152" s="16"/>
      <c r="BD152" s="85"/>
      <c r="BE152" s="16"/>
      <c r="BF152" s="85"/>
      <c r="BG152" s="16"/>
      <c r="BH152" s="85"/>
      <c r="BI152" s="16"/>
      <c r="BJ152" s="85"/>
      <c r="BK152" s="16"/>
      <c r="BL152" s="85"/>
      <c r="BM152" s="16"/>
      <c r="BN152" s="85"/>
      <c r="BO152" s="16"/>
      <c r="BP152" s="85"/>
      <c r="BQ152" s="16"/>
      <c r="BR152" s="17"/>
      <c r="BS152" s="16"/>
      <c r="BT152" s="19"/>
      <c r="BU152" s="17"/>
      <c r="BV152" s="16"/>
      <c r="BW152" s="17"/>
      <c r="BX152" s="16"/>
      <c r="BY152" s="17"/>
      <c r="BZ152" s="16"/>
      <c r="CA152" s="17"/>
      <c r="CB152" s="16"/>
      <c r="CC152" s="17"/>
      <c r="CD152" s="16"/>
      <c r="CE152" s="17"/>
      <c r="CF152" s="16"/>
      <c r="CG152" s="15"/>
      <c r="CH152" s="16"/>
      <c r="CI152" s="15"/>
      <c r="CJ152" s="16"/>
      <c r="CK152" s="15"/>
      <c r="CL152" s="16"/>
      <c r="CM152" s="15"/>
      <c r="CN152" s="16"/>
      <c r="CO152" s="15"/>
      <c r="CP152" s="16"/>
      <c r="CQ152" s="15"/>
      <c r="CR152" s="16"/>
      <c r="CS152" s="19"/>
      <c r="CT152" s="20">
        <f t="shared" si="7"/>
        <v>54560</v>
      </c>
      <c r="CU152" s="20">
        <f t="shared" si="7"/>
        <v>37730</v>
      </c>
      <c r="CV152" s="21">
        <f t="shared" si="8"/>
        <v>16830</v>
      </c>
    </row>
    <row r="153" spans="1:100" ht="25.5" customHeight="1">
      <c r="A153" s="7">
        <v>47</v>
      </c>
      <c r="B153" s="25" t="s">
        <v>710</v>
      </c>
      <c r="C153" s="9" t="s">
        <v>711</v>
      </c>
      <c r="D153" s="9" t="s">
        <v>1414</v>
      </c>
      <c r="E153" s="9" t="s">
        <v>1411</v>
      </c>
      <c r="F153" s="83" t="s">
        <v>712</v>
      </c>
      <c r="G153" s="22"/>
      <c r="H153" s="84"/>
      <c r="I153" s="62">
        <v>6600</v>
      </c>
      <c r="J153" s="84"/>
      <c r="K153" s="14">
        <f>CV153</f>
        <v>18480</v>
      </c>
      <c r="L153" s="2"/>
      <c r="M153" s="15">
        <v>1500</v>
      </c>
      <c r="N153" s="16">
        <v>1500</v>
      </c>
      <c r="O153" s="15">
        <v>1000</v>
      </c>
      <c r="P153" s="16">
        <v>1000</v>
      </c>
      <c r="Q153" s="15">
        <v>5000</v>
      </c>
      <c r="R153" s="16">
        <v>5000</v>
      </c>
      <c r="S153" s="15">
        <v>8000</v>
      </c>
      <c r="T153" s="16">
        <f>1500+0</f>
        <v>1500</v>
      </c>
      <c r="U153" s="15"/>
      <c r="V153" s="16"/>
      <c r="W153" s="18">
        <v>4620</v>
      </c>
      <c r="X153" s="16">
        <v>0</v>
      </c>
      <c r="Y153" s="18">
        <v>4620</v>
      </c>
      <c r="Z153" s="16">
        <v>15740</v>
      </c>
      <c r="AA153" s="18">
        <v>4620</v>
      </c>
      <c r="AB153" s="16">
        <v>0</v>
      </c>
      <c r="AC153" s="18">
        <v>4620</v>
      </c>
      <c r="AD153" s="16">
        <v>6000</v>
      </c>
      <c r="AE153" s="18">
        <v>4620</v>
      </c>
      <c r="AF153" s="16">
        <v>7860</v>
      </c>
      <c r="AG153" s="18">
        <v>4620</v>
      </c>
      <c r="AH153" s="16"/>
      <c r="AI153" s="18">
        <v>4620</v>
      </c>
      <c r="AJ153" s="16"/>
      <c r="AK153" s="18">
        <v>4620</v>
      </c>
      <c r="AL153" s="16"/>
      <c r="AM153" s="18">
        <v>4620</v>
      </c>
      <c r="AN153" s="16"/>
      <c r="AO153" s="85"/>
      <c r="AP153" s="16"/>
      <c r="AQ153" s="85"/>
      <c r="AR153" s="16"/>
      <c r="AS153" s="85"/>
      <c r="AT153" s="16"/>
      <c r="AU153" s="82"/>
      <c r="AV153" s="85"/>
      <c r="AW153" s="16"/>
      <c r="AX153" s="85"/>
      <c r="AY153" s="16"/>
      <c r="AZ153" s="85"/>
      <c r="BA153" s="16"/>
      <c r="BB153" s="85"/>
      <c r="BC153" s="16"/>
      <c r="BD153" s="85"/>
      <c r="BE153" s="16"/>
      <c r="BF153" s="85"/>
      <c r="BG153" s="16"/>
      <c r="BH153" s="85"/>
      <c r="BI153" s="16"/>
      <c r="BJ153" s="85"/>
      <c r="BK153" s="16"/>
      <c r="BL153" s="85"/>
      <c r="BM153" s="16"/>
      <c r="BN153" s="85"/>
      <c r="BO153" s="16"/>
      <c r="BP153" s="85"/>
      <c r="BQ153" s="16"/>
      <c r="BR153" s="17"/>
      <c r="BS153" s="16"/>
      <c r="BT153" s="19"/>
      <c r="BU153" s="17"/>
      <c r="BV153" s="16"/>
      <c r="BW153" s="17"/>
      <c r="BX153" s="16"/>
      <c r="BY153" s="17"/>
      <c r="BZ153" s="16"/>
      <c r="CA153" s="17"/>
      <c r="CB153" s="16"/>
      <c r="CC153" s="17"/>
      <c r="CD153" s="16"/>
      <c r="CE153" s="17"/>
      <c r="CF153" s="16"/>
      <c r="CG153" s="15"/>
      <c r="CH153" s="16"/>
      <c r="CI153" s="15"/>
      <c r="CJ153" s="16"/>
      <c r="CK153" s="15"/>
      <c r="CL153" s="16"/>
      <c r="CM153" s="15"/>
      <c r="CN153" s="16"/>
      <c r="CO153" s="15"/>
      <c r="CP153" s="16"/>
      <c r="CQ153" s="15"/>
      <c r="CR153" s="16"/>
      <c r="CS153" s="19"/>
      <c r="CT153" s="20">
        <f t="shared" si="7"/>
        <v>57080</v>
      </c>
      <c r="CU153" s="20">
        <f t="shared" si="7"/>
        <v>38600</v>
      </c>
      <c r="CV153" s="21">
        <f t="shared" si="8"/>
        <v>18480</v>
      </c>
    </row>
    <row r="154" spans="1:100" ht="25.5" customHeight="1">
      <c r="A154" s="86">
        <v>48</v>
      </c>
      <c r="B154" s="25" t="s">
        <v>713</v>
      </c>
      <c r="C154" s="9" t="s">
        <v>714</v>
      </c>
      <c r="D154" s="9" t="s">
        <v>1414</v>
      </c>
      <c r="E154" s="9" t="s">
        <v>1411</v>
      </c>
      <c r="F154" s="83" t="s">
        <v>715</v>
      </c>
      <c r="G154" s="144"/>
      <c r="H154" s="100" t="s">
        <v>1420</v>
      </c>
      <c r="I154" s="62">
        <v>2600</v>
      </c>
      <c r="J154" s="100" t="s">
        <v>37</v>
      </c>
      <c r="K154" s="14">
        <f>CV154</f>
        <v>8060</v>
      </c>
      <c r="L154" s="2"/>
      <c r="M154" s="15">
        <v>1500</v>
      </c>
      <c r="N154" s="16">
        <v>1500</v>
      </c>
      <c r="O154" s="15">
        <v>1000</v>
      </c>
      <c r="P154" s="16">
        <v>1000</v>
      </c>
      <c r="Q154" s="15">
        <v>5000</v>
      </c>
      <c r="R154" s="16">
        <f>1500+0</f>
        <v>1500</v>
      </c>
      <c r="S154" s="15">
        <v>8000</v>
      </c>
      <c r="T154" s="16"/>
      <c r="U154" s="15"/>
      <c r="V154" s="16"/>
      <c r="W154" s="18">
        <v>1820</v>
      </c>
      <c r="X154" s="16">
        <v>0</v>
      </c>
      <c r="Y154" s="18">
        <v>1820</v>
      </c>
      <c r="Z154" s="16">
        <v>1820</v>
      </c>
      <c r="AA154" s="18">
        <v>1820</v>
      </c>
      <c r="AB154" s="16">
        <v>1820</v>
      </c>
      <c r="AC154" s="18">
        <v>1820</v>
      </c>
      <c r="AD154" s="16">
        <f>1820+4000</f>
        <v>5820</v>
      </c>
      <c r="AE154" s="18">
        <v>1820</v>
      </c>
      <c r="AF154" s="16">
        <v>5740</v>
      </c>
      <c r="AG154" s="18">
        <v>1820</v>
      </c>
      <c r="AH154" s="16"/>
      <c r="AI154" s="18">
        <v>1820</v>
      </c>
      <c r="AJ154" s="16">
        <v>3080</v>
      </c>
      <c r="AK154" s="18">
        <v>1820</v>
      </c>
      <c r="AL154" s="16"/>
      <c r="AM154" s="18">
        <v>1820</v>
      </c>
      <c r="AN154" s="16">
        <v>1540</v>
      </c>
      <c r="AO154" s="85"/>
      <c r="AP154" s="16"/>
      <c r="AQ154" s="85"/>
      <c r="AR154" s="16"/>
      <c r="AS154" s="85"/>
      <c r="AT154" s="16"/>
      <c r="AU154" s="82"/>
      <c r="AV154" s="85"/>
      <c r="AW154" s="16"/>
      <c r="AX154" s="85"/>
      <c r="AY154" s="16"/>
      <c r="AZ154" s="85"/>
      <c r="BA154" s="16"/>
      <c r="BB154" s="85"/>
      <c r="BC154" s="16"/>
      <c r="BD154" s="85"/>
      <c r="BE154" s="16"/>
      <c r="BF154" s="85"/>
      <c r="BG154" s="16"/>
      <c r="BH154" s="85"/>
      <c r="BI154" s="16"/>
      <c r="BJ154" s="85"/>
      <c r="BK154" s="16"/>
      <c r="BL154" s="85"/>
      <c r="BM154" s="16"/>
      <c r="BN154" s="85"/>
      <c r="BO154" s="16"/>
      <c r="BP154" s="85"/>
      <c r="BQ154" s="16"/>
      <c r="BR154" s="17"/>
      <c r="BS154" s="16"/>
      <c r="BT154" s="19"/>
      <c r="BU154" s="17"/>
      <c r="BV154" s="16"/>
      <c r="BW154" s="17"/>
      <c r="BX154" s="16"/>
      <c r="BY154" s="17"/>
      <c r="BZ154" s="16"/>
      <c r="CA154" s="17"/>
      <c r="CB154" s="16"/>
      <c r="CC154" s="17"/>
      <c r="CD154" s="16"/>
      <c r="CE154" s="17"/>
      <c r="CF154" s="16"/>
      <c r="CG154" s="15"/>
      <c r="CH154" s="16"/>
      <c r="CI154" s="15"/>
      <c r="CJ154" s="16"/>
      <c r="CK154" s="15"/>
      <c r="CL154" s="16"/>
      <c r="CM154" s="15"/>
      <c r="CN154" s="16"/>
      <c r="CO154" s="15"/>
      <c r="CP154" s="16"/>
      <c r="CQ154" s="15"/>
      <c r="CR154" s="16"/>
      <c r="CS154" s="19"/>
      <c r="CT154" s="20">
        <f t="shared" si="7"/>
        <v>31880</v>
      </c>
      <c r="CU154" s="20">
        <f t="shared" si="7"/>
        <v>23820</v>
      </c>
      <c r="CV154" s="21">
        <f t="shared" si="8"/>
        <v>8060</v>
      </c>
    </row>
    <row r="155" spans="1:100" ht="25.5" customHeight="1">
      <c r="A155" s="7">
        <v>49</v>
      </c>
      <c r="B155" s="25" t="s">
        <v>716</v>
      </c>
      <c r="C155" s="9" t="s">
        <v>717</v>
      </c>
      <c r="D155" s="9" t="s">
        <v>1414</v>
      </c>
      <c r="E155" s="9" t="s">
        <v>1411</v>
      </c>
      <c r="F155" s="83" t="s">
        <v>718</v>
      </c>
      <c r="G155" s="22"/>
      <c r="H155" s="84"/>
      <c r="I155" s="62">
        <v>6600</v>
      </c>
      <c r="J155" s="84"/>
      <c r="K155" s="14">
        <f>CV155</f>
        <v>18480</v>
      </c>
      <c r="L155" s="2"/>
      <c r="M155" s="15">
        <v>1500</v>
      </c>
      <c r="N155" s="16">
        <v>1500</v>
      </c>
      <c r="O155" s="15">
        <v>1000</v>
      </c>
      <c r="P155" s="16">
        <v>1000</v>
      </c>
      <c r="Q155" s="15">
        <v>5000</v>
      </c>
      <c r="R155" s="16">
        <v>5000</v>
      </c>
      <c r="S155" s="15">
        <v>8000</v>
      </c>
      <c r="T155" s="16">
        <f>1500+0</f>
        <v>1500</v>
      </c>
      <c r="U155" s="15"/>
      <c r="V155" s="16"/>
      <c r="W155" s="18">
        <v>4620</v>
      </c>
      <c r="X155" s="16">
        <v>0</v>
      </c>
      <c r="Y155" s="18">
        <v>4620</v>
      </c>
      <c r="Z155" s="16">
        <f>4620+0</f>
        <v>4620</v>
      </c>
      <c r="AA155" s="18">
        <v>4620</v>
      </c>
      <c r="AB155" s="16">
        <v>0</v>
      </c>
      <c r="AC155" s="18">
        <v>4620</v>
      </c>
      <c r="AD155" s="16">
        <v>20360</v>
      </c>
      <c r="AE155" s="18">
        <v>4620</v>
      </c>
      <c r="AF155" s="16"/>
      <c r="AG155" s="18">
        <v>4620</v>
      </c>
      <c r="AH155" s="16"/>
      <c r="AI155" s="18">
        <v>4620</v>
      </c>
      <c r="AJ155" s="16"/>
      <c r="AK155" s="18">
        <v>4620</v>
      </c>
      <c r="AL155" s="16"/>
      <c r="AM155" s="18">
        <v>4620</v>
      </c>
      <c r="AN155" s="16">
        <v>4620</v>
      </c>
      <c r="AO155" s="85"/>
      <c r="AP155" s="16"/>
      <c r="AQ155" s="85"/>
      <c r="AR155" s="16"/>
      <c r="AS155" s="85"/>
      <c r="AT155" s="16"/>
      <c r="AU155" s="82"/>
      <c r="AV155" s="85"/>
      <c r="AW155" s="16"/>
      <c r="AX155" s="85"/>
      <c r="AY155" s="16"/>
      <c r="AZ155" s="85"/>
      <c r="BA155" s="16"/>
      <c r="BB155" s="85"/>
      <c r="BC155" s="16"/>
      <c r="BD155" s="85"/>
      <c r="BE155" s="16"/>
      <c r="BF155" s="85"/>
      <c r="BG155" s="16"/>
      <c r="BH155" s="85"/>
      <c r="BI155" s="16"/>
      <c r="BJ155" s="85"/>
      <c r="BK155" s="16"/>
      <c r="BL155" s="85"/>
      <c r="BM155" s="16"/>
      <c r="BN155" s="85"/>
      <c r="BO155" s="16"/>
      <c r="BP155" s="85"/>
      <c r="BQ155" s="16"/>
      <c r="BR155" s="17"/>
      <c r="BS155" s="16"/>
      <c r="BT155" s="19"/>
      <c r="BU155" s="17"/>
      <c r="BV155" s="16"/>
      <c r="BW155" s="17"/>
      <c r="BX155" s="16"/>
      <c r="BY155" s="17"/>
      <c r="BZ155" s="16"/>
      <c r="CA155" s="17"/>
      <c r="CB155" s="16"/>
      <c r="CC155" s="17"/>
      <c r="CD155" s="16"/>
      <c r="CE155" s="17"/>
      <c r="CF155" s="16"/>
      <c r="CG155" s="15"/>
      <c r="CH155" s="16"/>
      <c r="CI155" s="15"/>
      <c r="CJ155" s="16"/>
      <c r="CK155" s="15"/>
      <c r="CL155" s="16"/>
      <c r="CM155" s="15"/>
      <c r="CN155" s="16"/>
      <c r="CO155" s="15"/>
      <c r="CP155" s="16"/>
      <c r="CQ155" s="15"/>
      <c r="CR155" s="16"/>
      <c r="CS155" s="19"/>
      <c r="CT155" s="20">
        <f t="shared" si="7"/>
        <v>57080</v>
      </c>
      <c r="CU155" s="20">
        <f t="shared" si="7"/>
        <v>38600</v>
      </c>
      <c r="CV155" s="21">
        <f t="shared" si="8"/>
        <v>18480</v>
      </c>
    </row>
    <row r="156" spans="1:100" ht="25.5" customHeight="1">
      <c r="A156" s="86">
        <v>57</v>
      </c>
      <c r="B156" s="25" t="s">
        <v>191</v>
      </c>
      <c r="C156" s="9" t="s">
        <v>192</v>
      </c>
      <c r="D156" s="9" t="s">
        <v>1414</v>
      </c>
      <c r="E156" s="9" t="s">
        <v>1412</v>
      </c>
      <c r="F156" s="10" t="s">
        <v>193</v>
      </c>
      <c r="G156" s="22"/>
      <c r="H156" s="24"/>
      <c r="I156" s="12">
        <v>6600</v>
      </c>
      <c r="J156" s="24"/>
      <c r="K156" s="27">
        <f>CT156</f>
        <v>57080</v>
      </c>
      <c r="L156" s="2"/>
      <c r="M156" s="15">
        <v>1500</v>
      </c>
      <c r="N156" s="16">
        <v>1500</v>
      </c>
      <c r="O156" s="15">
        <v>1000</v>
      </c>
      <c r="P156" s="16">
        <v>1000</v>
      </c>
      <c r="Q156" s="15">
        <v>5000</v>
      </c>
      <c r="R156" s="16">
        <v>0</v>
      </c>
      <c r="S156" s="15">
        <v>8000</v>
      </c>
      <c r="T156" s="16">
        <f>1500+0</f>
        <v>1500</v>
      </c>
      <c r="U156" s="17"/>
      <c r="V156" s="16"/>
      <c r="W156" s="15"/>
      <c r="X156" s="16">
        <v>5000</v>
      </c>
      <c r="Y156" s="18">
        <v>4620</v>
      </c>
      <c r="Z156" s="16">
        <v>0</v>
      </c>
      <c r="AA156" s="18">
        <v>4620</v>
      </c>
      <c r="AB156" s="16"/>
      <c r="AC156" s="18">
        <v>4620</v>
      </c>
      <c r="AD156" s="16"/>
      <c r="AE156" s="18">
        <v>4620</v>
      </c>
      <c r="AF156" s="16">
        <v>8000</v>
      </c>
      <c r="AG156" s="18">
        <v>4620</v>
      </c>
      <c r="AH156" s="16">
        <v>10000</v>
      </c>
      <c r="AI156" s="18">
        <v>4620</v>
      </c>
      <c r="AJ156" s="16"/>
      <c r="AK156" s="18">
        <v>4620</v>
      </c>
      <c r="AL156" s="16"/>
      <c r="AM156" s="18">
        <v>4620</v>
      </c>
      <c r="AN156" s="16"/>
      <c r="AO156" s="18">
        <v>4620</v>
      </c>
      <c r="AP156" s="16">
        <v>20000</v>
      </c>
      <c r="AQ156" s="17"/>
      <c r="AR156" s="16"/>
      <c r="AS156" s="17"/>
      <c r="AT156" s="16"/>
      <c r="AU156" s="82"/>
      <c r="AV156" s="85"/>
      <c r="AW156" s="16"/>
      <c r="AX156" s="85"/>
      <c r="AY156" s="16"/>
      <c r="AZ156" s="85"/>
      <c r="BA156" s="16"/>
      <c r="BB156" s="85"/>
      <c r="BC156" s="16"/>
      <c r="BD156" s="85"/>
      <c r="BE156" s="16"/>
      <c r="BF156" s="85"/>
      <c r="BG156" s="16"/>
      <c r="BH156" s="85"/>
      <c r="BI156" s="16"/>
      <c r="BJ156" s="85"/>
      <c r="BK156" s="16"/>
      <c r="BL156" s="85"/>
      <c r="BM156" s="16"/>
      <c r="BN156" s="85"/>
      <c r="BO156" s="16"/>
      <c r="BP156" s="85"/>
      <c r="BQ156" s="16"/>
      <c r="BR156" s="17"/>
      <c r="BS156" s="16"/>
      <c r="BT156" s="19"/>
      <c r="BU156" s="17"/>
      <c r="BV156" s="16"/>
      <c r="BW156" s="17"/>
      <c r="BX156" s="16"/>
      <c r="BY156" s="17"/>
      <c r="BZ156" s="16"/>
      <c r="CA156" s="17"/>
      <c r="CB156" s="16"/>
      <c r="CC156" s="17"/>
      <c r="CD156" s="16"/>
      <c r="CE156" s="17"/>
      <c r="CF156" s="16"/>
      <c r="CG156" s="15"/>
      <c r="CH156" s="16"/>
      <c r="CI156" s="15"/>
      <c r="CJ156" s="16"/>
      <c r="CK156" s="15"/>
      <c r="CL156" s="16"/>
      <c r="CM156" s="15"/>
      <c r="CN156" s="16"/>
      <c r="CO156" s="15"/>
      <c r="CP156" s="16"/>
      <c r="CQ156" s="15"/>
      <c r="CR156" s="16"/>
      <c r="CS156" s="19"/>
      <c r="CT156" s="20">
        <f t="shared" si="7"/>
        <v>57080</v>
      </c>
      <c r="CU156" s="20">
        <f t="shared" si="7"/>
        <v>47000</v>
      </c>
      <c r="CV156" s="21">
        <f t="shared" si="8"/>
        <v>10080</v>
      </c>
    </row>
    <row r="157" spans="1:100" ht="25.5" customHeight="1">
      <c r="A157" s="7">
        <v>58</v>
      </c>
      <c r="B157" s="25" t="s">
        <v>194</v>
      </c>
      <c r="C157" s="9" t="s">
        <v>195</v>
      </c>
      <c r="D157" s="9" t="s">
        <v>1414</v>
      </c>
      <c r="E157" s="9" t="s">
        <v>1412</v>
      </c>
      <c r="F157" s="10" t="s">
        <v>196</v>
      </c>
      <c r="G157" s="22"/>
      <c r="H157" s="24"/>
      <c r="I157" s="12">
        <v>6600</v>
      </c>
      <c r="J157" s="24"/>
      <c r="K157" s="14">
        <f>CT157</f>
        <v>57080</v>
      </c>
      <c r="L157" s="2"/>
      <c r="M157" s="15">
        <v>1500</v>
      </c>
      <c r="N157" s="16">
        <v>1500</v>
      </c>
      <c r="O157" s="15">
        <v>1000</v>
      </c>
      <c r="P157" s="16">
        <v>1000</v>
      </c>
      <c r="Q157" s="15">
        <v>5000</v>
      </c>
      <c r="R157" s="16">
        <v>5000</v>
      </c>
      <c r="S157" s="15">
        <v>8000</v>
      </c>
      <c r="T157" s="16">
        <f>1500+0</f>
        <v>1500</v>
      </c>
      <c r="U157" s="17"/>
      <c r="V157" s="16"/>
      <c r="W157" s="15"/>
      <c r="X157" s="16"/>
      <c r="Y157" s="18">
        <v>4620</v>
      </c>
      <c r="Z157" s="16">
        <v>0</v>
      </c>
      <c r="AA157" s="18">
        <v>4620</v>
      </c>
      <c r="AB157" s="16">
        <f>4620+0</f>
        <v>4620</v>
      </c>
      <c r="AC157" s="18">
        <v>4620</v>
      </c>
      <c r="AD157" s="16"/>
      <c r="AE157" s="18">
        <v>4620</v>
      </c>
      <c r="AF157" s="16">
        <v>11120</v>
      </c>
      <c r="AG157" s="18">
        <v>4620</v>
      </c>
      <c r="AH157" s="16">
        <v>4620</v>
      </c>
      <c r="AI157" s="18">
        <v>4620</v>
      </c>
      <c r="AJ157" s="16"/>
      <c r="AK157" s="18">
        <v>4620</v>
      </c>
      <c r="AL157" s="16"/>
      <c r="AM157" s="18">
        <v>4620</v>
      </c>
      <c r="AN157" s="16"/>
      <c r="AO157" s="18">
        <v>4620</v>
      </c>
      <c r="AP157" s="16">
        <v>4620</v>
      </c>
      <c r="AQ157" s="17"/>
      <c r="AR157" s="16"/>
      <c r="AS157" s="17"/>
      <c r="AT157" s="16"/>
      <c r="AU157" s="82"/>
      <c r="AV157" s="85"/>
      <c r="AW157" s="16"/>
      <c r="AX157" s="85"/>
      <c r="AY157" s="16"/>
      <c r="AZ157" s="85"/>
      <c r="BA157" s="16"/>
      <c r="BB157" s="85"/>
      <c r="BC157" s="16"/>
      <c r="BD157" s="85"/>
      <c r="BE157" s="16"/>
      <c r="BF157" s="85"/>
      <c r="BG157" s="16"/>
      <c r="BH157" s="85"/>
      <c r="BI157" s="16"/>
      <c r="BJ157" s="85"/>
      <c r="BK157" s="16"/>
      <c r="BL157" s="85"/>
      <c r="BM157" s="16"/>
      <c r="BN157" s="85"/>
      <c r="BO157" s="16"/>
      <c r="BP157" s="85"/>
      <c r="BQ157" s="16"/>
      <c r="BR157" s="17"/>
      <c r="BS157" s="16"/>
      <c r="BT157" s="19"/>
      <c r="BU157" s="17"/>
      <c r="BV157" s="16"/>
      <c r="BW157" s="17"/>
      <c r="BX157" s="16"/>
      <c r="BY157" s="17"/>
      <c r="BZ157" s="16"/>
      <c r="CA157" s="17"/>
      <c r="CB157" s="16"/>
      <c r="CC157" s="17"/>
      <c r="CD157" s="16"/>
      <c r="CE157" s="17"/>
      <c r="CF157" s="16"/>
      <c r="CG157" s="15"/>
      <c r="CH157" s="16"/>
      <c r="CI157" s="15"/>
      <c r="CJ157" s="16"/>
      <c r="CK157" s="15"/>
      <c r="CL157" s="16"/>
      <c r="CM157" s="15"/>
      <c r="CN157" s="16"/>
      <c r="CO157" s="15"/>
      <c r="CP157" s="16"/>
      <c r="CQ157" s="15"/>
      <c r="CR157" s="16"/>
      <c r="CS157" s="19"/>
      <c r="CT157" s="20">
        <f t="shared" si="7"/>
        <v>57080</v>
      </c>
      <c r="CU157" s="20">
        <f t="shared" si="7"/>
        <v>33980</v>
      </c>
      <c r="CV157" s="21">
        <f t="shared" si="8"/>
        <v>23100</v>
      </c>
    </row>
    <row r="158" spans="1:100" ht="25.5" customHeight="1">
      <c r="A158" s="86">
        <v>59</v>
      </c>
      <c r="B158" s="25" t="s">
        <v>197</v>
      </c>
      <c r="C158" s="9" t="s">
        <v>198</v>
      </c>
      <c r="D158" s="9" t="s">
        <v>1414</v>
      </c>
      <c r="E158" s="9" t="s">
        <v>1412</v>
      </c>
      <c r="F158" s="10" t="s">
        <v>199</v>
      </c>
      <c r="G158" s="142"/>
      <c r="H158" s="24"/>
      <c r="I158" s="12">
        <v>6600</v>
      </c>
      <c r="J158" s="24"/>
      <c r="K158" s="14">
        <f>CT158</f>
        <v>57080</v>
      </c>
      <c r="L158" s="2"/>
      <c r="M158" s="15">
        <v>1500</v>
      </c>
      <c r="N158" s="16">
        <v>1500</v>
      </c>
      <c r="O158" s="15">
        <v>1000</v>
      </c>
      <c r="P158" s="16">
        <f>500+0</f>
        <v>500</v>
      </c>
      <c r="Q158" s="15">
        <v>5000</v>
      </c>
      <c r="R158" s="16">
        <v>0</v>
      </c>
      <c r="S158" s="15">
        <v>8000</v>
      </c>
      <c r="T158" s="16">
        <v>0</v>
      </c>
      <c r="U158" s="17"/>
      <c r="V158" s="16"/>
      <c r="W158" s="15"/>
      <c r="X158" s="16">
        <v>13500</v>
      </c>
      <c r="Y158" s="18">
        <v>4620</v>
      </c>
      <c r="Z158" s="16">
        <v>4620</v>
      </c>
      <c r="AA158" s="18">
        <v>4620</v>
      </c>
      <c r="AB158" s="16">
        <v>4620</v>
      </c>
      <c r="AC158" s="18">
        <v>4620</v>
      </c>
      <c r="AD158" s="16">
        <f>4620+0</f>
        <v>4620</v>
      </c>
      <c r="AE158" s="18">
        <v>4620</v>
      </c>
      <c r="AF158" s="16">
        <v>4620</v>
      </c>
      <c r="AG158" s="18">
        <v>4620</v>
      </c>
      <c r="AH158" s="16">
        <v>4620</v>
      </c>
      <c r="AI158" s="18">
        <v>4620</v>
      </c>
      <c r="AJ158" s="16">
        <v>4620</v>
      </c>
      <c r="AK158" s="18">
        <v>4620</v>
      </c>
      <c r="AL158" s="16">
        <v>4620</v>
      </c>
      <c r="AM158" s="18">
        <v>4620</v>
      </c>
      <c r="AN158" s="16">
        <v>4620</v>
      </c>
      <c r="AO158" s="18">
        <v>4620</v>
      </c>
      <c r="AP158" s="16">
        <v>4620</v>
      </c>
      <c r="AQ158" s="17"/>
      <c r="AR158" s="16"/>
      <c r="AS158" s="17"/>
      <c r="AT158" s="16"/>
      <c r="AU158" s="82"/>
      <c r="AV158" s="85"/>
      <c r="AW158" s="16"/>
      <c r="AX158" s="85"/>
      <c r="AY158" s="16"/>
      <c r="AZ158" s="85"/>
      <c r="BA158" s="16"/>
      <c r="BB158" s="85"/>
      <c r="BC158" s="16"/>
      <c r="BD158" s="85"/>
      <c r="BE158" s="16"/>
      <c r="BF158" s="85"/>
      <c r="BG158" s="16"/>
      <c r="BH158" s="85"/>
      <c r="BI158" s="16"/>
      <c r="BJ158" s="85"/>
      <c r="BK158" s="16"/>
      <c r="BL158" s="85"/>
      <c r="BM158" s="16"/>
      <c r="BN158" s="85"/>
      <c r="BO158" s="16"/>
      <c r="BP158" s="85"/>
      <c r="BQ158" s="16"/>
      <c r="BR158" s="17"/>
      <c r="BS158" s="16"/>
      <c r="BT158" s="19"/>
      <c r="BU158" s="17"/>
      <c r="BV158" s="16"/>
      <c r="BW158" s="17"/>
      <c r="BX158" s="16"/>
      <c r="BY158" s="17"/>
      <c r="BZ158" s="16"/>
      <c r="CA158" s="17"/>
      <c r="CB158" s="16"/>
      <c r="CC158" s="17"/>
      <c r="CD158" s="16"/>
      <c r="CE158" s="17"/>
      <c r="CF158" s="16"/>
      <c r="CG158" s="15"/>
      <c r="CH158" s="16"/>
      <c r="CI158" s="15"/>
      <c r="CJ158" s="16"/>
      <c r="CK158" s="15"/>
      <c r="CL158" s="16"/>
      <c r="CM158" s="15"/>
      <c r="CN158" s="16"/>
      <c r="CO158" s="15"/>
      <c r="CP158" s="16"/>
      <c r="CQ158" s="15"/>
      <c r="CR158" s="16"/>
      <c r="CS158" s="19"/>
      <c r="CT158" s="20">
        <f t="shared" si="7"/>
        <v>57080</v>
      </c>
      <c r="CU158" s="20">
        <f t="shared" si="7"/>
        <v>57080</v>
      </c>
      <c r="CV158" s="21">
        <f t="shared" si="8"/>
        <v>0</v>
      </c>
    </row>
    <row r="159" spans="1:100" ht="25.5" customHeight="1">
      <c r="A159" s="7">
        <v>50</v>
      </c>
      <c r="B159" s="25" t="s">
        <v>719</v>
      </c>
      <c r="C159" s="9" t="s">
        <v>720</v>
      </c>
      <c r="D159" s="9" t="s">
        <v>1414</v>
      </c>
      <c r="E159" s="9" t="s">
        <v>1411</v>
      </c>
      <c r="F159" s="83" t="s">
        <v>721</v>
      </c>
      <c r="G159" s="140"/>
      <c r="H159" s="100"/>
      <c r="I159" s="62">
        <v>6600</v>
      </c>
      <c r="J159" s="84"/>
      <c r="K159" s="14">
        <f t="shared" ref="K159:K167" si="9">CV159</f>
        <v>4620</v>
      </c>
      <c r="L159" s="2"/>
      <c r="M159" s="15">
        <v>1500</v>
      </c>
      <c r="N159" s="16">
        <v>1500</v>
      </c>
      <c r="O159" s="15">
        <v>1000</v>
      </c>
      <c r="P159" s="16">
        <v>1000</v>
      </c>
      <c r="Q159" s="15">
        <v>5000</v>
      </c>
      <c r="R159" s="16">
        <v>5000</v>
      </c>
      <c r="S159" s="15">
        <v>8000</v>
      </c>
      <c r="T159" s="16">
        <v>1500</v>
      </c>
      <c r="U159" s="15"/>
      <c r="V159" s="16"/>
      <c r="W159" s="18">
        <v>4620</v>
      </c>
      <c r="X159" s="16">
        <v>0</v>
      </c>
      <c r="Y159" s="18">
        <v>4620</v>
      </c>
      <c r="Z159" s="16">
        <v>0</v>
      </c>
      <c r="AA159" s="18">
        <v>4620</v>
      </c>
      <c r="AB159" s="16"/>
      <c r="AC159" s="18">
        <v>4620</v>
      </c>
      <c r="AD159" s="16">
        <v>9200</v>
      </c>
      <c r="AE159" s="18">
        <v>4620</v>
      </c>
      <c r="AF159" s="16">
        <v>16000</v>
      </c>
      <c r="AG159" s="18">
        <v>4620</v>
      </c>
      <c r="AH159" s="16"/>
      <c r="AI159" s="18">
        <v>4620</v>
      </c>
      <c r="AJ159" s="16"/>
      <c r="AK159" s="18">
        <v>4620</v>
      </c>
      <c r="AL159" s="16"/>
      <c r="AM159" s="18">
        <v>4620</v>
      </c>
      <c r="AN159" s="16">
        <v>18260</v>
      </c>
      <c r="AO159" s="85"/>
      <c r="AP159" s="16"/>
      <c r="AQ159" s="85"/>
      <c r="AR159" s="16"/>
      <c r="AS159" s="85"/>
      <c r="AT159" s="16"/>
      <c r="AU159" s="82"/>
      <c r="AV159" s="85"/>
      <c r="AW159" s="16"/>
      <c r="AX159" s="85"/>
      <c r="AY159" s="16"/>
      <c r="AZ159" s="85"/>
      <c r="BA159" s="16"/>
      <c r="BB159" s="85"/>
      <c r="BC159" s="16"/>
      <c r="BD159" s="85"/>
      <c r="BE159" s="16"/>
      <c r="BF159" s="85"/>
      <c r="BG159" s="16"/>
      <c r="BH159" s="85"/>
      <c r="BI159" s="16"/>
      <c r="BJ159" s="85"/>
      <c r="BK159" s="16"/>
      <c r="BL159" s="85"/>
      <c r="BM159" s="16"/>
      <c r="BN159" s="85"/>
      <c r="BO159" s="16"/>
      <c r="BP159" s="85"/>
      <c r="BQ159" s="16"/>
      <c r="BR159" s="17"/>
      <c r="BS159" s="16"/>
      <c r="BT159" s="19"/>
      <c r="BU159" s="17"/>
      <c r="BV159" s="16"/>
      <c r="BW159" s="17"/>
      <c r="BX159" s="16"/>
      <c r="BY159" s="17"/>
      <c r="BZ159" s="16"/>
      <c r="CA159" s="17"/>
      <c r="CB159" s="16"/>
      <c r="CC159" s="17"/>
      <c r="CD159" s="16"/>
      <c r="CE159" s="17"/>
      <c r="CF159" s="16"/>
      <c r="CG159" s="15"/>
      <c r="CH159" s="16"/>
      <c r="CI159" s="15"/>
      <c r="CJ159" s="16"/>
      <c r="CK159" s="15"/>
      <c r="CL159" s="16"/>
      <c r="CM159" s="15"/>
      <c r="CN159" s="16"/>
      <c r="CO159" s="15"/>
      <c r="CP159" s="16"/>
      <c r="CQ159" s="15"/>
      <c r="CR159" s="16"/>
      <c r="CS159" s="19"/>
      <c r="CT159" s="20">
        <f t="shared" si="7"/>
        <v>57080</v>
      </c>
      <c r="CU159" s="20">
        <f t="shared" si="7"/>
        <v>52460</v>
      </c>
      <c r="CV159" s="21">
        <f t="shared" si="8"/>
        <v>4620</v>
      </c>
    </row>
    <row r="160" spans="1:100" ht="25.5" customHeight="1">
      <c r="A160" s="86">
        <v>51</v>
      </c>
      <c r="B160" s="25" t="s">
        <v>722</v>
      </c>
      <c r="C160" s="9" t="s">
        <v>723</v>
      </c>
      <c r="D160" s="9" t="s">
        <v>1414</v>
      </c>
      <c r="E160" s="9" t="s">
        <v>1411</v>
      </c>
      <c r="F160" s="93" t="s">
        <v>724</v>
      </c>
      <c r="G160" s="26"/>
      <c r="H160" s="84"/>
      <c r="I160" s="62">
        <v>6600</v>
      </c>
      <c r="J160" s="84"/>
      <c r="K160" s="94">
        <f t="shared" si="9"/>
        <v>26820</v>
      </c>
      <c r="L160" s="2"/>
      <c r="M160" s="15">
        <v>1500</v>
      </c>
      <c r="N160" s="16">
        <v>1500</v>
      </c>
      <c r="O160" s="15">
        <v>1000</v>
      </c>
      <c r="P160" s="16">
        <v>1000</v>
      </c>
      <c r="Q160" s="15">
        <v>5000</v>
      </c>
      <c r="R160" s="16">
        <v>5000</v>
      </c>
      <c r="S160" s="15">
        <v>8000</v>
      </c>
      <c r="T160" s="16">
        <v>1500</v>
      </c>
      <c r="U160" s="15"/>
      <c r="V160" s="16"/>
      <c r="W160" s="18">
        <v>4620</v>
      </c>
      <c r="X160" s="16">
        <v>0</v>
      </c>
      <c r="Y160" s="18">
        <v>4620</v>
      </c>
      <c r="Z160" s="16">
        <v>0</v>
      </c>
      <c r="AA160" s="18">
        <v>4620</v>
      </c>
      <c r="AB160" s="16">
        <v>0</v>
      </c>
      <c r="AC160" s="18">
        <v>4620</v>
      </c>
      <c r="AD160" s="16">
        <v>14180</v>
      </c>
      <c r="AE160" s="18">
        <v>4620</v>
      </c>
      <c r="AF160" s="16">
        <v>7080</v>
      </c>
      <c r="AG160" s="18">
        <v>4620</v>
      </c>
      <c r="AH160" s="16"/>
      <c r="AI160" s="18">
        <v>4620</v>
      </c>
      <c r="AJ160" s="16"/>
      <c r="AK160" s="18">
        <v>4620</v>
      </c>
      <c r="AL160" s="16"/>
      <c r="AM160" s="18">
        <v>4620</v>
      </c>
      <c r="AN160" s="16"/>
      <c r="AO160" s="85"/>
      <c r="AP160" s="16"/>
      <c r="AQ160" s="85"/>
      <c r="AR160" s="16"/>
      <c r="AS160" s="85"/>
      <c r="AT160" s="16"/>
      <c r="AU160" s="82"/>
      <c r="AV160" s="85"/>
      <c r="AW160" s="16"/>
      <c r="AX160" s="85"/>
      <c r="AY160" s="16"/>
      <c r="AZ160" s="85"/>
      <c r="BA160" s="16"/>
      <c r="BB160" s="85"/>
      <c r="BC160" s="16"/>
      <c r="BD160" s="85"/>
      <c r="BE160" s="16"/>
      <c r="BF160" s="85"/>
      <c r="BG160" s="16"/>
      <c r="BH160" s="85"/>
      <c r="BI160" s="16"/>
      <c r="BJ160" s="85"/>
      <c r="BK160" s="16"/>
      <c r="BL160" s="85"/>
      <c r="BM160" s="16"/>
      <c r="BN160" s="85"/>
      <c r="BO160" s="16"/>
      <c r="BP160" s="85"/>
      <c r="BQ160" s="16"/>
      <c r="BR160" s="17"/>
      <c r="BS160" s="16"/>
      <c r="BT160" s="19"/>
      <c r="BU160" s="17"/>
      <c r="BV160" s="16"/>
      <c r="BW160" s="17"/>
      <c r="BX160" s="16"/>
      <c r="BY160" s="17"/>
      <c r="BZ160" s="16"/>
      <c r="CA160" s="17"/>
      <c r="CB160" s="16"/>
      <c r="CC160" s="17"/>
      <c r="CD160" s="16"/>
      <c r="CE160" s="17"/>
      <c r="CF160" s="16"/>
      <c r="CG160" s="15"/>
      <c r="CH160" s="16"/>
      <c r="CI160" s="15"/>
      <c r="CJ160" s="16"/>
      <c r="CK160" s="15"/>
      <c r="CL160" s="16"/>
      <c r="CM160" s="15"/>
      <c r="CN160" s="16"/>
      <c r="CO160" s="15"/>
      <c r="CP160" s="16"/>
      <c r="CQ160" s="15"/>
      <c r="CR160" s="16"/>
      <c r="CS160" s="19"/>
      <c r="CT160" s="20">
        <f t="shared" si="7"/>
        <v>57080</v>
      </c>
      <c r="CU160" s="20">
        <f t="shared" si="7"/>
        <v>30260</v>
      </c>
      <c r="CV160" s="21">
        <f t="shared" si="8"/>
        <v>26820</v>
      </c>
    </row>
    <row r="161" spans="1:100" ht="25.5" customHeight="1">
      <c r="A161" s="7">
        <v>52</v>
      </c>
      <c r="B161" s="25" t="s">
        <v>725</v>
      </c>
      <c r="C161" s="9" t="s">
        <v>726</v>
      </c>
      <c r="D161" s="9" t="s">
        <v>1414</v>
      </c>
      <c r="E161" s="9" t="s">
        <v>1411</v>
      </c>
      <c r="F161" s="83" t="s">
        <v>727</v>
      </c>
      <c r="G161" s="22"/>
      <c r="H161" s="84"/>
      <c r="I161" s="62">
        <v>6600</v>
      </c>
      <c r="J161" s="84"/>
      <c r="K161" s="14">
        <f t="shared" si="9"/>
        <v>0</v>
      </c>
      <c r="L161" s="2"/>
      <c r="M161" s="15">
        <v>1500</v>
      </c>
      <c r="N161" s="16">
        <v>1500</v>
      </c>
      <c r="O161" s="15">
        <v>1000</v>
      </c>
      <c r="P161" s="16">
        <v>1000</v>
      </c>
      <c r="Q161" s="15">
        <v>5000</v>
      </c>
      <c r="R161" s="16">
        <v>5000</v>
      </c>
      <c r="S161" s="15">
        <v>8000</v>
      </c>
      <c r="T161" s="16">
        <f>1500+0</f>
        <v>1500</v>
      </c>
      <c r="U161" s="15"/>
      <c r="V161" s="16"/>
      <c r="W161" s="18">
        <v>4620</v>
      </c>
      <c r="X161" s="90">
        <v>7620</v>
      </c>
      <c r="Y161" s="18">
        <v>4620</v>
      </c>
      <c r="Z161" s="16">
        <v>8120</v>
      </c>
      <c r="AA161" s="18">
        <v>4620</v>
      </c>
      <c r="AB161" s="16">
        <v>0</v>
      </c>
      <c r="AC161" s="18">
        <v>4620</v>
      </c>
      <c r="AD161" s="16">
        <f>4620+4620</f>
        <v>9240</v>
      </c>
      <c r="AE161" s="18">
        <v>4620</v>
      </c>
      <c r="AF161" s="16"/>
      <c r="AG161" s="18">
        <v>4620</v>
      </c>
      <c r="AH161" s="16">
        <v>9240</v>
      </c>
      <c r="AI161" s="18">
        <v>4620</v>
      </c>
      <c r="AJ161" s="16">
        <v>4620</v>
      </c>
      <c r="AK161" s="18">
        <v>4620</v>
      </c>
      <c r="AL161" s="16">
        <v>4620</v>
      </c>
      <c r="AM161" s="18">
        <v>4620</v>
      </c>
      <c r="AN161" s="16">
        <v>4620</v>
      </c>
      <c r="AO161" s="85"/>
      <c r="AP161" s="16"/>
      <c r="AQ161" s="85"/>
      <c r="AR161" s="16"/>
      <c r="AS161" s="85"/>
      <c r="AT161" s="16"/>
      <c r="AU161" s="82"/>
      <c r="AV161" s="85"/>
      <c r="AW161" s="16"/>
      <c r="AX161" s="85"/>
      <c r="AY161" s="16"/>
      <c r="AZ161" s="85"/>
      <c r="BA161" s="16"/>
      <c r="BB161" s="85"/>
      <c r="BC161" s="16"/>
      <c r="BD161" s="85"/>
      <c r="BE161" s="16"/>
      <c r="BF161" s="85"/>
      <c r="BG161" s="16"/>
      <c r="BH161" s="85"/>
      <c r="BI161" s="16"/>
      <c r="BJ161" s="85"/>
      <c r="BK161" s="16"/>
      <c r="BL161" s="85"/>
      <c r="BM161" s="16"/>
      <c r="BN161" s="85"/>
      <c r="BO161" s="16"/>
      <c r="BP161" s="85"/>
      <c r="BQ161" s="16"/>
      <c r="BR161" s="17"/>
      <c r="BS161" s="16"/>
      <c r="BT161" s="19"/>
      <c r="BU161" s="17"/>
      <c r="BV161" s="16"/>
      <c r="BW161" s="17"/>
      <c r="BX161" s="16"/>
      <c r="BY161" s="17"/>
      <c r="BZ161" s="16"/>
      <c r="CA161" s="17"/>
      <c r="CB161" s="16"/>
      <c r="CC161" s="17"/>
      <c r="CD161" s="16"/>
      <c r="CE161" s="17"/>
      <c r="CF161" s="16"/>
      <c r="CG161" s="15"/>
      <c r="CH161" s="16"/>
      <c r="CI161" s="15"/>
      <c r="CJ161" s="16"/>
      <c r="CK161" s="15"/>
      <c r="CL161" s="16"/>
      <c r="CM161" s="15"/>
      <c r="CN161" s="16"/>
      <c r="CO161" s="15"/>
      <c r="CP161" s="16"/>
      <c r="CQ161" s="15"/>
      <c r="CR161" s="16"/>
      <c r="CS161" s="19"/>
      <c r="CT161" s="20">
        <f t="shared" si="7"/>
        <v>57080</v>
      </c>
      <c r="CU161" s="20">
        <f t="shared" si="7"/>
        <v>57080</v>
      </c>
      <c r="CV161" s="21">
        <f t="shared" si="8"/>
        <v>0</v>
      </c>
    </row>
    <row r="162" spans="1:100" ht="25.5" customHeight="1">
      <c r="A162" s="86">
        <v>53</v>
      </c>
      <c r="B162" s="25" t="s">
        <v>728</v>
      </c>
      <c r="C162" s="9" t="s">
        <v>729</v>
      </c>
      <c r="D162" s="9" t="s">
        <v>1414</v>
      </c>
      <c r="E162" s="9" t="s">
        <v>1411</v>
      </c>
      <c r="F162" s="83" t="s">
        <v>730</v>
      </c>
      <c r="G162" s="142"/>
      <c r="H162" s="84"/>
      <c r="I162" s="62">
        <v>6600</v>
      </c>
      <c r="J162" s="84"/>
      <c r="K162" s="14">
        <f t="shared" si="9"/>
        <v>4620</v>
      </c>
      <c r="L162" s="2"/>
      <c r="M162" s="15">
        <v>1500</v>
      </c>
      <c r="N162" s="16">
        <v>1500</v>
      </c>
      <c r="O162" s="15">
        <v>1000</v>
      </c>
      <c r="P162" s="16">
        <v>1000</v>
      </c>
      <c r="Q162" s="15">
        <v>5000</v>
      </c>
      <c r="R162" s="16">
        <v>5000</v>
      </c>
      <c r="S162" s="15">
        <v>8000</v>
      </c>
      <c r="T162" s="16">
        <v>8000</v>
      </c>
      <c r="U162" s="15"/>
      <c r="V162" s="16"/>
      <c r="W162" s="18">
        <v>4620</v>
      </c>
      <c r="X162" s="90">
        <v>4620</v>
      </c>
      <c r="Y162" s="18">
        <v>4620</v>
      </c>
      <c r="Z162" s="16">
        <v>4620</v>
      </c>
      <c r="AA162" s="18">
        <v>4620</v>
      </c>
      <c r="AB162" s="16">
        <v>4620</v>
      </c>
      <c r="AC162" s="18">
        <v>4620</v>
      </c>
      <c r="AD162" s="16">
        <v>4620</v>
      </c>
      <c r="AE162" s="18">
        <v>4620</v>
      </c>
      <c r="AF162" s="16">
        <v>4620</v>
      </c>
      <c r="AG162" s="18">
        <v>4620</v>
      </c>
      <c r="AH162" s="16">
        <v>4620</v>
      </c>
      <c r="AI162" s="18">
        <v>4620</v>
      </c>
      <c r="AJ162" s="16">
        <v>4620</v>
      </c>
      <c r="AK162" s="18">
        <v>4620</v>
      </c>
      <c r="AL162" s="16">
        <v>4620</v>
      </c>
      <c r="AM162" s="18">
        <v>4620</v>
      </c>
      <c r="AN162" s="16"/>
      <c r="AO162" s="85"/>
      <c r="AP162" s="16"/>
      <c r="AQ162" s="85"/>
      <c r="AR162" s="16"/>
      <c r="AS162" s="85"/>
      <c r="AT162" s="16"/>
      <c r="AU162" s="82"/>
      <c r="AV162" s="85"/>
      <c r="AW162" s="16"/>
      <c r="AX162" s="85"/>
      <c r="AY162" s="16"/>
      <c r="AZ162" s="85"/>
      <c r="BA162" s="16"/>
      <c r="BB162" s="85"/>
      <c r="BC162" s="16"/>
      <c r="BD162" s="85"/>
      <c r="BE162" s="16"/>
      <c r="BF162" s="85"/>
      <c r="BG162" s="16"/>
      <c r="BH162" s="85"/>
      <c r="BI162" s="16"/>
      <c r="BJ162" s="85"/>
      <c r="BK162" s="16"/>
      <c r="BL162" s="85"/>
      <c r="BM162" s="16"/>
      <c r="BN162" s="85"/>
      <c r="BO162" s="16"/>
      <c r="BP162" s="85"/>
      <c r="BQ162" s="16"/>
      <c r="BR162" s="17"/>
      <c r="BS162" s="16"/>
      <c r="BT162" s="19"/>
      <c r="BU162" s="17"/>
      <c r="BV162" s="16"/>
      <c r="BW162" s="17"/>
      <c r="BX162" s="16"/>
      <c r="BY162" s="17"/>
      <c r="BZ162" s="16"/>
      <c r="CA162" s="17"/>
      <c r="CB162" s="16"/>
      <c r="CC162" s="17"/>
      <c r="CD162" s="16"/>
      <c r="CE162" s="17"/>
      <c r="CF162" s="16"/>
      <c r="CG162" s="15"/>
      <c r="CH162" s="16"/>
      <c r="CI162" s="15"/>
      <c r="CJ162" s="16"/>
      <c r="CK162" s="15"/>
      <c r="CL162" s="16"/>
      <c r="CM162" s="15"/>
      <c r="CN162" s="16"/>
      <c r="CO162" s="15"/>
      <c r="CP162" s="16"/>
      <c r="CQ162" s="15"/>
      <c r="CR162" s="16"/>
      <c r="CS162" s="19"/>
      <c r="CT162" s="20">
        <f t="shared" si="7"/>
        <v>57080</v>
      </c>
      <c r="CU162" s="20">
        <f t="shared" si="7"/>
        <v>52460</v>
      </c>
      <c r="CV162" s="21">
        <f t="shared" si="8"/>
        <v>4620</v>
      </c>
    </row>
    <row r="163" spans="1:100" ht="25.5" customHeight="1">
      <c r="A163" s="7">
        <v>54</v>
      </c>
      <c r="B163" s="25" t="s">
        <v>731</v>
      </c>
      <c r="C163" s="9" t="s">
        <v>732</v>
      </c>
      <c r="D163" s="9" t="s">
        <v>1414</v>
      </c>
      <c r="E163" s="9" t="s">
        <v>1411</v>
      </c>
      <c r="F163" s="83" t="s">
        <v>733</v>
      </c>
      <c r="G163" s="144"/>
      <c r="H163" s="100"/>
      <c r="I163" s="62">
        <v>6600</v>
      </c>
      <c r="J163" s="100"/>
      <c r="K163" s="14">
        <f t="shared" si="9"/>
        <v>4620</v>
      </c>
      <c r="L163" s="2"/>
      <c r="M163" s="15">
        <v>1500</v>
      </c>
      <c r="N163" s="16">
        <v>1500</v>
      </c>
      <c r="O163" s="15">
        <v>1000</v>
      </c>
      <c r="P163" s="16">
        <v>1000</v>
      </c>
      <c r="Q163" s="15">
        <v>5000</v>
      </c>
      <c r="R163" s="16">
        <v>5000</v>
      </c>
      <c r="S163" s="15">
        <v>8000</v>
      </c>
      <c r="T163" s="16">
        <v>8000</v>
      </c>
      <c r="U163" s="15"/>
      <c r="V163" s="16"/>
      <c r="W163" s="18">
        <v>4620</v>
      </c>
      <c r="X163" s="90">
        <v>4620</v>
      </c>
      <c r="Y163" s="18">
        <v>4620</v>
      </c>
      <c r="Z163" s="16"/>
      <c r="AA163" s="18">
        <v>4620</v>
      </c>
      <c r="AB163" s="95">
        <f>4620+0</f>
        <v>4620</v>
      </c>
      <c r="AC163" s="18">
        <v>4620</v>
      </c>
      <c r="AD163" s="16">
        <v>9240</v>
      </c>
      <c r="AE163" s="18">
        <v>4620</v>
      </c>
      <c r="AF163" s="16">
        <v>4620</v>
      </c>
      <c r="AG163" s="18">
        <v>4620</v>
      </c>
      <c r="AH163" s="16"/>
      <c r="AI163" s="18">
        <v>4620</v>
      </c>
      <c r="AJ163" s="16">
        <v>4620</v>
      </c>
      <c r="AK163" s="18">
        <v>4620</v>
      </c>
      <c r="AL163" s="16">
        <v>4620</v>
      </c>
      <c r="AM163" s="18">
        <v>4620</v>
      </c>
      <c r="AN163" s="16">
        <v>4620</v>
      </c>
      <c r="AO163" s="85"/>
      <c r="AP163" s="16"/>
      <c r="AQ163" s="85"/>
      <c r="AR163" s="16"/>
      <c r="AS163" s="85"/>
      <c r="AT163" s="16"/>
      <c r="AU163" s="82"/>
      <c r="AV163" s="85"/>
      <c r="AW163" s="16"/>
      <c r="AX163" s="85"/>
      <c r="AY163" s="16"/>
      <c r="AZ163" s="85"/>
      <c r="BA163" s="16"/>
      <c r="BB163" s="85"/>
      <c r="BC163" s="16"/>
      <c r="BD163" s="85"/>
      <c r="BE163" s="16"/>
      <c r="BF163" s="85"/>
      <c r="BG163" s="16"/>
      <c r="BH163" s="85"/>
      <c r="BI163" s="16"/>
      <c r="BJ163" s="85"/>
      <c r="BK163" s="16"/>
      <c r="BL163" s="85"/>
      <c r="BM163" s="16"/>
      <c r="BN163" s="85"/>
      <c r="BO163" s="16"/>
      <c r="BP163" s="85"/>
      <c r="BQ163" s="16"/>
      <c r="BR163" s="17"/>
      <c r="BS163" s="16"/>
      <c r="BT163" s="19"/>
      <c r="BU163" s="17"/>
      <c r="BV163" s="16"/>
      <c r="BW163" s="17"/>
      <c r="BX163" s="16"/>
      <c r="BY163" s="17"/>
      <c r="BZ163" s="16"/>
      <c r="CA163" s="17"/>
      <c r="CB163" s="16"/>
      <c r="CC163" s="17"/>
      <c r="CD163" s="16"/>
      <c r="CE163" s="17"/>
      <c r="CF163" s="16"/>
      <c r="CG163" s="15"/>
      <c r="CH163" s="16"/>
      <c r="CI163" s="15"/>
      <c r="CJ163" s="16"/>
      <c r="CK163" s="15"/>
      <c r="CL163" s="16"/>
      <c r="CM163" s="15"/>
      <c r="CN163" s="16"/>
      <c r="CO163" s="15"/>
      <c r="CP163" s="16"/>
      <c r="CQ163" s="15"/>
      <c r="CR163" s="16"/>
      <c r="CS163" s="19"/>
      <c r="CT163" s="20">
        <f t="shared" si="7"/>
        <v>57080</v>
      </c>
      <c r="CU163" s="20">
        <f t="shared" si="7"/>
        <v>52460</v>
      </c>
      <c r="CV163" s="21">
        <f t="shared" si="8"/>
        <v>4620</v>
      </c>
    </row>
    <row r="164" spans="1:100" ht="25.5" customHeight="1">
      <c r="A164" s="86">
        <v>55</v>
      </c>
      <c r="B164" s="25" t="s">
        <v>734</v>
      </c>
      <c r="C164" s="9" t="s">
        <v>735</v>
      </c>
      <c r="D164" s="9" t="s">
        <v>1414</v>
      </c>
      <c r="E164" s="9" t="s">
        <v>1411</v>
      </c>
      <c r="F164" s="96" t="s">
        <v>736</v>
      </c>
      <c r="G164" s="144"/>
      <c r="H164" s="100"/>
      <c r="I164" s="62">
        <v>6600</v>
      </c>
      <c r="J164" s="100"/>
      <c r="K164" s="14">
        <f t="shared" si="9"/>
        <v>0</v>
      </c>
      <c r="L164" s="2"/>
      <c r="M164" s="15">
        <v>1500</v>
      </c>
      <c r="N164" s="16">
        <v>1500</v>
      </c>
      <c r="O164" s="15">
        <v>1000</v>
      </c>
      <c r="P164" s="16">
        <v>1000</v>
      </c>
      <c r="Q164" s="15">
        <v>5000</v>
      </c>
      <c r="R164" s="16">
        <v>5000</v>
      </c>
      <c r="S164" s="15">
        <v>8000</v>
      </c>
      <c r="T164" s="16">
        <v>1500</v>
      </c>
      <c r="U164" s="15"/>
      <c r="V164" s="16"/>
      <c r="W164" s="18">
        <v>4620</v>
      </c>
      <c r="X164" s="16">
        <v>11120</v>
      </c>
      <c r="Y164" s="18">
        <v>4620</v>
      </c>
      <c r="Z164" s="16">
        <v>4620</v>
      </c>
      <c r="AA164" s="18">
        <v>4620</v>
      </c>
      <c r="AB164" s="16">
        <v>4620</v>
      </c>
      <c r="AC164" s="18">
        <v>4620</v>
      </c>
      <c r="AD164" s="16">
        <v>4620</v>
      </c>
      <c r="AE164" s="18">
        <v>4620</v>
      </c>
      <c r="AF164" s="16">
        <v>4620</v>
      </c>
      <c r="AG164" s="18">
        <v>4620</v>
      </c>
      <c r="AH164" s="16"/>
      <c r="AI164" s="18">
        <v>4620</v>
      </c>
      <c r="AJ164" s="16"/>
      <c r="AK164" s="18">
        <v>4620</v>
      </c>
      <c r="AL164" s="16"/>
      <c r="AM164" s="18">
        <v>4620</v>
      </c>
      <c r="AN164" s="16">
        <v>18480</v>
      </c>
      <c r="AO164" s="85"/>
      <c r="AP164" s="16"/>
      <c r="AQ164" s="85"/>
      <c r="AR164" s="16"/>
      <c r="AS164" s="85"/>
      <c r="AT164" s="16"/>
      <c r="AU164" s="82"/>
      <c r="AV164" s="85"/>
      <c r="AW164" s="16"/>
      <c r="AX164" s="85"/>
      <c r="AY164" s="16"/>
      <c r="AZ164" s="85"/>
      <c r="BA164" s="16"/>
      <c r="BB164" s="85"/>
      <c r="BC164" s="16"/>
      <c r="BD164" s="85"/>
      <c r="BE164" s="16"/>
      <c r="BF164" s="85"/>
      <c r="BG164" s="16"/>
      <c r="BH164" s="85"/>
      <c r="BI164" s="16"/>
      <c r="BJ164" s="85"/>
      <c r="BK164" s="16"/>
      <c r="BL164" s="85"/>
      <c r="BM164" s="16"/>
      <c r="BN164" s="85"/>
      <c r="BO164" s="16"/>
      <c r="BP164" s="85"/>
      <c r="BQ164" s="16"/>
      <c r="BR164" s="17"/>
      <c r="BS164" s="16"/>
      <c r="BT164" s="19"/>
      <c r="BU164" s="17"/>
      <c r="BV164" s="16"/>
      <c r="BW164" s="17"/>
      <c r="BX164" s="16"/>
      <c r="BY164" s="17"/>
      <c r="BZ164" s="16"/>
      <c r="CA164" s="17"/>
      <c r="CB164" s="16"/>
      <c r="CC164" s="17"/>
      <c r="CD164" s="16"/>
      <c r="CE164" s="17"/>
      <c r="CF164" s="16"/>
      <c r="CG164" s="15"/>
      <c r="CH164" s="16"/>
      <c r="CI164" s="15"/>
      <c r="CJ164" s="16"/>
      <c r="CK164" s="15"/>
      <c r="CL164" s="16"/>
      <c r="CM164" s="15"/>
      <c r="CN164" s="16"/>
      <c r="CO164" s="15"/>
      <c r="CP164" s="16"/>
      <c r="CQ164" s="15"/>
      <c r="CR164" s="16"/>
      <c r="CS164" s="19"/>
      <c r="CT164" s="20">
        <f t="shared" si="7"/>
        <v>57080</v>
      </c>
      <c r="CU164" s="20">
        <f t="shared" si="7"/>
        <v>57080</v>
      </c>
      <c r="CV164" s="21">
        <f t="shared" si="8"/>
        <v>0</v>
      </c>
    </row>
    <row r="165" spans="1:100" ht="25.5" customHeight="1">
      <c r="A165" s="7">
        <v>56</v>
      </c>
      <c r="B165" s="25" t="s">
        <v>737</v>
      </c>
      <c r="C165" s="9" t="s">
        <v>738</v>
      </c>
      <c r="D165" s="9" t="s">
        <v>1414</v>
      </c>
      <c r="E165" s="9" t="s">
        <v>1411</v>
      </c>
      <c r="F165" s="83" t="s">
        <v>739</v>
      </c>
      <c r="G165" s="144"/>
      <c r="H165" s="84"/>
      <c r="I165" s="62">
        <v>6600</v>
      </c>
      <c r="J165" s="84"/>
      <c r="K165" s="94">
        <f t="shared" si="9"/>
        <v>4620</v>
      </c>
      <c r="L165" s="2"/>
      <c r="M165" s="15">
        <v>1500</v>
      </c>
      <c r="N165" s="16">
        <v>1500</v>
      </c>
      <c r="O165" s="15">
        <v>1000</v>
      </c>
      <c r="P165" s="16">
        <v>1000</v>
      </c>
      <c r="Q165" s="15">
        <v>5000</v>
      </c>
      <c r="R165" s="16">
        <v>5000</v>
      </c>
      <c r="S165" s="15">
        <v>8000</v>
      </c>
      <c r="T165" s="16">
        <v>1500</v>
      </c>
      <c r="U165" s="15"/>
      <c r="V165" s="16"/>
      <c r="W165" s="18">
        <v>4620</v>
      </c>
      <c r="X165" s="16">
        <v>11120</v>
      </c>
      <c r="Y165" s="18">
        <v>4620</v>
      </c>
      <c r="Z165" s="16">
        <v>4620</v>
      </c>
      <c r="AA165" s="18">
        <v>4620</v>
      </c>
      <c r="AB165" s="16">
        <v>0</v>
      </c>
      <c r="AC165" s="18">
        <v>4620</v>
      </c>
      <c r="AD165" s="16">
        <v>9240</v>
      </c>
      <c r="AE165" s="18">
        <v>4620</v>
      </c>
      <c r="AF165" s="16"/>
      <c r="AG165" s="18">
        <v>4620</v>
      </c>
      <c r="AH165" s="16"/>
      <c r="AI165" s="18">
        <v>4620</v>
      </c>
      <c r="AJ165" s="16"/>
      <c r="AK165" s="18">
        <v>4620</v>
      </c>
      <c r="AL165" s="16"/>
      <c r="AM165" s="18">
        <v>4620</v>
      </c>
      <c r="AN165" s="16">
        <v>18480</v>
      </c>
      <c r="AO165" s="85"/>
      <c r="AP165" s="16"/>
      <c r="AQ165" s="85"/>
      <c r="AR165" s="16"/>
      <c r="AS165" s="85"/>
      <c r="AT165" s="16"/>
      <c r="AU165" s="82"/>
      <c r="AV165" s="85"/>
      <c r="AW165" s="16"/>
      <c r="AX165" s="85"/>
      <c r="AY165" s="16"/>
      <c r="AZ165" s="85"/>
      <c r="BA165" s="16"/>
      <c r="BB165" s="85"/>
      <c r="BC165" s="16"/>
      <c r="BD165" s="85"/>
      <c r="BE165" s="16"/>
      <c r="BF165" s="85"/>
      <c r="BG165" s="16"/>
      <c r="BH165" s="85"/>
      <c r="BI165" s="16"/>
      <c r="BJ165" s="85"/>
      <c r="BK165" s="16"/>
      <c r="BL165" s="85"/>
      <c r="BM165" s="16"/>
      <c r="BN165" s="85"/>
      <c r="BO165" s="16"/>
      <c r="BP165" s="85"/>
      <c r="BQ165" s="16"/>
      <c r="BR165" s="17"/>
      <c r="BS165" s="16"/>
      <c r="BT165" s="19"/>
      <c r="BU165" s="17"/>
      <c r="BV165" s="16"/>
      <c r="BW165" s="17"/>
      <c r="BX165" s="16"/>
      <c r="BY165" s="17"/>
      <c r="BZ165" s="16"/>
      <c r="CA165" s="17"/>
      <c r="CB165" s="16"/>
      <c r="CC165" s="17"/>
      <c r="CD165" s="16"/>
      <c r="CE165" s="17"/>
      <c r="CF165" s="16"/>
      <c r="CG165" s="15"/>
      <c r="CH165" s="16"/>
      <c r="CI165" s="15"/>
      <c r="CJ165" s="16"/>
      <c r="CK165" s="15"/>
      <c r="CL165" s="16"/>
      <c r="CM165" s="15"/>
      <c r="CN165" s="16"/>
      <c r="CO165" s="15"/>
      <c r="CP165" s="16"/>
      <c r="CQ165" s="15"/>
      <c r="CR165" s="16"/>
      <c r="CS165" s="19"/>
      <c r="CT165" s="20">
        <f t="shared" si="7"/>
        <v>57080</v>
      </c>
      <c r="CU165" s="20">
        <f t="shared" si="7"/>
        <v>52460</v>
      </c>
      <c r="CV165" s="21">
        <f t="shared" si="8"/>
        <v>4620</v>
      </c>
    </row>
    <row r="166" spans="1:100" ht="25.5" customHeight="1">
      <c r="A166" s="86">
        <v>57</v>
      </c>
      <c r="B166" s="25" t="s">
        <v>740</v>
      </c>
      <c r="C166" s="9" t="s">
        <v>741</v>
      </c>
      <c r="D166" s="9" t="s">
        <v>1414</v>
      </c>
      <c r="E166" s="9" t="s">
        <v>1411</v>
      </c>
      <c r="F166" s="83" t="s">
        <v>742</v>
      </c>
      <c r="G166" s="22"/>
      <c r="H166" s="84"/>
      <c r="I166" s="62">
        <v>6600</v>
      </c>
      <c r="J166" s="84"/>
      <c r="K166" s="14">
        <f t="shared" si="9"/>
        <v>0</v>
      </c>
      <c r="L166" s="2"/>
      <c r="M166" s="15">
        <v>1500</v>
      </c>
      <c r="N166" s="16">
        <v>1500</v>
      </c>
      <c r="O166" s="15">
        <v>1000</v>
      </c>
      <c r="P166" s="16">
        <v>1000</v>
      </c>
      <c r="Q166" s="15">
        <v>5000</v>
      </c>
      <c r="R166" s="16">
        <v>5000</v>
      </c>
      <c r="S166" s="15">
        <v>8000</v>
      </c>
      <c r="T166" s="16">
        <v>1500</v>
      </c>
      <c r="U166" s="15"/>
      <c r="V166" s="16"/>
      <c r="W166" s="18">
        <v>4620</v>
      </c>
      <c r="X166" s="16">
        <v>11120</v>
      </c>
      <c r="Y166" s="18">
        <v>4620</v>
      </c>
      <c r="Z166" s="16">
        <v>4620</v>
      </c>
      <c r="AA166" s="18">
        <v>4620</v>
      </c>
      <c r="AB166" s="16">
        <v>4620</v>
      </c>
      <c r="AC166" s="18">
        <v>4620</v>
      </c>
      <c r="AD166" s="16">
        <v>4620</v>
      </c>
      <c r="AE166" s="18">
        <v>4620</v>
      </c>
      <c r="AF166" s="16"/>
      <c r="AG166" s="18">
        <v>4620</v>
      </c>
      <c r="AH166" s="16">
        <v>4620</v>
      </c>
      <c r="AI166" s="18">
        <v>4620</v>
      </c>
      <c r="AJ166" s="16"/>
      <c r="AK166" s="18">
        <v>4620</v>
      </c>
      <c r="AL166" s="16"/>
      <c r="AM166" s="18">
        <v>4620</v>
      </c>
      <c r="AN166" s="16">
        <v>18480</v>
      </c>
      <c r="AO166" s="85"/>
      <c r="AP166" s="16"/>
      <c r="AQ166" s="85"/>
      <c r="AR166" s="16"/>
      <c r="AS166" s="85"/>
      <c r="AT166" s="16"/>
      <c r="AU166" s="82"/>
      <c r="AV166" s="85"/>
      <c r="AW166" s="16"/>
      <c r="AX166" s="85"/>
      <c r="AY166" s="16"/>
      <c r="AZ166" s="85"/>
      <c r="BA166" s="16"/>
      <c r="BB166" s="85"/>
      <c r="BC166" s="16"/>
      <c r="BD166" s="85"/>
      <c r="BE166" s="16"/>
      <c r="BF166" s="85"/>
      <c r="BG166" s="16"/>
      <c r="BH166" s="85"/>
      <c r="BI166" s="16"/>
      <c r="BJ166" s="85"/>
      <c r="BK166" s="16"/>
      <c r="BL166" s="85"/>
      <c r="BM166" s="16"/>
      <c r="BN166" s="85"/>
      <c r="BO166" s="16"/>
      <c r="BP166" s="85"/>
      <c r="BQ166" s="16"/>
      <c r="BR166" s="17"/>
      <c r="BS166" s="16"/>
      <c r="BT166" s="19"/>
      <c r="BU166" s="17"/>
      <c r="BV166" s="16"/>
      <c r="BW166" s="17"/>
      <c r="BX166" s="16"/>
      <c r="BY166" s="17"/>
      <c r="BZ166" s="16"/>
      <c r="CA166" s="17"/>
      <c r="CB166" s="16"/>
      <c r="CC166" s="17"/>
      <c r="CD166" s="16"/>
      <c r="CE166" s="17"/>
      <c r="CF166" s="16"/>
      <c r="CG166" s="15"/>
      <c r="CH166" s="16"/>
      <c r="CI166" s="15"/>
      <c r="CJ166" s="16"/>
      <c r="CK166" s="15"/>
      <c r="CL166" s="16"/>
      <c r="CM166" s="15"/>
      <c r="CN166" s="16"/>
      <c r="CO166" s="15"/>
      <c r="CP166" s="16"/>
      <c r="CQ166" s="15"/>
      <c r="CR166" s="16"/>
      <c r="CS166" s="19"/>
      <c r="CT166" s="20">
        <f t="shared" si="7"/>
        <v>57080</v>
      </c>
      <c r="CU166" s="20">
        <f t="shared" si="7"/>
        <v>57080</v>
      </c>
      <c r="CV166" s="21">
        <f t="shared" si="8"/>
        <v>0</v>
      </c>
    </row>
    <row r="167" spans="1:100" ht="25.5" customHeight="1">
      <c r="A167" s="7">
        <v>58</v>
      </c>
      <c r="B167" s="25" t="s">
        <v>743</v>
      </c>
      <c r="C167" s="9" t="s">
        <v>744</v>
      </c>
      <c r="D167" s="9" t="s">
        <v>1414</v>
      </c>
      <c r="E167" s="9" t="s">
        <v>1411</v>
      </c>
      <c r="F167" s="83" t="s">
        <v>745</v>
      </c>
      <c r="G167" s="145" t="s">
        <v>383</v>
      </c>
      <c r="H167" s="24" t="s">
        <v>1417</v>
      </c>
      <c r="I167" s="62">
        <v>6200</v>
      </c>
      <c r="J167" s="24"/>
      <c r="K167" s="14">
        <f t="shared" si="9"/>
        <v>4340</v>
      </c>
      <c r="L167" s="2"/>
      <c r="M167" s="15">
        <v>1500</v>
      </c>
      <c r="N167" s="16">
        <v>1500</v>
      </c>
      <c r="O167" s="15">
        <v>1000</v>
      </c>
      <c r="P167" s="16">
        <v>1000</v>
      </c>
      <c r="Q167" s="15">
        <v>5000</v>
      </c>
      <c r="R167" s="16">
        <v>5000</v>
      </c>
      <c r="S167" s="15">
        <v>8000</v>
      </c>
      <c r="T167" s="16">
        <v>1500</v>
      </c>
      <c r="U167" s="15"/>
      <c r="V167" s="16"/>
      <c r="W167" s="18">
        <v>4340</v>
      </c>
      <c r="X167" s="16">
        <v>0</v>
      </c>
      <c r="Y167" s="18">
        <v>4340</v>
      </c>
      <c r="Z167" s="16">
        <v>0</v>
      </c>
      <c r="AA167" s="18">
        <v>4340</v>
      </c>
      <c r="AB167" s="16">
        <v>0</v>
      </c>
      <c r="AC167" s="18">
        <v>4340</v>
      </c>
      <c r="AD167" s="16">
        <v>17360</v>
      </c>
      <c r="AE167" s="18">
        <v>4340</v>
      </c>
      <c r="AF167" s="16"/>
      <c r="AG167" s="18">
        <v>4340</v>
      </c>
      <c r="AH167" s="16"/>
      <c r="AI167" s="18">
        <v>4340</v>
      </c>
      <c r="AJ167" s="16"/>
      <c r="AK167" s="18">
        <v>4340</v>
      </c>
      <c r="AL167" s="16">
        <v>17360</v>
      </c>
      <c r="AM167" s="18">
        <v>4340</v>
      </c>
      <c r="AN167" s="16">
        <v>6500</v>
      </c>
      <c r="AO167" s="85"/>
      <c r="AP167" s="16"/>
      <c r="AQ167" s="85"/>
      <c r="AR167" s="16"/>
      <c r="AS167" s="85"/>
      <c r="AT167" s="16"/>
      <c r="AU167" s="82"/>
      <c r="AV167" s="85"/>
      <c r="AW167" s="16"/>
      <c r="AX167" s="85"/>
      <c r="AY167" s="16"/>
      <c r="AZ167" s="85"/>
      <c r="BA167" s="16"/>
      <c r="BB167" s="85"/>
      <c r="BC167" s="16"/>
      <c r="BD167" s="85"/>
      <c r="BE167" s="16"/>
      <c r="BF167" s="85"/>
      <c r="BG167" s="16"/>
      <c r="BH167" s="85"/>
      <c r="BI167" s="16"/>
      <c r="BJ167" s="85"/>
      <c r="BK167" s="16"/>
      <c r="BL167" s="85"/>
      <c r="BM167" s="16"/>
      <c r="BN167" s="85"/>
      <c r="BO167" s="16"/>
      <c r="BP167" s="85"/>
      <c r="BQ167" s="16"/>
      <c r="BR167" s="17"/>
      <c r="BS167" s="16"/>
      <c r="BT167" s="19"/>
      <c r="BU167" s="17"/>
      <c r="BV167" s="16"/>
      <c r="BW167" s="17"/>
      <c r="BX167" s="16"/>
      <c r="BY167" s="17"/>
      <c r="BZ167" s="16"/>
      <c r="CA167" s="17"/>
      <c r="CB167" s="16"/>
      <c r="CC167" s="17"/>
      <c r="CD167" s="16"/>
      <c r="CE167" s="17"/>
      <c r="CF167" s="16"/>
      <c r="CG167" s="15"/>
      <c r="CH167" s="16"/>
      <c r="CI167" s="15"/>
      <c r="CJ167" s="16"/>
      <c r="CK167" s="15"/>
      <c r="CL167" s="16"/>
      <c r="CM167" s="15"/>
      <c r="CN167" s="16"/>
      <c r="CO167" s="15"/>
      <c r="CP167" s="16"/>
      <c r="CQ167" s="15"/>
      <c r="CR167" s="16"/>
      <c r="CS167" s="19"/>
      <c r="CT167" s="20">
        <f t="shared" si="7"/>
        <v>54560</v>
      </c>
      <c r="CU167" s="20">
        <f t="shared" si="7"/>
        <v>50220</v>
      </c>
      <c r="CV167" s="21">
        <f t="shared" si="8"/>
        <v>4340</v>
      </c>
    </row>
    <row r="168" spans="1:100" ht="25.5" customHeight="1">
      <c r="A168" s="86">
        <v>60</v>
      </c>
      <c r="B168" s="25" t="s">
        <v>200</v>
      </c>
      <c r="C168" s="9" t="s">
        <v>201</v>
      </c>
      <c r="D168" s="9" t="s">
        <v>1414</v>
      </c>
      <c r="E168" s="9" t="s">
        <v>1412</v>
      </c>
      <c r="F168" s="10" t="s">
        <v>202</v>
      </c>
      <c r="G168" s="22"/>
      <c r="H168" s="84" t="s">
        <v>1418</v>
      </c>
      <c r="I168" s="12">
        <v>0</v>
      </c>
      <c r="J168" s="23" t="s">
        <v>33</v>
      </c>
      <c r="K168" s="14">
        <f>CT168</f>
        <v>8500</v>
      </c>
      <c r="L168" s="2"/>
      <c r="M168" s="15">
        <v>1500</v>
      </c>
      <c r="N168" s="16">
        <v>1500</v>
      </c>
      <c r="O168" s="15">
        <v>500</v>
      </c>
      <c r="P168" s="16">
        <v>500</v>
      </c>
      <c r="Q168" s="15"/>
      <c r="R168" s="16"/>
      <c r="S168" s="15">
        <v>6500</v>
      </c>
      <c r="T168" s="16">
        <v>0</v>
      </c>
      <c r="U168" s="17"/>
      <c r="V168" s="16"/>
      <c r="W168" s="15"/>
      <c r="X168" s="16"/>
      <c r="Y168" s="18"/>
      <c r="Z168" s="16"/>
      <c r="AA168" s="18"/>
      <c r="AB168" s="16"/>
      <c r="AC168" s="18"/>
      <c r="AD168" s="16"/>
      <c r="AE168" s="18"/>
      <c r="AF168" s="16">
        <v>1500</v>
      </c>
      <c r="AG168" s="18"/>
      <c r="AH168" s="16"/>
      <c r="AI168" s="18"/>
      <c r="AJ168" s="16"/>
      <c r="AK168" s="18"/>
      <c r="AL168" s="16"/>
      <c r="AM168" s="18"/>
      <c r="AN168" s="16"/>
      <c r="AO168" s="18"/>
      <c r="AP168" s="16">
        <v>1500</v>
      </c>
      <c r="AQ168" s="17"/>
      <c r="AR168" s="16"/>
      <c r="AS168" s="17"/>
      <c r="AT168" s="16"/>
      <c r="AU168" s="82"/>
      <c r="AV168" s="85"/>
      <c r="AW168" s="16"/>
      <c r="AX168" s="85"/>
      <c r="AY168" s="16"/>
      <c r="AZ168" s="85"/>
      <c r="BA168" s="16"/>
      <c r="BB168" s="85"/>
      <c r="BC168" s="16"/>
      <c r="BD168" s="85"/>
      <c r="BE168" s="16"/>
      <c r="BF168" s="85"/>
      <c r="BG168" s="16"/>
      <c r="BH168" s="85"/>
      <c r="BI168" s="16"/>
      <c r="BJ168" s="85"/>
      <c r="BK168" s="16"/>
      <c r="BL168" s="85"/>
      <c r="BM168" s="16"/>
      <c r="BN168" s="85"/>
      <c r="BO168" s="16"/>
      <c r="BP168" s="85"/>
      <c r="BQ168" s="16"/>
      <c r="BR168" s="17"/>
      <c r="BS168" s="16"/>
      <c r="BT168" s="19"/>
      <c r="BU168" s="17"/>
      <c r="BV168" s="16"/>
      <c r="BW168" s="17"/>
      <c r="BX168" s="16"/>
      <c r="BY168" s="17"/>
      <c r="BZ168" s="16"/>
      <c r="CA168" s="17"/>
      <c r="CB168" s="16"/>
      <c r="CC168" s="17"/>
      <c r="CD168" s="16"/>
      <c r="CE168" s="17"/>
      <c r="CF168" s="16"/>
      <c r="CG168" s="15"/>
      <c r="CH168" s="16"/>
      <c r="CI168" s="15"/>
      <c r="CJ168" s="16"/>
      <c r="CK168" s="15"/>
      <c r="CL168" s="16"/>
      <c r="CM168" s="15"/>
      <c r="CN168" s="16"/>
      <c r="CO168" s="15"/>
      <c r="CP168" s="16"/>
      <c r="CQ168" s="15"/>
      <c r="CR168" s="16"/>
      <c r="CS168" s="19"/>
      <c r="CT168" s="20">
        <f t="shared" si="7"/>
        <v>8500</v>
      </c>
      <c r="CU168" s="20">
        <f t="shared" si="7"/>
        <v>5000</v>
      </c>
      <c r="CV168" s="21">
        <f t="shared" si="8"/>
        <v>3500</v>
      </c>
    </row>
    <row r="169" spans="1:100" ht="25.5" customHeight="1">
      <c r="A169" s="7">
        <v>59</v>
      </c>
      <c r="B169" s="25" t="s">
        <v>746</v>
      </c>
      <c r="C169" s="9" t="s">
        <v>747</v>
      </c>
      <c r="D169" s="9" t="s">
        <v>1414</v>
      </c>
      <c r="E169" s="9" t="s">
        <v>1411</v>
      </c>
      <c r="F169" s="83" t="s">
        <v>748</v>
      </c>
      <c r="G169" s="142"/>
      <c r="H169" s="84"/>
      <c r="I169" s="62">
        <v>6600</v>
      </c>
      <c r="J169" s="84"/>
      <c r="K169" s="27">
        <f>CV169</f>
        <v>18480</v>
      </c>
      <c r="L169" s="2"/>
      <c r="M169" s="15">
        <v>1500</v>
      </c>
      <c r="N169" s="16">
        <v>1500</v>
      </c>
      <c r="O169" s="15">
        <v>1000</v>
      </c>
      <c r="P169" s="16">
        <v>1000</v>
      </c>
      <c r="Q169" s="15">
        <v>5000</v>
      </c>
      <c r="R169" s="16">
        <v>5000</v>
      </c>
      <c r="S169" s="15">
        <v>8000</v>
      </c>
      <c r="T169" s="16">
        <v>8000</v>
      </c>
      <c r="U169" s="15"/>
      <c r="V169" s="16"/>
      <c r="W169" s="18">
        <v>4620</v>
      </c>
      <c r="X169" s="90">
        <v>4620</v>
      </c>
      <c r="Y169" s="18">
        <v>4620</v>
      </c>
      <c r="Z169" s="16">
        <v>4620</v>
      </c>
      <c r="AA169" s="18">
        <v>4620</v>
      </c>
      <c r="AB169" s="16">
        <v>4620</v>
      </c>
      <c r="AC169" s="18">
        <v>4620</v>
      </c>
      <c r="AD169" s="16">
        <v>4620</v>
      </c>
      <c r="AE169" s="18">
        <v>4620</v>
      </c>
      <c r="AF169" s="16"/>
      <c r="AG169" s="18">
        <v>4620</v>
      </c>
      <c r="AH169" s="16">
        <v>4620</v>
      </c>
      <c r="AI169" s="18">
        <v>4620</v>
      </c>
      <c r="AJ169" s="16"/>
      <c r="AK169" s="18">
        <v>4620</v>
      </c>
      <c r="AL169" s="16"/>
      <c r="AM169" s="18">
        <v>4620</v>
      </c>
      <c r="AN169" s="16"/>
      <c r="AO169" s="85"/>
      <c r="AP169" s="16"/>
      <c r="AQ169" s="85"/>
      <c r="AR169" s="16"/>
      <c r="AS169" s="85"/>
      <c r="AT169" s="16"/>
      <c r="AU169" s="82"/>
      <c r="AV169" s="85"/>
      <c r="AW169" s="16"/>
      <c r="AX169" s="85"/>
      <c r="AY169" s="16"/>
      <c r="AZ169" s="85"/>
      <c r="BA169" s="16"/>
      <c r="BB169" s="85"/>
      <c r="BC169" s="16"/>
      <c r="BD169" s="85"/>
      <c r="BE169" s="16"/>
      <c r="BF169" s="85"/>
      <c r="BG169" s="16"/>
      <c r="BH169" s="85"/>
      <c r="BI169" s="16"/>
      <c r="BJ169" s="85"/>
      <c r="BK169" s="16"/>
      <c r="BL169" s="85"/>
      <c r="BM169" s="16"/>
      <c r="BN169" s="85"/>
      <c r="BO169" s="16"/>
      <c r="BP169" s="85"/>
      <c r="BQ169" s="16"/>
      <c r="BR169" s="17"/>
      <c r="BS169" s="16"/>
      <c r="BT169" s="19"/>
      <c r="BU169" s="17"/>
      <c r="BV169" s="16"/>
      <c r="BW169" s="17"/>
      <c r="BX169" s="16"/>
      <c r="BY169" s="17"/>
      <c r="BZ169" s="16"/>
      <c r="CA169" s="17"/>
      <c r="CB169" s="16"/>
      <c r="CC169" s="17"/>
      <c r="CD169" s="16"/>
      <c r="CE169" s="17"/>
      <c r="CF169" s="16"/>
      <c r="CG169" s="15"/>
      <c r="CH169" s="16"/>
      <c r="CI169" s="15"/>
      <c r="CJ169" s="16"/>
      <c r="CK169" s="15"/>
      <c r="CL169" s="16"/>
      <c r="CM169" s="15"/>
      <c r="CN169" s="16"/>
      <c r="CO169" s="15"/>
      <c r="CP169" s="16"/>
      <c r="CQ169" s="15"/>
      <c r="CR169" s="16"/>
      <c r="CS169" s="19"/>
      <c r="CT169" s="20">
        <f t="shared" si="7"/>
        <v>57080</v>
      </c>
      <c r="CU169" s="20">
        <f t="shared" si="7"/>
        <v>38600</v>
      </c>
      <c r="CV169" s="21">
        <f t="shared" si="8"/>
        <v>18480</v>
      </c>
    </row>
    <row r="170" spans="1:100" ht="25.5" customHeight="1">
      <c r="A170" s="86">
        <v>60</v>
      </c>
      <c r="B170" s="25" t="s">
        <v>749</v>
      </c>
      <c r="C170" s="9" t="s">
        <v>750</v>
      </c>
      <c r="D170" s="9" t="s">
        <v>1414</v>
      </c>
      <c r="E170" s="9" t="s">
        <v>1411</v>
      </c>
      <c r="F170" s="83" t="s">
        <v>751</v>
      </c>
      <c r="G170" s="22"/>
      <c r="H170" s="84"/>
      <c r="I170" s="62">
        <v>6600</v>
      </c>
      <c r="J170" s="84"/>
      <c r="K170" s="14">
        <f>CV170</f>
        <v>0</v>
      </c>
      <c r="L170" s="2"/>
      <c r="M170" s="15">
        <v>1500</v>
      </c>
      <c r="N170" s="16">
        <v>1500</v>
      </c>
      <c r="O170" s="15">
        <v>1000</v>
      </c>
      <c r="P170" s="16">
        <v>1000</v>
      </c>
      <c r="Q170" s="15">
        <v>5000</v>
      </c>
      <c r="R170" s="16">
        <v>5000</v>
      </c>
      <c r="S170" s="15">
        <v>8000</v>
      </c>
      <c r="T170" s="16">
        <f>1500+0</f>
        <v>1500</v>
      </c>
      <c r="U170" s="15"/>
      <c r="V170" s="16"/>
      <c r="W170" s="18">
        <v>4620</v>
      </c>
      <c r="X170" s="16">
        <v>4620</v>
      </c>
      <c r="Y170" s="18">
        <v>4620</v>
      </c>
      <c r="Z170" s="16">
        <v>11120</v>
      </c>
      <c r="AA170" s="18">
        <v>4620</v>
      </c>
      <c r="AB170" s="16">
        <v>4620</v>
      </c>
      <c r="AC170" s="18">
        <v>4620</v>
      </c>
      <c r="AD170" s="16">
        <v>4620</v>
      </c>
      <c r="AE170" s="18">
        <v>4620</v>
      </c>
      <c r="AF170" s="16"/>
      <c r="AG170" s="18">
        <v>4620</v>
      </c>
      <c r="AH170" s="16">
        <v>4620</v>
      </c>
      <c r="AI170" s="18">
        <v>4620</v>
      </c>
      <c r="AJ170" s="16"/>
      <c r="AK170" s="18">
        <v>4620</v>
      </c>
      <c r="AL170" s="16">
        <v>13860</v>
      </c>
      <c r="AM170" s="18">
        <v>4620</v>
      </c>
      <c r="AN170" s="16">
        <v>4620</v>
      </c>
      <c r="AO170" s="85"/>
      <c r="AP170" s="16"/>
      <c r="AQ170" s="85"/>
      <c r="AR170" s="16"/>
      <c r="AS170" s="85"/>
      <c r="AT170" s="16"/>
      <c r="AU170" s="82"/>
      <c r="AV170" s="85"/>
      <c r="AW170" s="16"/>
      <c r="AX170" s="85"/>
      <c r="AY170" s="16"/>
      <c r="AZ170" s="85"/>
      <c r="BA170" s="16"/>
      <c r="BB170" s="85"/>
      <c r="BC170" s="16"/>
      <c r="BD170" s="85"/>
      <c r="BE170" s="16"/>
      <c r="BF170" s="85"/>
      <c r="BG170" s="16"/>
      <c r="BH170" s="85"/>
      <c r="BI170" s="16"/>
      <c r="BJ170" s="85"/>
      <c r="BK170" s="16"/>
      <c r="BL170" s="85"/>
      <c r="BM170" s="16"/>
      <c r="BN170" s="85"/>
      <c r="BO170" s="16"/>
      <c r="BP170" s="85"/>
      <c r="BQ170" s="16"/>
      <c r="BR170" s="17"/>
      <c r="BS170" s="16"/>
      <c r="BT170" s="19"/>
      <c r="BU170" s="17"/>
      <c r="BV170" s="16"/>
      <c r="BW170" s="17"/>
      <c r="BX170" s="16"/>
      <c r="BY170" s="17"/>
      <c r="BZ170" s="16"/>
      <c r="CA170" s="17"/>
      <c r="CB170" s="16"/>
      <c r="CC170" s="17"/>
      <c r="CD170" s="16"/>
      <c r="CE170" s="17"/>
      <c r="CF170" s="16"/>
      <c r="CG170" s="15"/>
      <c r="CH170" s="16"/>
      <c r="CI170" s="15"/>
      <c r="CJ170" s="16"/>
      <c r="CK170" s="15"/>
      <c r="CL170" s="16"/>
      <c r="CM170" s="15"/>
      <c r="CN170" s="16"/>
      <c r="CO170" s="15"/>
      <c r="CP170" s="16"/>
      <c r="CQ170" s="15"/>
      <c r="CR170" s="16"/>
      <c r="CS170" s="19"/>
      <c r="CT170" s="20">
        <f t="shared" si="7"/>
        <v>57080</v>
      </c>
      <c r="CU170" s="20">
        <f t="shared" si="7"/>
        <v>57080</v>
      </c>
      <c r="CV170" s="21">
        <f t="shared" si="8"/>
        <v>0</v>
      </c>
    </row>
    <row r="171" spans="1:100" ht="25.5" customHeight="1">
      <c r="A171" s="7">
        <v>61</v>
      </c>
      <c r="B171" s="25" t="s">
        <v>203</v>
      </c>
      <c r="C171" s="9" t="s">
        <v>204</v>
      </c>
      <c r="D171" s="9" t="s">
        <v>1414</v>
      </c>
      <c r="E171" s="9" t="s">
        <v>1412</v>
      </c>
      <c r="F171" s="10" t="s">
        <v>205</v>
      </c>
      <c r="G171" s="22"/>
      <c r="H171" s="84" t="s">
        <v>1422</v>
      </c>
      <c r="I171" s="12">
        <v>3300</v>
      </c>
      <c r="J171" s="23" t="s">
        <v>71</v>
      </c>
      <c r="K171" s="14">
        <f>CT171</f>
        <v>36290</v>
      </c>
      <c r="L171" s="2"/>
      <c r="M171" s="15">
        <v>1500</v>
      </c>
      <c r="N171" s="16">
        <v>1500</v>
      </c>
      <c r="O171" s="15">
        <v>1000</v>
      </c>
      <c r="P171" s="16">
        <v>1000</v>
      </c>
      <c r="Q171" s="15">
        <v>5000</v>
      </c>
      <c r="R171" s="16">
        <v>5000</v>
      </c>
      <c r="S171" s="15">
        <v>8000</v>
      </c>
      <c r="T171" s="16">
        <v>1500</v>
      </c>
      <c r="U171" s="17"/>
      <c r="V171" s="16"/>
      <c r="W171" s="15"/>
      <c r="X171" s="16"/>
      <c r="Y171" s="18">
        <v>2310</v>
      </c>
      <c r="Z171" s="16">
        <v>0</v>
      </c>
      <c r="AA171" s="18">
        <v>2310</v>
      </c>
      <c r="AB171" s="16">
        <v>11120</v>
      </c>
      <c r="AC171" s="18">
        <v>2310</v>
      </c>
      <c r="AD171" s="16">
        <v>0</v>
      </c>
      <c r="AE171" s="18">
        <v>2310</v>
      </c>
      <c r="AF171" s="16">
        <v>4620</v>
      </c>
      <c r="AG171" s="18">
        <v>2310</v>
      </c>
      <c r="AH171" s="16"/>
      <c r="AI171" s="18">
        <v>2310</v>
      </c>
      <c r="AJ171" s="16"/>
      <c r="AK171" s="18">
        <v>2310</v>
      </c>
      <c r="AL171" s="16"/>
      <c r="AM171" s="18">
        <v>2310</v>
      </c>
      <c r="AN171" s="16"/>
      <c r="AO171" s="18">
        <v>2310</v>
      </c>
      <c r="AP171" s="16">
        <v>11550</v>
      </c>
      <c r="AQ171" s="17"/>
      <c r="AR171" s="16"/>
      <c r="AS171" s="17"/>
      <c r="AT171" s="16"/>
      <c r="AU171" s="82"/>
      <c r="AV171" s="85"/>
      <c r="AW171" s="16"/>
      <c r="AX171" s="85"/>
      <c r="AY171" s="16"/>
      <c r="AZ171" s="85"/>
      <c r="BA171" s="16"/>
      <c r="BB171" s="85"/>
      <c r="BC171" s="16"/>
      <c r="BD171" s="85"/>
      <c r="BE171" s="16"/>
      <c r="BF171" s="85"/>
      <c r="BG171" s="16"/>
      <c r="BH171" s="85"/>
      <c r="BI171" s="16"/>
      <c r="BJ171" s="85"/>
      <c r="BK171" s="16"/>
      <c r="BL171" s="85"/>
      <c r="BM171" s="16"/>
      <c r="BN171" s="85"/>
      <c r="BO171" s="16"/>
      <c r="BP171" s="85"/>
      <c r="BQ171" s="16"/>
      <c r="BR171" s="17"/>
      <c r="BS171" s="16"/>
      <c r="BT171" s="19"/>
      <c r="BU171" s="17"/>
      <c r="BV171" s="16"/>
      <c r="BW171" s="17"/>
      <c r="BX171" s="16"/>
      <c r="BY171" s="17"/>
      <c r="BZ171" s="16"/>
      <c r="CA171" s="17"/>
      <c r="CB171" s="16"/>
      <c r="CC171" s="17"/>
      <c r="CD171" s="16"/>
      <c r="CE171" s="17"/>
      <c r="CF171" s="16"/>
      <c r="CG171" s="15"/>
      <c r="CH171" s="16"/>
      <c r="CI171" s="15"/>
      <c r="CJ171" s="16"/>
      <c r="CK171" s="15"/>
      <c r="CL171" s="16"/>
      <c r="CM171" s="15"/>
      <c r="CN171" s="16"/>
      <c r="CO171" s="15"/>
      <c r="CP171" s="16"/>
      <c r="CQ171" s="15"/>
      <c r="CR171" s="16"/>
      <c r="CS171" s="19"/>
      <c r="CT171" s="20">
        <f t="shared" si="7"/>
        <v>36290</v>
      </c>
      <c r="CU171" s="20">
        <f t="shared" si="7"/>
        <v>36290</v>
      </c>
      <c r="CV171" s="21">
        <f t="shared" si="8"/>
        <v>0</v>
      </c>
    </row>
    <row r="172" spans="1:100" ht="25.5" customHeight="1">
      <c r="A172" s="86">
        <v>62</v>
      </c>
      <c r="B172" s="25" t="s">
        <v>206</v>
      </c>
      <c r="C172" s="9" t="s">
        <v>207</v>
      </c>
      <c r="D172" s="9" t="s">
        <v>1414</v>
      </c>
      <c r="E172" s="9" t="s">
        <v>1412</v>
      </c>
      <c r="F172" s="10" t="s">
        <v>208</v>
      </c>
      <c r="G172" s="144"/>
      <c r="H172" s="13"/>
      <c r="I172" s="12">
        <v>6600</v>
      </c>
      <c r="K172" s="14">
        <f>CT172</f>
        <v>57080</v>
      </c>
      <c r="L172" s="2"/>
      <c r="M172" s="15">
        <v>1500</v>
      </c>
      <c r="N172" s="16">
        <v>1500</v>
      </c>
      <c r="O172" s="15">
        <v>1000</v>
      </c>
      <c r="P172" s="16">
        <v>1000</v>
      </c>
      <c r="Q172" s="15">
        <v>5000</v>
      </c>
      <c r="R172" s="16">
        <v>5000</v>
      </c>
      <c r="S172" s="15">
        <v>8000</v>
      </c>
      <c r="T172" s="16">
        <f>1500+0</f>
        <v>1500</v>
      </c>
      <c r="U172" s="17"/>
      <c r="V172" s="16"/>
      <c r="W172" s="15"/>
      <c r="X172" s="16"/>
      <c r="Y172" s="18">
        <v>4620</v>
      </c>
      <c r="Z172" s="16">
        <v>4620</v>
      </c>
      <c r="AA172" s="18">
        <v>4620</v>
      </c>
      <c r="AB172" s="16">
        <v>4620</v>
      </c>
      <c r="AC172" s="18">
        <v>4620</v>
      </c>
      <c r="AD172" s="16">
        <v>4620</v>
      </c>
      <c r="AE172" s="18">
        <v>4620</v>
      </c>
      <c r="AF172" s="16">
        <v>11120</v>
      </c>
      <c r="AG172" s="18">
        <v>4620</v>
      </c>
      <c r="AH172" s="16">
        <v>4620</v>
      </c>
      <c r="AI172" s="18">
        <v>4620</v>
      </c>
      <c r="AJ172" s="16">
        <v>4620</v>
      </c>
      <c r="AK172" s="18">
        <v>4620</v>
      </c>
      <c r="AL172" s="16"/>
      <c r="AM172" s="18">
        <v>4620</v>
      </c>
      <c r="AN172" s="16"/>
      <c r="AO172" s="18">
        <v>4620</v>
      </c>
      <c r="AP172" s="16"/>
      <c r="AQ172" s="17"/>
      <c r="AR172" s="16"/>
      <c r="AS172" s="17"/>
      <c r="AT172" s="16"/>
      <c r="AU172" s="82"/>
      <c r="AV172" s="85"/>
      <c r="AW172" s="16"/>
      <c r="AX172" s="85"/>
      <c r="AY172" s="16"/>
      <c r="AZ172" s="85"/>
      <c r="BA172" s="16"/>
      <c r="BB172" s="85"/>
      <c r="BC172" s="16"/>
      <c r="BD172" s="85"/>
      <c r="BE172" s="16"/>
      <c r="BF172" s="85"/>
      <c r="BG172" s="16"/>
      <c r="BH172" s="85"/>
      <c r="BI172" s="16"/>
      <c r="BJ172" s="85"/>
      <c r="BK172" s="16"/>
      <c r="BL172" s="85"/>
      <c r="BM172" s="16"/>
      <c r="BN172" s="85"/>
      <c r="BO172" s="16"/>
      <c r="BP172" s="85"/>
      <c r="BQ172" s="16"/>
      <c r="BR172" s="17"/>
      <c r="BS172" s="16"/>
      <c r="BT172" s="19"/>
      <c r="BU172" s="17"/>
      <c r="BV172" s="16"/>
      <c r="BW172" s="17"/>
      <c r="BX172" s="16"/>
      <c r="BY172" s="17"/>
      <c r="BZ172" s="16"/>
      <c r="CA172" s="17"/>
      <c r="CB172" s="16"/>
      <c r="CC172" s="17"/>
      <c r="CD172" s="16"/>
      <c r="CE172" s="17"/>
      <c r="CF172" s="16"/>
      <c r="CG172" s="15"/>
      <c r="CH172" s="16"/>
      <c r="CI172" s="15"/>
      <c r="CJ172" s="16"/>
      <c r="CK172" s="15"/>
      <c r="CL172" s="16"/>
      <c r="CM172" s="15"/>
      <c r="CN172" s="16"/>
      <c r="CO172" s="15"/>
      <c r="CP172" s="16"/>
      <c r="CQ172" s="15"/>
      <c r="CR172" s="16"/>
      <c r="CS172" s="19"/>
      <c r="CT172" s="20">
        <f t="shared" si="7"/>
        <v>57080</v>
      </c>
      <c r="CU172" s="20">
        <f t="shared" si="7"/>
        <v>43220</v>
      </c>
      <c r="CV172" s="21">
        <f t="shared" si="8"/>
        <v>13860</v>
      </c>
    </row>
    <row r="173" spans="1:100" ht="25.5" customHeight="1">
      <c r="A173" s="7">
        <v>63</v>
      </c>
      <c r="B173" s="25" t="s">
        <v>209</v>
      </c>
      <c r="C173" s="9" t="s">
        <v>210</v>
      </c>
      <c r="D173" s="9" t="s">
        <v>1414</v>
      </c>
      <c r="E173" s="9" t="s">
        <v>1412</v>
      </c>
      <c r="F173" s="10" t="s">
        <v>211</v>
      </c>
      <c r="G173" s="11" t="s">
        <v>18</v>
      </c>
      <c r="H173" s="13" t="s">
        <v>1417</v>
      </c>
      <c r="I173" s="12">
        <v>6200</v>
      </c>
      <c r="K173" s="14">
        <f>CT173</f>
        <v>54560</v>
      </c>
      <c r="L173" s="2"/>
      <c r="M173" s="15">
        <v>1500</v>
      </c>
      <c r="N173" s="16">
        <v>1500</v>
      </c>
      <c r="O173" s="15">
        <v>1000</v>
      </c>
      <c r="P173" s="16">
        <v>1000</v>
      </c>
      <c r="Q173" s="15">
        <v>5000</v>
      </c>
      <c r="R173" s="16">
        <v>5000</v>
      </c>
      <c r="S173" s="15">
        <v>8000</v>
      </c>
      <c r="T173" s="16">
        <f>1500+0</f>
        <v>1500</v>
      </c>
      <c r="U173" s="17"/>
      <c r="V173" s="16"/>
      <c r="W173" s="15"/>
      <c r="X173" s="16"/>
      <c r="Y173" s="18">
        <v>4340</v>
      </c>
      <c r="Z173" s="16">
        <v>11120</v>
      </c>
      <c r="AA173" s="18">
        <v>4340</v>
      </c>
      <c r="AB173" s="16">
        <v>4620</v>
      </c>
      <c r="AC173" s="18">
        <v>4340</v>
      </c>
      <c r="AD173" s="16">
        <v>3780</v>
      </c>
      <c r="AE173" s="18">
        <v>4340</v>
      </c>
      <c r="AF173" s="16">
        <v>4340</v>
      </c>
      <c r="AG173" s="18">
        <v>4340</v>
      </c>
      <c r="AH173" s="16">
        <v>4340</v>
      </c>
      <c r="AI173" s="18">
        <v>4340</v>
      </c>
      <c r="AJ173" s="16">
        <v>4340</v>
      </c>
      <c r="AK173" s="18">
        <v>4340</v>
      </c>
      <c r="AL173" s="16">
        <v>4340</v>
      </c>
      <c r="AM173" s="18">
        <v>4340</v>
      </c>
      <c r="AN173" s="16">
        <v>4340</v>
      </c>
      <c r="AO173" s="18">
        <v>4340</v>
      </c>
      <c r="AP173" s="16"/>
      <c r="AQ173" s="17"/>
      <c r="AR173" s="16"/>
      <c r="AS173" s="17"/>
      <c r="AT173" s="16"/>
      <c r="AU173" s="82"/>
      <c r="AV173" s="85"/>
      <c r="AW173" s="16"/>
      <c r="AX173" s="85"/>
      <c r="AY173" s="16"/>
      <c r="AZ173" s="85"/>
      <c r="BA173" s="16"/>
      <c r="BB173" s="85"/>
      <c r="BC173" s="16"/>
      <c r="BD173" s="85"/>
      <c r="BE173" s="16"/>
      <c r="BF173" s="85"/>
      <c r="BG173" s="16"/>
      <c r="BH173" s="85"/>
      <c r="BI173" s="16"/>
      <c r="BJ173" s="85"/>
      <c r="BK173" s="16"/>
      <c r="BL173" s="85"/>
      <c r="BM173" s="16"/>
      <c r="BN173" s="85"/>
      <c r="BO173" s="16"/>
      <c r="BP173" s="85"/>
      <c r="BQ173" s="16"/>
      <c r="BR173" s="17"/>
      <c r="BS173" s="16"/>
      <c r="BT173" s="19"/>
      <c r="BU173" s="17"/>
      <c r="BV173" s="16"/>
      <c r="BW173" s="17"/>
      <c r="BX173" s="16"/>
      <c r="BY173" s="17"/>
      <c r="BZ173" s="16"/>
      <c r="CA173" s="17"/>
      <c r="CB173" s="16"/>
      <c r="CC173" s="17"/>
      <c r="CD173" s="16"/>
      <c r="CE173" s="17"/>
      <c r="CF173" s="16"/>
      <c r="CG173" s="15"/>
      <c r="CH173" s="16"/>
      <c r="CI173" s="15"/>
      <c r="CJ173" s="16"/>
      <c r="CK173" s="15"/>
      <c r="CL173" s="16"/>
      <c r="CM173" s="15"/>
      <c r="CN173" s="16"/>
      <c r="CO173" s="15"/>
      <c r="CP173" s="16"/>
      <c r="CQ173" s="15"/>
      <c r="CR173" s="16"/>
      <c r="CS173" s="19"/>
      <c r="CT173" s="20">
        <f t="shared" si="7"/>
        <v>54560</v>
      </c>
      <c r="CU173" s="20">
        <f t="shared" si="7"/>
        <v>50220</v>
      </c>
      <c r="CV173" s="21">
        <f t="shared" si="8"/>
        <v>4340</v>
      </c>
    </row>
    <row r="174" spans="1:100" ht="25.5" customHeight="1">
      <c r="A174" s="86">
        <v>64</v>
      </c>
      <c r="B174" s="25" t="s">
        <v>212</v>
      </c>
      <c r="C174" s="9" t="s">
        <v>213</v>
      </c>
      <c r="D174" s="9" t="s">
        <v>1414</v>
      </c>
      <c r="E174" s="9" t="s">
        <v>1412</v>
      </c>
      <c r="F174" s="10" t="s">
        <v>214</v>
      </c>
      <c r="G174" s="143"/>
      <c r="H174" s="154" t="s">
        <v>109</v>
      </c>
      <c r="I174" s="12"/>
      <c r="J174" s="154" t="s">
        <v>109</v>
      </c>
      <c r="K174" s="14">
        <f>CT174</f>
        <v>39220</v>
      </c>
      <c r="L174" s="2"/>
      <c r="M174" s="15">
        <v>1500</v>
      </c>
      <c r="N174" s="16">
        <v>1500</v>
      </c>
      <c r="O174" s="15">
        <v>1000</v>
      </c>
      <c r="P174" s="16">
        <f>500+0</f>
        <v>500</v>
      </c>
      <c r="Q174" s="15">
        <v>5000</v>
      </c>
      <c r="R174" s="16">
        <v>0</v>
      </c>
      <c r="S174" s="15">
        <v>4000</v>
      </c>
      <c r="T174" s="16"/>
      <c r="U174" s="17"/>
      <c r="V174" s="16"/>
      <c r="W174" s="15"/>
      <c r="X174" s="16">
        <v>5500</v>
      </c>
      <c r="Y174" s="18">
        <v>4620</v>
      </c>
      <c r="Z174" s="16"/>
      <c r="AA174" s="18">
        <v>4620</v>
      </c>
      <c r="AB174" s="16"/>
      <c r="AC174" s="18">
        <v>4620</v>
      </c>
      <c r="AD174" s="16"/>
      <c r="AE174" s="18">
        <v>4620</v>
      </c>
      <c r="AF174" s="16"/>
      <c r="AG174" s="18">
        <v>4620</v>
      </c>
      <c r="AH174" s="16">
        <v>5000</v>
      </c>
      <c r="AI174" s="18">
        <v>4620</v>
      </c>
      <c r="AJ174" s="16">
        <v>22100</v>
      </c>
      <c r="AK174" s="18"/>
      <c r="AL174" s="16">
        <v>4620</v>
      </c>
      <c r="AM174" s="18"/>
      <c r="AN174" s="16"/>
      <c r="AO174" s="18"/>
      <c r="AP174" s="16"/>
      <c r="AQ174" s="17"/>
      <c r="AR174" s="16"/>
      <c r="AS174" s="17"/>
      <c r="AT174" s="16"/>
      <c r="AU174" s="82"/>
      <c r="AV174" s="85"/>
      <c r="AW174" s="16"/>
      <c r="AX174" s="85"/>
      <c r="AY174" s="16"/>
      <c r="AZ174" s="85"/>
      <c r="BA174" s="16"/>
      <c r="BB174" s="85"/>
      <c r="BC174" s="16"/>
      <c r="BD174" s="85"/>
      <c r="BE174" s="16"/>
      <c r="BF174" s="85"/>
      <c r="BG174" s="16"/>
      <c r="BH174" s="85"/>
      <c r="BI174" s="16"/>
      <c r="BJ174" s="85"/>
      <c r="BK174" s="16"/>
      <c r="BL174" s="85"/>
      <c r="BM174" s="16"/>
      <c r="BN174" s="85"/>
      <c r="BO174" s="16"/>
      <c r="BP174" s="85"/>
      <c r="BQ174" s="16"/>
      <c r="BR174" s="17"/>
      <c r="BS174" s="16"/>
      <c r="BT174" s="19"/>
      <c r="BU174" s="17"/>
      <c r="BV174" s="16"/>
      <c r="BW174" s="17"/>
      <c r="BX174" s="16"/>
      <c r="BY174" s="17"/>
      <c r="BZ174" s="16"/>
      <c r="CA174" s="17"/>
      <c r="CB174" s="16"/>
      <c r="CC174" s="17"/>
      <c r="CD174" s="16"/>
      <c r="CE174" s="17"/>
      <c r="CF174" s="16"/>
      <c r="CG174" s="15"/>
      <c r="CH174" s="16"/>
      <c r="CI174" s="15"/>
      <c r="CJ174" s="16"/>
      <c r="CK174" s="15"/>
      <c r="CL174" s="16"/>
      <c r="CM174" s="15"/>
      <c r="CN174" s="16"/>
      <c r="CO174" s="15"/>
      <c r="CP174" s="16"/>
      <c r="CQ174" s="15"/>
      <c r="CR174" s="16"/>
      <c r="CS174" s="19"/>
      <c r="CT174" s="20">
        <f t="shared" si="7"/>
        <v>39220</v>
      </c>
      <c r="CU174" s="20">
        <f t="shared" si="7"/>
        <v>39220</v>
      </c>
      <c r="CV174" s="21">
        <f t="shared" si="8"/>
        <v>0</v>
      </c>
    </row>
    <row r="175" spans="1:100" ht="25.5" customHeight="1">
      <c r="A175" s="7">
        <v>65</v>
      </c>
      <c r="B175" s="25" t="s">
        <v>215</v>
      </c>
      <c r="C175" s="9" t="s">
        <v>216</v>
      </c>
      <c r="D175" s="9" t="s">
        <v>1414</v>
      </c>
      <c r="E175" s="9" t="s">
        <v>1412</v>
      </c>
      <c r="F175" s="10" t="s">
        <v>217</v>
      </c>
      <c r="G175" s="143" t="s">
        <v>18</v>
      </c>
      <c r="H175" s="24" t="s">
        <v>1417</v>
      </c>
      <c r="I175" s="12">
        <v>6200</v>
      </c>
      <c r="J175" s="24"/>
      <c r="K175" s="14">
        <f>CT175</f>
        <v>54560</v>
      </c>
      <c r="L175" s="2"/>
      <c r="M175" s="15">
        <v>1500</v>
      </c>
      <c r="N175" s="16">
        <v>1500</v>
      </c>
      <c r="O175" s="15">
        <v>1000</v>
      </c>
      <c r="P175" s="16">
        <v>1000</v>
      </c>
      <c r="Q175" s="15">
        <v>5000</v>
      </c>
      <c r="R175" s="16">
        <v>5000</v>
      </c>
      <c r="S175" s="15">
        <v>8000</v>
      </c>
      <c r="T175" s="16">
        <v>1500</v>
      </c>
      <c r="U175" s="17"/>
      <c r="V175" s="16"/>
      <c r="W175" s="15"/>
      <c r="X175" s="16"/>
      <c r="Y175" s="18">
        <v>4340</v>
      </c>
      <c r="Z175" s="16">
        <v>11120</v>
      </c>
      <c r="AA175" s="18">
        <v>4340</v>
      </c>
      <c r="AB175" s="16">
        <v>4620</v>
      </c>
      <c r="AC175" s="18">
        <v>4340</v>
      </c>
      <c r="AD175" s="16">
        <v>3780</v>
      </c>
      <c r="AE175" s="18">
        <v>4340</v>
      </c>
      <c r="AF175" s="16">
        <v>4340</v>
      </c>
      <c r="AG175" s="18">
        <v>4340</v>
      </c>
      <c r="AH175" s="16">
        <v>4340</v>
      </c>
      <c r="AI175" s="18">
        <v>4340</v>
      </c>
      <c r="AJ175" s="16"/>
      <c r="AK175" s="18">
        <v>4340</v>
      </c>
      <c r="AL175" s="16"/>
      <c r="AM175" s="18">
        <v>4340</v>
      </c>
      <c r="AN175" s="16">
        <v>13020</v>
      </c>
      <c r="AO175" s="18">
        <v>4340</v>
      </c>
      <c r="AP175" s="16"/>
      <c r="AQ175" s="17"/>
      <c r="AR175" s="16"/>
      <c r="AS175" s="17"/>
      <c r="AT175" s="16"/>
      <c r="AU175" s="82"/>
      <c r="AV175" s="85"/>
      <c r="AW175" s="16"/>
      <c r="AX175" s="85"/>
      <c r="AY175" s="16"/>
      <c r="AZ175" s="85"/>
      <c r="BA175" s="16"/>
      <c r="BB175" s="85"/>
      <c r="BC175" s="16"/>
      <c r="BD175" s="85"/>
      <c r="BE175" s="16"/>
      <c r="BF175" s="85"/>
      <c r="BG175" s="16"/>
      <c r="BH175" s="85"/>
      <c r="BI175" s="16"/>
      <c r="BJ175" s="85"/>
      <c r="BK175" s="16"/>
      <c r="BL175" s="85"/>
      <c r="BM175" s="16"/>
      <c r="BN175" s="85"/>
      <c r="BO175" s="16"/>
      <c r="BP175" s="85"/>
      <c r="BQ175" s="16"/>
      <c r="BR175" s="17"/>
      <c r="BS175" s="16"/>
      <c r="BT175" s="19"/>
      <c r="BU175" s="17"/>
      <c r="BV175" s="16"/>
      <c r="BW175" s="17"/>
      <c r="BX175" s="16"/>
      <c r="BY175" s="17"/>
      <c r="BZ175" s="16"/>
      <c r="CA175" s="17"/>
      <c r="CB175" s="16"/>
      <c r="CC175" s="17"/>
      <c r="CD175" s="16"/>
      <c r="CE175" s="17"/>
      <c r="CF175" s="16"/>
      <c r="CG175" s="15"/>
      <c r="CH175" s="16"/>
      <c r="CI175" s="15"/>
      <c r="CJ175" s="16"/>
      <c r="CK175" s="15"/>
      <c r="CL175" s="16"/>
      <c r="CM175" s="15"/>
      <c r="CN175" s="16"/>
      <c r="CO175" s="15"/>
      <c r="CP175" s="16"/>
      <c r="CQ175" s="15"/>
      <c r="CR175" s="16"/>
      <c r="CS175" s="19"/>
      <c r="CT175" s="20">
        <f t="shared" si="7"/>
        <v>54560</v>
      </c>
      <c r="CU175" s="20">
        <f t="shared" si="7"/>
        <v>50220</v>
      </c>
      <c r="CV175" s="21">
        <f t="shared" si="8"/>
        <v>4340</v>
      </c>
    </row>
    <row r="176" spans="1:100" ht="24.75" customHeight="1">
      <c r="A176" s="86">
        <v>61</v>
      </c>
      <c r="B176" s="25" t="s">
        <v>752</v>
      </c>
      <c r="C176" s="9" t="s">
        <v>753</v>
      </c>
      <c r="D176" s="9" t="s">
        <v>1414</v>
      </c>
      <c r="E176" s="9" t="s">
        <v>1411</v>
      </c>
      <c r="F176" s="83" t="s">
        <v>754</v>
      </c>
      <c r="G176" s="144"/>
      <c r="H176" s="100"/>
      <c r="I176" s="62">
        <v>6600</v>
      </c>
      <c r="J176" s="100"/>
      <c r="K176" s="14">
        <f>CV176</f>
        <v>29600</v>
      </c>
      <c r="L176" s="2"/>
      <c r="M176" s="15">
        <v>1500</v>
      </c>
      <c r="N176" s="16">
        <v>1500</v>
      </c>
      <c r="O176" s="15">
        <v>1000</v>
      </c>
      <c r="P176" s="16">
        <v>1000</v>
      </c>
      <c r="Q176" s="15">
        <v>5000</v>
      </c>
      <c r="R176" s="16">
        <v>5000</v>
      </c>
      <c r="S176" s="15">
        <v>8000</v>
      </c>
      <c r="T176" s="16">
        <v>1500</v>
      </c>
      <c r="U176" s="15"/>
      <c r="V176" s="16"/>
      <c r="W176" s="18">
        <v>4620</v>
      </c>
      <c r="X176" s="16">
        <v>0</v>
      </c>
      <c r="Y176" s="18">
        <v>4620</v>
      </c>
      <c r="Z176" s="16">
        <v>4620</v>
      </c>
      <c r="AA176" s="18">
        <v>4620</v>
      </c>
      <c r="AB176" s="16">
        <v>0</v>
      </c>
      <c r="AC176" s="18">
        <v>4620</v>
      </c>
      <c r="AD176" s="16">
        <v>9240</v>
      </c>
      <c r="AE176" s="18">
        <v>4620</v>
      </c>
      <c r="AF176" s="16"/>
      <c r="AG176" s="18">
        <v>4620</v>
      </c>
      <c r="AH176" s="16"/>
      <c r="AI176" s="18">
        <v>4620</v>
      </c>
      <c r="AJ176" s="16"/>
      <c r="AK176" s="18">
        <v>4620</v>
      </c>
      <c r="AL176" s="16"/>
      <c r="AM176" s="18">
        <v>4620</v>
      </c>
      <c r="AN176" s="16">
        <v>4620</v>
      </c>
      <c r="AO176" s="85"/>
      <c r="AP176" s="16"/>
      <c r="AQ176" s="85"/>
      <c r="AR176" s="16"/>
      <c r="AS176" s="85"/>
      <c r="AT176" s="16"/>
      <c r="AU176" s="82"/>
      <c r="AV176" s="85"/>
      <c r="AW176" s="16"/>
      <c r="AX176" s="85"/>
      <c r="AY176" s="16"/>
      <c r="AZ176" s="85"/>
      <c r="BA176" s="16"/>
      <c r="BB176" s="85"/>
      <c r="BC176" s="16"/>
      <c r="BD176" s="85"/>
      <c r="BE176" s="16"/>
      <c r="BF176" s="85"/>
      <c r="BG176" s="16"/>
      <c r="BH176" s="85"/>
      <c r="BI176" s="16"/>
      <c r="BJ176" s="85"/>
      <c r="BK176" s="16"/>
      <c r="BL176" s="85"/>
      <c r="BM176" s="16"/>
      <c r="BN176" s="85"/>
      <c r="BO176" s="16"/>
      <c r="BP176" s="85"/>
      <c r="BQ176" s="16"/>
      <c r="BR176" s="17"/>
      <c r="BS176" s="16"/>
      <c r="BT176" s="19"/>
      <c r="BU176" s="17"/>
      <c r="BV176" s="16"/>
      <c r="BW176" s="17"/>
      <c r="BX176" s="16"/>
      <c r="BY176" s="17"/>
      <c r="BZ176" s="16"/>
      <c r="CA176" s="17"/>
      <c r="CB176" s="16"/>
      <c r="CC176" s="17"/>
      <c r="CD176" s="16"/>
      <c r="CE176" s="17"/>
      <c r="CF176" s="16"/>
      <c r="CG176" s="15"/>
      <c r="CH176" s="16"/>
      <c r="CI176" s="15"/>
      <c r="CJ176" s="16"/>
      <c r="CK176" s="15"/>
      <c r="CL176" s="16"/>
      <c r="CM176" s="15"/>
      <c r="CN176" s="16"/>
      <c r="CO176" s="15"/>
      <c r="CP176" s="16"/>
      <c r="CQ176" s="15"/>
      <c r="CR176" s="16"/>
      <c r="CS176" s="19"/>
      <c r="CT176" s="20">
        <f t="shared" si="7"/>
        <v>57080</v>
      </c>
      <c r="CU176" s="20">
        <f t="shared" si="7"/>
        <v>27480</v>
      </c>
      <c r="CV176" s="21">
        <f t="shared" si="8"/>
        <v>29600</v>
      </c>
    </row>
    <row r="177" spans="1:100" ht="25.5" customHeight="1">
      <c r="A177" s="7">
        <v>62</v>
      </c>
      <c r="B177" s="25" t="s">
        <v>755</v>
      </c>
      <c r="C177" s="9" t="s">
        <v>756</v>
      </c>
      <c r="D177" s="9" t="s">
        <v>1414</v>
      </c>
      <c r="E177" s="9" t="s">
        <v>1411</v>
      </c>
      <c r="F177" s="83" t="s">
        <v>757</v>
      </c>
      <c r="G177" s="144"/>
      <c r="H177" s="100"/>
      <c r="I177" s="62">
        <v>6600</v>
      </c>
      <c r="J177" s="100"/>
      <c r="K177" s="14">
        <f>CV177</f>
        <v>23100</v>
      </c>
      <c r="L177" s="2"/>
      <c r="M177" s="15">
        <v>1500</v>
      </c>
      <c r="N177" s="16">
        <v>1500</v>
      </c>
      <c r="O177" s="15">
        <v>1000</v>
      </c>
      <c r="P177" s="16">
        <v>1000</v>
      </c>
      <c r="Q177" s="15">
        <v>5000</v>
      </c>
      <c r="R177" s="16">
        <v>5000</v>
      </c>
      <c r="S177" s="15">
        <v>8000</v>
      </c>
      <c r="T177" s="16">
        <f>1500+0</f>
        <v>1500</v>
      </c>
      <c r="U177" s="15"/>
      <c r="V177" s="16"/>
      <c r="W177" s="18">
        <v>4620</v>
      </c>
      <c r="X177" s="16">
        <v>0</v>
      </c>
      <c r="Y177" s="18">
        <v>4620</v>
      </c>
      <c r="Z177" s="16">
        <v>0</v>
      </c>
      <c r="AA177" s="18">
        <v>4620</v>
      </c>
      <c r="AB177" s="16">
        <v>0</v>
      </c>
      <c r="AC177" s="18">
        <v>4620</v>
      </c>
      <c r="AD177" s="16">
        <f>24000+980</f>
        <v>24980</v>
      </c>
      <c r="AE177" s="18">
        <v>4620</v>
      </c>
      <c r="AF177" s="16"/>
      <c r="AG177" s="18">
        <v>4620</v>
      </c>
      <c r="AH177" s="16"/>
      <c r="AI177" s="18">
        <v>4620</v>
      </c>
      <c r="AJ177" s="16"/>
      <c r="AK177" s="18">
        <v>4620</v>
      </c>
      <c r="AL177" s="16"/>
      <c r="AM177" s="18">
        <v>4620</v>
      </c>
      <c r="AN177" s="16"/>
      <c r="AO177" s="85"/>
      <c r="AP177" s="16"/>
      <c r="AQ177" s="85"/>
      <c r="AR177" s="16"/>
      <c r="AS177" s="85"/>
      <c r="AT177" s="16"/>
      <c r="AU177" s="82"/>
      <c r="AV177" s="85"/>
      <c r="AW177" s="16"/>
      <c r="AX177" s="85"/>
      <c r="AY177" s="16"/>
      <c r="AZ177" s="85"/>
      <c r="BA177" s="16"/>
      <c r="BB177" s="85"/>
      <c r="BC177" s="16"/>
      <c r="BD177" s="85"/>
      <c r="BE177" s="16"/>
      <c r="BF177" s="85"/>
      <c r="BG177" s="16"/>
      <c r="BH177" s="85"/>
      <c r="BI177" s="16"/>
      <c r="BJ177" s="85"/>
      <c r="BK177" s="16"/>
      <c r="BL177" s="85"/>
      <c r="BM177" s="16"/>
      <c r="BN177" s="85"/>
      <c r="BO177" s="16"/>
      <c r="BP177" s="85"/>
      <c r="BQ177" s="16"/>
      <c r="BR177" s="17"/>
      <c r="BS177" s="16"/>
      <c r="BT177" s="19"/>
      <c r="BU177" s="17"/>
      <c r="BV177" s="16"/>
      <c r="BW177" s="17"/>
      <c r="BX177" s="16"/>
      <c r="BY177" s="17"/>
      <c r="BZ177" s="16"/>
      <c r="CA177" s="17"/>
      <c r="CB177" s="16"/>
      <c r="CC177" s="17"/>
      <c r="CD177" s="16"/>
      <c r="CE177" s="17"/>
      <c r="CF177" s="16"/>
      <c r="CG177" s="15"/>
      <c r="CH177" s="16"/>
      <c r="CI177" s="15"/>
      <c r="CJ177" s="16"/>
      <c r="CK177" s="15"/>
      <c r="CL177" s="16"/>
      <c r="CM177" s="15"/>
      <c r="CN177" s="16"/>
      <c r="CO177" s="15"/>
      <c r="CP177" s="16"/>
      <c r="CQ177" s="15"/>
      <c r="CR177" s="16"/>
      <c r="CS177" s="19"/>
      <c r="CT177" s="20">
        <f t="shared" si="7"/>
        <v>57080</v>
      </c>
      <c r="CU177" s="20">
        <f t="shared" si="7"/>
        <v>33980</v>
      </c>
      <c r="CV177" s="21">
        <f t="shared" si="8"/>
        <v>23100</v>
      </c>
    </row>
    <row r="178" spans="1:100" ht="25.5" customHeight="1">
      <c r="A178" s="86">
        <v>66</v>
      </c>
      <c r="B178" s="25" t="s">
        <v>218</v>
      </c>
      <c r="C178" s="9" t="s">
        <v>219</v>
      </c>
      <c r="D178" s="9" t="s">
        <v>1414</v>
      </c>
      <c r="E178" s="9" t="s">
        <v>1412</v>
      </c>
      <c r="F178" s="10" t="s">
        <v>220</v>
      </c>
      <c r="G178" s="144"/>
      <c r="H178" s="158"/>
      <c r="I178" s="12">
        <v>6600</v>
      </c>
      <c r="J178" s="158"/>
      <c r="K178" s="14">
        <f>CT178</f>
        <v>57080</v>
      </c>
      <c r="L178" s="2"/>
      <c r="M178" s="15">
        <v>1500</v>
      </c>
      <c r="N178" s="16">
        <v>1500</v>
      </c>
      <c r="O178" s="15">
        <v>1000</v>
      </c>
      <c r="P178" s="16">
        <v>1000</v>
      </c>
      <c r="Q178" s="15">
        <v>5000</v>
      </c>
      <c r="R178" s="16">
        <v>5000</v>
      </c>
      <c r="S178" s="15">
        <v>8000</v>
      </c>
      <c r="T178" s="16">
        <f>1500+0</f>
        <v>1500</v>
      </c>
      <c r="U178" s="17"/>
      <c r="V178" s="16"/>
      <c r="W178" s="15"/>
      <c r="X178" s="16"/>
      <c r="Y178" s="18">
        <v>4620</v>
      </c>
      <c r="Z178" s="16">
        <v>0</v>
      </c>
      <c r="AA178" s="18">
        <v>4620</v>
      </c>
      <c r="AB178" s="16">
        <v>0</v>
      </c>
      <c r="AC178" s="18">
        <v>4620</v>
      </c>
      <c r="AD178" s="16">
        <v>20360</v>
      </c>
      <c r="AE178" s="18">
        <v>4620</v>
      </c>
      <c r="AF178" s="16">
        <v>4620</v>
      </c>
      <c r="AG178" s="18">
        <v>4620</v>
      </c>
      <c r="AH178" s="16"/>
      <c r="AI178" s="18">
        <v>4620</v>
      </c>
      <c r="AJ178" s="16"/>
      <c r="AK178" s="18">
        <v>4620</v>
      </c>
      <c r="AL178" s="16"/>
      <c r="AM178" s="18">
        <v>4620</v>
      </c>
      <c r="AN178" s="16">
        <v>18480</v>
      </c>
      <c r="AO178" s="18">
        <v>4620</v>
      </c>
      <c r="AP178" s="16"/>
      <c r="AQ178" s="17"/>
      <c r="AR178" s="16"/>
      <c r="AS178" s="17"/>
      <c r="AT178" s="16"/>
      <c r="AU178" s="82"/>
      <c r="AV178" s="85"/>
      <c r="AW178" s="16"/>
      <c r="AX178" s="85"/>
      <c r="AY178" s="16"/>
      <c r="AZ178" s="85"/>
      <c r="BA178" s="16"/>
      <c r="BB178" s="85"/>
      <c r="BC178" s="16"/>
      <c r="BD178" s="85"/>
      <c r="BE178" s="16"/>
      <c r="BF178" s="85"/>
      <c r="BG178" s="16"/>
      <c r="BH178" s="85"/>
      <c r="BI178" s="16"/>
      <c r="BJ178" s="85"/>
      <c r="BK178" s="16"/>
      <c r="BL178" s="85"/>
      <c r="BM178" s="16"/>
      <c r="BN178" s="85"/>
      <c r="BO178" s="16"/>
      <c r="BP178" s="85"/>
      <c r="BQ178" s="16"/>
      <c r="BR178" s="17"/>
      <c r="BS178" s="16"/>
      <c r="BT178" s="19"/>
      <c r="BU178" s="17"/>
      <c r="BV178" s="16"/>
      <c r="BW178" s="17"/>
      <c r="BX178" s="16"/>
      <c r="BY178" s="17"/>
      <c r="BZ178" s="16"/>
      <c r="CA178" s="17"/>
      <c r="CB178" s="16"/>
      <c r="CC178" s="17"/>
      <c r="CD178" s="16"/>
      <c r="CE178" s="17"/>
      <c r="CF178" s="16"/>
      <c r="CG178" s="15"/>
      <c r="CH178" s="16"/>
      <c r="CI178" s="15"/>
      <c r="CJ178" s="16"/>
      <c r="CK178" s="15"/>
      <c r="CL178" s="16"/>
      <c r="CM178" s="15"/>
      <c r="CN178" s="16"/>
      <c r="CO178" s="15"/>
      <c r="CP178" s="16"/>
      <c r="CQ178" s="15"/>
      <c r="CR178" s="16"/>
      <c r="CS178" s="19"/>
      <c r="CT178" s="20">
        <f t="shared" si="7"/>
        <v>57080</v>
      </c>
      <c r="CU178" s="20">
        <f t="shared" si="7"/>
        <v>52460</v>
      </c>
      <c r="CV178" s="21">
        <f t="shared" si="8"/>
        <v>4620</v>
      </c>
    </row>
    <row r="179" spans="1:100" ht="25.5" customHeight="1">
      <c r="A179" s="7">
        <v>67</v>
      </c>
      <c r="B179" s="25" t="s">
        <v>221</v>
      </c>
      <c r="C179" s="9" t="s">
        <v>222</v>
      </c>
      <c r="D179" s="9" t="s">
        <v>1414</v>
      </c>
      <c r="E179" s="9" t="s">
        <v>1412</v>
      </c>
      <c r="F179" s="10" t="s">
        <v>223</v>
      </c>
      <c r="G179" s="142"/>
      <c r="H179" s="24" t="s">
        <v>81</v>
      </c>
      <c r="I179" s="12">
        <v>4600</v>
      </c>
      <c r="J179" s="24" t="s">
        <v>81</v>
      </c>
      <c r="K179" s="14">
        <f>CT179</f>
        <v>44480</v>
      </c>
      <c r="L179" s="2"/>
      <c r="M179" s="15">
        <v>1500</v>
      </c>
      <c r="N179" s="16">
        <v>1500</v>
      </c>
      <c r="O179" s="15">
        <v>1000</v>
      </c>
      <c r="P179" s="16">
        <v>1000</v>
      </c>
      <c r="Q179" s="15">
        <v>5000</v>
      </c>
      <c r="R179" s="16">
        <v>1500</v>
      </c>
      <c r="S179" s="15">
        <v>8000</v>
      </c>
      <c r="T179" s="16"/>
      <c r="U179" s="17"/>
      <c r="V179" s="16"/>
      <c r="W179" s="15"/>
      <c r="X179" s="16"/>
      <c r="Y179" s="18">
        <v>3220</v>
      </c>
      <c r="Z179" s="16"/>
      <c r="AA179" s="18">
        <v>3220</v>
      </c>
      <c r="AB179" s="16"/>
      <c r="AC179" s="18">
        <v>3220</v>
      </c>
      <c r="AD179" s="16"/>
      <c r="AE179" s="18">
        <v>3220</v>
      </c>
      <c r="AF179" s="16">
        <v>9660</v>
      </c>
      <c r="AG179" s="18">
        <v>3220</v>
      </c>
      <c r="AH179" s="16">
        <v>1000</v>
      </c>
      <c r="AI179" s="18">
        <v>3220</v>
      </c>
      <c r="AJ179" s="16"/>
      <c r="AK179" s="18">
        <v>3220</v>
      </c>
      <c r="AL179" s="16"/>
      <c r="AM179" s="18">
        <v>3220</v>
      </c>
      <c r="AN179" s="16"/>
      <c r="AO179" s="18">
        <v>3220</v>
      </c>
      <c r="AP179" s="16">
        <v>16940</v>
      </c>
      <c r="AQ179" s="17"/>
      <c r="AR179" s="16"/>
      <c r="AS179" s="17"/>
      <c r="AT179" s="16"/>
      <c r="AU179" s="82"/>
      <c r="AV179" s="85"/>
      <c r="AW179" s="16"/>
      <c r="AX179" s="85"/>
      <c r="AY179" s="16"/>
      <c r="AZ179" s="85"/>
      <c r="BA179" s="16"/>
      <c r="BB179" s="85"/>
      <c r="BC179" s="16"/>
      <c r="BD179" s="85"/>
      <c r="BE179" s="16"/>
      <c r="BF179" s="85"/>
      <c r="BG179" s="16"/>
      <c r="BH179" s="85"/>
      <c r="BI179" s="16"/>
      <c r="BJ179" s="85"/>
      <c r="BK179" s="16"/>
      <c r="BL179" s="85"/>
      <c r="BM179" s="16"/>
      <c r="BN179" s="85"/>
      <c r="BO179" s="16"/>
      <c r="BP179" s="85"/>
      <c r="BQ179" s="16"/>
      <c r="BR179" s="17"/>
      <c r="BS179" s="16"/>
      <c r="BT179" s="19"/>
      <c r="BU179" s="17"/>
      <c r="BV179" s="16"/>
      <c r="BW179" s="17"/>
      <c r="BX179" s="16"/>
      <c r="BY179" s="17"/>
      <c r="BZ179" s="16"/>
      <c r="CA179" s="17"/>
      <c r="CB179" s="16"/>
      <c r="CC179" s="17"/>
      <c r="CD179" s="16"/>
      <c r="CE179" s="17"/>
      <c r="CF179" s="16"/>
      <c r="CG179" s="15"/>
      <c r="CH179" s="16"/>
      <c r="CI179" s="15"/>
      <c r="CJ179" s="16"/>
      <c r="CK179" s="15"/>
      <c r="CL179" s="16"/>
      <c r="CM179" s="15"/>
      <c r="CN179" s="16"/>
      <c r="CO179" s="15"/>
      <c r="CP179" s="16"/>
      <c r="CQ179" s="15"/>
      <c r="CR179" s="16"/>
      <c r="CS179" s="19"/>
      <c r="CT179" s="20">
        <f t="shared" si="7"/>
        <v>44480</v>
      </c>
      <c r="CU179" s="20">
        <f t="shared" si="7"/>
        <v>31600</v>
      </c>
      <c r="CV179" s="21">
        <f t="shared" si="8"/>
        <v>12880</v>
      </c>
    </row>
    <row r="180" spans="1:100" ht="25.5" customHeight="1">
      <c r="A180" s="86">
        <v>63</v>
      </c>
      <c r="B180" s="25" t="s">
        <v>758</v>
      </c>
      <c r="C180" s="9" t="s">
        <v>759</v>
      </c>
      <c r="D180" s="9" t="s">
        <v>1414</v>
      </c>
      <c r="E180" s="9" t="s">
        <v>1411</v>
      </c>
      <c r="F180" s="83" t="s">
        <v>760</v>
      </c>
      <c r="G180" s="22"/>
      <c r="H180" s="84" t="s">
        <v>639</v>
      </c>
      <c r="I180" s="62">
        <v>4600</v>
      </c>
      <c r="J180" s="84" t="s">
        <v>639</v>
      </c>
      <c r="K180" s="14">
        <f>CV180</f>
        <v>3220</v>
      </c>
      <c r="L180" s="2"/>
      <c r="M180" s="15">
        <v>1500</v>
      </c>
      <c r="N180" s="16">
        <v>1500</v>
      </c>
      <c r="O180" s="15">
        <v>1000</v>
      </c>
      <c r="P180" s="16">
        <v>1000</v>
      </c>
      <c r="Q180" s="15">
        <v>5000</v>
      </c>
      <c r="R180" s="16">
        <f>1500+0</f>
        <v>1500</v>
      </c>
      <c r="S180" s="15">
        <v>8000</v>
      </c>
      <c r="T180" s="16">
        <v>0</v>
      </c>
      <c r="U180" s="15"/>
      <c r="V180" s="16"/>
      <c r="W180" s="18">
        <v>3220</v>
      </c>
      <c r="X180" s="16">
        <v>0</v>
      </c>
      <c r="Y180" s="18">
        <v>3220</v>
      </c>
      <c r="Z180" s="16"/>
      <c r="AA180" s="18">
        <v>3220</v>
      </c>
      <c r="AB180" s="16"/>
      <c r="AC180" s="18">
        <v>3220</v>
      </c>
      <c r="AD180" s="16">
        <v>13000</v>
      </c>
      <c r="AE180" s="18">
        <v>3220</v>
      </c>
      <c r="AF180" s="16">
        <v>14600</v>
      </c>
      <c r="AG180" s="18">
        <v>3220</v>
      </c>
      <c r="AH180" s="16"/>
      <c r="AI180" s="18">
        <v>3220</v>
      </c>
      <c r="AJ180" s="16"/>
      <c r="AK180" s="18">
        <v>3220</v>
      </c>
      <c r="AL180" s="16"/>
      <c r="AM180" s="18">
        <v>3220</v>
      </c>
      <c r="AN180" s="16">
        <v>9660</v>
      </c>
      <c r="AO180" s="85"/>
      <c r="AP180" s="16"/>
      <c r="AQ180" s="85"/>
      <c r="AR180" s="16"/>
      <c r="AS180" s="85"/>
      <c r="AT180" s="16"/>
      <c r="AU180" s="82"/>
      <c r="AV180" s="85"/>
      <c r="AW180" s="16"/>
      <c r="AX180" s="85"/>
      <c r="AY180" s="16"/>
      <c r="AZ180" s="85"/>
      <c r="BA180" s="16"/>
      <c r="BB180" s="85"/>
      <c r="BC180" s="16"/>
      <c r="BD180" s="85"/>
      <c r="BE180" s="16"/>
      <c r="BF180" s="85"/>
      <c r="BG180" s="16"/>
      <c r="BH180" s="85"/>
      <c r="BI180" s="16"/>
      <c r="BJ180" s="85"/>
      <c r="BK180" s="16"/>
      <c r="BL180" s="85"/>
      <c r="BM180" s="16"/>
      <c r="BN180" s="85"/>
      <c r="BO180" s="16"/>
      <c r="BP180" s="85"/>
      <c r="BQ180" s="16"/>
      <c r="BR180" s="17"/>
      <c r="BS180" s="16"/>
      <c r="BT180" s="19"/>
      <c r="BU180" s="17"/>
      <c r="BV180" s="16"/>
      <c r="BW180" s="17"/>
      <c r="BX180" s="16"/>
      <c r="BY180" s="17"/>
      <c r="BZ180" s="16"/>
      <c r="CA180" s="17"/>
      <c r="CB180" s="16"/>
      <c r="CC180" s="17"/>
      <c r="CD180" s="16"/>
      <c r="CE180" s="17"/>
      <c r="CF180" s="16"/>
      <c r="CG180" s="15"/>
      <c r="CH180" s="16"/>
      <c r="CI180" s="15"/>
      <c r="CJ180" s="16"/>
      <c r="CK180" s="15"/>
      <c r="CL180" s="16"/>
      <c r="CM180" s="15"/>
      <c r="CN180" s="16"/>
      <c r="CO180" s="15"/>
      <c r="CP180" s="16"/>
      <c r="CQ180" s="15"/>
      <c r="CR180" s="16"/>
      <c r="CS180" s="19"/>
      <c r="CT180" s="20">
        <f t="shared" si="7"/>
        <v>44480</v>
      </c>
      <c r="CU180" s="20">
        <f t="shared" si="7"/>
        <v>41260</v>
      </c>
      <c r="CV180" s="21">
        <f t="shared" si="8"/>
        <v>3220</v>
      </c>
    </row>
    <row r="181" spans="1:100" ht="25.5" customHeight="1">
      <c r="A181" s="7">
        <v>64</v>
      </c>
      <c r="B181" s="25" t="s">
        <v>761</v>
      </c>
      <c r="C181" s="9" t="s">
        <v>762</v>
      </c>
      <c r="D181" s="9" t="s">
        <v>1414</v>
      </c>
      <c r="E181" s="9" t="s">
        <v>1411</v>
      </c>
      <c r="F181" s="83" t="s">
        <v>763</v>
      </c>
      <c r="G181" s="142"/>
      <c r="H181" s="84"/>
      <c r="I181" s="62">
        <v>6600</v>
      </c>
      <c r="J181" s="84"/>
      <c r="K181" s="14">
        <f>CV181</f>
        <v>18480</v>
      </c>
      <c r="L181" s="2"/>
      <c r="M181" s="15">
        <v>1500</v>
      </c>
      <c r="N181" s="16">
        <v>1500</v>
      </c>
      <c r="O181" s="15">
        <v>1000</v>
      </c>
      <c r="P181" s="16">
        <v>1000</v>
      </c>
      <c r="Q181" s="15">
        <v>5000</v>
      </c>
      <c r="R181" s="16">
        <v>5000</v>
      </c>
      <c r="S181" s="15">
        <v>8000</v>
      </c>
      <c r="T181" s="16">
        <v>1500</v>
      </c>
      <c r="U181" s="15"/>
      <c r="V181" s="16"/>
      <c r="W181" s="18">
        <v>4620</v>
      </c>
      <c r="X181" s="16">
        <v>0</v>
      </c>
      <c r="Y181" s="18">
        <v>4620</v>
      </c>
      <c r="Z181" s="16">
        <v>4620</v>
      </c>
      <c r="AA181" s="18">
        <v>4620</v>
      </c>
      <c r="AB181" s="16"/>
      <c r="AC181" s="18">
        <v>4620</v>
      </c>
      <c r="AD181" s="16"/>
      <c r="AE181" s="18">
        <v>4620</v>
      </c>
      <c r="AF181" s="16">
        <v>20360</v>
      </c>
      <c r="AG181" s="18">
        <v>4620</v>
      </c>
      <c r="AH181" s="16"/>
      <c r="AI181" s="18">
        <v>4620</v>
      </c>
      <c r="AJ181" s="16">
        <v>4620</v>
      </c>
      <c r="AK181" s="18">
        <v>4620</v>
      </c>
      <c r="AL181" s="16"/>
      <c r="AM181" s="18">
        <v>4620</v>
      </c>
      <c r="AN181" s="16"/>
      <c r="AO181" s="85"/>
      <c r="AP181" s="16"/>
      <c r="AQ181" s="85"/>
      <c r="AR181" s="16"/>
      <c r="AS181" s="85"/>
      <c r="AT181" s="16"/>
      <c r="AU181" s="82"/>
      <c r="AV181" s="85"/>
      <c r="AW181" s="16"/>
      <c r="AX181" s="85"/>
      <c r="AY181" s="16"/>
      <c r="AZ181" s="85"/>
      <c r="BA181" s="16"/>
      <c r="BB181" s="85"/>
      <c r="BC181" s="16"/>
      <c r="BD181" s="85"/>
      <c r="BE181" s="16"/>
      <c r="BF181" s="85"/>
      <c r="BG181" s="16"/>
      <c r="BH181" s="85"/>
      <c r="BI181" s="16"/>
      <c r="BJ181" s="85"/>
      <c r="BK181" s="16"/>
      <c r="BL181" s="85"/>
      <c r="BM181" s="16"/>
      <c r="BN181" s="85"/>
      <c r="BO181" s="16"/>
      <c r="BP181" s="85"/>
      <c r="BQ181" s="16"/>
      <c r="BR181" s="17"/>
      <c r="BS181" s="16"/>
      <c r="BT181" s="19"/>
      <c r="BU181" s="17"/>
      <c r="BV181" s="16"/>
      <c r="BW181" s="17"/>
      <c r="BX181" s="16"/>
      <c r="BY181" s="17"/>
      <c r="BZ181" s="16"/>
      <c r="CA181" s="17"/>
      <c r="CB181" s="16"/>
      <c r="CC181" s="17"/>
      <c r="CD181" s="16"/>
      <c r="CE181" s="17"/>
      <c r="CF181" s="16"/>
      <c r="CG181" s="15"/>
      <c r="CH181" s="16"/>
      <c r="CI181" s="15"/>
      <c r="CJ181" s="16"/>
      <c r="CK181" s="15"/>
      <c r="CL181" s="16"/>
      <c r="CM181" s="15"/>
      <c r="CN181" s="16"/>
      <c r="CO181" s="15"/>
      <c r="CP181" s="16"/>
      <c r="CQ181" s="15"/>
      <c r="CR181" s="16"/>
      <c r="CS181" s="19"/>
      <c r="CT181" s="20">
        <f t="shared" si="7"/>
        <v>57080</v>
      </c>
      <c r="CU181" s="20">
        <f t="shared" si="7"/>
        <v>38600</v>
      </c>
      <c r="CV181" s="21">
        <f t="shared" si="8"/>
        <v>18480</v>
      </c>
    </row>
    <row r="182" spans="1:100" ht="25.5" customHeight="1">
      <c r="A182" s="86">
        <v>68</v>
      </c>
      <c r="B182" s="25" t="s">
        <v>224</v>
      </c>
      <c r="C182" s="9" t="s">
        <v>225</v>
      </c>
      <c r="D182" s="9" t="s">
        <v>1414</v>
      </c>
      <c r="E182" s="9" t="s">
        <v>1412</v>
      </c>
      <c r="F182" s="10" t="s">
        <v>226</v>
      </c>
      <c r="G182" s="26" t="s">
        <v>18</v>
      </c>
      <c r="H182" s="13" t="s">
        <v>1417</v>
      </c>
      <c r="I182" s="12">
        <v>6200</v>
      </c>
      <c r="K182" s="14">
        <f>CT182</f>
        <v>54560</v>
      </c>
      <c r="L182" s="2"/>
      <c r="M182" s="15">
        <v>1500</v>
      </c>
      <c r="N182" s="16">
        <v>1500</v>
      </c>
      <c r="O182" s="15">
        <v>1000</v>
      </c>
      <c r="P182" s="16">
        <f>500+500</f>
        <v>1000</v>
      </c>
      <c r="Q182" s="15">
        <v>5000</v>
      </c>
      <c r="R182" s="16">
        <v>5000</v>
      </c>
      <c r="S182" s="15">
        <v>8000</v>
      </c>
      <c r="T182" s="16">
        <f>0+0</f>
        <v>0</v>
      </c>
      <c r="U182" s="17"/>
      <c r="V182" s="16"/>
      <c r="W182" s="15"/>
      <c r="X182" s="16"/>
      <c r="Y182" s="18">
        <v>4340</v>
      </c>
      <c r="Z182" s="16">
        <v>4620</v>
      </c>
      <c r="AA182" s="18">
        <v>4340</v>
      </c>
      <c r="AB182" s="16">
        <v>6000</v>
      </c>
      <c r="AC182" s="18">
        <v>4340</v>
      </c>
      <c r="AD182" s="16">
        <v>3680</v>
      </c>
      <c r="AE182" s="18">
        <v>4340</v>
      </c>
      <c r="AF182" s="16">
        <v>4620</v>
      </c>
      <c r="AG182" s="18">
        <v>4340</v>
      </c>
      <c r="AH182" s="16">
        <f>4620+7560</f>
        <v>12180</v>
      </c>
      <c r="AI182" s="18">
        <v>4340</v>
      </c>
      <c r="AJ182" s="16">
        <v>4620</v>
      </c>
      <c r="AK182" s="18">
        <v>4340</v>
      </c>
      <c r="AL182" s="16">
        <v>4340</v>
      </c>
      <c r="AM182" s="18">
        <v>4340</v>
      </c>
      <c r="AN182" s="16">
        <v>2660</v>
      </c>
      <c r="AO182" s="18">
        <v>4340</v>
      </c>
      <c r="AP182" s="16"/>
      <c r="AQ182" s="17"/>
      <c r="AR182" s="16"/>
      <c r="AS182" s="17"/>
      <c r="AT182" s="16"/>
      <c r="AU182" s="82"/>
      <c r="AV182" s="85"/>
      <c r="AW182" s="16"/>
      <c r="AX182" s="85"/>
      <c r="AY182" s="16"/>
      <c r="AZ182" s="85"/>
      <c r="BA182" s="16"/>
      <c r="BB182" s="85"/>
      <c r="BC182" s="16"/>
      <c r="BD182" s="85"/>
      <c r="BE182" s="16"/>
      <c r="BF182" s="85"/>
      <c r="BG182" s="16"/>
      <c r="BH182" s="85"/>
      <c r="BI182" s="16"/>
      <c r="BJ182" s="85"/>
      <c r="BK182" s="16"/>
      <c r="BL182" s="85"/>
      <c r="BM182" s="16"/>
      <c r="BN182" s="85"/>
      <c r="BO182" s="16"/>
      <c r="BP182" s="85"/>
      <c r="BQ182" s="16"/>
      <c r="BR182" s="17"/>
      <c r="BS182" s="16"/>
      <c r="BT182" s="19"/>
      <c r="BU182" s="17"/>
      <c r="BV182" s="16"/>
      <c r="BW182" s="17"/>
      <c r="BX182" s="16"/>
      <c r="BY182" s="17"/>
      <c r="BZ182" s="16"/>
      <c r="CA182" s="17"/>
      <c r="CB182" s="16"/>
      <c r="CC182" s="17"/>
      <c r="CD182" s="16"/>
      <c r="CE182" s="17"/>
      <c r="CF182" s="16"/>
      <c r="CG182" s="15"/>
      <c r="CH182" s="16"/>
      <c r="CI182" s="15"/>
      <c r="CJ182" s="16"/>
      <c r="CK182" s="15"/>
      <c r="CL182" s="16"/>
      <c r="CM182" s="15"/>
      <c r="CN182" s="16"/>
      <c r="CO182" s="15"/>
      <c r="CP182" s="16"/>
      <c r="CQ182" s="15"/>
      <c r="CR182" s="16"/>
      <c r="CS182" s="19"/>
      <c r="CT182" s="20">
        <f t="shared" si="7"/>
        <v>54560</v>
      </c>
      <c r="CU182" s="20">
        <f t="shared" si="7"/>
        <v>50220</v>
      </c>
      <c r="CV182" s="21">
        <f t="shared" si="8"/>
        <v>4340</v>
      </c>
    </row>
    <row r="183" spans="1:100" ht="25.5" customHeight="1">
      <c r="A183" s="7">
        <v>65</v>
      </c>
      <c r="B183" s="25" t="s">
        <v>764</v>
      </c>
      <c r="C183" s="9" t="s">
        <v>765</v>
      </c>
      <c r="D183" s="9" t="s">
        <v>1414</v>
      </c>
      <c r="E183" s="9" t="s">
        <v>1411</v>
      </c>
      <c r="F183" s="83" t="s">
        <v>766</v>
      </c>
      <c r="G183" s="22"/>
      <c r="H183" s="100"/>
      <c r="I183" s="62">
        <v>6600</v>
      </c>
      <c r="J183" s="100"/>
      <c r="K183" s="27">
        <f>CV183</f>
        <v>23100</v>
      </c>
      <c r="L183" s="2"/>
      <c r="M183" s="15">
        <v>1500</v>
      </c>
      <c r="N183" s="16">
        <v>1500</v>
      </c>
      <c r="O183" s="15">
        <v>1000</v>
      </c>
      <c r="P183" s="16">
        <v>1000</v>
      </c>
      <c r="Q183" s="15">
        <v>5000</v>
      </c>
      <c r="R183" s="16">
        <v>5000</v>
      </c>
      <c r="S183" s="15">
        <v>8000</v>
      </c>
      <c r="T183" s="16">
        <f>1500+0</f>
        <v>1500</v>
      </c>
      <c r="U183" s="15"/>
      <c r="V183" s="16"/>
      <c r="W183" s="18">
        <v>4620</v>
      </c>
      <c r="X183" s="16">
        <v>0</v>
      </c>
      <c r="Y183" s="18">
        <v>4620</v>
      </c>
      <c r="Z183" s="16">
        <v>0</v>
      </c>
      <c r="AA183" s="18">
        <v>4620</v>
      </c>
      <c r="AB183" s="16"/>
      <c r="AC183" s="18">
        <v>4620</v>
      </c>
      <c r="AD183" s="16">
        <v>15740</v>
      </c>
      <c r="AE183" s="18">
        <v>4620</v>
      </c>
      <c r="AF183" s="16">
        <v>9240</v>
      </c>
      <c r="AG183" s="18">
        <v>4620</v>
      </c>
      <c r="AH183" s="16"/>
      <c r="AI183" s="18">
        <v>4620</v>
      </c>
      <c r="AJ183" s="16"/>
      <c r="AK183" s="18">
        <v>4620</v>
      </c>
      <c r="AL183" s="16"/>
      <c r="AM183" s="18">
        <v>4620</v>
      </c>
      <c r="AN183" s="16"/>
      <c r="AO183" s="85"/>
      <c r="AP183" s="16"/>
      <c r="AQ183" s="85"/>
      <c r="AR183" s="16"/>
      <c r="AS183" s="85"/>
      <c r="AT183" s="16"/>
      <c r="AU183" s="82"/>
      <c r="AV183" s="85"/>
      <c r="AW183" s="16"/>
      <c r="AX183" s="85"/>
      <c r="AY183" s="16"/>
      <c r="AZ183" s="85"/>
      <c r="BA183" s="16"/>
      <c r="BB183" s="85"/>
      <c r="BC183" s="16"/>
      <c r="BD183" s="85"/>
      <c r="BE183" s="16"/>
      <c r="BF183" s="85"/>
      <c r="BG183" s="16"/>
      <c r="BH183" s="85"/>
      <c r="BI183" s="16"/>
      <c r="BJ183" s="85"/>
      <c r="BK183" s="16"/>
      <c r="BL183" s="85"/>
      <c r="BM183" s="16"/>
      <c r="BN183" s="85"/>
      <c r="BO183" s="16"/>
      <c r="BP183" s="85"/>
      <c r="BQ183" s="16"/>
      <c r="BR183" s="17"/>
      <c r="BS183" s="16"/>
      <c r="BT183" s="19"/>
      <c r="BU183" s="17"/>
      <c r="BV183" s="16"/>
      <c r="BW183" s="17"/>
      <c r="BX183" s="16"/>
      <c r="BY183" s="17"/>
      <c r="BZ183" s="16"/>
      <c r="CA183" s="17"/>
      <c r="CB183" s="16"/>
      <c r="CC183" s="17"/>
      <c r="CD183" s="16"/>
      <c r="CE183" s="17"/>
      <c r="CF183" s="16"/>
      <c r="CG183" s="15"/>
      <c r="CH183" s="16"/>
      <c r="CI183" s="15"/>
      <c r="CJ183" s="16"/>
      <c r="CK183" s="15"/>
      <c r="CL183" s="16"/>
      <c r="CM183" s="15"/>
      <c r="CN183" s="16"/>
      <c r="CO183" s="15"/>
      <c r="CP183" s="16"/>
      <c r="CQ183" s="15"/>
      <c r="CR183" s="16"/>
      <c r="CS183" s="19"/>
      <c r="CT183" s="20">
        <f t="shared" si="7"/>
        <v>57080</v>
      </c>
      <c r="CU183" s="20">
        <f t="shared" si="7"/>
        <v>33980</v>
      </c>
      <c r="CV183" s="21">
        <f t="shared" si="8"/>
        <v>23100</v>
      </c>
    </row>
    <row r="184" spans="1:100" ht="25.5" customHeight="1">
      <c r="A184" s="86">
        <v>66</v>
      </c>
      <c r="B184" s="25" t="s">
        <v>767</v>
      </c>
      <c r="C184" s="9" t="s">
        <v>768</v>
      </c>
      <c r="D184" s="9" t="s">
        <v>1414</v>
      </c>
      <c r="E184" s="9" t="s">
        <v>1411</v>
      </c>
      <c r="F184" s="83" t="s">
        <v>769</v>
      </c>
      <c r="G184" s="145" t="s">
        <v>383</v>
      </c>
      <c r="H184" s="24" t="s">
        <v>1417</v>
      </c>
      <c r="I184" s="62">
        <v>6200</v>
      </c>
      <c r="J184" s="24"/>
      <c r="K184" s="14">
        <f>CV184</f>
        <v>8680</v>
      </c>
      <c r="L184" s="2"/>
      <c r="M184" s="15">
        <v>1500</v>
      </c>
      <c r="N184" s="16">
        <v>1500</v>
      </c>
      <c r="O184" s="15">
        <v>1000</v>
      </c>
      <c r="P184" s="16">
        <v>1000</v>
      </c>
      <c r="Q184" s="15">
        <v>5000</v>
      </c>
      <c r="R184" s="16">
        <v>5000</v>
      </c>
      <c r="S184" s="15">
        <v>8000</v>
      </c>
      <c r="T184" s="16">
        <f>1500+0</f>
        <v>1500</v>
      </c>
      <c r="U184" s="15"/>
      <c r="V184" s="16"/>
      <c r="W184" s="18">
        <v>4340</v>
      </c>
      <c r="X184" s="16">
        <v>0</v>
      </c>
      <c r="Y184" s="18">
        <v>4340</v>
      </c>
      <c r="Z184" s="16">
        <v>0</v>
      </c>
      <c r="AA184" s="18">
        <v>4340</v>
      </c>
      <c r="AB184" s="16">
        <v>19520</v>
      </c>
      <c r="AC184" s="18">
        <v>4340</v>
      </c>
      <c r="AD184" s="16">
        <v>4340</v>
      </c>
      <c r="AE184" s="18">
        <v>4340</v>
      </c>
      <c r="AF184" s="16"/>
      <c r="AG184" s="18">
        <v>4340</v>
      </c>
      <c r="AH184" s="16">
        <f>4340+4340</f>
        <v>8680</v>
      </c>
      <c r="AI184" s="18">
        <v>4340</v>
      </c>
      <c r="AJ184" s="16"/>
      <c r="AK184" s="18">
        <v>4340</v>
      </c>
      <c r="AL184" s="16"/>
      <c r="AM184" s="18">
        <v>4340</v>
      </c>
      <c r="AN184" s="16">
        <v>4340</v>
      </c>
      <c r="AO184" s="85"/>
      <c r="AP184" s="16"/>
      <c r="AQ184" s="85"/>
      <c r="AR184" s="16"/>
      <c r="AS184" s="85"/>
      <c r="AT184" s="16"/>
      <c r="AU184" s="82"/>
      <c r="AV184" s="85"/>
      <c r="AW184" s="16"/>
      <c r="AX184" s="85"/>
      <c r="AY184" s="16"/>
      <c r="AZ184" s="85"/>
      <c r="BA184" s="16"/>
      <c r="BB184" s="85"/>
      <c r="BC184" s="16"/>
      <c r="BD184" s="85"/>
      <c r="BE184" s="16"/>
      <c r="BF184" s="85"/>
      <c r="BG184" s="16"/>
      <c r="BH184" s="85"/>
      <c r="BI184" s="16"/>
      <c r="BJ184" s="85"/>
      <c r="BK184" s="16"/>
      <c r="BL184" s="85"/>
      <c r="BM184" s="16"/>
      <c r="BN184" s="85"/>
      <c r="BO184" s="16"/>
      <c r="BP184" s="85"/>
      <c r="BQ184" s="16"/>
      <c r="BR184" s="17"/>
      <c r="BS184" s="16"/>
      <c r="BT184" s="19"/>
      <c r="BU184" s="17"/>
      <c r="BV184" s="16"/>
      <c r="BW184" s="17"/>
      <c r="BX184" s="16"/>
      <c r="BY184" s="17"/>
      <c r="BZ184" s="16"/>
      <c r="CA184" s="17"/>
      <c r="CB184" s="16"/>
      <c r="CC184" s="17"/>
      <c r="CD184" s="16"/>
      <c r="CE184" s="17"/>
      <c r="CF184" s="16"/>
      <c r="CG184" s="15"/>
      <c r="CH184" s="16"/>
      <c r="CI184" s="15"/>
      <c r="CJ184" s="16"/>
      <c r="CK184" s="15"/>
      <c r="CL184" s="16"/>
      <c r="CM184" s="15"/>
      <c r="CN184" s="16"/>
      <c r="CO184" s="15"/>
      <c r="CP184" s="16"/>
      <c r="CQ184" s="15"/>
      <c r="CR184" s="16"/>
      <c r="CS184" s="19"/>
      <c r="CT184" s="20">
        <f t="shared" si="7"/>
        <v>54560</v>
      </c>
      <c r="CU184" s="20">
        <f t="shared" si="7"/>
        <v>45880</v>
      </c>
      <c r="CV184" s="21">
        <f t="shared" si="8"/>
        <v>8680</v>
      </c>
    </row>
    <row r="185" spans="1:100" ht="25.5" customHeight="1">
      <c r="A185" s="7">
        <v>69</v>
      </c>
      <c r="B185" s="25" t="s">
        <v>227</v>
      </c>
      <c r="C185" s="9" t="s">
        <v>228</v>
      </c>
      <c r="D185" s="9" t="s">
        <v>1414</v>
      </c>
      <c r="E185" s="9" t="s">
        <v>1412</v>
      </c>
      <c r="F185" s="10" t="s">
        <v>229</v>
      </c>
      <c r="G185" s="143" t="s">
        <v>18</v>
      </c>
      <c r="H185" s="158" t="s">
        <v>1417</v>
      </c>
      <c r="I185" s="12">
        <v>6200</v>
      </c>
      <c r="J185" s="158"/>
      <c r="K185" s="27">
        <f>CT185</f>
        <v>54560</v>
      </c>
      <c r="L185" s="2"/>
      <c r="M185" s="15">
        <v>1500</v>
      </c>
      <c r="N185" s="16">
        <v>1500</v>
      </c>
      <c r="O185" s="15">
        <v>1000</v>
      </c>
      <c r="P185" s="16">
        <v>1000</v>
      </c>
      <c r="Q185" s="15">
        <v>5000</v>
      </c>
      <c r="R185" s="16">
        <v>5000</v>
      </c>
      <c r="S185" s="15">
        <v>8000</v>
      </c>
      <c r="T185" s="16">
        <f>1500+0</f>
        <v>1500</v>
      </c>
      <c r="U185" s="17"/>
      <c r="V185" s="16"/>
      <c r="W185" s="15"/>
      <c r="X185" s="16"/>
      <c r="Y185" s="18">
        <v>4340</v>
      </c>
      <c r="Z185" s="16">
        <v>11120</v>
      </c>
      <c r="AA185" s="18">
        <v>4340</v>
      </c>
      <c r="AB185" s="16">
        <v>4620</v>
      </c>
      <c r="AC185" s="18">
        <v>4340</v>
      </c>
      <c r="AD185" s="16">
        <v>3780</v>
      </c>
      <c r="AE185" s="18">
        <v>4340</v>
      </c>
      <c r="AF185" s="16">
        <v>4340</v>
      </c>
      <c r="AG185" s="18">
        <v>4340</v>
      </c>
      <c r="AH185" s="16">
        <v>4340</v>
      </c>
      <c r="AI185" s="18">
        <v>4340</v>
      </c>
      <c r="AJ185" s="16">
        <v>4340</v>
      </c>
      <c r="AK185" s="18">
        <v>4340</v>
      </c>
      <c r="AL185" s="16">
        <v>4340</v>
      </c>
      <c r="AM185" s="18">
        <v>4340</v>
      </c>
      <c r="AN185" s="16">
        <v>4340</v>
      </c>
      <c r="AO185" s="18">
        <v>4340</v>
      </c>
      <c r="AP185" s="16">
        <v>4340</v>
      </c>
      <c r="AQ185" s="17"/>
      <c r="AR185" s="16"/>
      <c r="AS185" s="17"/>
      <c r="AT185" s="16"/>
      <c r="AU185" s="82"/>
      <c r="AV185" s="85"/>
      <c r="AW185" s="16"/>
      <c r="AX185" s="85"/>
      <c r="AY185" s="16"/>
      <c r="AZ185" s="85"/>
      <c r="BA185" s="16"/>
      <c r="BB185" s="85"/>
      <c r="BC185" s="16"/>
      <c r="BD185" s="85"/>
      <c r="BE185" s="16"/>
      <c r="BF185" s="85"/>
      <c r="BG185" s="16"/>
      <c r="BH185" s="85"/>
      <c r="BI185" s="16"/>
      <c r="BJ185" s="85"/>
      <c r="BK185" s="16"/>
      <c r="BL185" s="85"/>
      <c r="BM185" s="16"/>
      <c r="BN185" s="85"/>
      <c r="BO185" s="16"/>
      <c r="BP185" s="85"/>
      <c r="BQ185" s="16"/>
      <c r="BR185" s="17"/>
      <c r="BS185" s="16"/>
      <c r="BT185" s="19"/>
      <c r="BU185" s="17"/>
      <c r="BV185" s="16"/>
      <c r="BW185" s="17"/>
      <c r="BX185" s="16"/>
      <c r="BY185" s="17"/>
      <c r="BZ185" s="16"/>
      <c r="CA185" s="17"/>
      <c r="CB185" s="16"/>
      <c r="CC185" s="17"/>
      <c r="CD185" s="16"/>
      <c r="CE185" s="17"/>
      <c r="CF185" s="16"/>
      <c r="CG185" s="15"/>
      <c r="CH185" s="16"/>
      <c r="CI185" s="15"/>
      <c r="CJ185" s="16"/>
      <c r="CK185" s="15"/>
      <c r="CL185" s="16"/>
      <c r="CM185" s="15"/>
      <c r="CN185" s="16"/>
      <c r="CO185" s="15"/>
      <c r="CP185" s="16"/>
      <c r="CQ185" s="15"/>
      <c r="CR185" s="16"/>
      <c r="CS185" s="19"/>
      <c r="CT185" s="20">
        <f t="shared" si="7"/>
        <v>54560</v>
      </c>
      <c r="CU185" s="20">
        <f t="shared" si="7"/>
        <v>54560</v>
      </c>
      <c r="CV185" s="21">
        <f t="shared" si="8"/>
        <v>0</v>
      </c>
    </row>
    <row r="186" spans="1:100" ht="25.5" customHeight="1">
      <c r="A186" s="86">
        <v>67</v>
      </c>
      <c r="B186" s="25" t="s">
        <v>770</v>
      </c>
      <c r="C186" s="9" t="s">
        <v>771</v>
      </c>
      <c r="D186" s="9" t="s">
        <v>1414</v>
      </c>
      <c r="E186" s="9" t="s">
        <v>1411</v>
      </c>
      <c r="F186" s="83" t="s">
        <v>772</v>
      </c>
      <c r="G186" s="22"/>
      <c r="H186" s="84"/>
      <c r="I186" s="62">
        <v>6600</v>
      </c>
      <c r="J186" s="84"/>
      <c r="K186" s="14">
        <f>CV186</f>
        <v>9240</v>
      </c>
      <c r="L186" s="2"/>
      <c r="M186" s="15">
        <v>1500</v>
      </c>
      <c r="N186" s="16">
        <v>1500</v>
      </c>
      <c r="O186" s="15">
        <v>1000</v>
      </c>
      <c r="P186" s="16">
        <v>1000</v>
      </c>
      <c r="Q186" s="15">
        <v>5000</v>
      </c>
      <c r="R186" s="16">
        <v>5000</v>
      </c>
      <c r="S186" s="15">
        <v>8000</v>
      </c>
      <c r="T186" s="16">
        <v>1500</v>
      </c>
      <c r="U186" s="15"/>
      <c r="V186" s="16"/>
      <c r="W186" s="18">
        <v>4620</v>
      </c>
      <c r="X186" s="16">
        <v>11120</v>
      </c>
      <c r="Y186" s="18">
        <v>4620</v>
      </c>
      <c r="Z186" s="16">
        <v>4620</v>
      </c>
      <c r="AA186" s="18">
        <v>4620</v>
      </c>
      <c r="AB186" s="16">
        <v>4620</v>
      </c>
      <c r="AC186" s="18">
        <v>4620</v>
      </c>
      <c r="AD186" s="16">
        <v>4620</v>
      </c>
      <c r="AE186" s="18">
        <v>4620</v>
      </c>
      <c r="AF186" s="16">
        <v>4620</v>
      </c>
      <c r="AG186" s="18">
        <v>4620</v>
      </c>
      <c r="AH186" s="16">
        <v>4620</v>
      </c>
      <c r="AI186" s="18">
        <v>4620</v>
      </c>
      <c r="AJ186" s="16">
        <v>4620</v>
      </c>
      <c r="AK186" s="18">
        <v>4620</v>
      </c>
      <c r="AL186" s="16"/>
      <c r="AM186" s="18">
        <v>4620</v>
      </c>
      <c r="AN186" s="16"/>
      <c r="AO186" s="85"/>
      <c r="AP186" s="16"/>
      <c r="AQ186" s="85"/>
      <c r="AR186" s="16"/>
      <c r="AS186" s="85"/>
      <c r="AT186" s="16"/>
      <c r="AU186" s="82"/>
      <c r="AV186" s="85"/>
      <c r="AW186" s="16"/>
      <c r="AX186" s="85"/>
      <c r="AY186" s="16"/>
      <c r="AZ186" s="85"/>
      <c r="BA186" s="16"/>
      <c r="BB186" s="108"/>
      <c r="BC186" s="16"/>
      <c r="BD186" s="108"/>
      <c r="BE186" s="16"/>
      <c r="BF186" s="108"/>
      <c r="BG186" s="16"/>
      <c r="BH186" s="108"/>
      <c r="BI186" s="16"/>
      <c r="BJ186" s="108"/>
      <c r="BK186" s="16"/>
      <c r="BL186" s="108"/>
      <c r="BM186" s="16"/>
      <c r="BN186" s="108"/>
      <c r="BO186" s="16"/>
      <c r="BP186" s="108"/>
      <c r="BQ186" s="16"/>
      <c r="BR186" s="109"/>
      <c r="BS186" s="16"/>
      <c r="BT186" s="19"/>
      <c r="BU186" s="109"/>
      <c r="BV186" s="16"/>
      <c r="BW186" s="109"/>
      <c r="BX186" s="16"/>
      <c r="BY186" s="109"/>
      <c r="BZ186" s="16"/>
      <c r="CA186" s="109"/>
      <c r="CB186" s="16"/>
      <c r="CC186" s="109"/>
      <c r="CD186" s="16"/>
      <c r="CE186" s="109"/>
      <c r="CF186" s="16"/>
      <c r="CG186" s="15"/>
      <c r="CH186" s="16"/>
      <c r="CI186" s="15"/>
      <c r="CJ186" s="16"/>
      <c r="CK186" s="15"/>
      <c r="CL186" s="16"/>
      <c r="CM186" s="15"/>
      <c r="CN186" s="16"/>
      <c r="CO186" s="15"/>
      <c r="CP186" s="16"/>
      <c r="CQ186" s="15"/>
      <c r="CR186" s="16"/>
      <c r="CS186" s="19"/>
      <c r="CT186" s="20">
        <f t="shared" si="7"/>
        <v>57080</v>
      </c>
      <c r="CU186" s="20">
        <f t="shared" si="7"/>
        <v>47840</v>
      </c>
      <c r="CV186" s="21">
        <f t="shared" si="8"/>
        <v>9240</v>
      </c>
    </row>
    <row r="187" spans="1:100" ht="25.5" customHeight="1">
      <c r="A187" s="7">
        <v>68</v>
      </c>
      <c r="B187" s="25" t="s">
        <v>773</v>
      </c>
      <c r="C187" s="9" t="s">
        <v>774</v>
      </c>
      <c r="D187" s="9" t="s">
        <v>1414</v>
      </c>
      <c r="E187" s="9" t="s">
        <v>1411</v>
      </c>
      <c r="F187" s="83" t="s">
        <v>775</v>
      </c>
      <c r="G187" s="65"/>
      <c r="H187" s="146"/>
      <c r="I187" s="62">
        <v>6600</v>
      </c>
      <c r="J187" s="146"/>
      <c r="K187" s="14">
        <f>CV187</f>
        <v>23100</v>
      </c>
      <c r="L187" s="2"/>
      <c r="M187" s="15">
        <v>1500</v>
      </c>
      <c r="N187" s="16">
        <v>1500</v>
      </c>
      <c r="O187" s="15">
        <v>1000</v>
      </c>
      <c r="P187" s="16">
        <v>1000</v>
      </c>
      <c r="Q187" s="15">
        <v>5000</v>
      </c>
      <c r="R187" s="16">
        <v>5000</v>
      </c>
      <c r="S187" s="15">
        <v>8000</v>
      </c>
      <c r="T187" s="16">
        <f>1500+0</f>
        <v>1500</v>
      </c>
      <c r="U187" s="15"/>
      <c r="V187" s="16"/>
      <c r="W187" s="18">
        <v>4620</v>
      </c>
      <c r="X187" s="16">
        <v>0</v>
      </c>
      <c r="Y187" s="18">
        <v>4620</v>
      </c>
      <c r="Z187" s="16">
        <v>4620</v>
      </c>
      <c r="AA187" s="18">
        <v>4620</v>
      </c>
      <c r="AB187" s="16">
        <f>6500+0</f>
        <v>6500</v>
      </c>
      <c r="AC187" s="18">
        <v>4620</v>
      </c>
      <c r="AD187" s="16">
        <v>4620</v>
      </c>
      <c r="AE187" s="18">
        <v>4620</v>
      </c>
      <c r="AF187" s="16"/>
      <c r="AG187" s="18">
        <v>4620</v>
      </c>
      <c r="AH187" s="16"/>
      <c r="AI187" s="18">
        <v>4620</v>
      </c>
      <c r="AJ187" s="16"/>
      <c r="AK187" s="18">
        <v>4620</v>
      </c>
      <c r="AL187" s="16"/>
      <c r="AM187" s="18">
        <v>4620</v>
      </c>
      <c r="AN187" s="16">
        <v>9240</v>
      </c>
      <c r="AO187" s="85"/>
      <c r="AP187" s="16"/>
      <c r="AQ187" s="85"/>
      <c r="AR187" s="16"/>
      <c r="AS187" s="85"/>
      <c r="AT187" s="16"/>
      <c r="AU187" s="82"/>
      <c r="AV187" s="85"/>
      <c r="AW187" s="16"/>
      <c r="AX187" s="85"/>
      <c r="AY187" s="16"/>
      <c r="AZ187" s="85"/>
      <c r="BA187" s="16"/>
      <c r="BB187" s="85"/>
      <c r="BC187" s="16"/>
      <c r="BD187" s="85"/>
      <c r="BE187" s="16"/>
      <c r="BF187" s="85"/>
      <c r="BG187" s="16"/>
      <c r="BH187" s="85"/>
      <c r="BI187" s="16"/>
      <c r="BJ187" s="85"/>
      <c r="BK187" s="16"/>
      <c r="BL187" s="85"/>
      <c r="BM187" s="16"/>
      <c r="BN187" s="85"/>
      <c r="BO187" s="16"/>
      <c r="BP187" s="85"/>
      <c r="BQ187" s="16"/>
      <c r="BR187" s="17"/>
      <c r="BS187" s="16"/>
      <c r="BT187" s="19"/>
      <c r="BU187" s="17"/>
      <c r="BV187" s="16"/>
      <c r="BW187" s="17"/>
      <c r="BX187" s="16"/>
      <c r="BY187" s="17"/>
      <c r="BZ187" s="16"/>
      <c r="CA187" s="17"/>
      <c r="CB187" s="16"/>
      <c r="CC187" s="17"/>
      <c r="CD187" s="16"/>
      <c r="CE187" s="17"/>
      <c r="CF187" s="16"/>
      <c r="CG187" s="15"/>
      <c r="CH187" s="16"/>
      <c r="CI187" s="15"/>
      <c r="CJ187" s="16"/>
      <c r="CK187" s="15"/>
      <c r="CL187" s="16"/>
      <c r="CM187" s="15"/>
      <c r="CN187" s="16"/>
      <c r="CO187" s="15"/>
      <c r="CP187" s="16"/>
      <c r="CQ187" s="15"/>
      <c r="CR187" s="16"/>
      <c r="CS187" s="19"/>
      <c r="CT187" s="20">
        <f t="shared" si="7"/>
        <v>57080</v>
      </c>
      <c r="CU187" s="20">
        <f t="shared" si="7"/>
        <v>33980</v>
      </c>
      <c r="CV187" s="21">
        <f t="shared" si="8"/>
        <v>23100</v>
      </c>
    </row>
    <row r="188" spans="1:100" ht="25.5" customHeight="1">
      <c r="A188" s="86">
        <v>69</v>
      </c>
      <c r="B188" s="8" t="s">
        <v>776</v>
      </c>
      <c r="C188" s="9" t="s">
        <v>777</v>
      </c>
      <c r="D188" s="9" t="s">
        <v>1414</v>
      </c>
      <c r="E188" s="9" t="s">
        <v>1411</v>
      </c>
      <c r="F188" s="83" t="s">
        <v>778</v>
      </c>
      <c r="G188" s="22"/>
      <c r="H188" s="84"/>
      <c r="I188" s="62">
        <v>6600</v>
      </c>
      <c r="J188" s="84"/>
      <c r="K188" s="14">
        <f>CV188</f>
        <v>0</v>
      </c>
      <c r="L188" s="2"/>
      <c r="M188" s="15">
        <v>1500</v>
      </c>
      <c r="N188" s="16">
        <v>1500</v>
      </c>
      <c r="O188" s="15">
        <v>1000</v>
      </c>
      <c r="P188" s="16">
        <v>1000</v>
      </c>
      <c r="Q188" s="15">
        <v>5000</v>
      </c>
      <c r="R188" s="16">
        <v>5000</v>
      </c>
      <c r="S188" s="15">
        <v>8000</v>
      </c>
      <c r="T188" s="16">
        <f>1500+0</f>
        <v>1500</v>
      </c>
      <c r="U188" s="15"/>
      <c r="V188" s="16"/>
      <c r="W188" s="18">
        <v>4620</v>
      </c>
      <c r="X188" s="16">
        <v>0</v>
      </c>
      <c r="Y188" s="18">
        <v>4620</v>
      </c>
      <c r="Z188" s="16">
        <v>0</v>
      </c>
      <c r="AA188" s="18">
        <v>4620</v>
      </c>
      <c r="AB188" s="16"/>
      <c r="AC188" s="18">
        <v>4620</v>
      </c>
      <c r="AD188" s="16">
        <v>14980</v>
      </c>
      <c r="AE188" s="18">
        <v>4620</v>
      </c>
      <c r="AF188" s="16">
        <v>10000</v>
      </c>
      <c r="AG188" s="18">
        <v>4620</v>
      </c>
      <c r="AH188" s="16"/>
      <c r="AI188" s="18">
        <v>4620</v>
      </c>
      <c r="AJ188" s="16"/>
      <c r="AK188" s="18">
        <v>4620</v>
      </c>
      <c r="AL188" s="16"/>
      <c r="AM188" s="18">
        <v>4620</v>
      </c>
      <c r="AN188" s="16">
        <v>23100</v>
      </c>
      <c r="AO188" s="85"/>
      <c r="AP188" s="16"/>
      <c r="AQ188" s="85"/>
      <c r="AR188" s="16"/>
      <c r="AS188" s="85"/>
      <c r="AT188" s="16"/>
      <c r="AU188" s="82"/>
      <c r="AV188" s="85"/>
      <c r="AW188" s="16"/>
      <c r="AX188" s="85"/>
      <c r="AY188" s="16"/>
      <c r="AZ188" s="85"/>
      <c r="BA188" s="16"/>
      <c r="BB188" s="85"/>
      <c r="BC188" s="16"/>
      <c r="BD188" s="85"/>
      <c r="BE188" s="16"/>
      <c r="BF188" s="85"/>
      <c r="BG188" s="16"/>
      <c r="BH188" s="85"/>
      <c r="BI188" s="16"/>
      <c r="BJ188" s="85"/>
      <c r="BK188" s="16"/>
      <c r="BL188" s="85"/>
      <c r="BM188" s="16"/>
      <c r="BN188" s="85"/>
      <c r="BO188" s="16"/>
      <c r="BP188" s="85"/>
      <c r="BQ188" s="16"/>
      <c r="BR188" s="17"/>
      <c r="BS188" s="16"/>
      <c r="BT188" s="19"/>
      <c r="BU188" s="17"/>
      <c r="BV188" s="16"/>
      <c r="BW188" s="17"/>
      <c r="BX188" s="16"/>
      <c r="BY188" s="17"/>
      <c r="BZ188" s="16"/>
      <c r="CA188" s="17"/>
      <c r="CB188" s="16"/>
      <c r="CC188" s="17"/>
      <c r="CD188" s="16"/>
      <c r="CE188" s="17"/>
      <c r="CF188" s="16"/>
      <c r="CG188" s="15"/>
      <c r="CH188" s="16"/>
      <c r="CI188" s="15"/>
      <c r="CJ188" s="16"/>
      <c r="CK188" s="15"/>
      <c r="CL188" s="16"/>
      <c r="CM188" s="15"/>
      <c r="CN188" s="16"/>
      <c r="CO188" s="15"/>
      <c r="CP188" s="16"/>
      <c r="CQ188" s="15"/>
      <c r="CR188" s="16"/>
      <c r="CS188" s="19"/>
      <c r="CT188" s="20">
        <f t="shared" si="7"/>
        <v>57080</v>
      </c>
      <c r="CU188" s="20">
        <f t="shared" si="7"/>
        <v>57080</v>
      </c>
      <c r="CV188" s="21">
        <f t="shared" si="8"/>
        <v>0</v>
      </c>
    </row>
    <row r="189" spans="1:100" ht="25.5" customHeight="1">
      <c r="A189" s="7">
        <v>70</v>
      </c>
      <c r="B189" s="25" t="s">
        <v>230</v>
      </c>
      <c r="C189" s="9" t="s">
        <v>231</v>
      </c>
      <c r="D189" s="9" t="s">
        <v>1414</v>
      </c>
      <c r="E189" s="9" t="s">
        <v>1412</v>
      </c>
      <c r="F189" s="10" t="s">
        <v>232</v>
      </c>
      <c r="G189" s="144"/>
      <c r="H189" s="13"/>
      <c r="I189" s="12">
        <v>6600</v>
      </c>
      <c r="K189" s="14">
        <f>CT189</f>
        <v>57080</v>
      </c>
      <c r="L189" s="2"/>
      <c r="M189" s="15">
        <v>1500</v>
      </c>
      <c r="N189" s="16">
        <v>1500</v>
      </c>
      <c r="O189" s="15">
        <v>1000</v>
      </c>
      <c r="P189" s="16">
        <v>1000</v>
      </c>
      <c r="Q189" s="15">
        <v>5000</v>
      </c>
      <c r="R189" s="16">
        <v>5000</v>
      </c>
      <c r="S189" s="15">
        <v>8000</v>
      </c>
      <c r="T189" s="16">
        <f>1500+0</f>
        <v>1500</v>
      </c>
      <c r="U189" s="17"/>
      <c r="V189" s="16"/>
      <c r="W189" s="15"/>
      <c r="X189" s="16"/>
      <c r="Y189" s="18">
        <v>4620</v>
      </c>
      <c r="Z189" s="16">
        <v>11120</v>
      </c>
      <c r="AA189" s="18">
        <v>4620</v>
      </c>
      <c r="AB189" s="16">
        <v>4620</v>
      </c>
      <c r="AC189" s="18">
        <v>4620</v>
      </c>
      <c r="AD189" s="16">
        <v>4620</v>
      </c>
      <c r="AE189" s="18">
        <v>4620</v>
      </c>
      <c r="AF189" s="16">
        <v>4620</v>
      </c>
      <c r="AG189" s="18">
        <v>4620</v>
      </c>
      <c r="AH189" s="16"/>
      <c r="AI189" s="18">
        <v>4620</v>
      </c>
      <c r="AJ189" s="16"/>
      <c r="AK189" s="18">
        <v>4620</v>
      </c>
      <c r="AL189" s="16"/>
      <c r="AM189" s="18">
        <v>4620</v>
      </c>
      <c r="AN189" s="16">
        <v>9240</v>
      </c>
      <c r="AO189" s="18">
        <v>4620</v>
      </c>
      <c r="AP189" s="16"/>
      <c r="AQ189" s="17"/>
      <c r="AR189" s="16"/>
      <c r="AS189" s="17"/>
      <c r="AT189" s="16"/>
      <c r="AU189" s="82"/>
      <c r="AV189" s="85"/>
      <c r="AW189" s="16"/>
      <c r="AX189" s="85"/>
      <c r="AY189" s="16"/>
      <c r="AZ189" s="85"/>
      <c r="BA189" s="16"/>
      <c r="BB189" s="85"/>
      <c r="BC189" s="16"/>
      <c r="BD189" s="85"/>
      <c r="BE189" s="16"/>
      <c r="BF189" s="85"/>
      <c r="BG189" s="16"/>
      <c r="BH189" s="85"/>
      <c r="BI189" s="16"/>
      <c r="BJ189" s="85"/>
      <c r="BK189" s="16"/>
      <c r="BL189" s="85"/>
      <c r="BM189" s="16"/>
      <c r="BN189" s="85"/>
      <c r="BO189" s="16"/>
      <c r="BP189" s="85"/>
      <c r="BQ189" s="16"/>
      <c r="BR189" s="17"/>
      <c r="BS189" s="16"/>
      <c r="BT189" s="19"/>
      <c r="BU189" s="17"/>
      <c r="BV189" s="16"/>
      <c r="BW189" s="17"/>
      <c r="BX189" s="16"/>
      <c r="BY189" s="17"/>
      <c r="BZ189" s="16"/>
      <c r="CA189" s="17"/>
      <c r="CB189" s="16"/>
      <c r="CC189" s="17"/>
      <c r="CD189" s="16"/>
      <c r="CE189" s="17"/>
      <c r="CF189" s="16"/>
      <c r="CG189" s="15"/>
      <c r="CH189" s="16"/>
      <c r="CI189" s="15"/>
      <c r="CJ189" s="16"/>
      <c r="CK189" s="15"/>
      <c r="CL189" s="16"/>
      <c r="CM189" s="15"/>
      <c r="CN189" s="16"/>
      <c r="CO189" s="15"/>
      <c r="CP189" s="16"/>
      <c r="CQ189" s="15"/>
      <c r="CR189" s="16"/>
      <c r="CS189" s="19"/>
      <c r="CT189" s="20">
        <f t="shared" si="7"/>
        <v>57080</v>
      </c>
      <c r="CU189" s="20">
        <f t="shared" si="7"/>
        <v>43220</v>
      </c>
      <c r="CV189" s="21">
        <f t="shared" si="8"/>
        <v>13860</v>
      </c>
    </row>
    <row r="190" spans="1:100" ht="25.5" customHeight="1">
      <c r="A190" s="86">
        <v>70</v>
      </c>
      <c r="B190" s="25" t="s">
        <v>779</v>
      </c>
      <c r="C190" s="9" t="s">
        <v>780</v>
      </c>
      <c r="D190" s="9" t="s">
        <v>1414</v>
      </c>
      <c r="E190" s="9" t="s">
        <v>1411</v>
      </c>
      <c r="F190" s="83" t="s">
        <v>781</v>
      </c>
      <c r="G190" s="142"/>
      <c r="H190" s="84"/>
      <c r="I190" s="62">
        <v>6600</v>
      </c>
      <c r="J190" s="84"/>
      <c r="K190" s="14">
        <f>CV190</f>
        <v>13860</v>
      </c>
      <c r="L190" s="2"/>
      <c r="M190" s="15">
        <v>1500</v>
      </c>
      <c r="N190" s="16">
        <v>1500</v>
      </c>
      <c r="O190" s="15">
        <v>1000</v>
      </c>
      <c r="P190" s="16">
        <v>1000</v>
      </c>
      <c r="Q190" s="15">
        <v>5000</v>
      </c>
      <c r="R190" s="16">
        <v>5000</v>
      </c>
      <c r="S190" s="15">
        <v>8000</v>
      </c>
      <c r="T190" s="16">
        <v>1500</v>
      </c>
      <c r="U190" s="15"/>
      <c r="V190" s="16"/>
      <c r="W190" s="18">
        <v>4620</v>
      </c>
      <c r="X190" s="90">
        <v>4620</v>
      </c>
      <c r="Y190" s="18">
        <v>4620</v>
      </c>
      <c r="Z190" s="16">
        <v>4620</v>
      </c>
      <c r="AA190" s="18">
        <v>4620</v>
      </c>
      <c r="AB190" s="16">
        <v>0</v>
      </c>
      <c r="AC190" s="18">
        <v>4620</v>
      </c>
      <c r="AD190" s="16">
        <v>9240</v>
      </c>
      <c r="AE190" s="18">
        <v>4620</v>
      </c>
      <c r="AF190" s="16">
        <v>6500</v>
      </c>
      <c r="AG190" s="18">
        <v>4620</v>
      </c>
      <c r="AH190" s="16"/>
      <c r="AI190" s="18">
        <v>4620</v>
      </c>
      <c r="AJ190" s="16"/>
      <c r="AK190" s="18">
        <v>4620</v>
      </c>
      <c r="AL190" s="16"/>
      <c r="AM190" s="18">
        <v>4620</v>
      </c>
      <c r="AN190" s="16">
        <v>9240</v>
      </c>
      <c r="AO190" s="85"/>
      <c r="AP190" s="16"/>
      <c r="AQ190" s="85"/>
      <c r="AR190" s="16"/>
      <c r="AS190" s="85"/>
      <c r="AT190" s="16"/>
      <c r="AU190" s="82"/>
      <c r="AV190" s="85"/>
      <c r="AW190" s="16"/>
      <c r="AX190" s="85"/>
      <c r="AY190" s="16"/>
      <c r="AZ190" s="85"/>
      <c r="BA190" s="16"/>
      <c r="BB190" s="85"/>
      <c r="BC190" s="16"/>
      <c r="BD190" s="85"/>
      <c r="BE190" s="16"/>
      <c r="BF190" s="85"/>
      <c r="BG190" s="16"/>
      <c r="BH190" s="85"/>
      <c r="BI190" s="16"/>
      <c r="BJ190" s="85"/>
      <c r="BK190" s="16"/>
      <c r="BL190" s="85"/>
      <c r="BM190" s="16"/>
      <c r="BN190" s="85"/>
      <c r="BO190" s="16"/>
      <c r="BP190" s="85"/>
      <c r="BQ190" s="16"/>
      <c r="BR190" s="17"/>
      <c r="BS190" s="16"/>
      <c r="BT190" s="19"/>
      <c r="BU190" s="17"/>
      <c r="BV190" s="16"/>
      <c r="BW190" s="17"/>
      <c r="BX190" s="16"/>
      <c r="BY190" s="17"/>
      <c r="BZ190" s="16"/>
      <c r="CA190" s="17"/>
      <c r="CB190" s="16"/>
      <c r="CC190" s="17"/>
      <c r="CD190" s="16"/>
      <c r="CE190" s="17"/>
      <c r="CF190" s="16"/>
      <c r="CG190" s="15"/>
      <c r="CH190" s="16"/>
      <c r="CI190" s="15"/>
      <c r="CJ190" s="16"/>
      <c r="CK190" s="15"/>
      <c r="CL190" s="16"/>
      <c r="CM190" s="15"/>
      <c r="CN190" s="16"/>
      <c r="CO190" s="15"/>
      <c r="CP190" s="16"/>
      <c r="CQ190" s="15"/>
      <c r="CR190" s="16"/>
      <c r="CS190" s="19"/>
      <c r="CT190" s="20">
        <f t="shared" si="7"/>
        <v>57080</v>
      </c>
      <c r="CU190" s="20">
        <f t="shared" si="7"/>
        <v>43220</v>
      </c>
      <c r="CV190" s="21">
        <f t="shared" si="8"/>
        <v>13860</v>
      </c>
    </row>
    <row r="191" spans="1:100" ht="25.5" customHeight="1">
      <c r="A191" s="7">
        <v>71</v>
      </c>
      <c r="B191" s="25" t="s">
        <v>782</v>
      </c>
      <c r="C191" s="9" t="s">
        <v>783</v>
      </c>
      <c r="D191" s="9" t="s">
        <v>1414</v>
      </c>
      <c r="E191" s="9" t="s">
        <v>1411</v>
      </c>
      <c r="F191" s="83" t="s">
        <v>784</v>
      </c>
      <c r="G191" s="145" t="s">
        <v>383</v>
      </c>
      <c r="H191" s="24" t="s">
        <v>1417</v>
      </c>
      <c r="I191" s="62">
        <v>6200</v>
      </c>
      <c r="J191" s="84"/>
      <c r="K191" s="14">
        <f>CV191</f>
        <v>6720</v>
      </c>
      <c r="L191" s="2"/>
      <c r="M191" s="15">
        <v>1500</v>
      </c>
      <c r="N191" s="16">
        <v>1500</v>
      </c>
      <c r="O191" s="15">
        <v>1000</v>
      </c>
      <c r="P191" s="16">
        <v>1000</v>
      </c>
      <c r="Q191" s="15">
        <v>5000</v>
      </c>
      <c r="R191" s="16">
        <v>5000</v>
      </c>
      <c r="S191" s="15">
        <v>8000</v>
      </c>
      <c r="T191" s="16">
        <v>1500</v>
      </c>
      <c r="U191" s="15"/>
      <c r="V191" s="16"/>
      <c r="W191" s="18">
        <v>4340</v>
      </c>
      <c r="X191" s="90">
        <v>4620</v>
      </c>
      <c r="Y191" s="18">
        <v>4340</v>
      </c>
      <c r="Z191" s="16">
        <v>4620</v>
      </c>
      <c r="AA191" s="18">
        <v>4340</v>
      </c>
      <c r="AB191" s="16">
        <v>0</v>
      </c>
      <c r="AC191" s="18">
        <v>4340</v>
      </c>
      <c r="AD191" s="16">
        <v>9240</v>
      </c>
      <c r="AE191" s="18">
        <v>4340</v>
      </c>
      <c r="AF191" s="16">
        <v>6500</v>
      </c>
      <c r="AG191" s="18">
        <v>4340</v>
      </c>
      <c r="AH191" s="16"/>
      <c r="AI191" s="18">
        <v>4340</v>
      </c>
      <c r="AJ191" s="16"/>
      <c r="AK191" s="18">
        <v>4340</v>
      </c>
      <c r="AL191" s="16">
        <v>13860</v>
      </c>
      <c r="AM191" s="18">
        <v>4340</v>
      </c>
      <c r="AN191" s="16"/>
      <c r="AO191" s="85"/>
      <c r="AP191" s="16"/>
      <c r="AQ191" s="85"/>
      <c r="AR191" s="16"/>
      <c r="AS191" s="85"/>
      <c r="AT191" s="16"/>
      <c r="AU191" s="82"/>
      <c r="AV191" s="85"/>
      <c r="AW191" s="16"/>
      <c r="AX191" s="85"/>
      <c r="AY191" s="16"/>
      <c r="AZ191" s="85"/>
      <c r="BA191" s="16"/>
      <c r="BB191" s="85"/>
      <c r="BC191" s="16"/>
      <c r="BD191" s="85"/>
      <c r="BE191" s="16"/>
      <c r="BF191" s="85"/>
      <c r="BG191" s="16"/>
      <c r="BH191" s="85"/>
      <c r="BI191" s="16"/>
      <c r="BJ191" s="85"/>
      <c r="BK191" s="16"/>
      <c r="BL191" s="85"/>
      <c r="BM191" s="16"/>
      <c r="BN191" s="85"/>
      <c r="BO191" s="16"/>
      <c r="BP191" s="85"/>
      <c r="BQ191" s="16"/>
      <c r="BR191" s="17"/>
      <c r="BS191" s="16"/>
      <c r="BT191" s="19"/>
      <c r="BU191" s="17"/>
      <c r="BV191" s="16"/>
      <c r="BW191" s="17"/>
      <c r="BX191" s="16"/>
      <c r="BY191" s="17"/>
      <c r="BZ191" s="16"/>
      <c r="CA191" s="17"/>
      <c r="CB191" s="16"/>
      <c r="CC191" s="17"/>
      <c r="CD191" s="16"/>
      <c r="CE191" s="17"/>
      <c r="CF191" s="16"/>
      <c r="CG191" s="15"/>
      <c r="CH191" s="16"/>
      <c r="CI191" s="15"/>
      <c r="CJ191" s="16"/>
      <c r="CK191" s="15"/>
      <c r="CL191" s="16"/>
      <c r="CM191" s="15"/>
      <c r="CN191" s="16"/>
      <c r="CO191" s="15"/>
      <c r="CP191" s="16"/>
      <c r="CQ191" s="15"/>
      <c r="CR191" s="16"/>
      <c r="CS191" s="19"/>
      <c r="CT191" s="20">
        <f t="shared" si="7"/>
        <v>54560</v>
      </c>
      <c r="CU191" s="20">
        <f t="shared" si="7"/>
        <v>47840</v>
      </c>
      <c r="CV191" s="21">
        <f t="shared" si="8"/>
        <v>6720</v>
      </c>
    </row>
    <row r="192" spans="1:100" ht="25.5" customHeight="1">
      <c r="A192" s="86">
        <v>71</v>
      </c>
      <c r="B192" s="130" t="s">
        <v>233</v>
      </c>
      <c r="C192" s="9" t="s">
        <v>234</v>
      </c>
      <c r="D192" s="9" t="s">
        <v>1414</v>
      </c>
      <c r="E192" s="9" t="s">
        <v>1412</v>
      </c>
      <c r="F192" s="10" t="s">
        <v>235</v>
      </c>
      <c r="G192" s="22"/>
      <c r="H192" s="24" t="s">
        <v>81</v>
      </c>
      <c r="I192" s="12">
        <v>0</v>
      </c>
      <c r="J192" s="24" t="s">
        <v>81</v>
      </c>
      <c r="K192" s="14">
        <f>CT192</f>
        <v>9000</v>
      </c>
      <c r="L192" s="2"/>
      <c r="M192" s="15">
        <v>1500</v>
      </c>
      <c r="N192" s="16">
        <v>1500</v>
      </c>
      <c r="O192" s="15">
        <v>1000</v>
      </c>
      <c r="P192" s="16">
        <v>1000</v>
      </c>
      <c r="Q192" s="15">
        <v>5000</v>
      </c>
      <c r="R192" s="16">
        <v>5000</v>
      </c>
      <c r="S192" s="15">
        <v>1500</v>
      </c>
      <c r="T192" s="16">
        <v>1500</v>
      </c>
      <c r="U192" s="17"/>
      <c r="V192" s="16"/>
      <c r="W192" s="15"/>
      <c r="X192" s="16"/>
      <c r="Y192" s="18"/>
      <c r="Z192" s="16"/>
      <c r="AA192" s="18"/>
      <c r="AB192" s="16"/>
      <c r="AC192" s="18"/>
      <c r="AD192" s="16"/>
      <c r="AE192" s="18"/>
      <c r="AF192" s="16"/>
      <c r="AG192" s="18"/>
      <c r="AH192" s="16"/>
      <c r="AI192" s="18"/>
      <c r="AJ192" s="16"/>
      <c r="AK192" s="18"/>
      <c r="AL192" s="16"/>
      <c r="AM192" s="18"/>
      <c r="AN192" s="16"/>
      <c r="AO192" s="18"/>
      <c r="AP192" s="16"/>
      <c r="AQ192" s="17"/>
      <c r="AR192" s="16"/>
      <c r="AS192" s="17"/>
      <c r="AT192" s="16"/>
      <c r="AU192" s="82"/>
      <c r="AV192" s="85"/>
      <c r="AW192" s="16"/>
      <c r="AX192" s="85"/>
      <c r="AY192" s="16"/>
      <c r="AZ192" s="85"/>
      <c r="BA192" s="16"/>
      <c r="BB192" s="85"/>
      <c r="BC192" s="16"/>
      <c r="BD192" s="85"/>
      <c r="BE192" s="16"/>
      <c r="BF192" s="85"/>
      <c r="BG192" s="16"/>
      <c r="BH192" s="85"/>
      <c r="BI192" s="16"/>
      <c r="BJ192" s="85"/>
      <c r="BK192" s="16"/>
      <c r="BL192" s="85"/>
      <c r="BM192" s="16"/>
      <c r="BN192" s="85"/>
      <c r="BO192" s="16"/>
      <c r="BP192" s="85"/>
      <c r="BQ192" s="16"/>
      <c r="BR192" s="17"/>
      <c r="BS192" s="16"/>
      <c r="BT192" s="19"/>
      <c r="BU192" s="17"/>
      <c r="BV192" s="16"/>
      <c r="BW192" s="17"/>
      <c r="BX192" s="16"/>
      <c r="BY192" s="17"/>
      <c r="BZ192" s="16"/>
      <c r="CA192" s="17"/>
      <c r="CB192" s="16"/>
      <c r="CC192" s="17"/>
      <c r="CD192" s="16"/>
      <c r="CE192" s="17"/>
      <c r="CF192" s="16"/>
      <c r="CG192" s="15"/>
      <c r="CH192" s="16"/>
      <c r="CI192" s="15"/>
      <c r="CJ192" s="16"/>
      <c r="CK192" s="15"/>
      <c r="CL192" s="16"/>
      <c r="CM192" s="15"/>
      <c r="CN192" s="16"/>
      <c r="CO192" s="15"/>
      <c r="CP192" s="16"/>
      <c r="CQ192" s="15"/>
      <c r="CR192" s="16"/>
      <c r="CS192" s="19"/>
      <c r="CT192" s="20">
        <f t="shared" si="7"/>
        <v>9000</v>
      </c>
      <c r="CU192" s="20">
        <f t="shared" si="7"/>
        <v>9000</v>
      </c>
      <c r="CV192" s="21">
        <f t="shared" si="8"/>
        <v>0</v>
      </c>
    </row>
    <row r="193" spans="1:100" ht="25.5" customHeight="1">
      <c r="A193" s="7">
        <v>72</v>
      </c>
      <c r="B193" s="25" t="s">
        <v>785</v>
      </c>
      <c r="C193" s="9" t="s">
        <v>786</v>
      </c>
      <c r="D193" s="9" t="s">
        <v>1414</v>
      </c>
      <c r="E193" s="9" t="s">
        <v>1411</v>
      </c>
      <c r="F193" s="83" t="s">
        <v>787</v>
      </c>
      <c r="G193" s="22"/>
      <c r="H193" s="84"/>
      <c r="I193" s="62">
        <v>6600</v>
      </c>
      <c r="J193" s="84"/>
      <c r="K193" s="14">
        <f>CV193</f>
        <v>0</v>
      </c>
      <c r="L193" s="2"/>
      <c r="M193" s="15">
        <v>1500</v>
      </c>
      <c r="N193" s="16">
        <v>1500</v>
      </c>
      <c r="O193" s="15">
        <v>1000</v>
      </c>
      <c r="P193" s="16">
        <v>1000</v>
      </c>
      <c r="Q193" s="15">
        <v>5000</v>
      </c>
      <c r="R193" s="16">
        <v>5000</v>
      </c>
      <c r="S193" s="15">
        <v>8000</v>
      </c>
      <c r="T193" s="16">
        <f>1500+0</f>
        <v>1500</v>
      </c>
      <c r="U193" s="15"/>
      <c r="V193" s="16"/>
      <c r="W193" s="18">
        <v>4620</v>
      </c>
      <c r="X193" s="16">
        <v>0</v>
      </c>
      <c r="Y193" s="18">
        <v>4620</v>
      </c>
      <c r="Z193" s="16">
        <v>0</v>
      </c>
      <c r="AA193" s="18">
        <v>4620</v>
      </c>
      <c r="AB193" s="16">
        <v>0</v>
      </c>
      <c r="AC193" s="18">
        <v>4620</v>
      </c>
      <c r="AD193" s="16">
        <v>24980</v>
      </c>
      <c r="AE193" s="18">
        <v>4620</v>
      </c>
      <c r="AF193" s="16"/>
      <c r="AG193" s="18">
        <v>4620</v>
      </c>
      <c r="AH193" s="16"/>
      <c r="AI193" s="18">
        <v>4620</v>
      </c>
      <c r="AJ193" s="16"/>
      <c r="AK193" s="18">
        <v>4620</v>
      </c>
      <c r="AL193" s="16"/>
      <c r="AM193" s="18">
        <v>4620</v>
      </c>
      <c r="AN193" s="16">
        <v>23100</v>
      </c>
      <c r="AO193" s="85"/>
      <c r="AP193" s="16"/>
      <c r="AQ193" s="85"/>
      <c r="AR193" s="16"/>
      <c r="AS193" s="85"/>
      <c r="AT193" s="16"/>
      <c r="AU193" s="82"/>
      <c r="AV193" s="85"/>
      <c r="AW193" s="16"/>
      <c r="AX193" s="85"/>
      <c r="AY193" s="16"/>
      <c r="AZ193" s="85"/>
      <c r="BA193" s="16"/>
      <c r="BB193" s="85"/>
      <c r="BC193" s="16"/>
      <c r="BD193" s="85"/>
      <c r="BE193" s="16"/>
      <c r="BF193" s="85"/>
      <c r="BG193" s="16"/>
      <c r="BH193" s="85"/>
      <c r="BI193" s="16"/>
      <c r="BJ193" s="85"/>
      <c r="BK193" s="16"/>
      <c r="BL193" s="111"/>
      <c r="BM193" s="46"/>
      <c r="BN193" s="111"/>
      <c r="BO193" s="46"/>
      <c r="BP193" s="85"/>
      <c r="BQ193" s="16"/>
      <c r="BR193" s="17"/>
      <c r="BS193" s="16"/>
      <c r="BT193" s="19"/>
      <c r="BU193" s="17"/>
      <c r="BV193" s="16"/>
      <c r="BW193" s="17"/>
      <c r="BX193" s="16"/>
      <c r="BY193" s="17"/>
      <c r="BZ193" s="16"/>
      <c r="CA193" s="17"/>
      <c r="CB193" s="16"/>
      <c r="CC193" s="17"/>
      <c r="CD193" s="16"/>
      <c r="CE193" s="17"/>
      <c r="CF193" s="16"/>
      <c r="CG193" s="15"/>
      <c r="CH193" s="16"/>
      <c r="CI193" s="15"/>
      <c r="CJ193" s="16"/>
      <c r="CK193" s="15"/>
      <c r="CL193" s="16"/>
      <c r="CM193" s="15"/>
      <c r="CN193" s="16"/>
      <c r="CO193" s="15"/>
      <c r="CP193" s="16"/>
      <c r="CQ193" s="15"/>
      <c r="CR193" s="16"/>
      <c r="CS193" s="19"/>
      <c r="CT193" s="20">
        <f t="shared" si="7"/>
        <v>57080</v>
      </c>
      <c r="CU193" s="20">
        <f t="shared" si="7"/>
        <v>57080</v>
      </c>
      <c r="CV193" s="21">
        <f t="shared" si="8"/>
        <v>0</v>
      </c>
    </row>
    <row r="194" spans="1:100" ht="25.5" customHeight="1">
      <c r="A194" s="86">
        <v>72</v>
      </c>
      <c r="B194" s="25" t="s">
        <v>236</v>
      </c>
      <c r="C194" s="9" t="s">
        <v>237</v>
      </c>
      <c r="D194" s="9" t="s">
        <v>1414</v>
      </c>
      <c r="E194" s="9" t="s">
        <v>1412</v>
      </c>
      <c r="F194" s="10" t="s">
        <v>238</v>
      </c>
      <c r="G194" s="22"/>
      <c r="H194" s="24"/>
      <c r="I194" s="12">
        <v>6600</v>
      </c>
      <c r="J194" s="24"/>
      <c r="K194" s="27">
        <f>CT194</f>
        <v>57080</v>
      </c>
      <c r="L194" s="2"/>
      <c r="M194" s="15">
        <v>1500</v>
      </c>
      <c r="N194" s="16">
        <v>1500</v>
      </c>
      <c r="O194" s="15">
        <v>1000</v>
      </c>
      <c r="P194" s="16">
        <v>1000</v>
      </c>
      <c r="Q194" s="15">
        <v>5000</v>
      </c>
      <c r="R194" s="16">
        <v>5000</v>
      </c>
      <c r="S194" s="15">
        <v>8000</v>
      </c>
      <c r="T194" s="16">
        <v>8000</v>
      </c>
      <c r="U194" s="17"/>
      <c r="V194" s="16"/>
      <c r="W194" s="15"/>
      <c r="X194" s="16"/>
      <c r="Y194" s="18">
        <v>4620</v>
      </c>
      <c r="Z194" s="16">
        <v>4620</v>
      </c>
      <c r="AA194" s="18">
        <v>4620</v>
      </c>
      <c r="AB194" s="16">
        <v>4620</v>
      </c>
      <c r="AC194" s="18">
        <v>4620</v>
      </c>
      <c r="AD194" s="16">
        <v>4620</v>
      </c>
      <c r="AE194" s="18">
        <v>4620</v>
      </c>
      <c r="AF194" s="16">
        <f>4620+4620</f>
        <v>9240</v>
      </c>
      <c r="AG194" s="18">
        <v>4620</v>
      </c>
      <c r="AH194" s="16">
        <v>0</v>
      </c>
      <c r="AI194" s="18">
        <v>4620</v>
      </c>
      <c r="AJ194" s="16">
        <v>4620</v>
      </c>
      <c r="AK194" s="18">
        <v>4620</v>
      </c>
      <c r="AL194" s="16">
        <v>4620</v>
      </c>
      <c r="AM194" s="18">
        <v>4620</v>
      </c>
      <c r="AN194" s="16">
        <v>4620</v>
      </c>
      <c r="AO194" s="18">
        <v>4620</v>
      </c>
      <c r="AP194" s="16">
        <v>4620</v>
      </c>
      <c r="AQ194" s="17"/>
      <c r="AR194" s="16"/>
      <c r="AS194" s="17"/>
      <c r="AT194" s="16"/>
      <c r="AU194" s="82"/>
      <c r="AV194" s="85"/>
      <c r="AW194" s="16"/>
      <c r="AX194" s="85"/>
      <c r="AY194" s="16"/>
      <c r="AZ194" s="85"/>
      <c r="BA194" s="16"/>
      <c r="BB194" s="85"/>
      <c r="BC194" s="16"/>
      <c r="BD194" s="85"/>
      <c r="BE194" s="16"/>
      <c r="BF194" s="85"/>
      <c r="BG194" s="16"/>
      <c r="BH194" s="85"/>
      <c r="BI194" s="16"/>
      <c r="BJ194" s="85"/>
      <c r="BK194" s="16"/>
      <c r="BL194" s="85"/>
      <c r="BM194" s="16"/>
      <c r="BN194" s="85"/>
      <c r="BO194" s="16"/>
      <c r="BP194" s="85"/>
      <c r="BQ194" s="16"/>
      <c r="BR194" s="17"/>
      <c r="BS194" s="16"/>
      <c r="BT194" s="19"/>
      <c r="BU194" s="17"/>
      <c r="BV194" s="16"/>
      <c r="BW194" s="17"/>
      <c r="BX194" s="16"/>
      <c r="BY194" s="17"/>
      <c r="BZ194" s="16"/>
      <c r="CA194" s="17"/>
      <c r="CB194" s="16"/>
      <c r="CC194" s="17"/>
      <c r="CD194" s="16"/>
      <c r="CE194" s="17"/>
      <c r="CF194" s="16"/>
      <c r="CG194" s="15"/>
      <c r="CH194" s="16"/>
      <c r="CI194" s="15"/>
      <c r="CJ194" s="16"/>
      <c r="CK194" s="15"/>
      <c r="CL194" s="16"/>
      <c r="CM194" s="15"/>
      <c r="CN194" s="16"/>
      <c r="CO194" s="15"/>
      <c r="CP194" s="16"/>
      <c r="CQ194" s="15"/>
      <c r="CR194" s="16"/>
      <c r="CS194" s="19"/>
      <c r="CT194" s="20">
        <f t="shared" si="7"/>
        <v>57080</v>
      </c>
      <c r="CU194" s="20">
        <f t="shared" si="7"/>
        <v>57080</v>
      </c>
      <c r="CV194" s="21">
        <f t="shared" si="8"/>
        <v>0</v>
      </c>
    </row>
    <row r="195" spans="1:100" ht="25.5" customHeight="1">
      <c r="A195" s="7">
        <v>73</v>
      </c>
      <c r="B195" s="25" t="s">
        <v>788</v>
      </c>
      <c r="C195" s="9" t="s">
        <v>789</v>
      </c>
      <c r="D195" s="9" t="s">
        <v>1414</v>
      </c>
      <c r="E195" s="9" t="s">
        <v>1411</v>
      </c>
      <c r="F195" s="83" t="s">
        <v>790</v>
      </c>
      <c r="G195" s="144"/>
      <c r="H195" s="100"/>
      <c r="I195" s="62">
        <v>6600</v>
      </c>
      <c r="J195" s="100"/>
      <c r="K195" s="14">
        <f t="shared" ref="K195:K202" si="10">CV195</f>
        <v>4620</v>
      </c>
      <c r="L195" s="2"/>
      <c r="M195" s="15">
        <v>1500</v>
      </c>
      <c r="N195" s="16">
        <v>1500</v>
      </c>
      <c r="O195" s="15">
        <v>1000</v>
      </c>
      <c r="P195" s="16">
        <v>1000</v>
      </c>
      <c r="Q195" s="15">
        <v>5000</v>
      </c>
      <c r="R195" s="16">
        <v>5000</v>
      </c>
      <c r="S195" s="15">
        <v>8000</v>
      </c>
      <c r="T195" s="16">
        <v>8000</v>
      </c>
      <c r="U195" s="15"/>
      <c r="V195" s="16"/>
      <c r="W195" s="18">
        <v>4620</v>
      </c>
      <c r="X195" s="16">
        <v>0</v>
      </c>
      <c r="Y195" s="18">
        <v>4620</v>
      </c>
      <c r="Z195" s="16">
        <v>0</v>
      </c>
      <c r="AA195" s="18">
        <v>4620</v>
      </c>
      <c r="AB195" s="16">
        <v>0</v>
      </c>
      <c r="AC195" s="18">
        <v>4620</v>
      </c>
      <c r="AD195" s="16">
        <v>18480</v>
      </c>
      <c r="AE195" s="18">
        <v>4620</v>
      </c>
      <c r="AF195" s="16"/>
      <c r="AG195" s="18">
        <v>4620</v>
      </c>
      <c r="AH195" s="16"/>
      <c r="AI195" s="18">
        <v>4620</v>
      </c>
      <c r="AJ195" s="16"/>
      <c r="AK195" s="18">
        <v>4620</v>
      </c>
      <c r="AL195" s="16">
        <v>18480</v>
      </c>
      <c r="AM195" s="18">
        <v>4620</v>
      </c>
      <c r="AN195" s="16"/>
      <c r="AO195" s="85"/>
      <c r="AP195" s="16"/>
      <c r="AQ195" s="85"/>
      <c r="AR195" s="16"/>
      <c r="AS195" s="85"/>
      <c r="AT195" s="16"/>
      <c r="AU195" s="82"/>
      <c r="AV195" s="85"/>
      <c r="AW195" s="16"/>
      <c r="AX195" s="85"/>
      <c r="AY195" s="16"/>
      <c r="AZ195" s="85"/>
      <c r="BA195" s="16"/>
      <c r="BB195" s="85"/>
      <c r="BC195" s="16"/>
      <c r="BD195" s="85"/>
      <c r="BE195" s="16"/>
      <c r="BF195" s="85"/>
      <c r="BG195" s="16"/>
      <c r="BH195" s="85"/>
      <c r="BI195" s="16"/>
      <c r="BJ195" s="85"/>
      <c r="BK195" s="16"/>
      <c r="BL195" s="85"/>
      <c r="BM195" s="16"/>
      <c r="BN195" s="85"/>
      <c r="BO195" s="16"/>
      <c r="BP195" s="85"/>
      <c r="BQ195" s="16"/>
      <c r="BR195" s="17"/>
      <c r="BS195" s="16"/>
      <c r="BT195" s="19"/>
      <c r="BU195" s="17"/>
      <c r="BV195" s="16"/>
      <c r="BW195" s="17"/>
      <c r="BX195" s="16"/>
      <c r="BY195" s="17"/>
      <c r="BZ195" s="16"/>
      <c r="CA195" s="17"/>
      <c r="CB195" s="16"/>
      <c r="CC195" s="17"/>
      <c r="CD195" s="16"/>
      <c r="CE195" s="17"/>
      <c r="CF195" s="16"/>
      <c r="CG195" s="15"/>
      <c r="CH195" s="16"/>
      <c r="CI195" s="15"/>
      <c r="CJ195" s="16"/>
      <c r="CK195" s="15"/>
      <c r="CL195" s="16"/>
      <c r="CM195" s="15"/>
      <c r="CN195" s="16"/>
      <c r="CO195" s="15"/>
      <c r="CP195" s="16"/>
      <c r="CQ195" s="15"/>
      <c r="CR195" s="16"/>
      <c r="CS195" s="19"/>
      <c r="CT195" s="20">
        <f t="shared" si="7"/>
        <v>57080</v>
      </c>
      <c r="CU195" s="20">
        <f t="shared" si="7"/>
        <v>52460</v>
      </c>
      <c r="CV195" s="21">
        <f t="shared" si="8"/>
        <v>4620</v>
      </c>
    </row>
    <row r="196" spans="1:100" ht="25.5" customHeight="1">
      <c r="A196" s="86">
        <v>74</v>
      </c>
      <c r="B196" s="25" t="s">
        <v>791</v>
      </c>
      <c r="C196" s="9" t="s">
        <v>792</v>
      </c>
      <c r="D196" s="9" t="s">
        <v>1414</v>
      </c>
      <c r="E196" s="9" t="s">
        <v>1411</v>
      </c>
      <c r="F196" s="83" t="s">
        <v>793</v>
      </c>
      <c r="G196" s="144"/>
      <c r="H196" s="100"/>
      <c r="I196" s="62">
        <v>6600</v>
      </c>
      <c r="J196" s="100"/>
      <c r="K196" s="14">
        <f t="shared" si="10"/>
        <v>9240</v>
      </c>
      <c r="L196" s="2"/>
      <c r="M196" s="15">
        <v>1500</v>
      </c>
      <c r="N196" s="16">
        <v>1500</v>
      </c>
      <c r="O196" s="15">
        <v>1000</v>
      </c>
      <c r="P196" s="16">
        <v>1000</v>
      </c>
      <c r="Q196" s="15">
        <v>5000</v>
      </c>
      <c r="R196" s="16">
        <v>5000</v>
      </c>
      <c r="S196" s="15">
        <v>8000</v>
      </c>
      <c r="T196" s="16">
        <v>1500</v>
      </c>
      <c r="U196" s="15"/>
      <c r="V196" s="16"/>
      <c r="W196" s="18">
        <v>4620</v>
      </c>
      <c r="X196" s="90">
        <v>11120</v>
      </c>
      <c r="Y196" s="18">
        <v>4620</v>
      </c>
      <c r="Z196" s="16">
        <v>0</v>
      </c>
      <c r="AA196" s="18">
        <v>4620</v>
      </c>
      <c r="AB196" s="16">
        <v>9240</v>
      </c>
      <c r="AC196" s="18">
        <v>4620</v>
      </c>
      <c r="AD196" s="16">
        <v>4620</v>
      </c>
      <c r="AE196" s="18">
        <v>4620</v>
      </c>
      <c r="AF196" s="16"/>
      <c r="AG196" s="18">
        <v>4620</v>
      </c>
      <c r="AH196" s="16"/>
      <c r="AI196" s="18">
        <v>4620</v>
      </c>
      <c r="AJ196" s="16"/>
      <c r="AK196" s="18">
        <v>4620</v>
      </c>
      <c r="AL196" s="16">
        <v>13860</v>
      </c>
      <c r="AM196" s="18">
        <v>4620</v>
      </c>
      <c r="AN196" s="16"/>
      <c r="AO196" s="85"/>
      <c r="AP196" s="16"/>
      <c r="AQ196" s="85"/>
      <c r="AR196" s="16"/>
      <c r="AS196" s="85"/>
      <c r="AT196" s="16"/>
      <c r="AU196" s="82"/>
      <c r="AV196" s="85"/>
      <c r="AW196" s="16"/>
      <c r="AX196" s="85"/>
      <c r="AY196" s="16"/>
      <c r="AZ196" s="85"/>
      <c r="BA196" s="16"/>
      <c r="BB196" s="85"/>
      <c r="BC196" s="16"/>
      <c r="BD196" s="85"/>
      <c r="BE196" s="16"/>
      <c r="BF196" s="85"/>
      <c r="BG196" s="16"/>
      <c r="BH196" s="85"/>
      <c r="BI196" s="16"/>
      <c r="BJ196" s="85"/>
      <c r="BK196" s="16"/>
      <c r="BL196" s="85"/>
      <c r="BM196" s="16"/>
      <c r="BN196" s="85"/>
      <c r="BO196" s="16"/>
      <c r="BP196" s="85"/>
      <c r="BQ196" s="16"/>
      <c r="BR196" s="17"/>
      <c r="BS196" s="16"/>
      <c r="BT196" s="19"/>
      <c r="BU196" s="17"/>
      <c r="BV196" s="16"/>
      <c r="BW196" s="17"/>
      <c r="BX196" s="16"/>
      <c r="BY196" s="17"/>
      <c r="BZ196" s="16"/>
      <c r="CA196" s="17"/>
      <c r="CB196" s="16"/>
      <c r="CC196" s="17"/>
      <c r="CD196" s="16"/>
      <c r="CE196" s="17"/>
      <c r="CF196" s="16"/>
      <c r="CG196" s="15"/>
      <c r="CH196" s="16"/>
      <c r="CI196" s="15"/>
      <c r="CJ196" s="16"/>
      <c r="CK196" s="15"/>
      <c r="CL196" s="16"/>
      <c r="CM196" s="15"/>
      <c r="CN196" s="16"/>
      <c r="CO196" s="15"/>
      <c r="CP196" s="16"/>
      <c r="CQ196" s="15"/>
      <c r="CR196" s="16"/>
      <c r="CS196" s="19"/>
      <c r="CT196" s="20">
        <f t="shared" si="7"/>
        <v>57080</v>
      </c>
      <c r="CU196" s="20">
        <f t="shared" si="7"/>
        <v>47840</v>
      </c>
      <c r="CV196" s="21">
        <f t="shared" si="8"/>
        <v>9240</v>
      </c>
    </row>
    <row r="197" spans="1:100" ht="25.5" customHeight="1">
      <c r="A197" s="7">
        <v>75</v>
      </c>
      <c r="B197" s="25" t="s">
        <v>794</v>
      </c>
      <c r="C197" s="9" t="s">
        <v>795</v>
      </c>
      <c r="D197" s="9" t="s">
        <v>1414</v>
      </c>
      <c r="E197" s="9" t="s">
        <v>1411</v>
      </c>
      <c r="F197" s="83" t="s">
        <v>796</v>
      </c>
      <c r="G197" s="89" t="s">
        <v>383</v>
      </c>
      <c r="H197" s="13" t="s">
        <v>1417</v>
      </c>
      <c r="I197" s="62">
        <v>6200</v>
      </c>
      <c r="K197" s="14">
        <f t="shared" si="10"/>
        <v>4340</v>
      </c>
      <c r="L197" s="2"/>
      <c r="M197" s="15">
        <v>1500</v>
      </c>
      <c r="N197" s="16">
        <v>1500</v>
      </c>
      <c r="O197" s="15">
        <v>1000</v>
      </c>
      <c r="P197" s="16">
        <v>1000</v>
      </c>
      <c r="Q197" s="15">
        <v>5000</v>
      </c>
      <c r="R197" s="16">
        <v>5000</v>
      </c>
      <c r="S197" s="15">
        <v>8000</v>
      </c>
      <c r="T197" s="16">
        <f>1500+0</f>
        <v>1500</v>
      </c>
      <c r="U197" s="15"/>
      <c r="V197" s="16"/>
      <c r="W197" s="18">
        <v>4340</v>
      </c>
      <c r="X197" s="90">
        <v>4620</v>
      </c>
      <c r="Y197" s="18">
        <v>4340</v>
      </c>
      <c r="Z197" s="16">
        <v>4620</v>
      </c>
      <c r="AA197" s="18">
        <v>4340</v>
      </c>
      <c r="AB197" s="16">
        <v>4620</v>
      </c>
      <c r="AC197" s="18">
        <v>4340</v>
      </c>
      <c r="AD197" s="16">
        <v>7000</v>
      </c>
      <c r="AE197" s="18">
        <v>4340</v>
      </c>
      <c r="AF197" s="16">
        <v>7570</v>
      </c>
      <c r="AG197" s="18">
        <v>4340</v>
      </c>
      <c r="AH197" s="16">
        <v>4620</v>
      </c>
      <c r="AI197" s="18">
        <v>4340</v>
      </c>
      <c r="AJ197" s="16"/>
      <c r="AK197" s="18">
        <v>4340</v>
      </c>
      <c r="AL197" s="16">
        <v>8170</v>
      </c>
      <c r="AM197" s="18">
        <v>4340</v>
      </c>
      <c r="AN197" s="16"/>
      <c r="AO197" s="85"/>
      <c r="AP197" s="16"/>
      <c r="AQ197" s="85"/>
      <c r="AR197" s="16"/>
      <c r="AS197" s="85"/>
      <c r="AT197" s="16"/>
      <c r="AU197" s="82"/>
      <c r="AV197" s="85"/>
      <c r="AW197" s="16"/>
      <c r="AX197" s="85"/>
      <c r="AY197" s="16"/>
      <c r="AZ197" s="85"/>
      <c r="BA197" s="16"/>
      <c r="BB197" s="85"/>
      <c r="BC197" s="16"/>
      <c r="BD197" s="85"/>
      <c r="BE197" s="16"/>
      <c r="BF197" s="85"/>
      <c r="BG197" s="16"/>
      <c r="BH197" s="85"/>
      <c r="BI197" s="16"/>
      <c r="BJ197" s="85"/>
      <c r="BK197" s="16"/>
      <c r="BL197" s="85"/>
      <c r="BM197" s="16"/>
      <c r="BN197" s="85"/>
      <c r="BO197" s="16"/>
      <c r="BP197" s="85"/>
      <c r="BQ197" s="16"/>
      <c r="BR197" s="17"/>
      <c r="BS197" s="16"/>
      <c r="BT197" s="19"/>
      <c r="BU197" s="17"/>
      <c r="BV197" s="16"/>
      <c r="BW197" s="17"/>
      <c r="BX197" s="16"/>
      <c r="BY197" s="17"/>
      <c r="BZ197" s="16"/>
      <c r="CA197" s="17"/>
      <c r="CB197" s="16"/>
      <c r="CC197" s="17"/>
      <c r="CD197" s="16"/>
      <c r="CE197" s="17"/>
      <c r="CF197" s="16"/>
      <c r="CG197" s="15"/>
      <c r="CH197" s="16"/>
      <c r="CI197" s="15"/>
      <c r="CJ197" s="16"/>
      <c r="CK197" s="15"/>
      <c r="CL197" s="16"/>
      <c r="CM197" s="15"/>
      <c r="CN197" s="16"/>
      <c r="CO197" s="15"/>
      <c r="CP197" s="16"/>
      <c r="CQ197" s="15"/>
      <c r="CR197" s="16"/>
      <c r="CS197" s="19"/>
      <c r="CT197" s="20">
        <f t="shared" ref="CT197:CU259" si="11">CQ197+CO197+CM197+CK197+CI197+CG197+CE197+CC197+CA197+BY197+BW197+BU197+BR197+BP197+BN197+BL197+BJ197+BH197+BF197+BD197+BB197+AZ197+AX197+AV197+AS197+AQ197+AO197+AM197+AK197+AI197+AG197+AE197+AC197+AA197+Y197+W197+U197+Q197+O197+M197+S197</f>
        <v>54560</v>
      </c>
      <c r="CU197" s="20">
        <f t="shared" si="11"/>
        <v>50220</v>
      </c>
      <c r="CV197" s="21">
        <f t="shared" ref="CV197:CV260" si="12">CT197-CU197</f>
        <v>4340</v>
      </c>
    </row>
    <row r="198" spans="1:100" ht="25.5" customHeight="1">
      <c r="A198" s="86">
        <v>76</v>
      </c>
      <c r="B198" s="25" t="s">
        <v>797</v>
      </c>
      <c r="C198" s="9" t="s">
        <v>798</v>
      </c>
      <c r="D198" s="9" t="s">
        <v>1414</v>
      </c>
      <c r="E198" s="9" t="s">
        <v>1411</v>
      </c>
      <c r="F198" s="83" t="s">
        <v>799</v>
      </c>
      <c r="G198" s="144"/>
      <c r="H198" s="100"/>
      <c r="I198" s="62">
        <v>6600</v>
      </c>
      <c r="J198" s="100"/>
      <c r="K198" s="14">
        <f t="shared" si="10"/>
        <v>13860</v>
      </c>
      <c r="L198" s="2"/>
      <c r="M198" s="15">
        <v>1500</v>
      </c>
      <c r="N198" s="16">
        <v>1500</v>
      </c>
      <c r="O198" s="15">
        <v>1000</v>
      </c>
      <c r="P198" s="16">
        <v>1000</v>
      </c>
      <c r="Q198" s="15">
        <v>5000</v>
      </c>
      <c r="R198" s="16">
        <v>5000</v>
      </c>
      <c r="S198" s="15">
        <v>8000</v>
      </c>
      <c r="T198" s="16">
        <v>1500</v>
      </c>
      <c r="U198" s="15"/>
      <c r="V198" s="16"/>
      <c r="W198" s="18">
        <v>4620</v>
      </c>
      <c r="X198" s="90">
        <v>11120</v>
      </c>
      <c r="Y198" s="18">
        <v>4620</v>
      </c>
      <c r="Z198" s="16">
        <v>0</v>
      </c>
      <c r="AA198" s="18">
        <v>4620</v>
      </c>
      <c r="AB198" s="16">
        <f>4620+0</f>
        <v>4620</v>
      </c>
      <c r="AC198" s="18">
        <v>4620</v>
      </c>
      <c r="AD198" s="16">
        <v>9240</v>
      </c>
      <c r="AE198" s="18">
        <v>4620</v>
      </c>
      <c r="AF198" s="16"/>
      <c r="AG198" s="18">
        <v>4620</v>
      </c>
      <c r="AH198" s="16"/>
      <c r="AI198" s="18">
        <v>4620</v>
      </c>
      <c r="AJ198" s="16"/>
      <c r="AK198" s="18">
        <v>4620</v>
      </c>
      <c r="AL198" s="16"/>
      <c r="AM198" s="18">
        <v>4620</v>
      </c>
      <c r="AN198" s="16">
        <v>9240</v>
      </c>
      <c r="AO198" s="85"/>
      <c r="AP198" s="16"/>
      <c r="AQ198" s="85"/>
      <c r="AR198" s="16"/>
      <c r="AS198" s="85"/>
      <c r="AT198" s="16"/>
      <c r="AU198" s="82"/>
      <c r="AV198" s="85"/>
      <c r="AW198" s="16"/>
      <c r="AX198" s="85"/>
      <c r="AY198" s="16"/>
      <c r="AZ198" s="85"/>
      <c r="BA198" s="16"/>
      <c r="BB198" s="85"/>
      <c r="BC198" s="16"/>
      <c r="BD198" s="85"/>
      <c r="BE198" s="16"/>
      <c r="BF198" s="85"/>
      <c r="BG198" s="16"/>
      <c r="BH198" s="85"/>
      <c r="BI198" s="16"/>
      <c r="BJ198" s="85"/>
      <c r="BK198" s="16"/>
      <c r="BL198" s="85"/>
      <c r="BM198" s="16"/>
      <c r="BN198" s="85"/>
      <c r="BO198" s="16"/>
      <c r="BP198" s="85"/>
      <c r="BQ198" s="16"/>
      <c r="BR198" s="17"/>
      <c r="BS198" s="16"/>
      <c r="BT198" s="19"/>
      <c r="BU198" s="17"/>
      <c r="BV198" s="16"/>
      <c r="BW198" s="17"/>
      <c r="BX198" s="16"/>
      <c r="BY198" s="17"/>
      <c r="BZ198" s="16"/>
      <c r="CA198" s="17"/>
      <c r="CB198" s="16"/>
      <c r="CC198" s="17"/>
      <c r="CD198" s="16"/>
      <c r="CE198" s="17"/>
      <c r="CF198" s="16"/>
      <c r="CG198" s="15"/>
      <c r="CH198" s="16"/>
      <c r="CI198" s="15"/>
      <c r="CJ198" s="16"/>
      <c r="CK198" s="15"/>
      <c r="CL198" s="16"/>
      <c r="CM198" s="15"/>
      <c r="CN198" s="16"/>
      <c r="CO198" s="15"/>
      <c r="CP198" s="16"/>
      <c r="CQ198" s="15"/>
      <c r="CR198" s="16"/>
      <c r="CS198" s="19"/>
      <c r="CT198" s="20">
        <f t="shared" si="11"/>
        <v>57080</v>
      </c>
      <c r="CU198" s="20">
        <f t="shared" si="11"/>
        <v>43220</v>
      </c>
      <c r="CV198" s="21">
        <f t="shared" si="12"/>
        <v>13860</v>
      </c>
    </row>
    <row r="199" spans="1:100" ht="25.5" customHeight="1">
      <c r="A199" s="7">
        <v>77</v>
      </c>
      <c r="B199" s="35" t="s">
        <v>800</v>
      </c>
      <c r="C199" s="9" t="s">
        <v>801</v>
      </c>
      <c r="D199" s="9" t="s">
        <v>1414</v>
      </c>
      <c r="E199" s="9" t="s">
        <v>1411</v>
      </c>
      <c r="F199" s="83" t="s">
        <v>802</v>
      </c>
      <c r="G199" s="144"/>
      <c r="H199" s="100"/>
      <c r="I199" s="62">
        <v>6600</v>
      </c>
      <c r="J199" s="100"/>
      <c r="K199" s="14">
        <f t="shared" si="10"/>
        <v>15740</v>
      </c>
      <c r="L199" s="2"/>
      <c r="M199" s="15">
        <v>1500</v>
      </c>
      <c r="N199" s="16">
        <v>1500</v>
      </c>
      <c r="O199" s="15">
        <v>1000</v>
      </c>
      <c r="P199" s="16">
        <v>1000</v>
      </c>
      <c r="Q199" s="15">
        <v>5000</v>
      </c>
      <c r="R199" s="16">
        <v>5000</v>
      </c>
      <c r="S199" s="15">
        <v>8000</v>
      </c>
      <c r="T199" s="16">
        <v>1500</v>
      </c>
      <c r="U199" s="15"/>
      <c r="V199" s="16"/>
      <c r="W199" s="18">
        <v>4620</v>
      </c>
      <c r="X199" s="16">
        <v>0</v>
      </c>
      <c r="Y199" s="18">
        <v>4620</v>
      </c>
      <c r="Z199" s="16">
        <v>0</v>
      </c>
      <c r="AA199" s="18">
        <v>4620</v>
      </c>
      <c r="AB199" s="16"/>
      <c r="AC199" s="18">
        <v>4620</v>
      </c>
      <c r="AD199" s="16">
        <v>9240</v>
      </c>
      <c r="AE199" s="18">
        <v>4620</v>
      </c>
      <c r="AF199" s="16"/>
      <c r="AG199" s="18">
        <v>4620</v>
      </c>
      <c r="AH199" s="16"/>
      <c r="AI199" s="18">
        <v>4620</v>
      </c>
      <c r="AJ199" s="16">
        <v>10000</v>
      </c>
      <c r="AK199" s="18">
        <v>4620</v>
      </c>
      <c r="AL199" s="16">
        <v>13100</v>
      </c>
      <c r="AM199" s="18">
        <v>4620</v>
      </c>
      <c r="AN199" s="16"/>
      <c r="AO199" s="85"/>
      <c r="AP199" s="16"/>
      <c r="AQ199" s="85"/>
      <c r="AR199" s="16"/>
      <c r="AS199" s="85"/>
      <c r="AT199" s="16"/>
      <c r="AU199" s="82"/>
      <c r="AV199" s="85"/>
      <c r="AW199" s="16"/>
      <c r="AX199" s="85"/>
      <c r="AY199" s="16"/>
      <c r="AZ199" s="85"/>
      <c r="BA199" s="16"/>
      <c r="BB199" s="85"/>
      <c r="BC199" s="16"/>
      <c r="BD199" s="85"/>
      <c r="BE199" s="16"/>
      <c r="BF199" s="85"/>
      <c r="BG199" s="16"/>
      <c r="BH199" s="85"/>
      <c r="BI199" s="16"/>
      <c r="BJ199" s="85"/>
      <c r="BK199" s="16"/>
      <c r="BL199" s="85"/>
      <c r="BM199" s="16"/>
      <c r="BN199" s="85"/>
      <c r="BO199" s="16"/>
      <c r="BP199" s="85"/>
      <c r="BQ199" s="16"/>
      <c r="BR199" s="17"/>
      <c r="BS199" s="16"/>
      <c r="BT199" s="19"/>
      <c r="BU199" s="17"/>
      <c r="BV199" s="16"/>
      <c r="BW199" s="17"/>
      <c r="BX199" s="16"/>
      <c r="BY199" s="17"/>
      <c r="BZ199" s="16"/>
      <c r="CA199" s="17"/>
      <c r="CB199" s="16"/>
      <c r="CC199" s="17"/>
      <c r="CD199" s="16"/>
      <c r="CE199" s="17"/>
      <c r="CF199" s="16"/>
      <c r="CG199" s="15"/>
      <c r="CH199" s="16"/>
      <c r="CI199" s="15"/>
      <c r="CJ199" s="16"/>
      <c r="CK199" s="15"/>
      <c r="CL199" s="16"/>
      <c r="CM199" s="15"/>
      <c r="CN199" s="16"/>
      <c r="CO199" s="15"/>
      <c r="CP199" s="16"/>
      <c r="CQ199" s="15"/>
      <c r="CR199" s="16"/>
      <c r="CS199" s="19"/>
      <c r="CT199" s="20">
        <f t="shared" si="11"/>
        <v>57080</v>
      </c>
      <c r="CU199" s="20">
        <f t="shared" si="11"/>
        <v>41340</v>
      </c>
      <c r="CV199" s="21">
        <f t="shared" si="12"/>
        <v>15740</v>
      </c>
    </row>
    <row r="200" spans="1:100" ht="25.5" customHeight="1">
      <c r="A200" s="86">
        <v>78</v>
      </c>
      <c r="B200" s="35" t="s">
        <v>803</v>
      </c>
      <c r="C200" s="9" t="s">
        <v>804</v>
      </c>
      <c r="D200" s="9" t="s">
        <v>1414</v>
      </c>
      <c r="E200" s="9" t="s">
        <v>1411</v>
      </c>
      <c r="F200" s="83" t="s">
        <v>805</v>
      </c>
      <c r="G200" s="144"/>
      <c r="H200" s="100" t="s">
        <v>1418</v>
      </c>
      <c r="I200" s="62">
        <v>0</v>
      </c>
      <c r="J200" s="100" t="s">
        <v>33</v>
      </c>
      <c r="K200" s="14">
        <f t="shared" si="10"/>
        <v>0</v>
      </c>
      <c r="L200" s="2"/>
      <c r="M200" s="15">
        <v>1500</v>
      </c>
      <c r="N200" s="16">
        <v>1500</v>
      </c>
      <c r="O200" s="15">
        <v>1000</v>
      </c>
      <c r="P200" s="16">
        <v>1000</v>
      </c>
      <c r="Q200" s="15">
        <v>5000</v>
      </c>
      <c r="R200" s="16">
        <v>5000</v>
      </c>
      <c r="S200" s="15">
        <v>8000</v>
      </c>
      <c r="T200" s="16">
        <f>1500+0</f>
        <v>1500</v>
      </c>
      <c r="U200" s="15"/>
      <c r="V200" s="16"/>
      <c r="W200" s="18">
        <v>0</v>
      </c>
      <c r="X200" s="16"/>
      <c r="Y200" s="18">
        <v>0</v>
      </c>
      <c r="Z200" s="16"/>
      <c r="AA200" s="18">
        <v>0</v>
      </c>
      <c r="AB200" s="16"/>
      <c r="AC200" s="18">
        <v>0</v>
      </c>
      <c r="AD200" s="16">
        <v>6500</v>
      </c>
      <c r="AE200" s="18">
        <v>0</v>
      </c>
      <c r="AF200" s="16"/>
      <c r="AG200" s="18">
        <v>0</v>
      </c>
      <c r="AH200" s="16"/>
      <c r="AI200" s="18">
        <v>0</v>
      </c>
      <c r="AJ200" s="16"/>
      <c r="AK200" s="18">
        <v>0</v>
      </c>
      <c r="AL200" s="16"/>
      <c r="AM200" s="18">
        <v>0</v>
      </c>
      <c r="AN200" s="16"/>
      <c r="AO200" s="85"/>
      <c r="AP200" s="16"/>
      <c r="AQ200" s="85"/>
      <c r="AR200" s="16"/>
      <c r="AS200" s="85"/>
      <c r="AT200" s="16"/>
      <c r="AU200" s="82"/>
      <c r="AV200" s="85"/>
      <c r="AW200" s="16"/>
      <c r="AX200" s="85"/>
      <c r="AY200" s="16"/>
      <c r="AZ200" s="85"/>
      <c r="BA200" s="16"/>
      <c r="BB200" s="85"/>
      <c r="BC200" s="16"/>
      <c r="BD200" s="85"/>
      <c r="BE200" s="16"/>
      <c r="BF200" s="85"/>
      <c r="BG200" s="16"/>
      <c r="BH200" s="85"/>
      <c r="BI200" s="16"/>
      <c r="BJ200" s="85"/>
      <c r="BK200" s="16"/>
      <c r="BL200" s="85"/>
      <c r="BM200" s="16"/>
      <c r="BN200" s="85"/>
      <c r="BO200" s="16"/>
      <c r="BP200" s="85"/>
      <c r="BQ200" s="16"/>
      <c r="BR200" s="17"/>
      <c r="BS200" s="16"/>
      <c r="BT200" s="19"/>
      <c r="BU200" s="17"/>
      <c r="BV200" s="16"/>
      <c r="BW200" s="17"/>
      <c r="BX200" s="16"/>
      <c r="BY200" s="17"/>
      <c r="BZ200" s="16"/>
      <c r="CA200" s="17"/>
      <c r="CB200" s="16"/>
      <c r="CC200" s="17"/>
      <c r="CD200" s="16"/>
      <c r="CE200" s="17"/>
      <c r="CF200" s="16"/>
      <c r="CG200" s="15"/>
      <c r="CH200" s="16"/>
      <c r="CI200" s="15"/>
      <c r="CJ200" s="16"/>
      <c r="CK200" s="15"/>
      <c r="CL200" s="16"/>
      <c r="CM200" s="15"/>
      <c r="CN200" s="16"/>
      <c r="CO200" s="15"/>
      <c r="CP200" s="16"/>
      <c r="CQ200" s="15"/>
      <c r="CR200" s="16"/>
      <c r="CS200" s="19"/>
      <c r="CT200" s="20">
        <f t="shared" si="11"/>
        <v>15500</v>
      </c>
      <c r="CU200" s="20">
        <f t="shared" si="11"/>
        <v>15500</v>
      </c>
      <c r="CV200" s="21">
        <f t="shared" si="12"/>
        <v>0</v>
      </c>
    </row>
    <row r="201" spans="1:100" ht="25.5" customHeight="1">
      <c r="A201" s="7">
        <v>79</v>
      </c>
      <c r="B201" s="35" t="s">
        <v>806</v>
      </c>
      <c r="C201" s="9" t="s">
        <v>807</v>
      </c>
      <c r="D201" s="9" t="s">
        <v>1414</v>
      </c>
      <c r="E201" s="9" t="s">
        <v>1411</v>
      </c>
      <c r="F201" s="83" t="s">
        <v>808</v>
      </c>
      <c r="G201" s="144"/>
      <c r="H201" s="100"/>
      <c r="I201" s="62">
        <v>6600</v>
      </c>
      <c r="J201" s="100"/>
      <c r="K201" s="14">
        <f t="shared" si="10"/>
        <v>0</v>
      </c>
      <c r="L201" s="2"/>
      <c r="M201" s="15">
        <v>1500</v>
      </c>
      <c r="N201" s="16">
        <v>1500</v>
      </c>
      <c r="O201" s="15">
        <v>1000</v>
      </c>
      <c r="P201" s="16">
        <v>1000</v>
      </c>
      <c r="Q201" s="15">
        <v>5000</v>
      </c>
      <c r="R201" s="16">
        <v>5000</v>
      </c>
      <c r="S201" s="15">
        <v>8000</v>
      </c>
      <c r="T201" s="16">
        <f>1500+6500</f>
        <v>8000</v>
      </c>
      <c r="U201" s="15"/>
      <c r="V201" s="16"/>
      <c r="W201" s="18">
        <v>4620</v>
      </c>
      <c r="X201" s="16">
        <v>0</v>
      </c>
      <c r="Y201" s="18">
        <v>4620</v>
      </c>
      <c r="Z201" s="16">
        <v>0</v>
      </c>
      <c r="AA201" s="18">
        <v>4620</v>
      </c>
      <c r="AB201" s="16">
        <f>9240+0</f>
        <v>9240</v>
      </c>
      <c r="AC201" s="18">
        <v>4620</v>
      </c>
      <c r="AD201" s="16">
        <f>9240+0</f>
        <v>9240</v>
      </c>
      <c r="AE201" s="18">
        <v>4620</v>
      </c>
      <c r="AF201" s="16"/>
      <c r="AG201" s="18">
        <v>4620</v>
      </c>
      <c r="AH201" s="16"/>
      <c r="AI201" s="18">
        <v>4620</v>
      </c>
      <c r="AJ201" s="16">
        <v>13860</v>
      </c>
      <c r="AK201" s="18">
        <v>4620</v>
      </c>
      <c r="AL201" s="16"/>
      <c r="AM201" s="18">
        <v>4620</v>
      </c>
      <c r="AN201" s="16">
        <v>9240</v>
      </c>
      <c r="AO201" s="85"/>
      <c r="AP201" s="16"/>
      <c r="AQ201" s="85"/>
      <c r="AR201" s="16"/>
      <c r="AS201" s="85"/>
      <c r="AT201" s="16"/>
      <c r="AU201" s="82"/>
      <c r="AV201" s="85"/>
      <c r="AW201" s="16"/>
      <c r="AX201" s="85"/>
      <c r="AY201" s="16"/>
      <c r="AZ201" s="85"/>
      <c r="BA201" s="16"/>
      <c r="BB201" s="85"/>
      <c r="BC201" s="16"/>
      <c r="BD201" s="85"/>
      <c r="BE201" s="16"/>
      <c r="BF201" s="85"/>
      <c r="BG201" s="16"/>
      <c r="BH201" s="85"/>
      <c r="BI201" s="16"/>
      <c r="BJ201" s="85"/>
      <c r="BK201" s="16"/>
      <c r="BL201" s="85"/>
      <c r="BM201" s="16"/>
      <c r="BN201" s="85"/>
      <c r="BO201" s="16"/>
      <c r="BP201" s="85"/>
      <c r="BQ201" s="16"/>
      <c r="BR201" s="17"/>
      <c r="BS201" s="16"/>
      <c r="BT201" s="19"/>
      <c r="BU201" s="17"/>
      <c r="BV201" s="16"/>
      <c r="BW201" s="17"/>
      <c r="BX201" s="16"/>
      <c r="BY201" s="17"/>
      <c r="BZ201" s="16"/>
      <c r="CA201" s="17"/>
      <c r="CB201" s="16"/>
      <c r="CC201" s="17"/>
      <c r="CD201" s="16"/>
      <c r="CE201" s="17"/>
      <c r="CF201" s="16"/>
      <c r="CG201" s="15"/>
      <c r="CH201" s="16"/>
      <c r="CI201" s="15"/>
      <c r="CJ201" s="16"/>
      <c r="CK201" s="15"/>
      <c r="CL201" s="16"/>
      <c r="CM201" s="15"/>
      <c r="CN201" s="16"/>
      <c r="CO201" s="15"/>
      <c r="CP201" s="16"/>
      <c r="CQ201" s="15"/>
      <c r="CR201" s="16"/>
      <c r="CS201" s="19"/>
      <c r="CT201" s="20">
        <f t="shared" si="11"/>
        <v>57080</v>
      </c>
      <c r="CU201" s="20">
        <f t="shared" si="11"/>
        <v>57080</v>
      </c>
      <c r="CV201" s="21">
        <f t="shared" si="12"/>
        <v>0</v>
      </c>
    </row>
    <row r="202" spans="1:100" ht="25.5" customHeight="1">
      <c r="A202" s="86">
        <v>80</v>
      </c>
      <c r="B202" s="35" t="s">
        <v>809</v>
      </c>
      <c r="C202" s="9" t="s">
        <v>810</v>
      </c>
      <c r="D202" s="9" t="s">
        <v>1414</v>
      </c>
      <c r="E202" s="9" t="s">
        <v>1411</v>
      </c>
      <c r="F202" s="83" t="s">
        <v>811</v>
      </c>
      <c r="G202" s="22"/>
      <c r="H202" s="84" t="s">
        <v>1419</v>
      </c>
      <c r="I202" s="62">
        <v>4600</v>
      </c>
      <c r="J202" s="84" t="s">
        <v>29</v>
      </c>
      <c r="K202" s="14">
        <f t="shared" si="10"/>
        <v>6440</v>
      </c>
      <c r="L202" s="2"/>
      <c r="M202" s="15">
        <v>1500</v>
      </c>
      <c r="N202" s="16">
        <v>1500</v>
      </c>
      <c r="O202" s="15">
        <v>1000</v>
      </c>
      <c r="P202" s="16">
        <v>1000</v>
      </c>
      <c r="Q202" s="15">
        <v>5000</v>
      </c>
      <c r="R202" s="16">
        <v>5000</v>
      </c>
      <c r="S202" s="15">
        <v>8000</v>
      </c>
      <c r="T202" s="16">
        <v>1500</v>
      </c>
      <c r="U202" s="15"/>
      <c r="V202" s="16"/>
      <c r="W202" s="18">
        <v>3220</v>
      </c>
      <c r="X202" s="16">
        <v>9720</v>
      </c>
      <c r="Y202" s="18">
        <v>3220</v>
      </c>
      <c r="Z202" s="16">
        <v>3220</v>
      </c>
      <c r="AA202" s="18">
        <v>3220</v>
      </c>
      <c r="AB202" s="16">
        <v>0</v>
      </c>
      <c r="AC202" s="18">
        <v>3220</v>
      </c>
      <c r="AD202" s="16">
        <v>6440</v>
      </c>
      <c r="AE202" s="18">
        <v>3220</v>
      </c>
      <c r="AF202" s="16"/>
      <c r="AG202" s="18">
        <v>3220</v>
      </c>
      <c r="AH202" s="16">
        <v>6440</v>
      </c>
      <c r="AI202" s="18">
        <v>3220</v>
      </c>
      <c r="AJ202" s="16"/>
      <c r="AK202" s="18">
        <v>3220</v>
      </c>
      <c r="AL202" s="16"/>
      <c r="AM202" s="18">
        <v>3220</v>
      </c>
      <c r="AN202" s="16">
        <v>3220</v>
      </c>
      <c r="AO202" s="85"/>
      <c r="AP202" s="16"/>
      <c r="AQ202" s="85"/>
      <c r="AR202" s="16"/>
      <c r="AS202" s="85"/>
      <c r="AT202" s="16"/>
      <c r="AU202" s="82"/>
      <c r="AV202" s="85"/>
      <c r="AW202" s="16"/>
      <c r="AX202" s="85"/>
      <c r="AY202" s="16"/>
      <c r="AZ202" s="85"/>
      <c r="BA202" s="16"/>
      <c r="BB202" s="85"/>
      <c r="BC202" s="16"/>
      <c r="BD202" s="85"/>
      <c r="BE202" s="16"/>
      <c r="BF202" s="85"/>
      <c r="BG202" s="16"/>
      <c r="BH202" s="85"/>
      <c r="BI202" s="16"/>
      <c r="BJ202" s="85"/>
      <c r="BK202" s="16"/>
      <c r="BL202" s="85"/>
      <c r="BM202" s="16"/>
      <c r="BN202" s="85"/>
      <c r="BO202" s="16"/>
      <c r="BP202" s="85"/>
      <c r="BQ202" s="16"/>
      <c r="BR202" s="17"/>
      <c r="BS202" s="16"/>
      <c r="BT202" s="19"/>
      <c r="BU202" s="17"/>
      <c r="BV202" s="16"/>
      <c r="BW202" s="17"/>
      <c r="BX202" s="16"/>
      <c r="BY202" s="17"/>
      <c r="BZ202" s="16"/>
      <c r="CA202" s="17"/>
      <c r="CB202" s="16"/>
      <c r="CC202" s="17"/>
      <c r="CD202" s="16"/>
      <c r="CE202" s="17"/>
      <c r="CF202" s="16"/>
      <c r="CG202" s="15"/>
      <c r="CH202" s="16"/>
      <c r="CI202" s="15"/>
      <c r="CJ202" s="16"/>
      <c r="CK202" s="15"/>
      <c r="CL202" s="16"/>
      <c r="CM202" s="15"/>
      <c r="CN202" s="16"/>
      <c r="CO202" s="15"/>
      <c r="CP202" s="16"/>
      <c r="CQ202" s="15"/>
      <c r="CR202" s="16"/>
      <c r="CS202" s="19"/>
      <c r="CT202" s="20">
        <f t="shared" si="11"/>
        <v>44480</v>
      </c>
      <c r="CU202" s="20">
        <f t="shared" si="11"/>
        <v>38040</v>
      </c>
      <c r="CV202" s="21">
        <f t="shared" si="12"/>
        <v>6440</v>
      </c>
    </row>
    <row r="203" spans="1:100" ht="25.5" customHeight="1">
      <c r="A203" s="7">
        <v>73</v>
      </c>
      <c r="B203" s="34" t="s">
        <v>239</v>
      </c>
      <c r="C203" s="9" t="s">
        <v>240</v>
      </c>
      <c r="D203" s="9" t="s">
        <v>1414</v>
      </c>
      <c r="E203" s="9" t="s">
        <v>1412</v>
      </c>
      <c r="F203" s="10" t="s">
        <v>241</v>
      </c>
      <c r="G203" s="22"/>
      <c r="H203" s="24"/>
      <c r="I203" s="12">
        <v>6600</v>
      </c>
      <c r="J203" s="24"/>
      <c r="K203" s="27">
        <f>CT203</f>
        <v>57080</v>
      </c>
      <c r="L203" s="2"/>
      <c r="M203" s="15">
        <v>1500</v>
      </c>
      <c r="N203" s="16">
        <v>1500</v>
      </c>
      <c r="O203" s="15">
        <v>1000</v>
      </c>
      <c r="P203" s="16">
        <v>1000</v>
      </c>
      <c r="Q203" s="15">
        <v>5000</v>
      </c>
      <c r="R203" s="16">
        <v>5000</v>
      </c>
      <c r="S203" s="15">
        <v>8000</v>
      </c>
      <c r="T203" s="16">
        <v>1500</v>
      </c>
      <c r="U203" s="17"/>
      <c r="V203" s="16"/>
      <c r="W203" s="15"/>
      <c r="X203" s="16"/>
      <c r="Y203" s="18">
        <v>4620</v>
      </c>
      <c r="Z203" s="16">
        <v>11120</v>
      </c>
      <c r="AA203" s="18">
        <v>4620</v>
      </c>
      <c r="AB203" s="16">
        <v>0</v>
      </c>
      <c r="AC203" s="18">
        <v>4620</v>
      </c>
      <c r="AD203" s="16">
        <v>9240</v>
      </c>
      <c r="AE203" s="18">
        <v>4620</v>
      </c>
      <c r="AF203" s="16">
        <v>4620</v>
      </c>
      <c r="AG203" s="18">
        <v>4620</v>
      </c>
      <c r="AH203" s="16"/>
      <c r="AI203" s="18">
        <v>4620</v>
      </c>
      <c r="AJ203" s="16"/>
      <c r="AK203" s="18">
        <v>4620</v>
      </c>
      <c r="AL203" s="16"/>
      <c r="AM203" s="18">
        <v>4620</v>
      </c>
      <c r="AN203" s="16"/>
      <c r="AO203" s="18">
        <v>4620</v>
      </c>
      <c r="AP203" s="16"/>
      <c r="AQ203" s="17"/>
      <c r="AR203" s="16"/>
      <c r="AS203" s="17"/>
      <c r="AT203" s="16"/>
      <c r="AU203" s="82"/>
      <c r="AV203" s="85"/>
      <c r="AW203" s="16"/>
      <c r="AX203" s="85"/>
      <c r="AY203" s="16"/>
      <c r="AZ203" s="85"/>
      <c r="BA203" s="16"/>
      <c r="BB203" s="85"/>
      <c r="BC203" s="16"/>
      <c r="BD203" s="85"/>
      <c r="BE203" s="16"/>
      <c r="BF203" s="85"/>
      <c r="BG203" s="16"/>
      <c r="BH203" s="85"/>
      <c r="BI203" s="16"/>
      <c r="BJ203" s="85"/>
      <c r="BK203" s="16"/>
      <c r="BL203" s="85"/>
      <c r="BM203" s="16"/>
      <c r="BN203" s="85"/>
      <c r="BO203" s="16"/>
      <c r="BP203" s="85"/>
      <c r="BQ203" s="16"/>
      <c r="BR203" s="17"/>
      <c r="BS203" s="16"/>
      <c r="BT203" s="19"/>
      <c r="BU203" s="17"/>
      <c r="BV203" s="16"/>
      <c r="BW203" s="17"/>
      <c r="BX203" s="16"/>
      <c r="BY203" s="17"/>
      <c r="BZ203" s="16"/>
      <c r="CA203" s="17"/>
      <c r="CB203" s="16"/>
      <c r="CC203" s="17"/>
      <c r="CD203" s="16"/>
      <c r="CE203" s="17"/>
      <c r="CF203" s="16"/>
      <c r="CG203" s="15"/>
      <c r="CH203" s="16"/>
      <c r="CI203" s="15"/>
      <c r="CJ203" s="16"/>
      <c r="CK203" s="15"/>
      <c r="CL203" s="16"/>
      <c r="CM203" s="15"/>
      <c r="CN203" s="16"/>
      <c r="CO203" s="15"/>
      <c r="CP203" s="16"/>
      <c r="CQ203" s="15"/>
      <c r="CR203" s="16"/>
      <c r="CS203" s="19"/>
      <c r="CT203" s="20">
        <f t="shared" si="11"/>
        <v>57080</v>
      </c>
      <c r="CU203" s="20">
        <f t="shared" si="11"/>
        <v>33980</v>
      </c>
      <c r="CV203" s="21">
        <f t="shared" si="12"/>
        <v>23100</v>
      </c>
    </row>
    <row r="204" spans="1:100" ht="25.5" customHeight="1">
      <c r="A204" s="86">
        <v>81</v>
      </c>
      <c r="B204" s="35" t="s">
        <v>812</v>
      </c>
      <c r="C204" s="9" t="s">
        <v>813</v>
      </c>
      <c r="D204" s="9" t="s">
        <v>1414</v>
      </c>
      <c r="E204" s="9" t="s">
        <v>1411</v>
      </c>
      <c r="F204" s="83" t="s">
        <v>814</v>
      </c>
      <c r="G204" s="144"/>
      <c r="H204" s="100" t="s">
        <v>639</v>
      </c>
      <c r="I204" s="62">
        <v>4600</v>
      </c>
      <c r="J204" s="84" t="s">
        <v>639</v>
      </c>
      <c r="K204" s="14">
        <f>CV204</f>
        <v>3220</v>
      </c>
      <c r="L204" s="2"/>
      <c r="M204" s="15">
        <v>1500</v>
      </c>
      <c r="N204" s="16">
        <v>1500</v>
      </c>
      <c r="O204" s="15">
        <v>1000</v>
      </c>
      <c r="P204" s="16">
        <v>1000</v>
      </c>
      <c r="Q204" s="15">
        <v>5000</v>
      </c>
      <c r="R204" s="16">
        <v>5000</v>
      </c>
      <c r="S204" s="15">
        <v>8000</v>
      </c>
      <c r="T204" s="16">
        <v>8000</v>
      </c>
      <c r="U204" s="15"/>
      <c r="V204" s="16"/>
      <c r="W204" s="18">
        <v>3220</v>
      </c>
      <c r="X204" s="16">
        <v>0</v>
      </c>
      <c r="Y204" s="18">
        <v>3220</v>
      </c>
      <c r="Z204" s="16">
        <f>3220+0</f>
        <v>3220</v>
      </c>
      <c r="AA204" s="18">
        <v>3220</v>
      </c>
      <c r="AB204" s="16"/>
      <c r="AC204" s="18">
        <v>3220</v>
      </c>
      <c r="AD204" s="16">
        <v>3220</v>
      </c>
      <c r="AE204" s="18">
        <v>3220</v>
      </c>
      <c r="AF204" s="16">
        <v>3220</v>
      </c>
      <c r="AG204" s="18">
        <v>3220</v>
      </c>
      <c r="AH204" s="16">
        <f>3220+3220</f>
        <v>6440</v>
      </c>
      <c r="AI204" s="18">
        <v>3220</v>
      </c>
      <c r="AJ204" s="16"/>
      <c r="AK204" s="18">
        <v>3220</v>
      </c>
      <c r="AL204" s="16">
        <v>9660</v>
      </c>
      <c r="AM204" s="18">
        <v>3220</v>
      </c>
      <c r="AN204" s="16"/>
      <c r="AO204" s="85"/>
      <c r="AP204" s="16"/>
      <c r="AQ204" s="85"/>
      <c r="AR204" s="16"/>
      <c r="AS204" s="85"/>
      <c r="AT204" s="16"/>
      <c r="AU204" s="82"/>
      <c r="AV204" s="85"/>
      <c r="AW204" s="16"/>
      <c r="AX204" s="85"/>
      <c r="AY204" s="16"/>
      <c r="AZ204" s="85"/>
      <c r="BA204" s="16"/>
      <c r="BB204" s="85"/>
      <c r="BC204" s="16"/>
      <c r="BD204" s="85"/>
      <c r="BE204" s="16"/>
      <c r="BF204" s="85"/>
      <c r="BG204" s="16"/>
      <c r="BH204" s="85"/>
      <c r="BI204" s="16"/>
      <c r="BJ204" s="85"/>
      <c r="BK204" s="16"/>
      <c r="BL204" s="85"/>
      <c r="BM204" s="16"/>
      <c r="BN204" s="85"/>
      <c r="BO204" s="16"/>
      <c r="BP204" s="85"/>
      <c r="BQ204" s="16"/>
      <c r="BR204" s="17"/>
      <c r="BS204" s="16"/>
      <c r="BT204" s="19"/>
      <c r="BU204" s="17"/>
      <c r="BV204" s="16"/>
      <c r="BW204" s="17"/>
      <c r="BX204" s="16"/>
      <c r="BY204" s="17"/>
      <c r="BZ204" s="16"/>
      <c r="CA204" s="17"/>
      <c r="CB204" s="16"/>
      <c r="CC204" s="17"/>
      <c r="CD204" s="16"/>
      <c r="CE204" s="17"/>
      <c r="CF204" s="16"/>
      <c r="CG204" s="15"/>
      <c r="CH204" s="16"/>
      <c r="CI204" s="15"/>
      <c r="CJ204" s="16"/>
      <c r="CK204" s="15"/>
      <c r="CL204" s="16"/>
      <c r="CM204" s="15"/>
      <c r="CN204" s="16"/>
      <c r="CO204" s="15"/>
      <c r="CP204" s="16"/>
      <c r="CQ204" s="15"/>
      <c r="CR204" s="16"/>
      <c r="CS204" s="19"/>
      <c r="CT204" s="20">
        <f t="shared" si="11"/>
        <v>44480</v>
      </c>
      <c r="CU204" s="20">
        <f t="shared" si="11"/>
        <v>41260</v>
      </c>
      <c r="CV204" s="21">
        <f t="shared" si="12"/>
        <v>3220</v>
      </c>
    </row>
    <row r="205" spans="1:100" ht="25.5" customHeight="1">
      <c r="A205" s="7">
        <v>82</v>
      </c>
      <c r="B205" s="35" t="s">
        <v>815</v>
      </c>
      <c r="C205" s="9" t="s">
        <v>816</v>
      </c>
      <c r="D205" s="9" t="s">
        <v>1414</v>
      </c>
      <c r="E205" s="9" t="s">
        <v>1411</v>
      </c>
      <c r="F205" s="83" t="s">
        <v>817</v>
      </c>
      <c r="G205" s="22"/>
      <c r="H205" s="84"/>
      <c r="I205" s="62">
        <v>6600</v>
      </c>
      <c r="J205" s="84"/>
      <c r="K205" s="14">
        <f>CV205</f>
        <v>0</v>
      </c>
      <c r="L205" s="2"/>
      <c r="M205" s="15">
        <v>1500</v>
      </c>
      <c r="N205" s="16">
        <v>1500</v>
      </c>
      <c r="O205" s="15">
        <v>1000</v>
      </c>
      <c r="P205" s="16">
        <v>1000</v>
      </c>
      <c r="Q205" s="15">
        <v>5000</v>
      </c>
      <c r="R205" s="16">
        <v>5000</v>
      </c>
      <c r="S205" s="15">
        <v>8000</v>
      </c>
      <c r="T205" s="16">
        <f>1500+6500</f>
        <v>8000</v>
      </c>
      <c r="U205" s="15"/>
      <c r="V205" s="16"/>
      <c r="W205" s="18">
        <v>4620</v>
      </c>
      <c r="X205" s="16">
        <v>0</v>
      </c>
      <c r="Y205" s="18">
        <v>4620</v>
      </c>
      <c r="Z205" s="16">
        <f>9100+140</f>
        <v>9240</v>
      </c>
      <c r="AA205" s="18">
        <v>4620</v>
      </c>
      <c r="AB205" s="16">
        <v>0</v>
      </c>
      <c r="AC205" s="18">
        <v>4620</v>
      </c>
      <c r="AD205" s="16">
        <v>9240</v>
      </c>
      <c r="AE205" s="18">
        <v>4620</v>
      </c>
      <c r="AF205" s="16"/>
      <c r="AG205" s="18">
        <v>4620</v>
      </c>
      <c r="AH205" s="16"/>
      <c r="AI205" s="18">
        <v>4620</v>
      </c>
      <c r="AJ205" s="16"/>
      <c r="AK205" s="18">
        <v>4620</v>
      </c>
      <c r="AL205" s="16">
        <v>4620</v>
      </c>
      <c r="AM205" s="18">
        <v>4620</v>
      </c>
      <c r="AN205" s="16">
        <v>18480</v>
      </c>
      <c r="AO205" s="85"/>
      <c r="AP205" s="16"/>
      <c r="AQ205" s="85"/>
      <c r="AR205" s="16"/>
      <c r="AS205" s="85"/>
      <c r="AT205" s="16"/>
      <c r="AU205" s="82"/>
      <c r="AV205" s="85"/>
      <c r="AW205" s="16"/>
      <c r="AX205" s="85"/>
      <c r="AY205" s="16"/>
      <c r="AZ205" s="85"/>
      <c r="BA205" s="16"/>
      <c r="BB205" s="85"/>
      <c r="BC205" s="16"/>
      <c r="BD205" s="85"/>
      <c r="BE205" s="16"/>
      <c r="BF205" s="85"/>
      <c r="BG205" s="16"/>
      <c r="BH205" s="85"/>
      <c r="BI205" s="16"/>
      <c r="BJ205" s="85"/>
      <c r="BK205" s="16"/>
      <c r="BL205" s="85"/>
      <c r="BM205" s="16"/>
      <c r="BN205" s="85"/>
      <c r="BO205" s="16"/>
      <c r="BP205" s="85"/>
      <c r="BQ205" s="16"/>
      <c r="BR205" s="17"/>
      <c r="BS205" s="16"/>
      <c r="BT205" s="19"/>
      <c r="BU205" s="17"/>
      <c r="BV205" s="16"/>
      <c r="BW205" s="17"/>
      <c r="BX205" s="16"/>
      <c r="BY205" s="17"/>
      <c r="BZ205" s="16"/>
      <c r="CA205" s="17"/>
      <c r="CB205" s="16"/>
      <c r="CC205" s="17"/>
      <c r="CD205" s="16"/>
      <c r="CE205" s="17"/>
      <c r="CF205" s="16"/>
      <c r="CG205" s="15"/>
      <c r="CH205" s="16"/>
      <c r="CI205" s="15"/>
      <c r="CJ205" s="16"/>
      <c r="CK205" s="15"/>
      <c r="CL205" s="16"/>
      <c r="CM205" s="15"/>
      <c r="CN205" s="16"/>
      <c r="CO205" s="15"/>
      <c r="CP205" s="16"/>
      <c r="CQ205" s="15"/>
      <c r="CR205" s="16"/>
      <c r="CS205" s="19"/>
      <c r="CT205" s="20">
        <f t="shared" si="11"/>
        <v>57080</v>
      </c>
      <c r="CU205" s="20">
        <f t="shared" si="11"/>
        <v>57080</v>
      </c>
      <c r="CV205" s="21">
        <f t="shared" si="12"/>
        <v>0</v>
      </c>
    </row>
    <row r="206" spans="1:100" ht="25.5" customHeight="1">
      <c r="A206" s="86">
        <v>83</v>
      </c>
      <c r="B206" s="35" t="s">
        <v>818</v>
      </c>
      <c r="C206" s="9" t="s">
        <v>819</v>
      </c>
      <c r="D206" s="9" t="s">
        <v>1414</v>
      </c>
      <c r="E206" s="9" t="s">
        <v>1411</v>
      </c>
      <c r="F206" s="83" t="s">
        <v>820</v>
      </c>
      <c r="G206" s="22"/>
      <c r="H206" s="84"/>
      <c r="I206" s="62">
        <v>6600</v>
      </c>
      <c r="J206" s="84"/>
      <c r="K206" s="14">
        <f>CV206</f>
        <v>9240</v>
      </c>
      <c r="L206" s="2"/>
      <c r="M206" s="15">
        <v>1500</v>
      </c>
      <c r="N206" s="16">
        <v>1500</v>
      </c>
      <c r="O206" s="15">
        <v>1000</v>
      </c>
      <c r="P206" s="16">
        <v>1000</v>
      </c>
      <c r="Q206" s="15">
        <v>5000</v>
      </c>
      <c r="R206" s="16">
        <v>5000</v>
      </c>
      <c r="S206" s="15">
        <v>8000</v>
      </c>
      <c r="T206" s="16">
        <v>8000</v>
      </c>
      <c r="U206" s="15"/>
      <c r="V206" s="16"/>
      <c r="W206" s="18">
        <v>4620</v>
      </c>
      <c r="X206" s="16">
        <v>0</v>
      </c>
      <c r="Y206" s="18">
        <v>4620</v>
      </c>
      <c r="Z206" s="16">
        <f>4620+0</f>
        <v>4620</v>
      </c>
      <c r="AA206" s="18">
        <v>4620</v>
      </c>
      <c r="AB206" s="16">
        <v>0</v>
      </c>
      <c r="AC206" s="18">
        <v>4620</v>
      </c>
      <c r="AD206" s="16">
        <v>9240</v>
      </c>
      <c r="AE206" s="18">
        <v>4620</v>
      </c>
      <c r="AF206" s="16"/>
      <c r="AG206" s="18">
        <v>4620</v>
      </c>
      <c r="AH206" s="16">
        <v>9240</v>
      </c>
      <c r="AI206" s="18">
        <v>4620</v>
      </c>
      <c r="AJ206" s="16"/>
      <c r="AK206" s="18">
        <v>4620</v>
      </c>
      <c r="AL206" s="16"/>
      <c r="AM206" s="18">
        <v>4620</v>
      </c>
      <c r="AN206" s="16">
        <v>9240</v>
      </c>
      <c r="AO206" s="85"/>
      <c r="AP206" s="16"/>
      <c r="AQ206" s="85"/>
      <c r="AR206" s="16"/>
      <c r="AS206" s="85"/>
      <c r="AT206" s="16"/>
      <c r="AU206" s="82"/>
      <c r="AV206" s="85"/>
      <c r="AW206" s="16"/>
      <c r="AX206" s="85"/>
      <c r="AY206" s="16"/>
      <c r="AZ206" s="85"/>
      <c r="BA206" s="16"/>
      <c r="BB206" s="85"/>
      <c r="BC206" s="16"/>
      <c r="BD206" s="85"/>
      <c r="BE206" s="16"/>
      <c r="BF206" s="85"/>
      <c r="BG206" s="16"/>
      <c r="BH206" s="85"/>
      <c r="BI206" s="16"/>
      <c r="BJ206" s="85"/>
      <c r="BK206" s="16"/>
      <c r="BL206" s="85"/>
      <c r="BM206" s="16"/>
      <c r="BN206" s="85"/>
      <c r="BO206" s="16"/>
      <c r="BP206" s="85"/>
      <c r="BQ206" s="16"/>
      <c r="BR206" s="17"/>
      <c r="BS206" s="16"/>
      <c r="BT206" s="19"/>
      <c r="BU206" s="17"/>
      <c r="BV206" s="16"/>
      <c r="BW206" s="17"/>
      <c r="BX206" s="16"/>
      <c r="BY206" s="17"/>
      <c r="BZ206" s="16"/>
      <c r="CA206" s="17"/>
      <c r="CB206" s="16"/>
      <c r="CC206" s="17"/>
      <c r="CD206" s="16"/>
      <c r="CE206" s="17"/>
      <c r="CF206" s="16"/>
      <c r="CG206" s="15"/>
      <c r="CH206" s="16"/>
      <c r="CI206" s="15"/>
      <c r="CJ206" s="16"/>
      <c r="CK206" s="15"/>
      <c r="CL206" s="16"/>
      <c r="CM206" s="15"/>
      <c r="CN206" s="16"/>
      <c r="CO206" s="15"/>
      <c r="CP206" s="16"/>
      <c r="CQ206" s="15"/>
      <c r="CR206" s="16"/>
      <c r="CS206" s="19"/>
      <c r="CT206" s="20">
        <f t="shared" si="11"/>
        <v>57080</v>
      </c>
      <c r="CU206" s="20">
        <f t="shared" si="11"/>
        <v>47840</v>
      </c>
      <c r="CV206" s="21">
        <f t="shared" si="12"/>
        <v>9240</v>
      </c>
    </row>
    <row r="207" spans="1:100" ht="25.5" customHeight="1">
      <c r="A207" s="7">
        <v>84</v>
      </c>
      <c r="B207" s="35" t="s">
        <v>821</v>
      </c>
      <c r="C207" s="9" t="s">
        <v>822</v>
      </c>
      <c r="D207" s="9" t="s">
        <v>1414</v>
      </c>
      <c r="E207" s="9" t="s">
        <v>1411</v>
      </c>
      <c r="F207" s="83" t="s">
        <v>823</v>
      </c>
      <c r="G207" s="22"/>
      <c r="H207" s="84"/>
      <c r="I207" s="62">
        <v>6600</v>
      </c>
      <c r="J207" s="84"/>
      <c r="K207" s="14">
        <f>CV207</f>
        <v>20360</v>
      </c>
      <c r="L207" s="2"/>
      <c r="M207" s="15">
        <v>1500</v>
      </c>
      <c r="N207" s="16">
        <v>1500</v>
      </c>
      <c r="O207" s="15">
        <v>1000</v>
      </c>
      <c r="P207" s="16">
        <v>1000</v>
      </c>
      <c r="Q207" s="15">
        <v>5000</v>
      </c>
      <c r="R207" s="16">
        <v>5000</v>
      </c>
      <c r="S207" s="15">
        <v>8000</v>
      </c>
      <c r="T207" s="16">
        <f>1500+0</f>
        <v>1500</v>
      </c>
      <c r="U207" s="15"/>
      <c r="V207" s="16"/>
      <c r="W207" s="18">
        <v>4620</v>
      </c>
      <c r="X207" s="16"/>
      <c r="Y207" s="18">
        <v>4620</v>
      </c>
      <c r="Z207" s="16">
        <v>9240</v>
      </c>
      <c r="AA207" s="18">
        <v>4620</v>
      </c>
      <c r="AB207" s="16">
        <v>4620</v>
      </c>
      <c r="AC207" s="18">
        <v>4620</v>
      </c>
      <c r="AD207" s="16">
        <v>4620</v>
      </c>
      <c r="AE207" s="18">
        <v>4620</v>
      </c>
      <c r="AF207" s="16">
        <v>4620</v>
      </c>
      <c r="AG207" s="18">
        <v>4620</v>
      </c>
      <c r="AH207" s="16"/>
      <c r="AI207" s="18">
        <v>4620</v>
      </c>
      <c r="AJ207" s="16">
        <v>4620</v>
      </c>
      <c r="AK207" s="18">
        <v>4620</v>
      </c>
      <c r="AL207" s="16"/>
      <c r="AM207" s="18">
        <v>4620</v>
      </c>
      <c r="AN207" s="16"/>
      <c r="AO207" s="85"/>
      <c r="AP207" s="16"/>
      <c r="AQ207" s="85"/>
      <c r="AR207" s="16"/>
      <c r="AS207" s="85"/>
      <c r="AT207" s="16"/>
      <c r="AU207" s="82"/>
      <c r="AV207" s="85"/>
      <c r="AW207" s="16"/>
      <c r="AX207" s="85"/>
      <c r="AY207" s="16"/>
      <c r="AZ207" s="85"/>
      <c r="BA207" s="16"/>
      <c r="BB207" s="85"/>
      <c r="BC207" s="16"/>
      <c r="BD207" s="85"/>
      <c r="BE207" s="16"/>
      <c r="BF207" s="85"/>
      <c r="BG207" s="16"/>
      <c r="BH207" s="85"/>
      <c r="BI207" s="16"/>
      <c r="BJ207" s="85"/>
      <c r="BK207" s="16"/>
      <c r="BL207" s="85"/>
      <c r="BM207" s="16"/>
      <c r="BN207" s="85"/>
      <c r="BO207" s="16"/>
      <c r="BP207" s="85"/>
      <c r="BQ207" s="16"/>
      <c r="BR207" s="17"/>
      <c r="BS207" s="16"/>
      <c r="BT207" s="19"/>
      <c r="BU207" s="17"/>
      <c r="BV207" s="16"/>
      <c r="BW207" s="17"/>
      <c r="BX207" s="16"/>
      <c r="BY207" s="17"/>
      <c r="BZ207" s="16"/>
      <c r="CA207" s="17"/>
      <c r="CB207" s="16"/>
      <c r="CC207" s="17"/>
      <c r="CD207" s="16"/>
      <c r="CE207" s="17"/>
      <c r="CF207" s="16"/>
      <c r="CG207" s="15"/>
      <c r="CH207" s="16"/>
      <c r="CI207" s="15"/>
      <c r="CJ207" s="16"/>
      <c r="CK207" s="15"/>
      <c r="CL207" s="16"/>
      <c r="CM207" s="15"/>
      <c r="CN207" s="16"/>
      <c r="CO207" s="15"/>
      <c r="CP207" s="16"/>
      <c r="CQ207" s="15"/>
      <c r="CR207" s="16"/>
      <c r="CS207" s="19"/>
      <c r="CT207" s="20">
        <f t="shared" si="11"/>
        <v>57080</v>
      </c>
      <c r="CU207" s="20">
        <f t="shared" si="11"/>
        <v>36720</v>
      </c>
      <c r="CV207" s="21">
        <f t="shared" si="12"/>
        <v>20360</v>
      </c>
    </row>
    <row r="208" spans="1:100" ht="25.5" customHeight="1">
      <c r="A208" s="86">
        <v>74</v>
      </c>
      <c r="B208" s="35" t="s">
        <v>242</v>
      </c>
      <c r="C208" s="9" t="s">
        <v>243</v>
      </c>
      <c r="D208" s="9" t="s">
        <v>1414</v>
      </c>
      <c r="E208" s="9" t="s">
        <v>1412</v>
      </c>
      <c r="F208" s="10" t="s">
        <v>244</v>
      </c>
      <c r="G208" s="22"/>
      <c r="H208" s="23" t="s">
        <v>1419</v>
      </c>
      <c r="I208" s="12">
        <v>4600</v>
      </c>
      <c r="J208" s="23" t="s">
        <v>29</v>
      </c>
      <c r="K208" s="14">
        <f>CT208</f>
        <v>44480</v>
      </c>
      <c r="L208" s="2"/>
      <c r="M208" s="15">
        <v>1500</v>
      </c>
      <c r="N208" s="16">
        <v>1500</v>
      </c>
      <c r="O208" s="15">
        <v>1000</v>
      </c>
      <c r="P208" s="16">
        <v>1000</v>
      </c>
      <c r="Q208" s="15">
        <v>5000</v>
      </c>
      <c r="R208" s="16">
        <v>5000</v>
      </c>
      <c r="S208" s="15">
        <v>8000</v>
      </c>
      <c r="T208" s="16">
        <f>1500+0</f>
        <v>1500</v>
      </c>
      <c r="U208" s="17"/>
      <c r="V208" s="16"/>
      <c r="W208" s="15"/>
      <c r="X208" s="16"/>
      <c r="Y208" s="18">
        <v>3220</v>
      </c>
      <c r="Z208" s="16">
        <v>3220</v>
      </c>
      <c r="AA208" s="18">
        <v>3220</v>
      </c>
      <c r="AB208" s="16">
        <v>0</v>
      </c>
      <c r="AC208" s="18">
        <v>3220</v>
      </c>
      <c r="AD208" s="16">
        <v>0</v>
      </c>
      <c r="AE208" s="18">
        <v>3220</v>
      </c>
      <c r="AF208" s="16">
        <v>16160</v>
      </c>
      <c r="AG208" s="18">
        <v>3220</v>
      </c>
      <c r="AH208" s="16">
        <v>3220</v>
      </c>
      <c r="AI208" s="18">
        <v>3220</v>
      </c>
      <c r="AJ208" s="16"/>
      <c r="AK208" s="18">
        <v>3220</v>
      </c>
      <c r="AL208" s="16"/>
      <c r="AM208" s="18">
        <v>3220</v>
      </c>
      <c r="AN208" s="16"/>
      <c r="AO208" s="18">
        <v>3220</v>
      </c>
      <c r="AP208" s="16">
        <v>12880</v>
      </c>
      <c r="AQ208" s="17"/>
      <c r="AR208" s="16"/>
      <c r="AS208" s="17"/>
      <c r="AT208" s="16"/>
      <c r="AU208" s="82"/>
      <c r="AV208" s="85"/>
      <c r="AW208" s="16"/>
      <c r="AX208" s="85"/>
      <c r="AY208" s="16"/>
      <c r="AZ208" s="85"/>
      <c r="BA208" s="16"/>
      <c r="BB208" s="85"/>
      <c r="BC208" s="16"/>
      <c r="BD208" s="85"/>
      <c r="BE208" s="16"/>
      <c r="BF208" s="85"/>
      <c r="BG208" s="16"/>
      <c r="BH208" s="85"/>
      <c r="BI208" s="16"/>
      <c r="BJ208" s="85"/>
      <c r="BK208" s="16"/>
      <c r="BL208" s="85"/>
      <c r="BM208" s="16"/>
      <c r="BN208" s="85"/>
      <c r="BO208" s="16"/>
      <c r="BP208" s="85"/>
      <c r="BQ208" s="16"/>
      <c r="BR208" s="17"/>
      <c r="BS208" s="16"/>
      <c r="BT208" s="19"/>
      <c r="BU208" s="17"/>
      <c r="BV208" s="16"/>
      <c r="BW208" s="17"/>
      <c r="BX208" s="16"/>
      <c r="BY208" s="17"/>
      <c r="BZ208" s="16"/>
      <c r="CA208" s="17"/>
      <c r="CB208" s="16"/>
      <c r="CC208" s="17"/>
      <c r="CD208" s="16"/>
      <c r="CE208" s="17"/>
      <c r="CF208" s="16"/>
      <c r="CG208" s="15"/>
      <c r="CH208" s="16"/>
      <c r="CI208" s="15"/>
      <c r="CJ208" s="16"/>
      <c r="CK208" s="15"/>
      <c r="CL208" s="16"/>
      <c r="CM208" s="15"/>
      <c r="CN208" s="16"/>
      <c r="CO208" s="15"/>
      <c r="CP208" s="16"/>
      <c r="CQ208" s="15"/>
      <c r="CR208" s="16"/>
      <c r="CS208" s="19"/>
      <c r="CT208" s="20">
        <f t="shared" si="11"/>
        <v>44480</v>
      </c>
      <c r="CU208" s="20">
        <f t="shared" si="11"/>
        <v>44480</v>
      </c>
      <c r="CV208" s="21">
        <f t="shared" si="12"/>
        <v>0</v>
      </c>
    </row>
    <row r="209" spans="1:100" ht="25.5" customHeight="1">
      <c r="A209" s="7">
        <v>75</v>
      </c>
      <c r="B209" s="35" t="s">
        <v>245</v>
      </c>
      <c r="C209" s="9" t="s">
        <v>246</v>
      </c>
      <c r="D209" s="9" t="s">
        <v>1414</v>
      </c>
      <c r="E209" s="9" t="s">
        <v>1412</v>
      </c>
      <c r="F209" s="10" t="s">
        <v>247</v>
      </c>
      <c r="G209" s="22"/>
      <c r="H209" s="23" t="s">
        <v>1419</v>
      </c>
      <c r="I209" s="12">
        <v>4600</v>
      </c>
      <c r="J209" s="23" t="s">
        <v>29</v>
      </c>
      <c r="K209" s="14">
        <f>CT209</f>
        <v>44480</v>
      </c>
      <c r="L209" s="2"/>
      <c r="M209" s="15">
        <v>1500</v>
      </c>
      <c r="N209" s="16">
        <v>1500</v>
      </c>
      <c r="O209" s="15">
        <v>1000</v>
      </c>
      <c r="P209" s="16">
        <v>1000</v>
      </c>
      <c r="Q209" s="15">
        <v>5000</v>
      </c>
      <c r="R209" s="16">
        <v>5000</v>
      </c>
      <c r="S209" s="15">
        <v>8000</v>
      </c>
      <c r="T209" s="16">
        <v>8000</v>
      </c>
      <c r="U209" s="17"/>
      <c r="V209" s="16"/>
      <c r="W209" s="15"/>
      <c r="X209" s="16"/>
      <c r="Y209" s="18">
        <v>3220</v>
      </c>
      <c r="Z209" s="16">
        <v>3220</v>
      </c>
      <c r="AA209" s="18">
        <v>3220</v>
      </c>
      <c r="AB209" s="16">
        <v>3220</v>
      </c>
      <c r="AC209" s="18">
        <v>3220</v>
      </c>
      <c r="AD209" s="16">
        <v>3220</v>
      </c>
      <c r="AE209" s="18">
        <v>3220</v>
      </c>
      <c r="AF209" s="16">
        <v>3220</v>
      </c>
      <c r="AG209" s="18">
        <v>3220</v>
      </c>
      <c r="AH209" s="16">
        <v>3220</v>
      </c>
      <c r="AI209" s="18">
        <v>3220</v>
      </c>
      <c r="AJ209" s="16">
        <v>3220</v>
      </c>
      <c r="AK209" s="18">
        <v>3220</v>
      </c>
      <c r="AL209" s="16">
        <v>3220</v>
      </c>
      <c r="AM209" s="18">
        <v>3220</v>
      </c>
      <c r="AN209" s="16">
        <v>3220</v>
      </c>
      <c r="AO209" s="18">
        <v>3220</v>
      </c>
      <c r="AP209" s="16">
        <v>3220</v>
      </c>
      <c r="AQ209" s="17"/>
      <c r="AR209" s="16"/>
      <c r="AS209" s="17"/>
      <c r="AT209" s="16"/>
      <c r="AU209" s="82"/>
      <c r="AV209" s="85"/>
      <c r="AW209" s="16"/>
      <c r="AX209" s="85"/>
      <c r="AY209" s="16"/>
      <c r="AZ209" s="85"/>
      <c r="BA209" s="16"/>
      <c r="BB209" s="85"/>
      <c r="BC209" s="16"/>
      <c r="BD209" s="85"/>
      <c r="BE209" s="16"/>
      <c r="BF209" s="85"/>
      <c r="BG209" s="16"/>
      <c r="BH209" s="85"/>
      <c r="BI209" s="16"/>
      <c r="BJ209" s="85"/>
      <c r="BK209" s="16"/>
      <c r="BL209" s="85"/>
      <c r="BM209" s="16"/>
      <c r="BN209" s="85"/>
      <c r="BO209" s="16"/>
      <c r="BP209" s="85"/>
      <c r="BQ209" s="16"/>
      <c r="BR209" s="17"/>
      <c r="BS209" s="16"/>
      <c r="BT209" s="19"/>
      <c r="BU209" s="17"/>
      <c r="BV209" s="16"/>
      <c r="BW209" s="17"/>
      <c r="BX209" s="16"/>
      <c r="BY209" s="17"/>
      <c r="BZ209" s="16"/>
      <c r="CA209" s="17"/>
      <c r="CB209" s="16"/>
      <c r="CC209" s="17"/>
      <c r="CD209" s="16"/>
      <c r="CE209" s="17"/>
      <c r="CF209" s="16"/>
      <c r="CG209" s="15"/>
      <c r="CH209" s="16"/>
      <c r="CI209" s="15"/>
      <c r="CJ209" s="16"/>
      <c r="CK209" s="15"/>
      <c r="CL209" s="16"/>
      <c r="CM209" s="15"/>
      <c r="CN209" s="16"/>
      <c r="CO209" s="15"/>
      <c r="CP209" s="16"/>
      <c r="CQ209" s="15"/>
      <c r="CR209" s="16"/>
      <c r="CS209" s="19"/>
      <c r="CT209" s="20">
        <f t="shared" si="11"/>
        <v>44480</v>
      </c>
      <c r="CU209" s="20">
        <f t="shared" si="11"/>
        <v>44480</v>
      </c>
      <c r="CV209" s="21">
        <f t="shared" si="12"/>
        <v>0</v>
      </c>
    </row>
    <row r="210" spans="1:100" ht="25.5" customHeight="1">
      <c r="A210" s="86">
        <v>76</v>
      </c>
      <c r="B210" s="35" t="s">
        <v>248</v>
      </c>
      <c r="C210" s="9" t="s">
        <v>249</v>
      </c>
      <c r="D210" s="9" t="s">
        <v>1414</v>
      </c>
      <c r="E210" s="9" t="s">
        <v>1412</v>
      </c>
      <c r="F210" s="10" t="s">
        <v>250</v>
      </c>
      <c r="G210" s="140"/>
      <c r="H210" s="13"/>
      <c r="I210" s="12">
        <v>6600</v>
      </c>
      <c r="J210" s="24"/>
      <c r="K210" s="14">
        <f>CT210</f>
        <v>57080</v>
      </c>
      <c r="L210" s="2"/>
      <c r="M210" s="15">
        <v>1500</v>
      </c>
      <c r="N210" s="16">
        <v>1500</v>
      </c>
      <c r="O210" s="15">
        <v>1000</v>
      </c>
      <c r="P210" s="16">
        <v>1000</v>
      </c>
      <c r="Q210" s="15">
        <v>5000</v>
      </c>
      <c r="R210" s="16">
        <v>5000</v>
      </c>
      <c r="S210" s="15">
        <v>8000</v>
      </c>
      <c r="T210" s="16">
        <v>1500</v>
      </c>
      <c r="U210" s="17"/>
      <c r="V210" s="16"/>
      <c r="W210" s="15"/>
      <c r="X210" s="16"/>
      <c r="Y210" s="18">
        <v>4620</v>
      </c>
      <c r="Z210" s="16">
        <v>0</v>
      </c>
      <c r="AA210" s="18">
        <v>4620</v>
      </c>
      <c r="AB210" s="16">
        <v>0</v>
      </c>
      <c r="AC210" s="18">
        <v>4620</v>
      </c>
      <c r="AD210" s="16">
        <v>0</v>
      </c>
      <c r="AE210" s="18">
        <v>4620</v>
      </c>
      <c r="AF210" s="16">
        <v>12500</v>
      </c>
      <c r="AG210" s="18">
        <v>4620</v>
      </c>
      <c r="AH210" s="16"/>
      <c r="AI210" s="18">
        <v>4620</v>
      </c>
      <c r="AJ210" s="16"/>
      <c r="AK210" s="18">
        <v>4620</v>
      </c>
      <c r="AL210" s="16"/>
      <c r="AM210" s="18">
        <v>4620</v>
      </c>
      <c r="AN210" s="16"/>
      <c r="AO210" s="18">
        <v>4620</v>
      </c>
      <c r="AP210" s="16">
        <v>7860</v>
      </c>
      <c r="AQ210" s="17"/>
      <c r="AR210" s="16"/>
      <c r="AS210" s="17"/>
      <c r="AT210" s="16"/>
      <c r="AU210" s="82"/>
      <c r="AV210" s="85"/>
      <c r="AW210" s="16"/>
      <c r="AX210" s="85"/>
      <c r="AY210" s="16"/>
      <c r="AZ210" s="85"/>
      <c r="BA210" s="16"/>
      <c r="BB210" s="85"/>
      <c r="BC210" s="16"/>
      <c r="BD210" s="85"/>
      <c r="BE210" s="16"/>
      <c r="BF210" s="85"/>
      <c r="BG210" s="16"/>
      <c r="BH210" s="85"/>
      <c r="BI210" s="16"/>
      <c r="BJ210" s="85"/>
      <c r="BK210" s="16"/>
      <c r="BL210" s="85"/>
      <c r="BM210" s="16"/>
      <c r="BN210" s="85"/>
      <c r="BO210" s="16"/>
      <c r="BP210" s="85"/>
      <c r="BQ210" s="16"/>
      <c r="BR210" s="17"/>
      <c r="BS210" s="16"/>
      <c r="BT210" s="19"/>
      <c r="BU210" s="17"/>
      <c r="BV210" s="16"/>
      <c r="BW210" s="17"/>
      <c r="BX210" s="16"/>
      <c r="BY210" s="17"/>
      <c r="BZ210" s="16"/>
      <c r="CA210" s="17"/>
      <c r="CB210" s="16"/>
      <c r="CC210" s="17"/>
      <c r="CD210" s="16"/>
      <c r="CE210" s="17"/>
      <c r="CF210" s="16"/>
      <c r="CG210" s="15"/>
      <c r="CH210" s="16"/>
      <c r="CI210" s="15"/>
      <c r="CJ210" s="16"/>
      <c r="CK210" s="15"/>
      <c r="CL210" s="16"/>
      <c r="CM210" s="15"/>
      <c r="CN210" s="16"/>
      <c r="CO210" s="15"/>
      <c r="CP210" s="16"/>
      <c r="CQ210" s="15"/>
      <c r="CR210" s="16"/>
      <c r="CS210" s="19"/>
      <c r="CT210" s="20">
        <f t="shared" si="11"/>
        <v>57080</v>
      </c>
      <c r="CU210" s="36">
        <f t="shared" si="11"/>
        <v>29360</v>
      </c>
      <c r="CV210" s="21">
        <f t="shared" si="12"/>
        <v>27720</v>
      </c>
    </row>
    <row r="211" spans="1:100" ht="25.5" customHeight="1">
      <c r="A211" s="7">
        <v>77</v>
      </c>
      <c r="B211" s="35" t="s">
        <v>251</v>
      </c>
      <c r="C211" s="9" t="s">
        <v>252</v>
      </c>
      <c r="D211" s="9" t="s">
        <v>1414</v>
      </c>
      <c r="E211" s="9" t="s">
        <v>1412</v>
      </c>
      <c r="F211" s="10" t="s">
        <v>253</v>
      </c>
      <c r="G211" s="22"/>
      <c r="H211" s="24"/>
      <c r="I211" s="12">
        <v>6600</v>
      </c>
      <c r="J211" s="24"/>
      <c r="K211" s="14">
        <f>CT211</f>
        <v>57080</v>
      </c>
      <c r="L211" s="2"/>
      <c r="M211" s="15">
        <v>1500</v>
      </c>
      <c r="N211" s="16">
        <v>1500</v>
      </c>
      <c r="O211" s="15">
        <v>1000</v>
      </c>
      <c r="P211" s="16">
        <v>1000</v>
      </c>
      <c r="Q211" s="15">
        <v>5000</v>
      </c>
      <c r="R211" s="16">
        <v>5000</v>
      </c>
      <c r="S211" s="15">
        <v>8000</v>
      </c>
      <c r="T211" s="16">
        <v>1500</v>
      </c>
      <c r="U211" s="17"/>
      <c r="V211" s="16"/>
      <c r="W211" s="15"/>
      <c r="X211" s="16"/>
      <c r="Y211" s="18">
        <v>4620</v>
      </c>
      <c r="Z211" s="16">
        <v>0</v>
      </c>
      <c r="AA211" s="18">
        <v>4620</v>
      </c>
      <c r="AB211" s="16">
        <v>0</v>
      </c>
      <c r="AC211" s="18">
        <v>4620</v>
      </c>
      <c r="AD211" s="16">
        <v>0</v>
      </c>
      <c r="AE211" s="18">
        <v>4620</v>
      </c>
      <c r="AF211" s="16">
        <v>12500</v>
      </c>
      <c r="AG211" s="18">
        <v>4620</v>
      </c>
      <c r="AH211" s="16"/>
      <c r="AI211" s="18">
        <v>4620</v>
      </c>
      <c r="AJ211" s="16"/>
      <c r="AK211" s="18">
        <v>4620</v>
      </c>
      <c r="AL211" s="16"/>
      <c r="AM211" s="18">
        <v>4620</v>
      </c>
      <c r="AN211" s="16"/>
      <c r="AO211" s="18">
        <v>4620</v>
      </c>
      <c r="AP211" s="16">
        <v>7860</v>
      </c>
      <c r="AQ211" s="17"/>
      <c r="AR211" s="16"/>
      <c r="AS211" s="17"/>
      <c r="AT211" s="16"/>
      <c r="AU211" s="82"/>
      <c r="AV211" s="85"/>
      <c r="AW211" s="16"/>
      <c r="AX211" s="85"/>
      <c r="AY211" s="16"/>
      <c r="AZ211" s="85"/>
      <c r="BA211" s="16"/>
      <c r="BB211" s="85"/>
      <c r="BC211" s="16"/>
      <c r="BD211" s="85"/>
      <c r="BE211" s="16"/>
      <c r="BF211" s="85"/>
      <c r="BG211" s="16"/>
      <c r="BH211" s="85"/>
      <c r="BI211" s="16"/>
      <c r="BJ211" s="85"/>
      <c r="BK211" s="16"/>
      <c r="BL211" s="85"/>
      <c r="BM211" s="16"/>
      <c r="BN211" s="85"/>
      <c r="BO211" s="16"/>
      <c r="BP211" s="85"/>
      <c r="BQ211" s="16"/>
      <c r="BR211" s="17"/>
      <c r="BS211" s="16"/>
      <c r="BT211" s="19"/>
      <c r="BU211" s="17"/>
      <c r="BV211" s="16"/>
      <c r="BW211" s="17"/>
      <c r="BX211" s="16"/>
      <c r="BY211" s="17"/>
      <c r="BZ211" s="16"/>
      <c r="CA211" s="17"/>
      <c r="CB211" s="16"/>
      <c r="CC211" s="17"/>
      <c r="CD211" s="16"/>
      <c r="CE211" s="17"/>
      <c r="CF211" s="16"/>
      <c r="CG211" s="15"/>
      <c r="CH211" s="16"/>
      <c r="CI211" s="15"/>
      <c r="CJ211" s="16"/>
      <c r="CK211" s="15"/>
      <c r="CL211" s="16"/>
      <c r="CM211" s="15"/>
      <c r="CN211" s="16"/>
      <c r="CO211" s="15"/>
      <c r="CP211" s="16"/>
      <c r="CQ211" s="15"/>
      <c r="CR211" s="16"/>
      <c r="CS211" s="19"/>
      <c r="CT211" s="20">
        <f t="shared" si="11"/>
        <v>57080</v>
      </c>
      <c r="CU211" s="20">
        <f t="shared" si="11"/>
        <v>29360</v>
      </c>
      <c r="CV211" s="21">
        <f t="shared" si="12"/>
        <v>27720</v>
      </c>
    </row>
    <row r="212" spans="1:100" ht="25.5" customHeight="1">
      <c r="A212" s="86">
        <v>85</v>
      </c>
      <c r="B212" s="35" t="s">
        <v>824</v>
      </c>
      <c r="C212" s="9" t="s">
        <v>825</v>
      </c>
      <c r="D212" s="9" t="s">
        <v>1414</v>
      </c>
      <c r="E212" s="9" t="s">
        <v>1411</v>
      </c>
      <c r="F212" s="83" t="s">
        <v>826</v>
      </c>
      <c r="G212" s="89" t="s">
        <v>383</v>
      </c>
      <c r="H212" s="13" t="s">
        <v>1417</v>
      </c>
      <c r="I212" s="62">
        <v>6200</v>
      </c>
      <c r="K212" s="14">
        <f>CV212</f>
        <v>4050</v>
      </c>
      <c r="L212" s="2"/>
      <c r="M212" s="15">
        <v>1500</v>
      </c>
      <c r="N212" s="16">
        <v>1500</v>
      </c>
      <c r="O212" s="15">
        <v>1000</v>
      </c>
      <c r="P212" s="16">
        <v>1000</v>
      </c>
      <c r="Q212" s="15">
        <v>5000</v>
      </c>
      <c r="R212" s="16">
        <v>5000</v>
      </c>
      <c r="S212" s="15">
        <v>8000</v>
      </c>
      <c r="T212" s="16">
        <f>1500+0</f>
        <v>1500</v>
      </c>
      <c r="U212" s="15"/>
      <c r="V212" s="16"/>
      <c r="W212" s="18">
        <v>4340</v>
      </c>
      <c r="X212" s="16">
        <v>0</v>
      </c>
      <c r="Y212" s="18">
        <v>4340</v>
      </c>
      <c r="Z212" s="16">
        <v>0</v>
      </c>
      <c r="AA212" s="18">
        <v>4340</v>
      </c>
      <c r="AB212" s="16">
        <v>19520</v>
      </c>
      <c r="AC212" s="18">
        <v>4340</v>
      </c>
      <c r="AD212" s="16">
        <v>4320</v>
      </c>
      <c r="AE212" s="18">
        <v>4340</v>
      </c>
      <c r="AF212" s="16">
        <v>4320</v>
      </c>
      <c r="AG212" s="18">
        <v>4340</v>
      </c>
      <c r="AH212" s="16"/>
      <c r="AI212" s="18">
        <v>4340</v>
      </c>
      <c r="AJ212" s="16">
        <f>4450+4450</f>
        <v>8900</v>
      </c>
      <c r="AK212" s="18">
        <v>4340</v>
      </c>
      <c r="AL212" s="16">
        <v>4450</v>
      </c>
      <c r="AM212" s="18">
        <v>4340</v>
      </c>
      <c r="AN212" s="16"/>
      <c r="AO212" s="85"/>
      <c r="AP212" s="16"/>
      <c r="AQ212" s="85"/>
      <c r="AR212" s="16"/>
      <c r="AS212" s="85"/>
      <c r="AT212" s="16"/>
      <c r="AU212" s="82"/>
      <c r="AV212" s="85"/>
      <c r="AW212" s="16"/>
      <c r="AX212" s="85"/>
      <c r="AY212" s="16"/>
      <c r="AZ212" s="85"/>
      <c r="BA212" s="16"/>
      <c r="BB212" s="85"/>
      <c r="BC212" s="16"/>
      <c r="BD212" s="85"/>
      <c r="BE212" s="16"/>
      <c r="BF212" s="85"/>
      <c r="BG212" s="16"/>
      <c r="BH212" s="85"/>
      <c r="BI212" s="16"/>
      <c r="BJ212" s="85"/>
      <c r="BK212" s="16"/>
      <c r="BL212" s="85"/>
      <c r="BM212" s="16"/>
      <c r="BN212" s="85"/>
      <c r="BO212" s="16"/>
      <c r="BP212" s="85"/>
      <c r="BQ212" s="16"/>
      <c r="BR212" s="17"/>
      <c r="BS212" s="16"/>
      <c r="BT212" s="19"/>
      <c r="BU212" s="17"/>
      <c r="BV212" s="16"/>
      <c r="BW212" s="17"/>
      <c r="BX212" s="16"/>
      <c r="BY212" s="17"/>
      <c r="BZ212" s="16"/>
      <c r="CA212" s="17"/>
      <c r="CB212" s="16"/>
      <c r="CC212" s="17"/>
      <c r="CD212" s="16"/>
      <c r="CE212" s="17"/>
      <c r="CF212" s="16"/>
      <c r="CG212" s="15"/>
      <c r="CH212" s="16"/>
      <c r="CI212" s="15"/>
      <c r="CJ212" s="16"/>
      <c r="CK212" s="15"/>
      <c r="CL212" s="16"/>
      <c r="CM212" s="15"/>
      <c r="CN212" s="16"/>
      <c r="CO212" s="15"/>
      <c r="CP212" s="16"/>
      <c r="CQ212" s="15"/>
      <c r="CR212" s="16"/>
      <c r="CS212" s="19"/>
      <c r="CT212" s="20">
        <f t="shared" si="11"/>
        <v>54560</v>
      </c>
      <c r="CU212" s="20">
        <f t="shared" si="11"/>
        <v>50510</v>
      </c>
      <c r="CV212" s="21">
        <f t="shared" si="12"/>
        <v>4050</v>
      </c>
    </row>
    <row r="213" spans="1:100" ht="25.5" customHeight="1">
      <c r="A213" s="7">
        <v>86</v>
      </c>
      <c r="B213" s="35" t="s">
        <v>827</v>
      </c>
      <c r="C213" s="9" t="s">
        <v>828</v>
      </c>
      <c r="D213" s="9" t="s">
        <v>1414</v>
      </c>
      <c r="E213" s="9" t="s">
        <v>1411</v>
      </c>
      <c r="F213" s="83" t="s">
        <v>829</v>
      </c>
      <c r="G213" s="144"/>
      <c r="H213" s="100" t="s">
        <v>639</v>
      </c>
      <c r="I213" s="62">
        <v>4600</v>
      </c>
      <c r="J213" s="100" t="s">
        <v>639</v>
      </c>
      <c r="K213" s="14">
        <f>CV213</f>
        <v>3220</v>
      </c>
      <c r="L213" s="2"/>
      <c r="M213" s="15">
        <v>1500</v>
      </c>
      <c r="N213" s="16">
        <v>1500</v>
      </c>
      <c r="O213" s="15">
        <v>1000</v>
      </c>
      <c r="P213" s="16">
        <v>1000</v>
      </c>
      <c r="Q213" s="15">
        <v>5000</v>
      </c>
      <c r="R213" s="16">
        <v>5000</v>
      </c>
      <c r="S213" s="15">
        <v>8000</v>
      </c>
      <c r="T213" s="16">
        <v>1500</v>
      </c>
      <c r="U213" s="15"/>
      <c r="V213" s="16"/>
      <c r="W213" s="18">
        <v>3220</v>
      </c>
      <c r="X213" s="16">
        <v>11120</v>
      </c>
      <c r="Y213" s="18">
        <v>3220</v>
      </c>
      <c r="Z213" s="16">
        <v>1820</v>
      </c>
      <c r="AA213" s="18">
        <v>3220</v>
      </c>
      <c r="AB213" s="16">
        <v>3220</v>
      </c>
      <c r="AC213" s="18">
        <v>3220</v>
      </c>
      <c r="AD213" s="16">
        <v>3220</v>
      </c>
      <c r="AE213" s="18">
        <v>3220</v>
      </c>
      <c r="AF213" s="16">
        <v>3220</v>
      </c>
      <c r="AG213" s="18">
        <v>3220</v>
      </c>
      <c r="AH213" s="16">
        <v>3220</v>
      </c>
      <c r="AI213" s="18">
        <v>3220</v>
      </c>
      <c r="AJ213" s="16"/>
      <c r="AK213" s="18">
        <v>3220</v>
      </c>
      <c r="AL213" s="16">
        <v>3220</v>
      </c>
      <c r="AM213" s="18">
        <v>3220</v>
      </c>
      <c r="AN213" s="16">
        <v>3220</v>
      </c>
      <c r="AO213" s="85"/>
      <c r="AP213" s="16"/>
      <c r="AQ213" s="85"/>
      <c r="AR213" s="16"/>
      <c r="AS213" s="85"/>
      <c r="AT213" s="16"/>
      <c r="AU213" s="82"/>
      <c r="AV213" s="85"/>
      <c r="AW213" s="16"/>
      <c r="AX213" s="85"/>
      <c r="AY213" s="16"/>
      <c r="AZ213" s="85"/>
      <c r="BA213" s="16"/>
      <c r="BB213" s="85"/>
      <c r="BC213" s="16"/>
      <c r="BD213" s="85"/>
      <c r="BE213" s="16"/>
      <c r="BF213" s="85"/>
      <c r="BG213" s="16"/>
      <c r="BH213" s="85"/>
      <c r="BI213" s="16"/>
      <c r="BJ213" s="85"/>
      <c r="BK213" s="16"/>
      <c r="BL213" s="85"/>
      <c r="BM213" s="16"/>
      <c r="BN213" s="85"/>
      <c r="BO213" s="16"/>
      <c r="BP213" s="85"/>
      <c r="BQ213" s="16"/>
      <c r="BR213" s="17"/>
      <c r="BS213" s="16"/>
      <c r="BT213" s="19"/>
      <c r="BU213" s="17"/>
      <c r="BV213" s="16"/>
      <c r="BW213" s="17"/>
      <c r="BX213" s="16"/>
      <c r="BY213" s="17"/>
      <c r="BZ213" s="16"/>
      <c r="CA213" s="17"/>
      <c r="CB213" s="16"/>
      <c r="CC213" s="17"/>
      <c r="CD213" s="16"/>
      <c r="CE213" s="17"/>
      <c r="CF213" s="16"/>
      <c r="CG213" s="15"/>
      <c r="CH213" s="16"/>
      <c r="CI213" s="15"/>
      <c r="CJ213" s="16"/>
      <c r="CK213" s="15"/>
      <c r="CL213" s="16"/>
      <c r="CM213" s="15"/>
      <c r="CN213" s="16"/>
      <c r="CO213" s="15"/>
      <c r="CP213" s="16"/>
      <c r="CQ213" s="15"/>
      <c r="CR213" s="16"/>
      <c r="CS213" s="19"/>
      <c r="CT213" s="20">
        <f t="shared" si="11"/>
        <v>44480</v>
      </c>
      <c r="CU213" s="20">
        <f t="shared" si="11"/>
        <v>41260</v>
      </c>
      <c r="CV213" s="21">
        <f>CT213-CU213</f>
        <v>3220</v>
      </c>
    </row>
    <row r="214" spans="1:100" ht="25.5" customHeight="1">
      <c r="A214" s="86">
        <v>87</v>
      </c>
      <c r="B214" s="35" t="s">
        <v>830</v>
      </c>
      <c r="C214" s="9" t="s">
        <v>831</v>
      </c>
      <c r="D214" s="9" t="s">
        <v>1414</v>
      </c>
      <c r="E214" s="9" t="s">
        <v>1411</v>
      </c>
      <c r="F214" s="83" t="s">
        <v>832</v>
      </c>
      <c r="G214" s="89" t="s">
        <v>383</v>
      </c>
      <c r="H214" s="13" t="s">
        <v>1417</v>
      </c>
      <c r="I214" s="62">
        <v>6200</v>
      </c>
      <c r="K214" s="14">
        <f>CV214</f>
        <v>15560</v>
      </c>
      <c r="L214" s="2"/>
      <c r="M214" s="15">
        <v>1500</v>
      </c>
      <c r="N214" s="16">
        <v>1500</v>
      </c>
      <c r="O214" s="15">
        <v>1000</v>
      </c>
      <c r="P214" s="16">
        <v>1000</v>
      </c>
      <c r="Q214" s="15">
        <v>5000</v>
      </c>
      <c r="R214" s="16">
        <v>5000</v>
      </c>
      <c r="S214" s="15">
        <v>8000</v>
      </c>
      <c r="T214" s="16">
        <f>1500+0</f>
        <v>1500</v>
      </c>
      <c r="U214" s="15"/>
      <c r="V214" s="16"/>
      <c r="W214" s="18">
        <v>4340</v>
      </c>
      <c r="X214" s="16">
        <v>0</v>
      </c>
      <c r="Y214" s="18">
        <v>4340</v>
      </c>
      <c r="Z214" s="16">
        <v>0</v>
      </c>
      <c r="AA214" s="18">
        <v>4340</v>
      </c>
      <c r="AB214" s="16"/>
      <c r="AC214" s="18">
        <v>4340</v>
      </c>
      <c r="AD214" s="16">
        <v>13000</v>
      </c>
      <c r="AE214" s="18">
        <v>4340</v>
      </c>
      <c r="AF214" s="16">
        <v>5000</v>
      </c>
      <c r="AG214" s="18">
        <v>4340</v>
      </c>
      <c r="AH214" s="16"/>
      <c r="AI214" s="18">
        <v>4340</v>
      </c>
      <c r="AJ214" s="16"/>
      <c r="AK214" s="18">
        <v>4340</v>
      </c>
      <c r="AL214" s="16"/>
      <c r="AM214" s="18">
        <v>4340</v>
      </c>
      <c r="AN214" s="16">
        <v>12000</v>
      </c>
      <c r="AO214" s="85"/>
      <c r="AP214" s="16"/>
      <c r="AQ214" s="85"/>
      <c r="AR214" s="16"/>
      <c r="AS214" s="85"/>
      <c r="AT214" s="16"/>
      <c r="AU214" s="82"/>
      <c r="AV214" s="85"/>
      <c r="AW214" s="16"/>
      <c r="AX214" s="85"/>
      <c r="AY214" s="16"/>
      <c r="AZ214" s="85"/>
      <c r="BA214" s="16"/>
      <c r="BB214" s="85"/>
      <c r="BC214" s="16"/>
      <c r="BD214" s="85"/>
      <c r="BE214" s="16"/>
      <c r="BF214" s="85"/>
      <c r="BG214" s="16"/>
      <c r="BH214" s="85"/>
      <c r="BI214" s="16"/>
      <c r="BJ214" s="85"/>
      <c r="BK214" s="16"/>
      <c r="BL214" s="85"/>
      <c r="BM214" s="16"/>
      <c r="BN214" s="85"/>
      <c r="BO214" s="16"/>
      <c r="BP214" s="85"/>
      <c r="BQ214" s="16"/>
      <c r="BR214" s="17"/>
      <c r="BS214" s="16"/>
      <c r="BT214" s="19"/>
      <c r="BU214" s="17"/>
      <c r="BV214" s="16"/>
      <c r="BW214" s="17"/>
      <c r="BX214" s="16"/>
      <c r="BY214" s="17"/>
      <c r="BZ214" s="16"/>
      <c r="CA214" s="17"/>
      <c r="CB214" s="16"/>
      <c r="CC214" s="17"/>
      <c r="CD214" s="16"/>
      <c r="CE214" s="17"/>
      <c r="CF214" s="16"/>
      <c r="CG214" s="15"/>
      <c r="CH214" s="16"/>
      <c r="CI214" s="15"/>
      <c r="CJ214" s="16"/>
      <c r="CK214" s="15"/>
      <c r="CL214" s="16"/>
      <c r="CM214" s="15"/>
      <c r="CN214" s="16"/>
      <c r="CO214" s="15"/>
      <c r="CP214" s="16"/>
      <c r="CQ214" s="15"/>
      <c r="CR214" s="16"/>
      <c r="CS214" s="19"/>
      <c r="CT214" s="20">
        <f t="shared" si="11"/>
        <v>54560</v>
      </c>
      <c r="CU214" s="20">
        <f t="shared" si="11"/>
        <v>39000</v>
      </c>
      <c r="CV214" s="21">
        <f t="shared" si="12"/>
        <v>15560</v>
      </c>
    </row>
    <row r="215" spans="1:100" ht="25.5" customHeight="1">
      <c r="A215" s="7">
        <v>88</v>
      </c>
      <c r="B215" s="35" t="s">
        <v>833</v>
      </c>
      <c r="C215" s="9" t="s">
        <v>834</v>
      </c>
      <c r="D215" s="9" t="s">
        <v>1414</v>
      </c>
      <c r="E215" s="9" t="s">
        <v>1411</v>
      </c>
      <c r="F215" s="83" t="s">
        <v>835</v>
      </c>
      <c r="G215" s="143"/>
      <c r="H215" s="84"/>
      <c r="I215" s="62">
        <v>6600</v>
      </c>
      <c r="J215" s="84"/>
      <c r="K215" s="27">
        <f>CV215</f>
        <v>0</v>
      </c>
      <c r="L215" s="2"/>
      <c r="M215" s="15">
        <v>1500</v>
      </c>
      <c r="N215" s="16">
        <v>1500</v>
      </c>
      <c r="O215" s="15">
        <v>1000</v>
      </c>
      <c r="P215" s="16">
        <v>1000</v>
      </c>
      <c r="Q215" s="15">
        <v>5000</v>
      </c>
      <c r="R215" s="16">
        <f>1500+3500</f>
        <v>5000</v>
      </c>
      <c r="S215" s="15">
        <v>8000</v>
      </c>
      <c r="T215" s="16">
        <v>3500</v>
      </c>
      <c r="U215" s="15"/>
      <c r="V215" s="16"/>
      <c r="W215" s="18">
        <v>4620</v>
      </c>
      <c r="X215" s="16">
        <v>9120</v>
      </c>
      <c r="Y215" s="18">
        <v>4620</v>
      </c>
      <c r="Z215" s="16">
        <v>0</v>
      </c>
      <c r="AA215" s="18">
        <v>4620</v>
      </c>
      <c r="AB215" s="16">
        <v>0</v>
      </c>
      <c r="AC215" s="18">
        <v>4620</v>
      </c>
      <c r="AD215" s="16">
        <v>13860</v>
      </c>
      <c r="AE215" s="18">
        <v>4620</v>
      </c>
      <c r="AF215" s="16"/>
      <c r="AG215" s="18">
        <v>4620</v>
      </c>
      <c r="AH215" s="16"/>
      <c r="AI215" s="18">
        <v>4620</v>
      </c>
      <c r="AJ215" s="16"/>
      <c r="AK215" s="18">
        <v>4620</v>
      </c>
      <c r="AL215" s="16"/>
      <c r="AM215" s="18">
        <v>4620</v>
      </c>
      <c r="AN215" s="16">
        <v>23100</v>
      </c>
      <c r="AO215" s="85"/>
      <c r="AP215" s="16"/>
      <c r="AQ215" s="85"/>
      <c r="AR215" s="16"/>
      <c r="AS215" s="85"/>
      <c r="AT215" s="16"/>
      <c r="AU215" s="82"/>
      <c r="AV215" s="85"/>
      <c r="AW215" s="16"/>
      <c r="AX215" s="85"/>
      <c r="AY215" s="16"/>
      <c r="AZ215" s="85"/>
      <c r="BA215" s="16"/>
      <c r="BB215" s="85"/>
      <c r="BC215" s="16"/>
      <c r="BD215" s="85"/>
      <c r="BE215" s="16"/>
      <c r="BF215" s="85"/>
      <c r="BG215" s="16"/>
      <c r="BH215" s="85"/>
      <c r="BI215" s="16"/>
      <c r="BJ215" s="85"/>
      <c r="BK215" s="16"/>
      <c r="BL215" s="85"/>
      <c r="BM215" s="16"/>
      <c r="BN215" s="85"/>
      <c r="BO215" s="16"/>
      <c r="BP215" s="85"/>
      <c r="BQ215" s="16"/>
      <c r="BR215" s="17"/>
      <c r="BS215" s="16"/>
      <c r="BT215" s="19"/>
      <c r="BU215" s="17"/>
      <c r="BV215" s="16"/>
      <c r="BW215" s="17"/>
      <c r="BX215" s="16"/>
      <c r="BY215" s="17"/>
      <c r="BZ215" s="16"/>
      <c r="CA215" s="17"/>
      <c r="CB215" s="16"/>
      <c r="CC215" s="17"/>
      <c r="CD215" s="16"/>
      <c r="CE215" s="17"/>
      <c r="CF215" s="16"/>
      <c r="CG215" s="15"/>
      <c r="CH215" s="16"/>
      <c r="CI215" s="15"/>
      <c r="CJ215" s="16"/>
      <c r="CK215" s="15"/>
      <c r="CL215" s="16"/>
      <c r="CM215" s="15"/>
      <c r="CN215" s="16"/>
      <c r="CO215" s="15"/>
      <c r="CP215" s="16"/>
      <c r="CQ215" s="15"/>
      <c r="CR215" s="16"/>
      <c r="CS215" s="19"/>
      <c r="CT215" s="20">
        <f t="shared" si="11"/>
        <v>57080</v>
      </c>
      <c r="CU215" s="20">
        <f t="shared" si="11"/>
        <v>57080</v>
      </c>
      <c r="CV215" s="21">
        <f t="shared" si="12"/>
        <v>0</v>
      </c>
    </row>
    <row r="216" spans="1:100" ht="25.5" customHeight="1">
      <c r="A216" s="86">
        <v>78</v>
      </c>
      <c r="B216" s="37" t="s">
        <v>254</v>
      </c>
      <c r="C216" s="9" t="s">
        <v>255</v>
      </c>
      <c r="D216" s="9" t="s">
        <v>1414</v>
      </c>
      <c r="E216" s="9" t="s">
        <v>1412</v>
      </c>
      <c r="F216" s="38" t="s">
        <v>256</v>
      </c>
      <c r="G216" s="22"/>
      <c r="H216" s="23" t="s">
        <v>1419</v>
      </c>
      <c r="I216" s="12">
        <v>4600</v>
      </c>
      <c r="J216" s="23" t="s">
        <v>29</v>
      </c>
      <c r="K216" s="14">
        <f>CT216</f>
        <v>44480</v>
      </c>
      <c r="L216" s="2"/>
      <c r="M216" s="15">
        <v>1500</v>
      </c>
      <c r="N216" s="16">
        <v>1500</v>
      </c>
      <c r="O216" s="15">
        <v>1000</v>
      </c>
      <c r="P216" s="16">
        <v>1000</v>
      </c>
      <c r="Q216" s="15">
        <v>5000</v>
      </c>
      <c r="R216" s="16">
        <v>5000</v>
      </c>
      <c r="S216" s="15">
        <v>8000</v>
      </c>
      <c r="T216" s="16">
        <f t="shared" ref="T216:T223" si="13">1500+0</f>
        <v>1500</v>
      </c>
      <c r="U216" s="17"/>
      <c r="V216" s="16"/>
      <c r="W216" s="15"/>
      <c r="X216" s="16"/>
      <c r="Y216" s="18">
        <v>3220</v>
      </c>
      <c r="Z216" s="16">
        <v>0</v>
      </c>
      <c r="AA216" s="18">
        <v>3220</v>
      </c>
      <c r="AB216" s="16">
        <v>0</v>
      </c>
      <c r="AC216" s="18">
        <v>3220</v>
      </c>
      <c r="AD216" s="16">
        <v>0</v>
      </c>
      <c r="AE216" s="18">
        <v>3220</v>
      </c>
      <c r="AF216" s="16">
        <v>19380</v>
      </c>
      <c r="AG216" s="18">
        <v>3220</v>
      </c>
      <c r="AH216" s="16"/>
      <c r="AI216" s="18">
        <v>3220</v>
      </c>
      <c r="AJ216" s="16"/>
      <c r="AK216" s="18">
        <v>3220</v>
      </c>
      <c r="AL216" s="16"/>
      <c r="AM216" s="18">
        <v>3220</v>
      </c>
      <c r="AN216" s="16"/>
      <c r="AO216" s="18">
        <v>3220</v>
      </c>
      <c r="AP216" s="16">
        <v>6440</v>
      </c>
      <c r="AQ216" s="17"/>
      <c r="AR216" s="16"/>
      <c r="AS216" s="17"/>
      <c r="AT216" s="16"/>
      <c r="AU216" s="82"/>
      <c r="AV216" s="85"/>
      <c r="AW216" s="16"/>
      <c r="AX216" s="85"/>
      <c r="AY216" s="16"/>
      <c r="AZ216" s="85"/>
      <c r="BA216" s="16"/>
      <c r="BB216" s="85"/>
      <c r="BC216" s="16"/>
      <c r="BD216" s="85"/>
      <c r="BE216" s="16"/>
      <c r="BF216" s="85"/>
      <c r="BG216" s="16"/>
      <c r="BH216" s="85"/>
      <c r="BI216" s="16"/>
      <c r="BJ216" s="85"/>
      <c r="BK216" s="16"/>
      <c r="BL216" s="85"/>
      <c r="BM216" s="16"/>
      <c r="BN216" s="85"/>
      <c r="BO216" s="16"/>
      <c r="BP216" s="85"/>
      <c r="BQ216" s="16"/>
      <c r="BR216" s="17"/>
      <c r="BS216" s="16"/>
      <c r="BT216" s="19"/>
      <c r="BU216" s="17"/>
      <c r="BV216" s="16"/>
      <c r="BW216" s="17"/>
      <c r="BX216" s="16"/>
      <c r="BY216" s="17"/>
      <c r="BZ216" s="16"/>
      <c r="CA216" s="17"/>
      <c r="CB216" s="16"/>
      <c r="CC216" s="17"/>
      <c r="CD216" s="16"/>
      <c r="CE216" s="17"/>
      <c r="CF216" s="16"/>
      <c r="CG216" s="15"/>
      <c r="CH216" s="16"/>
      <c r="CI216" s="15"/>
      <c r="CJ216" s="16"/>
      <c r="CK216" s="15"/>
      <c r="CL216" s="16"/>
      <c r="CM216" s="15"/>
      <c r="CN216" s="16"/>
      <c r="CO216" s="15"/>
      <c r="CP216" s="16"/>
      <c r="CQ216" s="15"/>
      <c r="CR216" s="16"/>
      <c r="CS216" s="19"/>
      <c r="CT216" s="20">
        <f t="shared" si="11"/>
        <v>44480</v>
      </c>
      <c r="CU216" s="20">
        <f t="shared" si="11"/>
        <v>34820</v>
      </c>
      <c r="CV216" s="21">
        <f t="shared" si="12"/>
        <v>9660</v>
      </c>
    </row>
    <row r="217" spans="1:100" ht="25.5" customHeight="1">
      <c r="A217" s="7">
        <v>89</v>
      </c>
      <c r="B217" s="35" t="s">
        <v>836</v>
      </c>
      <c r="C217" s="9" t="s">
        <v>837</v>
      </c>
      <c r="D217" s="9" t="s">
        <v>1414</v>
      </c>
      <c r="E217" s="9" t="s">
        <v>1411</v>
      </c>
      <c r="F217" s="83" t="s">
        <v>838</v>
      </c>
      <c r="G217" s="22"/>
      <c r="H217" s="84"/>
      <c r="I217" s="62">
        <v>6600</v>
      </c>
      <c r="J217" s="84"/>
      <c r="K217" s="14">
        <f>CV217</f>
        <v>0</v>
      </c>
      <c r="L217" s="2"/>
      <c r="M217" s="15">
        <v>1500</v>
      </c>
      <c r="N217" s="16">
        <v>1500</v>
      </c>
      <c r="O217" s="15">
        <v>1000</v>
      </c>
      <c r="P217" s="16">
        <v>1000</v>
      </c>
      <c r="Q217" s="15">
        <v>5000</v>
      </c>
      <c r="R217" s="16">
        <v>5000</v>
      </c>
      <c r="S217" s="15">
        <v>8000</v>
      </c>
      <c r="T217" s="16">
        <f t="shared" si="13"/>
        <v>1500</v>
      </c>
      <c r="U217" s="15"/>
      <c r="V217" s="16"/>
      <c r="W217" s="18">
        <v>4620</v>
      </c>
      <c r="X217" s="16">
        <v>0</v>
      </c>
      <c r="Y217" s="18">
        <v>4620</v>
      </c>
      <c r="Z217" s="16">
        <v>0</v>
      </c>
      <c r="AA217" s="18">
        <v>4620</v>
      </c>
      <c r="AB217" s="16">
        <v>0</v>
      </c>
      <c r="AC217" s="18">
        <v>4620</v>
      </c>
      <c r="AD217" s="16">
        <v>24980</v>
      </c>
      <c r="AE217" s="18">
        <v>4620</v>
      </c>
      <c r="AF217" s="16"/>
      <c r="AG217" s="18">
        <v>4620</v>
      </c>
      <c r="AH217" s="16"/>
      <c r="AI217" s="18">
        <v>4620</v>
      </c>
      <c r="AJ217" s="16"/>
      <c r="AK217" s="18">
        <v>4620</v>
      </c>
      <c r="AL217" s="16"/>
      <c r="AM217" s="18">
        <v>4620</v>
      </c>
      <c r="AN217" s="16">
        <v>23100</v>
      </c>
      <c r="AO217" s="85"/>
      <c r="AP217" s="16"/>
      <c r="AQ217" s="85"/>
      <c r="AR217" s="16"/>
      <c r="AS217" s="85"/>
      <c r="AT217" s="16"/>
      <c r="AU217" s="82"/>
      <c r="AV217" s="85"/>
      <c r="AW217" s="16"/>
      <c r="AX217" s="85"/>
      <c r="AY217" s="16"/>
      <c r="AZ217" s="85"/>
      <c r="BA217" s="16"/>
      <c r="BB217" s="85"/>
      <c r="BC217" s="16"/>
      <c r="BD217" s="85"/>
      <c r="BE217" s="16"/>
      <c r="BF217" s="85"/>
      <c r="BG217" s="16"/>
      <c r="BH217" s="85"/>
      <c r="BI217" s="16"/>
      <c r="BJ217" s="85"/>
      <c r="BK217" s="16"/>
      <c r="BL217" s="85"/>
      <c r="BM217" s="16"/>
      <c r="BN217" s="85"/>
      <c r="BO217" s="16"/>
      <c r="BP217" s="85"/>
      <c r="BQ217" s="16"/>
      <c r="BR217" s="17"/>
      <c r="BS217" s="16"/>
      <c r="BT217" s="19"/>
      <c r="BU217" s="17"/>
      <c r="BV217" s="16"/>
      <c r="BW217" s="17"/>
      <c r="BX217" s="16"/>
      <c r="BY217" s="17"/>
      <c r="BZ217" s="16"/>
      <c r="CA217" s="17"/>
      <c r="CB217" s="16"/>
      <c r="CC217" s="17"/>
      <c r="CD217" s="16"/>
      <c r="CE217" s="17"/>
      <c r="CF217" s="16"/>
      <c r="CG217" s="15"/>
      <c r="CH217" s="16"/>
      <c r="CI217" s="15"/>
      <c r="CJ217" s="16"/>
      <c r="CK217" s="15"/>
      <c r="CL217" s="16"/>
      <c r="CM217" s="15"/>
      <c r="CN217" s="16"/>
      <c r="CO217" s="15"/>
      <c r="CP217" s="16"/>
      <c r="CQ217" s="15"/>
      <c r="CR217" s="16"/>
      <c r="CS217" s="19"/>
      <c r="CT217" s="20">
        <f t="shared" si="11"/>
        <v>57080</v>
      </c>
      <c r="CU217" s="20">
        <f t="shared" si="11"/>
        <v>57080</v>
      </c>
      <c r="CV217" s="21">
        <f t="shared" si="12"/>
        <v>0</v>
      </c>
    </row>
    <row r="218" spans="1:100" ht="25.5" customHeight="1">
      <c r="A218" s="86">
        <v>90</v>
      </c>
      <c r="B218" s="35" t="s">
        <v>839</v>
      </c>
      <c r="C218" s="9" t="s">
        <v>840</v>
      </c>
      <c r="D218" s="9" t="s">
        <v>1414</v>
      </c>
      <c r="E218" s="9" t="s">
        <v>1411</v>
      </c>
      <c r="F218" s="83" t="s">
        <v>841</v>
      </c>
      <c r="G218" s="22"/>
      <c r="H218" s="84"/>
      <c r="I218" s="62">
        <v>6600</v>
      </c>
      <c r="J218" s="84"/>
      <c r="K218" s="14">
        <f>CV218</f>
        <v>13860</v>
      </c>
      <c r="L218" s="2"/>
      <c r="M218" s="15">
        <v>1500</v>
      </c>
      <c r="N218" s="16">
        <v>1500</v>
      </c>
      <c r="O218" s="15">
        <v>1000</v>
      </c>
      <c r="P218" s="16">
        <v>1000</v>
      </c>
      <c r="Q218" s="15">
        <v>5000</v>
      </c>
      <c r="R218" s="16">
        <v>5000</v>
      </c>
      <c r="S218" s="15">
        <v>8000</v>
      </c>
      <c r="T218" s="16">
        <f t="shared" si="13"/>
        <v>1500</v>
      </c>
      <c r="U218" s="15"/>
      <c r="V218" s="16"/>
      <c r="W218" s="18">
        <v>4620</v>
      </c>
      <c r="X218" s="16">
        <v>4620</v>
      </c>
      <c r="Y218" s="18">
        <v>4620</v>
      </c>
      <c r="Z218" s="16">
        <v>0</v>
      </c>
      <c r="AA218" s="18">
        <v>4620</v>
      </c>
      <c r="AB218" s="16">
        <v>11120</v>
      </c>
      <c r="AC218" s="18">
        <v>4620</v>
      </c>
      <c r="AD218" s="16"/>
      <c r="AE218" s="18">
        <v>4620</v>
      </c>
      <c r="AF218" s="16">
        <v>9240</v>
      </c>
      <c r="AG218" s="18">
        <v>4620</v>
      </c>
      <c r="AH218" s="16"/>
      <c r="AI218" s="18">
        <v>4620</v>
      </c>
      <c r="AJ218" s="16"/>
      <c r="AK218" s="18">
        <v>4620</v>
      </c>
      <c r="AL218" s="16"/>
      <c r="AM218" s="18">
        <v>4620</v>
      </c>
      <c r="AN218" s="16">
        <v>9240</v>
      </c>
      <c r="AO218" s="85"/>
      <c r="AP218" s="16"/>
      <c r="AQ218" s="85"/>
      <c r="AR218" s="16"/>
      <c r="AS218" s="85"/>
      <c r="AT218" s="16"/>
      <c r="AU218" s="82"/>
      <c r="AV218" s="85"/>
      <c r="AW218" s="16"/>
      <c r="AX218" s="85"/>
      <c r="AY218" s="16"/>
      <c r="AZ218" s="85"/>
      <c r="BA218" s="16"/>
      <c r="BB218" s="85"/>
      <c r="BC218" s="16"/>
      <c r="BD218" s="85"/>
      <c r="BE218" s="16"/>
      <c r="BF218" s="85"/>
      <c r="BG218" s="16"/>
      <c r="BH218" s="85"/>
      <c r="BI218" s="16"/>
      <c r="BJ218" s="85"/>
      <c r="BK218" s="16"/>
      <c r="BL218" s="85"/>
      <c r="BM218" s="16"/>
      <c r="BN218" s="85"/>
      <c r="BO218" s="16"/>
      <c r="BP218" s="85"/>
      <c r="BQ218" s="16"/>
      <c r="BR218" s="17"/>
      <c r="BS218" s="16"/>
      <c r="BT218" s="19"/>
      <c r="BU218" s="17"/>
      <c r="BV218" s="16"/>
      <c r="BW218" s="17"/>
      <c r="BX218" s="16"/>
      <c r="BY218" s="17"/>
      <c r="BZ218" s="16"/>
      <c r="CA218" s="17"/>
      <c r="CB218" s="16"/>
      <c r="CC218" s="17"/>
      <c r="CD218" s="16"/>
      <c r="CE218" s="17"/>
      <c r="CF218" s="16"/>
      <c r="CG218" s="15"/>
      <c r="CH218" s="16"/>
      <c r="CI218" s="15"/>
      <c r="CJ218" s="16"/>
      <c r="CK218" s="15"/>
      <c r="CL218" s="16"/>
      <c r="CM218" s="15"/>
      <c r="CN218" s="16"/>
      <c r="CO218" s="15"/>
      <c r="CP218" s="16"/>
      <c r="CQ218" s="15"/>
      <c r="CR218" s="16"/>
      <c r="CS218" s="19"/>
      <c r="CT218" s="20">
        <f t="shared" si="11"/>
        <v>57080</v>
      </c>
      <c r="CU218" s="20">
        <f t="shared" si="11"/>
        <v>43220</v>
      </c>
      <c r="CV218" s="21">
        <f t="shared" si="12"/>
        <v>13860</v>
      </c>
    </row>
    <row r="219" spans="1:100" ht="25.5" customHeight="1">
      <c r="A219" s="7">
        <v>79</v>
      </c>
      <c r="B219" s="35" t="s">
        <v>257</v>
      </c>
      <c r="C219" s="9" t="s">
        <v>258</v>
      </c>
      <c r="D219" s="9" t="s">
        <v>1414</v>
      </c>
      <c r="E219" s="9" t="s">
        <v>1412</v>
      </c>
      <c r="F219" s="10" t="s">
        <v>259</v>
      </c>
      <c r="G219" s="22"/>
      <c r="H219" s="84" t="s">
        <v>1422</v>
      </c>
      <c r="I219" s="12">
        <v>3300</v>
      </c>
      <c r="J219" s="23" t="s">
        <v>71</v>
      </c>
      <c r="K219" s="14">
        <f>CT219</f>
        <v>36290</v>
      </c>
      <c r="L219" s="2"/>
      <c r="M219" s="15">
        <v>1500</v>
      </c>
      <c r="N219" s="16">
        <v>1500</v>
      </c>
      <c r="O219" s="15">
        <v>1000</v>
      </c>
      <c r="P219" s="16">
        <v>1000</v>
      </c>
      <c r="Q219" s="15">
        <v>5000</v>
      </c>
      <c r="R219" s="16">
        <v>5000</v>
      </c>
      <c r="S219" s="15">
        <v>8000</v>
      </c>
      <c r="T219" s="16">
        <f t="shared" si="13"/>
        <v>1500</v>
      </c>
      <c r="U219" s="17"/>
      <c r="V219" s="16"/>
      <c r="W219" s="15"/>
      <c r="X219" s="16"/>
      <c r="Y219" s="18">
        <v>2310</v>
      </c>
      <c r="Z219" s="16">
        <v>0</v>
      </c>
      <c r="AA219" s="18">
        <v>2310</v>
      </c>
      <c r="AB219" s="16">
        <v>0</v>
      </c>
      <c r="AC219" s="18">
        <v>2310</v>
      </c>
      <c r="AD219" s="16">
        <v>0</v>
      </c>
      <c r="AE219" s="18">
        <v>2310</v>
      </c>
      <c r="AF219" s="16">
        <f>9240+6500</f>
        <v>15740</v>
      </c>
      <c r="AG219" s="18">
        <v>2310</v>
      </c>
      <c r="AH219" s="16"/>
      <c r="AI219" s="18">
        <v>2310</v>
      </c>
      <c r="AJ219" s="16"/>
      <c r="AK219" s="18">
        <v>2310</v>
      </c>
      <c r="AL219" s="16"/>
      <c r="AM219" s="18">
        <v>2310</v>
      </c>
      <c r="AN219" s="16"/>
      <c r="AO219" s="18">
        <v>2310</v>
      </c>
      <c r="AP219" s="16">
        <v>2310</v>
      </c>
      <c r="AQ219" s="17"/>
      <c r="AR219" s="16"/>
      <c r="AS219" s="17"/>
      <c r="AT219" s="16"/>
      <c r="AU219" s="82"/>
      <c r="AV219" s="85"/>
      <c r="AW219" s="16"/>
      <c r="AX219" s="85"/>
      <c r="AY219" s="16"/>
      <c r="AZ219" s="85"/>
      <c r="BA219" s="16"/>
      <c r="BB219" s="85"/>
      <c r="BC219" s="16"/>
      <c r="BD219" s="85"/>
      <c r="BE219" s="16"/>
      <c r="BF219" s="85"/>
      <c r="BG219" s="16"/>
      <c r="BH219" s="85"/>
      <c r="BI219" s="16"/>
      <c r="BJ219" s="85"/>
      <c r="BK219" s="16"/>
      <c r="BL219" s="85"/>
      <c r="BM219" s="16"/>
      <c r="BN219" s="85"/>
      <c r="BO219" s="16"/>
      <c r="BP219" s="85"/>
      <c r="BQ219" s="16"/>
      <c r="BR219" s="17"/>
      <c r="BS219" s="16"/>
      <c r="BT219" s="19"/>
      <c r="BU219" s="17"/>
      <c r="BV219" s="16"/>
      <c r="BW219" s="17"/>
      <c r="BX219" s="16"/>
      <c r="BY219" s="17"/>
      <c r="BZ219" s="16"/>
      <c r="CA219" s="17"/>
      <c r="CB219" s="16"/>
      <c r="CC219" s="17"/>
      <c r="CD219" s="16"/>
      <c r="CE219" s="17"/>
      <c r="CF219" s="16"/>
      <c r="CG219" s="15"/>
      <c r="CH219" s="16"/>
      <c r="CI219" s="15"/>
      <c r="CJ219" s="16"/>
      <c r="CK219" s="15"/>
      <c r="CL219" s="16"/>
      <c r="CM219" s="15"/>
      <c r="CN219" s="16"/>
      <c r="CO219" s="15"/>
      <c r="CP219" s="16"/>
      <c r="CQ219" s="15"/>
      <c r="CR219" s="16"/>
      <c r="CS219" s="19"/>
      <c r="CT219" s="20">
        <f t="shared" si="11"/>
        <v>36290</v>
      </c>
      <c r="CU219" s="20">
        <f t="shared" si="11"/>
        <v>27050</v>
      </c>
      <c r="CV219" s="21">
        <f t="shared" si="12"/>
        <v>9240</v>
      </c>
    </row>
    <row r="220" spans="1:100" ht="25.5" customHeight="1">
      <c r="A220" s="86">
        <v>80</v>
      </c>
      <c r="B220" s="35" t="s">
        <v>260</v>
      </c>
      <c r="C220" s="9" t="s">
        <v>261</v>
      </c>
      <c r="D220" s="9" t="s">
        <v>1414</v>
      </c>
      <c r="E220" s="9" t="s">
        <v>1412</v>
      </c>
      <c r="F220" s="10" t="s">
        <v>262</v>
      </c>
      <c r="G220" s="22"/>
      <c r="H220" s="84" t="s">
        <v>1422</v>
      </c>
      <c r="I220" s="12">
        <v>3300</v>
      </c>
      <c r="J220" s="23" t="s">
        <v>71</v>
      </c>
      <c r="K220" s="14">
        <f>CT220</f>
        <v>36290</v>
      </c>
      <c r="L220" s="2"/>
      <c r="M220" s="15">
        <v>1500</v>
      </c>
      <c r="N220" s="16">
        <v>1500</v>
      </c>
      <c r="O220" s="15">
        <v>1000</v>
      </c>
      <c r="P220" s="16">
        <v>1000</v>
      </c>
      <c r="Q220" s="15">
        <v>5000</v>
      </c>
      <c r="R220" s="16">
        <v>5000</v>
      </c>
      <c r="S220" s="15">
        <v>8000</v>
      </c>
      <c r="T220" s="16">
        <f t="shared" si="13"/>
        <v>1500</v>
      </c>
      <c r="U220" s="17"/>
      <c r="V220" s="16"/>
      <c r="W220" s="15"/>
      <c r="X220" s="16"/>
      <c r="Y220" s="18">
        <v>2310</v>
      </c>
      <c r="Z220" s="16">
        <v>2310</v>
      </c>
      <c r="AA220" s="18">
        <v>2310</v>
      </c>
      <c r="AB220" s="16">
        <v>2310</v>
      </c>
      <c r="AC220" s="18">
        <v>2310</v>
      </c>
      <c r="AD220" s="16">
        <v>0</v>
      </c>
      <c r="AE220" s="18">
        <v>2310</v>
      </c>
      <c r="AF220" s="16">
        <v>11120</v>
      </c>
      <c r="AG220" s="18">
        <v>2310</v>
      </c>
      <c r="AH220" s="16"/>
      <c r="AI220" s="18">
        <v>2310</v>
      </c>
      <c r="AJ220" s="16"/>
      <c r="AK220" s="18">
        <v>2310</v>
      </c>
      <c r="AL220" s="16"/>
      <c r="AM220" s="18">
        <v>2310</v>
      </c>
      <c r="AN220" s="16"/>
      <c r="AO220" s="18">
        <v>2310</v>
      </c>
      <c r="AP220" s="16">
        <v>4620</v>
      </c>
      <c r="AQ220" s="17"/>
      <c r="AR220" s="16"/>
      <c r="AS220" s="17"/>
      <c r="AT220" s="16"/>
      <c r="AU220" s="82"/>
      <c r="AV220" s="85"/>
      <c r="AW220" s="16"/>
      <c r="AX220" s="85"/>
      <c r="AY220" s="16"/>
      <c r="AZ220" s="85"/>
      <c r="BA220" s="16"/>
      <c r="BB220" s="85"/>
      <c r="BC220" s="16"/>
      <c r="BD220" s="85"/>
      <c r="BE220" s="16"/>
      <c r="BF220" s="85"/>
      <c r="BG220" s="16"/>
      <c r="BH220" s="85"/>
      <c r="BI220" s="16"/>
      <c r="BJ220" s="85"/>
      <c r="BK220" s="16"/>
      <c r="BL220" s="85"/>
      <c r="BM220" s="16"/>
      <c r="BN220" s="85"/>
      <c r="BO220" s="16"/>
      <c r="BP220" s="85"/>
      <c r="BQ220" s="16"/>
      <c r="BR220" s="17"/>
      <c r="BS220" s="16"/>
      <c r="BT220" s="19"/>
      <c r="BU220" s="17"/>
      <c r="BV220" s="16"/>
      <c r="BW220" s="17"/>
      <c r="BX220" s="16"/>
      <c r="BY220" s="17"/>
      <c r="BZ220" s="16"/>
      <c r="CA220" s="17"/>
      <c r="CB220" s="16"/>
      <c r="CC220" s="17"/>
      <c r="CD220" s="16"/>
      <c r="CE220" s="17"/>
      <c r="CF220" s="16"/>
      <c r="CG220" s="15"/>
      <c r="CH220" s="16"/>
      <c r="CI220" s="15"/>
      <c r="CJ220" s="16"/>
      <c r="CK220" s="15"/>
      <c r="CL220" s="16"/>
      <c r="CM220" s="15"/>
      <c r="CN220" s="16"/>
      <c r="CO220" s="15"/>
      <c r="CP220" s="16"/>
      <c r="CQ220" s="15"/>
      <c r="CR220" s="16"/>
      <c r="CS220" s="19"/>
      <c r="CT220" s="20">
        <f t="shared" si="11"/>
        <v>36290</v>
      </c>
      <c r="CU220" s="20">
        <f t="shared" si="11"/>
        <v>29360</v>
      </c>
      <c r="CV220" s="21">
        <f t="shared" si="12"/>
        <v>6930</v>
      </c>
    </row>
    <row r="221" spans="1:100" ht="25.5" customHeight="1">
      <c r="A221" s="7">
        <v>81</v>
      </c>
      <c r="B221" s="35" t="s">
        <v>263</v>
      </c>
      <c r="C221" s="9" t="s">
        <v>264</v>
      </c>
      <c r="D221" s="9" t="s">
        <v>1414</v>
      </c>
      <c r="E221" s="9" t="s">
        <v>1412</v>
      </c>
      <c r="F221" s="10" t="s">
        <v>265</v>
      </c>
      <c r="G221" s="11" t="s">
        <v>18</v>
      </c>
      <c r="H221" s="13" t="s">
        <v>1417</v>
      </c>
      <c r="I221" s="12">
        <v>6200</v>
      </c>
      <c r="J221" s="24"/>
      <c r="K221" s="27">
        <f>CT221</f>
        <v>54560</v>
      </c>
      <c r="L221" s="2"/>
      <c r="M221" s="15">
        <v>1500</v>
      </c>
      <c r="N221" s="16">
        <v>1500</v>
      </c>
      <c r="O221" s="15">
        <v>1000</v>
      </c>
      <c r="P221" s="16">
        <v>1000</v>
      </c>
      <c r="Q221" s="15">
        <v>5000</v>
      </c>
      <c r="R221" s="16">
        <v>5000</v>
      </c>
      <c r="S221" s="15">
        <v>8000</v>
      </c>
      <c r="T221" s="16">
        <f t="shared" si="13"/>
        <v>1500</v>
      </c>
      <c r="U221" s="17"/>
      <c r="V221" s="16"/>
      <c r="W221" s="15"/>
      <c r="X221" s="16"/>
      <c r="Y221" s="18">
        <v>4340</v>
      </c>
      <c r="Z221" s="16"/>
      <c r="AA221" s="18">
        <v>4340</v>
      </c>
      <c r="AB221" s="16"/>
      <c r="AC221" s="18">
        <v>4340</v>
      </c>
      <c r="AD221" s="16"/>
      <c r="AE221" s="18">
        <v>4340</v>
      </c>
      <c r="AF221" s="16">
        <v>9000</v>
      </c>
      <c r="AG221" s="18">
        <v>4340</v>
      </c>
      <c r="AH221" s="16"/>
      <c r="AI221" s="18">
        <v>4340</v>
      </c>
      <c r="AJ221" s="16"/>
      <c r="AK221" s="18">
        <v>4340</v>
      </c>
      <c r="AL221" s="16">
        <v>6180</v>
      </c>
      <c r="AM221" s="18">
        <v>4340</v>
      </c>
      <c r="AN221" s="16"/>
      <c r="AO221" s="18">
        <v>4340</v>
      </c>
      <c r="AP221" s="16"/>
      <c r="AQ221" s="17"/>
      <c r="AR221" s="16"/>
      <c r="AS221" s="17"/>
      <c r="AT221" s="16"/>
      <c r="AU221" s="82"/>
      <c r="AV221" s="85"/>
      <c r="AW221" s="16"/>
      <c r="AX221" s="85"/>
      <c r="AY221" s="16"/>
      <c r="AZ221" s="85"/>
      <c r="BA221" s="16"/>
      <c r="BB221" s="85"/>
      <c r="BC221" s="16"/>
      <c r="BD221" s="85"/>
      <c r="BE221" s="16"/>
      <c r="BF221" s="85"/>
      <c r="BG221" s="16"/>
      <c r="BH221" s="85"/>
      <c r="BI221" s="16"/>
      <c r="BJ221" s="85"/>
      <c r="BK221" s="16"/>
      <c r="BL221" s="85"/>
      <c r="BM221" s="16"/>
      <c r="BN221" s="85"/>
      <c r="BO221" s="16"/>
      <c r="BP221" s="85"/>
      <c r="BQ221" s="16"/>
      <c r="BR221" s="17"/>
      <c r="BS221" s="16"/>
      <c r="BT221" s="19"/>
      <c r="BU221" s="17"/>
      <c r="BV221" s="16"/>
      <c r="BW221" s="17"/>
      <c r="BX221" s="16"/>
      <c r="BY221" s="17"/>
      <c r="BZ221" s="16"/>
      <c r="CA221" s="17"/>
      <c r="CB221" s="16"/>
      <c r="CC221" s="17"/>
      <c r="CD221" s="16"/>
      <c r="CE221" s="17"/>
      <c r="CF221" s="16"/>
      <c r="CG221" s="15"/>
      <c r="CH221" s="16"/>
      <c r="CI221" s="15"/>
      <c r="CJ221" s="16"/>
      <c r="CK221" s="15"/>
      <c r="CL221" s="16"/>
      <c r="CM221" s="15"/>
      <c r="CN221" s="16"/>
      <c r="CO221" s="15"/>
      <c r="CP221" s="16"/>
      <c r="CQ221" s="15"/>
      <c r="CR221" s="16"/>
      <c r="CS221" s="19"/>
      <c r="CT221" s="20">
        <f t="shared" si="11"/>
        <v>54560</v>
      </c>
      <c r="CU221" s="20">
        <f t="shared" si="11"/>
        <v>24180</v>
      </c>
      <c r="CV221" s="21">
        <f t="shared" si="12"/>
        <v>30380</v>
      </c>
    </row>
    <row r="222" spans="1:100" ht="25.5" customHeight="1">
      <c r="A222" s="86">
        <v>91</v>
      </c>
      <c r="B222" s="35" t="s">
        <v>842</v>
      </c>
      <c r="C222" s="9" t="s">
        <v>843</v>
      </c>
      <c r="D222" s="9" t="s">
        <v>1414</v>
      </c>
      <c r="E222" s="9" t="s">
        <v>1411</v>
      </c>
      <c r="F222" s="83" t="s">
        <v>844</v>
      </c>
      <c r="G222" s="142"/>
      <c r="H222" s="84"/>
      <c r="I222" s="62">
        <v>6600</v>
      </c>
      <c r="J222" s="84"/>
      <c r="K222" s="14">
        <f>CV222</f>
        <v>4620</v>
      </c>
      <c r="L222" s="2"/>
      <c r="M222" s="15">
        <v>1500</v>
      </c>
      <c r="N222" s="16">
        <v>1500</v>
      </c>
      <c r="O222" s="15">
        <v>1000</v>
      </c>
      <c r="P222" s="16">
        <v>1000</v>
      </c>
      <c r="Q222" s="15">
        <v>5000</v>
      </c>
      <c r="R222" s="16">
        <v>5000</v>
      </c>
      <c r="S222" s="15">
        <v>8000</v>
      </c>
      <c r="T222" s="16">
        <f t="shared" si="13"/>
        <v>1500</v>
      </c>
      <c r="U222" s="15"/>
      <c r="V222" s="16"/>
      <c r="W222" s="18">
        <v>4620</v>
      </c>
      <c r="X222" s="16">
        <v>4620</v>
      </c>
      <c r="Y222" s="18">
        <v>4620</v>
      </c>
      <c r="Z222" s="16">
        <v>0</v>
      </c>
      <c r="AA222" s="18">
        <v>4620</v>
      </c>
      <c r="AB222" s="16">
        <v>0</v>
      </c>
      <c r="AC222" s="18">
        <v>4620</v>
      </c>
      <c r="AD222" s="16">
        <v>15740</v>
      </c>
      <c r="AE222" s="18">
        <v>4620</v>
      </c>
      <c r="AF222" s="16">
        <v>4620</v>
      </c>
      <c r="AG222" s="18">
        <v>4620</v>
      </c>
      <c r="AH222" s="16"/>
      <c r="AI222" s="18">
        <v>4620</v>
      </c>
      <c r="AJ222" s="16"/>
      <c r="AK222" s="18">
        <v>4620</v>
      </c>
      <c r="AL222" s="16"/>
      <c r="AM222" s="18">
        <v>4620</v>
      </c>
      <c r="AN222" s="16">
        <v>18480</v>
      </c>
      <c r="AO222" s="85"/>
      <c r="AP222" s="16"/>
      <c r="AQ222" s="85"/>
      <c r="AR222" s="16"/>
      <c r="AS222" s="85"/>
      <c r="AT222" s="16"/>
      <c r="AU222" s="82"/>
      <c r="AV222" s="85"/>
      <c r="AW222" s="16"/>
      <c r="AX222" s="85"/>
      <c r="AY222" s="16"/>
      <c r="AZ222" s="85"/>
      <c r="BA222" s="16"/>
      <c r="BB222" s="85"/>
      <c r="BC222" s="16"/>
      <c r="BD222" s="85"/>
      <c r="BE222" s="16"/>
      <c r="BF222" s="85"/>
      <c r="BG222" s="16"/>
      <c r="BH222" s="85"/>
      <c r="BI222" s="16"/>
      <c r="BJ222" s="85"/>
      <c r="BK222" s="16"/>
      <c r="BL222" s="85"/>
      <c r="BM222" s="16"/>
      <c r="BN222" s="85"/>
      <c r="BO222" s="16"/>
      <c r="BP222" s="85"/>
      <c r="BQ222" s="16"/>
      <c r="BR222" s="17"/>
      <c r="BS222" s="16"/>
      <c r="BT222" s="19"/>
      <c r="BU222" s="17"/>
      <c r="BV222" s="16"/>
      <c r="BW222" s="17"/>
      <c r="BX222" s="16"/>
      <c r="BY222" s="17"/>
      <c r="BZ222" s="16"/>
      <c r="CA222" s="17"/>
      <c r="CB222" s="16"/>
      <c r="CC222" s="17"/>
      <c r="CD222" s="16"/>
      <c r="CE222" s="17"/>
      <c r="CF222" s="16"/>
      <c r="CG222" s="15"/>
      <c r="CH222" s="16"/>
      <c r="CI222" s="15"/>
      <c r="CJ222" s="16"/>
      <c r="CK222" s="15"/>
      <c r="CL222" s="16"/>
      <c r="CM222" s="15"/>
      <c r="CN222" s="16"/>
      <c r="CO222" s="15"/>
      <c r="CP222" s="16"/>
      <c r="CQ222" s="15"/>
      <c r="CR222" s="16"/>
      <c r="CS222" s="19"/>
      <c r="CT222" s="20">
        <f t="shared" si="11"/>
        <v>57080</v>
      </c>
      <c r="CU222" s="20">
        <f t="shared" si="11"/>
        <v>52460</v>
      </c>
      <c r="CV222" s="21">
        <f t="shared" si="12"/>
        <v>4620</v>
      </c>
    </row>
    <row r="223" spans="1:100" ht="25.5" customHeight="1">
      <c r="A223" s="7">
        <v>92</v>
      </c>
      <c r="B223" s="35" t="s">
        <v>845</v>
      </c>
      <c r="C223" s="9" t="s">
        <v>846</v>
      </c>
      <c r="D223" s="9" t="s">
        <v>1414</v>
      </c>
      <c r="E223" s="9" t="s">
        <v>1411</v>
      </c>
      <c r="F223" s="83" t="s">
        <v>847</v>
      </c>
      <c r="G223" s="145" t="s">
        <v>383</v>
      </c>
      <c r="H223" s="24" t="s">
        <v>1417</v>
      </c>
      <c r="I223" s="62">
        <v>6200</v>
      </c>
      <c r="J223" s="24"/>
      <c r="K223" s="27">
        <f>CV223</f>
        <v>0</v>
      </c>
      <c r="L223" s="2"/>
      <c r="M223" s="15">
        <v>1500</v>
      </c>
      <c r="N223" s="16">
        <v>1500</v>
      </c>
      <c r="O223" s="15">
        <v>1000</v>
      </c>
      <c r="P223" s="16">
        <v>1000</v>
      </c>
      <c r="Q223" s="15">
        <v>5000</v>
      </c>
      <c r="R223" s="16">
        <v>5000</v>
      </c>
      <c r="S223" s="15">
        <v>8000</v>
      </c>
      <c r="T223" s="16">
        <f t="shared" si="13"/>
        <v>1500</v>
      </c>
      <c r="U223" s="15"/>
      <c r="V223" s="16"/>
      <c r="W223" s="18">
        <v>4340</v>
      </c>
      <c r="X223" s="16">
        <v>4620</v>
      </c>
      <c r="Y223" s="18">
        <v>4340</v>
      </c>
      <c r="Z223" s="16">
        <v>11120</v>
      </c>
      <c r="AA223" s="18">
        <v>4340</v>
      </c>
      <c r="AB223" s="16">
        <v>4620</v>
      </c>
      <c r="AC223" s="18">
        <v>4340</v>
      </c>
      <c r="AD223" s="16">
        <v>3500</v>
      </c>
      <c r="AE223" s="18">
        <v>4340</v>
      </c>
      <c r="AF223" s="16">
        <v>3500</v>
      </c>
      <c r="AG223" s="18">
        <v>4340</v>
      </c>
      <c r="AH223" s="16">
        <v>3500</v>
      </c>
      <c r="AI223" s="18">
        <v>4340</v>
      </c>
      <c r="AJ223" s="16">
        <v>3500</v>
      </c>
      <c r="AK223" s="18">
        <v>4340</v>
      </c>
      <c r="AL223" s="16">
        <v>6860</v>
      </c>
      <c r="AM223" s="18">
        <v>4340</v>
      </c>
      <c r="AN223" s="16">
        <v>4340</v>
      </c>
      <c r="AO223" s="85"/>
      <c r="AP223" s="16"/>
      <c r="AQ223" s="85"/>
      <c r="AR223" s="16"/>
      <c r="AS223" s="85"/>
      <c r="AT223" s="16"/>
      <c r="AU223" s="82"/>
      <c r="AV223" s="85"/>
      <c r="AW223" s="16"/>
      <c r="AX223" s="85"/>
      <c r="AY223" s="16"/>
      <c r="AZ223" s="85"/>
      <c r="BA223" s="16"/>
      <c r="BB223" s="85"/>
      <c r="BC223" s="16"/>
      <c r="BD223" s="85"/>
      <c r="BE223" s="16"/>
      <c r="BF223" s="85"/>
      <c r="BG223" s="16"/>
      <c r="BH223" s="85"/>
      <c r="BI223" s="16"/>
      <c r="BJ223" s="85"/>
      <c r="BK223" s="16"/>
      <c r="BL223" s="85"/>
      <c r="BM223" s="16"/>
      <c r="BN223" s="85"/>
      <c r="BO223" s="16"/>
      <c r="BP223" s="85"/>
      <c r="BQ223" s="16"/>
      <c r="BR223" s="17"/>
      <c r="BS223" s="16"/>
      <c r="BT223" s="19"/>
      <c r="BU223" s="17"/>
      <c r="BV223" s="16"/>
      <c r="BW223" s="17"/>
      <c r="BX223" s="16"/>
      <c r="BY223" s="17"/>
      <c r="BZ223" s="16"/>
      <c r="CA223" s="17"/>
      <c r="CB223" s="16"/>
      <c r="CC223" s="17"/>
      <c r="CD223" s="16"/>
      <c r="CE223" s="17"/>
      <c r="CF223" s="16"/>
      <c r="CG223" s="15"/>
      <c r="CH223" s="16"/>
      <c r="CI223" s="15"/>
      <c r="CJ223" s="16"/>
      <c r="CK223" s="15"/>
      <c r="CL223" s="16"/>
      <c r="CM223" s="15"/>
      <c r="CN223" s="16"/>
      <c r="CO223" s="15"/>
      <c r="CP223" s="16"/>
      <c r="CQ223" s="15"/>
      <c r="CR223" s="16"/>
      <c r="CS223" s="19"/>
      <c r="CT223" s="20">
        <f t="shared" si="11"/>
        <v>54560</v>
      </c>
      <c r="CU223" s="20">
        <f t="shared" si="11"/>
        <v>54560</v>
      </c>
      <c r="CV223" s="21">
        <f t="shared" si="12"/>
        <v>0</v>
      </c>
    </row>
    <row r="224" spans="1:100" ht="25.5" customHeight="1">
      <c r="A224" s="86">
        <v>93</v>
      </c>
      <c r="B224" s="35" t="s">
        <v>848</v>
      </c>
      <c r="C224" s="9" t="s">
        <v>849</v>
      </c>
      <c r="D224" s="9" t="s">
        <v>1414</v>
      </c>
      <c r="E224" s="9" t="s">
        <v>1411</v>
      </c>
      <c r="F224" s="83" t="s">
        <v>850</v>
      </c>
      <c r="G224" s="145" t="s">
        <v>383</v>
      </c>
      <c r="H224" s="24" t="s">
        <v>1417</v>
      </c>
      <c r="I224" s="62">
        <v>6200</v>
      </c>
      <c r="J224" s="24"/>
      <c r="K224" s="27">
        <f>CV224</f>
        <v>17360</v>
      </c>
      <c r="L224" s="2"/>
      <c r="M224" s="15">
        <v>1500</v>
      </c>
      <c r="N224" s="16">
        <v>1500</v>
      </c>
      <c r="O224" s="15">
        <v>1000</v>
      </c>
      <c r="P224" s="16">
        <v>1000</v>
      </c>
      <c r="Q224" s="15">
        <v>5000</v>
      </c>
      <c r="R224" s="16">
        <v>5000</v>
      </c>
      <c r="S224" s="15">
        <v>8000</v>
      </c>
      <c r="T224" s="16">
        <v>1500</v>
      </c>
      <c r="U224" s="15"/>
      <c r="V224" s="16"/>
      <c r="W224" s="18">
        <v>4340</v>
      </c>
      <c r="X224" s="16">
        <v>0</v>
      </c>
      <c r="Y224" s="18">
        <v>4340</v>
      </c>
      <c r="Z224" s="16">
        <v>0</v>
      </c>
      <c r="AA224" s="18">
        <v>4340</v>
      </c>
      <c r="AB224" s="16">
        <v>0</v>
      </c>
      <c r="AC224" s="18">
        <v>4340</v>
      </c>
      <c r="AD224" s="16">
        <v>17360</v>
      </c>
      <c r="AE224" s="18">
        <v>4340</v>
      </c>
      <c r="AF224" s="16">
        <f>4550+6290</f>
        <v>10840</v>
      </c>
      <c r="AG224" s="18">
        <v>4340</v>
      </c>
      <c r="AH224" s="16"/>
      <c r="AI224" s="18">
        <v>4340</v>
      </c>
      <c r="AJ224" s="16"/>
      <c r="AK224" s="18">
        <v>4340</v>
      </c>
      <c r="AL224" s="16"/>
      <c r="AM224" s="18">
        <v>4340</v>
      </c>
      <c r="AN224" s="16"/>
      <c r="AO224" s="85"/>
      <c r="AP224" s="16"/>
      <c r="AQ224" s="85"/>
      <c r="AR224" s="16"/>
      <c r="AS224" s="85"/>
      <c r="AT224" s="16"/>
      <c r="AU224" s="82"/>
      <c r="AV224" s="85"/>
      <c r="AW224" s="16"/>
      <c r="AX224" s="85"/>
      <c r="AY224" s="16"/>
      <c r="AZ224" s="85"/>
      <c r="BA224" s="16"/>
      <c r="BB224" s="85"/>
      <c r="BC224" s="16"/>
      <c r="BD224" s="85"/>
      <c r="BE224" s="16"/>
      <c r="BF224" s="85"/>
      <c r="BG224" s="16"/>
      <c r="BH224" s="85"/>
      <c r="BI224" s="16"/>
      <c r="BJ224" s="85"/>
      <c r="BK224" s="16"/>
      <c r="BL224" s="85"/>
      <c r="BM224" s="16"/>
      <c r="BN224" s="85"/>
      <c r="BO224" s="16"/>
      <c r="BP224" s="85"/>
      <c r="BQ224" s="16"/>
      <c r="BR224" s="17"/>
      <c r="BS224" s="16"/>
      <c r="BT224" s="19"/>
      <c r="BU224" s="17"/>
      <c r="BV224" s="16"/>
      <c r="BW224" s="17"/>
      <c r="BX224" s="16"/>
      <c r="BY224" s="17"/>
      <c r="BZ224" s="16"/>
      <c r="CA224" s="17"/>
      <c r="CB224" s="16"/>
      <c r="CC224" s="17"/>
      <c r="CD224" s="16"/>
      <c r="CE224" s="17"/>
      <c r="CF224" s="16"/>
      <c r="CG224" s="15"/>
      <c r="CH224" s="16"/>
      <c r="CI224" s="15"/>
      <c r="CJ224" s="16"/>
      <c r="CK224" s="15"/>
      <c r="CL224" s="16"/>
      <c r="CM224" s="15"/>
      <c r="CN224" s="16"/>
      <c r="CO224" s="15"/>
      <c r="CP224" s="16"/>
      <c r="CQ224" s="15"/>
      <c r="CR224" s="16"/>
      <c r="CS224" s="19"/>
      <c r="CT224" s="20">
        <f t="shared" si="11"/>
        <v>54560</v>
      </c>
      <c r="CU224" s="20">
        <f t="shared" si="11"/>
        <v>37200</v>
      </c>
      <c r="CV224" s="21">
        <f t="shared" si="12"/>
        <v>17360</v>
      </c>
    </row>
    <row r="225" spans="1:100" ht="25.5" customHeight="1">
      <c r="A225" s="7">
        <v>82</v>
      </c>
      <c r="B225" s="35" t="s">
        <v>266</v>
      </c>
      <c r="C225" s="9" t="s">
        <v>267</v>
      </c>
      <c r="D225" s="9" t="s">
        <v>1414</v>
      </c>
      <c r="E225" s="9" t="s">
        <v>1412</v>
      </c>
      <c r="F225" s="10" t="s">
        <v>268</v>
      </c>
      <c r="G225" s="144"/>
      <c r="H225" s="13" t="s">
        <v>269</v>
      </c>
      <c r="I225" s="12">
        <v>3300</v>
      </c>
      <c r="J225" s="24" t="s">
        <v>269</v>
      </c>
      <c r="K225" s="14">
        <f>CT225</f>
        <v>36290</v>
      </c>
      <c r="L225" s="2"/>
      <c r="M225" s="15">
        <v>1500</v>
      </c>
      <c r="N225" s="16">
        <v>1500</v>
      </c>
      <c r="O225" s="15">
        <v>1000</v>
      </c>
      <c r="P225" s="16">
        <v>1000</v>
      </c>
      <c r="Q225" s="15">
        <v>5000</v>
      </c>
      <c r="R225" s="16">
        <v>5000</v>
      </c>
      <c r="S225" s="15">
        <v>8000</v>
      </c>
      <c r="T225" s="16"/>
      <c r="U225" s="17"/>
      <c r="V225" s="16"/>
      <c r="W225" s="15"/>
      <c r="X225" s="16"/>
      <c r="Y225" s="18">
        <v>2310</v>
      </c>
      <c r="Z225" s="16">
        <v>0</v>
      </c>
      <c r="AA225" s="18">
        <v>2310</v>
      </c>
      <c r="AB225" s="16">
        <f>2310+0</f>
        <v>2310</v>
      </c>
      <c r="AC225" s="18">
        <v>2310</v>
      </c>
      <c r="AD225" s="16">
        <f>2310+0</f>
        <v>2310</v>
      </c>
      <c r="AE225" s="18">
        <v>2310</v>
      </c>
      <c r="AF225" s="16">
        <v>2310</v>
      </c>
      <c r="AG225" s="18">
        <v>2310</v>
      </c>
      <c r="AH225" s="16"/>
      <c r="AI225" s="18">
        <v>2310</v>
      </c>
      <c r="AJ225" s="16"/>
      <c r="AK225" s="18">
        <v>2310</v>
      </c>
      <c r="AL225" s="16"/>
      <c r="AM225" s="18">
        <v>2310</v>
      </c>
      <c r="AN225" s="16"/>
      <c r="AO225" s="18">
        <v>2310</v>
      </c>
      <c r="AP225" s="16"/>
      <c r="AQ225" s="17"/>
      <c r="AR225" s="16"/>
      <c r="AS225" s="17"/>
      <c r="AT225" s="16"/>
      <c r="AU225" s="82"/>
      <c r="AV225" s="85"/>
      <c r="AW225" s="16"/>
      <c r="AX225" s="85"/>
      <c r="AY225" s="16"/>
      <c r="AZ225" s="85"/>
      <c r="BA225" s="16"/>
      <c r="BB225" s="85"/>
      <c r="BC225" s="16"/>
      <c r="BD225" s="85"/>
      <c r="BE225" s="16"/>
      <c r="BF225" s="85"/>
      <c r="BG225" s="16"/>
      <c r="BH225" s="85"/>
      <c r="BI225" s="16"/>
      <c r="BJ225" s="85"/>
      <c r="BK225" s="16"/>
      <c r="BL225" s="85"/>
      <c r="BM225" s="16"/>
      <c r="BN225" s="85"/>
      <c r="BO225" s="16"/>
      <c r="BP225" s="85"/>
      <c r="BQ225" s="16"/>
      <c r="BR225" s="17"/>
      <c r="BS225" s="16"/>
      <c r="BT225" s="19"/>
      <c r="BU225" s="17"/>
      <c r="BV225" s="16"/>
      <c r="BW225" s="17"/>
      <c r="BX225" s="16"/>
      <c r="BY225" s="17"/>
      <c r="BZ225" s="16"/>
      <c r="CA225" s="17"/>
      <c r="CB225" s="16"/>
      <c r="CC225" s="17"/>
      <c r="CD225" s="16"/>
      <c r="CE225" s="17"/>
      <c r="CF225" s="16"/>
      <c r="CG225" s="15"/>
      <c r="CH225" s="16"/>
      <c r="CI225" s="15"/>
      <c r="CJ225" s="16"/>
      <c r="CK225" s="15"/>
      <c r="CL225" s="16"/>
      <c r="CM225" s="15"/>
      <c r="CN225" s="16"/>
      <c r="CO225" s="15"/>
      <c r="CP225" s="16"/>
      <c r="CQ225" s="15"/>
      <c r="CR225" s="16"/>
      <c r="CS225" s="19"/>
      <c r="CT225" s="20">
        <f t="shared" si="11"/>
        <v>36290</v>
      </c>
      <c r="CU225" s="20">
        <f t="shared" si="11"/>
        <v>14430</v>
      </c>
      <c r="CV225" s="21">
        <f t="shared" si="12"/>
        <v>21860</v>
      </c>
    </row>
    <row r="226" spans="1:100" ht="25.5" customHeight="1">
      <c r="A226" s="86">
        <v>94</v>
      </c>
      <c r="B226" s="35" t="s">
        <v>851</v>
      </c>
      <c r="C226" s="9" t="s">
        <v>852</v>
      </c>
      <c r="D226" s="9" t="s">
        <v>1414</v>
      </c>
      <c r="E226" s="9" t="s">
        <v>1411</v>
      </c>
      <c r="F226" s="83" t="s">
        <v>853</v>
      </c>
      <c r="G226" s="141" t="s">
        <v>639</v>
      </c>
      <c r="H226" s="154" t="s">
        <v>109</v>
      </c>
      <c r="I226" s="98"/>
      <c r="J226" s="154" t="s">
        <v>109</v>
      </c>
      <c r="K226" s="14">
        <f>CV226</f>
        <v>0</v>
      </c>
      <c r="L226" s="2"/>
      <c r="M226" s="15">
        <v>1500</v>
      </c>
      <c r="N226" s="16">
        <v>1500</v>
      </c>
      <c r="O226" s="15">
        <v>1000</v>
      </c>
      <c r="P226" s="16">
        <v>1000</v>
      </c>
      <c r="Q226" s="15">
        <v>5000</v>
      </c>
      <c r="R226" s="16">
        <v>5000</v>
      </c>
      <c r="S226" s="15">
        <v>8000</v>
      </c>
      <c r="T226" s="16"/>
      <c r="U226" s="15"/>
      <c r="V226" s="16"/>
      <c r="W226" s="18">
        <v>2310</v>
      </c>
      <c r="X226" s="16">
        <v>0</v>
      </c>
      <c r="Y226" s="18">
        <v>2310</v>
      </c>
      <c r="Z226" s="16">
        <v>0</v>
      </c>
      <c r="AA226" s="18">
        <v>2310</v>
      </c>
      <c r="AB226" s="16">
        <v>0</v>
      </c>
      <c r="AC226" s="18">
        <v>2310</v>
      </c>
      <c r="AD226" s="16">
        <v>7240</v>
      </c>
      <c r="AE226" s="18">
        <v>0</v>
      </c>
      <c r="AF226" s="16">
        <v>10000</v>
      </c>
      <c r="AG226" s="18"/>
      <c r="AH226" s="16"/>
      <c r="AI226" s="18"/>
      <c r="AJ226" s="16"/>
      <c r="AK226" s="18"/>
      <c r="AL226" s="16"/>
      <c r="AM226" s="18"/>
      <c r="AN226" s="16"/>
      <c r="AO226" s="85"/>
      <c r="AP226" s="16"/>
      <c r="AQ226" s="85"/>
      <c r="AR226" s="16"/>
      <c r="AS226" s="85"/>
      <c r="AT226" s="16"/>
      <c r="AU226" s="82"/>
      <c r="AV226" s="85"/>
      <c r="AW226" s="16"/>
      <c r="AX226" s="85"/>
      <c r="AY226" s="16"/>
      <c r="AZ226" s="85"/>
      <c r="BA226" s="16"/>
      <c r="BB226" s="85"/>
      <c r="BC226" s="16"/>
      <c r="BD226" s="85"/>
      <c r="BE226" s="16"/>
      <c r="BF226" s="85"/>
      <c r="BG226" s="16"/>
      <c r="BH226" s="85"/>
      <c r="BI226" s="16"/>
      <c r="BJ226" s="85"/>
      <c r="BK226" s="16"/>
      <c r="BL226" s="85"/>
      <c r="BM226" s="16"/>
      <c r="BN226" s="85"/>
      <c r="BO226" s="16"/>
      <c r="BP226" s="85"/>
      <c r="BQ226" s="16"/>
      <c r="BR226" s="17"/>
      <c r="BS226" s="16"/>
      <c r="BT226" s="19"/>
      <c r="BU226" s="17"/>
      <c r="BV226" s="16"/>
      <c r="BW226" s="17"/>
      <c r="BX226" s="16"/>
      <c r="BY226" s="17"/>
      <c r="BZ226" s="16"/>
      <c r="CA226" s="17"/>
      <c r="CB226" s="16"/>
      <c r="CC226" s="17"/>
      <c r="CD226" s="16"/>
      <c r="CE226" s="17"/>
      <c r="CF226" s="16"/>
      <c r="CG226" s="15"/>
      <c r="CH226" s="16"/>
      <c r="CI226" s="15"/>
      <c r="CJ226" s="16"/>
      <c r="CK226" s="15"/>
      <c r="CL226" s="16"/>
      <c r="CM226" s="15"/>
      <c r="CN226" s="16"/>
      <c r="CO226" s="15"/>
      <c r="CP226" s="16"/>
      <c r="CQ226" s="15"/>
      <c r="CR226" s="16"/>
      <c r="CS226" s="19"/>
      <c r="CT226" s="20">
        <f t="shared" si="11"/>
        <v>24740</v>
      </c>
      <c r="CU226" s="20">
        <f t="shared" si="11"/>
        <v>24740</v>
      </c>
      <c r="CV226" s="21">
        <f t="shared" si="12"/>
        <v>0</v>
      </c>
    </row>
    <row r="227" spans="1:100" ht="25.5" customHeight="1">
      <c r="A227" s="7">
        <v>95</v>
      </c>
      <c r="B227" s="35" t="s">
        <v>854</v>
      </c>
      <c r="C227" s="9" t="s">
        <v>855</v>
      </c>
      <c r="D227" s="9" t="s">
        <v>1414</v>
      </c>
      <c r="E227" s="9" t="s">
        <v>1411</v>
      </c>
      <c r="F227" s="83" t="s">
        <v>856</v>
      </c>
      <c r="G227" s="22"/>
      <c r="H227" s="84" t="s">
        <v>639</v>
      </c>
      <c r="I227" s="62">
        <v>4600</v>
      </c>
      <c r="J227" s="84" t="s">
        <v>639</v>
      </c>
      <c r="K227" s="14">
        <f>CV227</f>
        <v>0</v>
      </c>
      <c r="L227" s="2"/>
      <c r="M227" s="15">
        <v>1500</v>
      </c>
      <c r="N227" s="16">
        <v>1500</v>
      </c>
      <c r="O227" s="15">
        <v>1000</v>
      </c>
      <c r="P227" s="16">
        <v>1000</v>
      </c>
      <c r="Q227" s="15">
        <v>5000</v>
      </c>
      <c r="R227" s="16">
        <v>5000</v>
      </c>
      <c r="S227" s="15">
        <v>8000</v>
      </c>
      <c r="T227" s="16">
        <v>8000</v>
      </c>
      <c r="U227" s="15"/>
      <c r="V227" s="16"/>
      <c r="W227" s="18">
        <v>3220</v>
      </c>
      <c r="X227" s="16">
        <v>0</v>
      </c>
      <c r="Y227" s="18">
        <v>3220</v>
      </c>
      <c r="Z227" s="16">
        <v>6440</v>
      </c>
      <c r="AA227" s="18">
        <v>3220</v>
      </c>
      <c r="AB227" s="16">
        <v>0</v>
      </c>
      <c r="AC227" s="18">
        <v>3220</v>
      </c>
      <c r="AD227" s="16">
        <v>6440</v>
      </c>
      <c r="AE227" s="18">
        <v>3220</v>
      </c>
      <c r="AF227" s="16"/>
      <c r="AG227" s="18">
        <v>3220</v>
      </c>
      <c r="AH227" s="16">
        <v>6440</v>
      </c>
      <c r="AI227" s="18">
        <v>3220</v>
      </c>
      <c r="AJ227" s="16"/>
      <c r="AK227" s="18">
        <v>3220</v>
      </c>
      <c r="AL227" s="16">
        <v>6440</v>
      </c>
      <c r="AM227" s="18">
        <v>3220</v>
      </c>
      <c r="AN227" s="16">
        <v>3220</v>
      </c>
      <c r="AO227" s="85"/>
      <c r="AP227" s="16"/>
      <c r="AQ227" s="85"/>
      <c r="AR227" s="16"/>
      <c r="AS227" s="85"/>
      <c r="AT227" s="16"/>
      <c r="AU227" s="82"/>
      <c r="AV227" s="85"/>
      <c r="AW227" s="16"/>
      <c r="AX227" s="85"/>
      <c r="AY227" s="16"/>
      <c r="AZ227" s="85"/>
      <c r="BA227" s="16"/>
      <c r="BB227" s="85"/>
      <c r="BC227" s="16"/>
      <c r="BD227" s="85"/>
      <c r="BE227" s="16"/>
      <c r="BF227" s="85"/>
      <c r="BG227" s="16"/>
      <c r="BH227" s="85"/>
      <c r="BI227" s="16"/>
      <c r="BJ227" s="85"/>
      <c r="BK227" s="16"/>
      <c r="BL227" s="85"/>
      <c r="BM227" s="16"/>
      <c r="BN227" s="85"/>
      <c r="BO227" s="16"/>
      <c r="BP227" s="85"/>
      <c r="BQ227" s="16"/>
      <c r="BR227" s="17"/>
      <c r="BS227" s="16"/>
      <c r="BT227" s="19"/>
      <c r="BU227" s="17"/>
      <c r="BV227" s="16"/>
      <c r="BW227" s="17"/>
      <c r="BX227" s="16"/>
      <c r="BY227" s="17"/>
      <c r="BZ227" s="16"/>
      <c r="CA227" s="17"/>
      <c r="CB227" s="16"/>
      <c r="CC227" s="17"/>
      <c r="CD227" s="16"/>
      <c r="CE227" s="17"/>
      <c r="CF227" s="16"/>
      <c r="CG227" s="15"/>
      <c r="CH227" s="16"/>
      <c r="CI227" s="15"/>
      <c r="CJ227" s="16"/>
      <c r="CK227" s="15"/>
      <c r="CL227" s="16"/>
      <c r="CM227" s="15"/>
      <c r="CN227" s="16"/>
      <c r="CO227" s="15"/>
      <c r="CP227" s="16"/>
      <c r="CQ227" s="15"/>
      <c r="CR227" s="16"/>
      <c r="CS227" s="19"/>
      <c r="CT227" s="20">
        <f t="shared" si="11"/>
        <v>44480</v>
      </c>
      <c r="CU227" s="20">
        <f t="shared" si="11"/>
        <v>44480</v>
      </c>
      <c r="CV227" s="21">
        <f t="shared" si="12"/>
        <v>0</v>
      </c>
    </row>
    <row r="228" spans="1:100" ht="25.5" customHeight="1">
      <c r="A228" s="86">
        <v>83</v>
      </c>
      <c r="B228" s="35" t="s">
        <v>270</v>
      </c>
      <c r="C228" s="9" t="s">
        <v>271</v>
      </c>
      <c r="D228" s="9" t="s">
        <v>1414</v>
      </c>
      <c r="E228" s="9" t="s">
        <v>1412</v>
      </c>
      <c r="F228" s="10" t="s">
        <v>272</v>
      </c>
      <c r="G228" s="143" t="s">
        <v>18</v>
      </c>
      <c r="H228" s="24" t="s">
        <v>1417</v>
      </c>
      <c r="I228" s="12">
        <v>6200</v>
      </c>
      <c r="J228" s="24"/>
      <c r="K228" s="14">
        <f>CT228</f>
        <v>54560</v>
      </c>
      <c r="L228" s="2"/>
      <c r="M228" s="15">
        <v>1500</v>
      </c>
      <c r="N228" s="16">
        <v>1500</v>
      </c>
      <c r="O228" s="15">
        <v>1000</v>
      </c>
      <c r="P228" s="16">
        <v>1000</v>
      </c>
      <c r="Q228" s="15">
        <v>5000</v>
      </c>
      <c r="R228" s="16">
        <v>5000</v>
      </c>
      <c r="S228" s="15">
        <v>8000</v>
      </c>
      <c r="T228" s="16">
        <v>0</v>
      </c>
      <c r="U228" s="17"/>
      <c r="V228" s="16"/>
      <c r="W228" s="15"/>
      <c r="X228" s="16"/>
      <c r="Y228" s="18">
        <v>4340</v>
      </c>
      <c r="Z228" s="16">
        <v>0</v>
      </c>
      <c r="AA228" s="18">
        <v>4340</v>
      </c>
      <c r="AB228" s="16">
        <v>0</v>
      </c>
      <c r="AC228" s="18">
        <v>4340</v>
      </c>
      <c r="AD228" s="16">
        <v>21020</v>
      </c>
      <c r="AE228" s="18">
        <v>4340</v>
      </c>
      <c r="AF228" s="16">
        <v>4340</v>
      </c>
      <c r="AG228" s="18">
        <v>4340</v>
      </c>
      <c r="AH228" s="16"/>
      <c r="AI228" s="18">
        <v>4340</v>
      </c>
      <c r="AJ228" s="16"/>
      <c r="AK228" s="18">
        <v>4340</v>
      </c>
      <c r="AL228" s="16"/>
      <c r="AM228" s="18">
        <v>4340</v>
      </c>
      <c r="AN228" s="16"/>
      <c r="AO228" s="18">
        <v>4340</v>
      </c>
      <c r="AP228" s="16">
        <v>17360</v>
      </c>
      <c r="AQ228" s="17"/>
      <c r="AR228" s="16"/>
      <c r="AS228" s="17"/>
      <c r="AT228" s="16"/>
      <c r="AU228" s="82"/>
      <c r="AV228" s="85"/>
      <c r="AW228" s="16"/>
      <c r="AX228" s="85"/>
      <c r="AY228" s="16"/>
      <c r="AZ228" s="85"/>
      <c r="BA228" s="16"/>
      <c r="BB228" s="85"/>
      <c r="BC228" s="16"/>
      <c r="BD228" s="85"/>
      <c r="BE228" s="16"/>
      <c r="BF228" s="85"/>
      <c r="BG228" s="16"/>
      <c r="BH228" s="85"/>
      <c r="BI228" s="16"/>
      <c r="BJ228" s="85"/>
      <c r="BK228" s="16"/>
      <c r="BL228" s="85"/>
      <c r="BM228" s="16"/>
      <c r="BN228" s="85"/>
      <c r="BO228" s="16"/>
      <c r="BP228" s="85"/>
      <c r="BQ228" s="16"/>
      <c r="BR228" s="17"/>
      <c r="BS228" s="16"/>
      <c r="BT228" s="19"/>
      <c r="BU228" s="17"/>
      <c r="BV228" s="16"/>
      <c r="BW228" s="17"/>
      <c r="BX228" s="16"/>
      <c r="BY228" s="17"/>
      <c r="BZ228" s="16"/>
      <c r="CA228" s="17"/>
      <c r="CB228" s="16"/>
      <c r="CC228" s="17"/>
      <c r="CD228" s="16"/>
      <c r="CE228" s="17"/>
      <c r="CF228" s="16"/>
      <c r="CG228" s="15"/>
      <c r="CH228" s="16"/>
      <c r="CI228" s="15"/>
      <c r="CJ228" s="16"/>
      <c r="CK228" s="15"/>
      <c r="CL228" s="16"/>
      <c r="CM228" s="15"/>
      <c r="CN228" s="16"/>
      <c r="CO228" s="15"/>
      <c r="CP228" s="16"/>
      <c r="CQ228" s="15"/>
      <c r="CR228" s="16"/>
      <c r="CS228" s="19"/>
      <c r="CT228" s="20">
        <f t="shared" si="11"/>
        <v>54560</v>
      </c>
      <c r="CU228" s="20">
        <f t="shared" si="11"/>
        <v>50220</v>
      </c>
      <c r="CV228" s="21">
        <f t="shared" si="12"/>
        <v>4340</v>
      </c>
    </row>
    <row r="229" spans="1:100" ht="25.5" customHeight="1">
      <c r="A229" s="7">
        <v>84</v>
      </c>
      <c r="B229" s="35" t="s">
        <v>273</v>
      </c>
      <c r="C229" s="9" t="s">
        <v>274</v>
      </c>
      <c r="D229" s="9" t="s">
        <v>1414</v>
      </c>
      <c r="E229" s="9" t="s">
        <v>1412</v>
      </c>
      <c r="F229" s="10" t="s">
        <v>275</v>
      </c>
      <c r="G229" s="22"/>
      <c r="H229" s="24"/>
      <c r="I229" s="12">
        <v>6600</v>
      </c>
      <c r="J229" s="24"/>
      <c r="K229" s="14">
        <f>CT229</f>
        <v>57080</v>
      </c>
      <c r="L229" s="2"/>
      <c r="M229" s="15">
        <v>1500</v>
      </c>
      <c r="N229" s="16">
        <v>1500</v>
      </c>
      <c r="O229" s="15">
        <v>1000</v>
      </c>
      <c r="P229" s="16">
        <v>1000</v>
      </c>
      <c r="Q229" s="15">
        <v>5000</v>
      </c>
      <c r="R229" s="16">
        <v>5000</v>
      </c>
      <c r="S229" s="15">
        <v>8000</v>
      </c>
      <c r="T229" s="16">
        <v>0</v>
      </c>
      <c r="U229" s="17"/>
      <c r="V229" s="16"/>
      <c r="W229" s="15"/>
      <c r="X229" s="16"/>
      <c r="Y229" s="18">
        <v>4620</v>
      </c>
      <c r="Z229" s="16">
        <v>0</v>
      </c>
      <c r="AA229" s="18">
        <v>4620</v>
      </c>
      <c r="AB229" s="16">
        <v>0</v>
      </c>
      <c r="AC229" s="18">
        <v>4620</v>
      </c>
      <c r="AD229" s="16">
        <v>21860</v>
      </c>
      <c r="AE229" s="18">
        <v>4620</v>
      </c>
      <c r="AF229" s="16">
        <v>4620</v>
      </c>
      <c r="AG229" s="18">
        <v>4620</v>
      </c>
      <c r="AH229" s="16">
        <v>4620</v>
      </c>
      <c r="AI229" s="18">
        <v>4620</v>
      </c>
      <c r="AJ229" s="16"/>
      <c r="AK229" s="18">
        <v>4620</v>
      </c>
      <c r="AL229" s="16"/>
      <c r="AM229" s="18">
        <v>4620</v>
      </c>
      <c r="AN229" s="16">
        <v>13860</v>
      </c>
      <c r="AO229" s="18">
        <v>4620</v>
      </c>
      <c r="AP229" s="16"/>
      <c r="AQ229" s="17"/>
      <c r="AR229" s="16"/>
      <c r="AS229" s="17"/>
      <c r="AT229" s="16"/>
      <c r="AU229" s="82"/>
      <c r="AV229" s="85"/>
      <c r="AW229" s="16"/>
      <c r="AX229" s="85"/>
      <c r="AY229" s="16"/>
      <c r="AZ229" s="85"/>
      <c r="BA229" s="16"/>
      <c r="BB229" s="85"/>
      <c r="BC229" s="16"/>
      <c r="BD229" s="85"/>
      <c r="BE229" s="16"/>
      <c r="BF229" s="85"/>
      <c r="BG229" s="16"/>
      <c r="BH229" s="85"/>
      <c r="BI229" s="16"/>
      <c r="BJ229" s="85"/>
      <c r="BK229" s="16"/>
      <c r="BL229" s="85"/>
      <c r="BM229" s="16"/>
      <c r="BN229" s="85"/>
      <c r="BO229" s="16"/>
      <c r="BP229" s="85"/>
      <c r="BQ229" s="16"/>
      <c r="BR229" s="17"/>
      <c r="BS229" s="16"/>
      <c r="BT229" s="19"/>
      <c r="BU229" s="17"/>
      <c r="BV229" s="16"/>
      <c r="BW229" s="17"/>
      <c r="BX229" s="16"/>
      <c r="BY229" s="17"/>
      <c r="BZ229" s="16"/>
      <c r="CA229" s="17"/>
      <c r="CB229" s="16"/>
      <c r="CC229" s="17"/>
      <c r="CD229" s="16"/>
      <c r="CE229" s="17"/>
      <c r="CF229" s="16"/>
      <c r="CG229" s="15"/>
      <c r="CH229" s="16"/>
      <c r="CI229" s="15"/>
      <c r="CJ229" s="16"/>
      <c r="CK229" s="15"/>
      <c r="CL229" s="16"/>
      <c r="CM229" s="15"/>
      <c r="CN229" s="16"/>
      <c r="CO229" s="15"/>
      <c r="CP229" s="16"/>
      <c r="CQ229" s="15"/>
      <c r="CR229" s="16"/>
      <c r="CS229" s="19"/>
      <c r="CT229" s="20">
        <f t="shared" si="11"/>
        <v>57080</v>
      </c>
      <c r="CU229" s="20">
        <f t="shared" si="11"/>
        <v>52460</v>
      </c>
      <c r="CV229" s="21">
        <f t="shared" si="12"/>
        <v>4620</v>
      </c>
    </row>
    <row r="230" spans="1:100" ht="25.5" customHeight="1">
      <c r="A230" s="86">
        <v>96</v>
      </c>
      <c r="B230" s="35" t="s">
        <v>857</v>
      </c>
      <c r="C230" s="9" t="s">
        <v>858</v>
      </c>
      <c r="D230" s="9" t="s">
        <v>1414</v>
      </c>
      <c r="E230" s="9" t="s">
        <v>1411</v>
      </c>
      <c r="F230" s="83" t="s">
        <v>859</v>
      </c>
      <c r="G230" s="150" t="s">
        <v>383</v>
      </c>
      <c r="H230" s="24" t="s">
        <v>1417</v>
      </c>
      <c r="I230" s="62">
        <v>6200</v>
      </c>
      <c r="J230" s="24"/>
      <c r="K230" s="14">
        <f>CV230</f>
        <v>4340</v>
      </c>
      <c r="L230" s="2"/>
      <c r="M230" s="15">
        <v>1500</v>
      </c>
      <c r="N230" s="16">
        <v>1500</v>
      </c>
      <c r="O230" s="15">
        <v>1000</v>
      </c>
      <c r="P230" s="16">
        <v>1000</v>
      </c>
      <c r="Q230" s="15">
        <v>5000</v>
      </c>
      <c r="R230" s="16">
        <v>5000</v>
      </c>
      <c r="S230" s="15">
        <v>8000</v>
      </c>
      <c r="T230" s="16"/>
      <c r="U230" s="15"/>
      <c r="V230" s="16"/>
      <c r="W230" s="18">
        <v>4340</v>
      </c>
      <c r="X230" s="16">
        <v>4620</v>
      </c>
      <c r="Y230" s="18">
        <v>4340</v>
      </c>
      <c r="Z230" s="16">
        <v>12620</v>
      </c>
      <c r="AA230" s="18">
        <v>4340</v>
      </c>
      <c r="AB230" s="16">
        <v>3780</v>
      </c>
      <c r="AC230" s="18">
        <v>4340</v>
      </c>
      <c r="AD230" s="16">
        <v>4340</v>
      </c>
      <c r="AE230" s="18">
        <v>4340</v>
      </c>
      <c r="AF230" s="16">
        <v>4340</v>
      </c>
      <c r="AG230" s="18">
        <v>4340</v>
      </c>
      <c r="AH230" s="16">
        <v>4340</v>
      </c>
      <c r="AI230" s="18">
        <v>4340</v>
      </c>
      <c r="AJ230" s="16">
        <v>4340</v>
      </c>
      <c r="AK230" s="18">
        <v>4340</v>
      </c>
      <c r="AL230" s="16">
        <v>4340</v>
      </c>
      <c r="AM230" s="18">
        <v>4340</v>
      </c>
      <c r="AN230" s="16"/>
      <c r="AO230" s="85"/>
      <c r="AP230" s="16"/>
      <c r="AQ230" s="85"/>
      <c r="AR230" s="16"/>
      <c r="AS230" s="85"/>
      <c r="AT230" s="16"/>
      <c r="AU230" s="82"/>
      <c r="AV230" s="85"/>
      <c r="AW230" s="16"/>
      <c r="AX230" s="85"/>
      <c r="AY230" s="16"/>
      <c r="AZ230" s="85"/>
      <c r="BA230" s="16"/>
      <c r="BB230" s="85"/>
      <c r="BC230" s="16"/>
      <c r="BD230" s="85"/>
      <c r="BE230" s="16"/>
      <c r="BF230" s="85"/>
      <c r="BG230" s="16"/>
      <c r="BH230" s="85"/>
      <c r="BI230" s="16"/>
      <c r="BJ230" s="85"/>
      <c r="BK230" s="16"/>
      <c r="BL230" s="85"/>
      <c r="BM230" s="16"/>
      <c r="BN230" s="85"/>
      <c r="BO230" s="16"/>
      <c r="BP230" s="85"/>
      <c r="BQ230" s="16"/>
      <c r="BR230" s="17"/>
      <c r="BS230" s="16"/>
      <c r="BT230" s="19"/>
      <c r="BU230" s="17"/>
      <c r="BV230" s="16"/>
      <c r="BW230" s="17"/>
      <c r="BX230" s="16"/>
      <c r="BY230" s="17"/>
      <c r="BZ230" s="16"/>
      <c r="CA230" s="17"/>
      <c r="CB230" s="16"/>
      <c r="CC230" s="17"/>
      <c r="CD230" s="16"/>
      <c r="CE230" s="17"/>
      <c r="CF230" s="16"/>
      <c r="CG230" s="15"/>
      <c r="CH230" s="16"/>
      <c r="CI230" s="15"/>
      <c r="CJ230" s="16"/>
      <c r="CK230" s="15"/>
      <c r="CL230" s="16"/>
      <c r="CM230" s="15"/>
      <c r="CN230" s="16"/>
      <c r="CO230" s="15"/>
      <c r="CP230" s="16"/>
      <c r="CQ230" s="15"/>
      <c r="CR230" s="16"/>
      <c r="CS230" s="19"/>
      <c r="CT230" s="20">
        <f t="shared" si="11"/>
        <v>54560</v>
      </c>
      <c r="CU230" s="36">
        <f t="shared" si="11"/>
        <v>50220</v>
      </c>
      <c r="CV230" s="21">
        <f t="shared" si="12"/>
        <v>4340</v>
      </c>
    </row>
    <row r="231" spans="1:100" ht="25.5" customHeight="1">
      <c r="A231" s="7">
        <v>97</v>
      </c>
      <c r="B231" s="35" t="s">
        <v>860</v>
      </c>
      <c r="C231" s="9" t="s">
        <v>861</v>
      </c>
      <c r="D231" s="9" t="s">
        <v>1414</v>
      </c>
      <c r="E231" s="9" t="s">
        <v>1411</v>
      </c>
      <c r="F231" s="83" t="s">
        <v>862</v>
      </c>
      <c r="G231" s="150"/>
      <c r="H231" s="24"/>
      <c r="I231" s="62">
        <v>6600</v>
      </c>
      <c r="J231" s="24"/>
      <c r="K231" s="14">
        <f>CV231</f>
        <v>18480</v>
      </c>
      <c r="L231" s="2"/>
      <c r="M231" s="15">
        <v>1500</v>
      </c>
      <c r="N231" s="16">
        <v>1500</v>
      </c>
      <c r="O231" s="15">
        <v>1000</v>
      </c>
      <c r="P231" s="16">
        <v>1000</v>
      </c>
      <c r="Q231" s="15">
        <v>5000</v>
      </c>
      <c r="R231" s="16">
        <v>5000</v>
      </c>
      <c r="S231" s="15">
        <v>8000</v>
      </c>
      <c r="T231" s="16">
        <v>0</v>
      </c>
      <c r="U231" s="15"/>
      <c r="V231" s="16"/>
      <c r="W231" s="18">
        <v>4620</v>
      </c>
      <c r="X231" s="16">
        <v>0</v>
      </c>
      <c r="Y231" s="18">
        <v>4620</v>
      </c>
      <c r="Z231" s="16">
        <v>0</v>
      </c>
      <c r="AA231" s="18">
        <v>4620</v>
      </c>
      <c r="AB231" s="16"/>
      <c r="AC231" s="18">
        <v>4620</v>
      </c>
      <c r="AD231" s="16">
        <v>17240</v>
      </c>
      <c r="AE231" s="18">
        <v>4620</v>
      </c>
      <c r="AF231" s="16"/>
      <c r="AG231" s="18">
        <v>4620</v>
      </c>
      <c r="AH231" s="16"/>
      <c r="AI231" s="18">
        <v>4620</v>
      </c>
      <c r="AJ231" s="16"/>
      <c r="AK231" s="18">
        <v>4620</v>
      </c>
      <c r="AL231" s="16"/>
      <c r="AM231" s="18">
        <v>4620</v>
      </c>
      <c r="AN231" s="16">
        <v>13860</v>
      </c>
      <c r="AO231" s="85"/>
      <c r="AP231" s="16"/>
      <c r="AQ231" s="85"/>
      <c r="AR231" s="16"/>
      <c r="AS231" s="85"/>
      <c r="AT231" s="16"/>
      <c r="AU231" s="82"/>
      <c r="AV231" s="85"/>
      <c r="AW231" s="16"/>
      <c r="AX231" s="85"/>
      <c r="AY231" s="16"/>
      <c r="AZ231" s="85"/>
      <c r="BA231" s="16"/>
      <c r="BB231" s="85"/>
      <c r="BC231" s="16"/>
      <c r="BD231" s="85"/>
      <c r="BE231" s="16"/>
      <c r="BF231" s="85"/>
      <c r="BG231" s="16"/>
      <c r="BH231" s="85"/>
      <c r="BI231" s="16"/>
      <c r="BJ231" s="85"/>
      <c r="BK231" s="16"/>
      <c r="BL231" s="85"/>
      <c r="BM231" s="16"/>
      <c r="BN231" s="85"/>
      <c r="BO231" s="16"/>
      <c r="BP231" s="85"/>
      <c r="BQ231" s="16"/>
      <c r="BR231" s="17"/>
      <c r="BS231" s="16"/>
      <c r="BT231" s="19"/>
      <c r="BU231" s="17"/>
      <c r="BV231" s="16"/>
      <c r="BW231" s="17"/>
      <c r="BX231" s="16"/>
      <c r="BY231" s="17"/>
      <c r="BZ231" s="16"/>
      <c r="CA231" s="17"/>
      <c r="CB231" s="16"/>
      <c r="CC231" s="17"/>
      <c r="CD231" s="16"/>
      <c r="CE231" s="17"/>
      <c r="CF231" s="16"/>
      <c r="CG231" s="15"/>
      <c r="CH231" s="16"/>
      <c r="CI231" s="15"/>
      <c r="CJ231" s="16"/>
      <c r="CK231" s="15"/>
      <c r="CL231" s="16"/>
      <c r="CM231" s="15"/>
      <c r="CN231" s="16"/>
      <c r="CO231" s="15"/>
      <c r="CP231" s="16"/>
      <c r="CQ231" s="15"/>
      <c r="CR231" s="16"/>
      <c r="CS231" s="19"/>
      <c r="CT231" s="20">
        <f t="shared" si="11"/>
        <v>57080</v>
      </c>
      <c r="CU231" s="20">
        <f t="shared" si="11"/>
        <v>38600</v>
      </c>
      <c r="CV231" s="21">
        <f t="shared" si="12"/>
        <v>18480</v>
      </c>
    </row>
    <row r="232" spans="1:100" ht="25.5" customHeight="1">
      <c r="A232" s="86">
        <v>98</v>
      </c>
      <c r="B232" s="35" t="s">
        <v>863</v>
      </c>
      <c r="C232" s="9" t="s">
        <v>864</v>
      </c>
      <c r="D232" s="9" t="s">
        <v>1414</v>
      </c>
      <c r="E232" s="9" t="s">
        <v>1411</v>
      </c>
      <c r="F232" s="83" t="s">
        <v>865</v>
      </c>
      <c r="G232" s="150" t="s">
        <v>383</v>
      </c>
      <c r="H232" s="24" t="s">
        <v>1417</v>
      </c>
      <c r="I232" s="62">
        <v>6200</v>
      </c>
      <c r="J232" s="24"/>
      <c r="K232" s="14">
        <f>CV232</f>
        <v>0</v>
      </c>
      <c r="L232" s="2"/>
      <c r="M232" s="15">
        <v>1500</v>
      </c>
      <c r="N232" s="16">
        <v>1500</v>
      </c>
      <c r="O232" s="15">
        <v>1000</v>
      </c>
      <c r="P232" s="16">
        <v>1000</v>
      </c>
      <c r="Q232" s="15">
        <v>5000</v>
      </c>
      <c r="R232" s="16">
        <v>5000</v>
      </c>
      <c r="S232" s="15">
        <v>8000</v>
      </c>
      <c r="T232" s="16">
        <v>0</v>
      </c>
      <c r="U232" s="15"/>
      <c r="V232" s="16"/>
      <c r="W232" s="18">
        <v>4340</v>
      </c>
      <c r="X232" s="16">
        <v>0</v>
      </c>
      <c r="Y232" s="18">
        <v>4340</v>
      </c>
      <c r="Z232" s="16">
        <v>0</v>
      </c>
      <c r="AA232" s="18">
        <v>4340</v>
      </c>
      <c r="AB232" s="16">
        <v>0</v>
      </c>
      <c r="AC232" s="18">
        <v>4340</v>
      </c>
      <c r="AD232" s="16">
        <v>25360</v>
      </c>
      <c r="AE232" s="18">
        <v>4340</v>
      </c>
      <c r="AF232" s="16"/>
      <c r="AG232" s="18">
        <v>4340</v>
      </c>
      <c r="AH232" s="16"/>
      <c r="AI232" s="18">
        <v>4340</v>
      </c>
      <c r="AJ232" s="16"/>
      <c r="AK232" s="18">
        <v>4340</v>
      </c>
      <c r="AL232" s="16"/>
      <c r="AM232" s="18">
        <v>4340</v>
      </c>
      <c r="AN232" s="16">
        <v>21700</v>
      </c>
      <c r="AO232" s="85"/>
      <c r="AP232" s="16"/>
      <c r="AQ232" s="85"/>
      <c r="AR232" s="16"/>
      <c r="AS232" s="85"/>
      <c r="AT232" s="16"/>
      <c r="AU232" s="82"/>
      <c r="AV232" s="85"/>
      <c r="AW232" s="16"/>
      <c r="AX232" s="85"/>
      <c r="AY232" s="16"/>
      <c r="AZ232" s="85"/>
      <c r="BA232" s="16"/>
      <c r="BB232" s="85"/>
      <c r="BC232" s="16"/>
      <c r="BD232" s="85"/>
      <c r="BE232" s="16"/>
      <c r="BF232" s="85"/>
      <c r="BG232" s="16"/>
      <c r="BH232" s="85"/>
      <c r="BI232" s="16"/>
      <c r="BJ232" s="85"/>
      <c r="BK232" s="16"/>
      <c r="BL232" s="85"/>
      <c r="BM232" s="16"/>
      <c r="BN232" s="85"/>
      <c r="BO232" s="16"/>
      <c r="BP232" s="85"/>
      <c r="BQ232" s="16"/>
      <c r="BR232" s="17"/>
      <c r="BS232" s="16"/>
      <c r="BT232" s="19"/>
      <c r="BU232" s="17"/>
      <c r="BV232" s="16"/>
      <c r="BW232" s="17"/>
      <c r="BX232" s="16"/>
      <c r="BY232" s="17"/>
      <c r="BZ232" s="16"/>
      <c r="CA232" s="17"/>
      <c r="CB232" s="16"/>
      <c r="CC232" s="17"/>
      <c r="CD232" s="16"/>
      <c r="CE232" s="17"/>
      <c r="CF232" s="16"/>
      <c r="CG232" s="15"/>
      <c r="CH232" s="16"/>
      <c r="CI232" s="15"/>
      <c r="CJ232" s="16"/>
      <c r="CK232" s="15"/>
      <c r="CL232" s="16"/>
      <c r="CM232" s="15"/>
      <c r="CN232" s="16"/>
      <c r="CO232" s="15"/>
      <c r="CP232" s="16"/>
      <c r="CQ232" s="15"/>
      <c r="CR232" s="16"/>
      <c r="CS232" s="19"/>
      <c r="CT232" s="20">
        <f t="shared" si="11"/>
        <v>54560</v>
      </c>
      <c r="CU232" s="20">
        <f t="shared" si="11"/>
        <v>54560</v>
      </c>
      <c r="CV232" s="21">
        <f t="shared" si="12"/>
        <v>0</v>
      </c>
    </row>
    <row r="233" spans="1:100" ht="25.5" customHeight="1">
      <c r="A233" s="7">
        <v>85</v>
      </c>
      <c r="B233" s="35" t="s">
        <v>276</v>
      </c>
      <c r="C233" s="9" t="s">
        <v>277</v>
      </c>
      <c r="D233" s="9" t="s">
        <v>1414</v>
      </c>
      <c r="E233" s="9" t="s">
        <v>1412</v>
      </c>
      <c r="F233" s="10" t="s">
        <v>278</v>
      </c>
      <c r="G233" s="26" t="s">
        <v>18</v>
      </c>
      <c r="H233" s="24" t="s">
        <v>1417</v>
      </c>
      <c r="I233" s="12">
        <v>6200</v>
      </c>
      <c r="J233" s="24"/>
      <c r="K233" s="27">
        <f>CT233</f>
        <v>54560</v>
      </c>
      <c r="L233" s="2"/>
      <c r="M233" s="15">
        <v>1500</v>
      </c>
      <c r="N233" s="16">
        <v>1500</v>
      </c>
      <c r="O233" s="15">
        <v>1000</v>
      </c>
      <c r="P233" s="16">
        <v>1000</v>
      </c>
      <c r="Q233" s="15">
        <v>5000</v>
      </c>
      <c r="R233" s="16">
        <v>5000</v>
      </c>
      <c r="S233" s="15">
        <v>8000</v>
      </c>
      <c r="T233" s="16">
        <v>0</v>
      </c>
      <c r="U233" s="17"/>
      <c r="V233" s="16"/>
      <c r="W233" s="15"/>
      <c r="X233" s="16"/>
      <c r="Y233" s="18">
        <v>4340</v>
      </c>
      <c r="Z233" s="16">
        <v>7620</v>
      </c>
      <c r="AA233" s="18">
        <v>4340</v>
      </c>
      <c r="AB233" s="16">
        <v>9620</v>
      </c>
      <c r="AC233" s="18">
        <v>4340</v>
      </c>
      <c r="AD233" s="16">
        <v>3780</v>
      </c>
      <c r="AE233" s="18">
        <v>4340</v>
      </c>
      <c r="AF233" s="16">
        <v>4340</v>
      </c>
      <c r="AG233" s="18">
        <v>4340</v>
      </c>
      <c r="AH233" s="16">
        <v>4340</v>
      </c>
      <c r="AI233" s="18">
        <v>4340</v>
      </c>
      <c r="AJ233" s="16">
        <v>4340</v>
      </c>
      <c r="AK233" s="18">
        <v>4340</v>
      </c>
      <c r="AL233" s="16">
        <v>4340</v>
      </c>
      <c r="AM233" s="18">
        <v>4340</v>
      </c>
      <c r="AN233" s="16">
        <v>4340</v>
      </c>
      <c r="AO233" s="18">
        <v>4340</v>
      </c>
      <c r="AP233" s="16">
        <v>4340</v>
      </c>
      <c r="AQ233" s="17"/>
      <c r="AR233" s="16"/>
      <c r="AS233" s="17"/>
      <c r="AT233" s="16"/>
      <c r="AU233" s="82"/>
      <c r="AV233" s="85"/>
      <c r="AW233" s="16"/>
      <c r="AX233" s="85"/>
      <c r="AY233" s="16"/>
      <c r="AZ233" s="85"/>
      <c r="BA233" s="16"/>
      <c r="BB233" s="85"/>
      <c r="BC233" s="16"/>
      <c r="BD233" s="85"/>
      <c r="BE233" s="16"/>
      <c r="BF233" s="85"/>
      <c r="BG233" s="16"/>
      <c r="BH233" s="85"/>
      <c r="BI233" s="16"/>
      <c r="BJ233" s="85"/>
      <c r="BK233" s="16"/>
      <c r="BL233" s="85"/>
      <c r="BM233" s="16"/>
      <c r="BN233" s="85"/>
      <c r="BO233" s="16"/>
      <c r="BP233" s="85"/>
      <c r="BQ233" s="16"/>
      <c r="BR233" s="17"/>
      <c r="BS233" s="16"/>
      <c r="BT233" s="19"/>
      <c r="BU233" s="17"/>
      <c r="BV233" s="16"/>
      <c r="BW233" s="17"/>
      <c r="BX233" s="16"/>
      <c r="BY233" s="17"/>
      <c r="BZ233" s="16"/>
      <c r="CA233" s="17"/>
      <c r="CB233" s="16"/>
      <c r="CC233" s="17"/>
      <c r="CD233" s="16"/>
      <c r="CE233" s="17"/>
      <c r="CF233" s="16"/>
      <c r="CG233" s="15"/>
      <c r="CH233" s="16"/>
      <c r="CI233" s="15"/>
      <c r="CJ233" s="16"/>
      <c r="CK233" s="15"/>
      <c r="CL233" s="16"/>
      <c r="CM233" s="15"/>
      <c r="CN233" s="16"/>
      <c r="CO233" s="15"/>
      <c r="CP233" s="16"/>
      <c r="CQ233" s="15"/>
      <c r="CR233" s="16"/>
      <c r="CS233" s="19"/>
      <c r="CT233" s="20">
        <f t="shared" si="11"/>
        <v>54560</v>
      </c>
      <c r="CU233" s="20">
        <f t="shared" si="11"/>
        <v>54560</v>
      </c>
      <c r="CV233" s="21">
        <f t="shared" si="12"/>
        <v>0</v>
      </c>
    </row>
    <row r="234" spans="1:100" ht="25.5" customHeight="1">
      <c r="A234" s="86">
        <v>86</v>
      </c>
      <c r="B234" s="35" t="s">
        <v>279</v>
      </c>
      <c r="C234" s="9" t="s">
        <v>280</v>
      </c>
      <c r="D234" s="9" t="s">
        <v>1414</v>
      </c>
      <c r="E234" s="9" t="s">
        <v>1412</v>
      </c>
      <c r="F234" s="10" t="s">
        <v>281</v>
      </c>
      <c r="G234" s="147"/>
      <c r="H234" s="24" t="s">
        <v>81</v>
      </c>
      <c r="I234" s="12">
        <v>3300</v>
      </c>
      <c r="J234" s="24" t="s">
        <v>81</v>
      </c>
      <c r="K234" s="14">
        <f>CT234</f>
        <v>36290</v>
      </c>
      <c r="L234" s="2"/>
      <c r="M234" s="15">
        <v>1500</v>
      </c>
      <c r="N234" s="16">
        <v>1500</v>
      </c>
      <c r="O234" s="15">
        <v>1000</v>
      </c>
      <c r="P234" s="16">
        <v>1000</v>
      </c>
      <c r="Q234" s="15">
        <v>5000</v>
      </c>
      <c r="R234" s="16">
        <v>5000</v>
      </c>
      <c r="S234" s="15">
        <v>8000</v>
      </c>
      <c r="T234" s="16">
        <v>0</v>
      </c>
      <c r="U234" s="17"/>
      <c r="V234" s="16"/>
      <c r="W234" s="15"/>
      <c r="X234" s="16"/>
      <c r="Y234" s="18">
        <v>2310</v>
      </c>
      <c r="Z234" s="16">
        <v>12620</v>
      </c>
      <c r="AA234" s="18">
        <v>2310</v>
      </c>
      <c r="AB234" s="16">
        <v>0</v>
      </c>
      <c r="AC234" s="18">
        <v>2310</v>
      </c>
      <c r="AD234" s="16">
        <v>0</v>
      </c>
      <c r="AE234" s="18">
        <v>2310</v>
      </c>
      <c r="AF234" s="16">
        <v>4620</v>
      </c>
      <c r="AG234" s="18">
        <v>2310</v>
      </c>
      <c r="AH234" s="16"/>
      <c r="AI234" s="18">
        <v>2310</v>
      </c>
      <c r="AJ234" s="16"/>
      <c r="AK234" s="18">
        <v>2310</v>
      </c>
      <c r="AL234" s="16"/>
      <c r="AM234" s="18">
        <v>2310</v>
      </c>
      <c r="AN234" s="16"/>
      <c r="AO234" s="18">
        <v>2310</v>
      </c>
      <c r="AP234" s="16">
        <v>11550</v>
      </c>
      <c r="AQ234" s="17"/>
      <c r="AR234" s="16"/>
      <c r="AS234" s="17"/>
      <c r="AT234" s="16"/>
      <c r="AU234" s="82"/>
      <c r="AV234" s="85"/>
      <c r="AW234" s="16"/>
      <c r="AX234" s="85"/>
      <c r="AY234" s="16"/>
      <c r="AZ234" s="85"/>
      <c r="BA234" s="16"/>
      <c r="BB234" s="85"/>
      <c r="BC234" s="16"/>
      <c r="BD234" s="85"/>
      <c r="BE234" s="16"/>
      <c r="BF234" s="85"/>
      <c r="BG234" s="16"/>
      <c r="BH234" s="85"/>
      <c r="BI234" s="16"/>
      <c r="BJ234" s="85"/>
      <c r="BK234" s="16"/>
      <c r="BL234" s="85"/>
      <c r="BM234" s="16"/>
      <c r="BN234" s="85"/>
      <c r="BO234" s="16"/>
      <c r="BP234" s="85"/>
      <c r="BQ234" s="16"/>
      <c r="BR234" s="17"/>
      <c r="BS234" s="16"/>
      <c r="BT234" s="19"/>
      <c r="BU234" s="17"/>
      <c r="BV234" s="16"/>
      <c r="BW234" s="17"/>
      <c r="BX234" s="16"/>
      <c r="BY234" s="17"/>
      <c r="BZ234" s="16"/>
      <c r="CA234" s="17"/>
      <c r="CB234" s="16"/>
      <c r="CC234" s="17"/>
      <c r="CD234" s="16"/>
      <c r="CE234" s="17"/>
      <c r="CF234" s="16"/>
      <c r="CG234" s="15"/>
      <c r="CH234" s="16"/>
      <c r="CI234" s="15"/>
      <c r="CJ234" s="16"/>
      <c r="CK234" s="15"/>
      <c r="CL234" s="16"/>
      <c r="CM234" s="15"/>
      <c r="CN234" s="16"/>
      <c r="CO234" s="15"/>
      <c r="CP234" s="16"/>
      <c r="CQ234" s="15"/>
      <c r="CR234" s="16"/>
      <c r="CS234" s="19"/>
      <c r="CT234" s="20">
        <f t="shared" si="11"/>
        <v>36290</v>
      </c>
      <c r="CU234" s="20">
        <f t="shared" si="11"/>
        <v>36290</v>
      </c>
      <c r="CV234" s="21">
        <f t="shared" si="12"/>
        <v>0</v>
      </c>
    </row>
    <row r="235" spans="1:100" ht="25.5" customHeight="1">
      <c r="A235" s="7">
        <v>99</v>
      </c>
      <c r="B235" s="99" t="s">
        <v>866</v>
      </c>
      <c r="C235" s="9" t="s">
        <v>867</v>
      </c>
      <c r="D235" s="9" t="s">
        <v>1414</v>
      </c>
      <c r="E235" s="9" t="s">
        <v>1411</v>
      </c>
      <c r="F235" s="83" t="s">
        <v>868</v>
      </c>
      <c r="G235" s="142"/>
      <c r="H235" s="84"/>
      <c r="I235" s="62">
        <v>6600</v>
      </c>
      <c r="J235" s="84"/>
      <c r="K235" s="14">
        <f t="shared" ref="K235:K240" si="14">CV235</f>
        <v>25410</v>
      </c>
      <c r="L235" s="2"/>
      <c r="M235" s="15">
        <v>1500</v>
      </c>
      <c r="N235" s="16">
        <v>1500</v>
      </c>
      <c r="O235" s="15">
        <v>1000</v>
      </c>
      <c r="P235" s="16">
        <v>1000</v>
      </c>
      <c r="Q235" s="15">
        <v>5000</v>
      </c>
      <c r="R235" s="16">
        <v>5000</v>
      </c>
      <c r="S235" s="15">
        <v>8000</v>
      </c>
      <c r="T235" s="16"/>
      <c r="U235" s="15"/>
      <c r="V235" s="16"/>
      <c r="W235" s="18">
        <v>4620</v>
      </c>
      <c r="X235" s="90">
        <v>4620</v>
      </c>
      <c r="Y235" s="18">
        <v>4620</v>
      </c>
      <c r="Z235" s="16">
        <v>0</v>
      </c>
      <c r="AA235" s="18">
        <v>4620</v>
      </c>
      <c r="AB235" s="16"/>
      <c r="AC235" s="18">
        <v>4620</v>
      </c>
      <c r="AD235" s="16">
        <v>9000</v>
      </c>
      <c r="AE235" s="18">
        <v>4620</v>
      </c>
      <c r="AF235" s="16"/>
      <c r="AG235" s="18">
        <v>4620</v>
      </c>
      <c r="AH235" s="16"/>
      <c r="AI235" s="18">
        <v>4620</v>
      </c>
      <c r="AJ235" s="16"/>
      <c r="AK235" s="18">
        <v>4620</v>
      </c>
      <c r="AL235" s="16"/>
      <c r="AM235" s="18">
        <v>4620</v>
      </c>
      <c r="AN235" s="16">
        <v>10550</v>
      </c>
      <c r="AO235" s="85"/>
      <c r="AP235" s="16"/>
      <c r="AQ235" s="85"/>
      <c r="AR235" s="16"/>
      <c r="AS235" s="85"/>
      <c r="AT235" s="16"/>
      <c r="AU235" s="82"/>
      <c r="AV235" s="85"/>
      <c r="AW235" s="16"/>
      <c r="AX235" s="85"/>
      <c r="AY235" s="16"/>
      <c r="AZ235" s="85"/>
      <c r="BA235" s="16"/>
      <c r="BB235" s="85"/>
      <c r="BC235" s="16"/>
      <c r="BD235" s="85"/>
      <c r="BE235" s="16"/>
      <c r="BF235" s="85"/>
      <c r="BG235" s="16"/>
      <c r="BH235" s="85"/>
      <c r="BI235" s="16"/>
      <c r="BJ235" s="85"/>
      <c r="BK235" s="16"/>
      <c r="BL235" s="85"/>
      <c r="BM235" s="16"/>
      <c r="BN235" s="85"/>
      <c r="BO235" s="16"/>
      <c r="BP235" s="85"/>
      <c r="BQ235" s="16"/>
      <c r="BR235" s="17"/>
      <c r="BS235" s="16"/>
      <c r="BT235" s="19"/>
      <c r="BU235" s="17"/>
      <c r="BV235" s="16"/>
      <c r="BW235" s="17"/>
      <c r="BX235" s="16"/>
      <c r="BY235" s="17"/>
      <c r="BZ235" s="16"/>
      <c r="CA235" s="17"/>
      <c r="CB235" s="16"/>
      <c r="CC235" s="17"/>
      <c r="CD235" s="16"/>
      <c r="CE235" s="17"/>
      <c r="CF235" s="16"/>
      <c r="CG235" s="15"/>
      <c r="CH235" s="16"/>
      <c r="CI235" s="15"/>
      <c r="CJ235" s="16"/>
      <c r="CK235" s="15"/>
      <c r="CL235" s="16"/>
      <c r="CM235" s="15"/>
      <c r="CN235" s="16"/>
      <c r="CO235" s="15"/>
      <c r="CP235" s="16"/>
      <c r="CQ235" s="15"/>
      <c r="CR235" s="16"/>
      <c r="CS235" s="19"/>
      <c r="CT235" s="20">
        <f t="shared" si="11"/>
        <v>57080</v>
      </c>
      <c r="CU235" s="20">
        <f t="shared" si="11"/>
        <v>31670</v>
      </c>
      <c r="CV235" s="21">
        <f t="shared" si="12"/>
        <v>25410</v>
      </c>
    </row>
    <row r="236" spans="1:100" ht="25.5" customHeight="1">
      <c r="A236" s="86">
        <v>100</v>
      </c>
      <c r="B236" s="35" t="s">
        <v>869</v>
      </c>
      <c r="C236" s="9" t="s">
        <v>870</v>
      </c>
      <c r="D236" s="9" t="s">
        <v>1414</v>
      </c>
      <c r="E236" s="9" t="s">
        <v>1411</v>
      </c>
      <c r="F236" s="83" t="s">
        <v>871</v>
      </c>
      <c r="G236" s="152"/>
      <c r="H236" s="157" t="s">
        <v>872</v>
      </c>
      <c r="I236" s="62"/>
      <c r="J236" s="157" t="s">
        <v>872</v>
      </c>
      <c r="K236" s="14">
        <f t="shared" si="14"/>
        <v>0</v>
      </c>
      <c r="L236" s="2"/>
      <c r="M236" s="15">
        <v>1500</v>
      </c>
      <c r="N236" s="16">
        <v>1500</v>
      </c>
      <c r="O236" s="15">
        <v>1000</v>
      </c>
      <c r="P236" s="16">
        <v>1000</v>
      </c>
      <c r="Q236" s="15">
        <v>5000</v>
      </c>
      <c r="R236" s="16">
        <v>5000</v>
      </c>
      <c r="S236" s="15"/>
      <c r="T236" s="16"/>
      <c r="U236" s="15"/>
      <c r="V236" s="16"/>
      <c r="W236" s="18"/>
      <c r="X236" s="16"/>
      <c r="Y236" s="18"/>
      <c r="Z236" s="16"/>
      <c r="AA236" s="18"/>
      <c r="AB236" s="16"/>
      <c r="AC236" s="18"/>
      <c r="AD236" s="16"/>
      <c r="AE236" s="18"/>
      <c r="AF236" s="16"/>
      <c r="AG236" s="18"/>
      <c r="AH236" s="16"/>
      <c r="AI236" s="18"/>
      <c r="AJ236" s="16"/>
      <c r="AK236" s="18"/>
      <c r="AL236" s="16"/>
      <c r="AM236" s="18"/>
      <c r="AN236" s="16"/>
      <c r="AO236" s="85"/>
      <c r="AP236" s="16"/>
      <c r="AQ236" s="85"/>
      <c r="AR236" s="16"/>
      <c r="AS236" s="85"/>
      <c r="AT236" s="16"/>
      <c r="AU236" s="82"/>
      <c r="AV236" s="85"/>
      <c r="AW236" s="16"/>
      <c r="AX236" s="85"/>
      <c r="AY236" s="16"/>
      <c r="AZ236" s="85"/>
      <c r="BA236" s="16"/>
      <c r="BB236" s="85"/>
      <c r="BC236" s="16"/>
      <c r="BD236" s="85"/>
      <c r="BE236" s="16"/>
      <c r="BF236" s="85"/>
      <c r="BG236" s="16"/>
      <c r="BH236" s="85"/>
      <c r="BI236" s="16"/>
      <c r="BJ236" s="85"/>
      <c r="BK236" s="16"/>
      <c r="BL236" s="85"/>
      <c r="BM236" s="16"/>
      <c r="BN236" s="85"/>
      <c r="BO236" s="16"/>
      <c r="BP236" s="85"/>
      <c r="BQ236" s="16"/>
      <c r="BR236" s="17"/>
      <c r="BS236" s="16"/>
      <c r="BT236" s="19"/>
      <c r="BU236" s="17"/>
      <c r="BV236" s="16"/>
      <c r="BW236" s="17"/>
      <c r="BX236" s="16"/>
      <c r="BY236" s="17"/>
      <c r="BZ236" s="16"/>
      <c r="CA236" s="17"/>
      <c r="CB236" s="16"/>
      <c r="CC236" s="17"/>
      <c r="CD236" s="16"/>
      <c r="CE236" s="17"/>
      <c r="CF236" s="16"/>
      <c r="CG236" s="15"/>
      <c r="CH236" s="16"/>
      <c r="CI236" s="15"/>
      <c r="CJ236" s="16"/>
      <c r="CK236" s="15"/>
      <c r="CL236" s="16"/>
      <c r="CM236" s="15"/>
      <c r="CN236" s="16"/>
      <c r="CO236" s="15"/>
      <c r="CP236" s="16"/>
      <c r="CQ236" s="15"/>
      <c r="CR236" s="16"/>
      <c r="CS236" s="19"/>
      <c r="CT236" s="20">
        <f t="shared" si="11"/>
        <v>7500</v>
      </c>
      <c r="CU236" s="20">
        <f t="shared" si="11"/>
        <v>7500</v>
      </c>
      <c r="CV236" s="21">
        <f t="shared" si="12"/>
        <v>0</v>
      </c>
    </row>
    <row r="237" spans="1:100" ht="25.5" customHeight="1">
      <c r="A237" s="7">
        <v>101</v>
      </c>
      <c r="B237" s="35" t="s">
        <v>873</v>
      </c>
      <c r="C237" s="9" t="s">
        <v>874</v>
      </c>
      <c r="D237" s="9" t="s">
        <v>1414</v>
      </c>
      <c r="E237" s="9" t="s">
        <v>1411</v>
      </c>
      <c r="F237" s="83" t="s">
        <v>875</v>
      </c>
      <c r="G237" s="147"/>
      <c r="H237" s="154" t="s">
        <v>109</v>
      </c>
      <c r="I237" s="62"/>
      <c r="J237" s="154" t="s">
        <v>109</v>
      </c>
      <c r="K237" s="14">
        <f t="shared" si="14"/>
        <v>0</v>
      </c>
      <c r="L237" s="2"/>
      <c r="M237" s="15">
        <v>1500</v>
      </c>
      <c r="N237" s="16">
        <v>1500</v>
      </c>
      <c r="O237" s="15">
        <v>1000</v>
      </c>
      <c r="P237" s="16">
        <v>1000</v>
      </c>
      <c r="Q237" s="15">
        <v>5000</v>
      </c>
      <c r="R237" s="16">
        <v>5000</v>
      </c>
      <c r="S237" s="15">
        <v>0</v>
      </c>
      <c r="T237" s="16"/>
      <c r="U237" s="15"/>
      <c r="V237" s="16"/>
      <c r="W237" s="18">
        <v>4620</v>
      </c>
      <c r="X237" s="16"/>
      <c r="Y237" s="18">
        <v>4620</v>
      </c>
      <c r="Z237" s="16"/>
      <c r="AA237" s="18">
        <v>4620</v>
      </c>
      <c r="AB237" s="16"/>
      <c r="AC237" s="18">
        <v>2620</v>
      </c>
      <c r="AD237" s="16"/>
      <c r="AE237" s="18"/>
      <c r="AF237" s="16">
        <v>16480</v>
      </c>
      <c r="AG237" s="18"/>
      <c r="AH237" s="16"/>
      <c r="AI237" s="18"/>
      <c r="AJ237" s="16"/>
      <c r="AK237" s="18"/>
      <c r="AL237" s="16"/>
      <c r="AM237" s="18"/>
      <c r="AN237" s="16"/>
      <c r="AO237" s="85"/>
      <c r="AP237" s="16"/>
      <c r="AQ237" s="85"/>
      <c r="AR237" s="16"/>
      <c r="AS237" s="85"/>
      <c r="AT237" s="16"/>
      <c r="AU237" s="82"/>
      <c r="AV237" s="85"/>
      <c r="AW237" s="16"/>
      <c r="AX237" s="85"/>
      <c r="AY237" s="16"/>
      <c r="AZ237" s="85"/>
      <c r="BA237" s="16"/>
      <c r="BB237" s="85"/>
      <c r="BC237" s="16"/>
      <c r="BD237" s="85"/>
      <c r="BE237" s="16"/>
      <c r="BF237" s="85"/>
      <c r="BG237" s="16"/>
      <c r="BH237" s="85"/>
      <c r="BI237" s="16"/>
      <c r="BJ237" s="85"/>
      <c r="BK237" s="16"/>
      <c r="BL237" s="85"/>
      <c r="BM237" s="16"/>
      <c r="BN237" s="85"/>
      <c r="BO237" s="16"/>
      <c r="BP237" s="85"/>
      <c r="BQ237" s="16"/>
      <c r="BR237" s="17"/>
      <c r="BS237" s="16"/>
      <c r="BT237" s="19"/>
      <c r="BU237" s="17"/>
      <c r="BV237" s="16"/>
      <c r="BW237" s="17"/>
      <c r="BX237" s="16"/>
      <c r="BY237" s="17"/>
      <c r="BZ237" s="16"/>
      <c r="CA237" s="17"/>
      <c r="CB237" s="16"/>
      <c r="CC237" s="17"/>
      <c r="CD237" s="16"/>
      <c r="CE237" s="17"/>
      <c r="CF237" s="16"/>
      <c r="CG237" s="15"/>
      <c r="CH237" s="16"/>
      <c r="CI237" s="15"/>
      <c r="CJ237" s="16"/>
      <c r="CK237" s="15"/>
      <c r="CL237" s="16"/>
      <c r="CM237" s="15"/>
      <c r="CN237" s="16"/>
      <c r="CO237" s="15"/>
      <c r="CP237" s="16"/>
      <c r="CQ237" s="15"/>
      <c r="CR237" s="16"/>
      <c r="CS237" s="19"/>
      <c r="CT237" s="20">
        <f t="shared" si="11"/>
        <v>23980</v>
      </c>
      <c r="CU237" s="20">
        <f t="shared" si="11"/>
        <v>23980</v>
      </c>
      <c r="CV237" s="21">
        <f t="shared" si="12"/>
        <v>0</v>
      </c>
    </row>
    <row r="238" spans="1:100" ht="25.5" customHeight="1">
      <c r="A238" s="86">
        <v>102</v>
      </c>
      <c r="B238" s="35" t="s">
        <v>876</v>
      </c>
      <c r="C238" s="9" t="s">
        <v>877</v>
      </c>
      <c r="D238" s="9" t="s">
        <v>1414</v>
      </c>
      <c r="E238" s="9" t="s">
        <v>1411</v>
      </c>
      <c r="F238" s="83" t="s">
        <v>878</v>
      </c>
      <c r="G238" s="142"/>
      <c r="H238" s="84" t="s">
        <v>639</v>
      </c>
      <c r="I238" s="62">
        <v>4600</v>
      </c>
      <c r="J238" s="84" t="s">
        <v>639</v>
      </c>
      <c r="K238" s="14">
        <f t="shared" si="14"/>
        <v>0</v>
      </c>
      <c r="L238" s="2"/>
      <c r="M238" s="15">
        <v>1500</v>
      </c>
      <c r="N238" s="16">
        <v>1500</v>
      </c>
      <c r="O238" s="15">
        <v>1000</v>
      </c>
      <c r="P238" s="16">
        <v>1000</v>
      </c>
      <c r="Q238" s="15">
        <v>5000</v>
      </c>
      <c r="R238" s="16">
        <v>5000</v>
      </c>
      <c r="S238" s="15">
        <v>8000</v>
      </c>
      <c r="T238" s="16">
        <v>0</v>
      </c>
      <c r="U238" s="15"/>
      <c r="V238" s="16"/>
      <c r="W238" s="18">
        <v>3220</v>
      </c>
      <c r="X238" s="16">
        <v>4620</v>
      </c>
      <c r="Y238" s="18">
        <v>3220</v>
      </c>
      <c r="Z238" s="16">
        <v>9820</v>
      </c>
      <c r="AA238" s="18">
        <v>3220</v>
      </c>
      <c r="AB238" s="16">
        <v>3220</v>
      </c>
      <c r="AC238" s="18">
        <v>3220</v>
      </c>
      <c r="AD238" s="16">
        <v>3220</v>
      </c>
      <c r="AE238" s="18">
        <v>3220</v>
      </c>
      <c r="AF238" s="16">
        <v>3220</v>
      </c>
      <c r="AG238" s="18">
        <v>3220</v>
      </c>
      <c r="AH238" s="16">
        <v>3220</v>
      </c>
      <c r="AI238" s="18">
        <v>3220</v>
      </c>
      <c r="AJ238" s="16"/>
      <c r="AK238" s="18">
        <v>3220</v>
      </c>
      <c r="AL238" s="16"/>
      <c r="AM238" s="18">
        <v>3220</v>
      </c>
      <c r="AN238" s="16">
        <f>3220+3220+3220</f>
        <v>9660</v>
      </c>
      <c r="AO238" s="85"/>
      <c r="AP238" s="16"/>
      <c r="AQ238" s="85"/>
      <c r="AR238" s="16"/>
      <c r="AS238" s="85"/>
      <c r="AT238" s="16"/>
      <c r="AU238" s="82"/>
      <c r="AV238" s="85"/>
      <c r="AW238" s="16"/>
      <c r="AX238" s="85"/>
      <c r="AY238" s="16"/>
      <c r="AZ238" s="85"/>
      <c r="BA238" s="16"/>
      <c r="BB238" s="85"/>
      <c r="BC238" s="16"/>
      <c r="BD238" s="85"/>
      <c r="BE238" s="16"/>
      <c r="BF238" s="85"/>
      <c r="BG238" s="16"/>
      <c r="BH238" s="85"/>
      <c r="BI238" s="16"/>
      <c r="BJ238" s="85"/>
      <c r="BK238" s="16"/>
      <c r="BL238" s="85"/>
      <c r="BM238" s="16"/>
      <c r="BN238" s="85"/>
      <c r="BO238" s="16"/>
      <c r="BP238" s="85"/>
      <c r="BQ238" s="16"/>
      <c r="BR238" s="17"/>
      <c r="BS238" s="16"/>
      <c r="BT238" s="19"/>
      <c r="BU238" s="17"/>
      <c r="BV238" s="16"/>
      <c r="BW238" s="17"/>
      <c r="BX238" s="16"/>
      <c r="BY238" s="17"/>
      <c r="BZ238" s="16"/>
      <c r="CA238" s="17"/>
      <c r="CB238" s="16"/>
      <c r="CC238" s="17"/>
      <c r="CD238" s="16"/>
      <c r="CE238" s="17"/>
      <c r="CF238" s="16"/>
      <c r="CG238" s="15"/>
      <c r="CH238" s="16"/>
      <c r="CI238" s="15"/>
      <c r="CJ238" s="16"/>
      <c r="CK238" s="15"/>
      <c r="CL238" s="16"/>
      <c r="CM238" s="15"/>
      <c r="CN238" s="16"/>
      <c r="CO238" s="15"/>
      <c r="CP238" s="16"/>
      <c r="CQ238" s="15"/>
      <c r="CR238" s="16"/>
      <c r="CS238" s="19"/>
      <c r="CT238" s="20">
        <f t="shared" si="11"/>
        <v>44480</v>
      </c>
      <c r="CU238" s="20">
        <f t="shared" si="11"/>
        <v>44480</v>
      </c>
      <c r="CV238" s="21">
        <f t="shared" si="12"/>
        <v>0</v>
      </c>
    </row>
    <row r="239" spans="1:100" ht="25.5" customHeight="1">
      <c r="A239" s="7">
        <v>103</v>
      </c>
      <c r="B239" s="35" t="s">
        <v>879</v>
      </c>
      <c r="C239" s="9" t="s">
        <v>880</v>
      </c>
      <c r="D239" s="9" t="s">
        <v>1414</v>
      </c>
      <c r="E239" s="9" t="s">
        <v>1411</v>
      </c>
      <c r="F239" s="83" t="s">
        <v>881</v>
      </c>
      <c r="G239" s="150" t="s">
        <v>383</v>
      </c>
      <c r="H239" s="24" t="s">
        <v>1417</v>
      </c>
      <c r="I239" s="62">
        <v>6200</v>
      </c>
      <c r="J239" s="24"/>
      <c r="K239" s="14">
        <f t="shared" si="14"/>
        <v>16680</v>
      </c>
      <c r="L239" s="2"/>
      <c r="M239" s="15">
        <v>1500</v>
      </c>
      <c r="N239" s="16">
        <v>1500</v>
      </c>
      <c r="O239" s="15">
        <v>1000</v>
      </c>
      <c r="P239" s="16">
        <v>1000</v>
      </c>
      <c r="Q239" s="15">
        <v>5000</v>
      </c>
      <c r="R239" s="16">
        <v>5000</v>
      </c>
      <c r="S239" s="15">
        <v>8000</v>
      </c>
      <c r="T239" s="16"/>
      <c r="U239" s="15"/>
      <c r="V239" s="16"/>
      <c r="W239" s="18">
        <v>4340</v>
      </c>
      <c r="X239" s="16">
        <v>4620</v>
      </c>
      <c r="Y239" s="18">
        <v>4340</v>
      </c>
      <c r="Z239" s="16">
        <v>0</v>
      </c>
      <c r="AA239" s="18">
        <v>4340</v>
      </c>
      <c r="AB239" s="16">
        <v>0</v>
      </c>
      <c r="AC239" s="18">
        <v>4340</v>
      </c>
      <c r="AD239" s="16">
        <v>8400</v>
      </c>
      <c r="AE239" s="18">
        <v>4340</v>
      </c>
      <c r="AF239" s="16"/>
      <c r="AG239" s="18">
        <v>4340</v>
      </c>
      <c r="AH239" s="16"/>
      <c r="AI239" s="18">
        <v>4340</v>
      </c>
      <c r="AJ239" s="16"/>
      <c r="AK239" s="18">
        <v>4340</v>
      </c>
      <c r="AL239" s="16"/>
      <c r="AM239" s="18">
        <v>4340</v>
      </c>
      <c r="AN239" s="16">
        <v>17360</v>
      </c>
      <c r="AO239" s="85"/>
      <c r="AP239" s="16"/>
      <c r="AQ239" s="85"/>
      <c r="AR239" s="16"/>
      <c r="AS239" s="85"/>
      <c r="AT239" s="16"/>
      <c r="AU239" s="82"/>
      <c r="AV239" s="85"/>
      <c r="AW239" s="16"/>
      <c r="AX239" s="85"/>
      <c r="AY239" s="16"/>
      <c r="AZ239" s="85"/>
      <c r="BA239" s="16"/>
      <c r="BB239" s="85"/>
      <c r="BC239" s="16"/>
      <c r="BD239" s="85"/>
      <c r="BE239" s="16"/>
      <c r="BF239" s="85"/>
      <c r="BG239" s="16"/>
      <c r="BH239" s="85"/>
      <c r="BI239" s="16"/>
      <c r="BJ239" s="85"/>
      <c r="BK239" s="16"/>
      <c r="BL239" s="85"/>
      <c r="BM239" s="16"/>
      <c r="BN239" s="85"/>
      <c r="BO239" s="16"/>
      <c r="BP239" s="85"/>
      <c r="BQ239" s="16"/>
      <c r="BR239" s="17"/>
      <c r="BS239" s="16"/>
      <c r="BT239" s="19"/>
      <c r="BU239" s="17"/>
      <c r="BV239" s="16"/>
      <c r="BW239" s="17"/>
      <c r="BX239" s="16"/>
      <c r="BY239" s="17"/>
      <c r="BZ239" s="16"/>
      <c r="CA239" s="17"/>
      <c r="CB239" s="16"/>
      <c r="CC239" s="17"/>
      <c r="CD239" s="16"/>
      <c r="CE239" s="17"/>
      <c r="CF239" s="16"/>
      <c r="CG239" s="15"/>
      <c r="CH239" s="16"/>
      <c r="CI239" s="15"/>
      <c r="CJ239" s="16"/>
      <c r="CK239" s="15"/>
      <c r="CL239" s="16"/>
      <c r="CM239" s="15"/>
      <c r="CN239" s="16"/>
      <c r="CO239" s="15"/>
      <c r="CP239" s="16"/>
      <c r="CQ239" s="15"/>
      <c r="CR239" s="16"/>
      <c r="CS239" s="19"/>
      <c r="CT239" s="20">
        <f t="shared" si="11"/>
        <v>54560</v>
      </c>
      <c r="CU239" s="20">
        <f t="shared" si="11"/>
        <v>37880</v>
      </c>
      <c r="CV239" s="21">
        <f t="shared" si="12"/>
        <v>16680</v>
      </c>
    </row>
    <row r="240" spans="1:100" ht="25.5" customHeight="1">
      <c r="A240" s="86">
        <v>104</v>
      </c>
      <c r="B240" s="35" t="s">
        <v>882</v>
      </c>
      <c r="C240" s="9" t="s">
        <v>883</v>
      </c>
      <c r="D240" s="9" t="s">
        <v>1414</v>
      </c>
      <c r="E240" s="9" t="s">
        <v>1411</v>
      </c>
      <c r="F240" s="83" t="s">
        <v>884</v>
      </c>
      <c r="G240" s="142"/>
      <c r="H240" s="84"/>
      <c r="I240" s="62">
        <v>6600</v>
      </c>
      <c r="J240" s="84"/>
      <c r="K240" s="14">
        <f t="shared" si="14"/>
        <v>9240</v>
      </c>
      <c r="L240" s="2"/>
      <c r="M240" s="15">
        <v>1500</v>
      </c>
      <c r="N240" s="16">
        <v>1500</v>
      </c>
      <c r="O240" s="15">
        <v>1000</v>
      </c>
      <c r="P240" s="16">
        <v>1000</v>
      </c>
      <c r="Q240" s="15">
        <v>5000</v>
      </c>
      <c r="R240" s="16">
        <v>5000</v>
      </c>
      <c r="S240" s="15">
        <v>8000</v>
      </c>
      <c r="T240" s="16">
        <v>0</v>
      </c>
      <c r="U240" s="15"/>
      <c r="V240" s="16"/>
      <c r="W240" s="18">
        <v>4620</v>
      </c>
      <c r="X240" s="16">
        <v>0</v>
      </c>
      <c r="Y240" s="18">
        <v>4620</v>
      </c>
      <c r="Z240" s="16">
        <v>0</v>
      </c>
      <c r="AA240" s="18">
        <v>4620</v>
      </c>
      <c r="AB240" s="16">
        <v>0</v>
      </c>
      <c r="AC240" s="18">
        <v>4620</v>
      </c>
      <c r="AD240" s="16">
        <v>26480</v>
      </c>
      <c r="AE240" s="18">
        <v>4620</v>
      </c>
      <c r="AF240" s="16"/>
      <c r="AG240" s="18">
        <v>4620</v>
      </c>
      <c r="AH240" s="16"/>
      <c r="AI240" s="18">
        <v>4620</v>
      </c>
      <c r="AJ240" s="16"/>
      <c r="AK240" s="18">
        <v>4620</v>
      </c>
      <c r="AL240" s="16">
        <v>13860</v>
      </c>
      <c r="AM240" s="18">
        <v>4620</v>
      </c>
      <c r="AN240" s="16"/>
      <c r="AO240" s="85"/>
      <c r="AP240" s="16"/>
      <c r="AQ240" s="85"/>
      <c r="AR240" s="16"/>
      <c r="AS240" s="85"/>
      <c r="AT240" s="16"/>
      <c r="AU240" s="82"/>
      <c r="AV240" s="85"/>
      <c r="AW240" s="16"/>
      <c r="AX240" s="85"/>
      <c r="AY240" s="16"/>
      <c r="AZ240" s="85"/>
      <c r="BA240" s="16"/>
      <c r="BB240" s="85"/>
      <c r="BC240" s="16"/>
      <c r="BD240" s="85"/>
      <c r="BE240" s="16"/>
      <c r="BF240" s="85"/>
      <c r="BG240" s="16"/>
      <c r="BH240" s="85"/>
      <c r="BI240" s="16"/>
      <c r="BJ240" s="85"/>
      <c r="BK240" s="16"/>
      <c r="BL240" s="85"/>
      <c r="BM240" s="16"/>
      <c r="BN240" s="85"/>
      <c r="BO240" s="16"/>
      <c r="BP240" s="85"/>
      <c r="BQ240" s="16"/>
      <c r="BR240" s="17"/>
      <c r="BS240" s="16"/>
      <c r="BT240" s="19"/>
      <c r="BU240" s="17"/>
      <c r="BV240" s="16"/>
      <c r="BW240" s="17"/>
      <c r="BX240" s="16"/>
      <c r="BY240" s="17"/>
      <c r="BZ240" s="16"/>
      <c r="CA240" s="17"/>
      <c r="CB240" s="16"/>
      <c r="CC240" s="17"/>
      <c r="CD240" s="16"/>
      <c r="CE240" s="17"/>
      <c r="CF240" s="16"/>
      <c r="CG240" s="15"/>
      <c r="CH240" s="16"/>
      <c r="CI240" s="15"/>
      <c r="CJ240" s="16"/>
      <c r="CK240" s="15"/>
      <c r="CL240" s="16"/>
      <c r="CM240" s="15"/>
      <c r="CN240" s="16"/>
      <c r="CO240" s="15"/>
      <c r="CP240" s="16"/>
      <c r="CQ240" s="15"/>
      <c r="CR240" s="16"/>
      <c r="CS240" s="19"/>
      <c r="CT240" s="20">
        <f t="shared" si="11"/>
        <v>57080</v>
      </c>
      <c r="CU240" s="20">
        <f t="shared" si="11"/>
        <v>47840</v>
      </c>
      <c r="CV240" s="21">
        <f t="shared" si="12"/>
        <v>9240</v>
      </c>
    </row>
    <row r="241" spans="1:100" ht="25.5" customHeight="1">
      <c r="A241" s="7">
        <v>87</v>
      </c>
      <c r="B241" s="35" t="s">
        <v>282</v>
      </c>
      <c r="C241" s="9" t="s">
        <v>283</v>
      </c>
      <c r="D241" s="9" t="s">
        <v>1414</v>
      </c>
      <c r="E241" s="9" t="s">
        <v>1412</v>
      </c>
      <c r="F241" s="10" t="s">
        <v>284</v>
      </c>
      <c r="G241" s="142"/>
      <c r="H241" s="24"/>
      <c r="I241" s="12">
        <v>6600</v>
      </c>
      <c r="J241" s="24"/>
      <c r="K241" s="14">
        <f>CT241</f>
        <v>57080</v>
      </c>
      <c r="L241" s="2"/>
      <c r="M241" s="15">
        <v>1500</v>
      </c>
      <c r="N241" s="16">
        <v>1500</v>
      </c>
      <c r="O241" s="15">
        <v>1000</v>
      </c>
      <c r="P241" s="16">
        <v>1000</v>
      </c>
      <c r="Q241" s="15">
        <v>5000</v>
      </c>
      <c r="R241" s="16">
        <v>5000</v>
      </c>
      <c r="S241" s="15">
        <v>8000</v>
      </c>
      <c r="T241" s="16">
        <v>0</v>
      </c>
      <c r="U241" s="17"/>
      <c r="V241" s="16"/>
      <c r="W241" s="15"/>
      <c r="X241" s="16"/>
      <c r="Y241" s="18">
        <v>4620</v>
      </c>
      <c r="Z241" s="16">
        <v>12350</v>
      </c>
      <c r="AA241" s="18">
        <v>4620</v>
      </c>
      <c r="AB241" s="16">
        <v>0</v>
      </c>
      <c r="AC241" s="18">
        <v>4620</v>
      </c>
      <c r="AD241" s="16">
        <v>0</v>
      </c>
      <c r="AE241" s="18">
        <v>4620</v>
      </c>
      <c r="AF241" s="16">
        <v>14130</v>
      </c>
      <c r="AG241" s="18">
        <v>4620</v>
      </c>
      <c r="AH241" s="16">
        <v>4620</v>
      </c>
      <c r="AI241" s="18">
        <v>4620</v>
      </c>
      <c r="AJ241" s="16"/>
      <c r="AK241" s="18">
        <v>4620</v>
      </c>
      <c r="AL241" s="16"/>
      <c r="AM241" s="18">
        <v>4620</v>
      </c>
      <c r="AN241" s="16">
        <v>13860</v>
      </c>
      <c r="AO241" s="18">
        <v>4620</v>
      </c>
      <c r="AP241" s="16">
        <v>4620</v>
      </c>
      <c r="AQ241" s="17"/>
      <c r="AR241" s="16"/>
      <c r="AS241" s="17"/>
      <c r="AT241" s="16"/>
      <c r="AU241" s="82"/>
      <c r="AV241" s="85"/>
      <c r="AW241" s="16"/>
      <c r="AX241" s="85"/>
      <c r="AY241" s="16"/>
      <c r="AZ241" s="85"/>
      <c r="BA241" s="16"/>
      <c r="BB241" s="85"/>
      <c r="BC241" s="16"/>
      <c r="BD241" s="85"/>
      <c r="BE241" s="16"/>
      <c r="BF241" s="85"/>
      <c r="BG241" s="16"/>
      <c r="BH241" s="85"/>
      <c r="BI241" s="16"/>
      <c r="BJ241" s="85"/>
      <c r="BK241" s="16"/>
      <c r="BL241" s="85"/>
      <c r="BM241" s="16"/>
      <c r="BN241" s="85"/>
      <c r="BO241" s="16"/>
      <c r="BP241" s="85"/>
      <c r="BQ241" s="16"/>
      <c r="BR241" s="17"/>
      <c r="BS241" s="16"/>
      <c r="BT241" s="19"/>
      <c r="BU241" s="17"/>
      <c r="BV241" s="16"/>
      <c r="BW241" s="17"/>
      <c r="BX241" s="16"/>
      <c r="BY241" s="17"/>
      <c r="BZ241" s="16"/>
      <c r="CA241" s="17"/>
      <c r="CB241" s="16"/>
      <c r="CC241" s="17"/>
      <c r="CD241" s="16"/>
      <c r="CE241" s="17"/>
      <c r="CF241" s="16"/>
      <c r="CG241" s="15"/>
      <c r="CH241" s="16"/>
      <c r="CI241" s="15"/>
      <c r="CJ241" s="16"/>
      <c r="CK241" s="15"/>
      <c r="CL241" s="16"/>
      <c r="CM241" s="15"/>
      <c r="CN241" s="16"/>
      <c r="CO241" s="15"/>
      <c r="CP241" s="16"/>
      <c r="CQ241" s="15"/>
      <c r="CR241" s="16"/>
      <c r="CS241" s="19"/>
      <c r="CT241" s="20">
        <f t="shared" si="11"/>
        <v>57080</v>
      </c>
      <c r="CU241" s="20">
        <f t="shared" si="11"/>
        <v>57080</v>
      </c>
      <c r="CV241" s="21">
        <f t="shared" si="12"/>
        <v>0</v>
      </c>
    </row>
    <row r="242" spans="1:100" ht="25.5" customHeight="1">
      <c r="A242" s="86">
        <v>105</v>
      </c>
      <c r="B242" s="35" t="s">
        <v>885</v>
      </c>
      <c r="C242" s="9" t="s">
        <v>886</v>
      </c>
      <c r="D242" s="9" t="s">
        <v>1414</v>
      </c>
      <c r="E242" s="9" t="s">
        <v>1411</v>
      </c>
      <c r="F242" s="83" t="s">
        <v>887</v>
      </c>
      <c r="G242" s="142"/>
      <c r="H242" s="84"/>
      <c r="I242" s="62">
        <v>6600</v>
      </c>
      <c r="J242" s="84"/>
      <c r="K242" s="14">
        <f>CV242</f>
        <v>0</v>
      </c>
      <c r="L242" s="2"/>
      <c r="M242" s="15">
        <v>1500</v>
      </c>
      <c r="N242" s="16">
        <v>1500</v>
      </c>
      <c r="O242" s="15">
        <v>1000</v>
      </c>
      <c r="P242" s="16">
        <v>1000</v>
      </c>
      <c r="Q242" s="15">
        <v>5000</v>
      </c>
      <c r="R242" s="16">
        <v>5000</v>
      </c>
      <c r="S242" s="15">
        <v>8000</v>
      </c>
      <c r="T242" s="16">
        <v>0</v>
      </c>
      <c r="U242" s="15"/>
      <c r="V242" s="16"/>
      <c r="W242" s="18">
        <v>4620</v>
      </c>
      <c r="X242" s="16">
        <v>12620</v>
      </c>
      <c r="Y242" s="18">
        <v>4620</v>
      </c>
      <c r="Z242" s="16">
        <v>4620</v>
      </c>
      <c r="AA242" s="18">
        <v>4620</v>
      </c>
      <c r="AB242" s="16">
        <v>4620</v>
      </c>
      <c r="AC242" s="18">
        <v>4620</v>
      </c>
      <c r="AD242" s="16">
        <v>4620</v>
      </c>
      <c r="AE242" s="18">
        <v>4620</v>
      </c>
      <c r="AF242" s="16">
        <v>4620</v>
      </c>
      <c r="AG242" s="18">
        <v>4620</v>
      </c>
      <c r="AH242" s="16">
        <v>4620</v>
      </c>
      <c r="AI242" s="18">
        <v>4620</v>
      </c>
      <c r="AJ242" s="16"/>
      <c r="AK242" s="18">
        <v>4620</v>
      </c>
      <c r="AL242" s="16">
        <v>9240</v>
      </c>
      <c r="AM242" s="18">
        <v>4620</v>
      </c>
      <c r="AN242" s="16">
        <v>4620</v>
      </c>
      <c r="AO242" s="85"/>
      <c r="AP242" s="16"/>
      <c r="AQ242" s="85"/>
      <c r="AR242" s="16"/>
      <c r="AS242" s="85"/>
      <c r="AT242" s="16"/>
      <c r="AU242" s="82"/>
      <c r="AV242" s="85"/>
      <c r="AW242" s="16"/>
      <c r="AX242" s="85"/>
      <c r="AY242" s="16"/>
      <c r="AZ242" s="85"/>
      <c r="BA242" s="16"/>
      <c r="BB242" s="85"/>
      <c r="BC242" s="16"/>
      <c r="BD242" s="85"/>
      <c r="BE242" s="16"/>
      <c r="BF242" s="85"/>
      <c r="BG242" s="16"/>
      <c r="BH242" s="85"/>
      <c r="BI242" s="16"/>
      <c r="BJ242" s="85"/>
      <c r="BK242" s="16"/>
      <c r="BL242" s="85"/>
      <c r="BM242" s="16"/>
      <c r="BN242" s="85"/>
      <c r="BO242" s="16"/>
      <c r="BP242" s="85"/>
      <c r="BQ242" s="16"/>
      <c r="BR242" s="17"/>
      <c r="BS242" s="16"/>
      <c r="BT242" s="19"/>
      <c r="BU242" s="17"/>
      <c r="BV242" s="16"/>
      <c r="BW242" s="17"/>
      <c r="BX242" s="16"/>
      <c r="BY242" s="17"/>
      <c r="BZ242" s="16"/>
      <c r="CA242" s="17"/>
      <c r="CB242" s="16"/>
      <c r="CC242" s="17"/>
      <c r="CD242" s="16"/>
      <c r="CE242" s="17"/>
      <c r="CF242" s="16"/>
      <c r="CG242" s="15"/>
      <c r="CH242" s="16"/>
      <c r="CI242" s="15"/>
      <c r="CJ242" s="16"/>
      <c r="CK242" s="15"/>
      <c r="CL242" s="16"/>
      <c r="CM242" s="15"/>
      <c r="CN242" s="16"/>
      <c r="CO242" s="15"/>
      <c r="CP242" s="16"/>
      <c r="CQ242" s="15"/>
      <c r="CR242" s="16"/>
      <c r="CS242" s="19"/>
      <c r="CT242" s="20">
        <f t="shared" si="11"/>
        <v>57080</v>
      </c>
      <c r="CU242" s="20">
        <f t="shared" si="11"/>
        <v>57080</v>
      </c>
      <c r="CV242" s="21">
        <f t="shared" si="12"/>
        <v>0</v>
      </c>
    </row>
    <row r="243" spans="1:100" ht="25.5" customHeight="1">
      <c r="A243" s="7">
        <v>88</v>
      </c>
      <c r="B243" s="35" t="s">
        <v>285</v>
      </c>
      <c r="C243" s="9" t="s">
        <v>286</v>
      </c>
      <c r="D243" s="9" t="s">
        <v>1414</v>
      </c>
      <c r="E243" s="9" t="s">
        <v>1412</v>
      </c>
      <c r="F243" s="10" t="s">
        <v>287</v>
      </c>
      <c r="G243" s="142"/>
      <c r="H243" s="24"/>
      <c r="I243" s="12">
        <v>6600</v>
      </c>
      <c r="J243" s="24"/>
      <c r="K243" s="14">
        <f>CT243</f>
        <v>57080</v>
      </c>
      <c r="L243" s="2"/>
      <c r="M243" s="15">
        <v>1500</v>
      </c>
      <c r="N243" s="16">
        <v>1500</v>
      </c>
      <c r="O243" s="15">
        <v>1000</v>
      </c>
      <c r="P243" s="16">
        <v>1000</v>
      </c>
      <c r="Q243" s="15">
        <v>5000</v>
      </c>
      <c r="R243" s="16">
        <v>5000</v>
      </c>
      <c r="S243" s="15">
        <v>8000</v>
      </c>
      <c r="T243" s="16"/>
      <c r="U243" s="17"/>
      <c r="V243" s="16"/>
      <c r="W243" s="15"/>
      <c r="X243" s="16"/>
      <c r="Y243" s="18">
        <v>4620</v>
      </c>
      <c r="Z243" s="16">
        <v>0</v>
      </c>
      <c r="AA243" s="18">
        <v>4620</v>
      </c>
      <c r="AB243" s="16">
        <f>4620+0</f>
        <v>4620</v>
      </c>
      <c r="AC243" s="18">
        <v>4620</v>
      </c>
      <c r="AD243" s="16">
        <v>0</v>
      </c>
      <c r="AE243" s="18">
        <v>4620</v>
      </c>
      <c r="AF243" s="16">
        <v>9240</v>
      </c>
      <c r="AG243" s="18">
        <v>4620</v>
      </c>
      <c r="AH243" s="16"/>
      <c r="AI243" s="18">
        <v>4620</v>
      </c>
      <c r="AJ243" s="16">
        <v>12620</v>
      </c>
      <c r="AK243" s="18">
        <v>4620</v>
      </c>
      <c r="AL243" s="16"/>
      <c r="AM243" s="18">
        <v>4620</v>
      </c>
      <c r="AN243" s="16"/>
      <c r="AO243" s="18">
        <v>4620</v>
      </c>
      <c r="AP243" s="16"/>
      <c r="AQ243" s="17"/>
      <c r="AR243" s="16"/>
      <c r="AS243" s="17"/>
      <c r="AT243" s="16"/>
      <c r="AU243" s="82"/>
      <c r="AV243" s="85"/>
      <c r="AW243" s="16"/>
      <c r="AX243" s="85"/>
      <c r="AY243" s="16"/>
      <c r="AZ243" s="85"/>
      <c r="BA243" s="16"/>
      <c r="BB243" s="85"/>
      <c r="BC243" s="16"/>
      <c r="BD243" s="85"/>
      <c r="BE243" s="16"/>
      <c r="BF243" s="85"/>
      <c r="BG243" s="16"/>
      <c r="BH243" s="85"/>
      <c r="BI243" s="16"/>
      <c r="BJ243" s="85"/>
      <c r="BK243" s="16"/>
      <c r="BL243" s="85"/>
      <c r="BM243" s="16"/>
      <c r="BN243" s="85"/>
      <c r="BO243" s="16"/>
      <c r="BP243" s="85"/>
      <c r="BQ243" s="16"/>
      <c r="BR243" s="17"/>
      <c r="BS243" s="16"/>
      <c r="BT243" s="19"/>
      <c r="BU243" s="17"/>
      <c r="BV243" s="16"/>
      <c r="BW243" s="17"/>
      <c r="BX243" s="16"/>
      <c r="BY243" s="17"/>
      <c r="BZ243" s="16"/>
      <c r="CA243" s="17"/>
      <c r="CB243" s="16"/>
      <c r="CC243" s="17"/>
      <c r="CD243" s="16"/>
      <c r="CE243" s="17"/>
      <c r="CF243" s="16"/>
      <c r="CG243" s="15"/>
      <c r="CH243" s="16"/>
      <c r="CI243" s="15"/>
      <c r="CJ243" s="16"/>
      <c r="CK243" s="15"/>
      <c r="CL243" s="16"/>
      <c r="CM243" s="15"/>
      <c r="CN243" s="16"/>
      <c r="CO243" s="15"/>
      <c r="CP243" s="16"/>
      <c r="CQ243" s="15"/>
      <c r="CR243" s="16"/>
      <c r="CS243" s="19"/>
      <c r="CT243" s="20">
        <f t="shared" si="11"/>
        <v>57080</v>
      </c>
      <c r="CU243" s="20">
        <f t="shared" si="11"/>
        <v>33980</v>
      </c>
      <c r="CV243" s="21">
        <f t="shared" si="12"/>
        <v>23100</v>
      </c>
    </row>
    <row r="244" spans="1:100" ht="25.5" customHeight="1">
      <c r="A244" s="86">
        <v>89</v>
      </c>
      <c r="B244" s="35" t="s">
        <v>288</v>
      </c>
      <c r="C244" s="9" t="s">
        <v>289</v>
      </c>
      <c r="D244" s="9" t="s">
        <v>1414</v>
      </c>
      <c r="E244" s="9" t="s">
        <v>1412</v>
      </c>
      <c r="F244" s="10" t="s">
        <v>290</v>
      </c>
      <c r="G244" s="142"/>
      <c r="H244" s="84" t="s">
        <v>1422</v>
      </c>
      <c r="I244" s="12">
        <v>3300</v>
      </c>
      <c r="J244" s="23" t="s">
        <v>71</v>
      </c>
      <c r="K244" s="14">
        <f>CT244</f>
        <v>36290</v>
      </c>
      <c r="L244" s="2"/>
      <c r="M244" s="15">
        <v>1500</v>
      </c>
      <c r="N244" s="16">
        <v>1500</v>
      </c>
      <c r="O244" s="15">
        <v>1000</v>
      </c>
      <c r="P244" s="16">
        <v>1000</v>
      </c>
      <c r="Q244" s="15">
        <v>5000</v>
      </c>
      <c r="R244" s="16">
        <v>5000</v>
      </c>
      <c r="S244" s="15">
        <v>8000</v>
      </c>
      <c r="T244" s="16">
        <v>0</v>
      </c>
      <c r="U244" s="17"/>
      <c r="V244" s="16"/>
      <c r="W244" s="15"/>
      <c r="X244" s="16"/>
      <c r="Y244" s="18">
        <v>2310</v>
      </c>
      <c r="Z244" s="16">
        <v>0</v>
      </c>
      <c r="AA244" s="18">
        <v>2310</v>
      </c>
      <c r="AB244" s="16">
        <v>12620</v>
      </c>
      <c r="AC244" s="18">
        <v>2310</v>
      </c>
      <c r="AD244" s="16">
        <v>0</v>
      </c>
      <c r="AE244" s="18">
        <v>2310</v>
      </c>
      <c r="AF244" s="16">
        <v>1160</v>
      </c>
      <c r="AG244" s="18">
        <v>2310</v>
      </c>
      <c r="AH244" s="16">
        <v>5770</v>
      </c>
      <c r="AI244" s="18">
        <v>2310</v>
      </c>
      <c r="AJ244" s="16"/>
      <c r="AK244" s="18">
        <v>2310</v>
      </c>
      <c r="AL244" s="16"/>
      <c r="AM244" s="18">
        <v>2310</v>
      </c>
      <c r="AN244" s="16">
        <v>6930</v>
      </c>
      <c r="AO244" s="18">
        <v>2310</v>
      </c>
      <c r="AP244" s="16">
        <v>2310</v>
      </c>
      <c r="AQ244" s="17"/>
      <c r="AR244" s="16"/>
      <c r="AS244" s="17"/>
      <c r="AT244" s="16"/>
      <c r="AU244" s="82"/>
      <c r="AV244" s="85"/>
      <c r="AW244" s="16"/>
      <c r="AX244" s="85"/>
      <c r="AY244" s="16"/>
      <c r="AZ244" s="85"/>
      <c r="BA244" s="16"/>
      <c r="BB244" s="85"/>
      <c r="BC244" s="16"/>
      <c r="BD244" s="85"/>
      <c r="BE244" s="16"/>
      <c r="BF244" s="85"/>
      <c r="BG244" s="16"/>
      <c r="BH244" s="85"/>
      <c r="BI244" s="16"/>
      <c r="BJ244" s="85"/>
      <c r="BK244" s="16"/>
      <c r="BL244" s="85"/>
      <c r="BM244" s="16"/>
      <c r="BN244" s="85"/>
      <c r="BO244" s="16"/>
      <c r="BP244" s="85"/>
      <c r="BQ244" s="16"/>
      <c r="BR244" s="17"/>
      <c r="BS244" s="16"/>
      <c r="BT244" s="19"/>
      <c r="BU244" s="17"/>
      <c r="BV244" s="16"/>
      <c r="BW244" s="17"/>
      <c r="BX244" s="16"/>
      <c r="BY244" s="17"/>
      <c r="BZ244" s="16"/>
      <c r="CA244" s="17"/>
      <c r="CB244" s="16"/>
      <c r="CC244" s="17"/>
      <c r="CD244" s="16"/>
      <c r="CE244" s="17"/>
      <c r="CF244" s="16"/>
      <c r="CG244" s="15"/>
      <c r="CH244" s="16"/>
      <c r="CI244" s="15"/>
      <c r="CJ244" s="16"/>
      <c r="CK244" s="15"/>
      <c r="CL244" s="16"/>
      <c r="CM244" s="15"/>
      <c r="CN244" s="16"/>
      <c r="CO244" s="15"/>
      <c r="CP244" s="16"/>
      <c r="CQ244" s="15"/>
      <c r="CR244" s="16"/>
      <c r="CS244" s="19"/>
      <c r="CT244" s="20">
        <f t="shared" si="11"/>
        <v>36290</v>
      </c>
      <c r="CU244" s="20">
        <f t="shared" si="11"/>
        <v>36290</v>
      </c>
      <c r="CV244" s="21">
        <f t="shared" si="12"/>
        <v>0</v>
      </c>
    </row>
    <row r="245" spans="1:100" ht="25.5" customHeight="1">
      <c r="A245" s="7">
        <v>106</v>
      </c>
      <c r="B245" s="35" t="s">
        <v>888</v>
      </c>
      <c r="C245" s="9" t="s">
        <v>889</v>
      </c>
      <c r="D245" s="9" t="s">
        <v>1414</v>
      </c>
      <c r="E245" s="9" t="s">
        <v>1411</v>
      </c>
      <c r="F245" s="83" t="s">
        <v>890</v>
      </c>
      <c r="G245" s="142"/>
      <c r="H245" s="84"/>
      <c r="I245" s="62">
        <v>6600</v>
      </c>
      <c r="J245" s="84"/>
      <c r="K245" s="14">
        <f>CV245</f>
        <v>4620</v>
      </c>
      <c r="L245" s="2"/>
      <c r="M245" s="15">
        <v>1500</v>
      </c>
      <c r="N245" s="16">
        <v>1500</v>
      </c>
      <c r="O245" s="15">
        <v>1000</v>
      </c>
      <c r="P245" s="16">
        <v>1000</v>
      </c>
      <c r="Q245" s="15">
        <v>5000</v>
      </c>
      <c r="R245" s="16">
        <v>5000</v>
      </c>
      <c r="S245" s="15">
        <v>8000</v>
      </c>
      <c r="T245" s="16">
        <v>0</v>
      </c>
      <c r="U245" s="15"/>
      <c r="V245" s="16"/>
      <c r="W245" s="18">
        <v>4620</v>
      </c>
      <c r="X245" s="16">
        <v>0</v>
      </c>
      <c r="Y245" s="18">
        <v>4620</v>
      </c>
      <c r="Z245" s="16">
        <f>4620+0</f>
        <v>4620</v>
      </c>
      <c r="AA245" s="18">
        <v>4620</v>
      </c>
      <c r="AB245" s="16"/>
      <c r="AC245" s="18">
        <v>4620</v>
      </c>
      <c r="AD245" s="16">
        <v>4620</v>
      </c>
      <c r="AE245" s="18">
        <v>4620</v>
      </c>
      <c r="AF245" s="16">
        <v>12620</v>
      </c>
      <c r="AG245" s="18">
        <v>4620</v>
      </c>
      <c r="AH245" s="16"/>
      <c r="AI245" s="18">
        <v>4620</v>
      </c>
      <c r="AJ245" s="16"/>
      <c r="AK245" s="18">
        <v>4620</v>
      </c>
      <c r="AL245" s="16"/>
      <c r="AM245" s="18">
        <v>4620</v>
      </c>
      <c r="AN245" s="16">
        <v>23100</v>
      </c>
      <c r="AO245" s="85"/>
      <c r="AP245" s="16"/>
      <c r="AQ245" s="85"/>
      <c r="AR245" s="16"/>
      <c r="AS245" s="85"/>
      <c r="AT245" s="16"/>
      <c r="AU245" s="82"/>
      <c r="AV245" s="85"/>
      <c r="AW245" s="16"/>
      <c r="AX245" s="85"/>
      <c r="AY245" s="16"/>
      <c r="AZ245" s="85"/>
      <c r="BA245" s="16"/>
      <c r="BB245" s="85"/>
      <c r="BC245" s="16"/>
      <c r="BD245" s="85"/>
      <c r="BE245" s="16"/>
      <c r="BF245" s="85"/>
      <c r="BG245" s="16"/>
      <c r="BH245" s="85"/>
      <c r="BI245" s="16"/>
      <c r="BJ245" s="85"/>
      <c r="BK245" s="16"/>
      <c r="BL245" s="85"/>
      <c r="BM245" s="16"/>
      <c r="BN245" s="85"/>
      <c r="BO245" s="16"/>
      <c r="BP245" s="85"/>
      <c r="BQ245" s="16"/>
      <c r="BR245" s="17"/>
      <c r="BS245" s="16"/>
      <c r="BT245" s="19"/>
      <c r="BU245" s="17"/>
      <c r="BV245" s="16"/>
      <c r="BW245" s="17"/>
      <c r="BX245" s="16"/>
      <c r="BY245" s="17"/>
      <c r="BZ245" s="16"/>
      <c r="CA245" s="17"/>
      <c r="CB245" s="16"/>
      <c r="CC245" s="17"/>
      <c r="CD245" s="16"/>
      <c r="CE245" s="17"/>
      <c r="CF245" s="16"/>
      <c r="CG245" s="15"/>
      <c r="CH245" s="16"/>
      <c r="CI245" s="15"/>
      <c r="CJ245" s="16"/>
      <c r="CK245" s="15"/>
      <c r="CL245" s="16"/>
      <c r="CM245" s="15"/>
      <c r="CN245" s="16"/>
      <c r="CO245" s="15"/>
      <c r="CP245" s="16"/>
      <c r="CQ245" s="15"/>
      <c r="CR245" s="16"/>
      <c r="CS245" s="19"/>
      <c r="CT245" s="20">
        <f t="shared" si="11"/>
        <v>57080</v>
      </c>
      <c r="CU245" s="20">
        <f t="shared" si="11"/>
        <v>52460</v>
      </c>
      <c r="CV245" s="21">
        <f t="shared" si="12"/>
        <v>4620</v>
      </c>
    </row>
    <row r="246" spans="1:100" ht="25.5" customHeight="1">
      <c r="A246" s="86">
        <v>107</v>
      </c>
      <c r="B246" s="35" t="s">
        <v>891</v>
      </c>
      <c r="C246" s="9" t="s">
        <v>892</v>
      </c>
      <c r="D246" s="9" t="s">
        <v>1414</v>
      </c>
      <c r="E246" s="9" t="s">
        <v>1411</v>
      </c>
      <c r="F246" s="83" t="s">
        <v>893</v>
      </c>
      <c r="G246" s="142"/>
      <c r="H246" s="84" t="s">
        <v>639</v>
      </c>
      <c r="I246" s="62">
        <v>3300</v>
      </c>
      <c r="J246" s="84" t="s">
        <v>639</v>
      </c>
      <c r="K246" s="14">
        <f>CV246</f>
        <v>5310</v>
      </c>
      <c r="L246" s="2"/>
      <c r="M246" s="15">
        <v>1500</v>
      </c>
      <c r="N246" s="16">
        <v>1500</v>
      </c>
      <c r="O246" s="15">
        <v>1000</v>
      </c>
      <c r="P246" s="16">
        <v>1000</v>
      </c>
      <c r="Q246" s="15">
        <v>5000</v>
      </c>
      <c r="R246" s="16">
        <v>5000</v>
      </c>
      <c r="S246" s="15">
        <v>8000</v>
      </c>
      <c r="T246" s="16"/>
      <c r="U246" s="15"/>
      <c r="V246" s="16"/>
      <c r="W246" s="18">
        <v>2310</v>
      </c>
      <c r="X246" s="16">
        <v>5000</v>
      </c>
      <c r="Y246" s="18">
        <v>2310</v>
      </c>
      <c r="Z246" s="16"/>
      <c r="AA246" s="18">
        <v>2310</v>
      </c>
      <c r="AB246" s="16">
        <v>1930</v>
      </c>
      <c r="AC246" s="18">
        <v>2310</v>
      </c>
      <c r="AD246" s="16">
        <v>4310</v>
      </c>
      <c r="AE246" s="18">
        <v>2310</v>
      </c>
      <c r="AF246" s="16">
        <v>2310</v>
      </c>
      <c r="AG246" s="18">
        <v>2310</v>
      </c>
      <c r="AH246" s="16">
        <v>3310</v>
      </c>
      <c r="AI246" s="18">
        <v>2310</v>
      </c>
      <c r="AJ246" s="16">
        <v>3310</v>
      </c>
      <c r="AK246" s="18">
        <v>2310</v>
      </c>
      <c r="AL246" s="16">
        <v>3310</v>
      </c>
      <c r="AM246" s="18">
        <v>2310</v>
      </c>
      <c r="AN246" s="16"/>
      <c r="AO246" s="85"/>
      <c r="AP246" s="16"/>
      <c r="AQ246" s="85"/>
      <c r="AR246" s="16"/>
      <c r="AS246" s="85"/>
      <c r="AT246" s="16"/>
      <c r="AU246" s="82"/>
      <c r="AV246" s="85"/>
      <c r="AW246" s="16"/>
      <c r="AX246" s="85"/>
      <c r="AY246" s="16"/>
      <c r="AZ246" s="85"/>
      <c r="BA246" s="16"/>
      <c r="BB246" s="85"/>
      <c r="BC246" s="16"/>
      <c r="BD246" s="85"/>
      <c r="BE246" s="16"/>
      <c r="BF246" s="85"/>
      <c r="BG246" s="16"/>
      <c r="BH246" s="85"/>
      <c r="BI246" s="16"/>
      <c r="BJ246" s="85"/>
      <c r="BK246" s="16"/>
      <c r="BL246" s="85"/>
      <c r="BM246" s="16"/>
      <c r="BN246" s="85"/>
      <c r="BO246" s="16"/>
      <c r="BP246" s="85"/>
      <c r="BQ246" s="16"/>
      <c r="BR246" s="17"/>
      <c r="BS246" s="16"/>
      <c r="BT246" s="19"/>
      <c r="BU246" s="17"/>
      <c r="BV246" s="16"/>
      <c r="BW246" s="17"/>
      <c r="BX246" s="16"/>
      <c r="BY246" s="17"/>
      <c r="BZ246" s="16"/>
      <c r="CA246" s="17"/>
      <c r="CB246" s="16"/>
      <c r="CC246" s="17"/>
      <c r="CD246" s="16"/>
      <c r="CE246" s="17"/>
      <c r="CF246" s="16"/>
      <c r="CG246" s="15"/>
      <c r="CH246" s="16"/>
      <c r="CI246" s="15"/>
      <c r="CJ246" s="16"/>
      <c r="CK246" s="15"/>
      <c r="CL246" s="16"/>
      <c r="CM246" s="15"/>
      <c r="CN246" s="16"/>
      <c r="CO246" s="15"/>
      <c r="CP246" s="16"/>
      <c r="CQ246" s="15"/>
      <c r="CR246" s="16"/>
      <c r="CS246" s="19"/>
      <c r="CT246" s="20">
        <f t="shared" si="11"/>
        <v>36290</v>
      </c>
      <c r="CU246" s="20">
        <f t="shared" si="11"/>
        <v>30980</v>
      </c>
      <c r="CV246" s="21">
        <f t="shared" si="12"/>
        <v>5310</v>
      </c>
    </row>
    <row r="247" spans="1:100" ht="25.5" customHeight="1">
      <c r="A247" s="7">
        <v>90</v>
      </c>
      <c r="B247" s="35" t="s">
        <v>291</v>
      </c>
      <c r="C247" s="9" t="s">
        <v>292</v>
      </c>
      <c r="D247" s="9" t="s">
        <v>1414</v>
      </c>
      <c r="E247" s="9" t="s">
        <v>1412</v>
      </c>
      <c r="F247" s="10" t="s">
        <v>293</v>
      </c>
      <c r="G247" s="142"/>
      <c r="H247" s="24"/>
      <c r="I247" s="12">
        <v>6600</v>
      </c>
      <c r="J247" s="24"/>
      <c r="K247" s="14">
        <f>CT247</f>
        <v>57080</v>
      </c>
      <c r="L247" s="2"/>
      <c r="M247" s="15">
        <v>1500</v>
      </c>
      <c r="N247" s="16">
        <v>1500</v>
      </c>
      <c r="O247" s="15">
        <v>1000</v>
      </c>
      <c r="P247" s="16">
        <v>1000</v>
      </c>
      <c r="Q247" s="15">
        <v>5000</v>
      </c>
      <c r="R247" s="16">
        <v>5000</v>
      </c>
      <c r="S247" s="15">
        <v>8000</v>
      </c>
      <c r="T247" s="16">
        <v>0</v>
      </c>
      <c r="U247" s="17"/>
      <c r="V247" s="16"/>
      <c r="W247" s="15"/>
      <c r="X247" s="16"/>
      <c r="Y247" s="18">
        <v>4620</v>
      </c>
      <c r="Z247" s="16">
        <v>4620</v>
      </c>
      <c r="AA247" s="18">
        <v>4620</v>
      </c>
      <c r="AB247" s="16">
        <v>12620</v>
      </c>
      <c r="AC247" s="18">
        <v>4620</v>
      </c>
      <c r="AD247" s="16">
        <v>0</v>
      </c>
      <c r="AE247" s="18">
        <v>4620</v>
      </c>
      <c r="AF247" s="16">
        <f>4620+4620</f>
        <v>9240</v>
      </c>
      <c r="AG247" s="18">
        <v>4620</v>
      </c>
      <c r="AH247" s="16"/>
      <c r="AI247" s="18">
        <v>4620</v>
      </c>
      <c r="AJ247" s="16"/>
      <c r="AK247" s="18">
        <v>4620</v>
      </c>
      <c r="AL247" s="16">
        <v>4620</v>
      </c>
      <c r="AM247" s="18">
        <v>4620</v>
      </c>
      <c r="AN247" s="16">
        <v>13860</v>
      </c>
      <c r="AO247" s="18">
        <v>4620</v>
      </c>
      <c r="AP247" s="16"/>
      <c r="AQ247" s="17"/>
      <c r="AR247" s="16"/>
      <c r="AS247" s="17"/>
      <c r="AT247" s="16"/>
      <c r="AU247" s="82"/>
      <c r="AV247" s="85"/>
      <c r="AW247" s="16"/>
      <c r="AX247" s="85"/>
      <c r="AY247" s="16"/>
      <c r="AZ247" s="85"/>
      <c r="BA247" s="16"/>
      <c r="BB247" s="85"/>
      <c r="BC247" s="16"/>
      <c r="BD247" s="85"/>
      <c r="BE247" s="16"/>
      <c r="BF247" s="85"/>
      <c r="BG247" s="16"/>
      <c r="BH247" s="85"/>
      <c r="BI247" s="16"/>
      <c r="BJ247" s="85"/>
      <c r="BK247" s="16"/>
      <c r="BL247" s="85"/>
      <c r="BM247" s="16"/>
      <c r="BN247" s="85"/>
      <c r="BO247" s="16"/>
      <c r="BP247" s="85"/>
      <c r="BQ247" s="16"/>
      <c r="BR247" s="17"/>
      <c r="BS247" s="16"/>
      <c r="BT247" s="19"/>
      <c r="BU247" s="17"/>
      <c r="BV247" s="16"/>
      <c r="BW247" s="17"/>
      <c r="BX247" s="16"/>
      <c r="BY247" s="17"/>
      <c r="BZ247" s="16"/>
      <c r="CA247" s="17"/>
      <c r="CB247" s="16"/>
      <c r="CC247" s="17"/>
      <c r="CD247" s="16"/>
      <c r="CE247" s="17"/>
      <c r="CF247" s="16"/>
      <c r="CG247" s="15"/>
      <c r="CH247" s="16"/>
      <c r="CI247" s="15"/>
      <c r="CJ247" s="16"/>
      <c r="CK247" s="15"/>
      <c r="CL247" s="16"/>
      <c r="CM247" s="15"/>
      <c r="CN247" s="16"/>
      <c r="CO247" s="15"/>
      <c r="CP247" s="16"/>
      <c r="CQ247" s="15"/>
      <c r="CR247" s="16"/>
      <c r="CS247" s="19"/>
      <c r="CT247" s="20">
        <f t="shared" si="11"/>
        <v>57080</v>
      </c>
      <c r="CU247" s="20">
        <f t="shared" si="11"/>
        <v>52460</v>
      </c>
      <c r="CV247" s="21">
        <f t="shared" si="12"/>
        <v>4620</v>
      </c>
    </row>
    <row r="248" spans="1:100" ht="25.5" customHeight="1">
      <c r="A248" s="86">
        <v>108</v>
      </c>
      <c r="B248" s="35" t="s">
        <v>894</v>
      </c>
      <c r="C248" s="9" t="s">
        <v>895</v>
      </c>
      <c r="D248" s="9" t="s">
        <v>1414</v>
      </c>
      <c r="E248" s="9" t="s">
        <v>1411</v>
      </c>
      <c r="F248" s="83" t="s">
        <v>896</v>
      </c>
      <c r="G248" s="26"/>
      <c r="H248" s="84"/>
      <c r="I248" s="62">
        <v>6600</v>
      </c>
      <c r="J248" s="84"/>
      <c r="K248" s="14">
        <f>CV248</f>
        <v>21860</v>
      </c>
      <c r="L248" s="2"/>
      <c r="M248" s="15">
        <v>1500</v>
      </c>
      <c r="N248" s="16">
        <v>1500</v>
      </c>
      <c r="O248" s="15">
        <v>1000</v>
      </c>
      <c r="P248" s="16">
        <v>1000</v>
      </c>
      <c r="Q248" s="15">
        <v>5000</v>
      </c>
      <c r="R248" s="16">
        <v>5000</v>
      </c>
      <c r="S248" s="15">
        <v>8000</v>
      </c>
      <c r="T248" s="16"/>
      <c r="U248" s="15"/>
      <c r="V248" s="16"/>
      <c r="W248" s="18">
        <v>4620</v>
      </c>
      <c r="X248" s="16">
        <v>4620</v>
      </c>
      <c r="Y248" s="18">
        <v>4620</v>
      </c>
      <c r="Z248" s="16">
        <v>0</v>
      </c>
      <c r="AA248" s="18">
        <v>4620</v>
      </c>
      <c r="AB248" s="16">
        <f>4620+0</f>
        <v>4620</v>
      </c>
      <c r="AC248" s="18">
        <v>4620</v>
      </c>
      <c r="AD248" s="16">
        <v>4620</v>
      </c>
      <c r="AE248" s="18">
        <v>4620</v>
      </c>
      <c r="AF248" s="16"/>
      <c r="AG248" s="18">
        <v>4620</v>
      </c>
      <c r="AH248" s="16">
        <v>4620</v>
      </c>
      <c r="AI248" s="18">
        <v>4620</v>
      </c>
      <c r="AJ248" s="16">
        <v>4620</v>
      </c>
      <c r="AK248" s="18">
        <v>4620</v>
      </c>
      <c r="AL248" s="16">
        <v>4620</v>
      </c>
      <c r="AM248" s="18">
        <v>4620</v>
      </c>
      <c r="AN248" s="16"/>
      <c r="AO248" s="85"/>
      <c r="AP248" s="16"/>
      <c r="AQ248" s="85"/>
      <c r="AR248" s="16"/>
      <c r="AS248" s="85"/>
      <c r="AT248" s="16"/>
      <c r="AU248" s="82"/>
      <c r="AV248" s="85"/>
      <c r="AW248" s="16"/>
      <c r="AX248" s="85"/>
      <c r="AY248" s="16"/>
      <c r="AZ248" s="85"/>
      <c r="BA248" s="16"/>
      <c r="BB248" s="85"/>
      <c r="BC248" s="16"/>
      <c r="BD248" s="85"/>
      <c r="BE248" s="16"/>
      <c r="BF248" s="85"/>
      <c r="BG248" s="16"/>
      <c r="BH248" s="85"/>
      <c r="BI248" s="16"/>
      <c r="BJ248" s="85"/>
      <c r="BK248" s="16"/>
      <c r="BL248" s="85"/>
      <c r="BM248" s="16"/>
      <c r="BN248" s="85"/>
      <c r="BO248" s="16"/>
      <c r="BP248" s="85"/>
      <c r="BQ248" s="16"/>
      <c r="BR248" s="17"/>
      <c r="BS248" s="16"/>
      <c r="BT248" s="19"/>
      <c r="BU248" s="17"/>
      <c r="BV248" s="16"/>
      <c r="BW248" s="17"/>
      <c r="BX248" s="16"/>
      <c r="BY248" s="17"/>
      <c r="BZ248" s="16"/>
      <c r="CA248" s="17"/>
      <c r="CB248" s="16"/>
      <c r="CC248" s="17"/>
      <c r="CD248" s="16"/>
      <c r="CE248" s="17"/>
      <c r="CF248" s="16"/>
      <c r="CG248" s="15"/>
      <c r="CH248" s="16"/>
      <c r="CI248" s="15"/>
      <c r="CJ248" s="16"/>
      <c r="CK248" s="15"/>
      <c r="CL248" s="16"/>
      <c r="CM248" s="15"/>
      <c r="CN248" s="16"/>
      <c r="CO248" s="15"/>
      <c r="CP248" s="16"/>
      <c r="CQ248" s="15"/>
      <c r="CR248" s="16"/>
      <c r="CS248" s="19"/>
      <c r="CT248" s="20">
        <f t="shared" si="11"/>
        <v>57080</v>
      </c>
      <c r="CU248" s="20">
        <f t="shared" si="11"/>
        <v>35220</v>
      </c>
      <c r="CV248" s="21">
        <f t="shared" si="12"/>
        <v>21860</v>
      </c>
    </row>
    <row r="249" spans="1:100" ht="25.5" customHeight="1">
      <c r="A249" s="7">
        <v>109</v>
      </c>
      <c r="B249" s="35" t="s">
        <v>897</v>
      </c>
      <c r="C249" s="9" t="s">
        <v>898</v>
      </c>
      <c r="D249" s="9" t="s">
        <v>1414</v>
      </c>
      <c r="E249" s="9" t="s">
        <v>1411</v>
      </c>
      <c r="F249" s="83" t="s">
        <v>899</v>
      </c>
      <c r="G249" s="142"/>
      <c r="H249" s="146"/>
      <c r="I249" s="62">
        <v>6600</v>
      </c>
      <c r="J249" s="146"/>
      <c r="K249" s="14">
        <f>CV249</f>
        <v>25580</v>
      </c>
      <c r="L249" s="2"/>
      <c r="M249" s="15">
        <v>1500</v>
      </c>
      <c r="N249" s="16">
        <v>1500</v>
      </c>
      <c r="O249" s="15">
        <v>1000</v>
      </c>
      <c r="P249" s="16">
        <v>1000</v>
      </c>
      <c r="Q249" s="15">
        <v>5000</v>
      </c>
      <c r="R249" s="16">
        <v>5000</v>
      </c>
      <c r="S249" s="15">
        <v>8000</v>
      </c>
      <c r="T249" s="16">
        <v>0</v>
      </c>
      <c r="U249" s="15"/>
      <c r="V249" s="16"/>
      <c r="W249" s="18">
        <v>4620</v>
      </c>
      <c r="X249" s="16">
        <v>0</v>
      </c>
      <c r="Y249" s="18">
        <v>4620</v>
      </c>
      <c r="Z249" s="16"/>
      <c r="AA249" s="18">
        <v>4620</v>
      </c>
      <c r="AB249" s="16"/>
      <c r="AC249" s="18">
        <v>4620</v>
      </c>
      <c r="AD249" s="16">
        <v>14000</v>
      </c>
      <c r="AE249" s="18">
        <v>4620</v>
      </c>
      <c r="AF249" s="16"/>
      <c r="AG249" s="18">
        <v>4620</v>
      </c>
      <c r="AH249" s="16"/>
      <c r="AI249" s="18">
        <v>4620</v>
      </c>
      <c r="AJ249" s="16"/>
      <c r="AK249" s="18">
        <v>4620</v>
      </c>
      <c r="AL249" s="16"/>
      <c r="AM249" s="18">
        <v>4620</v>
      </c>
      <c r="AN249" s="16">
        <v>10000</v>
      </c>
      <c r="AO249" s="85"/>
      <c r="AP249" s="16"/>
      <c r="AQ249" s="85"/>
      <c r="AR249" s="16"/>
      <c r="AS249" s="85"/>
      <c r="AT249" s="16"/>
      <c r="AU249" s="82"/>
      <c r="AV249" s="85"/>
      <c r="AW249" s="16"/>
      <c r="AX249" s="85"/>
      <c r="AY249" s="16"/>
      <c r="AZ249" s="85"/>
      <c r="BA249" s="16"/>
      <c r="BB249" s="85"/>
      <c r="BC249" s="16"/>
      <c r="BD249" s="85"/>
      <c r="BE249" s="16"/>
      <c r="BF249" s="85"/>
      <c r="BG249" s="16"/>
      <c r="BH249" s="85"/>
      <c r="BI249" s="16"/>
      <c r="BJ249" s="85"/>
      <c r="BK249" s="16"/>
      <c r="BL249" s="85"/>
      <c r="BM249" s="16"/>
      <c r="BN249" s="85"/>
      <c r="BO249" s="16"/>
      <c r="BP249" s="85"/>
      <c r="BQ249" s="16"/>
      <c r="BR249" s="17"/>
      <c r="BS249" s="16"/>
      <c r="BT249" s="19"/>
      <c r="BU249" s="17"/>
      <c r="BV249" s="16"/>
      <c r="BW249" s="17"/>
      <c r="BX249" s="16"/>
      <c r="BY249" s="17"/>
      <c r="BZ249" s="16"/>
      <c r="CA249" s="17"/>
      <c r="CB249" s="16"/>
      <c r="CC249" s="17"/>
      <c r="CD249" s="16"/>
      <c r="CE249" s="17"/>
      <c r="CF249" s="16"/>
      <c r="CG249" s="15"/>
      <c r="CH249" s="16"/>
      <c r="CI249" s="15"/>
      <c r="CJ249" s="16"/>
      <c r="CK249" s="15"/>
      <c r="CL249" s="16"/>
      <c r="CM249" s="15"/>
      <c r="CN249" s="16"/>
      <c r="CO249" s="15"/>
      <c r="CP249" s="16"/>
      <c r="CQ249" s="15"/>
      <c r="CR249" s="16"/>
      <c r="CS249" s="19"/>
      <c r="CT249" s="20">
        <f t="shared" si="11"/>
        <v>57080</v>
      </c>
      <c r="CU249" s="20">
        <f t="shared" si="11"/>
        <v>31500</v>
      </c>
      <c r="CV249" s="21">
        <f t="shared" si="12"/>
        <v>25580</v>
      </c>
    </row>
    <row r="250" spans="1:100" ht="25.5" customHeight="1">
      <c r="A250" s="86">
        <v>110</v>
      </c>
      <c r="B250" s="35" t="s">
        <v>900</v>
      </c>
      <c r="C250" s="9" t="s">
        <v>901</v>
      </c>
      <c r="D250" s="9" t="s">
        <v>1414</v>
      </c>
      <c r="E250" s="9" t="s">
        <v>1411</v>
      </c>
      <c r="F250" s="83" t="s">
        <v>902</v>
      </c>
      <c r="G250" s="11"/>
      <c r="H250" s="100"/>
      <c r="I250" s="62">
        <v>6600</v>
      </c>
      <c r="J250" s="100"/>
      <c r="K250" s="14">
        <f>CV250</f>
        <v>0</v>
      </c>
      <c r="L250" s="2"/>
      <c r="M250" s="15">
        <v>1500</v>
      </c>
      <c r="N250" s="16">
        <v>1500</v>
      </c>
      <c r="O250" s="15">
        <v>1000</v>
      </c>
      <c r="P250" s="16">
        <v>1000</v>
      </c>
      <c r="Q250" s="15">
        <v>5000</v>
      </c>
      <c r="R250" s="16">
        <v>5000</v>
      </c>
      <c r="S250" s="15">
        <v>8000</v>
      </c>
      <c r="T250" s="16">
        <v>0</v>
      </c>
      <c r="U250" s="15"/>
      <c r="V250" s="16"/>
      <c r="W250" s="18">
        <v>4620</v>
      </c>
      <c r="X250" s="16">
        <v>0</v>
      </c>
      <c r="Y250" s="18">
        <v>4620</v>
      </c>
      <c r="Z250" s="16">
        <v>0</v>
      </c>
      <c r="AA250" s="18">
        <v>4620</v>
      </c>
      <c r="AB250" s="16">
        <v>21860</v>
      </c>
      <c r="AC250" s="18">
        <v>4620</v>
      </c>
      <c r="AD250" s="16">
        <v>4620</v>
      </c>
      <c r="AE250" s="18">
        <v>4620</v>
      </c>
      <c r="AF250" s="16"/>
      <c r="AG250" s="18">
        <v>4620</v>
      </c>
      <c r="AH250" s="16"/>
      <c r="AI250" s="18">
        <v>4620</v>
      </c>
      <c r="AJ250" s="16"/>
      <c r="AK250" s="18">
        <v>4620</v>
      </c>
      <c r="AL250" s="16"/>
      <c r="AM250" s="18">
        <v>4620</v>
      </c>
      <c r="AN250" s="16">
        <v>23100</v>
      </c>
      <c r="AO250" s="85"/>
      <c r="AP250" s="16"/>
      <c r="AQ250" s="85"/>
      <c r="AR250" s="16"/>
      <c r="AS250" s="85"/>
      <c r="AT250" s="16"/>
      <c r="AU250" s="82"/>
      <c r="AV250" s="85"/>
      <c r="AW250" s="16"/>
      <c r="AX250" s="85"/>
      <c r="AY250" s="16"/>
      <c r="AZ250" s="85"/>
      <c r="BA250" s="16"/>
      <c r="BB250" s="85"/>
      <c r="BC250" s="16"/>
      <c r="BD250" s="85"/>
      <c r="BE250" s="16"/>
      <c r="BF250" s="85"/>
      <c r="BG250" s="16"/>
      <c r="BH250" s="85"/>
      <c r="BI250" s="16"/>
      <c r="BJ250" s="85"/>
      <c r="BK250" s="16"/>
      <c r="BL250" s="85"/>
      <c r="BM250" s="16"/>
      <c r="BN250" s="85"/>
      <c r="BO250" s="16"/>
      <c r="BP250" s="85"/>
      <c r="BQ250" s="16"/>
      <c r="BR250" s="17"/>
      <c r="BS250" s="16"/>
      <c r="BT250" s="19"/>
      <c r="BU250" s="17"/>
      <c r="BV250" s="16"/>
      <c r="BW250" s="17"/>
      <c r="BX250" s="16"/>
      <c r="BY250" s="17"/>
      <c r="BZ250" s="16"/>
      <c r="CA250" s="17"/>
      <c r="CB250" s="16"/>
      <c r="CC250" s="17"/>
      <c r="CD250" s="16"/>
      <c r="CE250" s="17"/>
      <c r="CF250" s="16"/>
      <c r="CG250" s="15"/>
      <c r="CH250" s="16"/>
      <c r="CI250" s="15"/>
      <c r="CJ250" s="16"/>
      <c r="CK250" s="15"/>
      <c r="CL250" s="16"/>
      <c r="CM250" s="15"/>
      <c r="CN250" s="16"/>
      <c r="CO250" s="15"/>
      <c r="CP250" s="16"/>
      <c r="CQ250" s="15"/>
      <c r="CR250" s="16"/>
      <c r="CS250" s="19"/>
      <c r="CT250" s="20">
        <f t="shared" si="11"/>
        <v>57080</v>
      </c>
      <c r="CU250" s="20">
        <f t="shared" si="11"/>
        <v>57080</v>
      </c>
      <c r="CV250" s="21">
        <f t="shared" si="12"/>
        <v>0</v>
      </c>
    </row>
    <row r="251" spans="1:100" ht="25.5" customHeight="1">
      <c r="A251" s="7">
        <v>111</v>
      </c>
      <c r="B251" s="35" t="s">
        <v>903</v>
      </c>
      <c r="C251" s="9" t="s">
        <v>904</v>
      </c>
      <c r="D251" s="9" t="s">
        <v>1414</v>
      </c>
      <c r="E251" s="9" t="s">
        <v>1411</v>
      </c>
      <c r="F251" s="83" t="s">
        <v>905</v>
      </c>
      <c r="G251" s="26"/>
      <c r="H251" s="84"/>
      <c r="I251" s="62">
        <v>6600</v>
      </c>
      <c r="J251" s="84"/>
      <c r="K251" s="27">
        <f>CV251</f>
        <v>0</v>
      </c>
      <c r="L251" s="2"/>
      <c r="M251" s="15">
        <v>1500</v>
      </c>
      <c r="N251" s="16">
        <v>1500</v>
      </c>
      <c r="O251" s="15">
        <v>1000</v>
      </c>
      <c r="P251" s="16">
        <v>1000</v>
      </c>
      <c r="Q251" s="15">
        <v>5000</v>
      </c>
      <c r="R251" s="16">
        <v>5000</v>
      </c>
      <c r="S251" s="15">
        <v>8000</v>
      </c>
      <c r="T251" s="16">
        <v>0</v>
      </c>
      <c r="U251" s="15"/>
      <c r="V251" s="16"/>
      <c r="W251" s="18">
        <v>4620</v>
      </c>
      <c r="X251" s="16">
        <v>0</v>
      </c>
      <c r="Y251" s="18">
        <v>4620</v>
      </c>
      <c r="Z251" s="16">
        <v>0</v>
      </c>
      <c r="AA251" s="18">
        <v>4620</v>
      </c>
      <c r="AB251" s="16">
        <v>0</v>
      </c>
      <c r="AC251" s="18">
        <v>4620</v>
      </c>
      <c r="AD251" s="16">
        <v>26480</v>
      </c>
      <c r="AE251" s="18">
        <v>4620</v>
      </c>
      <c r="AF251" s="16"/>
      <c r="AG251" s="18">
        <v>4620</v>
      </c>
      <c r="AH251" s="16"/>
      <c r="AI251" s="18">
        <v>4620</v>
      </c>
      <c r="AJ251" s="16"/>
      <c r="AK251" s="18">
        <v>4620</v>
      </c>
      <c r="AL251" s="16"/>
      <c r="AM251" s="18">
        <v>4620</v>
      </c>
      <c r="AN251" s="16">
        <v>23100</v>
      </c>
      <c r="AO251" s="85"/>
      <c r="AP251" s="16"/>
      <c r="AQ251" s="85"/>
      <c r="AR251" s="16"/>
      <c r="AS251" s="85"/>
      <c r="AT251" s="16"/>
      <c r="AU251" s="82"/>
      <c r="AV251" s="85"/>
      <c r="AW251" s="16"/>
      <c r="AX251" s="85"/>
      <c r="AY251" s="16"/>
      <c r="AZ251" s="85"/>
      <c r="BA251" s="16"/>
      <c r="BB251" s="85"/>
      <c r="BC251" s="16"/>
      <c r="BD251" s="85"/>
      <c r="BE251" s="16"/>
      <c r="BF251" s="85"/>
      <c r="BG251" s="16"/>
      <c r="BH251" s="85"/>
      <c r="BI251" s="16"/>
      <c r="BJ251" s="85"/>
      <c r="BK251" s="16"/>
      <c r="BL251" s="85"/>
      <c r="BM251" s="16"/>
      <c r="BN251" s="85"/>
      <c r="BO251" s="16"/>
      <c r="BP251" s="85"/>
      <c r="BQ251" s="16"/>
      <c r="BR251" s="17"/>
      <c r="BS251" s="16"/>
      <c r="BT251" s="19"/>
      <c r="BU251" s="17"/>
      <c r="BV251" s="16"/>
      <c r="BW251" s="17"/>
      <c r="BX251" s="16"/>
      <c r="BY251" s="17"/>
      <c r="BZ251" s="16"/>
      <c r="CA251" s="17"/>
      <c r="CB251" s="16"/>
      <c r="CC251" s="17"/>
      <c r="CD251" s="16"/>
      <c r="CE251" s="17"/>
      <c r="CF251" s="16"/>
      <c r="CG251" s="15"/>
      <c r="CH251" s="16"/>
      <c r="CI251" s="15"/>
      <c r="CJ251" s="16"/>
      <c r="CK251" s="15"/>
      <c r="CL251" s="16"/>
      <c r="CM251" s="15"/>
      <c r="CN251" s="16"/>
      <c r="CO251" s="15"/>
      <c r="CP251" s="16"/>
      <c r="CQ251" s="15"/>
      <c r="CR251" s="16"/>
      <c r="CS251" s="19"/>
      <c r="CT251" s="20">
        <f t="shared" si="11"/>
        <v>57080</v>
      </c>
      <c r="CU251" s="20">
        <f t="shared" si="11"/>
        <v>57080</v>
      </c>
      <c r="CV251" s="21">
        <f t="shared" si="12"/>
        <v>0</v>
      </c>
    </row>
    <row r="252" spans="1:100" ht="25.5" customHeight="1">
      <c r="A252" s="86">
        <v>91</v>
      </c>
      <c r="B252" s="35" t="s">
        <v>294</v>
      </c>
      <c r="C252" s="9" t="s">
        <v>295</v>
      </c>
      <c r="D252" s="9" t="s">
        <v>1414</v>
      </c>
      <c r="E252" s="9" t="s">
        <v>1412</v>
      </c>
      <c r="F252" s="10" t="s">
        <v>296</v>
      </c>
      <c r="G252" s="142"/>
      <c r="H252" s="24"/>
      <c r="I252" s="12">
        <v>6600</v>
      </c>
      <c r="J252" s="24"/>
      <c r="K252" s="14">
        <f>CT252</f>
        <v>57080</v>
      </c>
      <c r="L252" s="2"/>
      <c r="M252" s="15">
        <v>1500</v>
      </c>
      <c r="N252" s="16">
        <v>1500</v>
      </c>
      <c r="O252" s="15">
        <v>1000</v>
      </c>
      <c r="P252" s="16">
        <v>1000</v>
      </c>
      <c r="Q252" s="15">
        <v>5000</v>
      </c>
      <c r="R252" s="16">
        <v>5000</v>
      </c>
      <c r="S252" s="15">
        <v>8000</v>
      </c>
      <c r="T252" s="16"/>
      <c r="U252" s="17"/>
      <c r="V252" s="16"/>
      <c r="W252" s="15"/>
      <c r="X252" s="16"/>
      <c r="Y252" s="18">
        <v>4620</v>
      </c>
      <c r="Z252" s="16"/>
      <c r="AA252" s="18">
        <v>4620</v>
      </c>
      <c r="AB252" s="16"/>
      <c r="AC252" s="18">
        <v>4620</v>
      </c>
      <c r="AD252" s="16"/>
      <c r="AE252" s="18">
        <v>4620</v>
      </c>
      <c r="AF252" s="16"/>
      <c r="AG252" s="18">
        <v>4620</v>
      </c>
      <c r="AH252" s="16">
        <v>5000</v>
      </c>
      <c r="AI252" s="18">
        <v>4620</v>
      </c>
      <c r="AJ252" s="16"/>
      <c r="AK252" s="18">
        <v>4620</v>
      </c>
      <c r="AL252" s="16"/>
      <c r="AM252" s="18">
        <v>4620</v>
      </c>
      <c r="AN252" s="16"/>
      <c r="AO252" s="18">
        <v>4620</v>
      </c>
      <c r="AP252" s="16">
        <v>5000</v>
      </c>
      <c r="AQ252" s="17"/>
      <c r="AR252" s="16"/>
      <c r="AS252" s="17"/>
      <c r="AT252" s="16"/>
      <c r="AU252" s="82"/>
      <c r="AV252" s="85"/>
      <c r="AW252" s="16"/>
      <c r="AX252" s="85"/>
      <c r="AY252" s="16"/>
      <c r="AZ252" s="85"/>
      <c r="BA252" s="16"/>
      <c r="BB252" s="85"/>
      <c r="BC252" s="16"/>
      <c r="BD252" s="85"/>
      <c r="BE252" s="16"/>
      <c r="BF252" s="85"/>
      <c r="BG252" s="16"/>
      <c r="BH252" s="85"/>
      <c r="BI252" s="16"/>
      <c r="BJ252" s="85"/>
      <c r="BK252" s="16"/>
      <c r="BL252" s="85"/>
      <c r="BM252" s="16"/>
      <c r="BN252" s="85"/>
      <c r="BO252" s="16"/>
      <c r="BP252" s="85"/>
      <c r="BQ252" s="16"/>
      <c r="BR252" s="17"/>
      <c r="BS252" s="16"/>
      <c r="BT252" s="19"/>
      <c r="BU252" s="17"/>
      <c r="BV252" s="16"/>
      <c r="BW252" s="17"/>
      <c r="BX252" s="16"/>
      <c r="BY252" s="17"/>
      <c r="BZ252" s="16"/>
      <c r="CA252" s="17"/>
      <c r="CB252" s="16"/>
      <c r="CC252" s="17"/>
      <c r="CD252" s="16"/>
      <c r="CE252" s="17"/>
      <c r="CF252" s="16"/>
      <c r="CG252" s="15"/>
      <c r="CH252" s="16"/>
      <c r="CI252" s="15"/>
      <c r="CJ252" s="16"/>
      <c r="CK252" s="15"/>
      <c r="CL252" s="16"/>
      <c r="CM252" s="15"/>
      <c r="CN252" s="16"/>
      <c r="CO252" s="15"/>
      <c r="CP252" s="16"/>
      <c r="CQ252" s="15"/>
      <c r="CR252" s="16"/>
      <c r="CS252" s="19"/>
      <c r="CT252" s="20">
        <f t="shared" si="11"/>
        <v>57080</v>
      </c>
      <c r="CU252" s="20">
        <f t="shared" si="11"/>
        <v>17500</v>
      </c>
      <c r="CV252" s="21">
        <f t="shared" si="12"/>
        <v>39580</v>
      </c>
    </row>
    <row r="253" spans="1:100" ht="25.5" customHeight="1">
      <c r="A253" s="7">
        <v>92</v>
      </c>
      <c r="B253" s="35" t="s">
        <v>297</v>
      </c>
      <c r="C253" s="9" t="s">
        <v>298</v>
      </c>
      <c r="D253" s="9" t="s">
        <v>1414</v>
      </c>
      <c r="E253" s="9" t="s">
        <v>1412</v>
      </c>
      <c r="F253" s="10" t="s">
        <v>299</v>
      </c>
      <c r="G253" s="142"/>
      <c r="H253" s="24" t="s">
        <v>81</v>
      </c>
      <c r="I253" s="12">
        <v>3300</v>
      </c>
      <c r="J253" s="24" t="s">
        <v>81</v>
      </c>
      <c r="K253" s="14">
        <f>CT253</f>
        <v>36290</v>
      </c>
      <c r="L253" s="2"/>
      <c r="M253" s="15">
        <v>1500</v>
      </c>
      <c r="N253" s="16">
        <v>1500</v>
      </c>
      <c r="O253" s="15">
        <v>1000</v>
      </c>
      <c r="P253" s="16">
        <v>1000</v>
      </c>
      <c r="Q253" s="15">
        <v>5000</v>
      </c>
      <c r="R253" s="16">
        <v>5000</v>
      </c>
      <c r="S253" s="15">
        <v>8000</v>
      </c>
      <c r="T253" s="16">
        <v>0</v>
      </c>
      <c r="U253" s="17"/>
      <c r="V253" s="16"/>
      <c r="W253" s="15"/>
      <c r="X253" s="16"/>
      <c r="Y253" s="18">
        <v>2310</v>
      </c>
      <c r="Z253" s="16">
        <v>12620</v>
      </c>
      <c r="AA253" s="18">
        <v>2310</v>
      </c>
      <c r="AB253" s="16">
        <v>4620</v>
      </c>
      <c r="AC253" s="18">
        <v>2310</v>
      </c>
      <c r="AD253" s="16"/>
      <c r="AE253" s="18">
        <v>2310</v>
      </c>
      <c r="AF253" s="16"/>
      <c r="AG253" s="18">
        <v>2310</v>
      </c>
      <c r="AH253" s="16">
        <v>2310</v>
      </c>
      <c r="AI253" s="18">
        <v>2310</v>
      </c>
      <c r="AJ253" s="16">
        <v>2310</v>
      </c>
      <c r="AK253" s="18">
        <v>2310</v>
      </c>
      <c r="AL253" s="16">
        <v>2310</v>
      </c>
      <c r="AM253" s="18">
        <v>2310</v>
      </c>
      <c r="AN253" s="16">
        <v>2330</v>
      </c>
      <c r="AO253" s="18">
        <v>2310</v>
      </c>
      <c r="AP253" s="16">
        <v>2310</v>
      </c>
      <c r="AQ253" s="17"/>
      <c r="AR253" s="16"/>
      <c r="AS253" s="17"/>
      <c r="AT253" s="16"/>
      <c r="AU253" s="82"/>
      <c r="AV253" s="85"/>
      <c r="AW253" s="16"/>
      <c r="AX253" s="85"/>
      <c r="AY253" s="16"/>
      <c r="AZ253" s="85"/>
      <c r="BA253" s="16"/>
      <c r="BB253" s="85"/>
      <c r="BC253" s="16"/>
      <c r="BD253" s="85"/>
      <c r="BE253" s="16"/>
      <c r="BF253" s="85"/>
      <c r="BG253" s="16"/>
      <c r="BH253" s="85"/>
      <c r="BI253" s="16"/>
      <c r="BJ253" s="85"/>
      <c r="BK253" s="16"/>
      <c r="BL253" s="85"/>
      <c r="BM253" s="16"/>
      <c r="BN253" s="85"/>
      <c r="BO253" s="16"/>
      <c r="BP253" s="85"/>
      <c r="BQ253" s="16"/>
      <c r="BR253" s="17"/>
      <c r="BS253" s="16"/>
      <c r="BT253" s="19"/>
      <c r="BU253" s="17"/>
      <c r="BV253" s="16"/>
      <c r="BW253" s="17"/>
      <c r="BX253" s="16"/>
      <c r="BY253" s="17"/>
      <c r="BZ253" s="16"/>
      <c r="CA253" s="17"/>
      <c r="CB253" s="16"/>
      <c r="CC253" s="17"/>
      <c r="CD253" s="16"/>
      <c r="CE253" s="17"/>
      <c r="CF253" s="16"/>
      <c r="CG253" s="15"/>
      <c r="CH253" s="16"/>
      <c r="CI253" s="15"/>
      <c r="CJ253" s="16"/>
      <c r="CK253" s="15"/>
      <c r="CL253" s="16"/>
      <c r="CM253" s="15"/>
      <c r="CN253" s="16"/>
      <c r="CO253" s="15"/>
      <c r="CP253" s="16"/>
      <c r="CQ253" s="15"/>
      <c r="CR253" s="16"/>
      <c r="CS253" s="19"/>
      <c r="CT253" s="20">
        <f t="shared" si="11"/>
        <v>36290</v>
      </c>
      <c r="CU253" s="20">
        <f t="shared" si="11"/>
        <v>36310</v>
      </c>
      <c r="CV253" s="21">
        <f t="shared" si="12"/>
        <v>-20</v>
      </c>
    </row>
    <row r="254" spans="1:100" ht="25.5" customHeight="1">
      <c r="A254" s="86">
        <v>93</v>
      </c>
      <c r="B254" s="35" t="s">
        <v>300</v>
      </c>
      <c r="C254" s="9" t="s">
        <v>301</v>
      </c>
      <c r="D254" s="9" t="s">
        <v>1414</v>
      </c>
      <c r="E254" s="9" t="s">
        <v>1412</v>
      </c>
      <c r="F254" s="10" t="s">
        <v>302</v>
      </c>
      <c r="G254" s="142"/>
      <c r="H254" s="24"/>
      <c r="I254" s="12">
        <v>6600</v>
      </c>
      <c r="J254" s="24"/>
      <c r="K254" s="14">
        <f>CT254</f>
        <v>57080</v>
      </c>
      <c r="L254" s="2"/>
      <c r="M254" s="15">
        <v>1500</v>
      </c>
      <c r="N254" s="16">
        <v>1500</v>
      </c>
      <c r="O254" s="15">
        <v>1000</v>
      </c>
      <c r="P254" s="16">
        <v>1000</v>
      </c>
      <c r="Q254" s="15">
        <v>5000</v>
      </c>
      <c r="R254" s="16">
        <v>0</v>
      </c>
      <c r="S254" s="15">
        <v>8000</v>
      </c>
      <c r="T254" s="16">
        <v>0</v>
      </c>
      <c r="U254" s="17"/>
      <c r="V254" s="16"/>
      <c r="W254" s="15"/>
      <c r="X254" s="16">
        <v>5000</v>
      </c>
      <c r="Y254" s="18">
        <v>4620</v>
      </c>
      <c r="Z254" s="16">
        <v>0</v>
      </c>
      <c r="AA254" s="18">
        <v>4620</v>
      </c>
      <c r="AB254" s="16">
        <v>0</v>
      </c>
      <c r="AC254" s="18">
        <v>4620</v>
      </c>
      <c r="AD254" s="16"/>
      <c r="AE254" s="18">
        <v>4620</v>
      </c>
      <c r="AF254" s="16">
        <v>17240</v>
      </c>
      <c r="AG254" s="18">
        <v>4620</v>
      </c>
      <c r="AH254" s="16"/>
      <c r="AI254" s="18">
        <v>4620</v>
      </c>
      <c r="AJ254" s="16"/>
      <c r="AK254" s="18">
        <v>4620</v>
      </c>
      <c r="AL254" s="16"/>
      <c r="AM254" s="18">
        <v>4620</v>
      </c>
      <c r="AN254" s="16"/>
      <c r="AO254" s="18">
        <v>4620</v>
      </c>
      <c r="AP254" s="16">
        <v>9240</v>
      </c>
      <c r="AQ254" s="17"/>
      <c r="AR254" s="16"/>
      <c r="AS254" s="17"/>
      <c r="AT254" s="16"/>
      <c r="AU254" s="82"/>
      <c r="AV254" s="85"/>
      <c r="AW254" s="16"/>
      <c r="AX254" s="85"/>
      <c r="AY254" s="16"/>
      <c r="AZ254" s="85"/>
      <c r="BA254" s="16"/>
      <c r="BB254" s="85"/>
      <c r="BC254" s="16"/>
      <c r="BD254" s="85"/>
      <c r="BE254" s="16"/>
      <c r="BF254" s="85"/>
      <c r="BG254" s="16"/>
      <c r="BH254" s="85"/>
      <c r="BI254" s="16"/>
      <c r="BJ254" s="85"/>
      <c r="BK254" s="16"/>
      <c r="BL254" s="85"/>
      <c r="BM254" s="16"/>
      <c r="BN254" s="85"/>
      <c r="BO254" s="16"/>
      <c r="BP254" s="85"/>
      <c r="BQ254" s="16"/>
      <c r="BR254" s="17"/>
      <c r="BS254" s="16"/>
      <c r="BT254" s="19"/>
      <c r="BU254" s="17"/>
      <c r="BV254" s="16"/>
      <c r="BW254" s="17"/>
      <c r="BX254" s="16"/>
      <c r="BY254" s="17"/>
      <c r="BZ254" s="16"/>
      <c r="CA254" s="17"/>
      <c r="CB254" s="16"/>
      <c r="CC254" s="17"/>
      <c r="CD254" s="16"/>
      <c r="CE254" s="17"/>
      <c r="CF254" s="16"/>
      <c r="CG254" s="15"/>
      <c r="CH254" s="16"/>
      <c r="CI254" s="15"/>
      <c r="CJ254" s="16"/>
      <c r="CK254" s="15"/>
      <c r="CL254" s="16"/>
      <c r="CM254" s="15"/>
      <c r="CN254" s="16"/>
      <c r="CO254" s="15"/>
      <c r="CP254" s="16"/>
      <c r="CQ254" s="15"/>
      <c r="CR254" s="16"/>
      <c r="CS254" s="19"/>
      <c r="CT254" s="20">
        <f t="shared" si="11"/>
        <v>57080</v>
      </c>
      <c r="CU254" s="20">
        <f t="shared" si="11"/>
        <v>33980</v>
      </c>
      <c r="CV254" s="21">
        <f t="shared" si="12"/>
        <v>23100</v>
      </c>
    </row>
    <row r="255" spans="1:100" ht="25.5" customHeight="1">
      <c r="A255" s="7">
        <v>112</v>
      </c>
      <c r="B255" s="131" t="s">
        <v>906</v>
      </c>
      <c r="C255" s="9" t="s">
        <v>907</v>
      </c>
      <c r="D255" s="9" t="s">
        <v>1414</v>
      </c>
      <c r="E255" s="9" t="s">
        <v>1411</v>
      </c>
      <c r="F255" s="138" t="s">
        <v>908</v>
      </c>
      <c r="G255" s="144"/>
      <c r="H255" s="84"/>
      <c r="I255" s="62">
        <v>6600</v>
      </c>
      <c r="J255" s="84"/>
      <c r="K255" s="14">
        <f>CV255</f>
        <v>0</v>
      </c>
      <c r="L255" s="2"/>
      <c r="M255" s="15">
        <v>1500</v>
      </c>
      <c r="N255" s="16">
        <v>1500</v>
      </c>
      <c r="O255" s="15">
        <v>1000</v>
      </c>
      <c r="P255" s="16">
        <v>1000</v>
      </c>
      <c r="Q255" s="15">
        <v>5000</v>
      </c>
      <c r="R255" s="16">
        <v>5000</v>
      </c>
      <c r="S255" s="15">
        <v>8000</v>
      </c>
      <c r="T255" s="16">
        <v>0</v>
      </c>
      <c r="U255" s="15"/>
      <c r="V255" s="16"/>
      <c r="W255" s="18">
        <v>4620</v>
      </c>
      <c r="X255" s="16">
        <v>12620</v>
      </c>
      <c r="Y255" s="18">
        <v>4620</v>
      </c>
      <c r="Z255" s="16">
        <v>4620</v>
      </c>
      <c r="AA255" s="18">
        <v>4620</v>
      </c>
      <c r="AB255" s="16">
        <v>4620</v>
      </c>
      <c r="AC255" s="18">
        <v>4620</v>
      </c>
      <c r="AD255" s="16">
        <v>4620</v>
      </c>
      <c r="AE255" s="18">
        <v>4620</v>
      </c>
      <c r="AF255" s="16">
        <v>4620</v>
      </c>
      <c r="AG255" s="18">
        <v>4620</v>
      </c>
      <c r="AH255" s="16">
        <v>4620</v>
      </c>
      <c r="AI255" s="18">
        <v>4620</v>
      </c>
      <c r="AJ255" s="16">
        <v>4620</v>
      </c>
      <c r="AK255" s="18">
        <v>4620</v>
      </c>
      <c r="AL255" s="16">
        <v>4620</v>
      </c>
      <c r="AM255" s="18">
        <v>4620</v>
      </c>
      <c r="AN255" s="16">
        <v>4620</v>
      </c>
      <c r="AO255" s="85"/>
      <c r="AP255" s="16"/>
      <c r="AQ255" s="85"/>
      <c r="AR255" s="16"/>
      <c r="AS255" s="85"/>
      <c r="AT255" s="16"/>
      <c r="AU255" s="82"/>
      <c r="AV255" s="85"/>
      <c r="AW255" s="16"/>
      <c r="AX255" s="85"/>
      <c r="AY255" s="16"/>
      <c r="AZ255" s="85"/>
      <c r="BA255" s="16"/>
      <c r="BB255" s="85"/>
      <c r="BC255" s="16"/>
      <c r="BD255" s="85"/>
      <c r="BE255" s="16"/>
      <c r="BF255" s="85"/>
      <c r="BG255" s="16"/>
      <c r="BH255" s="85"/>
      <c r="BI255" s="16"/>
      <c r="BJ255" s="85"/>
      <c r="BK255" s="16"/>
      <c r="BL255" s="85"/>
      <c r="BM255" s="16"/>
      <c r="BN255" s="85"/>
      <c r="BO255" s="16"/>
      <c r="BP255" s="85"/>
      <c r="BQ255" s="16"/>
      <c r="BR255" s="17"/>
      <c r="BS255" s="16"/>
      <c r="BT255" s="19"/>
      <c r="BU255" s="17"/>
      <c r="BV255" s="16"/>
      <c r="BW255" s="17"/>
      <c r="BX255" s="16"/>
      <c r="BY255" s="17"/>
      <c r="BZ255" s="16"/>
      <c r="CA255" s="17"/>
      <c r="CB255" s="16"/>
      <c r="CC255" s="17"/>
      <c r="CD255" s="16"/>
      <c r="CE255" s="17"/>
      <c r="CF255" s="16"/>
      <c r="CG255" s="15"/>
      <c r="CH255" s="16"/>
      <c r="CI255" s="15"/>
      <c r="CJ255" s="16"/>
      <c r="CK255" s="15"/>
      <c r="CL255" s="16"/>
      <c r="CM255" s="15"/>
      <c r="CN255" s="16"/>
      <c r="CO255" s="15"/>
      <c r="CP255" s="16"/>
      <c r="CQ255" s="15"/>
      <c r="CR255" s="16"/>
      <c r="CS255" s="19"/>
      <c r="CT255" s="20">
        <f t="shared" si="11"/>
        <v>57080</v>
      </c>
      <c r="CU255" s="20">
        <f t="shared" si="11"/>
        <v>57080</v>
      </c>
      <c r="CV255" s="21">
        <f t="shared" si="12"/>
        <v>0</v>
      </c>
    </row>
    <row r="256" spans="1:100" ht="25.5" customHeight="1">
      <c r="A256" s="86">
        <v>94</v>
      </c>
      <c r="B256" s="35" t="s">
        <v>303</v>
      </c>
      <c r="C256" s="9" t="s">
        <v>304</v>
      </c>
      <c r="D256" s="9" t="s">
        <v>1414</v>
      </c>
      <c r="E256" s="9" t="s">
        <v>1412</v>
      </c>
      <c r="F256" s="136" t="s">
        <v>305</v>
      </c>
      <c r="G256" s="84"/>
      <c r="H256" s="24" t="s">
        <v>81</v>
      </c>
      <c r="I256" s="12">
        <v>3300</v>
      </c>
      <c r="J256" s="24" t="s">
        <v>81</v>
      </c>
      <c r="K256" s="14">
        <f>CT256</f>
        <v>36290</v>
      </c>
      <c r="L256" s="2"/>
      <c r="M256" s="15">
        <v>1500</v>
      </c>
      <c r="N256" s="16">
        <v>1500</v>
      </c>
      <c r="O256" s="15">
        <v>1000</v>
      </c>
      <c r="P256" s="16">
        <v>1000</v>
      </c>
      <c r="Q256" s="15">
        <v>5000</v>
      </c>
      <c r="R256" s="16">
        <f>3000+0</f>
        <v>3000</v>
      </c>
      <c r="S256" s="15">
        <v>8000</v>
      </c>
      <c r="T256" s="16">
        <v>0</v>
      </c>
      <c r="U256" s="17"/>
      <c r="V256" s="16"/>
      <c r="W256" s="15"/>
      <c r="X256" s="16"/>
      <c r="Y256" s="18">
        <v>2310</v>
      </c>
      <c r="Z256" s="16"/>
      <c r="AA256" s="18">
        <v>2310</v>
      </c>
      <c r="AB256" s="16"/>
      <c r="AC256" s="18">
        <v>2310</v>
      </c>
      <c r="AD256" s="16"/>
      <c r="AE256" s="18">
        <v>2310</v>
      </c>
      <c r="AF256" s="16"/>
      <c r="AG256" s="18">
        <v>2310</v>
      </c>
      <c r="AH256" s="16">
        <v>10000</v>
      </c>
      <c r="AI256" s="18">
        <v>2310</v>
      </c>
      <c r="AJ256" s="16"/>
      <c r="AK256" s="18">
        <v>2310</v>
      </c>
      <c r="AL256" s="16"/>
      <c r="AM256" s="18">
        <v>2310</v>
      </c>
      <c r="AN256" s="16"/>
      <c r="AO256" s="18">
        <v>2310</v>
      </c>
      <c r="AP256" s="16">
        <v>8500</v>
      </c>
      <c r="AQ256" s="17"/>
      <c r="AR256" s="16"/>
      <c r="AS256" s="17"/>
      <c r="AT256" s="16"/>
      <c r="AU256" s="82"/>
      <c r="AV256" s="85"/>
      <c r="AW256" s="16"/>
      <c r="AX256" s="85"/>
      <c r="AY256" s="16"/>
      <c r="AZ256" s="85"/>
      <c r="BA256" s="16"/>
      <c r="BB256" s="85"/>
      <c r="BC256" s="16"/>
      <c r="BD256" s="85"/>
      <c r="BE256" s="16"/>
      <c r="BF256" s="85"/>
      <c r="BG256" s="16"/>
      <c r="BH256" s="85"/>
      <c r="BI256" s="16"/>
      <c r="BJ256" s="85"/>
      <c r="BK256" s="16"/>
      <c r="BL256" s="85"/>
      <c r="BM256" s="16"/>
      <c r="BN256" s="85"/>
      <c r="BO256" s="16"/>
      <c r="BP256" s="85"/>
      <c r="BQ256" s="16"/>
      <c r="BR256" s="17"/>
      <c r="BS256" s="16"/>
      <c r="BT256" s="19"/>
      <c r="BU256" s="17"/>
      <c r="BV256" s="16"/>
      <c r="BW256" s="17"/>
      <c r="BX256" s="16"/>
      <c r="BY256" s="17"/>
      <c r="BZ256" s="16"/>
      <c r="CA256" s="17"/>
      <c r="CB256" s="16"/>
      <c r="CC256" s="17"/>
      <c r="CD256" s="16"/>
      <c r="CE256" s="17"/>
      <c r="CF256" s="16"/>
      <c r="CG256" s="15"/>
      <c r="CH256" s="16"/>
      <c r="CI256" s="15"/>
      <c r="CJ256" s="16"/>
      <c r="CK256" s="15"/>
      <c r="CL256" s="16"/>
      <c r="CM256" s="15"/>
      <c r="CN256" s="16"/>
      <c r="CO256" s="15"/>
      <c r="CP256" s="16"/>
      <c r="CQ256" s="15"/>
      <c r="CR256" s="16"/>
      <c r="CS256" s="19"/>
      <c r="CT256" s="20">
        <f t="shared" si="11"/>
        <v>36290</v>
      </c>
      <c r="CU256" s="20">
        <f t="shared" si="11"/>
        <v>24000</v>
      </c>
      <c r="CV256" s="21">
        <f t="shared" si="12"/>
        <v>12290</v>
      </c>
    </row>
    <row r="257" spans="1:100" ht="25.5" customHeight="1">
      <c r="A257" s="7">
        <v>95</v>
      </c>
      <c r="B257" s="131" t="s">
        <v>306</v>
      </c>
      <c r="C257" s="9" t="s">
        <v>307</v>
      </c>
      <c r="D257" s="9" t="s">
        <v>1414</v>
      </c>
      <c r="E257" s="9" t="s">
        <v>1412</v>
      </c>
      <c r="F257" s="136" t="s">
        <v>308</v>
      </c>
      <c r="G257" s="11" t="s">
        <v>18</v>
      </c>
      <c r="H257" s="24" t="s">
        <v>1417</v>
      </c>
      <c r="I257" s="12">
        <v>6200</v>
      </c>
      <c r="J257" s="24"/>
      <c r="K257" s="14">
        <f>CT257</f>
        <v>54560</v>
      </c>
      <c r="L257" s="2"/>
      <c r="M257" s="15">
        <v>1500</v>
      </c>
      <c r="N257" s="16">
        <v>1500</v>
      </c>
      <c r="O257" s="15">
        <v>1000</v>
      </c>
      <c r="P257" s="16">
        <v>1000</v>
      </c>
      <c r="Q257" s="15">
        <v>5000</v>
      </c>
      <c r="R257" s="16">
        <v>5000</v>
      </c>
      <c r="S257" s="15">
        <v>8000</v>
      </c>
      <c r="T257" s="16">
        <v>0</v>
      </c>
      <c r="U257" s="17"/>
      <c r="V257" s="16"/>
      <c r="W257" s="15"/>
      <c r="X257" s="16"/>
      <c r="Y257" s="18">
        <v>4340</v>
      </c>
      <c r="Z257" s="16"/>
      <c r="AA257" s="18">
        <v>4340</v>
      </c>
      <c r="AB257" s="16"/>
      <c r="AC257" s="18">
        <v>4340</v>
      </c>
      <c r="AD257" s="16"/>
      <c r="AE257" s="18">
        <v>4340</v>
      </c>
      <c r="AF257" s="16">
        <v>8000</v>
      </c>
      <c r="AG257" s="18">
        <v>4340</v>
      </c>
      <c r="AH257" s="16"/>
      <c r="AI257" s="18">
        <v>4340</v>
      </c>
      <c r="AJ257" s="16"/>
      <c r="AK257" s="18">
        <v>4340</v>
      </c>
      <c r="AL257" s="16"/>
      <c r="AM257" s="18">
        <v>4340</v>
      </c>
      <c r="AN257" s="16"/>
      <c r="AO257" s="18">
        <v>4340</v>
      </c>
      <c r="AP257" s="16"/>
      <c r="AQ257" s="17"/>
      <c r="AR257" s="16"/>
      <c r="AS257" s="17"/>
      <c r="AT257" s="16"/>
      <c r="AU257" s="82"/>
      <c r="AV257" s="85"/>
      <c r="AW257" s="16"/>
      <c r="AX257" s="85"/>
      <c r="AY257" s="16"/>
      <c r="AZ257" s="85"/>
      <c r="BA257" s="16"/>
      <c r="BB257" s="85"/>
      <c r="BC257" s="16"/>
      <c r="BD257" s="85"/>
      <c r="BE257" s="16"/>
      <c r="BF257" s="85"/>
      <c r="BG257" s="16"/>
      <c r="BH257" s="85"/>
      <c r="BI257" s="16"/>
      <c r="BJ257" s="85"/>
      <c r="BK257" s="16"/>
      <c r="BL257" s="85"/>
      <c r="BM257" s="16"/>
      <c r="BN257" s="85"/>
      <c r="BO257" s="16"/>
      <c r="BP257" s="85"/>
      <c r="BQ257" s="16"/>
      <c r="BR257" s="17"/>
      <c r="BS257" s="16"/>
      <c r="BT257" s="19"/>
      <c r="BU257" s="17"/>
      <c r="BV257" s="16"/>
      <c r="BW257" s="17"/>
      <c r="BX257" s="16"/>
      <c r="BY257" s="17"/>
      <c r="BZ257" s="16"/>
      <c r="CA257" s="17"/>
      <c r="CB257" s="16"/>
      <c r="CC257" s="17"/>
      <c r="CD257" s="16"/>
      <c r="CE257" s="17"/>
      <c r="CF257" s="16"/>
      <c r="CG257" s="15"/>
      <c r="CH257" s="16"/>
      <c r="CI257" s="15"/>
      <c r="CJ257" s="16"/>
      <c r="CK257" s="15"/>
      <c r="CL257" s="16"/>
      <c r="CM257" s="15"/>
      <c r="CN257" s="16"/>
      <c r="CO257" s="15"/>
      <c r="CP257" s="16"/>
      <c r="CQ257" s="15"/>
      <c r="CR257" s="16"/>
      <c r="CS257" s="19"/>
      <c r="CT257" s="20">
        <f t="shared" si="11"/>
        <v>54560</v>
      </c>
      <c r="CU257" s="20">
        <f t="shared" si="11"/>
        <v>15500</v>
      </c>
      <c r="CV257" s="21">
        <f t="shared" si="12"/>
        <v>39060</v>
      </c>
    </row>
    <row r="258" spans="1:100" ht="25.5" customHeight="1">
      <c r="A258" s="86">
        <v>96</v>
      </c>
      <c r="B258" s="35" t="s">
        <v>309</v>
      </c>
      <c r="C258" s="9" t="s">
        <v>310</v>
      </c>
      <c r="D258" s="9" t="s">
        <v>1414</v>
      </c>
      <c r="E258" s="9" t="s">
        <v>1412</v>
      </c>
      <c r="F258" s="136" t="s">
        <v>311</v>
      </c>
      <c r="G258" s="144"/>
      <c r="H258" s="24"/>
      <c r="I258" s="12">
        <v>6600</v>
      </c>
      <c r="J258" s="24"/>
      <c r="K258" s="14">
        <f>CT258</f>
        <v>57080</v>
      </c>
      <c r="L258" s="2"/>
      <c r="M258" s="15">
        <v>1500</v>
      </c>
      <c r="N258" s="16">
        <v>1500</v>
      </c>
      <c r="O258" s="15">
        <v>1000</v>
      </c>
      <c r="P258" s="16">
        <v>1000</v>
      </c>
      <c r="Q258" s="15">
        <v>5000</v>
      </c>
      <c r="R258" s="16">
        <v>5000</v>
      </c>
      <c r="S258" s="15">
        <v>8000</v>
      </c>
      <c r="T258" s="16">
        <v>0</v>
      </c>
      <c r="U258" s="17"/>
      <c r="V258" s="16"/>
      <c r="W258" s="15"/>
      <c r="X258" s="16"/>
      <c r="Y258" s="18">
        <v>4620</v>
      </c>
      <c r="Z258" s="16">
        <v>12620</v>
      </c>
      <c r="AA258" s="18">
        <v>4620</v>
      </c>
      <c r="AB258" s="16">
        <v>4620</v>
      </c>
      <c r="AC258" s="18">
        <v>4620</v>
      </c>
      <c r="AD258" s="16">
        <v>4620</v>
      </c>
      <c r="AE258" s="18">
        <v>4620</v>
      </c>
      <c r="AF258" s="16">
        <v>4620</v>
      </c>
      <c r="AG258" s="18">
        <v>4620</v>
      </c>
      <c r="AH258" s="16">
        <v>4620</v>
      </c>
      <c r="AI258" s="18">
        <v>4620</v>
      </c>
      <c r="AJ258" s="16"/>
      <c r="AK258" s="18">
        <v>4620</v>
      </c>
      <c r="AL258" s="16"/>
      <c r="AM258" s="18">
        <v>4620</v>
      </c>
      <c r="AN258" s="16"/>
      <c r="AO258" s="18">
        <v>4620</v>
      </c>
      <c r="AP258" s="16">
        <v>9240</v>
      </c>
      <c r="AQ258" s="17"/>
      <c r="AR258" s="16"/>
      <c r="AS258" s="17"/>
      <c r="AT258" s="16"/>
      <c r="AU258" s="82"/>
      <c r="AV258" s="85"/>
      <c r="AW258" s="16"/>
      <c r="AX258" s="85"/>
      <c r="AY258" s="16"/>
      <c r="AZ258" s="85"/>
      <c r="BA258" s="16"/>
      <c r="BB258" s="85"/>
      <c r="BC258" s="16"/>
      <c r="BD258" s="85"/>
      <c r="BE258" s="16"/>
      <c r="BF258" s="85"/>
      <c r="BG258" s="16"/>
      <c r="BH258" s="85"/>
      <c r="BI258" s="16"/>
      <c r="BJ258" s="85"/>
      <c r="BK258" s="16"/>
      <c r="BL258" s="85"/>
      <c r="BM258" s="16"/>
      <c r="BN258" s="85"/>
      <c r="BO258" s="16"/>
      <c r="BP258" s="85"/>
      <c r="BQ258" s="16"/>
      <c r="BR258" s="17"/>
      <c r="BS258" s="16"/>
      <c r="BT258" s="19"/>
      <c r="BU258" s="17"/>
      <c r="BV258" s="16"/>
      <c r="BW258" s="17"/>
      <c r="BX258" s="16"/>
      <c r="BY258" s="17"/>
      <c r="BZ258" s="16"/>
      <c r="CA258" s="17"/>
      <c r="CB258" s="16"/>
      <c r="CC258" s="17"/>
      <c r="CD258" s="16"/>
      <c r="CE258" s="17"/>
      <c r="CF258" s="16"/>
      <c r="CG258" s="15"/>
      <c r="CH258" s="16"/>
      <c r="CI258" s="15"/>
      <c r="CJ258" s="16"/>
      <c r="CK258" s="15"/>
      <c r="CL258" s="16"/>
      <c r="CM258" s="15"/>
      <c r="CN258" s="16"/>
      <c r="CO258" s="15"/>
      <c r="CP258" s="16"/>
      <c r="CQ258" s="15"/>
      <c r="CR258" s="16"/>
      <c r="CS258" s="19"/>
      <c r="CT258" s="20">
        <f t="shared" si="11"/>
        <v>57080</v>
      </c>
      <c r="CU258" s="20">
        <f t="shared" si="11"/>
        <v>47840</v>
      </c>
      <c r="CV258" s="21">
        <f t="shared" si="12"/>
        <v>9240</v>
      </c>
    </row>
    <row r="259" spans="1:100" ht="25.5" customHeight="1">
      <c r="A259" s="7">
        <v>113</v>
      </c>
      <c r="B259" s="35" t="s">
        <v>909</v>
      </c>
      <c r="C259" s="9" t="s">
        <v>910</v>
      </c>
      <c r="D259" s="9" t="s">
        <v>1414</v>
      </c>
      <c r="E259" s="9" t="s">
        <v>1411</v>
      </c>
      <c r="F259" s="133" t="s">
        <v>911</v>
      </c>
      <c r="G259" s="89" t="s">
        <v>383</v>
      </c>
      <c r="H259" s="24" t="s">
        <v>1417</v>
      </c>
      <c r="I259" s="62">
        <v>6200</v>
      </c>
      <c r="J259" s="84"/>
      <c r="K259" s="14">
        <f>CV259</f>
        <v>11340</v>
      </c>
      <c r="L259" s="2"/>
      <c r="M259" s="15">
        <v>1500</v>
      </c>
      <c r="N259" s="16">
        <v>1500</v>
      </c>
      <c r="O259" s="15">
        <v>1000</v>
      </c>
      <c r="P259" s="16">
        <v>1000</v>
      </c>
      <c r="Q259" s="15">
        <v>5000</v>
      </c>
      <c r="R259" s="16">
        <v>5000</v>
      </c>
      <c r="S259" s="15">
        <v>8000</v>
      </c>
      <c r="T259" s="16">
        <v>0</v>
      </c>
      <c r="U259" s="15"/>
      <c r="V259" s="16"/>
      <c r="W259" s="18">
        <v>4340</v>
      </c>
      <c r="X259" s="16">
        <v>0</v>
      </c>
      <c r="Y259" s="18">
        <v>4340</v>
      </c>
      <c r="Z259" s="16">
        <v>0</v>
      </c>
      <c r="AA259" s="18">
        <v>4340</v>
      </c>
      <c r="AB259" s="16">
        <v>0</v>
      </c>
      <c r="AC259" s="18">
        <v>4340</v>
      </c>
      <c r="AD259" s="16">
        <v>21860</v>
      </c>
      <c r="AE259" s="18">
        <v>4340</v>
      </c>
      <c r="AF259" s="16">
        <v>4620</v>
      </c>
      <c r="AG259" s="18">
        <v>4340</v>
      </c>
      <c r="AH259" s="16"/>
      <c r="AI259" s="18">
        <v>4340</v>
      </c>
      <c r="AJ259" s="16"/>
      <c r="AK259" s="18">
        <v>4340</v>
      </c>
      <c r="AL259" s="16"/>
      <c r="AM259" s="18">
        <v>4340</v>
      </c>
      <c r="AN259" s="16">
        <v>9240</v>
      </c>
      <c r="AO259" s="85"/>
      <c r="AP259" s="16"/>
      <c r="AQ259" s="85"/>
      <c r="AR259" s="16"/>
      <c r="AS259" s="85"/>
      <c r="AT259" s="16"/>
      <c r="AU259" s="82"/>
      <c r="AV259" s="85"/>
      <c r="AW259" s="16"/>
      <c r="AX259" s="85"/>
      <c r="AY259" s="16"/>
      <c r="AZ259" s="85"/>
      <c r="BA259" s="16"/>
      <c r="BB259" s="85"/>
      <c r="BC259" s="16"/>
      <c r="BD259" s="85"/>
      <c r="BE259" s="16"/>
      <c r="BF259" s="85"/>
      <c r="BG259" s="16"/>
      <c r="BH259" s="85"/>
      <c r="BI259" s="16"/>
      <c r="BJ259" s="85"/>
      <c r="BK259" s="16"/>
      <c r="BL259" s="85"/>
      <c r="BM259" s="16"/>
      <c r="BN259" s="85"/>
      <c r="BO259" s="16"/>
      <c r="BP259" s="85"/>
      <c r="BQ259" s="16"/>
      <c r="BR259" s="17"/>
      <c r="BS259" s="16"/>
      <c r="BT259" s="19"/>
      <c r="BU259" s="17"/>
      <c r="BV259" s="16"/>
      <c r="BW259" s="17"/>
      <c r="BX259" s="16"/>
      <c r="BY259" s="17"/>
      <c r="BZ259" s="16"/>
      <c r="CA259" s="17"/>
      <c r="CB259" s="16"/>
      <c r="CC259" s="17"/>
      <c r="CD259" s="16"/>
      <c r="CE259" s="17"/>
      <c r="CF259" s="16"/>
      <c r="CG259" s="15"/>
      <c r="CH259" s="16"/>
      <c r="CI259" s="15"/>
      <c r="CJ259" s="16"/>
      <c r="CK259" s="15"/>
      <c r="CL259" s="16"/>
      <c r="CM259" s="15"/>
      <c r="CN259" s="16"/>
      <c r="CO259" s="15"/>
      <c r="CP259" s="16"/>
      <c r="CQ259" s="15"/>
      <c r="CR259" s="16"/>
      <c r="CS259" s="19"/>
      <c r="CT259" s="20">
        <f t="shared" si="11"/>
        <v>54560</v>
      </c>
      <c r="CU259" s="20">
        <f t="shared" si="11"/>
        <v>43220</v>
      </c>
      <c r="CV259" s="21">
        <f t="shared" si="12"/>
        <v>11340</v>
      </c>
    </row>
    <row r="260" spans="1:100" ht="27.75" customHeight="1">
      <c r="A260" s="7">
        <v>114</v>
      </c>
      <c r="B260" s="41" t="s">
        <v>912</v>
      </c>
      <c r="C260" s="112" t="s">
        <v>313</v>
      </c>
      <c r="D260" s="9" t="s">
        <v>1414</v>
      </c>
      <c r="E260" s="9" t="s">
        <v>1411</v>
      </c>
      <c r="F260" s="83" t="s">
        <v>314</v>
      </c>
      <c r="G260" s="65"/>
      <c r="H260" s="84" t="s">
        <v>1419</v>
      </c>
      <c r="I260" s="62">
        <v>4600</v>
      </c>
      <c r="J260" s="84" t="s">
        <v>29</v>
      </c>
      <c r="K260" s="14">
        <f>CV260</f>
        <v>36980</v>
      </c>
      <c r="L260" s="2"/>
      <c r="M260" s="15">
        <v>1500</v>
      </c>
      <c r="N260" s="16">
        <v>1500</v>
      </c>
      <c r="O260" s="15">
        <v>1000</v>
      </c>
      <c r="P260" s="16">
        <v>1000</v>
      </c>
      <c r="Q260" s="15">
        <v>5000</v>
      </c>
      <c r="R260" s="16">
        <v>5000</v>
      </c>
      <c r="S260" s="15">
        <v>8000</v>
      </c>
      <c r="T260" s="16"/>
      <c r="U260" s="15"/>
      <c r="V260" s="16"/>
      <c r="W260" s="18">
        <v>3220</v>
      </c>
      <c r="X260" s="16"/>
      <c r="Y260" s="18">
        <v>3220</v>
      </c>
      <c r="Z260" s="16"/>
      <c r="AA260" s="18">
        <v>3220</v>
      </c>
      <c r="AB260" s="16"/>
      <c r="AC260" s="18">
        <v>3220</v>
      </c>
      <c r="AD260" s="16"/>
      <c r="AE260" s="18">
        <v>3220</v>
      </c>
      <c r="AF260" s="16"/>
      <c r="AG260" s="18">
        <v>3220</v>
      </c>
      <c r="AH260" s="16"/>
      <c r="AI260" s="18">
        <v>3220</v>
      </c>
      <c r="AJ260" s="16"/>
      <c r="AK260" s="18">
        <v>3220</v>
      </c>
      <c r="AL260" s="16"/>
      <c r="AM260" s="18">
        <v>3220</v>
      </c>
      <c r="AN260" s="16"/>
      <c r="AO260" s="85"/>
      <c r="AP260" s="16"/>
      <c r="AQ260" s="85"/>
      <c r="AR260" s="16"/>
      <c r="AS260" s="85"/>
      <c r="AT260" s="16"/>
      <c r="AU260" s="82"/>
      <c r="AV260" s="85"/>
      <c r="AW260" s="16"/>
      <c r="AX260" s="85"/>
      <c r="AY260" s="16"/>
      <c r="AZ260" s="85"/>
      <c r="BA260" s="16"/>
      <c r="BB260" s="85"/>
      <c r="BC260" s="16"/>
      <c r="BD260" s="85"/>
      <c r="BE260" s="16"/>
      <c r="BF260" s="85"/>
      <c r="BG260" s="16"/>
      <c r="BH260" s="85"/>
      <c r="BI260" s="16"/>
      <c r="BJ260" s="85"/>
      <c r="BK260" s="16"/>
      <c r="BL260" s="85"/>
      <c r="BM260" s="16"/>
      <c r="BN260" s="85"/>
      <c r="BO260" s="16"/>
      <c r="BP260" s="85"/>
      <c r="BQ260" s="16"/>
      <c r="BR260" s="17"/>
      <c r="BS260" s="16"/>
      <c r="BT260" s="19"/>
      <c r="BU260" s="17"/>
      <c r="BV260" s="16"/>
      <c r="BW260" s="17"/>
      <c r="BX260" s="16"/>
      <c r="BY260" s="17"/>
      <c r="BZ260" s="16"/>
      <c r="CA260" s="17"/>
      <c r="CB260" s="16"/>
      <c r="CC260" s="17"/>
      <c r="CD260" s="16"/>
      <c r="CE260" s="17"/>
      <c r="CF260" s="16"/>
      <c r="CG260" s="15"/>
      <c r="CH260" s="16"/>
      <c r="CI260" s="15"/>
      <c r="CJ260" s="16"/>
      <c r="CK260" s="15"/>
      <c r="CL260" s="16"/>
      <c r="CM260" s="15"/>
      <c r="CN260" s="16"/>
      <c r="CO260" s="15"/>
      <c r="CP260" s="16"/>
      <c r="CQ260" s="15"/>
      <c r="CR260" s="16"/>
      <c r="CS260" s="19"/>
      <c r="CT260" s="20">
        <f t="shared" ref="CT260:CU287" si="15">CQ260+CO260+CM260+CK260+CI260+CG260+CE260+CC260+CA260+BY260+BW260+BU260+BR260+BP260+BN260+BL260+BJ260+BH260+BF260+BD260+BB260+AZ260+AX260+AV260+AS260+AQ260+AO260+AM260+AK260+AI260+AG260+AE260+AC260+AA260+Y260+W260+U260+Q260+O260+M260+S260</f>
        <v>44480</v>
      </c>
      <c r="CU260" s="20">
        <f t="shared" si="15"/>
        <v>7500</v>
      </c>
      <c r="CV260" s="21">
        <f t="shared" si="12"/>
        <v>36980</v>
      </c>
    </row>
    <row r="261" spans="1:100" ht="27.75">
      <c r="A261" s="86">
        <v>97</v>
      </c>
      <c r="B261" s="41" t="s">
        <v>312</v>
      </c>
      <c r="C261" s="112" t="s">
        <v>313</v>
      </c>
      <c r="D261" s="9" t="s">
        <v>1414</v>
      </c>
      <c r="E261" s="9" t="s">
        <v>1412</v>
      </c>
      <c r="F261" s="10" t="s">
        <v>314</v>
      </c>
      <c r="G261" s="65"/>
      <c r="H261" s="23" t="s">
        <v>1419</v>
      </c>
      <c r="I261" s="12">
        <v>4600</v>
      </c>
      <c r="J261" s="164" t="s">
        <v>29</v>
      </c>
      <c r="K261" s="14">
        <f>CT261</f>
        <v>44480</v>
      </c>
      <c r="L261" s="2"/>
      <c r="M261" s="15">
        <v>1500</v>
      </c>
      <c r="N261" s="16">
        <v>1500</v>
      </c>
      <c r="O261" s="15">
        <v>1000</v>
      </c>
      <c r="P261" s="16">
        <v>1000</v>
      </c>
      <c r="Q261" s="15">
        <v>5000</v>
      </c>
      <c r="R261" s="16">
        <v>5000</v>
      </c>
      <c r="S261" s="15">
        <v>8000</v>
      </c>
      <c r="T261" s="16">
        <v>0</v>
      </c>
      <c r="U261" s="17"/>
      <c r="V261" s="16"/>
      <c r="W261" s="15"/>
      <c r="X261" s="16"/>
      <c r="Y261" s="18">
        <v>3220</v>
      </c>
      <c r="Z261" s="16">
        <v>11220</v>
      </c>
      <c r="AA261" s="18">
        <v>3220</v>
      </c>
      <c r="AB261" s="16">
        <v>3220</v>
      </c>
      <c r="AC261" s="18">
        <v>3220</v>
      </c>
      <c r="AD261" s="16">
        <v>3220</v>
      </c>
      <c r="AE261" s="18">
        <v>3220</v>
      </c>
      <c r="AF261" s="16">
        <v>3220</v>
      </c>
      <c r="AG261" s="18">
        <v>3220</v>
      </c>
      <c r="AH261" s="16">
        <v>3220</v>
      </c>
      <c r="AI261" s="18">
        <v>3220</v>
      </c>
      <c r="AJ261" s="16">
        <v>3220</v>
      </c>
      <c r="AK261" s="18">
        <v>3220</v>
      </c>
      <c r="AL261" s="16">
        <v>3220</v>
      </c>
      <c r="AM261" s="18">
        <v>3220</v>
      </c>
      <c r="AN261" s="16">
        <v>3220</v>
      </c>
      <c r="AO261" s="18">
        <v>3220</v>
      </c>
      <c r="AP261" s="16">
        <v>3220</v>
      </c>
      <c r="AQ261" s="17"/>
      <c r="AR261" s="16"/>
      <c r="AS261" s="17"/>
      <c r="AT261" s="16"/>
      <c r="AU261" s="82"/>
      <c r="AV261" s="85"/>
      <c r="AW261" s="16"/>
      <c r="AX261" s="85"/>
      <c r="AY261" s="16"/>
      <c r="AZ261" s="85"/>
      <c r="BA261" s="16"/>
      <c r="BB261" s="85"/>
      <c r="BC261" s="16"/>
      <c r="BD261" s="85"/>
      <c r="BE261" s="16"/>
      <c r="BF261" s="85"/>
      <c r="BG261" s="16"/>
      <c r="BH261" s="85"/>
      <c r="BI261" s="16"/>
      <c r="BJ261" s="85"/>
      <c r="BK261" s="16"/>
      <c r="BL261" s="85"/>
      <c r="BM261" s="16"/>
      <c r="BN261" s="85"/>
      <c r="BO261" s="16"/>
      <c r="BP261" s="85"/>
      <c r="BQ261" s="16"/>
      <c r="BR261" s="17"/>
      <c r="BS261" s="16"/>
      <c r="BT261" s="19"/>
      <c r="BU261" s="17"/>
      <c r="BV261" s="16"/>
      <c r="BW261" s="17"/>
      <c r="BX261" s="16"/>
      <c r="BY261" s="17"/>
      <c r="BZ261" s="16"/>
      <c r="CA261" s="17"/>
      <c r="CB261" s="16"/>
      <c r="CC261" s="17"/>
      <c r="CD261" s="16"/>
      <c r="CE261" s="17"/>
      <c r="CF261" s="16"/>
      <c r="CG261" s="15"/>
      <c r="CH261" s="16"/>
      <c r="CI261" s="15"/>
      <c r="CJ261" s="16"/>
      <c r="CK261" s="15"/>
      <c r="CL261" s="16"/>
      <c r="CM261" s="15"/>
      <c r="CN261" s="16"/>
      <c r="CO261" s="15"/>
      <c r="CP261" s="16"/>
      <c r="CQ261" s="15"/>
      <c r="CR261" s="16"/>
      <c r="CS261" s="19"/>
      <c r="CT261" s="20">
        <f t="shared" si="15"/>
        <v>44480</v>
      </c>
      <c r="CU261" s="20">
        <f t="shared" si="15"/>
        <v>44480</v>
      </c>
      <c r="CV261" s="21">
        <f t="shared" ref="CV261:CV287" si="16">CT261-CU261</f>
        <v>0</v>
      </c>
    </row>
    <row r="262" spans="1:100" ht="27.75" customHeight="1">
      <c r="A262" s="7">
        <v>115</v>
      </c>
      <c r="B262" s="35" t="s">
        <v>913</v>
      </c>
      <c r="C262" s="112" t="s">
        <v>914</v>
      </c>
      <c r="D262" s="9" t="s">
        <v>1414</v>
      </c>
      <c r="E262" s="9" t="s">
        <v>1411</v>
      </c>
      <c r="F262" s="83" t="s">
        <v>915</v>
      </c>
      <c r="G262" s="65"/>
      <c r="H262" s="154" t="s">
        <v>109</v>
      </c>
      <c r="I262" s="62"/>
      <c r="J262" s="154" t="s">
        <v>109</v>
      </c>
      <c r="K262" s="14">
        <f>CV262</f>
        <v>0</v>
      </c>
      <c r="L262" s="2"/>
      <c r="M262" s="15">
        <v>1500</v>
      </c>
      <c r="N262" s="16">
        <v>1500</v>
      </c>
      <c r="O262" s="15">
        <v>1000</v>
      </c>
      <c r="P262" s="16">
        <v>1000</v>
      </c>
      <c r="Q262" s="15">
        <v>5000</v>
      </c>
      <c r="R262" s="16">
        <v>5000</v>
      </c>
      <c r="S262" s="15">
        <v>8000</v>
      </c>
      <c r="T262" s="16">
        <v>0</v>
      </c>
      <c r="U262" s="15"/>
      <c r="V262" s="16"/>
      <c r="W262" s="18">
        <v>4620</v>
      </c>
      <c r="X262" s="16">
        <v>8620</v>
      </c>
      <c r="Y262" s="18">
        <v>4620</v>
      </c>
      <c r="Z262" s="16">
        <v>0</v>
      </c>
      <c r="AA262" s="18">
        <v>4620</v>
      </c>
      <c r="AB262" s="16"/>
      <c r="AC262" s="18">
        <v>4620</v>
      </c>
      <c r="AD262" s="16">
        <v>8620</v>
      </c>
      <c r="AE262" s="18">
        <v>4620</v>
      </c>
      <c r="AF262" s="16">
        <v>13860</v>
      </c>
      <c r="AG262" s="18"/>
      <c r="AH262" s="16"/>
      <c r="AI262" s="18"/>
      <c r="AJ262" s="16"/>
      <c r="AK262" s="18"/>
      <c r="AL262" s="16"/>
      <c r="AM262" s="18"/>
      <c r="AN262" s="16"/>
      <c r="AO262" s="85"/>
      <c r="AP262" s="16"/>
      <c r="AQ262" s="85"/>
      <c r="AR262" s="16"/>
      <c r="AS262" s="85"/>
      <c r="AT262" s="16"/>
      <c r="AU262" s="82"/>
      <c r="AV262" s="85"/>
      <c r="AW262" s="16"/>
      <c r="AX262" s="85"/>
      <c r="AY262" s="16"/>
      <c r="AZ262" s="85"/>
      <c r="BA262" s="16"/>
      <c r="BB262" s="85"/>
      <c r="BC262" s="16"/>
      <c r="BD262" s="85"/>
      <c r="BE262" s="16"/>
      <c r="BF262" s="85"/>
      <c r="BG262" s="16"/>
      <c r="BH262" s="85"/>
      <c r="BI262" s="16"/>
      <c r="BJ262" s="85"/>
      <c r="BK262" s="16"/>
      <c r="BL262" s="85"/>
      <c r="BM262" s="16"/>
      <c r="BN262" s="85"/>
      <c r="BO262" s="16"/>
      <c r="BP262" s="85"/>
      <c r="BQ262" s="16"/>
      <c r="BR262" s="17"/>
      <c r="BS262" s="16"/>
      <c r="BT262" s="19"/>
      <c r="BU262" s="17"/>
      <c r="BV262" s="16"/>
      <c r="BW262" s="17"/>
      <c r="BX262" s="16"/>
      <c r="BY262" s="17"/>
      <c r="BZ262" s="16"/>
      <c r="CA262" s="17"/>
      <c r="CB262" s="16"/>
      <c r="CC262" s="17"/>
      <c r="CD262" s="16"/>
      <c r="CE262" s="17"/>
      <c r="CF262" s="16"/>
      <c r="CG262" s="15"/>
      <c r="CH262" s="16"/>
      <c r="CI262" s="15"/>
      <c r="CJ262" s="16"/>
      <c r="CK262" s="15"/>
      <c r="CL262" s="16"/>
      <c r="CM262" s="15"/>
      <c r="CN262" s="16"/>
      <c r="CO262" s="15"/>
      <c r="CP262" s="16"/>
      <c r="CQ262" s="15"/>
      <c r="CR262" s="16"/>
      <c r="CS262" s="19"/>
      <c r="CT262" s="20">
        <f t="shared" si="15"/>
        <v>38600</v>
      </c>
      <c r="CU262" s="20">
        <f t="shared" si="15"/>
        <v>38600</v>
      </c>
      <c r="CV262" s="21">
        <f t="shared" si="16"/>
        <v>0</v>
      </c>
    </row>
    <row r="263" spans="1:100" ht="27.75" customHeight="1">
      <c r="A263" s="86">
        <v>98</v>
      </c>
      <c r="B263" s="35" t="s">
        <v>315</v>
      </c>
      <c r="C263" s="112" t="s">
        <v>316</v>
      </c>
      <c r="D263" s="9" t="s">
        <v>1414</v>
      </c>
      <c r="E263" s="9" t="s">
        <v>1412</v>
      </c>
      <c r="F263" s="10" t="s">
        <v>317</v>
      </c>
      <c r="G263" s="148" t="s">
        <v>18</v>
      </c>
      <c r="H263" s="24" t="s">
        <v>1417</v>
      </c>
      <c r="I263" s="12">
        <v>6200</v>
      </c>
      <c r="J263" s="24"/>
      <c r="K263" s="14">
        <f>CT263</f>
        <v>54560</v>
      </c>
      <c r="L263" s="2"/>
      <c r="M263" s="15">
        <v>1500</v>
      </c>
      <c r="N263" s="16">
        <v>1500</v>
      </c>
      <c r="O263" s="15">
        <v>1000</v>
      </c>
      <c r="P263" s="16">
        <v>1000</v>
      </c>
      <c r="Q263" s="15">
        <v>5000</v>
      </c>
      <c r="R263" s="16">
        <v>5000</v>
      </c>
      <c r="S263" s="15">
        <v>8000</v>
      </c>
      <c r="T263" s="16">
        <v>0</v>
      </c>
      <c r="U263" s="17"/>
      <c r="V263" s="16"/>
      <c r="W263" s="15"/>
      <c r="X263" s="16"/>
      <c r="Y263" s="18">
        <v>4340</v>
      </c>
      <c r="Z263" s="16">
        <v>12620</v>
      </c>
      <c r="AA263" s="18">
        <v>4340</v>
      </c>
      <c r="AB263" s="16">
        <v>4620</v>
      </c>
      <c r="AC263" s="18">
        <v>4340</v>
      </c>
      <c r="AD263" s="16">
        <v>0</v>
      </c>
      <c r="AE263" s="18">
        <v>4340</v>
      </c>
      <c r="AF263" s="16">
        <v>9240</v>
      </c>
      <c r="AG263" s="18">
        <v>4340</v>
      </c>
      <c r="AH263" s="16">
        <v>4620</v>
      </c>
      <c r="AI263" s="18">
        <v>4340</v>
      </c>
      <c r="AJ263" s="16">
        <v>4620</v>
      </c>
      <c r="AK263" s="18">
        <v>4340</v>
      </c>
      <c r="AL263" s="16"/>
      <c r="AM263" s="18">
        <v>4340</v>
      </c>
      <c r="AN263" s="16">
        <v>7000</v>
      </c>
      <c r="AO263" s="18">
        <v>4340</v>
      </c>
      <c r="AP263" s="16">
        <v>3500</v>
      </c>
      <c r="AQ263" s="17"/>
      <c r="AR263" s="16"/>
      <c r="AS263" s="17"/>
      <c r="AT263" s="16"/>
      <c r="AU263" s="82"/>
      <c r="AV263" s="85"/>
      <c r="AW263" s="16"/>
      <c r="AX263" s="85"/>
      <c r="AY263" s="16"/>
      <c r="AZ263" s="85"/>
      <c r="BA263" s="16"/>
      <c r="BB263" s="85"/>
      <c r="BC263" s="16"/>
      <c r="BD263" s="85"/>
      <c r="BE263" s="16"/>
      <c r="BF263" s="85"/>
      <c r="BG263" s="16"/>
      <c r="BH263" s="85"/>
      <c r="BI263" s="16"/>
      <c r="BJ263" s="85"/>
      <c r="BK263" s="16"/>
      <c r="BL263" s="85"/>
      <c r="BM263" s="16"/>
      <c r="BN263" s="85"/>
      <c r="BO263" s="16"/>
      <c r="BP263" s="85"/>
      <c r="BQ263" s="16"/>
      <c r="BR263" s="17"/>
      <c r="BS263" s="16"/>
      <c r="BT263" s="19"/>
      <c r="BU263" s="17"/>
      <c r="BV263" s="16"/>
      <c r="BW263" s="17"/>
      <c r="BX263" s="16"/>
      <c r="BY263" s="17"/>
      <c r="BZ263" s="16"/>
      <c r="CA263" s="17"/>
      <c r="CB263" s="16"/>
      <c r="CC263" s="17"/>
      <c r="CD263" s="16"/>
      <c r="CE263" s="17"/>
      <c r="CF263" s="16"/>
      <c r="CG263" s="15"/>
      <c r="CH263" s="16"/>
      <c r="CI263" s="15"/>
      <c r="CJ263" s="16"/>
      <c r="CK263" s="15"/>
      <c r="CL263" s="16"/>
      <c r="CM263" s="15"/>
      <c r="CN263" s="16"/>
      <c r="CO263" s="15"/>
      <c r="CP263" s="16"/>
      <c r="CQ263" s="15"/>
      <c r="CR263" s="16"/>
      <c r="CS263" s="19"/>
      <c r="CT263" s="20">
        <f t="shared" si="15"/>
        <v>54560</v>
      </c>
      <c r="CU263" s="20">
        <f t="shared" si="15"/>
        <v>53720</v>
      </c>
      <c r="CV263" s="21">
        <f t="shared" si="16"/>
        <v>840</v>
      </c>
    </row>
    <row r="264" spans="1:100" ht="27.75" customHeight="1">
      <c r="A264" s="7">
        <v>99</v>
      </c>
      <c r="B264" s="35" t="s">
        <v>318</v>
      </c>
      <c r="C264" s="112" t="s">
        <v>319</v>
      </c>
      <c r="D264" s="9" t="s">
        <v>1414</v>
      </c>
      <c r="E264" s="9" t="s">
        <v>1412</v>
      </c>
      <c r="F264" s="10" t="s">
        <v>320</v>
      </c>
      <c r="G264" s="65"/>
      <c r="H264" s="24"/>
      <c r="I264" s="12">
        <v>6600</v>
      </c>
      <c r="J264" s="24"/>
      <c r="K264" s="14">
        <f>CT264</f>
        <v>57080</v>
      </c>
      <c r="L264" s="2"/>
      <c r="M264" s="15">
        <v>1500</v>
      </c>
      <c r="N264" s="16">
        <v>1500</v>
      </c>
      <c r="O264" s="15">
        <v>1000</v>
      </c>
      <c r="P264" s="16">
        <v>1000</v>
      </c>
      <c r="Q264" s="15">
        <v>5000</v>
      </c>
      <c r="R264" s="16">
        <v>5000</v>
      </c>
      <c r="S264" s="15">
        <v>8000</v>
      </c>
      <c r="T264" s="16">
        <v>0</v>
      </c>
      <c r="U264" s="17"/>
      <c r="V264" s="16"/>
      <c r="W264" s="15"/>
      <c r="X264" s="16"/>
      <c r="Y264" s="18">
        <v>4620</v>
      </c>
      <c r="Z264" s="16">
        <f>8000+4620</f>
        <v>12620</v>
      </c>
      <c r="AA264" s="18">
        <v>4620</v>
      </c>
      <c r="AB264" s="16">
        <v>4620</v>
      </c>
      <c r="AC264" s="18">
        <v>4620</v>
      </c>
      <c r="AD264" s="16">
        <v>4620</v>
      </c>
      <c r="AE264" s="18">
        <v>4620</v>
      </c>
      <c r="AF264" s="16">
        <v>4620</v>
      </c>
      <c r="AG264" s="18">
        <v>4620</v>
      </c>
      <c r="AH264" s="16">
        <v>4620</v>
      </c>
      <c r="AI264" s="18">
        <v>4620</v>
      </c>
      <c r="AJ264" s="16">
        <v>4620</v>
      </c>
      <c r="AK264" s="18">
        <v>4620</v>
      </c>
      <c r="AL264" s="16">
        <v>4620</v>
      </c>
      <c r="AM264" s="18">
        <v>4620</v>
      </c>
      <c r="AN264" s="16">
        <v>4620</v>
      </c>
      <c r="AO264" s="18">
        <v>4620</v>
      </c>
      <c r="AP264" s="16">
        <v>4620</v>
      </c>
      <c r="AQ264" s="17"/>
      <c r="AR264" s="16"/>
      <c r="AS264" s="17"/>
      <c r="AT264" s="16"/>
      <c r="AU264" s="82"/>
      <c r="AV264" s="85"/>
      <c r="AW264" s="16"/>
      <c r="AX264" s="85"/>
      <c r="AY264" s="16"/>
      <c r="AZ264" s="85"/>
      <c r="BA264" s="16"/>
      <c r="BB264" s="85"/>
      <c r="BC264" s="16"/>
      <c r="BD264" s="85"/>
      <c r="BE264" s="16"/>
      <c r="BF264" s="85"/>
      <c r="BG264" s="16"/>
      <c r="BH264" s="85"/>
      <c r="BI264" s="16"/>
      <c r="BJ264" s="85"/>
      <c r="BK264" s="16"/>
      <c r="BL264" s="85"/>
      <c r="BM264" s="16"/>
      <c r="BN264" s="85"/>
      <c r="BO264" s="16"/>
      <c r="BP264" s="85"/>
      <c r="BQ264" s="16"/>
      <c r="BR264" s="17"/>
      <c r="BS264" s="16"/>
      <c r="BT264" s="19"/>
      <c r="BU264" s="17"/>
      <c r="BV264" s="16"/>
      <c r="BW264" s="17"/>
      <c r="BX264" s="16"/>
      <c r="BY264" s="17"/>
      <c r="BZ264" s="16"/>
      <c r="CA264" s="17"/>
      <c r="CB264" s="16"/>
      <c r="CC264" s="17"/>
      <c r="CD264" s="16"/>
      <c r="CE264" s="17"/>
      <c r="CF264" s="16"/>
      <c r="CG264" s="15"/>
      <c r="CH264" s="16"/>
      <c r="CI264" s="15"/>
      <c r="CJ264" s="16"/>
      <c r="CK264" s="15"/>
      <c r="CL264" s="16"/>
      <c r="CM264" s="15"/>
      <c r="CN264" s="16"/>
      <c r="CO264" s="15"/>
      <c r="CP264" s="16"/>
      <c r="CQ264" s="15"/>
      <c r="CR264" s="16"/>
      <c r="CS264" s="19"/>
      <c r="CT264" s="20">
        <f t="shared" si="15"/>
        <v>57080</v>
      </c>
      <c r="CU264" s="20">
        <f t="shared" si="15"/>
        <v>57080</v>
      </c>
      <c r="CV264" s="21">
        <f t="shared" si="16"/>
        <v>0</v>
      </c>
    </row>
    <row r="265" spans="1:100" ht="27.75" customHeight="1">
      <c r="A265" s="86">
        <v>116</v>
      </c>
      <c r="B265" s="35" t="s">
        <v>916</v>
      </c>
      <c r="C265" s="112" t="s">
        <v>917</v>
      </c>
      <c r="D265" s="9" t="s">
        <v>1414</v>
      </c>
      <c r="E265" s="9" t="s">
        <v>1411</v>
      </c>
      <c r="F265" s="83" t="s">
        <v>918</v>
      </c>
      <c r="G265" s="149" t="s">
        <v>383</v>
      </c>
      <c r="H265" s="24" t="s">
        <v>1417</v>
      </c>
      <c r="I265" s="62">
        <v>6200</v>
      </c>
      <c r="J265" s="84"/>
      <c r="K265" s="14">
        <f>CV265</f>
        <v>29820</v>
      </c>
      <c r="L265" s="2"/>
      <c r="M265" s="15">
        <v>1500</v>
      </c>
      <c r="N265" s="16">
        <v>1500</v>
      </c>
      <c r="O265" s="15">
        <v>1000</v>
      </c>
      <c r="P265" s="16">
        <v>1000</v>
      </c>
      <c r="Q265" s="15">
        <v>5000</v>
      </c>
      <c r="R265" s="16">
        <v>5000</v>
      </c>
      <c r="S265" s="15">
        <v>8000</v>
      </c>
      <c r="T265" s="16">
        <v>8000</v>
      </c>
      <c r="U265" s="15"/>
      <c r="V265" s="16"/>
      <c r="W265" s="18">
        <v>4340</v>
      </c>
      <c r="X265" s="16">
        <v>0</v>
      </c>
      <c r="Y265" s="18">
        <v>4340</v>
      </c>
      <c r="Z265" s="16"/>
      <c r="AA265" s="18">
        <v>4340</v>
      </c>
      <c r="AB265" s="16"/>
      <c r="AC265" s="18">
        <v>4340</v>
      </c>
      <c r="AD265" s="16">
        <v>4620</v>
      </c>
      <c r="AE265" s="18">
        <v>4340</v>
      </c>
      <c r="AF265" s="16">
        <v>4620</v>
      </c>
      <c r="AG265" s="18">
        <v>4340</v>
      </c>
      <c r="AH265" s="16"/>
      <c r="AI265" s="18">
        <v>4340</v>
      </c>
      <c r="AJ265" s="16"/>
      <c r="AK265" s="18">
        <v>4340</v>
      </c>
      <c r="AL265" s="16"/>
      <c r="AM265" s="18">
        <v>4340</v>
      </c>
      <c r="AN265" s="16"/>
      <c r="AO265" s="85"/>
      <c r="AP265" s="16"/>
      <c r="AQ265" s="85"/>
      <c r="AR265" s="16"/>
      <c r="AS265" s="85"/>
      <c r="AT265" s="16"/>
      <c r="AU265" s="82"/>
      <c r="AV265" s="85"/>
      <c r="AW265" s="16"/>
      <c r="AX265" s="85"/>
      <c r="AY265" s="16"/>
      <c r="AZ265" s="85"/>
      <c r="BA265" s="16"/>
      <c r="BB265" s="85"/>
      <c r="BC265" s="16"/>
      <c r="BD265" s="85"/>
      <c r="BE265" s="16"/>
      <c r="BF265" s="85"/>
      <c r="BG265" s="16"/>
      <c r="BH265" s="85"/>
      <c r="BI265" s="16"/>
      <c r="BJ265" s="85"/>
      <c r="BK265" s="16"/>
      <c r="BL265" s="85"/>
      <c r="BM265" s="16"/>
      <c r="BN265" s="85"/>
      <c r="BO265" s="16"/>
      <c r="BP265" s="85"/>
      <c r="BQ265" s="16"/>
      <c r="BR265" s="17"/>
      <c r="BS265" s="16"/>
      <c r="BT265" s="19"/>
      <c r="BU265" s="17"/>
      <c r="BV265" s="16"/>
      <c r="BW265" s="17"/>
      <c r="BX265" s="16"/>
      <c r="BY265" s="17"/>
      <c r="BZ265" s="16"/>
      <c r="CA265" s="17"/>
      <c r="CB265" s="16"/>
      <c r="CC265" s="17"/>
      <c r="CD265" s="16"/>
      <c r="CE265" s="17"/>
      <c r="CF265" s="16"/>
      <c r="CG265" s="15"/>
      <c r="CH265" s="16"/>
      <c r="CI265" s="15"/>
      <c r="CJ265" s="16"/>
      <c r="CK265" s="15"/>
      <c r="CL265" s="16"/>
      <c r="CM265" s="15"/>
      <c r="CN265" s="16"/>
      <c r="CO265" s="15"/>
      <c r="CP265" s="16"/>
      <c r="CQ265" s="15"/>
      <c r="CR265" s="16"/>
      <c r="CS265" s="19"/>
      <c r="CT265" s="20">
        <f t="shared" si="15"/>
        <v>54560</v>
      </c>
      <c r="CU265" s="20">
        <f t="shared" si="15"/>
        <v>24740</v>
      </c>
      <c r="CV265" s="21">
        <f t="shared" si="16"/>
        <v>29820</v>
      </c>
    </row>
    <row r="266" spans="1:100" ht="27.75" customHeight="1">
      <c r="A266" s="7">
        <v>117</v>
      </c>
      <c r="B266" s="35" t="s">
        <v>919</v>
      </c>
      <c r="C266" s="112" t="s">
        <v>920</v>
      </c>
      <c r="D266" s="9" t="s">
        <v>1414</v>
      </c>
      <c r="E266" s="9" t="s">
        <v>1411</v>
      </c>
      <c r="F266" s="83" t="s">
        <v>921</v>
      </c>
      <c r="G266" s="65"/>
      <c r="H266" s="84"/>
      <c r="I266" s="62">
        <v>6600</v>
      </c>
      <c r="J266" s="84"/>
      <c r="K266" s="14">
        <f>CV266</f>
        <v>4620</v>
      </c>
      <c r="L266" s="2"/>
      <c r="M266" s="15">
        <v>1500</v>
      </c>
      <c r="N266" s="16">
        <v>1500</v>
      </c>
      <c r="O266" s="15">
        <v>1000</v>
      </c>
      <c r="P266" s="16">
        <v>1000</v>
      </c>
      <c r="Q266" s="15">
        <v>5000</v>
      </c>
      <c r="R266" s="16">
        <v>5000</v>
      </c>
      <c r="S266" s="15">
        <v>8000</v>
      </c>
      <c r="T266" s="16">
        <v>0</v>
      </c>
      <c r="U266" s="15"/>
      <c r="V266" s="16"/>
      <c r="W266" s="18">
        <v>4620</v>
      </c>
      <c r="X266" s="16">
        <v>4620</v>
      </c>
      <c r="Y266" s="18">
        <v>4620</v>
      </c>
      <c r="Z266" s="16">
        <v>12620</v>
      </c>
      <c r="AA266" s="18">
        <v>4620</v>
      </c>
      <c r="AB266" s="16">
        <v>4620</v>
      </c>
      <c r="AC266" s="18">
        <v>4620</v>
      </c>
      <c r="AD266" s="16">
        <v>4620</v>
      </c>
      <c r="AE266" s="18">
        <v>4620</v>
      </c>
      <c r="AF266" s="16">
        <v>4620</v>
      </c>
      <c r="AG266" s="18">
        <v>4620</v>
      </c>
      <c r="AH266" s="16">
        <v>4620</v>
      </c>
      <c r="AI266" s="18">
        <v>4620</v>
      </c>
      <c r="AJ266" s="16"/>
      <c r="AK266" s="18">
        <v>4620</v>
      </c>
      <c r="AL266" s="16"/>
      <c r="AM266" s="18">
        <v>4620</v>
      </c>
      <c r="AN266" s="16">
        <v>9240</v>
      </c>
      <c r="AO266" s="85"/>
      <c r="AP266" s="16"/>
      <c r="AQ266" s="85"/>
      <c r="AR266" s="16"/>
      <c r="AS266" s="85"/>
      <c r="AT266" s="16"/>
      <c r="AU266" s="82"/>
      <c r="AV266" s="85"/>
      <c r="AW266" s="16"/>
      <c r="AX266" s="85"/>
      <c r="AY266" s="16"/>
      <c r="AZ266" s="85"/>
      <c r="BA266" s="16"/>
      <c r="BB266" s="85"/>
      <c r="BC266" s="16"/>
      <c r="BD266" s="85"/>
      <c r="BE266" s="16"/>
      <c r="BF266" s="85"/>
      <c r="BG266" s="16"/>
      <c r="BH266" s="85"/>
      <c r="BI266" s="16"/>
      <c r="BJ266" s="85"/>
      <c r="BK266" s="16"/>
      <c r="BL266" s="85"/>
      <c r="BM266" s="16"/>
      <c r="BN266" s="85"/>
      <c r="BO266" s="16"/>
      <c r="BP266" s="85"/>
      <c r="BQ266" s="16"/>
      <c r="BR266" s="17"/>
      <c r="BS266" s="16"/>
      <c r="BT266" s="19"/>
      <c r="BU266" s="17"/>
      <c r="BV266" s="16"/>
      <c r="BW266" s="17"/>
      <c r="BX266" s="16"/>
      <c r="BY266" s="17"/>
      <c r="BZ266" s="16"/>
      <c r="CA266" s="17"/>
      <c r="CB266" s="16"/>
      <c r="CC266" s="17"/>
      <c r="CD266" s="16"/>
      <c r="CE266" s="17"/>
      <c r="CF266" s="16"/>
      <c r="CG266" s="15"/>
      <c r="CH266" s="16"/>
      <c r="CI266" s="15"/>
      <c r="CJ266" s="16"/>
      <c r="CK266" s="15"/>
      <c r="CL266" s="16"/>
      <c r="CM266" s="15"/>
      <c r="CN266" s="16"/>
      <c r="CO266" s="15"/>
      <c r="CP266" s="16"/>
      <c r="CQ266" s="15"/>
      <c r="CR266" s="16"/>
      <c r="CS266" s="19"/>
      <c r="CT266" s="20">
        <f t="shared" si="15"/>
        <v>57080</v>
      </c>
      <c r="CU266" s="20">
        <f t="shared" si="15"/>
        <v>52460</v>
      </c>
      <c r="CV266" s="21">
        <f t="shared" si="16"/>
        <v>4620</v>
      </c>
    </row>
    <row r="267" spans="1:100" ht="27.75" customHeight="1">
      <c r="A267" s="86">
        <v>118</v>
      </c>
      <c r="B267" s="35" t="s">
        <v>922</v>
      </c>
      <c r="C267" s="112" t="s">
        <v>322</v>
      </c>
      <c r="D267" s="9" t="s">
        <v>1414</v>
      </c>
      <c r="E267" s="9" t="s">
        <v>1411</v>
      </c>
      <c r="F267" s="83" t="s">
        <v>323</v>
      </c>
      <c r="G267" s="148"/>
      <c r="H267" s="84"/>
      <c r="I267" s="62">
        <v>6600</v>
      </c>
      <c r="J267" s="84"/>
      <c r="K267" s="27">
        <f>CV267</f>
        <v>49580</v>
      </c>
      <c r="L267" s="2"/>
      <c r="M267" s="15">
        <v>1500</v>
      </c>
      <c r="N267" s="16">
        <v>1500</v>
      </c>
      <c r="O267" s="15">
        <v>1000</v>
      </c>
      <c r="P267" s="16">
        <v>1000</v>
      </c>
      <c r="Q267" s="15">
        <v>5000</v>
      </c>
      <c r="R267" s="16">
        <v>5000</v>
      </c>
      <c r="S267" s="15">
        <v>8000</v>
      </c>
      <c r="T267" s="16"/>
      <c r="U267" s="15"/>
      <c r="V267" s="16"/>
      <c r="W267" s="18">
        <v>4620</v>
      </c>
      <c r="X267" s="16"/>
      <c r="Y267" s="18">
        <v>4620</v>
      </c>
      <c r="Z267" s="16"/>
      <c r="AA267" s="18">
        <v>4620</v>
      </c>
      <c r="AB267" s="16"/>
      <c r="AC267" s="18">
        <v>4620</v>
      </c>
      <c r="AD267" s="16"/>
      <c r="AE267" s="18">
        <v>4620</v>
      </c>
      <c r="AF267" s="16"/>
      <c r="AG267" s="18">
        <v>4620</v>
      </c>
      <c r="AH267" s="16"/>
      <c r="AI267" s="18">
        <v>4620</v>
      </c>
      <c r="AJ267" s="16"/>
      <c r="AK267" s="18">
        <v>4620</v>
      </c>
      <c r="AL267" s="16"/>
      <c r="AM267" s="18">
        <v>4620</v>
      </c>
      <c r="AN267" s="16"/>
      <c r="AO267" s="85"/>
      <c r="AP267" s="16"/>
      <c r="AQ267" s="85"/>
      <c r="AR267" s="16"/>
      <c r="AS267" s="85"/>
      <c r="AT267" s="16"/>
      <c r="AU267" s="82"/>
      <c r="AV267" s="85"/>
      <c r="AW267" s="16"/>
      <c r="AX267" s="85"/>
      <c r="AY267" s="16"/>
      <c r="AZ267" s="85"/>
      <c r="BA267" s="16"/>
      <c r="BB267" s="85"/>
      <c r="BC267" s="16"/>
      <c r="BD267" s="85"/>
      <c r="BE267" s="16"/>
      <c r="BF267" s="85"/>
      <c r="BG267" s="16"/>
      <c r="BH267" s="85"/>
      <c r="BI267" s="16"/>
      <c r="BJ267" s="85"/>
      <c r="BK267" s="16"/>
      <c r="BL267" s="85"/>
      <c r="BM267" s="16"/>
      <c r="BN267" s="85"/>
      <c r="BO267" s="16"/>
      <c r="BP267" s="85"/>
      <c r="BQ267" s="16"/>
      <c r="BR267" s="17"/>
      <c r="BS267" s="16"/>
      <c r="BT267" s="19"/>
      <c r="BU267" s="17"/>
      <c r="BV267" s="16"/>
      <c r="BW267" s="17"/>
      <c r="BX267" s="16"/>
      <c r="BY267" s="17"/>
      <c r="BZ267" s="16"/>
      <c r="CA267" s="17"/>
      <c r="CB267" s="16"/>
      <c r="CC267" s="17"/>
      <c r="CD267" s="16"/>
      <c r="CE267" s="17"/>
      <c r="CF267" s="16"/>
      <c r="CG267" s="15"/>
      <c r="CH267" s="16"/>
      <c r="CI267" s="15"/>
      <c r="CJ267" s="16"/>
      <c r="CK267" s="15"/>
      <c r="CL267" s="16"/>
      <c r="CM267" s="15"/>
      <c r="CN267" s="16"/>
      <c r="CO267" s="15"/>
      <c r="CP267" s="16"/>
      <c r="CQ267" s="15"/>
      <c r="CR267" s="16"/>
      <c r="CS267" s="19"/>
      <c r="CT267" s="20">
        <f t="shared" si="15"/>
        <v>57080</v>
      </c>
      <c r="CU267" s="20">
        <f t="shared" si="15"/>
        <v>7500</v>
      </c>
      <c r="CV267" s="21">
        <f t="shared" si="16"/>
        <v>49580</v>
      </c>
    </row>
    <row r="268" spans="1:100" ht="27.75">
      <c r="A268" s="7">
        <v>100</v>
      </c>
      <c r="B268" s="35" t="s">
        <v>321</v>
      </c>
      <c r="C268" s="112" t="s">
        <v>322</v>
      </c>
      <c r="D268" s="9" t="s">
        <v>1414</v>
      </c>
      <c r="E268" s="9" t="s">
        <v>1412</v>
      </c>
      <c r="F268" s="10" t="s">
        <v>323</v>
      </c>
      <c r="G268" s="148"/>
      <c r="H268" s="24"/>
      <c r="I268" s="12">
        <v>6600</v>
      </c>
      <c r="J268" s="163"/>
      <c r="K268" s="27">
        <f>CT268</f>
        <v>57080</v>
      </c>
      <c r="L268" s="2"/>
      <c r="M268" s="15">
        <v>1500</v>
      </c>
      <c r="N268" s="16">
        <v>1500</v>
      </c>
      <c r="O268" s="15">
        <v>1000</v>
      </c>
      <c r="P268" s="16">
        <v>1000</v>
      </c>
      <c r="Q268" s="15">
        <v>5000</v>
      </c>
      <c r="R268" s="16">
        <v>5000</v>
      </c>
      <c r="S268" s="15">
        <v>8000</v>
      </c>
      <c r="T268" s="16"/>
      <c r="U268" s="17"/>
      <c r="V268" s="16"/>
      <c r="W268" s="15"/>
      <c r="X268" s="16"/>
      <c r="Y268" s="18">
        <v>4620</v>
      </c>
      <c r="Z268" s="16"/>
      <c r="AA268" s="18">
        <v>4620</v>
      </c>
      <c r="AB268" s="16"/>
      <c r="AC268" s="18">
        <v>4620</v>
      </c>
      <c r="AD268" s="16"/>
      <c r="AE268" s="18">
        <v>4620</v>
      </c>
      <c r="AF268" s="16">
        <v>9240</v>
      </c>
      <c r="AG268" s="18">
        <v>4620</v>
      </c>
      <c r="AH268" s="16"/>
      <c r="AI268" s="18">
        <v>4620</v>
      </c>
      <c r="AJ268" s="16"/>
      <c r="AK268" s="18">
        <v>4620</v>
      </c>
      <c r="AL268" s="16"/>
      <c r="AM268" s="18">
        <v>4620</v>
      </c>
      <c r="AN268" s="16"/>
      <c r="AO268" s="18">
        <v>4620</v>
      </c>
      <c r="AP268" s="16">
        <v>10000</v>
      </c>
      <c r="AQ268" s="17"/>
      <c r="AR268" s="16"/>
      <c r="AS268" s="17"/>
      <c r="AT268" s="16"/>
      <c r="AU268" s="82"/>
      <c r="AV268" s="85"/>
      <c r="AW268" s="16"/>
      <c r="AX268" s="85"/>
      <c r="AY268" s="16"/>
      <c r="AZ268" s="85"/>
      <c r="BA268" s="16"/>
      <c r="BB268" s="85"/>
      <c r="BC268" s="16"/>
      <c r="BD268" s="85"/>
      <c r="BE268" s="16"/>
      <c r="BF268" s="85"/>
      <c r="BG268" s="16"/>
      <c r="BH268" s="85"/>
      <c r="BI268" s="16"/>
      <c r="BJ268" s="85"/>
      <c r="BK268" s="16"/>
      <c r="BL268" s="85"/>
      <c r="BM268" s="16"/>
      <c r="BN268" s="85"/>
      <c r="BO268" s="16"/>
      <c r="BP268" s="85"/>
      <c r="BQ268" s="16"/>
      <c r="BR268" s="17"/>
      <c r="BS268" s="16"/>
      <c r="BT268" s="19"/>
      <c r="BU268" s="17"/>
      <c r="BV268" s="16"/>
      <c r="BW268" s="17"/>
      <c r="BX268" s="16"/>
      <c r="BY268" s="17"/>
      <c r="BZ268" s="16"/>
      <c r="CA268" s="17"/>
      <c r="CB268" s="16"/>
      <c r="CC268" s="17"/>
      <c r="CD268" s="16"/>
      <c r="CE268" s="17"/>
      <c r="CF268" s="16"/>
      <c r="CG268" s="15"/>
      <c r="CH268" s="16"/>
      <c r="CI268" s="15"/>
      <c r="CJ268" s="16"/>
      <c r="CK268" s="15"/>
      <c r="CL268" s="16"/>
      <c r="CM268" s="15"/>
      <c r="CN268" s="16"/>
      <c r="CO268" s="15"/>
      <c r="CP268" s="16"/>
      <c r="CQ268" s="15"/>
      <c r="CR268" s="16"/>
      <c r="CS268" s="19"/>
      <c r="CT268" s="20">
        <f t="shared" si="15"/>
        <v>57080</v>
      </c>
      <c r="CU268" s="20">
        <f t="shared" si="15"/>
        <v>26740</v>
      </c>
      <c r="CV268" s="21">
        <f t="shared" si="16"/>
        <v>30340</v>
      </c>
    </row>
    <row r="269" spans="1:100" ht="27.75" customHeight="1">
      <c r="A269" s="86">
        <v>119</v>
      </c>
      <c r="B269" s="35" t="s">
        <v>923</v>
      </c>
      <c r="C269" s="112" t="s">
        <v>924</v>
      </c>
      <c r="D269" s="9" t="s">
        <v>1414</v>
      </c>
      <c r="E269" s="9" t="s">
        <v>1411</v>
      </c>
      <c r="F269" s="83" t="s">
        <v>925</v>
      </c>
      <c r="G269" s="149" t="s">
        <v>383</v>
      </c>
      <c r="H269" s="158" t="s">
        <v>1417</v>
      </c>
      <c r="I269" s="62">
        <v>6200</v>
      </c>
      <c r="J269" s="158"/>
      <c r="K269" s="14">
        <f>CV269</f>
        <v>-2520</v>
      </c>
      <c r="L269" s="2"/>
      <c r="M269" s="15">
        <v>1500</v>
      </c>
      <c r="N269" s="16">
        <v>1500</v>
      </c>
      <c r="O269" s="15">
        <v>1000</v>
      </c>
      <c r="P269" s="16">
        <v>1000</v>
      </c>
      <c r="Q269" s="15">
        <v>5000</v>
      </c>
      <c r="R269" s="16">
        <v>5000</v>
      </c>
      <c r="S269" s="15">
        <v>8000</v>
      </c>
      <c r="T269" s="16">
        <v>0</v>
      </c>
      <c r="U269" s="15"/>
      <c r="V269" s="16"/>
      <c r="W269" s="18">
        <v>4340</v>
      </c>
      <c r="X269" s="16">
        <v>12620</v>
      </c>
      <c r="Y269" s="18">
        <v>4340</v>
      </c>
      <c r="Z269" s="16">
        <v>4620</v>
      </c>
      <c r="AA269" s="18">
        <v>4340</v>
      </c>
      <c r="AB269" s="16">
        <v>4620</v>
      </c>
      <c r="AC269" s="18">
        <v>4340</v>
      </c>
      <c r="AD269" s="16">
        <f>4620+4620</f>
        <v>9240</v>
      </c>
      <c r="AE269" s="18">
        <v>4340</v>
      </c>
      <c r="AF269" s="16">
        <v>0</v>
      </c>
      <c r="AG269" s="18">
        <v>4340</v>
      </c>
      <c r="AH269" s="16">
        <v>4620</v>
      </c>
      <c r="AI269" s="18">
        <v>4340</v>
      </c>
      <c r="AJ269" s="16">
        <v>4620</v>
      </c>
      <c r="AK269" s="18">
        <v>4340</v>
      </c>
      <c r="AL269" s="16">
        <v>4620</v>
      </c>
      <c r="AM269" s="18">
        <v>4340</v>
      </c>
      <c r="AN269" s="16">
        <v>4620</v>
      </c>
      <c r="AO269" s="85"/>
      <c r="AP269" s="16"/>
      <c r="AQ269" s="85"/>
      <c r="AR269" s="16"/>
      <c r="AS269" s="85"/>
      <c r="AT269" s="16"/>
      <c r="AU269" s="82"/>
      <c r="AV269" s="85"/>
      <c r="AW269" s="16"/>
      <c r="AX269" s="85"/>
      <c r="AY269" s="16"/>
      <c r="AZ269" s="85"/>
      <c r="BA269" s="16"/>
      <c r="BB269" s="85"/>
      <c r="BC269" s="16"/>
      <c r="BD269" s="85"/>
      <c r="BE269" s="16"/>
      <c r="BF269" s="85"/>
      <c r="BG269" s="16"/>
      <c r="BH269" s="85"/>
      <c r="BI269" s="16"/>
      <c r="BJ269" s="85"/>
      <c r="BK269" s="16"/>
      <c r="BL269" s="85"/>
      <c r="BM269" s="16"/>
      <c r="BN269" s="85"/>
      <c r="BO269" s="16"/>
      <c r="BP269" s="85"/>
      <c r="BQ269" s="16"/>
      <c r="BR269" s="17"/>
      <c r="BS269" s="16"/>
      <c r="BT269" s="19"/>
      <c r="BU269" s="17"/>
      <c r="BV269" s="16"/>
      <c r="BW269" s="17"/>
      <c r="BX269" s="16"/>
      <c r="BY269" s="17"/>
      <c r="BZ269" s="16"/>
      <c r="CA269" s="17"/>
      <c r="CB269" s="16"/>
      <c r="CC269" s="17"/>
      <c r="CD269" s="16"/>
      <c r="CE269" s="17"/>
      <c r="CF269" s="16"/>
      <c r="CG269" s="15"/>
      <c r="CH269" s="16"/>
      <c r="CI269" s="15"/>
      <c r="CJ269" s="16"/>
      <c r="CK269" s="15"/>
      <c r="CL269" s="16"/>
      <c r="CM269" s="15"/>
      <c r="CN269" s="16"/>
      <c r="CO269" s="15"/>
      <c r="CP269" s="16"/>
      <c r="CQ269" s="15"/>
      <c r="CR269" s="16"/>
      <c r="CS269" s="19"/>
      <c r="CT269" s="20">
        <f t="shared" si="15"/>
        <v>54560</v>
      </c>
      <c r="CU269" s="20">
        <f t="shared" si="15"/>
        <v>57080</v>
      </c>
      <c r="CV269" s="21">
        <f t="shared" si="16"/>
        <v>-2520</v>
      </c>
    </row>
    <row r="270" spans="1:100" ht="27.75" customHeight="1">
      <c r="A270" s="7">
        <v>120</v>
      </c>
      <c r="B270" s="35" t="s">
        <v>926</v>
      </c>
      <c r="C270" s="112" t="s">
        <v>927</v>
      </c>
      <c r="D270" s="9" t="s">
        <v>1414</v>
      </c>
      <c r="E270" s="9" t="s">
        <v>1411</v>
      </c>
      <c r="F270" s="83" t="s">
        <v>928</v>
      </c>
      <c r="G270" s="148"/>
      <c r="H270" s="84" t="s">
        <v>929</v>
      </c>
      <c r="I270" s="62">
        <v>6600</v>
      </c>
      <c r="J270" s="84" t="s">
        <v>929</v>
      </c>
      <c r="K270" s="27">
        <f>CV270</f>
        <v>22480</v>
      </c>
      <c r="L270" s="2"/>
      <c r="M270" s="15">
        <v>1500</v>
      </c>
      <c r="N270" s="16">
        <v>1500</v>
      </c>
      <c r="O270" s="15">
        <v>1000</v>
      </c>
      <c r="P270" s="16">
        <v>1000</v>
      </c>
      <c r="Q270" s="15">
        <v>5000</v>
      </c>
      <c r="R270" s="16">
        <v>5000</v>
      </c>
      <c r="S270" s="15">
        <v>8000</v>
      </c>
      <c r="T270" s="16"/>
      <c r="U270" s="15"/>
      <c r="V270" s="16"/>
      <c r="W270" s="18">
        <v>4620</v>
      </c>
      <c r="X270" s="16"/>
      <c r="Y270" s="18">
        <v>4620</v>
      </c>
      <c r="Z270" s="16"/>
      <c r="AA270" s="18">
        <v>4620</v>
      </c>
      <c r="AB270" s="16"/>
      <c r="AC270" s="18">
        <v>4620</v>
      </c>
      <c r="AD270" s="16"/>
      <c r="AE270" s="18">
        <v>4620</v>
      </c>
      <c r="AF270" s="16"/>
      <c r="AG270" s="18">
        <v>4620</v>
      </c>
      <c r="AH270" s="16">
        <v>27100</v>
      </c>
      <c r="AI270" s="18">
        <v>4620</v>
      </c>
      <c r="AJ270" s="16"/>
      <c r="AK270" s="18">
        <v>4620</v>
      </c>
      <c r="AL270" s="16"/>
      <c r="AM270" s="18">
        <v>4620</v>
      </c>
      <c r="AN270" s="16"/>
      <c r="AO270" s="85"/>
      <c r="AP270" s="16"/>
      <c r="AQ270" s="85"/>
      <c r="AR270" s="16"/>
      <c r="AS270" s="85"/>
      <c r="AT270" s="16"/>
      <c r="AU270" s="82"/>
      <c r="AV270" s="85"/>
      <c r="AW270" s="16"/>
      <c r="AX270" s="85"/>
      <c r="AY270" s="16"/>
      <c r="AZ270" s="85"/>
      <c r="BA270" s="16"/>
      <c r="BB270" s="85"/>
      <c r="BC270" s="16"/>
      <c r="BD270" s="85"/>
      <c r="BE270" s="16"/>
      <c r="BF270" s="85"/>
      <c r="BG270" s="16"/>
      <c r="BH270" s="85"/>
      <c r="BI270" s="16"/>
      <c r="BJ270" s="85"/>
      <c r="BK270" s="16"/>
      <c r="BL270" s="85"/>
      <c r="BM270" s="16"/>
      <c r="BN270" s="85"/>
      <c r="BO270" s="16"/>
      <c r="BP270" s="85"/>
      <c r="BQ270" s="16"/>
      <c r="BR270" s="17"/>
      <c r="BS270" s="16"/>
      <c r="BT270" s="19"/>
      <c r="BU270" s="17"/>
      <c r="BV270" s="16"/>
      <c r="BW270" s="17"/>
      <c r="BX270" s="16"/>
      <c r="BY270" s="17"/>
      <c r="BZ270" s="16"/>
      <c r="CA270" s="17"/>
      <c r="CB270" s="16"/>
      <c r="CC270" s="17"/>
      <c r="CD270" s="16"/>
      <c r="CE270" s="17"/>
      <c r="CF270" s="16"/>
      <c r="CG270" s="15"/>
      <c r="CH270" s="16"/>
      <c r="CI270" s="15"/>
      <c r="CJ270" s="16"/>
      <c r="CK270" s="15"/>
      <c r="CL270" s="16"/>
      <c r="CM270" s="15"/>
      <c r="CN270" s="16"/>
      <c r="CO270" s="15"/>
      <c r="CP270" s="16"/>
      <c r="CQ270" s="15"/>
      <c r="CR270" s="16"/>
      <c r="CS270" s="19"/>
      <c r="CT270" s="20">
        <f t="shared" si="15"/>
        <v>57080</v>
      </c>
      <c r="CU270" s="20">
        <f t="shared" si="15"/>
        <v>34600</v>
      </c>
      <c r="CV270" s="21">
        <f t="shared" si="16"/>
        <v>22480</v>
      </c>
    </row>
    <row r="271" spans="1:100" ht="27.75" customHeight="1">
      <c r="A271" s="86">
        <v>121</v>
      </c>
      <c r="B271" s="35" t="s">
        <v>930</v>
      </c>
      <c r="C271" s="112" t="s">
        <v>931</v>
      </c>
      <c r="D271" s="9" t="s">
        <v>1414</v>
      </c>
      <c r="E271" s="9" t="s">
        <v>1411</v>
      </c>
      <c r="F271" s="83" t="s">
        <v>932</v>
      </c>
      <c r="G271" s="146" t="s">
        <v>383</v>
      </c>
      <c r="H271" s="24" t="s">
        <v>1417</v>
      </c>
      <c r="I271" s="62">
        <v>6200</v>
      </c>
      <c r="J271" s="84"/>
      <c r="K271" s="14">
        <f>CV271</f>
        <v>25360</v>
      </c>
      <c r="L271" s="2"/>
      <c r="M271" s="15">
        <v>1500</v>
      </c>
      <c r="N271" s="16">
        <v>1500</v>
      </c>
      <c r="O271" s="15">
        <v>1000</v>
      </c>
      <c r="P271" s="16">
        <v>1000</v>
      </c>
      <c r="Q271" s="15">
        <v>5000</v>
      </c>
      <c r="R271" s="16">
        <v>5000</v>
      </c>
      <c r="S271" s="15">
        <v>8000</v>
      </c>
      <c r="T271" s="16"/>
      <c r="U271" s="15"/>
      <c r="V271" s="16"/>
      <c r="W271" s="18">
        <v>4340</v>
      </c>
      <c r="X271" s="16">
        <v>0</v>
      </c>
      <c r="Y271" s="18">
        <v>4340</v>
      </c>
      <c r="Z271" s="16"/>
      <c r="AA271" s="18">
        <v>4340</v>
      </c>
      <c r="AB271" s="16"/>
      <c r="AC271" s="18">
        <v>4340</v>
      </c>
      <c r="AD271" s="16">
        <v>4620</v>
      </c>
      <c r="AE271" s="18">
        <v>4340</v>
      </c>
      <c r="AF271" s="16">
        <v>4620</v>
      </c>
      <c r="AG271" s="18">
        <v>4340</v>
      </c>
      <c r="AH271" s="16">
        <v>4620</v>
      </c>
      <c r="AI271" s="18">
        <v>4340</v>
      </c>
      <c r="AJ271" s="16">
        <v>3500</v>
      </c>
      <c r="AK271" s="18">
        <v>4340</v>
      </c>
      <c r="AL271" s="16"/>
      <c r="AM271" s="18">
        <v>4340</v>
      </c>
      <c r="AN271" s="16">
        <v>4340</v>
      </c>
      <c r="AO271" s="85"/>
      <c r="AP271" s="16"/>
      <c r="AQ271" s="85"/>
      <c r="AR271" s="16"/>
      <c r="AS271" s="85"/>
      <c r="AT271" s="16"/>
      <c r="AU271" s="82"/>
      <c r="AV271" s="85"/>
      <c r="AW271" s="16"/>
      <c r="AX271" s="85"/>
      <c r="AY271" s="16"/>
      <c r="AZ271" s="85"/>
      <c r="BA271" s="16"/>
      <c r="BB271" s="85"/>
      <c r="BC271" s="16"/>
      <c r="BD271" s="85"/>
      <c r="BE271" s="16"/>
      <c r="BF271" s="85"/>
      <c r="BG271" s="16"/>
      <c r="BH271" s="85"/>
      <c r="BI271" s="16"/>
      <c r="BJ271" s="85"/>
      <c r="BK271" s="16"/>
      <c r="BL271" s="85"/>
      <c r="BM271" s="16"/>
      <c r="BN271" s="85"/>
      <c r="BO271" s="16"/>
      <c r="BP271" s="85"/>
      <c r="BQ271" s="16"/>
      <c r="BR271" s="17"/>
      <c r="BS271" s="16"/>
      <c r="BT271" s="19"/>
      <c r="BU271" s="17"/>
      <c r="BV271" s="16"/>
      <c r="BW271" s="17"/>
      <c r="BX271" s="16"/>
      <c r="BY271" s="17"/>
      <c r="BZ271" s="16"/>
      <c r="CA271" s="17"/>
      <c r="CB271" s="16"/>
      <c r="CC271" s="17"/>
      <c r="CD271" s="16"/>
      <c r="CE271" s="17"/>
      <c r="CF271" s="16"/>
      <c r="CG271" s="15"/>
      <c r="CH271" s="16"/>
      <c r="CI271" s="15"/>
      <c r="CJ271" s="16"/>
      <c r="CK271" s="15"/>
      <c r="CL271" s="16"/>
      <c r="CM271" s="15"/>
      <c r="CN271" s="16"/>
      <c r="CO271" s="15"/>
      <c r="CP271" s="16"/>
      <c r="CQ271" s="15"/>
      <c r="CR271" s="16"/>
      <c r="CS271" s="19"/>
      <c r="CT271" s="20">
        <f t="shared" si="15"/>
        <v>54560</v>
      </c>
      <c r="CU271" s="20">
        <f t="shared" si="15"/>
        <v>29200</v>
      </c>
      <c r="CV271" s="21">
        <f t="shared" si="16"/>
        <v>25360</v>
      </c>
    </row>
    <row r="272" spans="1:100" ht="27.75" customHeight="1">
      <c r="A272" s="7">
        <v>101</v>
      </c>
      <c r="B272" s="35" t="s">
        <v>324</v>
      </c>
      <c r="C272" s="112" t="s">
        <v>325</v>
      </c>
      <c r="D272" s="9" t="s">
        <v>1414</v>
      </c>
      <c r="E272" s="9" t="s">
        <v>1412</v>
      </c>
      <c r="F272" s="10" t="s">
        <v>326</v>
      </c>
      <c r="G272" s="65"/>
      <c r="H272" s="23" t="s">
        <v>81</v>
      </c>
      <c r="I272" s="12">
        <v>4600</v>
      </c>
      <c r="J272" s="23" t="s">
        <v>81</v>
      </c>
      <c r="K272" s="14">
        <f>CT272</f>
        <v>44480</v>
      </c>
      <c r="L272" s="2"/>
      <c r="M272" s="15">
        <v>1500</v>
      </c>
      <c r="N272" s="16">
        <v>1500</v>
      </c>
      <c r="O272" s="15">
        <v>1000</v>
      </c>
      <c r="P272" s="16">
        <v>1000</v>
      </c>
      <c r="Q272" s="15">
        <v>5000</v>
      </c>
      <c r="R272" s="16">
        <v>5000</v>
      </c>
      <c r="S272" s="15">
        <v>8000</v>
      </c>
      <c r="T272" s="16">
        <v>0</v>
      </c>
      <c r="U272" s="17"/>
      <c r="V272" s="16"/>
      <c r="W272" s="15"/>
      <c r="X272" s="16"/>
      <c r="Y272" s="18">
        <v>3220</v>
      </c>
      <c r="Z272" s="16">
        <v>0</v>
      </c>
      <c r="AA272" s="18">
        <v>3220</v>
      </c>
      <c r="AB272" s="16">
        <v>6440</v>
      </c>
      <c r="AC272" s="18">
        <v>3220</v>
      </c>
      <c r="AD272" s="16">
        <v>0</v>
      </c>
      <c r="AE272" s="18">
        <v>3220</v>
      </c>
      <c r="AF272" s="16">
        <v>14440</v>
      </c>
      <c r="AG272" s="18">
        <v>3220</v>
      </c>
      <c r="AH272" s="16"/>
      <c r="AI272" s="18">
        <v>3220</v>
      </c>
      <c r="AJ272" s="16"/>
      <c r="AK272" s="18">
        <v>3220</v>
      </c>
      <c r="AL272" s="16"/>
      <c r="AM272" s="18">
        <v>3220</v>
      </c>
      <c r="AN272" s="16"/>
      <c r="AO272" s="18">
        <v>3220</v>
      </c>
      <c r="AP272" s="16">
        <v>12880</v>
      </c>
      <c r="AQ272" s="17"/>
      <c r="AR272" s="16"/>
      <c r="AS272" s="17"/>
      <c r="AT272" s="16"/>
      <c r="AU272" s="82"/>
      <c r="AV272" s="85"/>
      <c r="AW272" s="16"/>
      <c r="AX272" s="85"/>
      <c r="AY272" s="16"/>
      <c r="AZ272" s="85"/>
      <c r="BA272" s="16"/>
      <c r="BB272" s="85"/>
      <c r="BC272" s="16"/>
      <c r="BD272" s="85"/>
      <c r="BE272" s="16"/>
      <c r="BF272" s="85"/>
      <c r="BG272" s="16"/>
      <c r="BH272" s="85"/>
      <c r="BI272" s="16"/>
      <c r="BJ272" s="85"/>
      <c r="BK272" s="16"/>
      <c r="BL272" s="85"/>
      <c r="BM272" s="16"/>
      <c r="BN272" s="85"/>
      <c r="BO272" s="16"/>
      <c r="BP272" s="85"/>
      <c r="BQ272" s="16"/>
      <c r="BR272" s="17"/>
      <c r="BS272" s="16"/>
      <c r="BT272" s="19"/>
      <c r="BU272" s="17"/>
      <c r="BV272" s="16"/>
      <c r="BW272" s="17"/>
      <c r="BX272" s="16"/>
      <c r="BY272" s="17"/>
      <c r="BZ272" s="16"/>
      <c r="CA272" s="17"/>
      <c r="CB272" s="16"/>
      <c r="CC272" s="17"/>
      <c r="CD272" s="16"/>
      <c r="CE272" s="17"/>
      <c r="CF272" s="16"/>
      <c r="CG272" s="15"/>
      <c r="CH272" s="16"/>
      <c r="CI272" s="15"/>
      <c r="CJ272" s="16"/>
      <c r="CK272" s="15"/>
      <c r="CL272" s="16"/>
      <c r="CM272" s="15"/>
      <c r="CN272" s="16"/>
      <c r="CO272" s="15"/>
      <c r="CP272" s="16"/>
      <c r="CQ272" s="15"/>
      <c r="CR272" s="16"/>
      <c r="CS272" s="19"/>
      <c r="CT272" s="20">
        <f t="shared" si="15"/>
        <v>44480</v>
      </c>
      <c r="CU272" s="20">
        <f t="shared" si="15"/>
        <v>41260</v>
      </c>
      <c r="CV272" s="21">
        <f t="shared" si="16"/>
        <v>3220</v>
      </c>
    </row>
    <row r="273" spans="1:100" ht="27.75" customHeight="1">
      <c r="A273" s="86">
        <v>102</v>
      </c>
      <c r="B273" s="42" t="s">
        <v>327</v>
      </c>
      <c r="C273" s="112" t="s">
        <v>328</v>
      </c>
      <c r="D273" s="9" t="s">
        <v>1414</v>
      </c>
      <c r="E273" s="9" t="s">
        <v>1412</v>
      </c>
      <c r="F273" s="10" t="s">
        <v>329</v>
      </c>
      <c r="G273" s="148" t="s">
        <v>18</v>
      </c>
      <c r="H273" s="24" t="s">
        <v>1417</v>
      </c>
      <c r="I273" s="12">
        <v>6200</v>
      </c>
      <c r="J273" s="24"/>
      <c r="K273" s="14">
        <f>CT273</f>
        <v>54560</v>
      </c>
      <c r="L273" s="2"/>
      <c r="M273" s="15">
        <v>1500</v>
      </c>
      <c r="N273" s="16">
        <v>1500</v>
      </c>
      <c r="O273" s="15">
        <v>1000</v>
      </c>
      <c r="P273" s="16">
        <v>1000</v>
      </c>
      <c r="Q273" s="15">
        <v>5000</v>
      </c>
      <c r="R273" s="16">
        <v>5000</v>
      </c>
      <c r="S273" s="15">
        <v>8000</v>
      </c>
      <c r="T273" s="16">
        <f>0+0</f>
        <v>0</v>
      </c>
      <c r="U273" s="17"/>
      <c r="V273" s="16"/>
      <c r="W273" s="15"/>
      <c r="X273" s="16">
        <v>5000</v>
      </c>
      <c r="Y273" s="18">
        <v>4340</v>
      </c>
      <c r="Z273" s="16">
        <v>0</v>
      </c>
      <c r="AA273" s="18">
        <v>4340</v>
      </c>
      <c r="AB273" s="16">
        <v>0</v>
      </c>
      <c r="AC273" s="18">
        <v>4340</v>
      </c>
      <c r="AD273" s="16">
        <v>0</v>
      </c>
      <c r="AE273" s="18">
        <v>4340</v>
      </c>
      <c r="AF273" s="16">
        <v>20360</v>
      </c>
      <c r="AG273" s="18">
        <v>4340</v>
      </c>
      <c r="AH273" s="16"/>
      <c r="AI273" s="18">
        <v>4340</v>
      </c>
      <c r="AJ273" s="16"/>
      <c r="AK273" s="18">
        <v>4340</v>
      </c>
      <c r="AL273" s="16"/>
      <c r="AM273" s="18">
        <v>4340</v>
      </c>
      <c r="AN273" s="16"/>
      <c r="AO273" s="18">
        <v>4340</v>
      </c>
      <c r="AP273" s="16">
        <v>17360</v>
      </c>
      <c r="AQ273" s="17"/>
      <c r="AR273" s="16"/>
      <c r="AS273" s="17"/>
      <c r="AT273" s="16"/>
      <c r="AU273" s="82"/>
      <c r="AV273" s="85"/>
      <c r="AW273" s="16"/>
      <c r="AX273" s="85"/>
      <c r="AY273" s="16"/>
      <c r="AZ273" s="85"/>
      <c r="BA273" s="16"/>
      <c r="BB273" s="85"/>
      <c r="BC273" s="16"/>
      <c r="BD273" s="85"/>
      <c r="BE273" s="16"/>
      <c r="BF273" s="85"/>
      <c r="BG273" s="16"/>
      <c r="BH273" s="85"/>
      <c r="BI273" s="16"/>
      <c r="BJ273" s="85"/>
      <c r="BK273" s="16"/>
      <c r="BL273" s="85"/>
      <c r="BM273" s="16"/>
      <c r="BN273" s="85"/>
      <c r="BO273" s="16"/>
      <c r="BP273" s="85"/>
      <c r="BQ273" s="16"/>
      <c r="BR273" s="17"/>
      <c r="BS273" s="16"/>
      <c r="BT273" s="19"/>
      <c r="BU273" s="17"/>
      <c r="BV273" s="16"/>
      <c r="BW273" s="17"/>
      <c r="BX273" s="16"/>
      <c r="BY273" s="17"/>
      <c r="BZ273" s="16"/>
      <c r="CA273" s="17"/>
      <c r="CB273" s="16"/>
      <c r="CC273" s="17"/>
      <c r="CD273" s="16"/>
      <c r="CE273" s="17"/>
      <c r="CF273" s="16"/>
      <c r="CG273" s="15"/>
      <c r="CH273" s="16"/>
      <c r="CI273" s="15"/>
      <c r="CJ273" s="16"/>
      <c r="CK273" s="15"/>
      <c r="CL273" s="16"/>
      <c r="CM273" s="15"/>
      <c r="CN273" s="16"/>
      <c r="CO273" s="15"/>
      <c r="CP273" s="16"/>
      <c r="CQ273" s="15"/>
      <c r="CR273" s="16"/>
      <c r="CS273" s="19"/>
      <c r="CT273" s="20">
        <f t="shared" si="15"/>
        <v>54560</v>
      </c>
      <c r="CU273" s="20">
        <f t="shared" si="15"/>
        <v>50220</v>
      </c>
      <c r="CV273" s="21">
        <f t="shared" si="16"/>
        <v>4340</v>
      </c>
    </row>
    <row r="274" spans="1:100" ht="27.75" customHeight="1">
      <c r="A274" s="7">
        <v>103</v>
      </c>
      <c r="B274" s="42" t="s">
        <v>330</v>
      </c>
      <c r="C274" s="112" t="s">
        <v>331</v>
      </c>
      <c r="D274" s="9" t="s">
        <v>1414</v>
      </c>
      <c r="E274" s="9" t="s">
        <v>1412</v>
      </c>
      <c r="F274" s="10" t="s">
        <v>332</v>
      </c>
      <c r="G274" s="65"/>
      <c r="H274" s="154" t="s">
        <v>109</v>
      </c>
      <c r="I274" s="12">
        <v>6600</v>
      </c>
      <c r="J274" s="154" t="s">
        <v>109</v>
      </c>
      <c r="K274" s="14">
        <f>CT274</f>
        <v>39220</v>
      </c>
      <c r="L274" s="2"/>
      <c r="M274" s="15">
        <v>1500</v>
      </c>
      <c r="N274" s="16">
        <v>1500</v>
      </c>
      <c r="O274" s="15">
        <v>1000</v>
      </c>
      <c r="P274" s="16">
        <v>1000</v>
      </c>
      <c r="Q274" s="15">
        <v>5000</v>
      </c>
      <c r="R274" s="16">
        <v>5000</v>
      </c>
      <c r="S274" s="15">
        <v>4000</v>
      </c>
      <c r="T274" s="16">
        <v>0</v>
      </c>
      <c r="U274" s="17"/>
      <c r="V274" s="16"/>
      <c r="W274" s="15"/>
      <c r="X274" s="16"/>
      <c r="Y274" s="18">
        <v>4620</v>
      </c>
      <c r="Z274" s="16"/>
      <c r="AA274" s="18">
        <v>4620</v>
      </c>
      <c r="AB274" s="16"/>
      <c r="AC274" s="18">
        <v>4620</v>
      </c>
      <c r="AD274" s="16"/>
      <c r="AE274" s="18">
        <v>4620</v>
      </c>
      <c r="AF274" s="16">
        <v>8680</v>
      </c>
      <c r="AG274" s="18">
        <v>4620</v>
      </c>
      <c r="AH274" s="16"/>
      <c r="AI274" s="18">
        <v>4620</v>
      </c>
      <c r="AJ274" s="16"/>
      <c r="AK274" s="18"/>
      <c r="AL274" s="16">
        <v>23040</v>
      </c>
      <c r="AM274" s="18"/>
      <c r="AN274" s="16"/>
      <c r="AO274" s="18"/>
      <c r="AP274" s="16"/>
      <c r="AQ274" s="17"/>
      <c r="AR274" s="16"/>
      <c r="AS274" s="17"/>
      <c r="AT274" s="16"/>
      <c r="AU274" s="82"/>
      <c r="AV274" s="85"/>
      <c r="AW274" s="16"/>
      <c r="AX274" s="85"/>
      <c r="AY274" s="16"/>
      <c r="AZ274" s="85"/>
      <c r="BA274" s="16"/>
      <c r="BB274" s="85"/>
      <c r="BC274" s="16"/>
      <c r="BD274" s="85"/>
      <c r="BE274" s="16"/>
      <c r="BF274" s="85"/>
      <c r="BG274" s="16"/>
      <c r="BH274" s="85"/>
      <c r="BI274" s="16"/>
      <c r="BJ274" s="85"/>
      <c r="BK274" s="16"/>
      <c r="BL274" s="85"/>
      <c r="BM274" s="16"/>
      <c r="BN274" s="85"/>
      <c r="BO274" s="16"/>
      <c r="BP274" s="85"/>
      <c r="BQ274" s="16"/>
      <c r="BR274" s="17"/>
      <c r="BS274" s="16"/>
      <c r="BT274" s="19"/>
      <c r="BU274" s="17"/>
      <c r="BV274" s="16"/>
      <c r="BW274" s="17"/>
      <c r="BX274" s="16"/>
      <c r="BY274" s="17"/>
      <c r="BZ274" s="16"/>
      <c r="CA274" s="17"/>
      <c r="CB274" s="16"/>
      <c r="CC274" s="17"/>
      <c r="CD274" s="16"/>
      <c r="CE274" s="17"/>
      <c r="CF274" s="16"/>
      <c r="CG274" s="15"/>
      <c r="CH274" s="16"/>
      <c r="CI274" s="15"/>
      <c r="CJ274" s="16"/>
      <c r="CK274" s="15"/>
      <c r="CL274" s="16"/>
      <c r="CM274" s="15"/>
      <c r="CN274" s="16"/>
      <c r="CO274" s="15"/>
      <c r="CP274" s="16"/>
      <c r="CQ274" s="15"/>
      <c r="CR274" s="16"/>
      <c r="CS274" s="19"/>
      <c r="CT274" s="20">
        <f t="shared" si="15"/>
        <v>39220</v>
      </c>
      <c r="CU274" s="20">
        <f t="shared" si="15"/>
        <v>39220</v>
      </c>
      <c r="CV274" s="21">
        <f t="shared" si="16"/>
        <v>0</v>
      </c>
    </row>
    <row r="275" spans="1:100" ht="27.75" customHeight="1">
      <c r="A275" s="86">
        <v>122</v>
      </c>
      <c r="B275" s="35" t="s">
        <v>933</v>
      </c>
      <c r="C275" s="112" t="s">
        <v>934</v>
      </c>
      <c r="D275" s="9" t="s">
        <v>1414</v>
      </c>
      <c r="E275" s="9" t="s">
        <v>1411</v>
      </c>
      <c r="F275" s="83" t="s">
        <v>935</v>
      </c>
      <c r="G275" s="65"/>
      <c r="H275" s="84"/>
      <c r="I275" s="62">
        <v>6600</v>
      </c>
      <c r="J275" s="84"/>
      <c r="K275" s="14">
        <f>CV275</f>
        <v>4620</v>
      </c>
      <c r="L275" s="2"/>
      <c r="M275" s="15">
        <v>1500</v>
      </c>
      <c r="N275" s="16">
        <v>1500</v>
      </c>
      <c r="O275" s="15">
        <v>1000</v>
      </c>
      <c r="P275" s="16">
        <v>1000</v>
      </c>
      <c r="Q275" s="15">
        <v>5000</v>
      </c>
      <c r="R275" s="16">
        <v>5000</v>
      </c>
      <c r="S275" s="15">
        <v>8000</v>
      </c>
      <c r="T275" s="16">
        <v>0</v>
      </c>
      <c r="U275" s="15"/>
      <c r="V275" s="16"/>
      <c r="W275" s="18">
        <v>4620</v>
      </c>
      <c r="X275" s="16">
        <v>12620</v>
      </c>
      <c r="Y275" s="18">
        <v>4620</v>
      </c>
      <c r="Z275" s="16">
        <v>4620</v>
      </c>
      <c r="AA275" s="18">
        <v>4620</v>
      </c>
      <c r="AB275" s="16">
        <v>4620</v>
      </c>
      <c r="AC275" s="18">
        <v>4620</v>
      </c>
      <c r="AD275" s="16">
        <v>4620</v>
      </c>
      <c r="AE275" s="18">
        <v>4620</v>
      </c>
      <c r="AF275" s="16"/>
      <c r="AG275" s="18">
        <v>4620</v>
      </c>
      <c r="AH275" s="16"/>
      <c r="AI275" s="18">
        <v>4620</v>
      </c>
      <c r="AJ275" s="16"/>
      <c r="AK275" s="18">
        <v>4620</v>
      </c>
      <c r="AL275" s="16">
        <v>13860</v>
      </c>
      <c r="AM275" s="18">
        <v>4620</v>
      </c>
      <c r="AN275" s="16">
        <v>4620</v>
      </c>
      <c r="AO275" s="85"/>
      <c r="AP275" s="16"/>
      <c r="AQ275" s="85"/>
      <c r="AR275" s="16"/>
      <c r="AS275" s="85"/>
      <c r="AT275" s="16"/>
      <c r="AU275" s="82"/>
      <c r="AV275" s="85"/>
      <c r="AW275" s="16"/>
      <c r="AX275" s="85"/>
      <c r="AY275" s="16"/>
      <c r="AZ275" s="85"/>
      <c r="BA275" s="16"/>
      <c r="BB275" s="85"/>
      <c r="BC275" s="16"/>
      <c r="BD275" s="85"/>
      <c r="BE275" s="16"/>
      <c r="BF275" s="85"/>
      <c r="BG275" s="16"/>
      <c r="BH275" s="85"/>
      <c r="BI275" s="16"/>
      <c r="BJ275" s="85"/>
      <c r="BK275" s="16"/>
      <c r="BL275" s="85"/>
      <c r="BM275" s="16"/>
      <c r="BN275" s="85"/>
      <c r="BO275" s="16"/>
      <c r="BP275" s="85"/>
      <c r="BQ275" s="16"/>
      <c r="BR275" s="17"/>
      <c r="BS275" s="16"/>
      <c r="BT275" s="19"/>
      <c r="BU275" s="17"/>
      <c r="BV275" s="16"/>
      <c r="BW275" s="17"/>
      <c r="BX275" s="16"/>
      <c r="BY275" s="17"/>
      <c r="BZ275" s="16"/>
      <c r="CA275" s="17"/>
      <c r="CB275" s="16"/>
      <c r="CC275" s="17"/>
      <c r="CD275" s="16"/>
      <c r="CE275" s="17"/>
      <c r="CF275" s="16"/>
      <c r="CG275" s="15"/>
      <c r="CH275" s="16"/>
      <c r="CI275" s="15"/>
      <c r="CJ275" s="16"/>
      <c r="CK275" s="15"/>
      <c r="CL275" s="16"/>
      <c r="CM275" s="15"/>
      <c r="CN275" s="16"/>
      <c r="CO275" s="15"/>
      <c r="CP275" s="16"/>
      <c r="CQ275" s="15"/>
      <c r="CR275" s="16"/>
      <c r="CS275" s="19"/>
      <c r="CT275" s="20">
        <f t="shared" si="15"/>
        <v>57080</v>
      </c>
      <c r="CU275" s="20">
        <f t="shared" si="15"/>
        <v>52460</v>
      </c>
      <c r="CV275" s="21">
        <f t="shared" si="16"/>
        <v>4620</v>
      </c>
    </row>
    <row r="276" spans="1:100" ht="27.75" customHeight="1">
      <c r="A276" s="7">
        <v>104</v>
      </c>
      <c r="B276" s="35" t="s">
        <v>333</v>
      </c>
      <c r="C276" s="112" t="s">
        <v>334</v>
      </c>
      <c r="D276" s="9" t="s">
        <v>1414</v>
      </c>
      <c r="E276" s="9" t="s">
        <v>1412</v>
      </c>
      <c r="F276" s="10" t="s">
        <v>335</v>
      </c>
      <c r="G276" s="65"/>
      <c r="H276" s="24"/>
      <c r="I276" s="12">
        <v>6600</v>
      </c>
      <c r="J276" s="24"/>
      <c r="K276" s="14">
        <f>CT276</f>
        <v>57080</v>
      </c>
      <c r="L276" s="2"/>
      <c r="M276" s="15">
        <v>1500</v>
      </c>
      <c r="N276" s="16">
        <v>1500</v>
      </c>
      <c r="O276" s="15">
        <v>1000</v>
      </c>
      <c r="P276" s="16">
        <v>1000</v>
      </c>
      <c r="Q276" s="15">
        <v>5000</v>
      </c>
      <c r="R276" s="16">
        <v>5000</v>
      </c>
      <c r="S276" s="15">
        <v>8000</v>
      </c>
      <c r="T276" s="16">
        <v>0</v>
      </c>
      <c r="U276" s="17"/>
      <c r="V276" s="16"/>
      <c r="W276" s="15"/>
      <c r="X276" s="16"/>
      <c r="Y276" s="18">
        <v>4620</v>
      </c>
      <c r="Z276" s="16">
        <v>3300</v>
      </c>
      <c r="AA276" s="18">
        <v>4620</v>
      </c>
      <c r="AB276" s="16">
        <v>3300</v>
      </c>
      <c r="AC276" s="18">
        <v>4620</v>
      </c>
      <c r="AD276" s="16">
        <f>11300+0</f>
        <v>11300</v>
      </c>
      <c r="AE276" s="18">
        <v>4620</v>
      </c>
      <c r="AF276" s="16">
        <v>3300</v>
      </c>
      <c r="AG276" s="18">
        <v>4620</v>
      </c>
      <c r="AH276" s="16"/>
      <c r="AI276" s="18">
        <v>4620</v>
      </c>
      <c r="AJ276" s="16">
        <f>3300+3300</f>
        <v>6600</v>
      </c>
      <c r="AK276" s="18">
        <v>4620</v>
      </c>
      <c r="AL276" s="16">
        <v>3300</v>
      </c>
      <c r="AM276" s="18">
        <v>4620</v>
      </c>
      <c r="AN276" s="16">
        <v>3300</v>
      </c>
      <c r="AO276" s="18">
        <v>4620</v>
      </c>
      <c r="AP276" s="16"/>
      <c r="AQ276" s="17"/>
      <c r="AR276" s="16"/>
      <c r="AS276" s="17"/>
      <c r="AT276" s="16"/>
      <c r="AU276" s="82"/>
      <c r="AV276" s="85"/>
      <c r="AW276" s="16"/>
      <c r="AX276" s="85"/>
      <c r="AY276" s="16"/>
      <c r="AZ276" s="85"/>
      <c r="BA276" s="16"/>
      <c r="BB276" s="85"/>
      <c r="BC276" s="16"/>
      <c r="BD276" s="85"/>
      <c r="BE276" s="16"/>
      <c r="BF276" s="85"/>
      <c r="BG276" s="16"/>
      <c r="BH276" s="85"/>
      <c r="BI276" s="16"/>
      <c r="BJ276" s="85"/>
      <c r="BK276" s="16"/>
      <c r="BL276" s="85"/>
      <c r="BM276" s="16"/>
      <c r="BN276" s="85"/>
      <c r="BO276" s="16"/>
      <c r="BP276" s="85"/>
      <c r="BQ276" s="16"/>
      <c r="BR276" s="17"/>
      <c r="BS276" s="16"/>
      <c r="BT276" s="19"/>
      <c r="BU276" s="17"/>
      <c r="BV276" s="16"/>
      <c r="BW276" s="17"/>
      <c r="BX276" s="16"/>
      <c r="BY276" s="17"/>
      <c r="BZ276" s="16"/>
      <c r="CA276" s="17"/>
      <c r="CB276" s="16"/>
      <c r="CC276" s="17"/>
      <c r="CD276" s="16"/>
      <c r="CE276" s="17"/>
      <c r="CF276" s="16"/>
      <c r="CG276" s="15"/>
      <c r="CH276" s="16"/>
      <c r="CI276" s="15"/>
      <c r="CJ276" s="16"/>
      <c r="CK276" s="15"/>
      <c r="CL276" s="16"/>
      <c r="CM276" s="15"/>
      <c r="CN276" s="16"/>
      <c r="CO276" s="15"/>
      <c r="CP276" s="16"/>
      <c r="CQ276" s="15"/>
      <c r="CR276" s="16"/>
      <c r="CS276" s="19"/>
      <c r="CT276" s="20">
        <f t="shared" si="15"/>
        <v>57080</v>
      </c>
      <c r="CU276" s="20">
        <f t="shared" si="15"/>
        <v>41900</v>
      </c>
      <c r="CV276" s="21">
        <f t="shared" si="16"/>
        <v>15180</v>
      </c>
    </row>
    <row r="277" spans="1:100" ht="27.75" customHeight="1">
      <c r="A277" s="86">
        <v>123</v>
      </c>
      <c r="B277" s="35" t="s">
        <v>936</v>
      </c>
      <c r="C277" s="112" t="s">
        <v>937</v>
      </c>
      <c r="D277" s="9" t="s">
        <v>1414</v>
      </c>
      <c r="E277" s="9" t="s">
        <v>1411</v>
      </c>
      <c r="F277" s="83" t="s">
        <v>938</v>
      </c>
      <c r="G277" s="65"/>
      <c r="H277" s="154" t="s">
        <v>109</v>
      </c>
      <c r="I277" s="62"/>
      <c r="J277" s="154" t="s">
        <v>109</v>
      </c>
      <c r="K277" s="14">
        <f>CV277</f>
        <v>0</v>
      </c>
      <c r="L277" s="2"/>
      <c r="M277" s="15">
        <v>1500</v>
      </c>
      <c r="N277" s="16">
        <v>1500</v>
      </c>
      <c r="O277" s="15">
        <v>1000</v>
      </c>
      <c r="P277" s="16">
        <v>1000</v>
      </c>
      <c r="Q277" s="15">
        <v>5000</v>
      </c>
      <c r="R277" s="16">
        <v>5000</v>
      </c>
      <c r="S277" s="15">
        <v>8000</v>
      </c>
      <c r="T277" s="16">
        <v>0</v>
      </c>
      <c r="U277" s="15"/>
      <c r="V277" s="16"/>
      <c r="W277" s="18">
        <v>4620</v>
      </c>
      <c r="X277" s="16">
        <v>12620</v>
      </c>
      <c r="Y277" s="18">
        <v>4620</v>
      </c>
      <c r="Z277" s="16">
        <v>4620</v>
      </c>
      <c r="AA277" s="18">
        <v>4620</v>
      </c>
      <c r="AB277" s="16">
        <v>4620</v>
      </c>
      <c r="AC277" s="18">
        <v>4620</v>
      </c>
      <c r="AD277" s="16">
        <v>4620</v>
      </c>
      <c r="AE277" s="18">
        <v>4620</v>
      </c>
      <c r="AF277" s="16">
        <v>4620</v>
      </c>
      <c r="AG277" s="18">
        <v>4620</v>
      </c>
      <c r="AH277" s="16"/>
      <c r="AI277" s="18"/>
      <c r="AJ277" s="16">
        <v>4620</v>
      </c>
      <c r="AK277" s="18"/>
      <c r="AL277" s="16"/>
      <c r="AM277" s="18"/>
      <c r="AN277" s="16"/>
      <c r="AO277" s="85"/>
      <c r="AP277" s="16"/>
      <c r="AQ277" s="85"/>
      <c r="AR277" s="16"/>
      <c r="AS277" s="85"/>
      <c r="AT277" s="16"/>
      <c r="AU277" s="82"/>
      <c r="AV277" s="85"/>
      <c r="AW277" s="16"/>
      <c r="AX277" s="85"/>
      <c r="AY277" s="16"/>
      <c r="AZ277" s="85"/>
      <c r="BA277" s="16"/>
      <c r="BB277" s="85"/>
      <c r="BC277" s="16"/>
      <c r="BD277" s="85"/>
      <c r="BE277" s="16"/>
      <c r="BF277" s="85"/>
      <c r="BG277" s="16"/>
      <c r="BH277" s="85"/>
      <c r="BI277" s="16"/>
      <c r="BJ277" s="85"/>
      <c r="BK277" s="16"/>
      <c r="BL277" s="85"/>
      <c r="BM277" s="16"/>
      <c r="BN277" s="85"/>
      <c r="BO277" s="16"/>
      <c r="BP277" s="85"/>
      <c r="BQ277" s="16"/>
      <c r="BR277" s="85"/>
      <c r="BS277" s="16"/>
      <c r="BT277" s="19"/>
      <c r="BU277" s="17"/>
      <c r="BV277" s="16"/>
      <c r="BW277" s="17"/>
      <c r="BX277" s="16"/>
      <c r="BY277" s="17"/>
      <c r="BZ277" s="16"/>
      <c r="CA277" s="17"/>
      <c r="CB277" s="16"/>
      <c r="CC277" s="17"/>
      <c r="CD277" s="16"/>
      <c r="CE277" s="17"/>
      <c r="CF277" s="16"/>
      <c r="CG277" s="15"/>
      <c r="CH277" s="16"/>
      <c r="CI277" s="15"/>
      <c r="CJ277" s="16"/>
      <c r="CK277" s="15"/>
      <c r="CL277" s="16"/>
      <c r="CM277" s="15"/>
      <c r="CN277" s="16"/>
      <c r="CO277" s="15"/>
      <c r="CP277" s="16"/>
      <c r="CQ277" s="15"/>
      <c r="CR277" s="16"/>
      <c r="CS277" s="19"/>
      <c r="CT277" s="20">
        <f t="shared" si="15"/>
        <v>43220</v>
      </c>
      <c r="CU277" s="20">
        <f t="shared" si="15"/>
        <v>43220</v>
      </c>
      <c r="CV277" s="21">
        <f t="shared" si="16"/>
        <v>0</v>
      </c>
    </row>
    <row r="278" spans="1:100" ht="27.75" customHeight="1">
      <c r="A278" s="7">
        <v>105</v>
      </c>
      <c r="B278" s="35" t="s">
        <v>336</v>
      </c>
      <c r="C278" s="112" t="s">
        <v>337</v>
      </c>
      <c r="D278" s="9" t="s">
        <v>1414</v>
      </c>
      <c r="E278" s="9" t="s">
        <v>1412</v>
      </c>
      <c r="F278" s="10" t="s">
        <v>338</v>
      </c>
      <c r="G278" s="144"/>
      <c r="H278" s="24"/>
      <c r="I278" s="12">
        <v>6600</v>
      </c>
      <c r="J278" s="24"/>
      <c r="K278" s="14">
        <f>CT278</f>
        <v>57080</v>
      </c>
      <c r="L278" s="2"/>
      <c r="M278" s="15">
        <v>1500</v>
      </c>
      <c r="N278" s="16">
        <v>1500</v>
      </c>
      <c r="O278" s="15">
        <v>1000</v>
      </c>
      <c r="P278" s="16">
        <v>1000</v>
      </c>
      <c r="Q278" s="15">
        <v>5000</v>
      </c>
      <c r="R278" s="16">
        <v>5000</v>
      </c>
      <c r="S278" s="15">
        <v>8000</v>
      </c>
      <c r="T278" s="16">
        <v>0</v>
      </c>
      <c r="U278" s="17"/>
      <c r="V278" s="16"/>
      <c r="W278" s="15"/>
      <c r="X278" s="16"/>
      <c r="Y278" s="18">
        <v>4620</v>
      </c>
      <c r="Z278" s="16">
        <f>8000+4620</f>
        <v>12620</v>
      </c>
      <c r="AA278" s="18">
        <v>4620</v>
      </c>
      <c r="AB278" s="16">
        <v>4620</v>
      </c>
      <c r="AC278" s="18">
        <v>4620</v>
      </c>
      <c r="AD278" s="16">
        <v>0</v>
      </c>
      <c r="AE278" s="18">
        <v>4620</v>
      </c>
      <c r="AF278" s="16">
        <v>9240</v>
      </c>
      <c r="AG278" s="18">
        <v>4620</v>
      </c>
      <c r="AH278" s="16"/>
      <c r="AI278" s="18">
        <v>4620</v>
      </c>
      <c r="AJ278" s="16">
        <v>4620</v>
      </c>
      <c r="AK278" s="18">
        <v>4620</v>
      </c>
      <c r="AL278" s="16"/>
      <c r="AM278" s="18">
        <v>4620</v>
      </c>
      <c r="AN278" s="16"/>
      <c r="AO278" s="18">
        <v>4620</v>
      </c>
      <c r="AP278" s="16">
        <v>9240</v>
      </c>
      <c r="AQ278" s="17"/>
      <c r="AR278" s="16"/>
      <c r="AS278" s="17"/>
      <c r="AT278" s="16"/>
      <c r="AU278" s="82"/>
      <c r="AV278" s="85"/>
      <c r="AW278" s="16"/>
      <c r="AX278" s="85"/>
      <c r="AY278" s="16"/>
      <c r="AZ278" s="85"/>
      <c r="BA278" s="16"/>
      <c r="BB278" s="85"/>
      <c r="BC278" s="16"/>
      <c r="BD278" s="85"/>
      <c r="BE278" s="16"/>
      <c r="BF278" s="85"/>
      <c r="BG278" s="16"/>
      <c r="BH278" s="85"/>
      <c r="BI278" s="16"/>
      <c r="BJ278" s="85"/>
      <c r="BK278" s="16"/>
      <c r="BL278" s="85"/>
      <c r="BM278" s="16"/>
      <c r="BN278" s="85"/>
      <c r="BO278" s="16"/>
      <c r="BP278" s="85"/>
      <c r="BQ278" s="16"/>
      <c r="BR278" s="17"/>
      <c r="BS278" s="16"/>
      <c r="BT278" s="19"/>
      <c r="BU278" s="17"/>
      <c r="BV278" s="16"/>
      <c r="BW278" s="17"/>
      <c r="BX278" s="16"/>
      <c r="BY278" s="17"/>
      <c r="BZ278" s="16"/>
      <c r="CA278" s="17"/>
      <c r="CB278" s="16"/>
      <c r="CC278" s="17"/>
      <c r="CD278" s="16"/>
      <c r="CE278" s="17"/>
      <c r="CF278" s="16"/>
      <c r="CG278" s="15"/>
      <c r="CH278" s="16"/>
      <c r="CI278" s="15"/>
      <c r="CJ278" s="16"/>
      <c r="CK278" s="15"/>
      <c r="CL278" s="16"/>
      <c r="CM278" s="15"/>
      <c r="CN278" s="16"/>
      <c r="CO278" s="15"/>
      <c r="CP278" s="16"/>
      <c r="CQ278" s="15"/>
      <c r="CR278" s="16"/>
      <c r="CS278" s="19"/>
      <c r="CT278" s="20">
        <f t="shared" si="15"/>
        <v>57080</v>
      </c>
      <c r="CU278" s="20">
        <f t="shared" si="15"/>
        <v>47840</v>
      </c>
      <c r="CV278" s="21">
        <f t="shared" si="16"/>
        <v>9240</v>
      </c>
    </row>
    <row r="279" spans="1:100" ht="27.75" customHeight="1">
      <c r="A279" s="86">
        <v>124</v>
      </c>
      <c r="B279" s="34" t="s">
        <v>939</v>
      </c>
      <c r="C279" s="112" t="s">
        <v>940</v>
      </c>
      <c r="D279" s="9" t="s">
        <v>1414</v>
      </c>
      <c r="E279" s="9" t="s">
        <v>1411</v>
      </c>
      <c r="F279" s="83" t="s">
        <v>941</v>
      </c>
      <c r="G279" s="101"/>
      <c r="H279" s="102" t="s">
        <v>942</v>
      </c>
      <c r="I279" s="62"/>
      <c r="J279" s="102" t="s">
        <v>942</v>
      </c>
      <c r="K279" s="14">
        <f>CV279</f>
        <v>0</v>
      </c>
      <c r="L279" s="2"/>
      <c r="M279" s="15">
        <v>1500</v>
      </c>
      <c r="N279" s="16">
        <v>1500</v>
      </c>
      <c r="O279" s="15">
        <v>1000</v>
      </c>
      <c r="P279" s="16">
        <v>1000</v>
      </c>
      <c r="Q279" s="15">
        <v>5000</v>
      </c>
      <c r="R279" s="16">
        <v>5000</v>
      </c>
      <c r="S279" s="15"/>
      <c r="T279" s="16"/>
      <c r="U279" s="15"/>
      <c r="V279" s="16"/>
      <c r="W279" s="18"/>
      <c r="X279" s="16"/>
      <c r="Y279" s="18"/>
      <c r="Z279" s="16"/>
      <c r="AA279" s="18"/>
      <c r="AB279" s="16"/>
      <c r="AC279" s="18"/>
      <c r="AD279" s="16"/>
      <c r="AE279" s="18"/>
      <c r="AF279" s="16"/>
      <c r="AG279" s="18"/>
      <c r="AH279" s="16"/>
      <c r="AI279" s="18"/>
      <c r="AJ279" s="16"/>
      <c r="AK279" s="18"/>
      <c r="AL279" s="16"/>
      <c r="AM279" s="18"/>
      <c r="AN279" s="16"/>
      <c r="AO279" s="85"/>
      <c r="AP279" s="16"/>
      <c r="AQ279" s="85"/>
      <c r="AR279" s="16"/>
      <c r="AS279" s="85"/>
      <c r="AT279" s="16"/>
      <c r="AU279" s="82"/>
      <c r="AV279" s="85"/>
      <c r="AW279" s="16"/>
      <c r="AX279" s="85"/>
      <c r="AY279" s="16"/>
      <c r="AZ279" s="85"/>
      <c r="BA279" s="16"/>
      <c r="BB279" s="85"/>
      <c r="BC279" s="16"/>
      <c r="BD279" s="85"/>
      <c r="BE279" s="16"/>
      <c r="BF279" s="85"/>
      <c r="BG279" s="16"/>
      <c r="BH279" s="85"/>
      <c r="BI279" s="16"/>
      <c r="BJ279" s="85"/>
      <c r="BK279" s="16"/>
      <c r="BL279" s="85"/>
      <c r="BM279" s="16"/>
      <c r="BN279" s="85"/>
      <c r="BO279" s="16"/>
      <c r="BP279" s="85"/>
      <c r="BQ279" s="16"/>
      <c r="BR279" s="17"/>
      <c r="BS279" s="16"/>
      <c r="BT279" s="19"/>
      <c r="BU279" s="17"/>
      <c r="BV279" s="16"/>
      <c r="BW279" s="17"/>
      <c r="BX279" s="16"/>
      <c r="BY279" s="17"/>
      <c r="BZ279" s="16"/>
      <c r="CA279" s="17"/>
      <c r="CB279" s="16"/>
      <c r="CC279" s="17"/>
      <c r="CD279" s="16"/>
      <c r="CE279" s="17"/>
      <c r="CF279" s="16"/>
      <c r="CG279" s="15"/>
      <c r="CH279" s="16"/>
      <c r="CI279" s="15"/>
      <c r="CJ279" s="16"/>
      <c r="CK279" s="15"/>
      <c r="CL279" s="16"/>
      <c r="CM279" s="15"/>
      <c r="CN279" s="16"/>
      <c r="CO279" s="15"/>
      <c r="CP279" s="16"/>
      <c r="CQ279" s="15"/>
      <c r="CR279" s="16"/>
      <c r="CS279" s="19"/>
      <c r="CT279" s="20">
        <f t="shared" si="15"/>
        <v>7500</v>
      </c>
      <c r="CU279" s="20">
        <f t="shared" si="15"/>
        <v>7500</v>
      </c>
      <c r="CV279" s="21">
        <f t="shared" si="16"/>
        <v>0</v>
      </c>
    </row>
    <row r="280" spans="1:100" ht="27.75" customHeight="1">
      <c r="A280" s="7">
        <v>106</v>
      </c>
      <c r="B280" s="35" t="s">
        <v>339</v>
      </c>
      <c r="C280" s="112" t="s">
        <v>340</v>
      </c>
      <c r="D280" s="9" t="s">
        <v>1414</v>
      </c>
      <c r="E280" s="9" t="s">
        <v>1412</v>
      </c>
      <c r="F280" s="10" t="s">
        <v>341</v>
      </c>
      <c r="G280" s="65"/>
      <c r="H280" s="24"/>
      <c r="I280" s="12">
        <v>6600</v>
      </c>
      <c r="J280" s="24"/>
      <c r="K280" s="14">
        <f>CT280</f>
        <v>57080</v>
      </c>
      <c r="L280" s="2"/>
      <c r="M280" s="15">
        <v>1500</v>
      </c>
      <c r="N280" s="16">
        <v>1500</v>
      </c>
      <c r="O280" s="15">
        <v>1000</v>
      </c>
      <c r="P280" s="16">
        <v>1000</v>
      </c>
      <c r="Q280" s="15">
        <v>5000</v>
      </c>
      <c r="R280" s="16">
        <v>5000</v>
      </c>
      <c r="S280" s="15">
        <v>8000</v>
      </c>
      <c r="T280" s="16">
        <v>0</v>
      </c>
      <c r="U280" s="17"/>
      <c r="V280" s="16"/>
      <c r="W280" s="15"/>
      <c r="X280" s="16"/>
      <c r="Y280" s="18">
        <v>4620</v>
      </c>
      <c r="Z280" s="16">
        <v>0</v>
      </c>
      <c r="AA280" s="18">
        <v>4620</v>
      </c>
      <c r="AB280" s="16">
        <v>0</v>
      </c>
      <c r="AC280" s="18">
        <v>4620</v>
      </c>
      <c r="AD280" s="16">
        <v>0</v>
      </c>
      <c r="AE280" s="18">
        <v>4620</v>
      </c>
      <c r="AF280" s="16">
        <f>17240+9240</f>
        <v>26480</v>
      </c>
      <c r="AG280" s="18">
        <v>4620</v>
      </c>
      <c r="AH280" s="16"/>
      <c r="AI280" s="18">
        <v>4620</v>
      </c>
      <c r="AJ280" s="16"/>
      <c r="AK280" s="18">
        <v>4620</v>
      </c>
      <c r="AL280" s="16">
        <v>4620</v>
      </c>
      <c r="AM280" s="18">
        <v>4620</v>
      </c>
      <c r="AN280" s="16">
        <v>9240</v>
      </c>
      <c r="AO280" s="18">
        <v>4620</v>
      </c>
      <c r="AP280" s="16">
        <v>9240</v>
      </c>
      <c r="AQ280" s="17"/>
      <c r="AR280" s="16"/>
      <c r="AS280" s="17"/>
      <c r="AT280" s="43"/>
      <c r="AU280" s="82"/>
      <c r="AV280" s="85"/>
      <c r="AW280" s="16"/>
      <c r="AX280" s="85"/>
      <c r="AY280" s="16"/>
      <c r="AZ280" s="85"/>
      <c r="BA280" s="16"/>
      <c r="BB280" s="85"/>
      <c r="BC280" s="16"/>
      <c r="BD280" s="85"/>
      <c r="BE280" s="16"/>
      <c r="BF280" s="85"/>
      <c r="BG280" s="16"/>
      <c r="BH280" s="85"/>
      <c r="BI280" s="16"/>
      <c r="BJ280" s="85"/>
      <c r="BK280" s="16"/>
      <c r="BL280" s="85"/>
      <c r="BM280" s="16"/>
      <c r="BN280" s="85"/>
      <c r="BO280" s="16"/>
      <c r="BP280" s="85"/>
      <c r="BQ280" s="16"/>
      <c r="BR280" s="17"/>
      <c r="BS280" s="16"/>
      <c r="BT280" s="19"/>
      <c r="BU280" s="17"/>
      <c r="BV280" s="16"/>
      <c r="BW280" s="17"/>
      <c r="BX280" s="16"/>
      <c r="BY280" s="17"/>
      <c r="BZ280" s="16"/>
      <c r="CA280" s="17"/>
      <c r="CB280" s="16"/>
      <c r="CC280" s="17"/>
      <c r="CD280" s="16"/>
      <c r="CE280" s="17"/>
      <c r="CF280" s="16"/>
      <c r="CG280" s="15"/>
      <c r="CH280" s="16"/>
      <c r="CI280" s="15"/>
      <c r="CJ280" s="16"/>
      <c r="CK280" s="15"/>
      <c r="CL280" s="16"/>
      <c r="CM280" s="15"/>
      <c r="CN280" s="16"/>
      <c r="CO280" s="15"/>
      <c r="CP280" s="16"/>
      <c r="CQ280" s="15"/>
      <c r="CR280" s="16"/>
      <c r="CS280" s="19"/>
      <c r="CT280" s="20">
        <f t="shared" si="15"/>
        <v>57080</v>
      </c>
      <c r="CU280" s="20">
        <f t="shared" si="15"/>
        <v>57080</v>
      </c>
      <c r="CV280" s="21">
        <f t="shared" si="16"/>
        <v>0</v>
      </c>
    </row>
    <row r="281" spans="1:100" ht="27.75" customHeight="1">
      <c r="A281" s="86">
        <v>125</v>
      </c>
      <c r="B281" s="35" t="s">
        <v>943</v>
      </c>
      <c r="C281" s="112" t="s">
        <v>944</v>
      </c>
      <c r="D281" s="9" t="s">
        <v>1414</v>
      </c>
      <c r="E281" s="9" t="s">
        <v>1411</v>
      </c>
      <c r="F281" s="83" t="s">
        <v>945</v>
      </c>
      <c r="G281" s="65"/>
      <c r="H281" s="84"/>
      <c r="I281" s="62">
        <v>6600</v>
      </c>
      <c r="J281" s="84"/>
      <c r="K281" s="14">
        <f t="shared" ref="K281:K286" si="17">CV281</f>
        <v>9240</v>
      </c>
      <c r="L281" s="2"/>
      <c r="M281" s="15">
        <v>1500</v>
      </c>
      <c r="N281" s="16">
        <v>1500</v>
      </c>
      <c r="O281" s="15">
        <v>1000</v>
      </c>
      <c r="P281" s="16">
        <v>1000</v>
      </c>
      <c r="Q281" s="15">
        <v>5000</v>
      </c>
      <c r="R281" s="16">
        <v>5000</v>
      </c>
      <c r="S281" s="15">
        <v>8000</v>
      </c>
      <c r="T281" s="16">
        <v>0</v>
      </c>
      <c r="U281" s="15"/>
      <c r="V281" s="16"/>
      <c r="W281" s="18">
        <v>4620</v>
      </c>
      <c r="X281" s="90">
        <v>4620</v>
      </c>
      <c r="Y281" s="18">
        <v>4620</v>
      </c>
      <c r="Z281" s="16">
        <v>4620</v>
      </c>
      <c r="AA281" s="18">
        <v>4620</v>
      </c>
      <c r="AB281" s="16">
        <v>4620</v>
      </c>
      <c r="AC281" s="18">
        <v>4620</v>
      </c>
      <c r="AD281" s="16">
        <f>4620+8000</f>
        <v>12620</v>
      </c>
      <c r="AE281" s="18">
        <v>4620</v>
      </c>
      <c r="AF281" s="16">
        <v>4620</v>
      </c>
      <c r="AG281" s="18">
        <v>4620</v>
      </c>
      <c r="AH281" s="16">
        <v>4620</v>
      </c>
      <c r="AI281" s="18">
        <v>4620</v>
      </c>
      <c r="AJ281" s="16">
        <v>4620</v>
      </c>
      <c r="AK281" s="18">
        <v>4620</v>
      </c>
      <c r="AL281" s="16"/>
      <c r="AM281" s="18">
        <v>4620</v>
      </c>
      <c r="AN281" s="16"/>
      <c r="AO281" s="85"/>
      <c r="AP281" s="16"/>
      <c r="AQ281" s="85"/>
      <c r="AR281" s="16"/>
      <c r="AS281" s="85"/>
      <c r="AT281" s="16"/>
      <c r="AU281" s="82"/>
      <c r="AV281" s="85"/>
      <c r="AW281" s="16"/>
      <c r="AX281" s="85"/>
      <c r="AY281" s="16"/>
      <c r="AZ281" s="85"/>
      <c r="BA281" s="16"/>
      <c r="BB281" s="85"/>
      <c r="BC281" s="16"/>
      <c r="BD281" s="85"/>
      <c r="BE281" s="16"/>
      <c r="BF281" s="85"/>
      <c r="BG281" s="16"/>
      <c r="BH281" s="85"/>
      <c r="BI281" s="16"/>
      <c r="BJ281" s="85"/>
      <c r="BK281" s="16"/>
      <c r="BL281" s="85"/>
      <c r="BM281" s="16"/>
      <c r="BN281" s="85"/>
      <c r="BO281" s="16"/>
      <c r="BP281" s="85"/>
      <c r="BQ281" s="16"/>
      <c r="BR281" s="17"/>
      <c r="BS281" s="16"/>
      <c r="BT281" s="19"/>
      <c r="BU281" s="17"/>
      <c r="BV281" s="16"/>
      <c r="BW281" s="17"/>
      <c r="BX281" s="16"/>
      <c r="BY281" s="17"/>
      <c r="BZ281" s="16"/>
      <c r="CA281" s="17"/>
      <c r="CB281" s="16"/>
      <c r="CC281" s="17"/>
      <c r="CD281" s="16"/>
      <c r="CE281" s="17"/>
      <c r="CF281" s="16"/>
      <c r="CG281" s="15"/>
      <c r="CH281" s="16"/>
      <c r="CI281" s="15"/>
      <c r="CJ281" s="16"/>
      <c r="CK281" s="15"/>
      <c r="CL281" s="16"/>
      <c r="CM281" s="15"/>
      <c r="CN281" s="16"/>
      <c r="CO281" s="15"/>
      <c r="CP281" s="16"/>
      <c r="CQ281" s="15"/>
      <c r="CR281" s="16"/>
      <c r="CS281" s="19"/>
      <c r="CT281" s="20">
        <f t="shared" si="15"/>
        <v>57080</v>
      </c>
      <c r="CU281" s="20">
        <f t="shared" si="15"/>
        <v>47840</v>
      </c>
      <c r="CV281" s="21">
        <f t="shared" si="16"/>
        <v>9240</v>
      </c>
    </row>
    <row r="282" spans="1:100" ht="27.75" customHeight="1">
      <c r="A282" s="7">
        <v>126</v>
      </c>
      <c r="B282" s="35" t="s">
        <v>946</v>
      </c>
      <c r="C282" s="112" t="s">
        <v>947</v>
      </c>
      <c r="D282" s="9" t="s">
        <v>1414</v>
      </c>
      <c r="E282" s="9" t="s">
        <v>1411</v>
      </c>
      <c r="F282" s="137" t="s">
        <v>948</v>
      </c>
      <c r="G282" s="148"/>
      <c r="H282" s="84"/>
      <c r="I282" s="62">
        <v>6600</v>
      </c>
      <c r="J282" s="84"/>
      <c r="K282" s="27">
        <f t="shared" si="17"/>
        <v>9580</v>
      </c>
      <c r="L282" s="2"/>
      <c r="M282" s="15">
        <v>1500</v>
      </c>
      <c r="N282" s="16">
        <v>1500</v>
      </c>
      <c r="O282" s="15">
        <v>1000</v>
      </c>
      <c r="P282" s="16">
        <v>1000</v>
      </c>
      <c r="Q282" s="15">
        <v>5000</v>
      </c>
      <c r="R282" s="16">
        <v>5000</v>
      </c>
      <c r="S282" s="15">
        <v>8000</v>
      </c>
      <c r="T282" s="16"/>
      <c r="U282" s="15"/>
      <c r="V282" s="16"/>
      <c r="W282" s="18">
        <v>4620</v>
      </c>
      <c r="X282" s="16">
        <v>0</v>
      </c>
      <c r="Y282" s="18">
        <v>4620</v>
      </c>
      <c r="Z282" s="16"/>
      <c r="AA282" s="18">
        <v>4620</v>
      </c>
      <c r="AB282" s="16"/>
      <c r="AC282" s="18">
        <v>4620</v>
      </c>
      <c r="AD282" s="16">
        <v>10000</v>
      </c>
      <c r="AE282" s="18">
        <v>4620</v>
      </c>
      <c r="AF282" s="16">
        <v>10000</v>
      </c>
      <c r="AG282" s="18">
        <v>4620</v>
      </c>
      <c r="AH282" s="16"/>
      <c r="AI282" s="18">
        <v>4620</v>
      </c>
      <c r="AJ282" s="16"/>
      <c r="AK282" s="18">
        <v>4620</v>
      </c>
      <c r="AL282" s="16"/>
      <c r="AM282" s="18">
        <v>4620</v>
      </c>
      <c r="AN282" s="16">
        <v>20000</v>
      </c>
      <c r="AO282" s="85"/>
      <c r="AP282" s="16"/>
      <c r="AQ282" s="85"/>
      <c r="AR282" s="16"/>
      <c r="AS282" s="85"/>
      <c r="AT282" s="16"/>
      <c r="AU282" s="82"/>
      <c r="AV282" s="85"/>
      <c r="AW282" s="16"/>
      <c r="AX282" s="85"/>
      <c r="AY282" s="16"/>
      <c r="AZ282" s="85"/>
      <c r="BA282" s="16"/>
      <c r="BB282" s="85"/>
      <c r="BC282" s="16"/>
      <c r="BD282" s="85"/>
      <c r="BE282" s="16"/>
      <c r="BF282" s="85"/>
      <c r="BG282" s="16"/>
      <c r="BH282" s="85"/>
      <c r="BI282" s="16"/>
      <c r="BJ282" s="85"/>
      <c r="BK282" s="16"/>
      <c r="BL282" s="85"/>
      <c r="BM282" s="16"/>
      <c r="BN282" s="85"/>
      <c r="BO282" s="16"/>
      <c r="BP282" s="85"/>
      <c r="BQ282" s="16"/>
      <c r="BR282" s="17"/>
      <c r="BS282" s="16"/>
      <c r="BT282" s="19"/>
      <c r="BU282" s="17"/>
      <c r="BV282" s="16"/>
      <c r="BW282" s="17"/>
      <c r="BX282" s="16"/>
      <c r="BY282" s="17"/>
      <c r="BZ282" s="16"/>
      <c r="CA282" s="17"/>
      <c r="CB282" s="16"/>
      <c r="CC282" s="17"/>
      <c r="CD282" s="16"/>
      <c r="CE282" s="17"/>
      <c r="CF282" s="16"/>
      <c r="CG282" s="15"/>
      <c r="CH282" s="16"/>
      <c r="CI282" s="15"/>
      <c r="CJ282" s="16"/>
      <c r="CK282" s="15"/>
      <c r="CL282" s="16"/>
      <c r="CM282" s="15"/>
      <c r="CN282" s="16"/>
      <c r="CO282" s="15"/>
      <c r="CP282" s="16"/>
      <c r="CQ282" s="15"/>
      <c r="CR282" s="16"/>
      <c r="CS282" s="19"/>
      <c r="CT282" s="20">
        <f t="shared" si="15"/>
        <v>57080</v>
      </c>
      <c r="CU282" s="20">
        <f t="shared" si="15"/>
        <v>47500</v>
      </c>
      <c r="CV282" s="21">
        <f t="shared" si="16"/>
        <v>9580</v>
      </c>
    </row>
    <row r="283" spans="1:100" ht="27.75" customHeight="1">
      <c r="A283" s="86">
        <v>127</v>
      </c>
      <c r="B283" s="131" t="s">
        <v>949</v>
      </c>
      <c r="C283" s="112" t="s">
        <v>950</v>
      </c>
      <c r="D283" s="9" t="s">
        <v>1414</v>
      </c>
      <c r="E283" s="9" t="s">
        <v>1411</v>
      </c>
      <c r="F283" s="139" t="s">
        <v>951</v>
      </c>
      <c r="G283" s="65"/>
      <c r="H283" s="103" t="s">
        <v>109</v>
      </c>
      <c r="I283" s="62"/>
      <c r="J283" s="103" t="s">
        <v>109</v>
      </c>
      <c r="K283" s="14">
        <f t="shared" si="17"/>
        <v>0</v>
      </c>
      <c r="L283" s="2"/>
      <c r="M283" s="15">
        <v>1500</v>
      </c>
      <c r="N283" s="16">
        <v>1500</v>
      </c>
      <c r="O283" s="15">
        <v>1000</v>
      </c>
      <c r="P283" s="16">
        <v>1000</v>
      </c>
      <c r="Q283" s="15">
        <v>5000</v>
      </c>
      <c r="R283" s="16">
        <v>5000</v>
      </c>
      <c r="S283" s="15">
        <v>8000</v>
      </c>
      <c r="T283" s="16">
        <v>0</v>
      </c>
      <c r="U283" s="15"/>
      <c r="V283" s="16"/>
      <c r="W283" s="18">
        <v>4620</v>
      </c>
      <c r="X283" s="16">
        <v>17240</v>
      </c>
      <c r="Y283" s="18">
        <v>4620</v>
      </c>
      <c r="Z283" s="16">
        <v>0</v>
      </c>
      <c r="AA283" s="18">
        <v>4620</v>
      </c>
      <c r="AB283" s="95">
        <v>4620</v>
      </c>
      <c r="AC283" s="18">
        <v>4620</v>
      </c>
      <c r="AD283" s="16">
        <v>4620</v>
      </c>
      <c r="AE283" s="18"/>
      <c r="AF283" s="16"/>
      <c r="AG283" s="18"/>
      <c r="AH283" s="16"/>
      <c r="AI283" s="18"/>
      <c r="AJ283" s="16"/>
      <c r="AK283" s="18"/>
      <c r="AL283" s="16"/>
      <c r="AM283" s="18"/>
      <c r="AN283" s="16"/>
      <c r="AO283" s="85"/>
      <c r="AP283" s="16"/>
      <c r="AQ283" s="85"/>
      <c r="AR283" s="16"/>
      <c r="AS283" s="85"/>
      <c r="AT283" s="16"/>
      <c r="AU283" s="82"/>
      <c r="AV283" s="85"/>
      <c r="AW283" s="16"/>
      <c r="AX283" s="85"/>
      <c r="AY283" s="16"/>
      <c r="AZ283" s="85"/>
      <c r="BA283" s="16"/>
      <c r="BB283" s="85"/>
      <c r="BC283" s="16"/>
      <c r="BD283" s="85"/>
      <c r="BE283" s="16"/>
      <c r="BF283" s="85"/>
      <c r="BG283" s="16"/>
      <c r="BH283" s="85"/>
      <c r="BI283" s="16"/>
      <c r="BJ283" s="85"/>
      <c r="BK283" s="16"/>
      <c r="BL283" s="85"/>
      <c r="BM283" s="16"/>
      <c r="BN283" s="85"/>
      <c r="BO283" s="16"/>
      <c r="BP283" s="85"/>
      <c r="BQ283" s="16"/>
      <c r="BR283" s="17"/>
      <c r="BS283" s="16"/>
      <c r="BT283" s="19"/>
      <c r="BU283" s="17"/>
      <c r="BV283" s="16"/>
      <c r="BW283" s="17"/>
      <c r="BX283" s="16"/>
      <c r="BY283" s="17"/>
      <c r="BZ283" s="16"/>
      <c r="CA283" s="17"/>
      <c r="CB283" s="16"/>
      <c r="CC283" s="17"/>
      <c r="CD283" s="16"/>
      <c r="CE283" s="17"/>
      <c r="CF283" s="16"/>
      <c r="CG283" s="15"/>
      <c r="CH283" s="16"/>
      <c r="CI283" s="15"/>
      <c r="CJ283" s="16"/>
      <c r="CK283" s="15"/>
      <c r="CL283" s="16"/>
      <c r="CM283" s="15"/>
      <c r="CN283" s="16"/>
      <c r="CO283" s="15"/>
      <c r="CP283" s="16"/>
      <c r="CQ283" s="15"/>
      <c r="CR283" s="16"/>
      <c r="CS283" s="19"/>
      <c r="CT283" s="20">
        <f t="shared" si="15"/>
        <v>33980</v>
      </c>
      <c r="CU283" s="20">
        <f t="shared" si="15"/>
        <v>33980</v>
      </c>
      <c r="CV283" s="21">
        <f t="shared" si="16"/>
        <v>0</v>
      </c>
    </row>
    <row r="284" spans="1:100" ht="27.75" customHeight="1">
      <c r="A284" s="7">
        <v>128</v>
      </c>
      <c r="B284" s="35" t="s">
        <v>952</v>
      </c>
      <c r="C284" s="112" t="s">
        <v>953</v>
      </c>
      <c r="D284" s="9" t="s">
        <v>1414</v>
      </c>
      <c r="E284" s="9" t="s">
        <v>1411</v>
      </c>
      <c r="F284" s="83" t="s">
        <v>954</v>
      </c>
      <c r="G284" s="149" t="s">
        <v>383</v>
      </c>
      <c r="H284" s="24" t="s">
        <v>1417</v>
      </c>
      <c r="I284" s="62">
        <v>6200</v>
      </c>
      <c r="J284" s="84"/>
      <c r="K284" s="14">
        <f t="shared" si="17"/>
        <v>4340</v>
      </c>
      <c r="L284" s="2"/>
      <c r="M284" s="15">
        <v>1500</v>
      </c>
      <c r="N284" s="16">
        <v>1500</v>
      </c>
      <c r="O284" s="15">
        <v>1000</v>
      </c>
      <c r="P284" s="16">
        <v>1000</v>
      </c>
      <c r="Q284" s="15">
        <v>5000</v>
      </c>
      <c r="R284" s="16">
        <v>5000</v>
      </c>
      <c r="S284" s="15">
        <v>8000</v>
      </c>
      <c r="T284" s="16">
        <v>0</v>
      </c>
      <c r="U284" s="15"/>
      <c r="V284" s="16"/>
      <c r="W284" s="18">
        <v>4340</v>
      </c>
      <c r="X284" s="16">
        <v>0</v>
      </c>
      <c r="Y284" s="18">
        <v>4340</v>
      </c>
      <c r="Z284" s="16">
        <v>0</v>
      </c>
      <c r="AA284" s="18">
        <v>4340</v>
      </c>
      <c r="AB284" s="16">
        <v>0</v>
      </c>
      <c r="AC284" s="18">
        <v>4340</v>
      </c>
      <c r="AD284" s="16">
        <v>26480</v>
      </c>
      <c r="AE284" s="18">
        <v>4340</v>
      </c>
      <c r="AF284" s="16"/>
      <c r="AG284" s="18">
        <v>4340</v>
      </c>
      <c r="AH284" s="16"/>
      <c r="AI284" s="18">
        <v>4340</v>
      </c>
      <c r="AJ284" s="16"/>
      <c r="AK284" s="18">
        <v>4340</v>
      </c>
      <c r="AL284" s="16">
        <v>7560</v>
      </c>
      <c r="AM284" s="18">
        <v>4340</v>
      </c>
      <c r="AN284" s="16">
        <v>8680</v>
      </c>
      <c r="AO284" s="85"/>
      <c r="AP284" s="16"/>
      <c r="AQ284" s="85"/>
      <c r="AR284" s="16"/>
      <c r="AS284" s="85"/>
      <c r="AT284" s="16"/>
      <c r="AU284" s="82"/>
      <c r="AV284" s="85"/>
      <c r="AW284" s="16"/>
      <c r="AX284" s="85"/>
      <c r="AY284" s="16"/>
      <c r="AZ284" s="85"/>
      <c r="BA284" s="16"/>
      <c r="BB284" s="85"/>
      <c r="BC284" s="16"/>
      <c r="BD284" s="85"/>
      <c r="BE284" s="16"/>
      <c r="BF284" s="85"/>
      <c r="BG284" s="16"/>
      <c r="BH284" s="85"/>
      <c r="BI284" s="16"/>
      <c r="BJ284" s="85"/>
      <c r="BK284" s="16"/>
      <c r="BL284" s="85"/>
      <c r="BM284" s="16"/>
      <c r="BN284" s="85"/>
      <c r="BO284" s="16"/>
      <c r="BP284" s="85"/>
      <c r="BQ284" s="16"/>
      <c r="BR284" s="17"/>
      <c r="BS284" s="16"/>
      <c r="BT284" s="19"/>
      <c r="BU284" s="17"/>
      <c r="BV284" s="16"/>
      <c r="BW284" s="17"/>
      <c r="BX284" s="16"/>
      <c r="BY284" s="17"/>
      <c r="BZ284" s="16"/>
      <c r="CA284" s="17"/>
      <c r="CB284" s="16"/>
      <c r="CC284" s="17"/>
      <c r="CD284" s="16"/>
      <c r="CE284" s="17"/>
      <c r="CF284" s="16"/>
      <c r="CG284" s="15"/>
      <c r="CH284" s="16"/>
      <c r="CI284" s="15"/>
      <c r="CJ284" s="16"/>
      <c r="CK284" s="15"/>
      <c r="CL284" s="16"/>
      <c r="CM284" s="15"/>
      <c r="CN284" s="16"/>
      <c r="CO284" s="15"/>
      <c r="CP284" s="16"/>
      <c r="CQ284" s="15"/>
      <c r="CR284" s="16"/>
      <c r="CS284" s="19"/>
      <c r="CT284" s="20">
        <f t="shared" si="15"/>
        <v>54560</v>
      </c>
      <c r="CU284" s="20">
        <f t="shared" si="15"/>
        <v>50220</v>
      </c>
      <c r="CV284" s="21">
        <f t="shared" si="16"/>
        <v>4340</v>
      </c>
    </row>
    <row r="285" spans="1:100" ht="27.75" customHeight="1">
      <c r="A285" s="86">
        <v>129</v>
      </c>
      <c r="B285" s="35" t="s">
        <v>955</v>
      </c>
      <c r="C285" s="112" t="s">
        <v>956</v>
      </c>
      <c r="D285" s="9" t="s">
        <v>1414</v>
      </c>
      <c r="E285" s="9" t="s">
        <v>1411</v>
      </c>
      <c r="F285" s="83" t="s">
        <v>957</v>
      </c>
      <c r="G285" s="65"/>
      <c r="H285" s="84" t="s">
        <v>639</v>
      </c>
      <c r="I285" s="62">
        <v>1600</v>
      </c>
      <c r="J285" s="84" t="s">
        <v>639</v>
      </c>
      <c r="K285" s="14">
        <f t="shared" si="17"/>
        <v>9120</v>
      </c>
      <c r="L285" s="2"/>
      <c r="M285" s="15">
        <v>1500</v>
      </c>
      <c r="N285" s="16">
        <v>1500</v>
      </c>
      <c r="O285" s="15">
        <v>1000</v>
      </c>
      <c r="P285" s="16">
        <v>1000</v>
      </c>
      <c r="Q285" s="15">
        <v>5000</v>
      </c>
      <c r="R285" s="16">
        <v>5000</v>
      </c>
      <c r="S285" s="15">
        <v>8000</v>
      </c>
      <c r="T285" s="16"/>
      <c r="U285" s="15"/>
      <c r="V285" s="16"/>
      <c r="W285" s="18">
        <v>1120</v>
      </c>
      <c r="X285" s="90">
        <v>1120</v>
      </c>
      <c r="Y285" s="18">
        <v>1120</v>
      </c>
      <c r="Z285" s="16"/>
      <c r="AA285" s="18">
        <v>1120</v>
      </c>
      <c r="AB285" s="16"/>
      <c r="AC285" s="18">
        <v>1120</v>
      </c>
      <c r="AD285" s="16">
        <v>3360</v>
      </c>
      <c r="AE285" s="18">
        <v>1120</v>
      </c>
      <c r="AF285" s="16"/>
      <c r="AG285" s="18">
        <v>1120</v>
      </c>
      <c r="AH285" s="16"/>
      <c r="AI285" s="18">
        <v>1120</v>
      </c>
      <c r="AJ285" s="16"/>
      <c r="AK285" s="18">
        <v>1120</v>
      </c>
      <c r="AL285" s="16"/>
      <c r="AM285" s="18">
        <v>1120</v>
      </c>
      <c r="AN285" s="16">
        <v>4480</v>
      </c>
      <c r="AO285" s="85"/>
      <c r="AP285" s="16"/>
      <c r="AQ285" s="85"/>
      <c r="AR285" s="16"/>
      <c r="AS285" s="85"/>
      <c r="AT285" s="16"/>
      <c r="AU285" s="82"/>
      <c r="AV285" s="85"/>
      <c r="AW285" s="16"/>
      <c r="AX285" s="85"/>
      <c r="AY285" s="16"/>
      <c r="AZ285" s="85"/>
      <c r="BA285" s="16"/>
      <c r="BB285" s="85"/>
      <c r="BC285" s="16"/>
      <c r="BD285" s="85"/>
      <c r="BE285" s="16"/>
      <c r="BF285" s="85"/>
      <c r="BG285" s="16"/>
      <c r="BH285" s="85"/>
      <c r="BI285" s="16"/>
      <c r="BJ285" s="85"/>
      <c r="BK285" s="16"/>
      <c r="BL285" s="85"/>
      <c r="BM285" s="16"/>
      <c r="BN285" s="85"/>
      <c r="BO285" s="16"/>
      <c r="BP285" s="85"/>
      <c r="BQ285" s="16"/>
      <c r="BR285" s="17"/>
      <c r="BS285" s="16"/>
      <c r="BT285" s="19"/>
      <c r="BU285" s="17"/>
      <c r="BV285" s="16"/>
      <c r="BW285" s="17"/>
      <c r="BX285" s="16"/>
      <c r="BY285" s="17"/>
      <c r="BZ285" s="16"/>
      <c r="CA285" s="17"/>
      <c r="CB285" s="16"/>
      <c r="CC285" s="17"/>
      <c r="CD285" s="16"/>
      <c r="CE285" s="17"/>
      <c r="CF285" s="16"/>
      <c r="CG285" s="15"/>
      <c r="CH285" s="16"/>
      <c r="CI285" s="15"/>
      <c r="CJ285" s="16"/>
      <c r="CK285" s="15"/>
      <c r="CL285" s="16"/>
      <c r="CM285" s="15"/>
      <c r="CN285" s="16"/>
      <c r="CO285" s="15"/>
      <c r="CP285" s="16"/>
      <c r="CQ285" s="15"/>
      <c r="CR285" s="16"/>
      <c r="CS285" s="19"/>
      <c r="CT285" s="20">
        <f t="shared" si="15"/>
        <v>25580</v>
      </c>
      <c r="CU285" s="20">
        <f t="shared" si="15"/>
        <v>16460</v>
      </c>
      <c r="CV285" s="21">
        <f t="shared" si="16"/>
        <v>9120</v>
      </c>
    </row>
    <row r="286" spans="1:100" ht="27.75" customHeight="1">
      <c r="A286" s="7">
        <v>130</v>
      </c>
      <c r="B286" s="35" t="s">
        <v>958</v>
      </c>
      <c r="C286" s="112" t="s">
        <v>959</v>
      </c>
      <c r="D286" s="9" t="s">
        <v>1414</v>
      </c>
      <c r="E286" s="9" t="s">
        <v>1411</v>
      </c>
      <c r="F286" s="83" t="s">
        <v>960</v>
      </c>
      <c r="G286" s="149" t="s">
        <v>383</v>
      </c>
      <c r="H286" s="24" t="s">
        <v>1417</v>
      </c>
      <c r="I286" s="62">
        <v>6200</v>
      </c>
      <c r="J286" s="24"/>
      <c r="K286" s="94">
        <f t="shared" si="17"/>
        <v>0</v>
      </c>
      <c r="L286" s="2"/>
      <c r="M286" s="15">
        <v>1500</v>
      </c>
      <c r="N286" s="16">
        <v>1500</v>
      </c>
      <c r="O286" s="15">
        <v>1000</v>
      </c>
      <c r="P286" s="16">
        <v>1000</v>
      </c>
      <c r="Q286" s="15">
        <v>5000</v>
      </c>
      <c r="R286" s="16">
        <v>5000</v>
      </c>
      <c r="S286" s="15">
        <v>8000</v>
      </c>
      <c r="T286" s="16">
        <v>8000</v>
      </c>
      <c r="U286" s="15"/>
      <c r="V286" s="16"/>
      <c r="W286" s="18">
        <v>4340</v>
      </c>
      <c r="X286" s="16">
        <v>0</v>
      </c>
      <c r="Y286" s="18">
        <v>4340</v>
      </c>
      <c r="Z286" s="16">
        <v>0</v>
      </c>
      <c r="AA286" s="18">
        <v>4340</v>
      </c>
      <c r="AB286" s="16">
        <v>0</v>
      </c>
      <c r="AC286" s="18">
        <v>4340</v>
      </c>
      <c r="AD286" s="16">
        <v>17360</v>
      </c>
      <c r="AE286" s="18">
        <v>4340</v>
      </c>
      <c r="AF286" s="16"/>
      <c r="AG286" s="18">
        <v>4340</v>
      </c>
      <c r="AH286" s="16"/>
      <c r="AI286" s="18">
        <v>4340</v>
      </c>
      <c r="AJ286" s="16"/>
      <c r="AK286" s="18">
        <v>4340</v>
      </c>
      <c r="AL286" s="16"/>
      <c r="AM286" s="18">
        <v>4340</v>
      </c>
      <c r="AN286" s="16">
        <v>21700</v>
      </c>
      <c r="AO286" s="85"/>
      <c r="AP286" s="16"/>
      <c r="AQ286" s="85"/>
      <c r="AR286" s="16"/>
      <c r="AS286" s="85"/>
      <c r="AT286" s="16"/>
      <c r="AU286" s="82"/>
      <c r="AV286" s="85"/>
      <c r="AW286" s="16"/>
      <c r="AX286" s="85"/>
      <c r="AY286" s="16"/>
      <c r="AZ286" s="85"/>
      <c r="BA286" s="16"/>
      <c r="BB286" s="85"/>
      <c r="BC286" s="16"/>
      <c r="BD286" s="85"/>
      <c r="BE286" s="16"/>
      <c r="BF286" s="85"/>
      <c r="BG286" s="16"/>
      <c r="BH286" s="85"/>
      <c r="BI286" s="16"/>
      <c r="BJ286" s="85"/>
      <c r="BK286" s="16"/>
      <c r="BL286" s="85"/>
      <c r="BM286" s="16"/>
      <c r="BN286" s="85"/>
      <c r="BO286" s="16"/>
      <c r="BP286" s="85"/>
      <c r="BQ286" s="16"/>
      <c r="BR286" s="17"/>
      <c r="BS286" s="16"/>
      <c r="BT286" s="19"/>
      <c r="BU286" s="17"/>
      <c r="BV286" s="16"/>
      <c r="BW286" s="17"/>
      <c r="BX286" s="16"/>
      <c r="BY286" s="17"/>
      <c r="BZ286" s="16"/>
      <c r="CA286" s="17"/>
      <c r="CB286" s="16"/>
      <c r="CC286" s="17"/>
      <c r="CD286" s="16"/>
      <c r="CE286" s="17"/>
      <c r="CF286" s="16"/>
      <c r="CG286" s="15"/>
      <c r="CH286" s="16"/>
      <c r="CI286" s="15"/>
      <c r="CJ286" s="16"/>
      <c r="CK286" s="15"/>
      <c r="CL286" s="16"/>
      <c r="CM286" s="15"/>
      <c r="CN286" s="16"/>
      <c r="CO286" s="15"/>
      <c r="CP286" s="16"/>
      <c r="CQ286" s="15"/>
      <c r="CR286" s="16"/>
      <c r="CS286" s="19"/>
      <c r="CT286" s="20">
        <f t="shared" si="15"/>
        <v>54560</v>
      </c>
      <c r="CU286" s="20">
        <f t="shared" si="15"/>
        <v>54560</v>
      </c>
      <c r="CV286" s="21">
        <f t="shared" si="16"/>
        <v>0</v>
      </c>
    </row>
    <row r="287" spans="1:100" ht="27.75" customHeight="1">
      <c r="A287" s="86">
        <v>107</v>
      </c>
      <c r="B287" s="35" t="s">
        <v>342</v>
      </c>
      <c r="C287" s="112" t="s">
        <v>343</v>
      </c>
      <c r="D287" s="9" t="s">
        <v>1414</v>
      </c>
      <c r="E287" s="9" t="s">
        <v>1412</v>
      </c>
      <c r="F287" s="10" t="s">
        <v>344</v>
      </c>
      <c r="G287" s="65"/>
      <c r="H287" s="24"/>
      <c r="I287" s="12">
        <v>6600</v>
      </c>
      <c r="J287" s="24"/>
      <c r="K287" s="14">
        <f>CT287</f>
        <v>57080</v>
      </c>
      <c r="L287" s="2"/>
      <c r="M287" s="15">
        <v>1500</v>
      </c>
      <c r="N287" s="16">
        <v>1500</v>
      </c>
      <c r="O287" s="15">
        <v>1000</v>
      </c>
      <c r="P287" s="16">
        <v>1000</v>
      </c>
      <c r="Q287" s="15">
        <v>5000</v>
      </c>
      <c r="R287" s="16">
        <v>5000</v>
      </c>
      <c r="S287" s="15">
        <v>8000</v>
      </c>
      <c r="T287" s="16">
        <v>0</v>
      </c>
      <c r="U287" s="17"/>
      <c r="V287" s="16"/>
      <c r="W287" s="15"/>
      <c r="X287" s="16"/>
      <c r="Y287" s="18">
        <v>4620</v>
      </c>
      <c r="Z287" s="16">
        <v>4620</v>
      </c>
      <c r="AA287" s="18">
        <v>4620</v>
      </c>
      <c r="AB287" s="16">
        <f>8000+4620</f>
        <v>12620</v>
      </c>
      <c r="AC287" s="18">
        <v>4620</v>
      </c>
      <c r="AD287" s="16">
        <v>4620</v>
      </c>
      <c r="AE287" s="18">
        <v>4620</v>
      </c>
      <c r="AF287" s="16">
        <v>4620</v>
      </c>
      <c r="AG287" s="18">
        <v>4620</v>
      </c>
      <c r="AH287" s="16">
        <v>4620</v>
      </c>
      <c r="AI287" s="18">
        <v>4620</v>
      </c>
      <c r="AJ287" s="16">
        <v>4620</v>
      </c>
      <c r="AK287" s="18">
        <v>4620</v>
      </c>
      <c r="AL287" s="16">
        <v>4620</v>
      </c>
      <c r="AM287" s="18">
        <v>4620</v>
      </c>
      <c r="AN287" s="16">
        <v>4620</v>
      </c>
      <c r="AO287" s="18">
        <v>4620</v>
      </c>
      <c r="AP287" s="16">
        <v>4620</v>
      </c>
      <c r="AQ287" s="17"/>
      <c r="AR287" s="16"/>
      <c r="AS287" s="17"/>
      <c r="AT287" s="16"/>
      <c r="AU287" s="82"/>
      <c r="AV287" s="85"/>
      <c r="AW287" s="16"/>
      <c r="AX287" s="85"/>
      <c r="AY287" s="16"/>
      <c r="AZ287" s="85"/>
      <c r="BA287" s="16"/>
      <c r="BB287" s="85"/>
      <c r="BC287" s="16"/>
      <c r="BD287" s="85"/>
      <c r="BE287" s="16"/>
      <c r="BF287" s="85"/>
      <c r="BG287" s="16"/>
      <c r="BH287" s="85"/>
      <c r="BI287" s="16"/>
      <c r="BJ287" s="85"/>
      <c r="BK287" s="16"/>
      <c r="BL287" s="85"/>
      <c r="BM287" s="16"/>
      <c r="BN287" s="85"/>
      <c r="BO287" s="16"/>
      <c r="BP287" s="85"/>
      <c r="BQ287" s="16"/>
      <c r="BR287" s="17"/>
      <c r="BS287" s="16"/>
      <c r="BT287" s="19"/>
      <c r="BU287" s="17"/>
      <c r="BV287" s="16"/>
      <c r="BW287" s="17"/>
      <c r="BX287" s="16"/>
      <c r="BY287" s="17"/>
      <c r="BZ287" s="16"/>
      <c r="CA287" s="17"/>
      <c r="CB287" s="16"/>
      <c r="CC287" s="17"/>
      <c r="CD287" s="16"/>
      <c r="CE287" s="17"/>
      <c r="CF287" s="16"/>
      <c r="CG287" s="15"/>
      <c r="CH287" s="16"/>
      <c r="CI287" s="15"/>
      <c r="CJ287" s="16"/>
      <c r="CK287" s="15"/>
      <c r="CL287" s="16"/>
      <c r="CM287" s="15"/>
      <c r="CN287" s="16"/>
      <c r="CO287" s="15"/>
      <c r="CP287" s="16"/>
      <c r="CQ287" s="15"/>
      <c r="CR287" s="16"/>
      <c r="CS287" s="19"/>
      <c r="CT287" s="20">
        <f t="shared" si="15"/>
        <v>57080</v>
      </c>
      <c r="CU287" s="20">
        <f t="shared" si="15"/>
        <v>57080</v>
      </c>
      <c r="CV287" s="21">
        <f t="shared" si="16"/>
        <v>0</v>
      </c>
    </row>
    <row r="288" spans="1:100" ht="20.25" customHeight="1">
      <c r="A288" s="7">
        <v>131</v>
      </c>
      <c r="B288" s="35" t="s">
        <v>961</v>
      </c>
      <c r="C288" s="9" t="s">
        <v>962</v>
      </c>
      <c r="D288" s="9" t="s">
        <v>1414</v>
      </c>
      <c r="E288" s="9" t="s">
        <v>1411</v>
      </c>
      <c r="F288" s="83" t="s">
        <v>963</v>
      </c>
      <c r="G288" s="89"/>
      <c r="H288" s="13"/>
      <c r="I288" s="62">
        <v>6600</v>
      </c>
      <c r="K288" s="14">
        <f t="shared" ref="K288:K298" si="18">CV288</f>
        <v>0</v>
      </c>
      <c r="L288" s="2"/>
      <c r="M288" s="15">
        <v>1500</v>
      </c>
      <c r="N288" s="16">
        <v>1500</v>
      </c>
      <c r="O288" s="15">
        <v>1000</v>
      </c>
      <c r="P288" s="16">
        <v>1000</v>
      </c>
      <c r="Q288" s="15">
        <v>5000</v>
      </c>
      <c r="R288" s="16">
        <v>5000</v>
      </c>
      <c r="S288" s="15">
        <v>8000</v>
      </c>
      <c r="T288" s="16">
        <v>0</v>
      </c>
      <c r="U288" s="15"/>
      <c r="V288" s="16"/>
      <c r="W288" s="18">
        <v>4620</v>
      </c>
      <c r="X288" s="16">
        <v>12620</v>
      </c>
      <c r="Y288" s="18">
        <v>4620</v>
      </c>
      <c r="Z288" s="16">
        <v>0</v>
      </c>
      <c r="AA288" s="18">
        <v>4620</v>
      </c>
      <c r="AB288" s="16">
        <v>0</v>
      </c>
      <c r="AC288" s="18">
        <v>4620</v>
      </c>
      <c r="AD288" s="16">
        <v>13860</v>
      </c>
      <c r="AE288" s="18">
        <v>4620</v>
      </c>
      <c r="AF288" s="16"/>
      <c r="AG288" s="18">
        <v>4620</v>
      </c>
      <c r="AH288" s="16"/>
      <c r="AI288" s="18">
        <v>4620</v>
      </c>
      <c r="AJ288" s="16"/>
      <c r="AK288" s="18">
        <v>4620</v>
      </c>
      <c r="AL288" s="16"/>
      <c r="AM288" s="18">
        <v>4620</v>
      </c>
      <c r="AN288" s="16">
        <v>23100</v>
      </c>
      <c r="AO288" s="85"/>
      <c r="AP288" s="16"/>
      <c r="AQ288" s="85"/>
      <c r="AR288" s="16"/>
      <c r="AS288" s="85"/>
      <c r="AT288" s="16"/>
      <c r="AU288" s="17"/>
      <c r="AV288" s="16"/>
      <c r="AW288" s="17"/>
      <c r="AX288" s="16"/>
      <c r="AY288" s="17"/>
      <c r="AZ288" s="16"/>
      <c r="BA288" s="17"/>
      <c r="BB288" s="16"/>
      <c r="BC288" s="17"/>
      <c r="BD288" s="16"/>
      <c r="BE288" s="17"/>
      <c r="BF288" s="16"/>
      <c r="BG288" s="17"/>
      <c r="BH288" s="16"/>
      <c r="BI288" s="17"/>
      <c r="BJ288" s="16"/>
      <c r="BK288" s="17"/>
      <c r="BL288" s="16"/>
      <c r="BM288" s="17"/>
      <c r="BN288" s="16"/>
      <c r="BO288" s="17"/>
      <c r="BP288" s="16"/>
      <c r="BQ288" s="17"/>
      <c r="BR288" s="16"/>
      <c r="BS288" s="17"/>
      <c r="BT288" s="16"/>
      <c r="BU288" s="17"/>
      <c r="BV288" s="16"/>
      <c r="BW288" s="17"/>
      <c r="BX288" s="16"/>
      <c r="BY288" s="17"/>
      <c r="BZ288" s="16"/>
      <c r="CA288" s="17"/>
      <c r="CB288" s="16"/>
      <c r="CC288" s="17"/>
      <c r="CD288" s="16"/>
      <c r="CE288" s="15"/>
      <c r="CF288" s="16"/>
      <c r="CG288" s="15"/>
      <c r="CH288" s="16"/>
      <c r="CI288" s="15"/>
      <c r="CJ288" s="16"/>
      <c r="CK288" s="15"/>
      <c r="CL288" s="16"/>
      <c r="CM288" s="15"/>
      <c r="CN288" s="16"/>
      <c r="CO288" s="15"/>
      <c r="CP288" s="16"/>
      <c r="CQ288" s="19"/>
      <c r="CR288" s="20">
        <f t="shared" ref="CR288:CS319" si="19">CO288+CM288+CK288+CI288+CG288+CE288+CC288+CA288+BY288+BW288+BU288+BS288+BQ288+BO288+BM288+BK288+BI288+BG288+BE288+BC288+BA288+AY288+AW288+AU288+AS288+AQ288+AO288+AM288+AK288+AI288+AG288+AE288+AC288+AA288+Y288+W288+U288+Q288+O288+M288+S288</f>
        <v>57080</v>
      </c>
      <c r="CS288" s="20">
        <f t="shared" si="19"/>
        <v>57080</v>
      </c>
      <c r="CT288" s="21">
        <f>CR288-CS288</f>
        <v>0</v>
      </c>
      <c r="CU288" s="1"/>
      <c r="CV288" s="1"/>
    </row>
    <row r="289" spans="1:100" ht="20.25" customHeight="1">
      <c r="A289" s="7">
        <v>132</v>
      </c>
      <c r="B289" s="35" t="s">
        <v>964</v>
      </c>
      <c r="C289" s="9" t="s">
        <v>965</v>
      </c>
      <c r="D289" s="9" t="s">
        <v>1414</v>
      </c>
      <c r="E289" s="9" t="s">
        <v>1411</v>
      </c>
      <c r="F289" s="83" t="s">
        <v>966</v>
      </c>
      <c r="G289" s="145"/>
      <c r="H289" s="24"/>
      <c r="I289" s="62">
        <v>6600</v>
      </c>
      <c r="J289" s="24"/>
      <c r="K289" s="14">
        <f t="shared" si="18"/>
        <v>0</v>
      </c>
      <c r="L289" s="2"/>
      <c r="M289" s="15">
        <v>1500</v>
      </c>
      <c r="N289" s="16">
        <v>1500</v>
      </c>
      <c r="O289" s="15">
        <v>1000</v>
      </c>
      <c r="P289" s="16">
        <v>1000</v>
      </c>
      <c r="Q289" s="15">
        <v>5000</v>
      </c>
      <c r="R289" s="16">
        <f>2500+2500</f>
        <v>5000</v>
      </c>
      <c r="S289" s="15">
        <v>8000</v>
      </c>
      <c r="T289" s="16">
        <v>0</v>
      </c>
      <c r="U289" s="15"/>
      <c r="V289" s="16"/>
      <c r="W289" s="18">
        <v>4620</v>
      </c>
      <c r="X289" s="16"/>
      <c r="Y289" s="18">
        <v>4620</v>
      </c>
      <c r="Z289" s="16"/>
      <c r="AA289" s="18">
        <v>4620</v>
      </c>
      <c r="AB289" s="16"/>
      <c r="AC289" s="18">
        <v>4620</v>
      </c>
      <c r="AD289" s="16">
        <v>5000</v>
      </c>
      <c r="AE289" s="18">
        <v>4620</v>
      </c>
      <c r="AF289" s="16"/>
      <c r="AG289" s="18">
        <v>4620</v>
      </c>
      <c r="AH289" s="16"/>
      <c r="AI289" s="18">
        <v>4620</v>
      </c>
      <c r="AJ289" s="16"/>
      <c r="AK289" s="18">
        <v>4620</v>
      </c>
      <c r="AL289" s="16"/>
      <c r="AM289" s="18">
        <v>4620</v>
      </c>
      <c r="AN289" s="16"/>
      <c r="AO289" s="85"/>
      <c r="AP289" s="16"/>
      <c r="AQ289" s="85"/>
      <c r="AR289" s="16"/>
      <c r="AS289" s="85"/>
      <c r="AT289" s="16"/>
      <c r="AU289" s="17"/>
      <c r="AV289" s="16"/>
      <c r="AW289" s="17"/>
      <c r="AX289" s="16"/>
      <c r="AY289" s="17"/>
      <c r="AZ289" s="16"/>
      <c r="BA289" s="17"/>
      <c r="BB289" s="16"/>
      <c r="BC289" s="17"/>
      <c r="BD289" s="16"/>
      <c r="BE289" s="17"/>
      <c r="BF289" s="16"/>
      <c r="BG289" s="17"/>
      <c r="BH289" s="16"/>
      <c r="BI289" s="17"/>
      <c r="BJ289" s="16"/>
      <c r="BK289" s="17"/>
      <c r="BL289" s="16"/>
      <c r="BM289" s="17"/>
      <c r="BN289" s="16"/>
      <c r="BO289" s="17"/>
      <c r="BP289" s="16"/>
      <c r="BQ289" s="17"/>
      <c r="BR289" s="16"/>
      <c r="BS289" s="17"/>
      <c r="BT289" s="16"/>
      <c r="BU289" s="17"/>
      <c r="BV289" s="16"/>
      <c r="BW289" s="17"/>
      <c r="BX289" s="16"/>
      <c r="BY289" s="17"/>
      <c r="BZ289" s="16"/>
      <c r="CA289" s="17"/>
      <c r="CB289" s="16"/>
      <c r="CC289" s="17"/>
      <c r="CD289" s="16"/>
      <c r="CE289" s="15"/>
      <c r="CF289" s="16"/>
      <c r="CG289" s="15"/>
      <c r="CH289" s="16"/>
      <c r="CI289" s="15"/>
      <c r="CJ289" s="16"/>
      <c r="CK289" s="15"/>
      <c r="CL289" s="16"/>
      <c r="CM289" s="15"/>
      <c r="CN289" s="16"/>
      <c r="CO289" s="15"/>
      <c r="CP289" s="16"/>
      <c r="CQ289" s="19"/>
      <c r="CR289" s="20">
        <f t="shared" si="19"/>
        <v>57080</v>
      </c>
      <c r="CS289" s="20">
        <f t="shared" si="19"/>
        <v>12500</v>
      </c>
      <c r="CT289" s="21">
        <f t="shared" ref="CT289:CT352" si="20">CR289-CS289</f>
        <v>44580</v>
      </c>
      <c r="CU289" s="1"/>
      <c r="CV289" s="1"/>
    </row>
    <row r="290" spans="1:100" ht="20.25" customHeight="1">
      <c r="A290" s="7">
        <v>133</v>
      </c>
      <c r="B290" s="35" t="s">
        <v>967</v>
      </c>
      <c r="C290" s="9" t="s">
        <v>968</v>
      </c>
      <c r="D290" s="9" t="s">
        <v>1414</v>
      </c>
      <c r="E290" s="9" t="s">
        <v>1411</v>
      </c>
      <c r="F290" s="83" t="s">
        <v>969</v>
      </c>
      <c r="G290" s="145" t="s">
        <v>383</v>
      </c>
      <c r="H290" s="24" t="s">
        <v>1417</v>
      </c>
      <c r="I290" s="62">
        <v>6200</v>
      </c>
      <c r="J290" s="24"/>
      <c r="K290" s="14">
        <f t="shared" si="18"/>
        <v>0</v>
      </c>
      <c r="L290" s="2"/>
      <c r="M290" s="15">
        <v>1500</v>
      </c>
      <c r="N290" s="16">
        <v>1500</v>
      </c>
      <c r="O290" s="15">
        <v>1000</v>
      </c>
      <c r="P290" s="16">
        <v>1000</v>
      </c>
      <c r="Q290" s="15">
        <v>5000</v>
      </c>
      <c r="R290" s="16">
        <v>5000</v>
      </c>
      <c r="S290" s="15">
        <v>8000</v>
      </c>
      <c r="T290" s="16"/>
      <c r="U290" s="15"/>
      <c r="V290" s="16"/>
      <c r="W290" s="18">
        <v>4340</v>
      </c>
      <c r="X290" s="90">
        <v>12620</v>
      </c>
      <c r="Y290" s="18">
        <v>4340</v>
      </c>
      <c r="Z290" s="16">
        <v>4620</v>
      </c>
      <c r="AA290" s="18">
        <v>4340</v>
      </c>
      <c r="AB290" s="16">
        <v>4620</v>
      </c>
      <c r="AC290" s="18">
        <v>4340</v>
      </c>
      <c r="AD290" s="16">
        <v>4620</v>
      </c>
      <c r="AE290" s="18">
        <v>4340</v>
      </c>
      <c r="AF290" s="16">
        <v>4340</v>
      </c>
      <c r="AG290" s="18">
        <v>4340</v>
      </c>
      <c r="AH290" s="16">
        <v>3220</v>
      </c>
      <c r="AI290" s="18">
        <v>4340</v>
      </c>
      <c r="AJ290" s="16">
        <v>4340</v>
      </c>
      <c r="AK290" s="18">
        <v>4340</v>
      </c>
      <c r="AL290" s="16"/>
      <c r="AM290" s="18">
        <v>4340</v>
      </c>
      <c r="AN290" s="16"/>
      <c r="AO290" s="85"/>
      <c r="AP290" s="16"/>
      <c r="AQ290" s="85"/>
      <c r="AR290" s="16"/>
      <c r="AS290" s="85"/>
      <c r="AT290" s="16"/>
      <c r="AU290" s="17"/>
      <c r="AV290" s="16"/>
      <c r="AW290" s="17"/>
      <c r="AX290" s="16"/>
      <c r="AY290" s="17"/>
      <c r="AZ290" s="16"/>
      <c r="BA290" s="17"/>
      <c r="BB290" s="16"/>
      <c r="BC290" s="17"/>
      <c r="BD290" s="16"/>
      <c r="BE290" s="17"/>
      <c r="BF290" s="16"/>
      <c r="BG290" s="17"/>
      <c r="BH290" s="16"/>
      <c r="BI290" s="17"/>
      <c r="BJ290" s="16"/>
      <c r="BK290" s="17"/>
      <c r="BL290" s="16"/>
      <c r="BM290" s="17"/>
      <c r="BN290" s="16"/>
      <c r="BO290" s="17"/>
      <c r="BP290" s="16"/>
      <c r="BQ290" s="17"/>
      <c r="BR290" s="16"/>
      <c r="BS290" s="17"/>
      <c r="BT290" s="16"/>
      <c r="BU290" s="17"/>
      <c r="BV290" s="16"/>
      <c r="BW290" s="17"/>
      <c r="BX290" s="16"/>
      <c r="BY290" s="17"/>
      <c r="BZ290" s="16"/>
      <c r="CA290" s="17"/>
      <c r="CB290" s="16"/>
      <c r="CC290" s="17"/>
      <c r="CD290" s="16"/>
      <c r="CE290" s="15"/>
      <c r="CF290" s="16"/>
      <c r="CG290" s="15"/>
      <c r="CH290" s="16"/>
      <c r="CI290" s="15"/>
      <c r="CJ290" s="16"/>
      <c r="CK290" s="15"/>
      <c r="CL290" s="16"/>
      <c r="CM290" s="15"/>
      <c r="CN290" s="16"/>
      <c r="CO290" s="15"/>
      <c r="CP290" s="16">
        <v>4620</v>
      </c>
      <c r="CQ290" s="19"/>
      <c r="CR290" s="20">
        <f t="shared" si="19"/>
        <v>54560</v>
      </c>
      <c r="CS290" s="20">
        <f t="shared" si="19"/>
        <v>50500</v>
      </c>
      <c r="CT290" s="21">
        <f t="shared" si="20"/>
        <v>4060</v>
      </c>
      <c r="CU290" s="1"/>
      <c r="CV290" s="1"/>
    </row>
    <row r="291" spans="1:100">
      <c r="A291" s="7">
        <v>134</v>
      </c>
      <c r="B291" s="35" t="s">
        <v>970</v>
      </c>
      <c r="C291" s="9" t="s">
        <v>971</v>
      </c>
      <c r="D291" s="9" t="s">
        <v>1414</v>
      </c>
      <c r="E291" s="9" t="s">
        <v>1411</v>
      </c>
      <c r="F291" s="83" t="s">
        <v>972</v>
      </c>
      <c r="G291" s="22"/>
      <c r="H291" s="84"/>
      <c r="I291" s="62">
        <v>6600</v>
      </c>
      <c r="J291" s="84"/>
      <c r="K291" s="14">
        <f t="shared" si="18"/>
        <v>0</v>
      </c>
      <c r="L291" s="2"/>
      <c r="M291" s="15">
        <v>1500</v>
      </c>
      <c r="N291" s="16">
        <v>1500</v>
      </c>
      <c r="O291" s="15">
        <v>1000</v>
      </c>
      <c r="P291" s="16">
        <v>1000</v>
      </c>
      <c r="Q291" s="15">
        <v>5000</v>
      </c>
      <c r="R291" s="16">
        <v>5000</v>
      </c>
      <c r="S291" s="15">
        <v>8000</v>
      </c>
      <c r="T291" s="16">
        <v>0</v>
      </c>
      <c r="U291" s="15"/>
      <c r="V291" s="16"/>
      <c r="W291" s="18">
        <v>4620</v>
      </c>
      <c r="X291" s="16">
        <v>0</v>
      </c>
      <c r="Y291" s="18">
        <v>4620</v>
      </c>
      <c r="Z291" s="16">
        <v>0</v>
      </c>
      <c r="AA291" s="18">
        <v>4620</v>
      </c>
      <c r="AB291" s="16">
        <v>0</v>
      </c>
      <c r="AC291" s="18">
        <v>4620</v>
      </c>
      <c r="AD291" s="16">
        <v>20000</v>
      </c>
      <c r="AE291" s="18">
        <v>4620</v>
      </c>
      <c r="AF291" s="16"/>
      <c r="AG291" s="18">
        <v>4620</v>
      </c>
      <c r="AH291" s="16"/>
      <c r="AI291" s="18">
        <v>4620</v>
      </c>
      <c r="AJ291" s="16"/>
      <c r="AK291" s="18">
        <v>4620</v>
      </c>
      <c r="AL291" s="16"/>
      <c r="AM291" s="18">
        <v>4620</v>
      </c>
      <c r="AN291" s="16">
        <v>15000</v>
      </c>
      <c r="AO291" s="85"/>
      <c r="AP291" s="16"/>
      <c r="AQ291" s="85"/>
      <c r="AR291" s="16"/>
      <c r="AS291" s="85"/>
      <c r="AT291" s="16"/>
      <c r="AU291" s="17"/>
      <c r="AV291" s="16"/>
      <c r="AW291" s="17"/>
      <c r="AX291" s="16"/>
      <c r="AY291" s="17"/>
      <c r="AZ291" s="16"/>
      <c r="BA291" s="17"/>
      <c r="BB291" s="16"/>
      <c r="BC291" s="17"/>
      <c r="BD291" s="16"/>
      <c r="BE291" s="17"/>
      <c r="BF291" s="16"/>
      <c r="BG291" s="17"/>
      <c r="BH291" s="16"/>
      <c r="BI291" s="17"/>
      <c r="BJ291" s="16"/>
      <c r="BK291" s="17"/>
      <c r="BL291" s="16"/>
      <c r="BM291" s="17"/>
      <c r="BN291" s="16"/>
      <c r="BO291" s="17"/>
      <c r="BP291" s="16"/>
      <c r="BQ291" s="17"/>
      <c r="BR291" s="16"/>
      <c r="BS291" s="17"/>
      <c r="BT291" s="16"/>
      <c r="BU291" s="17"/>
      <c r="BV291" s="16"/>
      <c r="BW291" s="17"/>
      <c r="BX291" s="16"/>
      <c r="BY291" s="17"/>
      <c r="BZ291" s="16"/>
      <c r="CA291" s="17"/>
      <c r="CB291" s="16"/>
      <c r="CC291" s="17"/>
      <c r="CD291" s="16"/>
      <c r="CE291" s="15"/>
      <c r="CF291" s="16"/>
      <c r="CG291" s="15"/>
      <c r="CH291" s="16"/>
      <c r="CI291" s="15"/>
      <c r="CJ291" s="16"/>
      <c r="CK291" s="15"/>
      <c r="CL291" s="16"/>
      <c r="CM291" s="15"/>
      <c r="CN291" s="16"/>
      <c r="CO291" s="15"/>
      <c r="CP291" s="16"/>
      <c r="CQ291" s="19"/>
      <c r="CR291" s="20">
        <f t="shared" si="19"/>
        <v>57080</v>
      </c>
      <c r="CS291" s="20">
        <f t="shared" si="19"/>
        <v>42500</v>
      </c>
      <c r="CT291" s="21">
        <f t="shared" si="20"/>
        <v>14580</v>
      </c>
      <c r="CU291" s="1"/>
      <c r="CV291" s="1"/>
    </row>
    <row r="292" spans="1:100" ht="20.25" customHeight="1">
      <c r="A292" s="7">
        <v>135</v>
      </c>
      <c r="B292" s="35" t="s">
        <v>973</v>
      </c>
      <c r="C292" s="9" t="s">
        <v>974</v>
      </c>
      <c r="D292" s="9" t="s">
        <v>1414</v>
      </c>
      <c r="E292" s="9" t="s">
        <v>1411</v>
      </c>
      <c r="F292" s="83" t="s">
        <v>975</v>
      </c>
      <c r="G292" s="142"/>
      <c r="H292" s="84"/>
      <c r="I292" s="62">
        <v>6600</v>
      </c>
      <c r="J292" s="84"/>
      <c r="K292" s="14">
        <f t="shared" si="18"/>
        <v>0</v>
      </c>
      <c r="L292" s="2"/>
      <c r="M292" s="15">
        <v>1500</v>
      </c>
      <c r="N292" s="16">
        <v>1500</v>
      </c>
      <c r="O292" s="15">
        <v>1000</v>
      </c>
      <c r="P292" s="16">
        <v>1000</v>
      </c>
      <c r="Q292" s="15">
        <v>5000</v>
      </c>
      <c r="R292" s="16">
        <v>5000</v>
      </c>
      <c r="S292" s="15">
        <v>8000</v>
      </c>
      <c r="T292" s="16">
        <v>0</v>
      </c>
      <c r="U292" s="15"/>
      <c r="V292" s="16"/>
      <c r="W292" s="18">
        <v>4620</v>
      </c>
      <c r="X292" s="16">
        <v>12620</v>
      </c>
      <c r="Y292" s="18">
        <v>4620</v>
      </c>
      <c r="Z292" s="16">
        <v>0</v>
      </c>
      <c r="AA292" s="18">
        <v>4620</v>
      </c>
      <c r="AB292" s="16">
        <f>4620+0</f>
        <v>4620</v>
      </c>
      <c r="AC292" s="18">
        <v>4620</v>
      </c>
      <c r="AD292" s="16">
        <v>4620</v>
      </c>
      <c r="AE292" s="18">
        <v>4620</v>
      </c>
      <c r="AF292" s="16">
        <v>4620</v>
      </c>
      <c r="AG292" s="18">
        <v>4620</v>
      </c>
      <c r="AH292" s="16"/>
      <c r="AI292" s="18">
        <v>4620</v>
      </c>
      <c r="AJ292" s="16"/>
      <c r="AK292" s="18">
        <v>4620</v>
      </c>
      <c r="AL292" s="16">
        <v>9240</v>
      </c>
      <c r="AM292" s="18">
        <v>4620</v>
      </c>
      <c r="AN292" s="16">
        <v>9240</v>
      </c>
      <c r="AO292" s="85"/>
      <c r="AP292" s="16"/>
      <c r="AQ292" s="85"/>
      <c r="AR292" s="16"/>
      <c r="AS292" s="85"/>
      <c r="AT292" s="16"/>
      <c r="AU292" s="17"/>
      <c r="AV292" s="16"/>
      <c r="AW292" s="17"/>
      <c r="AX292" s="16"/>
      <c r="AY292" s="17"/>
      <c r="AZ292" s="16"/>
      <c r="BA292" s="17"/>
      <c r="BB292" s="16"/>
      <c r="BC292" s="17"/>
      <c r="BD292" s="16"/>
      <c r="BE292" s="17"/>
      <c r="BF292" s="16"/>
      <c r="BG292" s="17"/>
      <c r="BH292" s="16"/>
      <c r="BI292" s="17"/>
      <c r="BJ292" s="16"/>
      <c r="BK292" s="17"/>
      <c r="BL292" s="16"/>
      <c r="BM292" s="17"/>
      <c r="BN292" s="16"/>
      <c r="BO292" s="17"/>
      <c r="BP292" s="16"/>
      <c r="BQ292" s="17"/>
      <c r="BR292" s="16"/>
      <c r="BS292" s="17"/>
      <c r="BT292" s="16"/>
      <c r="BU292" s="17"/>
      <c r="BV292" s="16"/>
      <c r="BW292" s="17"/>
      <c r="BX292" s="16"/>
      <c r="BY292" s="17"/>
      <c r="BZ292" s="16"/>
      <c r="CA292" s="17"/>
      <c r="CB292" s="16"/>
      <c r="CC292" s="17"/>
      <c r="CD292" s="16"/>
      <c r="CE292" s="15"/>
      <c r="CF292" s="16"/>
      <c r="CG292" s="15"/>
      <c r="CH292" s="16"/>
      <c r="CI292" s="15"/>
      <c r="CJ292" s="16"/>
      <c r="CK292" s="15"/>
      <c r="CL292" s="16"/>
      <c r="CM292" s="15"/>
      <c r="CN292" s="16"/>
      <c r="CO292" s="15"/>
      <c r="CP292" s="16"/>
      <c r="CQ292" s="19"/>
      <c r="CR292" s="20">
        <f t="shared" si="19"/>
        <v>57080</v>
      </c>
      <c r="CS292" s="20">
        <f t="shared" si="19"/>
        <v>52460</v>
      </c>
      <c r="CT292" s="21">
        <f t="shared" si="20"/>
        <v>4620</v>
      </c>
      <c r="CU292" s="1"/>
      <c r="CV292" s="1"/>
    </row>
    <row r="293" spans="1:100" ht="20.25" customHeight="1">
      <c r="A293" s="7">
        <v>136</v>
      </c>
      <c r="B293" s="35" t="s">
        <v>976</v>
      </c>
      <c r="C293" s="9" t="s">
        <v>977</v>
      </c>
      <c r="D293" s="9" t="s">
        <v>1414</v>
      </c>
      <c r="E293" s="9" t="s">
        <v>1411</v>
      </c>
      <c r="F293" s="83" t="s">
        <v>978</v>
      </c>
      <c r="G293" s="22"/>
      <c r="H293" s="84"/>
      <c r="I293" s="62">
        <v>6600</v>
      </c>
      <c r="J293" s="84"/>
      <c r="K293" s="14">
        <f t="shared" si="18"/>
        <v>0</v>
      </c>
      <c r="L293" s="2"/>
      <c r="M293" s="15">
        <v>1500</v>
      </c>
      <c r="N293" s="16">
        <v>1500</v>
      </c>
      <c r="O293" s="15">
        <v>1000</v>
      </c>
      <c r="P293" s="16">
        <v>1000</v>
      </c>
      <c r="Q293" s="15">
        <v>5000</v>
      </c>
      <c r="R293" s="16">
        <v>5000</v>
      </c>
      <c r="S293" s="15">
        <v>8000</v>
      </c>
      <c r="T293" s="16">
        <v>0</v>
      </c>
      <c r="U293" s="15"/>
      <c r="V293" s="16"/>
      <c r="W293" s="18">
        <v>4620</v>
      </c>
      <c r="X293" s="16">
        <v>0</v>
      </c>
      <c r="Y293" s="18">
        <v>4620</v>
      </c>
      <c r="Z293" s="16">
        <v>4620</v>
      </c>
      <c r="AA293" s="18">
        <v>4620</v>
      </c>
      <c r="AB293" s="16">
        <v>17240</v>
      </c>
      <c r="AC293" s="18">
        <v>4620</v>
      </c>
      <c r="AD293" s="16">
        <v>4620</v>
      </c>
      <c r="AE293" s="18">
        <v>4620</v>
      </c>
      <c r="AF293" s="16"/>
      <c r="AG293" s="18">
        <v>4620</v>
      </c>
      <c r="AH293" s="16"/>
      <c r="AI293" s="18">
        <v>4620</v>
      </c>
      <c r="AJ293" s="16"/>
      <c r="AK293" s="18">
        <v>4620</v>
      </c>
      <c r="AL293" s="16"/>
      <c r="AM293" s="18">
        <v>4620</v>
      </c>
      <c r="AN293" s="16"/>
      <c r="AO293" s="85"/>
      <c r="AP293" s="16"/>
      <c r="AQ293" s="85"/>
      <c r="AR293" s="16"/>
      <c r="AS293" s="85"/>
      <c r="AT293" s="16"/>
      <c r="AU293" s="17"/>
      <c r="AV293" s="16"/>
      <c r="AW293" s="17"/>
      <c r="AX293" s="16"/>
      <c r="AY293" s="17"/>
      <c r="AZ293" s="16"/>
      <c r="BA293" s="17"/>
      <c r="BB293" s="16"/>
      <c r="BC293" s="17"/>
      <c r="BD293" s="16"/>
      <c r="BE293" s="17"/>
      <c r="BF293" s="16"/>
      <c r="BG293" s="17"/>
      <c r="BH293" s="16"/>
      <c r="BI293" s="17"/>
      <c r="BJ293" s="16"/>
      <c r="BK293" s="17"/>
      <c r="BL293" s="16"/>
      <c r="BM293" s="17"/>
      <c r="BN293" s="16"/>
      <c r="BO293" s="17"/>
      <c r="BP293" s="16"/>
      <c r="BQ293" s="17"/>
      <c r="BR293" s="16"/>
      <c r="BS293" s="17"/>
      <c r="BT293" s="16"/>
      <c r="BU293" s="17"/>
      <c r="BV293" s="16"/>
      <c r="BW293" s="17"/>
      <c r="BX293" s="16"/>
      <c r="BY293" s="17"/>
      <c r="BZ293" s="16"/>
      <c r="CA293" s="17"/>
      <c r="CB293" s="16"/>
      <c r="CC293" s="17"/>
      <c r="CD293" s="16"/>
      <c r="CE293" s="15"/>
      <c r="CF293" s="16"/>
      <c r="CG293" s="15"/>
      <c r="CH293" s="16"/>
      <c r="CI293" s="15"/>
      <c r="CJ293" s="16"/>
      <c r="CK293" s="15"/>
      <c r="CL293" s="16"/>
      <c r="CM293" s="15"/>
      <c r="CN293" s="16"/>
      <c r="CO293" s="15"/>
      <c r="CP293" s="16"/>
      <c r="CQ293" s="19"/>
      <c r="CR293" s="20">
        <f t="shared" si="19"/>
        <v>57080</v>
      </c>
      <c r="CS293" s="20">
        <f t="shared" si="19"/>
        <v>33980</v>
      </c>
      <c r="CT293" s="21">
        <f t="shared" si="20"/>
        <v>23100</v>
      </c>
      <c r="CU293" s="1"/>
      <c r="CV293" s="1"/>
    </row>
    <row r="294" spans="1:100" ht="20.25" customHeight="1">
      <c r="A294" s="7">
        <v>137</v>
      </c>
      <c r="B294" s="35" t="s">
        <v>979</v>
      </c>
      <c r="C294" s="9" t="s">
        <v>980</v>
      </c>
      <c r="D294" s="9" t="s">
        <v>1414</v>
      </c>
      <c r="E294" s="9" t="s">
        <v>1411</v>
      </c>
      <c r="F294" s="83" t="s">
        <v>978</v>
      </c>
      <c r="G294" s="145"/>
      <c r="H294" s="84" t="s">
        <v>1419</v>
      </c>
      <c r="I294" s="62">
        <v>4600</v>
      </c>
      <c r="J294" s="84" t="s">
        <v>29</v>
      </c>
      <c r="K294" s="14">
        <f t="shared" si="18"/>
        <v>0</v>
      </c>
      <c r="L294" s="2"/>
      <c r="M294" s="15">
        <v>1500</v>
      </c>
      <c r="N294" s="16">
        <v>1500</v>
      </c>
      <c r="O294" s="15">
        <v>1000</v>
      </c>
      <c r="P294" s="16">
        <v>1000</v>
      </c>
      <c r="Q294" s="15">
        <v>5000</v>
      </c>
      <c r="R294" s="16">
        <v>5000</v>
      </c>
      <c r="S294" s="15">
        <v>8000</v>
      </c>
      <c r="T294" s="16">
        <v>0</v>
      </c>
      <c r="U294" s="15"/>
      <c r="V294" s="16"/>
      <c r="W294" s="18">
        <v>3220</v>
      </c>
      <c r="X294" s="16">
        <v>11220</v>
      </c>
      <c r="Y294" s="18">
        <v>3220</v>
      </c>
      <c r="Z294" s="16">
        <v>3220</v>
      </c>
      <c r="AA294" s="18">
        <v>3220</v>
      </c>
      <c r="AB294" s="16">
        <f>2940+20</f>
        <v>2960</v>
      </c>
      <c r="AC294" s="18">
        <v>3220</v>
      </c>
      <c r="AD294" s="16">
        <v>3220</v>
      </c>
      <c r="AE294" s="18">
        <v>3220</v>
      </c>
      <c r="AF294" s="16">
        <v>3220</v>
      </c>
      <c r="AG294" s="18">
        <v>3220</v>
      </c>
      <c r="AH294" s="16"/>
      <c r="AI294" s="18">
        <v>3220</v>
      </c>
      <c r="AJ294" s="16"/>
      <c r="AK294" s="18">
        <v>3220</v>
      </c>
      <c r="AL294" s="16"/>
      <c r="AM294" s="18">
        <v>3220</v>
      </c>
      <c r="AN294" s="16">
        <v>3220</v>
      </c>
      <c r="AO294" s="85"/>
      <c r="AP294" s="16"/>
      <c r="AQ294" s="85"/>
      <c r="AR294" s="16"/>
      <c r="AS294" s="85"/>
      <c r="AT294" s="16"/>
      <c r="AU294" s="17"/>
      <c r="AV294" s="16"/>
      <c r="AW294" s="17"/>
      <c r="AX294" s="16"/>
      <c r="AY294" s="17"/>
      <c r="AZ294" s="16"/>
      <c r="BA294" s="17"/>
      <c r="BB294" s="16"/>
      <c r="BC294" s="17"/>
      <c r="BD294" s="16"/>
      <c r="BE294" s="17"/>
      <c r="BF294" s="16"/>
      <c r="BG294" s="17"/>
      <c r="BH294" s="16"/>
      <c r="BI294" s="17"/>
      <c r="BJ294" s="16"/>
      <c r="BK294" s="17"/>
      <c r="BL294" s="16"/>
      <c r="BM294" s="17"/>
      <c r="BN294" s="16"/>
      <c r="BO294" s="17"/>
      <c r="BP294" s="16"/>
      <c r="BQ294" s="17"/>
      <c r="BR294" s="16"/>
      <c r="BS294" s="17"/>
      <c r="BT294" s="16"/>
      <c r="BU294" s="17"/>
      <c r="BV294" s="16"/>
      <c r="BW294" s="17"/>
      <c r="BX294" s="16"/>
      <c r="BY294" s="17"/>
      <c r="BZ294" s="16"/>
      <c r="CA294" s="17"/>
      <c r="CB294" s="16"/>
      <c r="CC294" s="17"/>
      <c r="CD294" s="16"/>
      <c r="CE294" s="15"/>
      <c r="CF294" s="16"/>
      <c r="CG294" s="15"/>
      <c r="CH294" s="16"/>
      <c r="CI294" s="15"/>
      <c r="CJ294" s="16"/>
      <c r="CK294" s="15"/>
      <c r="CL294" s="16"/>
      <c r="CM294" s="15"/>
      <c r="CN294" s="16"/>
      <c r="CO294" s="15"/>
      <c r="CP294" s="16"/>
      <c r="CQ294" s="19"/>
      <c r="CR294" s="20">
        <f t="shared" si="19"/>
        <v>44480</v>
      </c>
      <c r="CS294" s="20">
        <f t="shared" si="19"/>
        <v>34560</v>
      </c>
      <c r="CT294" s="21">
        <f t="shared" si="20"/>
        <v>9920</v>
      </c>
      <c r="CU294" s="1"/>
      <c r="CV294" s="1"/>
    </row>
    <row r="295" spans="1:100" ht="20.25" customHeight="1">
      <c r="A295" s="7">
        <v>138</v>
      </c>
      <c r="B295" s="35" t="s">
        <v>981</v>
      </c>
      <c r="C295" s="9" t="s">
        <v>982</v>
      </c>
      <c r="D295" s="9" t="s">
        <v>1414</v>
      </c>
      <c r="E295" s="9" t="s">
        <v>1411</v>
      </c>
      <c r="F295" s="83" t="s">
        <v>983</v>
      </c>
      <c r="G295" s="22"/>
      <c r="H295" s="84"/>
      <c r="I295" s="62">
        <v>6600</v>
      </c>
      <c r="J295" s="84"/>
      <c r="K295" s="14">
        <f t="shared" si="18"/>
        <v>0</v>
      </c>
      <c r="L295" s="2"/>
      <c r="M295" s="15">
        <v>1500</v>
      </c>
      <c r="N295" s="16">
        <v>1500</v>
      </c>
      <c r="O295" s="15">
        <v>1000</v>
      </c>
      <c r="P295" s="16">
        <v>1000</v>
      </c>
      <c r="Q295" s="15">
        <v>5000</v>
      </c>
      <c r="R295" s="16">
        <v>5000</v>
      </c>
      <c r="S295" s="15">
        <v>8000</v>
      </c>
      <c r="T295" s="16">
        <v>0</v>
      </c>
      <c r="U295" s="15"/>
      <c r="V295" s="16"/>
      <c r="W295" s="18">
        <v>4620</v>
      </c>
      <c r="X295" s="16">
        <v>12620</v>
      </c>
      <c r="Y295" s="18">
        <v>4620</v>
      </c>
      <c r="Z295" s="16">
        <v>0</v>
      </c>
      <c r="AA295" s="18">
        <v>4620</v>
      </c>
      <c r="AB295" s="16"/>
      <c r="AC295" s="18">
        <v>4620</v>
      </c>
      <c r="AD295" s="16">
        <v>4620</v>
      </c>
      <c r="AE295" s="18">
        <v>4620</v>
      </c>
      <c r="AF295" s="16">
        <v>9240</v>
      </c>
      <c r="AG295" s="18">
        <v>4620</v>
      </c>
      <c r="AH295" s="16"/>
      <c r="AI295" s="18">
        <v>4620</v>
      </c>
      <c r="AJ295" s="16"/>
      <c r="AK295" s="18">
        <v>4620</v>
      </c>
      <c r="AL295" s="16"/>
      <c r="AM295" s="18">
        <v>4620</v>
      </c>
      <c r="AN295" s="16">
        <v>18480</v>
      </c>
      <c r="AO295" s="85"/>
      <c r="AP295" s="16"/>
      <c r="AQ295" s="85"/>
      <c r="AR295" s="16"/>
      <c r="AS295" s="85"/>
      <c r="AT295" s="16"/>
      <c r="AU295" s="17"/>
      <c r="AV295" s="16"/>
      <c r="AW295" s="17"/>
      <c r="AX295" s="16"/>
      <c r="AY295" s="17"/>
      <c r="AZ295" s="16"/>
      <c r="BA295" s="17"/>
      <c r="BB295" s="16"/>
      <c r="BC295" s="17"/>
      <c r="BD295" s="16"/>
      <c r="BE295" s="17"/>
      <c r="BF295" s="16"/>
      <c r="BG295" s="17"/>
      <c r="BH295" s="16"/>
      <c r="BI295" s="17"/>
      <c r="BJ295" s="16"/>
      <c r="BK295" s="17"/>
      <c r="BL295" s="16"/>
      <c r="BM295" s="17"/>
      <c r="BN295" s="16"/>
      <c r="BO295" s="17"/>
      <c r="BP295" s="16"/>
      <c r="BQ295" s="17"/>
      <c r="BR295" s="16"/>
      <c r="BS295" s="17"/>
      <c r="BT295" s="16"/>
      <c r="BU295" s="17"/>
      <c r="BV295" s="16"/>
      <c r="BW295" s="17"/>
      <c r="BX295" s="16"/>
      <c r="BY295" s="17"/>
      <c r="BZ295" s="16"/>
      <c r="CA295" s="17"/>
      <c r="CB295" s="16"/>
      <c r="CC295" s="17"/>
      <c r="CD295" s="16"/>
      <c r="CE295" s="15"/>
      <c r="CF295" s="16"/>
      <c r="CG295" s="15"/>
      <c r="CH295" s="16"/>
      <c r="CI295" s="15"/>
      <c r="CJ295" s="16"/>
      <c r="CK295" s="15"/>
      <c r="CL295" s="16"/>
      <c r="CM295" s="15"/>
      <c r="CN295" s="16"/>
      <c r="CO295" s="15"/>
      <c r="CP295" s="16">
        <v>3920</v>
      </c>
      <c r="CQ295" s="19"/>
      <c r="CR295" s="20">
        <f t="shared" si="19"/>
        <v>57080</v>
      </c>
      <c r="CS295" s="20">
        <f t="shared" si="19"/>
        <v>56380</v>
      </c>
      <c r="CT295" s="21">
        <f t="shared" si="20"/>
        <v>700</v>
      </c>
      <c r="CU295" s="1"/>
      <c r="CV295" s="1"/>
    </row>
    <row r="296" spans="1:100" ht="20.25" customHeight="1">
      <c r="A296" s="7">
        <v>139</v>
      </c>
      <c r="B296" s="35" t="s">
        <v>984</v>
      </c>
      <c r="C296" s="9" t="s">
        <v>985</v>
      </c>
      <c r="D296" s="9" t="s">
        <v>1414</v>
      </c>
      <c r="E296" s="9" t="s">
        <v>1411</v>
      </c>
      <c r="F296" s="83" t="s">
        <v>986</v>
      </c>
      <c r="G296" s="145" t="s">
        <v>383</v>
      </c>
      <c r="H296" s="24" t="s">
        <v>1417</v>
      </c>
      <c r="I296" s="62">
        <v>6200</v>
      </c>
      <c r="J296" s="24"/>
      <c r="K296" s="14">
        <f t="shared" si="18"/>
        <v>0</v>
      </c>
      <c r="L296" s="2"/>
      <c r="M296" s="15">
        <v>1500</v>
      </c>
      <c r="N296" s="16">
        <v>1500</v>
      </c>
      <c r="O296" s="15">
        <v>1000</v>
      </c>
      <c r="P296" s="16">
        <v>1000</v>
      </c>
      <c r="Q296" s="15">
        <v>5000</v>
      </c>
      <c r="R296" s="16">
        <v>5000</v>
      </c>
      <c r="S296" s="15">
        <v>8000</v>
      </c>
      <c r="T296" s="90">
        <v>0</v>
      </c>
      <c r="U296" s="15"/>
      <c r="V296" s="16"/>
      <c r="W296" s="18">
        <v>4340</v>
      </c>
      <c r="X296" s="90">
        <v>12620</v>
      </c>
      <c r="Y296" s="18">
        <v>4340</v>
      </c>
      <c r="Z296" s="16">
        <v>4620</v>
      </c>
      <c r="AA296" s="18">
        <v>4340</v>
      </c>
      <c r="AB296" s="16">
        <v>0</v>
      </c>
      <c r="AC296" s="18">
        <v>4340</v>
      </c>
      <c r="AD296" s="16">
        <v>8120</v>
      </c>
      <c r="AE296" s="18">
        <v>4340</v>
      </c>
      <c r="AF296" s="16">
        <v>4340</v>
      </c>
      <c r="AG296" s="18">
        <v>4340</v>
      </c>
      <c r="AH296" s="16">
        <v>4340</v>
      </c>
      <c r="AI296" s="18">
        <v>4340</v>
      </c>
      <c r="AJ296" s="16">
        <v>4340</v>
      </c>
      <c r="AK296" s="18">
        <v>4340</v>
      </c>
      <c r="AL296" s="16">
        <v>4340</v>
      </c>
      <c r="AM296" s="18">
        <v>4340</v>
      </c>
      <c r="AN296" s="16">
        <v>4340</v>
      </c>
      <c r="AO296" s="85"/>
      <c r="AP296" s="16"/>
      <c r="AQ296" s="85"/>
      <c r="AR296" s="16"/>
      <c r="AS296" s="85"/>
      <c r="AT296" s="16"/>
      <c r="AU296" s="17"/>
      <c r="AV296" s="16"/>
      <c r="AW296" s="17"/>
      <c r="AX296" s="16"/>
      <c r="AY296" s="17"/>
      <c r="AZ296" s="16"/>
      <c r="BA296" s="17"/>
      <c r="BB296" s="16"/>
      <c r="BC296" s="17"/>
      <c r="BD296" s="16"/>
      <c r="BE296" s="17"/>
      <c r="BF296" s="16"/>
      <c r="BG296" s="17"/>
      <c r="BH296" s="16"/>
      <c r="BI296" s="17"/>
      <c r="BJ296" s="16"/>
      <c r="BK296" s="17"/>
      <c r="BL296" s="16"/>
      <c r="BM296" s="17"/>
      <c r="BN296" s="16"/>
      <c r="BO296" s="17"/>
      <c r="BP296" s="16"/>
      <c r="BQ296" s="17"/>
      <c r="BR296" s="16"/>
      <c r="BS296" s="17"/>
      <c r="BT296" s="16"/>
      <c r="BU296" s="17"/>
      <c r="BV296" s="16"/>
      <c r="BW296" s="17"/>
      <c r="BX296" s="16"/>
      <c r="BY296" s="17"/>
      <c r="BZ296" s="16"/>
      <c r="CA296" s="17"/>
      <c r="CB296" s="16"/>
      <c r="CC296" s="17"/>
      <c r="CD296" s="16"/>
      <c r="CE296" s="15"/>
      <c r="CF296" s="16"/>
      <c r="CG296" s="15"/>
      <c r="CH296" s="16"/>
      <c r="CI296" s="15"/>
      <c r="CJ296" s="16"/>
      <c r="CK296" s="15"/>
      <c r="CL296" s="16"/>
      <c r="CM296" s="15"/>
      <c r="CN296" s="16"/>
      <c r="CO296" s="15"/>
      <c r="CP296" s="16"/>
      <c r="CQ296" s="19"/>
      <c r="CR296" s="20">
        <f t="shared" si="19"/>
        <v>54560</v>
      </c>
      <c r="CS296" s="20">
        <f t="shared" si="19"/>
        <v>54560</v>
      </c>
      <c r="CT296" s="21">
        <f t="shared" si="20"/>
        <v>0</v>
      </c>
      <c r="CU296" s="1"/>
      <c r="CV296" s="1"/>
    </row>
    <row r="297" spans="1:100" ht="20.25" customHeight="1">
      <c r="A297" s="7">
        <v>140</v>
      </c>
      <c r="B297" s="35" t="s">
        <v>987</v>
      </c>
      <c r="C297" s="9" t="s">
        <v>988</v>
      </c>
      <c r="D297" s="9" t="s">
        <v>1414</v>
      </c>
      <c r="E297" s="9" t="s">
        <v>1411</v>
      </c>
      <c r="F297" s="83" t="s">
        <v>989</v>
      </c>
      <c r="G297" s="150" t="s">
        <v>383</v>
      </c>
      <c r="H297" s="24" t="s">
        <v>1417</v>
      </c>
      <c r="I297" s="62">
        <v>6200</v>
      </c>
      <c r="J297" s="24"/>
      <c r="K297" s="14">
        <f t="shared" si="18"/>
        <v>0</v>
      </c>
      <c r="L297" s="2"/>
      <c r="M297" s="15">
        <v>1500</v>
      </c>
      <c r="N297" s="16">
        <v>1500</v>
      </c>
      <c r="O297" s="15">
        <v>1000</v>
      </c>
      <c r="P297" s="16">
        <v>1000</v>
      </c>
      <c r="Q297" s="15">
        <v>5000</v>
      </c>
      <c r="R297" s="16">
        <v>5000</v>
      </c>
      <c r="S297" s="15">
        <v>8000</v>
      </c>
      <c r="T297" s="16">
        <v>0</v>
      </c>
      <c r="U297" s="15"/>
      <c r="V297" s="16"/>
      <c r="W297" s="18">
        <v>4340</v>
      </c>
      <c r="X297" s="90">
        <v>4620</v>
      </c>
      <c r="Y297" s="18">
        <v>4340</v>
      </c>
      <c r="Z297" s="16">
        <v>12620</v>
      </c>
      <c r="AA297" s="18">
        <v>4340</v>
      </c>
      <c r="AB297" s="16">
        <v>3780</v>
      </c>
      <c r="AC297" s="18">
        <v>4340</v>
      </c>
      <c r="AD297" s="16">
        <v>4340</v>
      </c>
      <c r="AE297" s="18">
        <v>4340</v>
      </c>
      <c r="AF297" s="16">
        <v>4340</v>
      </c>
      <c r="AG297" s="18">
        <v>4340</v>
      </c>
      <c r="AH297" s="16">
        <v>4340</v>
      </c>
      <c r="AI297" s="18">
        <v>4340</v>
      </c>
      <c r="AJ297" s="16"/>
      <c r="AK297" s="18">
        <v>4340</v>
      </c>
      <c r="AL297" s="16"/>
      <c r="AM297" s="18">
        <v>4340</v>
      </c>
      <c r="AN297" s="16"/>
      <c r="AO297" s="85"/>
      <c r="AP297" s="16"/>
      <c r="AQ297" s="85"/>
      <c r="AR297" s="16"/>
      <c r="AS297" s="85"/>
      <c r="AT297" s="16"/>
      <c r="AU297" s="17"/>
      <c r="AV297" s="16"/>
      <c r="AW297" s="17"/>
      <c r="AX297" s="16"/>
      <c r="AY297" s="17"/>
      <c r="AZ297" s="16"/>
      <c r="BA297" s="17"/>
      <c r="BB297" s="16"/>
      <c r="BC297" s="17"/>
      <c r="BD297" s="16"/>
      <c r="BE297" s="17"/>
      <c r="BF297" s="16"/>
      <c r="BG297" s="17"/>
      <c r="BH297" s="16"/>
      <c r="BI297" s="17"/>
      <c r="BJ297" s="16"/>
      <c r="BK297" s="17"/>
      <c r="BL297" s="16"/>
      <c r="BM297" s="17"/>
      <c r="BN297" s="16"/>
      <c r="BO297" s="17"/>
      <c r="BP297" s="16"/>
      <c r="BQ297" s="17"/>
      <c r="BR297" s="16"/>
      <c r="BS297" s="17"/>
      <c r="BT297" s="16"/>
      <c r="BU297" s="17"/>
      <c r="BV297" s="16"/>
      <c r="BW297" s="17"/>
      <c r="BX297" s="16"/>
      <c r="BY297" s="17"/>
      <c r="BZ297" s="16"/>
      <c r="CA297" s="17"/>
      <c r="CB297" s="16"/>
      <c r="CC297" s="17"/>
      <c r="CD297" s="16"/>
      <c r="CE297" s="15"/>
      <c r="CF297" s="16"/>
      <c r="CG297" s="15"/>
      <c r="CH297" s="16"/>
      <c r="CI297" s="15"/>
      <c r="CJ297" s="16"/>
      <c r="CK297" s="15"/>
      <c r="CL297" s="16"/>
      <c r="CM297" s="15"/>
      <c r="CN297" s="16"/>
      <c r="CO297" s="15"/>
      <c r="CP297" s="16"/>
      <c r="CQ297" s="19"/>
      <c r="CR297" s="20">
        <f t="shared" si="19"/>
        <v>54560</v>
      </c>
      <c r="CS297" s="20">
        <f t="shared" si="19"/>
        <v>41540</v>
      </c>
      <c r="CT297" s="21">
        <f t="shared" si="20"/>
        <v>13020</v>
      </c>
      <c r="CU297" s="1"/>
      <c r="CV297" s="1"/>
    </row>
    <row r="298" spans="1:100">
      <c r="A298" s="7">
        <v>141</v>
      </c>
      <c r="B298" s="35" t="s">
        <v>990</v>
      </c>
      <c r="C298" s="9" t="s">
        <v>991</v>
      </c>
      <c r="D298" s="9" t="s">
        <v>1414</v>
      </c>
      <c r="E298" s="9" t="s">
        <v>1411</v>
      </c>
      <c r="F298" s="83" t="s">
        <v>992</v>
      </c>
      <c r="G298" s="145" t="s">
        <v>383</v>
      </c>
      <c r="H298" s="24" t="s">
        <v>1417</v>
      </c>
      <c r="I298" s="62">
        <v>6200</v>
      </c>
      <c r="J298" s="24"/>
      <c r="K298" s="27">
        <f t="shared" si="18"/>
        <v>0</v>
      </c>
      <c r="L298" s="2"/>
      <c r="M298" s="15">
        <v>1500</v>
      </c>
      <c r="N298" s="16">
        <v>1500</v>
      </c>
      <c r="O298" s="15">
        <v>1000</v>
      </c>
      <c r="P298" s="16">
        <v>1000</v>
      </c>
      <c r="Q298" s="15">
        <v>5000</v>
      </c>
      <c r="R298" s="16">
        <v>5000</v>
      </c>
      <c r="S298" s="15">
        <v>8000</v>
      </c>
      <c r="T298" s="16">
        <v>8000</v>
      </c>
      <c r="U298" s="15"/>
      <c r="V298" s="16"/>
      <c r="W298" s="18">
        <v>4340</v>
      </c>
      <c r="X298" s="16">
        <v>4620</v>
      </c>
      <c r="Y298" s="18">
        <v>4340</v>
      </c>
      <c r="Z298" s="16">
        <v>4620</v>
      </c>
      <c r="AA298" s="18">
        <v>4340</v>
      </c>
      <c r="AB298" s="16">
        <v>4620</v>
      </c>
      <c r="AC298" s="18">
        <v>4340</v>
      </c>
      <c r="AD298" s="16">
        <v>3500</v>
      </c>
      <c r="AE298" s="18">
        <v>4340</v>
      </c>
      <c r="AF298" s="16"/>
      <c r="AG298" s="18">
        <v>4340</v>
      </c>
      <c r="AH298" s="16">
        <v>8680</v>
      </c>
      <c r="AI298" s="18">
        <v>4340</v>
      </c>
      <c r="AJ298" s="16"/>
      <c r="AK298" s="18">
        <v>4340</v>
      </c>
      <c r="AL298" s="16"/>
      <c r="AM298" s="18">
        <v>4340</v>
      </c>
      <c r="AN298" s="16">
        <v>13020</v>
      </c>
      <c r="AO298" s="85"/>
      <c r="AP298" s="16"/>
      <c r="AQ298" s="85"/>
      <c r="AR298" s="16"/>
      <c r="AS298" s="85"/>
      <c r="AT298" s="16"/>
      <c r="AU298" s="17"/>
      <c r="AV298" s="16"/>
      <c r="AW298" s="17"/>
      <c r="AX298" s="16"/>
      <c r="AY298" s="17"/>
      <c r="AZ298" s="16"/>
      <c r="BA298" s="17"/>
      <c r="BB298" s="16"/>
      <c r="BC298" s="17"/>
      <c r="BD298" s="16"/>
      <c r="BE298" s="17"/>
      <c r="BF298" s="16"/>
      <c r="BG298" s="17"/>
      <c r="BH298" s="16"/>
      <c r="BI298" s="17"/>
      <c r="BJ298" s="16"/>
      <c r="BK298" s="17"/>
      <c r="BL298" s="16"/>
      <c r="BM298" s="17"/>
      <c r="BN298" s="16"/>
      <c r="BO298" s="17"/>
      <c r="BP298" s="16"/>
      <c r="BQ298" s="17"/>
      <c r="BR298" s="16"/>
      <c r="BS298" s="17"/>
      <c r="BT298" s="16"/>
      <c r="BU298" s="17"/>
      <c r="BV298" s="16"/>
      <c r="BW298" s="17"/>
      <c r="BX298" s="16"/>
      <c r="BY298" s="17"/>
      <c r="BZ298" s="16"/>
      <c r="CA298" s="17"/>
      <c r="CB298" s="16"/>
      <c r="CC298" s="17"/>
      <c r="CD298" s="16"/>
      <c r="CE298" s="15"/>
      <c r="CF298" s="16"/>
      <c r="CG298" s="15"/>
      <c r="CH298" s="16"/>
      <c r="CI298" s="15"/>
      <c r="CJ298" s="16"/>
      <c r="CK298" s="15"/>
      <c r="CL298" s="16"/>
      <c r="CM298" s="15"/>
      <c r="CN298" s="16"/>
      <c r="CO298" s="15"/>
      <c r="CP298" s="16"/>
      <c r="CQ298" s="19"/>
      <c r="CR298" s="20">
        <f t="shared" si="19"/>
        <v>54560</v>
      </c>
      <c r="CS298" s="20">
        <f t="shared" si="19"/>
        <v>54560</v>
      </c>
      <c r="CT298" s="21">
        <f t="shared" si="20"/>
        <v>0</v>
      </c>
      <c r="CU298" s="1"/>
      <c r="CV298" s="1"/>
    </row>
    <row r="299" spans="1:100" ht="20.25" customHeight="1">
      <c r="A299" s="7">
        <v>108</v>
      </c>
      <c r="B299" s="35" t="s">
        <v>345</v>
      </c>
      <c r="C299" s="9" t="s">
        <v>346</v>
      </c>
      <c r="D299" s="9" t="s">
        <v>1414</v>
      </c>
      <c r="E299" s="9" t="s">
        <v>1412</v>
      </c>
      <c r="F299" s="10" t="s">
        <v>347</v>
      </c>
      <c r="G299" s="22"/>
      <c r="H299" s="24"/>
      <c r="I299" s="12">
        <v>6600</v>
      </c>
      <c r="J299" s="24"/>
      <c r="K299" s="27">
        <f>CT299</f>
        <v>0</v>
      </c>
      <c r="L299" s="2"/>
      <c r="M299" s="15">
        <v>1500</v>
      </c>
      <c r="N299" s="16">
        <v>1500</v>
      </c>
      <c r="O299" s="15">
        <v>1000</v>
      </c>
      <c r="P299" s="16">
        <v>1000</v>
      </c>
      <c r="Q299" s="15">
        <v>5000</v>
      </c>
      <c r="R299" s="16">
        <v>5000</v>
      </c>
      <c r="S299" s="15">
        <v>8000</v>
      </c>
      <c r="T299" s="16">
        <v>0</v>
      </c>
      <c r="U299" s="17"/>
      <c r="V299" s="16"/>
      <c r="W299" s="15"/>
      <c r="X299" s="16"/>
      <c r="Y299" s="18">
        <v>4620</v>
      </c>
      <c r="Z299" s="16">
        <v>4620</v>
      </c>
      <c r="AA299" s="18">
        <v>4620</v>
      </c>
      <c r="AB299" s="16">
        <f>4620+8000</f>
        <v>12620</v>
      </c>
      <c r="AC299" s="18">
        <v>4620</v>
      </c>
      <c r="AD299" s="16">
        <v>4620</v>
      </c>
      <c r="AE299" s="18">
        <v>4620</v>
      </c>
      <c r="AF299" s="16">
        <v>4620</v>
      </c>
      <c r="AG299" s="18">
        <v>4620</v>
      </c>
      <c r="AH299" s="16">
        <v>4620</v>
      </c>
      <c r="AI299" s="18">
        <v>4620</v>
      </c>
      <c r="AJ299" s="16">
        <v>4620</v>
      </c>
      <c r="AK299" s="18">
        <v>4620</v>
      </c>
      <c r="AL299" s="16"/>
      <c r="AM299" s="18">
        <v>4620</v>
      </c>
      <c r="AN299" s="16"/>
      <c r="AO299" s="18">
        <v>4620</v>
      </c>
      <c r="AP299" s="16">
        <f>4620+9240</f>
        <v>13860</v>
      </c>
      <c r="AQ299" s="17"/>
      <c r="AR299" s="16"/>
      <c r="AS299" s="17"/>
      <c r="AT299" s="16"/>
      <c r="AU299" s="17"/>
      <c r="AV299" s="16"/>
      <c r="AW299" s="17"/>
      <c r="AX299" s="16"/>
      <c r="AY299" s="17"/>
      <c r="AZ299" s="16"/>
      <c r="BA299" s="17"/>
      <c r="BB299" s="16"/>
      <c r="BC299" s="17"/>
      <c r="BD299" s="16"/>
      <c r="BE299" s="17"/>
      <c r="BF299" s="16"/>
      <c r="BG299" s="17"/>
      <c r="BH299" s="16"/>
      <c r="BI299" s="17"/>
      <c r="BJ299" s="16"/>
      <c r="BK299" s="17"/>
      <c r="BL299" s="16"/>
      <c r="BM299" s="17"/>
      <c r="BN299" s="16"/>
      <c r="BO299" s="17"/>
      <c r="BP299" s="16"/>
      <c r="BQ299" s="17"/>
      <c r="BR299" s="16"/>
      <c r="BS299" s="17"/>
      <c r="BT299" s="16"/>
      <c r="BU299" s="17"/>
      <c r="BV299" s="16"/>
      <c r="BW299" s="17"/>
      <c r="BX299" s="16"/>
      <c r="BY299" s="17"/>
      <c r="BZ299" s="16"/>
      <c r="CA299" s="17"/>
      <c r="CB299" s="16"/>
      <c r="CC299" s="17"/>
      <c r="CD299" s="16"/>
      <c r="CE299" s="15"/>
      <c r="CF299" s="16"/>
      <c r="CG299" s="15"/>
      <c r="CH299" s="16"/>
      <c r="CI299" s="15"/>
      <c r="CJ299" s="16"/>
      <c r="CK299" s="15"/>
      <c r="CL299" s="16"/>
      <c r="CM299" s="15"/>
      <c r="CN299" s="16"/>
      <c r="CO299" s="15"/>
      <c r="CP299" s="16"/>
      <c r="CQ299" s="19"/>
      <c r="CR299" s="20">
        <f t="shared" si="19"/>
        <v>57080</v>
      </c>
      <c r="CS299" s="20">
        <f t="shared" si="19"/>
        <v>57080</v>
      </c>
      <c r="CT299" s="21">
        <f t="shared" si="20"/>
        <v>0</v>
      </c>
      <c r="CU299" s="1"/>
      <c r="CV299" s="1"/>
    </row>
    <row r="300" spans="1:100" ht="20.25" customHeight="1">
      <c r="A300" s="7">
        <v>109</v>
      </c>
      <c r="B300" s="35" t="s">
        <v>348</v>
      </c>
      <c r="C300" s="9" t="s">
        <v>349</v>
      </c>
      <c r="D300" s="9" t="s">
        <v>1414</v>
      </c>
      <c r="E300" s="9" t="s">
        <v>1412</v>
      </c>
      <c r="F300" s="10" t="s">
        <v>350</v>
      </c>
      <c r="G300" s="11"/>
      <c r="H300" s="13"/>
      <c r="I300" s="12">
        <v>6600</v>
      </c>
      <c r="K300" s="27">
        <f>CT300</f>
        <v>0</v>
      </c>
      <c r="L300" s="2"/>
      <c r="M300" s="15">
        <v>1500</v>
      </c>
      <c r="N300" s="16">
        <v>1500</v>
      </c>
      <c r="O300" s="15">
        <v>1000</v>
      </c>
      <c r="P300" s="16">
        <v>1000</v>
      </c>
      <c r="Q300" s="15">
        <v>5000</v>
      </c>
      <c r="R300" s="16">
        <v>5000</v>
      </c>
      <c r="S300" s="15">
        <v>8000</v>
      </c>
      <c r="T300" s="16">
        <v>0</v>
      </c>
      <c r="U300" s="17"/>
      <c r="V300" s="16"/>
      <c r="W300" s="15"/>
      <c r="X300" s="16">
        <v>8000</v>
      </c>
      <c r="Y300" s="18">
        <v>4620</v>
      </c>
      <c r="Z300" s="16">
        <v>4620</v>
      </c>
      <c r="AA300" s="18">
        <v>4620</v>
      </c>
      <c r="AB300" s="16">
        <v>4620</v>
      </c>
      <c r="AC300" s="18">
        <v>4620</v>
      </c>
      <c r="AD300" s="16">
        <v>0</v>
      </c>
      <c r="AE300" s="18">
        <v>4620</v>
      </c>
      <c r="AF300" s="16">
        <v>9240</v>
      </c>
      <c r="AG300" s="18">
        <v>4620</v>
      </c>
      <c r="AH300" s="16">
        <v>4620</v>
      </c>
      <c r="AI300" s="18">
        <v>4620</v>
      </c>
      <c r="AJ300" s="16">
        <v>4620</v>
      </c>
      <c r="AK300" s="18">
        <v>4620</v>
      </c>
      <c r="AL300" s="16">
        <v>4620</v>
      </c>
      <c r="AM300" s="18">
        <v>4620</v>
      </c>
      <c r="AN300" s="16"/>
      <c r="AO300" s="18">
        <v>4620</v>
      </c>
      <c r="AP300" s="16">
        <v>9240</v>
      </c>
      <c r="AQ300" s="17"/>
      <c r="AR300" s="16"/>
      <c r="AS300" s="17"/>
      <c r="AT300" s="16"/>
      <c r="AU300" s="17"/>
      <c r="AV300" s="16"/>
      <c r="AW300" s="17"/>
      <c r="AX300" s="16"/>
      <c r="AY300" s="17"/>
      <c r="AZ300" s="16"/>
      <c r="BA300" s="17"/>
      <c r="BB300" s="16"/>
      <c r="BC300" s="17"/>
      <c r="BD300" s="16"/>
      <c r="BE300" s="17"/>
      <c r="BF300" s="16"/>
      <c r="BG300" s="17"/>
      <c r="BH300" s="16"/>
      <c r="BI300" s="17"/>
      <c r="BJ300" s="16"/>
      <c r="BK300" s="17"/>
      <c r="BL300" s="16"/>
      <c r="BM300" s="17"/>
      <c r="BN300" s="16"/>
      <c r="BO300" s="17"/>
      <c r="BP300" s="16"/>
      <c r="BQ300" s="17"/>
      <c r="BR300" s="16"/>
      <c r="BS300" s="17"/>
      <c r="BT300" s="16"/>
      <c r="BU300" s="17"/>
      <c r="BV300" s="16"/>
      <c r="BW300" s="17"/>
      <c r="BX300" s="16"/>
      <c r="BY300" s="17"/>
      <c r="BZ300" s="16"/>
      <c r="CA300" s="17"/>
      <c r="CB300" s="16"/>
      <c r="CC300" s="17"/>
      <c r="CD300" s="16"/>
      <c r="CE300" s="15"/>
      <c r="CF300" s="16"/>
      <c r="CG300" s="15"/>
      <c r="CH300" s="16"/>
      <c r="CI300" s="15"/>
      <c r="CJ300" s="16"/>
      <c r="CK300" s="15"/>
      <c r="CL300" s="16"/>
      <c r="CM300" s="15"/>
      <c r="CN300" s="16"/>
      <c r="CO300" s="15"/>
      <c r="CP300" s="16"/>
      <c r="CQ300" s="19"/>
      <c r="CR300" s="20">
        <f t="shared" si="19"/>
        <v>57080</v>
      </c>
      <c r="CS300" s="20">
        <f t="shared" si="19"/>
        <v>57080</v>
      </c>
      <c r="CT300" s="21">
        <f t="shared" si="20"/>
        <v>0</v>
      </c>
      <c r="CU300" s="1"/>
      <c r="CV300" s="1"/>
    </row>
    <row r="301" spans="1:100" ht="20.25" customHeight="1">
      <c r="A301" s="7">
        <v>110</v>
      </c>
      <c r="B301" s="35" t="s">
        <v>351</v>
      </c>
      <c r="C301" s="9" t="s">
        <v>352</v>
      </c>
      <c r="D301" s="9" t="s">
        <v>1414</v>
      </c>
      <c r="E301" s="9" t="s">
        <v>1412</v>
      </c>
      <c r="F301" s="10" t="s">
        <v>350</v>
      </c>
      <c r="G301" s="22"/>
      <c r="H301" s="24"/>
      <c r="I301" s="12">
        <v>6600</v>
      </c>
      <c r="J301" s="24"/>
      <c r="K301" s="14">
        <f>CT301</f>
        <v>13860</v>
      </c>
      <c r="L301" s="2"/>
      <c r="M301" s="15">
        <v>1500</v>
      </c>
      <c r="N301" s="16">
        <v>1500</v>
      </c>
      <c r="O301" s="15">
        <v>1000</v>
      </c>
      <c r="P301" s="16">
        <v>1000</v>
      </c>
      <c r="Q301" s="15">
        <v>5000</v>
      </c>
      <c r="R301" s="16">
        <v>5000</v>
      </c>
      <c r="S301" s="15">
        <v>8000</v>
      </c>
      <c r="T301" s="16"/>
      <c r="U301" s="17"/>
      <c r="V301" s="16"/>
      <c r="W301" s="15"/>
      <c r="X301" s="16">
        <v>0</v>
      </c>
      <c r="Y301" s="18">
        <v>4620</v>
      </c>
      <c r="Z301" s="16">
        <v>0</v>
      </c>
      <c r="AA301" s="18">
        <v>4620</v>
      </c>
      <c r="AB301" s="16"/>
      <c r="AC301" s="18">
        <v>4620</v>
      </c>
      <c r="AD301" s="16"/>
      <c r="AE301" s="18">
        <v>4620</v>
      </c>
      <c r="AF301" s="16">
        <f>12200+5040</f>
        <v>17240</v>
      </c>
      <c r="AG301" s="18">
        <v>4620</v>
      </c>
      <c r="AH301" s="16"/>
      <c r="AI301" s="18">
        <v>4620</v>
      </c>
      <c r="AJ301" s="16">
        <v>4620</v>
      </c>
      <c r="AK301" s="18">
        <v>4620</v>
      </c>
      <c r="AL301" s="16"/>
      <c r="AM301" s="18">
        <v>4620</v>
      </c>
      <c r="AN301" s="16">
        <f>4620+4620</f>
        <v>9240</v>
      </c>
      <c r="AO301" s="18">
        <v>4620</v>
      </c>
      <c r="AP301" s="16">
        <v>4620</v>
      </c>
      <c r="AQ301" s="17"/>
      <c r="AR301" s="16"/>
      <c r="AS301" s="17"/>
      <c r="AT301" s="16"/>
      <c r="AU301" s="17"/>
      <c r="AV301" s="16"/>
      <c r="AW301" s="17"/>
      <c r="AX301" s="16"/>
      <c r="AY301" s="17"/>
      <c r="AZ301" s="16"/>
      <c r="BA301" s="17"/>
      <c r="BB301" s="16"/>
      <c r="BC301" s="17"/>
      <c r="BD301" s="16"/>
      <c r="BE301" s="17"/>
      <c r="BF301" s="16"/>
      <c r="BG301" s="17"/>
      <c r="BH301" s="16"/>
      <c r="BI301" s="17"/>
      <c r="BJ301" s="16"/>
      <c r="BK301" s="17"/>
      <c r="BL301" s="16"/>
      <c r="BM301" s="17"/>
      <c r="BN301" s="16"/>
      <c r="BO301" s="17"/>
      <c r="BP301" s="16"/>
      <c r="BQ301" s="17"/>
      <c r="BR301" s="16"/>
      <c r="BS301" s="17"/>
      <c r="BT301" s="16"/>
      <c r="BU301" s="17"/>
      <c r="BV301" s="16"/>
      <c r="BW301" s="17"/>
      <c r="BX301" s="16"/>
      <c r="BY301" s="17"/>
      <c r="BZ301" s="16"/>
      <c r="CA301" s="17"/>
      <c r="CB301" s="16"/>
      <c r="CC301" s="17"/>
      <c r="CD301" s="16"/>
      <c r="CE301" s="15"/>
      <c r="CF301" s="16"/>
      <c r="CG301" s="15"/>
      <c r="CH301" s="16"/>
      <c r="CI301" s="15"/>
      <c r="CJ301" s="16"/>
      <c r="CK301" s="15"/>
      <c r="CL301" s="16"/>
      <c r="CM301" s="15"/>
      <c r="CN301" s="16"/>
      <c r="CO301" s="15"/>
      <c r="CP301" s="16"/>
      <c r="CQ301" s="19"/>
      <c r="CR301" s="20">
        <f t="shared" si="19"/>
        <v>57080</v>
      </c>
      <c r="CS301" s="20">
        <f t="shared" si="19"/>
        <v>43220</v>
      </c>
      <c r="CT301" s="21">
        <f t="shared" si="20"/>
        <v>13860</v>
      </c>
      <c r="CU301" s="1"/>
      <c r="CV301" s="1"/>
    </row>
    <row r="302" spans="1:100" ht="20.25" customHeight="1">
      <c r="A302" s="7">
        <v>142</v>
      </c>
      <c r="B302" s="35" t="s">
        <v>993</v>
      </c>
      <c r="C302" s="9" t="s">
        <v>994</v>
      </c>
      <c r="D302" s="9" t="s">
        <v>1414</v>
      </c>
      <c r="E302" s="9" t="s">
        <v>1411</v>
      </c>
      <c r="F302" s="83" t="s">
        <v>995</v>
      </c>
      <c r="G302" s="144"/>
      <c r="H302" s="100"/>
      <c r="I302" s="62">
        <v>6600</v>
      </c>
      <c r="J302" s="100"/>
      <c r="K302" s="14">
        <f>CV302</f>
        <v>0</v>
      </c>
      <c r="L302" s="2"/>
      <c r="M302" s="15">
        <v>1500</v>
      </c>
      <c r="N302" s="16">
        <v>1500</v>
      </c>
      <c r="O302" s="15">
        <v>1000</v>
      </c>
      <c r="P302" s="16">
        <v>1000</v>
      </c>
      <c r="Q302" s="15">
        <v>5000</v>
      </c>
      <c r="R302" s="16">
        <v>5000</v>
      </c>
      <c r="S302" s="15">
        <v>8000</v>
      </c>
      <c r="T302" s="16"/>
      <c r="U302" s="15"/>
      <c r="V302" s="16"/>
      <c r="W302" s="18">
        <v>4620</v>
      </c>
      <c r="X302" s="90">
        <v>4620</v>
      </c>
      <c r="Y302" s="18">
        <v>4620</v>
      </c>
      <c r="Z302" s="16">
        <v>4620</v>
      </c>
      <c r="AA302" s="18">
        <v>4620</v>
      </c>
      <c r="AB302" s="16"/>
      <c r="AC302" s="18">
        <v>4620</v>
      </c>
      <c r="AD302" s="16"/>
      <c r="AE302" s="18">
        <v>4620</v>
      </c>
      <c r="AF302" s="16">
        <v>21860</v>
      </c>
      <c r="AG302" s="18">
        <v>4620</v>
      </c>
      <c r="AH302" s="16"/>
      <c r="AI302" s="18">
        <v>4620</v>
      </c>
      <c r="AJ302" s="16"/>
      <c r="AK302" s="18">
        <v>4620</v>
      </c>
      <c r="AL302" s="16"/>
      <c r="AM302" s="18">
        <v>4620</v>
      </c>
      <c r="AN302" s="16"/>
      <c r="AO302" s="85"/>
      <c r="AP302" s="16"/>
      <c r="AQ302" s="85"/>
      <c r="AR302" s="16"/>
      <c r="AS302" s="85"/>
      <c r="AT302" s="16"/>
      <c r="AU302" s="17"/>
      <c r="AV302" s="16"/>
      <c r="AW302" s="17"/>
      <c r="AX302" s="16"/>
      <c r="AY302" s="17"/>
      <c r="AZ302" s="16"/>
      <c r="BA302" s="17"/>
      <c r="BB302" s="16"/>
      <c r="BC302" s="17"/>
      <c r="BD302" s="16"/>
      <c r="BE302" s="17"/>
      <c r="BF302" s="16"/>
      <c r="BG302" s="17"/>
      <c r="BH302" s="16"/>
      <c r="BI302" s="17"/>
      <c r="BJ302" s="16"/>
      <c r="BK302" s="17"/>
      <c r="BL302" s="16"/>
      <c r="BM302" s="17"/>
      <c r="BN302" s="16"/>
      <c r="BO302" s="17"/>
      <c r="BP302" s="16"/>
      <c r="BQ302" s="17"/>
      <c r="BR302" s="16"/>
      <c r="BS302" s="17"/>
      <c r="BT302" s="16"/>
      <c r="BU302" s="17"/>
      <c r="BV302" s="16"/>
      <c r="BW302" s="17"/>
      <c r="BX302" s="16"/>
      <c r="BY302" s="17"/>
      <c r="BZ302" s="16"/>
      <c r="CA302" s="17"/>
      <c r="CB302" s="16"/>
      <c r="CC302" s="17"/>
      <c r="CD302" s="16"/>
      <c r="CE302" s="15"/>
      <c r="CF302" s="16"/>
      <c r="CG302" s="15"/>
      <c r="CH302" s="16"/>
      <c r="CI302" s="15"/>
      <c r="CJ302" s="16"/>
      <c r="CK302" s="15"/>
      <c r="CL302" s="16"/>
      <c r="CM302" s="15"/>
      <c r="CN302" s="16"/>
      <c r="CO302" s="15"/>
      <c r="CP302" s="16"/>
      <c r="CQ302" s="19"/>
      <c r="CR302" s="20">
        <f t="shared" si="19"/>
        <v>57080</v>
      </c>
      <c r="CS302" s="20">
        <f t="shared" si="19"/>
        <v>38600</v>
      </c>
      <c r="CT302" s="21">
        <f t="shared" si="20"/>
        <v>18480</v>
      </c>
      <c r="CU302" s="1"/>
      <c r="CV302" s="1"/>
    </row>
    <row r="303" spans="1:100" ht="20.25" customHeight="1">
      <c r="A303" s="7">
        <v>111</v>
      </c>
      <c r="B303" s="35" t="s">
        <v>353</v>
      </c>
      <c r="C303" s="9" t="s">
        <v>354</v>
      </c>
      <c r="D303" s="9" t="s">
        <v>1414</v>
      </c>
      <c r="E303" s="9" t="s">
        <v>1412</v>
      </c>
      <c r="F303" s="10" t="s">
        <v>355</v>
      </c>
      <c r="G303" s="143" t="s">
        <v>18</v>
      </c>
      <c r="H303" s="24" t="s">
        <v>1417</v>
      </c>
      <c r="I303" s="12">
        <v>6200</v>
      </c>
      <c r="J303" s="24"/>
      <c r="K303" s="14">
        <f>CT303</f>
        <v>-2520</v>
      </c>
      <c r="L303" s="2"/>
      <c r="M303" s="15">
        <v>1500</v>
      </c>
      <c r="N303" s="16">
        <v>1500</v>
      </c>
      <c r="O303" s="15">
        <v>1000</v>
      </c>
      <c r="P303" s="16">
        <v>1000</v>
      </c>
      <c r="Q303" s="15">
        <v>5000</v>
      </c>
      <c r="R303" s="16">
        <v>5000</v>
      </c>
      <c r="S303" s="15">
        <v>8000</v>
      </c>
      <c r="T303" s="16"/>
      <c r="U303" s="17"/>
      <c r="V303" s="16"/>
      <c r="W303" s="15"/>
      <c r="X303" s="16"/>
      <c r="Y303" s="18">
        <v>4340</v>
      </c>
      <c r="Z303" s="16">
        <v>0</v>
      </c>
      <c r="AA303" s="18">
        <v>4340</v>
      </c>
      <c r="AB303" s="16">
        <f>4620+0</f>
        <v>4620</v>
      </c>
      <c r="AC303" s="18">
        <v>4340</v>
      </c>
      <c r="AD303" s="16">
        <v>12620</v>
      </c>
      <c r="AE303" s="18">
        <v>4340</v>
      </c>
      <c r="AF303" s="16">
        <f>4620+4620</f>
        <v>9240</v>
      </c>
      <c r="AG303" s="18">
        <v>4340</v>
      </c>
      <c r="AH303" s="16">
        <v>4620</v>
      </c>
      <c r="AI303" s="18">
        <v>4340</v>
      </c>
      <c r="AJ303" s="16">
        <v>4620</v>
      </c>
      <c r="AK303" s="18">
        <v>4340</v>
      </c>
      <c r="AL303" s="16">
        <v>4620</v>
      </c>
      <c r="AM303" s="18">
        <v>4340</v>
      </c>
      <c r="AN303" s="16">
        <v>4620</v>
      </c>
      <c r="AO303" s="18">
        <v>4340</v>
      </c>
      <c r="AP303" s="16">
        <v>4620</v>
      </c>
      <c r="AQ303" s="17"/>
      <c r="AR303" s="16"/>
      <c r="AS303" s="17"/>
      <c r="AT303" s="16"/>
      <c r="AU303" s="17"/>
      <c r="AV303" s="16"/>
      <c r="AW303" s="17"/>
      <c r="AX303" s="16"/>
      <c r="AY303" s="17"/>
      <c r="AZ303" s="16"/>
      <c r="BA303" s="17"/>
      <c r="BB303" s="16"/>
      <c r="BC303" s="17"/>
      <c r="BD303" s="16"/>
      <c r="BE303" s="17"/>
      <c r="BF303" s="16"/>
      <c r="BG303" s="17"/>
      <c r="BH303" s="16"/>
      <c r="BI303" s="17"/>
      <c r="BJ303" s="16"/>
      <c r="BK303" s="17"/>
      <c r="BL303" s="16"/>
      <c r="BM303" s="17"/>
      <c r="BN303" s="16"/>
      <c r="BO303" s="17"/>
      <c r="BP303" s="16"/>
      <c r="BQ303" s="17"/>
      <c r="BR303" s="16"/>
      <c r="BS303" s="17"/>
      <c r="BT303" s="16"/>
      <c r="BU303" s="17"/>
      <c r="BV303" s="16"/>
      <c r="BW303" s="17"/>
      <c r="BX303" s="16"/>
      <c r="BY303" s="17"/>
      <c r="BZ303" s="16"/>
      <c r="CA303" s="17"/>
      <c r="CB303" s="16"/>
      <c r="CC303" s="17"/>
      <c r="CD303" s="16"/>
      <c r="CE303" s="15"/>
      <c r="CF303" s="16"/>
      <c r="CG303" s="15"/>
      <c r="CH303" s="16"/>
      <c r="CI303" s="15"/>
      <c r="CJ303" s="16"/>
      <c r="CK303" s="15"/>
      <c r="CL303" s="16"/>
      <c r="CM303" s="15"/>
      <c r="CN303" s="16"/>
      <c r="CO303" s="15"/>
      <c r="CP303" s="16"/>
      <c r="CQ303" s="19"/>
      <c r="CR303" s="20">
        <f t="shared" si="19"/>
        <v>54560</v>
      </c>
      <c r="CS303" s="20">
        <f t="shared" si="19"/>
        <v>57080</v>
      </c>
      <c r="CT303" s="21">
        <f t="shared" si="20"/>
        <v>-2520</v>
      </c>
      <c r="CU303" s="1"/>
      <c r="CV303" s="1"/>
    </row>
    <row r="304" spans="1:100" ht="20.25" customHeight="1">
      <c r="A304" s="7">
        <v>143</v>
      </c>
      <c r="B304" s="35" t="s">
        <v>996</v>
      </c>
      <c r="C304" s="9" t="s">
        <v>997</v>
      </c>
      <c r="D304" s="9" t="s">
        <v>1414</v>
      </c>
      <c r="E304" s="9" t="s">
        <v>1411</v>
      </c>
      <c r="F304" s="83" t="s">
        <v>998</v>
      </c>
      <c r="G304" s="22"/>
      <c r="H304" s="84"/>
      <c r="I304" s="62">
        <v>6600</v>
      </c>
      <c r="J304" s="84"/>
      <c r="K304" s="14">
        <f t="shared" ref="K304:K312" si="21">CV304</f>
        <v>0</v>
      </c>
      <c r="L304" s="2"/>
      <c r="M304" s="15">
        <v>1500</v>
      </c>
      <c r="N304" s="16">
        <v>1500</v>
      </c>
      <c r="O304" s="15">
        <v>1000</v>
      </c>
      <c r="P304" s="16">
        <v>1000</v>
      </c>
      <c r="Q304" s="15">
        <v>5000</v>
      </c>
      <c r="R304" s="16">
        <v>5000</v>
      </c>
      <c r="S304" s="15">
        <v>8000</v>
      </c>
      <c r="T304" s="16">
        <f>0+0</f>
        <v>0</v>
      </c>
      <c r="U304" s="15"/>
      <c r="V304" s="16"/>
      <c r="W304" s="18">
        <v>4620</v>
      </c>
      <c r="X304" s="16">
        <v>0</v>
      </c>
      <c r="Y304" s="18">
        <v>4620</v>
      </c>
      <c r="Z304" s="16">
        <v>0</v>
      </c>
      <c r="AA304" s="18">
        <v>4620</v>
      </c>
      <c r="AB304" s="16">
        <f>10000+0</f>
        <v>10000</v>
      </c>
      <c r="AC304" s="18">
        <v>4620</v>
      </c>
      <c r="AD304" s="16">
        <v>16480</v>
      </c>
      <c r="AE304" s="18">
        <v>4620</v>
      </c>
      <c r="AF304" s="16"/>
      <c r="AG304" s="18">
        <v>4620</v>
      </c>
      <c r="AH304" s="16"/>
      <c r="AI304" s="18">
        <v>4620</v>
      </c>
      <c r="AJ304" s="16"/>
      <c r="AK304" s="18">
        <v>4620</v>
      </c>
      <c r="AL304" s="16"/>
      <c r="AM304" s="18">
        <v>4620</v>
      </c>
      <c r="AN304" s="16">
        <v>18480</v>
      </c>
      <c r="AO304" s="85"/>
      <c r="AP304" s="16"/>
      <c r="AQ304" s="85"/>
      <c r="AR304" s="16"/>
      <c r="AS304" s="85"/>
      <c r="AT304" s="16"/>
      <c r="AU304" s="17"/>
      <c r="AV304" s="16"/>
      <c r="AW304" s="17"/>
      <c r="AX304" s="16"/>
      <c r="AY304" s="17"/>
      <c r="AZ304" s="16"/>
      <c r="BA304" s="17"/>
      <c r="BB304" s="16"/>
      <c r="BC304" s="17"/>
      <c r="BD304" s="16"/>
      <c r="BE304" s="17"/>
      <c r="BF304" s="16"/>
      <c r="BG304" s="17"/>
      <c r="BH304" s="16"/>
      <c r="BI304" s="17"/>
      <c r="BJ304" s="16"/>
      <c r="BK304" s="17"/>
      <c r="BL304" s="16"/>
      <c r="BM304" s="17"/>
      <c r="BN304" s="16"/>
      <c r="BO304" s="17"/>
      <c r="BP304" s="16"/>
      <c r="BQ304" s="17"/>
      <c r="BR304" s="16"/>
      <c r="BS304" s="17"/>
      <c r="BT304" s="16"/>
      <c r="BU304" s="17"/>
      <c r="BV304" s="16"/>
      <c r="BW304" s="17"/>
      <c r="BX304" s="16"/>
      <c r="BY304" s="17"/>
      <c r="BZ304" s="16"/>
      <c r="CA304" s="17"/>
      <c r="CB304" s="16"/>
      <c r="CC304" s="17"/>
      <c r="CD304" s="16"/>
      <c r="CE304" s="15"/>
      <c r="CF304" s="16"/>
      <c r="CG304" s="15"/>
      <c r="CH304" s="16"/>
      <c r="CI304" s="15"/>
      <c r="CJ304" s="16"/>
      <c r="CK304" s="15"/>
      <c r="CL304" s="16"/>
      <c r="CM304" s="15"/>
      <c r="CN304" s="16"/>
      <c r="CO304" s="15"/>
      <c r="CP304" s="16"/>
      <c r="CQ304" s="19"/>
      <c r="CR304" s="20">
        <f t="shared" si="19"/>
        <v>57080</v>
      </c>
      <c r="CS304" s="20">
        <f t="shared" si="19"/>
        <v>52460</v>
      </c>
      <c r="CT304" s="21">
        <f t="shared" si="20"/>
        <v>4620</v>
      </c>
      <c r="CU304" s="1"/>
      <c r="CV304" s="1"/>
    </row>
    <row r="305" spans="1:100" ht="20.25" customHeight="1">
      <c r="A305" s="7">
        <v>144</v>
      </c>
      <c r="B305" s="35" t="s">
        <v>999</v>
      </c>
      <c r="C305" s="9" t="s">
        <v>1000</v>
      </c>
      <c r="D305" s="9" t="s">
        <v>1414</v>
      </c>
      <c r="E305" s="9" t="s">
        <v>1411</v>
      </c>
      <c r="F305" s="83" t="s">
        <v>1001</v>
      </c>
      <c r="G305" s="22"/>
      <c r="H305" s="84"/>
      <c r="I305" s="62">
        <v>6600</v>
      </c>
      <c r="J305" s="84"/>
      <c r="K305" s="14">
        <f t="shared" si="21"/>
        <v>0</v>
      </c>
      <c r="L305" s="2"/>
      <c r="M305" s="15">
        <v>1500</v>
      </c>
      <c r="N305" s="16">
        <v>1500</v>
      </c>
      <c r="O305" s="15">
        <v>1000</v>
      </c>
      <c r="P305" s="16">
        <v>1000</v>
      </c>
      <c r="Q305" s="15">
        <v>5000</v>
      </c>
      <c r="R305" s="16">
        <v>5000</v>
      </c>
      <c r="S305" s="15">
        <v>8000</v>
      </c>
      <c r="T305" s="16">
        <v>0</v>
      </c>
      <c r="U305" s="15"/>
      <c r="V305" s="16"/>
      <c r="W305" s="18">
        <v>4620</v>
      </c>
      <c r="X305" s="16">
        <v>0</v>
      </c>
      <c r="Y305" s="18">
        <v>4620</v>
      </c>
      <c r="Z305" s="16">
        <v>9240</v>
      </c>
      <c r="AA305" s="18">
        <v>4620</v>
      </c>
      <c r="AB305" s="16">
        <v>0</v>
      </c>
      <c r="AC305" s="18">
        <v>4620</v>
      </c>
      <c r="AD305" s="16">
        <f>9240+8000</f>
        <v>17240</v>
      </c>
      <c r="AE305" s="18">
        <v>4620</v>
      </c>
      <c r="AF305" s="16"/>
      <c r="AG305" s="18">
        <v>4620</v>
      </c>
      <c r="AH305" s="16">
        <v>9240</v>
      </c>
      <c r="AI305" s="18">
        <v>4620</v>
      </c>
      <c r="AJ305" s="16">
        <v>4620</v>
      </c>
      <c r="AK305" s="18">
        <v>4620</v>
      </c>
      <c r="AL305" s="16"/>
      <c r="AM305" s="18">
        <v>4620</v>
      </c>
      <c r="AN305" s="16">
        <v>4620</v>
      </c>
      <c r="AO305" s="85"/>
      <c r="AP305" s="16"/>
      <c r="AQ305" s="85"/>
      <c r="AR305" s="16"/>
      <c r="AS305" s="85"/>
      <c r="AT305" s="16"/>
      <c r="AU305" s="17"/>
      <c r="AV305" s="16"/>
      <c r="AW305" s="17"/>
      <c r="AX305" s="16"/>
      <c r="AY305" s="17"/>
      <c r="AZ305" s="16"/>
      <c r="BA305" s="17"/>
      <c r="BB305" s="16"/>
      <c r="BC305" s="17"/>
      <c r="BD305" s="16"/>
      <c r="BE305" s="17"/>
      <c r="BF305" s="16"/>
      <c r="BG305" s="17"/>
      <c r="BH305" s="16"/>
      <c r="BI305" s="17"/>
      <c r="BJ305" s="16"/>
      <c r="BK305" s="17"/>
      <c r="BL305" s="16"/>
      <c r="BM305" s="17"/>
      <c r="BN305" s="16"/>
      <c r="BO305" s="17"/>
      <c r="BP305" s="16"/>
      <c r="BQ305" s="17"/>
      <c r="BR305" s="16"/>
      <c r="BS305" s="17"/>
      <c r="BT305" s="16"/>
      <c r="BU305" s="17"/>
      <c r="BV305" s="16"/>
      <c r="BW305" s="17"/>
      <c r="BX305" s="16"/>
      <c r="BY305" s="17"/>
      <c r="BZ305" s="16"/>
      <c r="CA305" s="17"/>
      <c r="CB305" s="16"/>
      <c r="CC305" s="17"/>
      <c r="CD305" s="16"/>
      <c r="CE305" s="15"/>
      <c r="CF305" s="16"/>
      <c r="CG305" s="15"/>
      <c r="CH305" s="16"/>
      <c r="CI305" s="15"/>
      <c r="CJ305" s="16"/>
      <c r="CK305" s="15"/>
      <c r="CL305" s="16"/>
      <c r="CM305" s="15"/>
      <c r="CN305" s="16"/>
      <c r="CO305" s="15"/>
      <c r="CP305" s="16"/>
      <c r="CQ305" s="19"/>
      <c r="CR305" s="20">
        <f t="shared" si="19"/>
        <v>57080</v>
      </c>
      <c r="CS305" s="20">
        <f t="shared" si="19"/>
        <v>52460</v>
      </c>
      <c r="CT305" s="21">
        <f t="shared" si="20"/>
        <v>4620</v>
      </c>
      <c r="CU305" s="1"/>
      <c r="CV305" s="1"/>
    </row>
    <row r="306" spans="1:100" ht="20.25" customHeight="1">
      <c r="A306" s="7">
        <v>145</v>
      </c>
      <c r="B306" s="35" t="s">
        <v>1002</v>
      </c>
      <c r="C306" s="9" t="s">
        <v>1003</v>
      </c>
      <c r="D306" s="9" t="s">
        <v>1414</v>
      </c>
      <c r="E306" s="9" t="s">
        <v>1411</v>
      </c>
      <c r="F306" s="83" t="s">
        <v>1004</v>
      </c>
      <c r="G306" s="143"/>
      <c r="H306" s="100"/>
      <c r="I306" s="62">
        <v>6600</v>
      </c>
      <c r="J306" s="100"/>
      <c r="K306" s="27">
        <f t="shared" si="21"/>
        <v>0</v>
      </c>
      <c r="L306" s="2"/>
      <c r="M306" s="15">
        <v>1500</v>
      </c>
      <c r="N306" s="16">
        <v>1500</v>
      </c>
      <c r="O306" s="15">
        <v>1000</v>
      </c>
      <c r="P306" s="16">
        <v>1000</v>
      </c>
      <c r="Q306" s="15">
        <v>5000</v>
      </c>
      <c r="R306" s="16">
        <v>5000</v>
      </c>
      <c r="S306" s="15">
        <v>8000</v>
      </c>
      <c r="T306" s="16">
        <v>0</v>
      </c>
      <c r="U306" s="15"/>
      <c r="V306" s="16"/>
      <c r="W306" s="18">
        <v>4620</v>
      </c>
      <c r="X306" s="16">
        <v>4620</v>
      </c>
      <c r="Y306" s="18">
        <v>4620</v>
      </c>
      <c r="Z306" s="16">
        <v>4620</v>
      </c>
      <c r="AA306" s="18">
        <v>4620</v>
      </c>
      <c r="AB306" s="16">
        <v>4620</v>
      </c>
      <c r="AC306" s="18">
        <v>4620</v>
      </c>
      <c r="AD306" s="16">
        <v>12620</v>
      </c>
      <c r="AE306" s="18">
        <v>4620</v>
      </c>
      <c r="AF306" s="16">
        <v>4620</v>
      </c>
      <c r="AG306" s="18">
        <v>4620</v>
      </c>
      <c r="AH306" s="16">
        <v>4620</v>
      </c>
      <c r="AI306" s="18">
        <v>4620</v>
      </c>
      <c r="AJ306" s="16"/>
      <c r="AK306" s="18">
        <v>4620</v>
      </c>
      <c r="AL306" s="16"/>
      <c r="AM306" s="18">
        <v>4620</v>
      </c>
      <c r="AN306" s="16">
        <v>13860</v>
      </c>
      <c r="AO306" s="85"/>
      <c r="AP306" s="16"/>
      <c r="AQ306" s="85"/>
      <c r="AR306" s="16"/>
      <c r="AS306" s="85"/>
      <c r="AT306" s="16"/>
      <c r="AU306" s="17"/>
      <c r="AV306" s="16"/>
      <c r="AW306" s="17"/>
      <c r="AX306" s="16"/>
      <c r="AY306" s="17"/>
      <c r="AZ306" s="16"/>
      <c r="BA306" s="17"/>
      <c r="BB306" s="16"/>
      <c r="BC306" s="17"/>
      <c r="BD306" s="16"/>
      <c r="BE306" s="17"/>
      <c r="BF306" s="16"/>
      <c r="BG306" s="17"/>
      <c r="BH306" s="16"/>
      <c r="BI306" s="17"/>
      <c r="BJ306" s="16"/>
      <c r="BK306" s="17"/>
      <c r="BL306" s="16"/>
      <c r="BM306" s="17"/>
      <c r="BN306" s="16"/>
      <c r="BO306" s="17"/>
      <c r="BP306" s="16"/>
      <c r="BQ306" s="17"/>
      <c r="BR306" s="16"/>
      <c r="BS306" s="17"/>
      <c r="BT306" s="16"/>
      <c r="BU306" s="17"/>
      <c r="BV306" s="16"/>
      <c r="BW306" s="17"/>
      <c r="BX306" s="16"/>
      <c r="BY306" s="17"/>
      <c r="BZ306" s="16"/>
      <c r="CA306" s="17"/>
      <c r="CB306" s="16"/>
      <c r="CC306" s="17"/>
      <c r="CD306" s="16"/>
      <c r="CE306" s="15"/>
      <c r="CF306" s="16"/>
      <c r="CG306" s="15"/>
      <c r="CH306" s="16"/>
      <c r="CI306" s="15"/>
      <c r="CJ306" s="16"/>
      <c r="CK306" s="15"/>
      <c r="CL306" s="16"/>
      <c r="CM306" s="15"/>
      <c r="CN306" s="16"/>
      <c r="CO306" s="15"/>
      <c r="CP306" s="16"/>
      <c r="CQ306" s="19"/>
      <c r="CR306" s="20">
        <f t="shared" si="19"/>
        <v>57080</v>
      </c>
      <c r="CS306" s="20">
        <f t="shared" si="19"/>
        <v>57080</v>
      </c>
      <c r="CT306" s="21">
        <f t="shared" si="20"/>
        <v>0</v>
      </c>
      <c r="CU306" s="1"/>
      <c r="CV306" s="1"/>
    </row>
    <row r="307" spans="1:100" ht="20.25" customHeight="1">
      <c r="A307" s="7">
        <v>146</v>
      </c>
      <c r="B307" s="35" t="s">
        <v>1005</v>
      </c>
      <c r="C307" s="9" t="s">
        <v>1006</v>
      </c>
      <c r="D307" s="9" t="s">
        <v>1414</v>
      </c>
      <c r="E307" s="9" t="s">
        <v>1411</v>
      </c>
      <c r="F307" s="83" t="s">
        <v>1007</v>
      </c>
      <c r="G307" s="22"/>
      <c r="H307" s="84"/>
      <c r="I307" s="62">
        <v>6600</v>
      </c>
      <c r="J307" s="84"/>
      <c r="K307" s="14">
        <f t="shared" si="21"/>
        <v>0</v>
      </c>
      <c r="L307" s="2"/>
      <c r="M307" s="15">
        <v>1500</v>
      </c>
      <c r="N307" s="16">
        <v>1500</v>
      </c>
      <c r="O307" s="15">
        <v>1000</v>
      </c>
      <c r="P307" s="16">
        <v>1000</v>
      </c>
      <c r="Q307" s="15">
        <v>5000</v>
      </c>
      <c r="R307" s="16">
        <v>5000</v>
      </c>
      <c r="S307" s="15">
        <v>8000</v>
      </c>
      <c r="T307" s="16">
        <v>0</v>
      </c>
      <c r="U307" s="15"/>
      <c r="V307" s="16"/>
      <c r="W307" s="18">
        <v>4620</v>
      </c>
      <c r="X307" s="16">
        <v>0</v>
      </c>
      <c r="Y307" s="18">
        <v>4620</v>
      </c>
      <c r="Z307" s="16"/>
      <c r="AA307" s="18">
        <v>4620</v>
      </c>
      <c r="AB307" s="16"/>
      <c r="AC307" s="18">
        <v>4620</v>
      </c>
      <c r="AD307" s="16">
        <v>12620</v>
      </c>
      <c r="AE307" s="18">
        <v>4620</v>
      </c>
      <c r="AF307" s="16"/>
      <c r="AG307" s="18">
        <v>4620</v>
      </c>
      <c r="AH307" s="16"/>
      <c r="AI307" s="18">
        <v>4620</v>
      </c>
      <c r="AJ307" s="16"/>
      <c r="AK307" s="18">
        <v>4620</v>
      </c>
      <c r="AL307" s="16"/>
      <c r="AM307" s="18">
        <v>4620</v>
      </c>
      <c r="AN307" s="16">
        <v>18480</v>
      </c>
      <c r="AO307" s="85"/>
      <c r="AP307" s="16"/>
      <c r="AQ307" s="85"/>
      <c r="AR307" s="16"/>
      <c r="AS307" s="85"/>
      <c r="AT307" s="16"/>
      <c r="AU307" s="17"/>
      <c r="AV307" s="16"/>
      <c r="AW307" s="17"/>
      <c r="AX307" s="16"/>
      <c r="AY307" s="17"/>
      <c r="AZ307" s="16"/>
      <c r="BA307" s="17"/>
      <c r="BB307" s="16"/>
      <c r="BC307" s="17"/>
      <c r="BD307" s="16"/>
      <c r="BE307" s="17"/>
      <c r="BF307" s="16"/>
      <c r="BG307" s="17"/>
      <c r="BH307" s="16"/>
      <c r="BI307" s="17"/>
      <c r="BJ307" s="16"/>
      <c r="BK307" s="17"/>
      <c r="BL307" s="16"/>
      <c r="BM307" s="17"/>
      <c r="BN307" s="16"/>
      <c r="BO307" s="17"/>
      <c r="BP307" s="16"/>
      <c r="BQ307" s="17"/>
      <c r="BR307" s="16"/>
      <c r="BS307" s="17"/>
      <c r="BT307" s="16"/>
      <c r="BU307" s="17"/>
      <c r="BV307" s="16"/>
      <c r="BW307" s="17"/>
      <c r="BX307" s="16"/>
      <c r="BY307" s="17"/>
      <c r="BZ307" s="16"/>
      <c r="CA307" s="17"/>
      <c r="CB307" s="16"/>
      <c r="CC307" s="17"/>
      <c r="CD307" s="16"/>
      <c r="CE307" s="15"/>
      <c r="CF307" s="16"/>
      <c r="CG307" s="15"/>
      <c r="CH307" s="16"/>
      <c r="CI307" s="15"/>
      <c r="CJ307" s="16"/>
      <c r="CK307" s="15"/>
      <c r="CL307" s="16"/>
      <c r="CM307" s="15"/>
      <c r="CN307" s="16"/>
      <c r="CO307" s="15"/>
      <c r="CP307" s="16"/>
      <c r="CQ307" s="19"/>
      <c r="CR307" s="20">
        <f t="shared" si="19"/>
        <v>57080</v>
      </c>
      <c r="CS307" s="20">
        <f t="shared" si="19"/>
        <v>38600</v>
      </c>
      <c r="CT307" s="21">
        <f t="shared" si="20"/>
        <v>18480</v>
      </c>
      <c r="CU307" s="1"/>
      <c r="CV307" s="1"/>
    </row>
    <row r="308" spans="1:100">
      <c r="A308" s="7">
        <v>147</v>
      </c>
      <c r="B308" s="35" t="s">
        <v>1008</v>
      </c>
      <c r="C308" s="9" t="s">
        <v>1009</v>
      </c>
      <c r="D308" s="9" t="s">
        <v>1414</v>
      </c>
      <c r="E308" s="9" t="s">
        <v>1411</v>
      </c>
      <c r="F308" s="83" t="s">
        <v>1010</v>
      </c>
      <c r="G308" s="142"/>
      <c r="H308" s="84"/>
      <c r="I308" s="62">
        <v>6600</v>
      </c>
      <c r="J308" s="84"/>
      <c r="K308" s="14">
        <f t="shared" si="21"/>
        <v>0</v>
      </c>
      <c r="L308" s="2"/>
      <c r="M308" s="15">
        <v>1500</v>
      </c>
      <c r="N308" s="16">
        <v>1500</v>
      </c>
      <c r="O308" s="15">
        <v>1000</v>
      </c>
      <c r="P308" s="16">
        <v>1000</v>
      </c>
      <c r="Q308" s="15">
        <v>5000</v>
      </c>
      <c r="R308" s="16">
        <v>5000</v>
      </c>
      <c r="S308" s="15">
        <v>8000</v>
      </c>
      <c r="T308" s="16">
        <v>0</v>
      </c>
      <c r="U308" s="15"/>
      <c r="V308" s="16"/>
      <c r="W308" s="18">
        <v>4620</v>
      </c>
      <c r="X308" s="16">
        <v>4620</v>
      </c>
      <c r="Y308" s="18">
        <v>4620</v>
      </c>
      <c r="Z308" s="16">
        <v>12620</v>
      </c>
      <c r="AA308" s="18">
        <v>4620</v>
      </c>
      <c r="AB308" s="16">
        <v>0</v>
      </c>
      <c r="AC308" s="18">
        <v>4620</v>
      </c>
      <c r="AD308" s="16">
        <v>9240</v>
      </c>
      <c r="AE308" s="18">
        <v>4620</v>
      </c>
      <c r="AF308" s="16">
        <v>4620</v>
      </c>
      <c r="AG308" s="18">
        <v>4620</v>
      </c>
      <c r="AH308" s="16">
        <v>4620</v>
      </c>
      <c r="AI308" s="18">
        <v>4620</v>
      </c>
      <c r="AJ308" s="16"/>
      <c r="AK308" s="18">
        <v>4620</v>
      </c>
      <c r="AL308" s="16"/>
      <c r="AM308" s="18">
        <v>4620</v>
      </c>
      <c r="AN308" s="16">
        <v>9240</v>
      </c>
      <c r="AO308" s="85"/>
      <c r="AP308" s="16"/>
      <c r="AQ308" s="85"/>
      <c r="AR308" s="16"/>
      <c r="AS308" s="85"/>
      <c r="AT308" s="16"/>
      <c r="AU308" s="17"/>
      <c r="AV308" s="16"/>
      <c r="AW308" s="17"/>
      <c r="AX308" s="16"/>
      <c r="AY308" s="17"/>
      <c r="AZ308" s="16"/>
      <c r="BA308" s="17"/>
      <c r="BB308" s="16"/>
      <c r="BC308" s="17"/>
      <c r="BD308" s="16"/>
      <c r="BE308" s="17"/>
      <c r="BF308" s="16"/>
      <c r="BG308" s="17"/>
      <c r="BH308" s="16"/>
      <c r="BI308" s="17"/>
      <c r="BJ308" s="16"/>
      <c r="BK308" s="17"/>
      <c r="BL308" s="16"/>
      <c r="BM308" s="17"/>
      <c r="BN308" s="16"/>
      <c r="BO308" s="17"/>
      <c r="BP308" s="16"/>
      <c r="BQ308" s="17"/>
      <c r="BR308" s="16"/>
      <c r="BS308" s="17"/>
      <c r="BT308" s="16"/>
      <c r="BU308" s="17"/>
      <c r="BV308" s="16"/>
      <c r="BW308" s="17"/>
      <c r="BX308" s="16"/>
      <c r="BY308" s="17"/>
      <c r="BZ308" s="16"/>
      <c r="CA308" s="17"/>
      <c r="CB308" s="16"/>
      <c r="CC308" s="17"/>
      <c r="CD308" s="16"/>
      <c r="CE308" s="15"/>
      <c r="CF308" s="16"/>
      <c r="CG308" s="15"/>
      <c r="CH308" s="16"/>
      <c r="CI308" s="15"/>
      <c r="CJ308" s="16"/>
      <c r="CK308" s="15"/>
      <c r="CL308" s="16"/>
      <c r="CM308" s="15"/>
      <c r="CN308" s="16"/>
      <c r="CO308" s="15"/>
      <c r="CP308" s="16"/>
      <c r="CQ308" s="19"/>
      <c r="CR308" s="20">
        <f t="shared" si="19"/>
        <v>57080</v>
      </c>
      <c r="CS308" s="20">
        <f t="shared" si="19"/>
        <v>52460</v>
      </c>
      <c r="CT308" s="21">
        <f t="shared" si="20"/>
        <v>4620</v>
      </c>
      <c r="CU308" s="1"/>
      <c r="CV308" s="1"/>
    </row>
    <row r="309" spans="1:100" ht="20.25" customHeight="1">
      <c r="A309" s="7">
        <v>148</v>
      </c>
      <c r="B309" s="35" t="s">
        <v>1011</v>
      </c>
      <c r="C309" s="9" t="s">
        <v>1012</v>
      </c>
      <c r="D309" s="9" t="s">
        <v>1414</v>
      </c>
      <c r="E309" s="9" t="s">
        <v>1411</v>
      </c>
      <c r="F309" s="83" t="s">
        <v>1013</v>
      </c>
      <c r="G309" s="143"/>
      <c r="H309" s="84"/>
      <c r="I309" s="62">
        <v>6600</v>
      </c>
      <c r="J309" s="84"/>
      <c r="K309" s="27">
        <f t="shared" si="21"/>
        <v>0</v>
      </c>
      <c r="L309" s="2"/>
      <c r="M309" s="15">
        <v>1500</v>
      </c>
      <c r="N309" s="16">
        <v>1500</v>
      </c>
      <c r="O309" s="15">
        <v>1000</v>
      </c>
      <c r="P309" s="16">
        <v>1000</v>
      </c>
      <c r="Q309" s="15">
        <v>5000</v>
      </c>
      <c r="R309" s="16">
        <v>5000</v>
      </c>
      <c r="S309" s="15">
        <v>8000</v>
      </c>
      <c r="T309" s="16">
        <v>0</v>
      </c>
      <c r="U309" s="15"/>
      <c r="V309" s="16"/>
      <c r="W309" s="18">
        <v>4620</v>
      </c>
      <c r="X309" s="16">
        <v>4620</v>
      </c>
      <c r="Y309" s="18">
        <v>4620</v>
      </c>
      <c r="Z309" s="16">
        <v>4620</v>
      </c>
      <c r="AA309" s="18">
        <v>4620</v>
      </c>
      <c r="AB309" s="16">
        <v>0</v>
      </c>
      <c r="AC309" s="18">
        <v>4620</v>
      </c>
      <c r="AD309" s="16">
        <f>4620+9620</f>
        <v>14240</v>
      </c>
      <c r="AE309" s="18">
        <v>4620</v>
      </c>
      <c r="AF309" s="16"/>
      <c r="AG309" s="18">
        <v>4620</v>
      </c>
      <c r="AH309" s="16"/>
      <c r="AI309" s="18">
        <v>4620</v>
      </c>
      <c r="AJ309" s="16"/>
      <c r="AK309" s="18">
        <v>4620</v>
      </c>
      <c r="AL309" s="16"/>
      <c r="AM309" s="18">
        <v>4620</v>
      </c>
      <c r="AN309" s="16">
        <v>18480</v>
      </c>
      <c r="AO309" s="85"/>
      <c r="AP309" s="16"/>
      <c r="AQ309" s="85"/>
      <c r="AR309" s="16"/>
      <c r="AS309" s="85"/>
      <c r="AT309" s="16"/>
      <c r="AU309" s="17"/>
      <c r="AV309" s="16"/>
      <c r="AW309" s="17"/>
      <c r="AX309" s="16"/>
      <c r="AY309" s="17"/>
      <c r="AZ309" s="16"/>
      <c r="BA309" s="17"/>
      <c r="BB309" s="16"/>
      <c r="BC309" s="17"/>
      <c r="BD309" s="16"/>
      <c r="BE309" s="17"/>
      <c r="BF309" s="16"/>
      <c r="BG309" s="17"/>
      <c r="BH309" s="16"/>
      <c r="BI309" s="17"/>
      <c r="BJ309" s="16"/>
      <c r="BK309" s="17"/>
      <c r="BL309" s="16"/>
      <c r="BM309" s="17"/>
      <c r="BN309" s="16"/>
      <c r="BO309" s="17"/>
      <c r="BP309" s="16"/>
      <c r="BQ309" s="17"/>
      <c r="BR309" s="16"/>
      <c r="BS309" s="17"/>
      <c r="BT309" s="16"/>
      <c r="BU309" s="17"/>
      <c r="BV309" s="16"/>
      <c r="BW309" s="17"/>
      <c r="BX309" s="16"/>
      <c r="BY309" s="17"/>
      <c r="BZ309" s="16"/>
      <c r="CA309" s="17"/>
      <c r="CB309" s="16"/>
      <c r="CC309" s="17"/>
      <c r="CD309" s="16"/>
      <c r="CE309" s="15"/>
      <c r="CF309" s="16"/>
      <c r="CG309" s="15"/>
      <c r="CH309" s="16"/>
      <c r="CI309" s="15"/>
      <c r="CJ309" s="16"/>
      <c r="CK309" s="15"/>
      <c r="CL309" s="16"/>
      <c r="CM309" s="15"/>
      <c r="CN309" s="16"/>
      <c r="CO309" s="15"/>
      <c r="CP309" s="16"/>
      <c r="CQ309" s="19"/>
      <c r="CR309" s="20">
        <f t="shared" si="19"/>
        <v>57080</v>
      </c>
      <c r="CS309" s="20">
        <f t="shared" si="19"/>
        <v>49460</v>
      </c>
      <c r="CT309" s="21">
        <f t="shared" si="20"/>
        <v>7620</v>
      </c>
      <c r="CU309" s="1"/>
      <c r="CV309" s="1"/>
    </row>
    <row r="310" spans="1:100" ht="20.25" customHeight="1">
      <c r="A310" s="7">
        <v>149</v>
      </c>
      <c r="B310" s="35" t="s">
        <v>1014</v>
      </c>
      <c r="C310" s="9" t="s">
        <v>1015</v>
      </c>
      <c r="D310" s="9" t="s">
        <v>1414</v>
      </c>
      <c r="E310" s="9" t="s">
        <v>1411</v>
      </c>
      <c r="F310" s="83" t="s">
        <v>1016</v>
      </c>
      <c r="G310" s="22"/>
      <c r="H310" s="84"/>
      <c r="I310" s="62">
        <v>6600</v>
      </c>
      <c r="J310" s="84"/>
      <c r="K310" s="14">
        <f t="shared" si="21"/>
        <v>0</v>
      </c>
      <c r="L310" s="2"/>
      <c r="M310" s="15">
        <v>1500</v>
      </c>
      <c r="N310" s="16">
        <v>1500</v>
      </c>
      <c r="O310" s="15">
        <v>1000</v>
      </c>
      <c r="P310" s="16">
        <v>1000</v>
      </c>
      <c r="Q310" s="15">
        <v>5000</v>
      </c>
      <c r="R310" s="16">
        <v>5000</v>
      </c>
      <c r="S310" s="15">
        <v>8000</v>
      </c>
      <c r="T310" s="16"/>
      <c r="U310" s="15"/>
      <c r="V310" s="16"/>
      <c r="W310" s="18">
        <v>4620</v>
      </c>
      <c r="X310" s="16">
        <v>0</v>
      </c>
      <c r="Y310" s="18">
        <v>4620</v>
      </c>
      <c r="Z310" s="16">
        <v>0</v>
      </c>
      <c r="AA310" s="18">
        <v>4620</v>
      </c>
      <c r="AB310" s="16">
        <v>0</v>
      </c>
      <c r="AC310" s="18">
        <v>4620</v>
      </c>
      <c r="AD310" s="16">
        <v>18480</v>
      </c>
      <c r="AE310" s="18">
        <v>4620</v>
      </c>
      <c r="AF310" s="16">
        <v>4620</v>
      </c>
      <c r="AG310" s="18">
        <v>4620</v>
      </c>
      <c r="AH310" s="16"/>
      <c r="AI310" s="18">
        <v>4620</v>
      </c>
      <c r="AJ310" s="16"/>
      <c r="AK310" s="18">
        <v>4620</v>
      </c>
      <c r="AL310" s="16"/>
      <c r="AM310" s="18">
        <v>4620</v>
      </c>
      <c r="AN310" s="16">
        <v>18480</v>
      </c>
      <c r="AO310" s="85"/>
      <c r="AP310" s="16"/>
      <c r="AQ310" s="85"/>
      <c r="AR310" s="16"/>
      <c r="AS310" s="85"/>
      <c r="AT310" s="16"/>
      <c r="AU310" s="17"/>
      <c r="AV310" s="16"/>
      <c r="AW310" s="17"/>
      <c r="AX310" s="16"/>
      <c r="AY310" s="17"/>
      <c r="AZ310" s="16"/>
      <c r="BA310" s="17"/>
      <c r="BB310" s="16"/>
      <c r="BC310" s="17"/>
      <c r="BD310" s="16"/>
      <c r="BE310" s="17"/>
      <c r="BF310" s="16"/>
      <c r="BG310" s="17"/>
      <c r="BH310" s="16"/>
      <c r="BI310" s="17"/>
      <c r="BJ310" s="16"/>
      <c r="BK310" s="17"/>
      <c r="BL310" s="16"/>
      <c r="BM310" s="17"/>
      <c r="BN310" s="16"/>
      <c r="BO310" s="17"/>
      <c r="BP310" s="16"/>
      <c r="BQ310" s="17"/>
      <c r="BR310" s="16"/>
      <c r="BS310" s="17"/>
      <c r="BT310" s="16"/>
      <c r="BU310" s="17"/>
      <c r="BV310" s="16"/>
      <c r="BW310" s="17"/>
      <c r="BX310" s="16"/>
      <c r="BY310" s="17"/>
      <c r="BZ310" s="16"/>
      <c r="CA310" s="17"/>
      <c r="CB310" s="16"/>
      <c r="CC310" s="17"/>
      <c r="CD310" s="16"/>
      <c r="CE310" s="15"/>
      <c r="CF310" s="16"/>
      <c r="CG310" s="15"/>
      <c r="CH310" s="16"/>
      <c r="CI310" s="15"/>
      <c r="CJ310" s="16"/>
      <c r="CK310" s="15"/>
      <c r="CL310" s="16"/>
      <c r="CM310" s="15"/>
      <c r="CN310" s="16"/>
      <c r="CO310" s="15"/>
      <c r="CP310" s="16"/>
      <c r="CQ310" s="19"/>
      <c r="CR310" s="20">
        <f t="shared" si="19"/>
        <v>57080</v>
      </c>
      <c r="CS310" s="20">
        <f t="shared" si="19"/>
        <v>49080</v>
      </c>
      <c r="CT310" s="21">
        <f t="shared" si="20"/>
        <v>8000</v>
      </c>
      <c r="CU310" s="1"/>
      <c r="CV310" s="1"/>
    </row>
    <row r="311" spans="1:100" ht="20.25" customHeight="1">
      <c r="A311" s="7">
        <v>150</v>
      </c>
      <c r="B311" s="35" t="s">
        <v>1017</v>
      </c>
      <c r="C311" s="9" t="s">
        <v>1018</v>
      </c>
      <c r="D311" s="9" t="s">
        <v>1414</v>
      </c>
      <c r="E311" s="9" t="s">
        <v>1411</v>
      </c>
      <c r="F311" s="83" t="s">
        <v>1019</v>
      </c>
      <c r="G311" s="145" t="s">
        <v>383</v>
      </c>
      <c r="H311" s="24" t="s">
        <v>1417</v>
      </c>
      <c r="I311" s="62">
        <v>6200</v>
      </c>
      <c r="J311" s="24"/>
      <c r="K311" s="14">
        <f t="shared" si="21"/>
        <v>0</v>
      </c>
      <c r="L311" s="2"/>
      <c r="M311" s="15">
        <v>1500</v>
      </c>
      <c r="N311" s="16">
        <v>1500</v>
      </c>
      <c r="O311" s="15">
        <v>1000</v>
      </c>
      <c r="P311" s="16">
        <v>1000</v>
      </c>
      <c r="Q311" s="15">
        <v>5000</v>
      </c>
      <c r="R311" s="16">
        <v>5000</v>
      </c>
      <c r="S311" s="15">
        <v>8000</v>
      </c>
      <c r="T311" s="16"/>
      <c r="U311" s="15"/>
      <c r="V311" s="16"/>
      <c r="W311" s="18">
        <v>4340</v>
      </c>
      <c r="X311" s="16">
        <v>0</v>
      </c>
      <c r="Y311" s="18">
        <v>4340</v>
      </c>
      <c r="Z311" s="16">
        <v>0</v>
      </c>
      <c r="AA311" s="18">
        <v>4340</v>
      </c>
      <c r="AB311" s="16"/>
      <c r="AC311" s="18">
        <v>4340</v>
      </c>
      <c r="AD311" s="16">
        <v>6000</v>
      </c>
      <c r="AE311" s="18">
        <v>4340</v>
      </c>
      <c r="AF311" s="16"/>
      <c r="AG311" s="18">
        <v>4340</v>
      </c>
      <c r="AH311" s="16"/>
      <c r="AI311" s="18">
        <v>4340</v>
      </c>
      <c r="AJ311" s="16"/>
      <c r="AK311" s="18">
        <v>4340</v>
      </c>
      <c r="AL311" s="16"/>
      <c r="AM311" s="18">
        <v>4340</v>
      </c>
      <c r="AN311" s="16">
        <v>4340</v>
      </c>
      <c r="AO311" s="85"/>
      <c r="AP311" s="16"/>
      <c r="AQ311" s="85"/>
      <c r="AR311" s="16"/>
      <c r="AS311" s="85"/>
      <c r="AT311" s="16"/>
      <c r="AU311" s="17"/>
      <c r="AV311" s="16"/>
      <c r="AW311" s="17"/>
      <c r="AX311" s="16"/>
      <c r="AY311" s="17"/>
      <c r="AZ311" s="16"/>
      <c r="BA311" s="17"/>
      <c r="BB311" s="16"/>
      <c r="BC311" s="17"/>
      <c r="BD311" s="16"/>
      <c r="BE311" s="17"/>
      <c r="BF311" s="16"/>
      <c r="BG311" s="17"/>
      <c r="BH311" s="16"/>
      <c r="BI311" s="17"/>
      <c r="BJ311" s="16"/>
      <c r="BK311" s="17"/>
      <c r="BL311" s="16"/>
      <c r="BM311" s="17"/>
      <c r="BN311" s="16"/>
      <c r="BO311" s="17"/>
      <c r="BP311" s="16"/>
      <c r="BQ311" s="17"/>
      <c r="BR311" s="16"/>
      <c r="BS311" s="17"/>
      <c r="BT311" s="16"/>
      <c r="BU311" s="17"/>
      <c r="BV311" s="16"/>
      <c r="BW311" s="17"/>
      <c r="BX311" s="16"/>
      <c r="BY311" s="17"/>
      <c r="BZ311" s="16"/>
      <c r="CA311" s="17"/>
      <c r="CB311" s="16"/>
      <c r="CC311" s="17"/>
      <c r="CD311" s="16"/>
      <c r="CE311" s="15"/>
      <c r="CF311" s="16"/>
      <c r="CG311" s="15"/>
      <c r="CH311" s="16"/>
      <c r="CI311" s="15"/>
      <c r="CJ311" s="16"/>
      <c r="CK311" s="15"/>
      <c r="CL311" s="16"/>
      <c r="CM311" s="15"/>
      <c r="CN311" s="16"/>
      <c r="CO311" s="15"/>
      <c r="CP311" s="16"/>
      <c r="CQ311" s="19"/>
      <c r="CR311" s="20">
        <f t="shared" si="19"/>
        <v>54560</v>
      </c>
      <c r="CS311" s="20">
        <f t="shared" si="19"/>
        <v>17840</v>
      </c>
      <c r="CT311" s="21">
        <f t="shared" si="20"/>
        <v>36720</v>
      </c>
      <c r="CU311" s="1"/>
      <c r="CV311" s="1"/>
    </row>
    <row r="312" spans="1:100" ht="20.25" customHeight="1">
      <c r="A312" s="7">
        <v>151</v>
      </c>
      <c r="B312" s="35" t="s">
        <v>1020</v>
      </c>
      <c r="C312" s="9" t="s">
        <v>1021</v>
      </c>
      <c r="D312" s="9" t="s">
        <v>1414</v>
      </c>
      <c r="E312" s="9" t="s">
        <v>1411</v>
      </c>
      <c r="F312" s="83" t="s">
        <v>1022</v>
      </c>
      <c r="G312" s="22"/>
      <c r="H312" s="84"/>
      <c r="I312" s="62">
        <v>6600</v>
      </c>
      <c r="J312" s="84"/>
      <c r="K312" s="14">
        <f t="shared" si="21"/>
        <v>0</v>
      </c>
      <c r="L312" s="2"/>
      <c r="M312" s="15">
        <v>1500</v>
      </c>
      <c r="N312" s="16">
        <v>1500</v>
      </c>
      <c r="O312" s="15">
        <v>1000</v>
      </c>
      <c r="P312" s="16">
        <v>1000</v>
      </c>
      <c r="Q312" s="15">
        <v>5000</v>
      </c>
      <c r="R312" s="16">
        <v>5000</v>
      </c>
      <c r="S312" s="15">
        <v>8000</v>
      </c>
      <c r="T312" s="16">
        <v>0</v>
      </c>
      <c r="U312" s="15"/>
      <c r="V312" s="16"/>
      <c r="W312" s="18">
        <v>4620</v>
      </c>
      <c r="X312" s="16">
        <v>0</v>
      </c>
      <c r="Y312" s="18">
        <v>4620</v>
      </c>
      <c r="Z312" s="16">
        <v>9240</v>
      </c>
      <c r="AA312" s="18">
        <v>4620</v>
      </c>
      <c r="AB312" s="16">
        <v>4620</v>
      </c>
      <c r="AC312" s="18">
        <v>4620</v>
      </c>
      <c r="AD312" s="16">
        <f>4620+4000</f>
        <v>8620</v>
      </c>
      <c r="AE312" s="18">
        <v>4620</v>
      </c>
      <c r="AF312" s="16">
        <v>4620</v>
      </c>
      <c r="AG312" s="18">
        <v>4620</v>
      </c>
      <c r="AH312" s="16">
        <v>8620</v>
      </c>
      <c r="AI312" s="18">
        <v>4620</v>
      </c>
      <c r="AJ312" s="16"/>
      <c r="AK312" s="18">
        <v>4620</v>
      </c>
      <c r="AL312" s="16"/>
      <c r="AM312" s="18">
        <v>4620</v>
      </c>
      <c r="AN312" s="16">
        <v>13860</v>
      </c>
      <c r="AO312" s="85"/>
      <c r="AP312" s="16"/>
      <c r="AQ312" s="85"/>
      <c r="AR312" s="16"/>
      <c r="AS312" s="85"/>
      <c r="AT312" s="16"/>
      <c r="AU312" s="17"/>
      <c r="AV312" s="16"/>
      <c r="AW312" s="17"/>
      <c r="AX312" s="16"/>
      <c r="AY312" s="17"/>
      <c r="AZ312" s="16"/>
      <c r="BA312" s="17"/>
      <c r="BB312" s="16"/>
      <c r="BC312" s="17"/>
      <c r="BD312" s="16"/>
      <c r="BE312" s="17"/>
      <c r="BF312" s="16"/>
      <c r="BG312" s="17"/>
      <c r="BH312" s="16"/>
      <c r="BI312" s="17"/>
      <c r="BJ312" s="16"/>
      <c r="BK312" s="17"/>
      <c r="BL312" s="16"/>
      <c r="BM312" s="17"/>
      <c r="BN312" s="16"/>
      <c r="BO312" s="17"/>
      <c r="BP312" s="16"/>
      <c r="BQ312" s="17"/>
      <c r="BR312" s="16"/>
      <c r="BS312" s="17"/>
      <c r="BT312" s="16"/>
      <c r="BU312" s="17"/>
      <c r="BV312" s="16"/>
      <c r="BW312" s="17"/>
      <c r="BX312" s="16"/>
      <c r="BY312" s="17"/>
      <c r="BZ312" s="16"/>
      <c r="CA312" s="17"/>
      <c r="CB312" s="16"/>
      <c r="CC312" s="17"/>
      <c r="CD312" s="16"/>
      <c r="CE312" s="15"/>
      <c r="CF312" s="16"/>
      <c r="CG312" s="15"/>
      <c r="CH312" s="16"/>
      <c r="CI312" s="15"/>
      <c r="CJ312" s="16"/>
      <c r="CK312" s="15"/>
      <c r="CL312" s="16"/>
      <c r="CM312" s="15"/>
      <c r="CN312" s="16"/>
      <c r="CO312" s="15"/>
      <c r="CP312" s="16"/>
      <c r="CQ312" s="19"/>
      <c r="CR312" s="20">
        <f t="shared" si="19"/>
        <v>57080</v>
      </c>
      <c r="CS312" s="20">
        <f t="shared" si="19"/>
        <v>57080</v>
      </c>
      <c r="CT312" s="21">
        <f t="shared" si="20"/>
        <v>0</v>
      </c>
      <c r="CU312" s="1"/>
      <c r="CV312" s="1"/>
    </row>
    <row r="313" spans="1:100" ht="20.25" customHeight="1">
      <c r="A313" s="7">
        <v>112</v>
      </c>
      <c r="B313" s="35" t="s">
        <v>356</v>
      </c>
      <c r="C313" s="9" t="s">
        <v>357</v>
      </c>
      <c r="D313" s="9" t="s">
        <v>1414</v>
      </c>
      <c r="E313" s="9" t="s">
        <v>1412</v>
      </c>
      <c r="F313" s="10" t="s">
        <v>358</v>
      </c>
      <c r="G313" s="22"/>
      <c r="H313" s="24"/>
      <c r="I313" s="12">
        <v>6600</v>
      </c>
      <c r="J313" s="24"/>
      <c r="K313" s="14">
        <f>CT313</f>
        <v>13860</v>
      </c>
      <c r="L313" s="2"/>
      <c r="M313" s="15">
        <v>1500</v>
      </c>
      <c r="N313" s="16">
        <v>1500</v>
      </c>
      <c r="O313" s="15">
        <v>1000</v>
      </c>
      <c r="P313" s="16">
        <v>1000</v>
      </c>
      <c r="Q313" s="15">
        <v>5000</v>
      </c>
      <c r="R313" s="16">
        <v>5000</v>
      </c>
      <c r="S313" s="15">
        <v>8000</v>
      </c>
      <c r="T313" s="16">
        <v>0</v>
      </c>
      <c r="U313" s="17"/>
      <c r="V313" s="16"/>
      <c r="W313" s="15"/>
      <c r="X313" s="16"/>
      <c r="Y313" s="18">
        <v>4620</v>
      </c>
      <c r="Z313" s="16">
        <v>4620</v>
      </c>
      <c r="AA313" s="18">
        <v>4620</v>
      </c>
      <c r="AB313" s="16">
        <v>4620</v>
      </c>
      <c r="AC313" s="18">
        <v>4620</v>
      </c>
      <c r="AD313" s="16">
        <v>4620</v>
      </c>
      <c r="AE313" s="18">
        <v>4620</v>
      </c>
      <c r="AF313" s="16">
        <f>4620+8000</f>
        <v>12620</v>
      </c>
      <c r="AG313" s="18">
        <v>4620</v>
      </c>
      <c r="AH313" s="16"/>
      <c r="AI313" s="18">
        <v>4620</v>
      </c>
      <c r="AJ313" s="16">
        <v>4620</v>
      </c>
      <c r="AK313" s="18">
        <v>4620</v>
      </c>
      <c r="AL313" s="16">
        <v>4620</v>
      </c>
      <c r="AM313" s="18">
        <v>4620</v>
      </c>
      <c r="AN313" s="16"/>
      <c r="AO313" s="18">
        <v>4620</v>
      </c>
      <c r="AP313" s="16"/>
      <c r="AQ313" s="17"/>
      <c r="AR313" s="16"/>
      <c r="AS313" s="17"/>
      <c r="AT313" s="16"/>
      <c r="AU313" s="17"/>
      <c r="AV313" s="16"/>
      <c r="AW313" s="17"/>
      <c r="AX313" s="16"/>
      <c r="AY313" s="17"/>
      <c r="AZ313" s="16"/>
      <c r="BA313" s="17"/>
      <c r="BB313" s="16"/>
      <c r="BC313" s="17"/>
      <c r="BD313" s="16"/>
      <c r="BE313" s="17"/>
      <c r="BF313" s="16"/>
      <c r="BG313" s="17"/>
      <c r="BH313" s="16"/>
      <c r="BI313" s="17"/>
      <c r="BJ313" s="16"/>
      <c r="BK313" s="17"/>
      <c r="BL313" s="16"/>
      <c r="BM313" s="17"/>
      <c r="BN313" s="16"/>
      <c r="BO313" s="17"/>
      <c r="BP313" s="16"/>
      <c r="BQ313" s="17"/>
      <c r="BR313" s="16"/>
      <c r="BS313" s="17"/>
      <c r="BT313" s="16"/>
      <c r="BU313" s="17"/>
      <c r="BV313" s="16"/>
      <c r="BW313" s="17"/>
      <c r="BX313" s="16"/>
      <c r="BY313" s="17"/>
      <c r="BZ313" s="16"/>
      <c r="CA313" s="17"/>
      <c r="CB313" s="16"/>
      <c r="CC313" s="17"/>
      <c r="CD313" s="16"/>
      <c r="CE313" s="15"/>
      <c r="CF313" s="16"/>
      <c r="CG313" s="15"/>
      <c r="CH313" s="16"/>
      <c r="CI313" s="15"/>
      <c r="CJ313" s="16"/>
      <c r="CK313" s="15"/>
      <c r="CL313" s="16"/>
      <c r="CM313" s="15"/>
      <c r="CN313" s="16"/>
      <c r="CO313" s="15"/>
      <c r="CP313" s="16"/>
      <c r="CQ313" s="19"/>
      <c r="CR313" s="20">
        <f t="shared" si="19"/>
        <v>57080</v>
      </c>
      <c r="CS313" s="20">
        <f t="shared" si="19"/>
        <v>43220</v>
      </c>
      <c r="CT313" s="21">
        <f t="shared" si="20"/>
        <v>13860</v>
      </c>
      <c r="CU313" s="1"/>
      <c r="CV313" s="1"/>
    </row>
    <row r="314" spans="1:100" ht="20.25" customHeight="1">
      <c r="A314" s="7">
        <v>113</v>
      </c>
      <c r="B314" s="35" t="s">
        <v>359</v>
      </c>
      <c r="C314" s="9" t="s">
        <v>360</v>
      </c>
      <c r="D314" s="9" t="s">
        <v>1414</v>
      </c>
      <c r="E314" s="9" t="s">
        <v>1412</v>
      </c>
      <c r="F314" s="10" t="s">
        <v>361</v>
      </c>
      <c r="G314" s="22"/>
      <c r="H314" s="24"/>
      <c r="I314" s="12">
        <v>6600</v>
      </c>
      <c r="J314" s="24"/>
      <c r="K314" s="14">
        <f>CT314</f>
        <v>0</v>
      </c>
      <c r="L314" s="2"/>
      <c r="M314" s="15">
        <v>1500</v>
      </c>
      <c r="N314" s="16">
        <v>1500</v>
      </c>
      <c r="O314" s="15">
        <v>1000</v>
      </c>
      <c r="P314" s="16">
        <v>1000</v>
      </c>
      <c r="Q314" s="15">
        <v>5000</v>
      </c>
      <c r="R314" s="16">
        <v>5000</v>
      </c>
      <c r="S314" s="15">
        <v>8000</v>
      </c>
      <c r="T314" s="16">
        <v>0</v>
      </c>
      <c r="U314" s="17"/>
      <c r="V314" s="16"/>
      <c r="W314" s="15"/>
      <c r="X314" s="16"/>
      <c r="Y314" s="18">
        <v>4620</v>
      </c>
      <c r="Z314" s="16">
        <v>4620</v>
      </c>
      <c r="AA314" s="18">
        <v>4620</v>
      </c>
      <c r="AB314" s="16">
        <v>4620</v>
      </c>
      <c r="AC314" s="18">
        <v>4620</v>
      </c>
      <c r="AD314" s="16">
        <v>4620</v>
      </c>
      <c r="AE314" s="18">
        <v>4620</v>
      </c>
      <c r="AF314" s="16">
        <f>4620+8000</f>
        <v>12620</v>
      </c>
      <c r="AG314" s="18">
        <v>4620</v>
      </c>
      <c r="AH314" s="16">
        <v>4620</v>
      </c>
      <c r="AI314" s="18">
        <v>4620</v>
      </c>
      <c r="AJ314" s="16"/>
      <c r="AK314" s="18">
        <v>4620</v>
      </c>
      <c r="AL314" s="16">
        <v>9240</v>
      </c>
      <c r="AM314" s="18">
        <v>4620</v>
      </c>
      <c r="AN314" s="16"/>
      <c r="AO314" s="18">
        <v>4620</v>
      </c>
      <c r="AP314" s="16">
        <v>9240</v>
      </c>
      <c r="AQ314" s="17"/>
      <c r="AR314" s="16"/>
      <c r="AS314" s="17"/>
      <c r="AT314" s="16"/>
      <c r="AU314" s="17"/>
      <c r="AV314" s="16"/>
      <c r="AW314" s="17"/>
      <c r="AX314" s="16"/>
      <c r="AY314" s="17"/>
      <c r="AZ314" s="16"/>
      <c r="BA314" s="17"/>
      <c r="BB314" s="16"/>
      <c r="BC314" s="17"/>
      <c r="BD314" s="16"/>
      <c r="BE314" s="17"/>
      <c r="BF314" s="16"/>
      <c r="BG314" s="17"/>
      <c r="BH314" s="16"/>
      <c r="BI314" s="17"/>
      <c r="BJ314" s="16"/>
      <c r="BK314" s="17"/>
      <c r="BL314" s="16"/>
      <c r="BM314" s="17"/>
      <c r="BN314" s="16"/>
      <c r="BO314" s="17"/>
      <c r="BP314" s="16"/>
      <c r="BQ314" s="17"/>
      <c r="BR314" s="16"/>
      <c r="BS314" s="17"/>
      <c r="BT314" s="16"/>
      <c r="BU314" s="17"/>
      <c r="BV314" s="16"/>
      <c r="BW314" s="17"/>
      <c r="BX314" s="16"/>
      <c r="BY314" s="17"/>
      <c r="BZ314" s="16"/>
      <c r="CA314" s="17"/>
      <c r="CB314" s="16"/>
      <c r="CC314" s="17"/>
      <c r="CD314" s="16"/>
      <c r="CE314" s="15"/>
      <c r="CF314" s="16"/>
      <c r="CG314" s="15"/>
      <c r="CH314" s="16"/>
      <c r="CI314" s="15"/>
      <c r="CJ314" s="16"/>
      <c r="CK314" s="15"/>
      <c r="CL314" s="16"/>
      <c r="CM314" s="15"/>
      <c r="CN314" s="16"/>
      <c r="CO314" s="15"/>
      <c r="CP314" s="16"/>
      <c r="CQ314" s="19"/>
      <c r="CR314" s="20">
        <f t="shared" si="19"/>
        <v>57080</v>
      </c>
      <c r="CS314" s="20">
        <f t="shared" si="19"/>
        <v>57080</v>
      </c>
      <c r="CT314" s="21">
        <f t="shared" si="20"/>
        <v>0</v>
      </c>
      <c r="CU314" s="1"/>
      <c r="CV314" s="1"/>
    </row>
    <row r="315" spans="1:100" ht="20.25" customHeight="1">
      <c r="A315" s="7">
        <v>114</v>
      </c>
      <c r="B315" s="35" t="s">
        <v>362</v>
      </c>
      <c r="C315" s="9" t="s">
        <v>363</v>
      </c>
      <c r="D315" s="9" t="s">
        <v>1414</v>
      </c>
      <c r="E315" s="9" t="s">
        <v>1412</v>
      </c>
      <c r="F315" s="10" t="s">
        <v>364</v>
      </c>
      <c r="G315" s="22"/>
      <c r="H315" s="24"/>
      <c r="I315" s="12">
        <v>6600</v>
      </c>
      <c r="J315" s="24"/>
      <c r="K315" s="14">
        <f>CT315</f>
        <v>4620</v>
      </c>
      <c r="L315" s="2"/>
      <c r="M315" s="15">
        <v>1500</v>
      </c>
      <c r="N315" s="16">
        <v>1500</v>
      </c>
      <c r="O315" s="15">
        <v>1000</v>
      </c>
      <c r="P315" s="16">
        <v>1000</v>
      </c>
      <c r="Q315" s="15">
        <v>5000</v>
      </c>
      <c r="R315" s="16">
        <v>5000</v>
      </c>
      <c r="S315" s="15">
        <v>8000</v>
      </c>
      <c r="T315" s="16"/>
      <c r="U315" s="17"/>
      <c r="V315" s="16"/>
      <c r="W315" s="15"/>
      <c r="X315" s="16">
        <v>0</v>
      </c>
      <c r="Y315" s="18">
        <v>4620</v>
      </c>
      <c r="Z315" s="16">
        <v>12620</v>
      </c>
      <c r="AA315" s="18">
        <v>4620</v>
      </c>
      <c r="AB315" s="16">
        <v>4620</v>
      </c>
      <c r="AC315" s="18">
        <v>4620</v>
      </c>
      <c r="AD315" s="16"/>
      <c r="AE315" s="18">
        <v>4620</v>
      </c>
      <c r="AF315" s="16">
        <f>4620+4620</f>
        <v>9240</v>
      </c>
      <c r="AG315" s="18">
        <v>4620</v>
      </c>
      <c r="AH315" s="16"/>
      <c r="AI315" s="18">
        <v>4620</v>
      </c>
      <c r="AJ315" s="16">
        <v>4620</v>
      </c>
      <c r="AK315" s="18">
        <v>4620</v>
      </c>
      <c r="AL315" s="16"/>
      <c r="AM315" s="18">
        <v>4620</v>
      </c>
      <c r="AN315" s="16">
        <f>4620+9240</f>
        <v>13860</v>
      </c>
      <c r="AO315" s="18">
        <v>4620</v>
      </c>
      <c r="AP315" s="16"/>
      <c r="AQ315" s="17"/>
      <c r="AR315" s="16"/>
      <c r="AS315" s="17"/>
      <c r="AT315" s="16"/>
      <c r="AU315" s="17"/>
      <c r="AV315" s="16"/>
      <c r="AW315" s="17"/>
      <c r="AX315" s="16"/>
      <c r="AY315" s="17"/>
      <c r="AZ315" s="16"/>
      <c r="BA315" s="17"/>
      <c r="BB315" s="16"/>
      <c r="BC315" s="17"/>
      <c r="BD315" s="16"/>
      <c r="BE315" s="17"/>
      <c r="BF315" s="16"/>
      <c r="BG315" s="17"/>
      <c r="BH315" s="16"/>
      <c r="BI315" s="17"/>
      <c r="BJ315" s="16"/>
      <c r="BK315" s="17"/>
      <c r="BL315" s="16"/>
      <c r="BM315" s="17"/>
      <c r="BN315" s="16"/>
      <c r="BO315" s="17"/>
      <c r="BP315" s="16"/>
      <c r="BQ315" s="17"/>
      <c r="BR315" s="16"/>
      <c r="BS315" s="17"/>
      <c r="BT315" s="16"/>
      <c r="BU315" s="17"/>
      <c r="BV315" s="16"/>
      <c r="BW315" s="17"/>
      <c r="BX315" s="16"/>
      <c r="BY315" s="17"/>
      <c r="BZ315" s="16"/>
      <c r="CA315" s="17"/>
      <c r="CB315" s="16"/>
      <c r="CC315" s="17"/>
      <c r="CD315" s="16"/>
      <c r="CE315" s="15"/>
      <c r="CF315" s="16"/>
      <c r="CG315" s="15"/>
      <c r="CH315" s="16"/>
      <c r="CI315" s="15"/>
      <c r="CJ315" s="16"/>
      <c r="CK315" s="15"/>
      <c r="CL315" s="16"/>
      <c r="CM315" s="15"/>
      <c r="CN315" s="16"/>
      <c r="CO315" s="15"/>
      <c r="CP315" s="16"/>
      <c r="CQ315" s="19"/>
      <c r="CR315" s="20">
        <f t="shared" si="19"/>
        <v>57080</v>
      </c>
      <c r="CS315" s="20">
        <f t="shared" si="19"/>
        <v>52460</v>
      </c>
      <c r="CT315" s="21">
        <f t="shared" si="20"/>
        <v>4620</v>
      </c>
      <c r="CU315" s="1"/>
      <c r="CV315" s="1"/>
    </row>
    <row r="316" spans="1:100" ht="21.75" customHeight="1">
      <c r="A316" s="7">
        <v>152</v>
      </c>
      <c r="B316" s="35" t="s">
        <v>1023</v>
      </c>
      <c r="C316" s="9" t="s">
        <v>1024</v>
      </c>
      <c r="D316" s="9" t="s">
        <v>1414</v>
      </c>
      <c r="E316" s="9" t="s">
        <v>1411</v>
      </c>
      <c r="F316" s="83" t="s">
        <v>1025</v>
      </c>
      <c r="G316" s="144"/>
      <c r="H316" s="146"/>
      <c r="I316" s="62">
        <v>6600</v>
      </c>
      <c r="J316" s="146"/>
      <c r="K316" s="14">
        <f t="shared" ref="K316:K321" si="22">CV316</f>
        <v>0</v>
      </c>
      <c r="L316" s="2"/>
      <c r="M316" s="15">
        <v>1500</v>
      </c>
      <c r="N316" s="16">
        <v>1500</v>
      </c>
      <c r="O316" s="15">
        <v>1000</v>
      </c>
      <c r="P316" s="16">
        <v>1000</v>
      </c>
      <c r="Q316" s="15">
        <v>5000</v>
      </c>
      <c r="R316" s="16">
        <v>5000</v>
      </c>
      <c r="S316" s="15">
        <v>8000</v>
      </c>
      <c r="T316" s="16"/>
      <c r="U316" s="15"/>
      <c r="V316" s="16"/>
      <c r="W316" s="18">
        <v>4620</v>
      </c>
      <c r="X316" s="16">
        <v>0</v>
      </c>
      <c r="Y316" s="18">
        <v>4620</v>
      </c>
      <c r="Z316" s="16">
        <v>0</v>
      </c>
      <c r="AA316" s="18">
        <v>4620</v>
      </c>
      <c r="AB316" s="16"/>
      <c r="AC316" s="18">
        <v>4620</v>
      </c>
      <c r="AD316" s="16">
        <v>15000</v>
      </c>
      <c r="AE316" s="18">
        <v>4620</v>
      </c>
      <c r="AF316" s="16">
        <v>9200</v>
      </c>
      <c r="AG316" s="18">
        <v>4620</v>
      </c>
      <c r="AH316" s="16"/>
      <c r="AI316" s="18">
        <v>4620</v>
      </c>
      <c r="AJ316" s="16"/>
      <c r="AK316" s="18">
        <v>4620</v>
      </c>
      <c r="AL316" s="16"/>
      <c r="AM316" s="18">
        <v>4620</v>
      </c>
      <c r="AN316" s="16">
        <v>13860</v>
      </c>
      <c r="AO316" s="85"/>
      <c r="AP316" s="16"/>
      <c r="AQ316" s="85"/>
      <c r="AR316" s="16"/>
      <c r="AS316" s="85"/>
      <c r="AT316" s="16"/>
      <c r="AU316" s="17"/>
      <c r="AV316" s="16"/>
      <c r="AW316" s="17"/>
      <c r="AX316" s="16"/>
      <c r="AY316" s="17"/>
      <c r="AZ316" s="16"/>
      <c r="BA316" s="17"/>
      <c r="BB316" s="16"/>
      <c r="BC316" s="17"/>
      <c r="BD316" s="16"/>
      <c r="BE316" s="17"/>
      <c r="BF316" s="16"/>
      <c r="BG316" s="17"/>
      <c r="BH316" s="16"/>
      <c r="BI316" s="17"/>
      <c r="BJ316" s="16"/>
      <c r="BK316" s="17"/>
      <c r="BL316" s="16"/>
      <c r="BM316" s="17"/>
      <c r="BN316" s="16"/>
      <c r="BO316" s="17"/>
      <c r="BP316" s="16"/>
      <c r="BQ316" s="17"/>
      <c r="BR316" s="16"/>
      <c r="BS316" s="17"/>
      <c r="BT316" s="16"/>
      <c r="BU316" s="17"/>
      <c r="BV316" s="16"/>
      <c r="BW316" s="17"/>
      <c r="BX316" s="16"/>
      <c r="BY316" s="17"/>
      <c r="BZ316" s="16"/>
      <c r="CA316" s="17"/>
      <c r="CB316" s="16"/>
      <c r="CC316" s="17"/>
      <c r="CD316" s="16"/>
      <c r="CE316" s="15"/>
      <c r="CF316" s="16"/>
      <c r="CG316" s="15"/>
      <c r="CH316" s="16"/>
      <c r="CI316" s="15"/>
      <c r="CJ316" s="16"/>
      <c r="CK316" s="15"/>
      <c r="CL316" s="16"/>
      <c r="CM316" s="15"/>
      <c r="CN316" s="16"/>
      <c r="CO316" s="15"/>
      <c r="CP316" s="16"/>
      <c r="CQ316" s="19"/>
      <c r="CR316" s="20">
        <f t="shared" si="19"/>
        <v>57080</v>
      </c>
      <c r="CS316" s="20">
        <f t="shared" si="19"/>
        <v>45560</v>
      </c>
      <c r="CT316" s="21">
        <f t="shared" si="20"/>
        <v>11520</v>
      </c>
      <c r="CU316" s="1"/>
      <c r="CV316" s="1"/>
    </row>
    <row r="317" spans="1:100" ht="20.25" customHeight="1">
      <c r="A317" s="7">
        <v>153</v>
      </c>
      <c r="B317" s="35" t="s">
        <v>1026</v>
      </c>
      <c r="C317" s="9" t="s">
        <v>1027</v>
      </c>
      <c r="D317" s="9" t="s">
        <v>1414</v>
      </c>
      <c r="E317" s="9" t="s">
        <v>1411</v>
      </c>
      <c r="F317" s="83" t="s">
        <v>1028</v>
      </c>
      <c r="G317" s="22"/>
      <c r="H317" s="84"/>
      <c r="I317" s="62">
        <v>6600</v>
      </c>
      <c r="J317" s="84"/>
      <c r="K317" s="14">
        <f t="shared" si="22"/>
        <v>0</v>
      </c>
      <c r="L317" s="2"/>
      <c r="M317" s="15">
        <v>1500</v>
      </c>
      <c r="N317" s="16">
        <v>1500</v>
      </c>
      <c r="O317" s="15">
        <v>1000</v>
      </c>
      <c r="P317" s="16">
        <v>1000</v>
      </c>
      <c r="Q317" s="15">
        <v>5000</v>
      </c>
      <c r="R317" s="16">
        <v>5000</v>
      </c>
      <c r="S317" s="15">
        <v>8000</v>
      </c>
      <c r="T317" s="16"/>
      <c r="U317" s="15"/>
      <c r="V317" s="16"/>
      <c r="W317" s="18">
        <v>4620</v>
      </c>
      <c r="X317" s="16"/>
      <c r="Y317" s="18">
        <v>4620</v>
      </c>
      <c r="Z317" s="16"/>
      <c r="AA317" s="18">
        <v>4620</v>
      </c>
      <c r="AB317" s="16"/>
      <c r="AC317" s="18">
        <v>4620</v>
      </c>
      <c r="AD317" s="16"/>
      <c r="AE317" s="18">
        <v>4620</v>
      </c>
      <c r="AF317" s="16"/>
      <c r="AG317" s="18">
        <v>4620</v>
      </c>
      <c r="AH317" s="16"/>
      <c r="AI317" s="18">
        <v>4620</v>
      </c>
      <c r="AJ317" s="16"/>
      <c r="AK317" s="18">
        <v>4620</v>
      </c>
      <c r="AL317" s="16"/>
      <c r="AM317" s="18">
        <v>4620</v>
      </c>
      <c r="AN317" s="16"/>
      <c r="AO317" s="85"/>
      <c r="AP317" s="16"/>
      <c r="AQ317" s="85"/>
      <c r="AR317" s="16"/>
      <c r="AS317" s="85"/>
      <c r="AT317" s="16"/>
      <c r="AU317" s="17"/>
      <c r="AV317" s="16"/>
      <c r="AW317" s="17"/>
      <c r="AX317" s="16"/>
      <c r="AY317" s="17"/>
      <c r="AZ317" s="16"/>
      <c r="BA317" s="17"/>
      <c r="BB317" s="16"/>
      <c r="BC317" s="17"/>
      <c r="BD317" s="16"/>
      <c r="BE317" s="17"/>
      <c r="BF317" s="16"/>
      <c r="BG317" s="17"/>
      <c r="BH317" s="16"/>
      <c r="BI317" s="17"/>
      <c r="BJ317" s="16"/>
      <c r="BK317" s="17"/>
      <c r="BL317" s="16"/>
      <c r="BM317" s="17"/>
      <c r="BN317" s="16"/>
      <c r="BO317" s="17"/>
      <c r="BP317" s="16"/>
      <c r="BQ317" s="17"/>
      <c r="BR317" s="16"/>
      <c r="BS317" s="17"/>
      <c r="BT317" s="16"/>
      <c r="BU317" s="17"/>
      <c r="BV317" s="16"/>
      <c r="BW317" s="17"/>
      <c r="BX317" s="16"/>
      <c r="BY317" s="17"/>
      <c r="BZ317" s="16"/>
      <c r="CA317" s="17"/>
      <c r="CB317" s="16"/>
      <c r="CC317" s="17"/>
      <c r="CD317" s="16"/>
      <c r="CE317" s="15"/>
      <c r="CF317" s="16"/>
      <c r="CG317" s="15"/>
      <c r="CH317" s="16"/>
      <c r="CI317" s="15"/>
      <c r="CJ317" s="16"/>
      <c r="CK317" s="15"/>
      <c r="CL317" s="16"/>
      <c r="CM317" s="15"/>
      <c r="CN317" s="16"/>
      <c r="CO317" s="15"/>
      <c r="CP317" s="16"/>
      <c r="CQ317" s="19"/>
      <c r="CR317" s="20">
        <f t="shared" si="19"/>
        <v>57080</v>
      </c>
      <c r="CS317" s="20">
        <f t="shared" si="19"/>
        <v>7500</v>
      </c>
      <c r="CT317" s="21">
        <f t="shared" si="20"/>
        <v>49580</v>
      </c>
      <c r="CU317" s="1"/>
      <c r="CV317" s="1"/>
    </row>
    <row r="318" spans="1:100" ht="20.25" customHeight="1">
      <c r="A318" s="7">
        <v>154</v>
      </c>
      <c r="B318" s="35" t="s">
        <v>1029</v>
      </c>
      <c r="C318" s="9" t="s">
        <v>1030</v>
      </c>
      <c r="D318" s="9" t="s">
        <v>1414</v>
      </c>
      <c r="E318" s="9" t="s">
        <v>1411</v>
      </c>
      <c r="F318" s="83" t="s">
        <v>1031</v>
      </c>
      <c r="G318" s="143"/>
      <c r="H318" s="84"/>
      <c r="I318" s="62">
        <v>6600</v>
      </c>
      <c r="J318" s="84"/>
      <c r="K318" s="27">
        <f t="shared" si="22"/>
        <v>0</v>
      </c>
      <c r="L318" s="2"/>
      <c r="M318" s="15">
        <v>1500</v>
      </c>
      <c r="N318" s="16">
        <v>1500</v>
      </c>
      <c r="O318" s="15">
        <v>1000</v>
      </c>
      <c r="P318" s="16">
        <v>1000</v>
      </c>
      <c r="Q318" s="15">
        <v>5000</v>
      </c>
      <c r="R318" s="16">
        <v>5000</v>
      </c>
      <c r="S318" s="15">
        <v>8000</v>
      </c>
      <c r="T318" s="16">
        <v>0</v>
      </c>
      <c r="U318" s="15"/>
      <c r="V318" s="16"/>
      <c r="W318" s="18">
        <v>4620</v>
      </c>
      <c r="X318" s="16">
        <v>0</v>
      </c>
      <c r="Y318" s="18">
        <v>4620</v>
      </c>
      <c r="Z318" s="16">
        <v>0</v>
      </c>
      <c r="AA318" s="18">
        <v>4620</v>
      </c>
      <c r="AB318" s="16">
        <v>0</v>
      </c>
      <c r="AC318" s="18">
        <v>4620</v>
      </c>
      <c r="AD318" s="16">
        <v>26480</v>
      </c>
      <c r="AE318" s="18">
        <v>4620</v>
      </c>
      <c r="AF318" s="16"/>
      <c r="AG318" s="18">
        <v>4620</v>
      </c>
      <c r="AH318" s="16"/>
      <c r="AI318" s="18">
        <v>4620</v>
      </c>
      <c r="AJ318" s="16"/>
      <c r="AK318" s="18">
        <v>4620</v>
      </c>
      <c r="AL318" s="16"/>
      <c r="AM318" s="18">
        <v>4620</v>
      </c>
      <c r="AN318" s="16">
        <v>23100</v>
      </c>
      <c r="AO318" s="85"/>
      <c r="AP318" s="16"/>
      <c r="AQ318" s="85"/>
      <c r="AR318" s="16"/>
      <c r="AS318" s="85"/>
      <c r="AT318" s="16"/>
      <c r="AU318" s="17"/>
      <c r="AV318" s="16"/>
      <c r="AW318" s="17"/>
      <c r="AX318" s="16"/>
      <c r="AY318" s="17"/>
      <c r="AZ318" s="16"/>
      <c r="BA318" s="17"/>
      <c r="BB318" s="16"/>
      <c r="BC318" s="17"/>
      <c r="BD318" s="16"/>
      <c r="BE318" s="17"/>
      <c r="BF318" s="16"/>
      <c r="BG318" s="17"/>
      <c r="BH318" s="16"/>
      <c r="BI318" s="17"/>
      <c r="BJ318" s="16"/>
      <c r="BK318" s="17"/>
      <c r="BL318" s="16"/>
      <c r="BM318" s="17"/>
      <c r="BN318" s="16"/>
      <c r="BO318" s="17"/>
      <c r="BP318" s="16"/>
      <c r="BQ318" s="17"/>
      <c r="BR318" s="16"/>
      <c r="BS318" s="17"/>
      <c r="BT318" s="16"/>
      <c r="BU318" s="17"/>
      <c r="BV318" s="16"/>
      <c r="BW318" s="17"/>
      <c r="BX318" s="16"/>
      <c r="BY318" s="17"/>
      <c r="BZ318" s="16"/>
      <c r="CA318" s="17"/>
      <c r="CB318" s="16"/>
      <c r="CC318" s="17"/>
      <c r="CD318" s="16"/>
      <c r="CE318" s="15"/>
      <c r="CF318" s="16"/>
      <c r="CG318" s="15"/>
      <c r="CH318" s="16"/>
      <c r="CI318" s="15"/>
      <c r="CJ318" s="16"/>
      <c r="CK318" s="15"/>
      <c r="CL318" s="16"/>
      <c r="CM318" s="15"/>
      <c r="CN318" s="16"/>
      <c r="CO318" s="15"/>
      <c r="CP318" s="16"/>
      <c r="CQ318" s="19"/>
      <c r="CR318" s="20">
        <f t="shared" si="19"/>
        <v>57080</v>
      </c>
      <c r="CS318" s="20">
        <f t="shared" si="19"/>
        <v>57080</v>
      </c>
      <c r="CT318" s="21">
        <f t="shared" si="20"/>
        <v>0</v>
      </c>
      <c r="CU318" s="1"/>
      <c r="CV318" s="1"/>
    </row>
    <row r="319" spans="1:100" ht="20.25" customHeight="1">
      <c r="A319" s="7">
        <v>155</v>
      </c>
      <c r="B319" s="35" t="s">
        <v>1032</v>
      </c>
      <c r="C319" s="9" t="s">
        <v>1033</v>
      </c>
      <c r="D319" s="9" t="s">
        <v>1414</v>
      </c>
      <c r="E319" s="9" t="s">
        <v>1411</v>
      </c>
      <c r="F319" s="83" t="s">
        <v>1034</v>
      </c>
      <c r="G319" s="141" t="s">
        <v>383</v>
      </c>
      <c r="H319" s="24" t="s">
        <v>1417</v>
      </c>
      <c r="I319" s="62">
        <v>6200</v>
      </c>
      <c r="J319" s="84"/>
      <c r="K319" s="14">
        <f t="shared" si="22"/>
        <v>0</v>
      </c>
      <c r="L319" s="2"/>
      <c r="M319" s="15">
        <v>1500</v>
      </c>
      <c r="N319" s="16">
        <v>1500</v>
      </c>
      <c r="O319" s="15">
        <v>1000</v>
      </c>
      <c r="P319" s="16">
        <v>1000</v>
      </c>
      <c r="Q319" s="15">
        <v>5000</v>
      </c>
      <c r="R319" s="16">
        <v>5000</v>
      </c>
      <c r="S319" s="15">
        <v>8000</v>
      </c>
      <c r="T319" s="16"/>
      <c r="U319" s="15"/>
      <c r="V319" s="16"/>
      <c r="W319" s="18">
        <v>4340</v>
      </c>
      <c r="X319" s="16"/>
      <c r="Y319" s="18">
        <v>4340</v>
      </c>
      <c r="Z319" s="16"/>
      <c r="AA319" s="18">
        <v>4340</v>
      </c>
      <c r="AB319" s="16"/>
      <c r="AC319" s="18">
        <v>4340</v>
      </c>
      <c r="AD319" s="16">
        <v>9240</v>
      </c>
      <c r="AE319" s="18">
        <v>4340</v>
      </c>
      <c r="AF319" s="16"/>
      <c r="AG319" s="18">
        <v>4340</v>
      </c>
      <c r="AH319" s="16"/>
      <c r="AI319" s="18">
        <v>4340</v>
      </c>
      <c r="AJ319" s="16"/>
      <c r="AK319" s="18">
        <v>4340</v>
      </c>
      <c r="AL319" s="16">
        <v>13860</v>
      </c>
      <c r="AM319" s="18">
        <v>4340</v>
      </c>
      <c r="AN319" s="16">
        <v>4620</v>
      </c>
      <c r="AO319" s="85"/>
      <c r="AP319" s="16"/>
      <c r="AQ319" s="85"/>
      <c r="AR319" s="16"/>
      <c r="AS319" s="85"/>
      <c r="AT319" s="16"/>
      <c r="AU319" s="17"/>
      <c r="AV319" s="16"/>
      <c r="AW319" s="17"/>
      <c r="AX319" s="16"/>
      <c r="AY319" s="17"/>
      <c r="AZ319" s="16"/>
      <c r="BA319" s="17"/>
      <c r="BB319" s="16"/>
      <c r="BC319" s="17"/>
      <c r="BD319" s="16"/>
      <c r="BE319" s="17"/>
      <c r="BF319" s="16"/>
      <c r="BG319" s="17"/>
      <c r="BH319" s="16"/>
      <c r="BI319" s="17"/>
      <c r="BJ319" s="16"/>
      <c r="BK319" s="17"/>
      <c r="BL319" s="16"/>
      <c r="BM319" s="17"/>
      <c r="BN319" s="16"/>
      <c r="BO319" s="17"/>
      <c r="BP319" s="16"/>
      <c r="BQ319" s="17"/>
      <c r="BR319" s="16"/>
      <c r="BS319" s="17"/>
      <c r="BT319" s="16"/>
      <c r="BU319" s="17"/>
      <c r="BV319" s="16"/>
      <c r="BW319" s="17"/>
      <c r="BX319" s="16"/>
      <c r="BY319" s="17"/>
      <c r="BZ319" s="16"/>
      <c r="CA319" s="17"/>
      <c r="CB319" s="16"/>
      <c r="CC319" s="17"/>
      <c r="CD319" s="16"/>
      <c r="CE319" s="15"/>
      <c r="CF319" s="16"/>
      <c r="CG319" s="15"/>
      <c r="CH319" s="16"/>
      <c r="CI319" s="15"/>
      <c r="CJ319" s="16"/>
      <c r="CK319" s="15"/>
      <c r="CL319" s="16"/>
      <c r="CM319" s="15"/>
      <c r="CN319" s="16"/>
      <c r="CO319" s="15"/>
      <c r="CP319" s="16"/>
      <c r="CQ319" s="19"/>
      <c r="CR319" s="20">
        <f t="shared" si="19"/>
        <v>54560</v>
      </c>
      <c r="CS319" s="20">
        <f t="shared" si="19"/>
        <v>35220</v>
      </c>
      <c r="CT319" s="21">
        <f t="shared" si="20"/>
        <v>19340</v>
      </c>
      <c r="CU319" s="1"/>
      <c r="CV319" s="1"/>
    </row>
    <row r="320" spans="1:100" ht="20.25" customHeight="1">
      <c r="A320" s="7">
        <v>156</v>
      </c>
      <c r="B320" s="35" t="s">
        <v>1035</v>
      </c>
      <c r="C320" s="9" t="s">
        <v>1036</v>
      </c>
      <c r="D320" s="9" t="s">
        <v>1414</v>
      </c>
      <c r="E320" s="9" t="s">
        <v>1411</v>
      </c>
      <c r="F320" s="83" t="s">
        <v>1037</v>
      </c>
      <c r="G320" s="143"/>
      <c r="H320" s="84"/>
      <c r="I320" s="62">
        <v>6600</v>
      </c>
      <c r="J320" s="84"/>
      <c r="K320" s="14">
        <f t="shared" si="22"/>
        <v>0</v>
      </c>
      <c r="L320" s="2"/>
      <c r="M320" s="15">
        <v>1500</v>
      </c>
      <c r="N320" s="16">
        <v>1500</v>
      </c>
      <c r="O320" s="15">
        <v>1000</v>
      </c>
      <c r="P320" s="16">
        <v>1000</v>
      </c>
      <c r="Q320" s="15">
        <v>5000</v>
      </c>
      <c r="R320" s="16">
        <v>5000</v>
      </c>
      <c r="S320" s="15">
        <v>8000</v>
      </c>
      <c r="T320" s="16">
        <v>0</v>
      </c>
      <c r="U320" s="15"/>
      <c r="V320" s="16"/>
      <c r="W320" s="18">
        <v>4620</v>
      </c>
      <c r="X320" s="16"/>
      <c r="Y320" s="18">
        <v>4620</v>
      </c>
      <c r="Z320" s="16"/>
      <c r="AA320" s="18">
        <v>4620</v>
      </c>
      <c r="AB320" s="16"/>
      <c r="AC320" s="18">
        <v>4620</v>
      </c>
      <c r="AD320" s="16">
        <v>8000</v>
      </c>
      <c r="AE320" s="18">
        <v>4620</v>
      </c>
      <c r="AF320" s="16"/>
      <c r="AG320" s="18">
        <v>4620</v>
      </c>
      <c r="AH320" s="16"/>
      <c r="AI320" s="18">
        <v>4620</v>
      </c>
      <c r="AJ320" s="16"/>
      <c r="AK320" s="18">
        <v>4620</v>
      </c>
      <c r="AL320" s="16"/>
      <c r="AM320" s="18">
        <v>4620</v>
      </c>
      <c r="AN320" s="16"/>
      <c r="AO320" s="85"/>
      <c r="AP320" s="16"/>
      <c r="AQ320" s="85"/>
      <c r="AR320" s="16"/>
      <c r="AS320" s="85"/>
      <c r="AT320" s="16"/>
      <c r="AU320" s="17"/>
      <c r="AV320" s="16"/>
      <c r="AW320" s="17"/>
      <c r="AX320" s="16"/>
      <c r="AY320" s="17"/>
      <c r="AZ320" s="16"/>
      <c r="BA320" s="17"/>
      <c r="BB320" s="16"/>
      <c r="BC320" s="17"/>
      <c r="BD320" s="16"/>
      <c r="BE320" s="17"/>
      <c r="BF320" s="16"/>
      <c r="BG320" s="17"/>
      <c r="BH320" s="16"/>
      <c r="BI320" s="17"/>
      <c r="BJ320" s="16"/>
      <c r="BK320" s="17"/>
      <c r="BL320" s="16"/>
      <c r="BM320" s="17"/>
      <c r="BN320" s="16"/>
      <c r="BO320" s="17"/>
      <c r="BP320" s="16"/>
      <c r="BQ320" s="17"/>
      <c r="BR320" s="16"/>
      <c r="BS320" s="17"/>
      <c r="BT320" s="16"/>
      <c r="BU320" s="17"/>
      <c r="BV320" s="16"/>
      <c r="BW320" s="17"/>
      <c r="BX320" s="16"/>
      <c r="BY320" s="17"/>
      <c r="BZ320" s="16"/>
      <c r="CA320" s="17"/>
      <c r="CB320" s="16"/>
      <c r="CC320" s="17"/>
      <c r="CD320" s="16"/>
      <c r="CE320" s="15"/>
      <c r="CF320" s="16"/>
      <c r="CG320" s="15"/>
      <c r="CH320" s="16"/>
      <c r="CI320" s="15"/>
      <c r="CJ320" s="16"/>
      <c r="CK320" s="15"/>
      <c r="CL320" s="16"/>
      <c r="CM320" s="15"/>
      <c r="CN320" s="16"/>
      <c r="CO320" s="15"/>
      <c r="CP320" s="16"/>
      <c r="CQ320" s="19"/>
      <c r="CR320" s="20">
        <f t="shared" ref="CR320:CS351" si="23">CO320+CM320+CK320+CI320+CG320+CE320+CC320+CA320+BY320+BW320+BU320+BS320+BQ320+BO320+BM320+BK320+BI320+BG320+BE320+BC320+BA320+AY320+AW320+AU320+AS320+AQ320+AO320+AM320+AK320+AI320+AG320+AE320+AC320+AA320+Y320+W320+U320+Q320+O320+M320+S320</f>
        <v>57080</v>
      </c>
      <c r="CS320" s="20">
        <f t="shared" si="23"/>
        <v>15500</v>
      </c>
      <c r="CT320" s="21">
        <f t="shared" si="20"/>
        <v>41580</v>
      </c>
      <c r="CU320" s="1"/>
      <c r="CV320" s="1"/>
    </row>
    <row r="321" spans="1:100" ht="20.25" customHeight="1">
      <c r="A321" s="7">
        <v>157</v>
      </c>
      <c r="B321" s="35" t="s">
        <v>1038</v>
      </c>
      <c r="C321" s="9" t="s">
        <v>1039</v>
      </c>
      <c r="D321" s="9" t="s">
        <v>1414</v>
      </c>
      <c r="E321" s="9" t="s">
        <v>1411</v>
      </c>
      <c r="F321" s="83" t="s">
        <v>1040</v>
      </c>
      <c r="G321" s="39"/>
      <c r="H321" s="84"/>
      <c r="I321" s="62">
        <v>6600</v>
      </c>
      <c r="J321" s="84"/>
      <c r="K321" s="14">
        <f t="shared" si="22"/>
        <v>0</v>
      </c>
      <c r="L321" s="2"/>
      <c r="M321" s="15">
        <v>1500</v>
      </c>
      <c r="N321" s="16">
        <v>1500</v>
      </c>
      <c r="O321" s="15">
        <v>1000</v>
      </c>
      <c r="P321" s="16">
        <v>1000</v>
      </c>
      <c r="Q321" s="15">
        <v>5000</v>
      </c>
      <c r="R321" s="16">
        <v>5000</v>
      </c>
      <c r="S321" s="15">
        <v>8000</v>
      </c>
      <c r="T321" s="16">
        <v>0</v>
      </c>
      <c r="U321" s="15"/>
      <c r="V321" s="16"/>
      <c r="W321" s="18">
        <v>4620</v>
      </c>
      <c r="X321" s="16"/>
      <c r="Y321" s="18">
        <v>4620</v>
      </c>
      <c r="Z321" s="16"/>
      <c r="AA321" s="18">
        <v>4620</v>
      </c>
      <c r="AB321" s="16"/>
      <c r="AC321" s="18">
        <v>4620</v>
      </c>
      <c r="AD321" s="16">
        <v>5000</v>
      </c>
      <c r="AE321" s="18">
        <v>4620</v>
      </c>
      <c r="AF321" s="16">
        <v>21480</v>
      </c>
      <c r="AG321" s="18">
        <v>4620</v>
      </c>
      <c r="AH321" s="16"/>
      <c r="AI321" s="18">
        <v>4620</v>
      </c>
      <c r="AJ321" s="16"/>
      <c r="AK321" s="18">
        <v>4620</v>
      </c>
      <c r="AL321" s="16"/>
      <c r="AM321" s="18">
        <v>4620</v>
      </c>
      <c r="AN321" s="16"/>
      <c r="AO321" s="85"/>
      <c r="AP321" s="16"/>
      <c r="AQ321" s="85"/>
      <c r="AR321" s="16"/>
      <c r="AS321" s="85"/>
      <c r="AT321" s="16"/>
      <c r="AU321" s="17"/>
      <c r="AV321" s="16"/>
      <c r="AW321" s="17"/>
      <c r="AX321" s="16"/>
      <c r="AY321" s="17"/>
      <c r="AZ321" s="16"/>
      <c r="BA321" s="17"/>
      <c r="BB321" s="16"/>
      <c r="BC321" s="17"/>
      <c r="BD321" s="16"/>
      <c r="BE321" s="17"/>
      <c r="BF321" s="16"/>
      <c r="BG321" s="17"/>
      <c r="BH321" s="16"/>
      <c r="BI321" s="17"/>
      <c r="BJ321" s="16"/>
      <c r="BK321" s="17"/>
      <c r="BL321" s="16"/>
      <c r="BM321" s="17"/>
      <c r="BN321" s="16"/>
      <c r="BO321" s="17"/>
      <c r="BP321" s="16"/>
      <c r="BQ321" s="17"/>
      <c r="BR321" s="16"/>
      <c r="BS321" s="17"/>
      <c r="BT321" s="16"/>
      <c r="BU321" s="17"/>
      <c r="BV321" s="16"/>
      <c r="BW321" s="17"/>
      <c r="BX321" s="16"/>
      <c r="BY321" s="17"/>
      <c r="BZ321" s="16"/>
      <c r="CA321" s="17"/>
      <c r="CB321" s="16"/>
      <c r="CC321" s="17"/>
      <c r="CD321" s="16"/>
      <c r="CE321" s="15"/>
      <c r="CF321" s="16"/>
      <c r="CG321" s="15"/>
      <c r="CH321" s="16"/>
      <c r="CI321" s="15"/>
      <c r="CJ321" s="16"/>
      <c r="CK321" s="15"/>
      <c r="CL321" s="16"/>
      <c r="CM321" s="15"/>
      <c r="CN321" s="16"/>
      <c r="CO321" s="15"/>
      <c r="CP321" s="16"/>
      <c r="CQ321" s="19"/>
      <c r="CR321" s="20">
        <f t="shared" si="23"/>
        <v>57080</v>
      </c>
      <c r="CS321" s="20">
        <f t="shared" si="23"/>
        <v>33980</v>
      </c>
      <c r="CT321" s="21">
        <f t="shared" si="20"/>
        <v>23100</v>
      </c>
      <c r="CU321" s="1"/>
      <c r="CV321" s="1"/>
    </row>
    <row r="322" spans="1:100" ht="20.25" customHeight="1">
      <c r="A322" s="7">
        <v>115</v>
      </c>
      <c r="B322" s="35" t="s">
        <v>365</v>
      </c>
      <c r="C322" s="9" t="s">
        <v>366</v>
      </c>
      <c r="D322" s="9" t="s">
        <v>1414</v>
      </c>
      <c r="E322" s="9" t="s">
        <v>1412</v>
      </c>
      <c r="F322" s="10" t="s">
        <v>367</v>
      </c>
      <c r="G322" s="143"/>
      <c r="H322" s="24"/>
      <c r="I322" s="12">
        <v>6600</v>
      </c>
      <c r="J322" s="24"/>
      <c r="K322" s="27">
        <f>CT322</f>
        <v>0</v>
      </c>
      <c r="L322" s="2"/>
      <c r="M322" s="15">
        <v>1500</v>
      </c>
      <c r="N322" s="16">
        <v>1500</v>
      </c>
      <c r="O322" s="15">
        <v>1000</v>
      </c>
      <c r="P322" s="16">
        <v>1000</v>
      </c>
      <c r="Q322" s="15">
        <v>5000</v>
      </c>
      <c r="R322" s="16">
        <v>5000</v>
      </c>
      <c r="S322" s="15">
        <v>8000</v>
      </c>
      <c r="T322" s="16">
        <v>0</v>
      </c>
      <c r="U322" s="17"/>
      <c r="V322" s="16"/>
      <c r="W322" s="15"/>
      <c r="X322" s="16"/>
      <c r="Y322" s="18">
        <v>4620</v>
      </c>
      <c r="Z322" s="16">
        <v>12620</v>
      </c>
      <c r="AA322" s="18">
        <v>4620</v>
      </c>
      <c r="AB322" s="16">
        <v>4620</v>
      </c>
      <c r="AC322" s="18">
        <v>4620</v>
      </c>
      <c r="AD322" s="16">
        <v>4620</v>
      </c>
      <c r="AE322" s="18">
        <v>4620</v>
      </c>
      <c r="AF322" s="16">
        <v>4620</v>
      </c>
      <c r="AG322" s="18">
        <v>4620</v>
      </c>
      <c r="AH322" s="16">
        <v>4620</v>
      </c>
      <c r="AI322" s="18">
        <v>4620</v>
      </c>
      <c r="AJ322" s="16">
        <v>4620</v>
      </c>
      <c r="AK322" s="18">
        <v>4620</v>
      </c>
      <c r="AL322" s="16"/>
      <c r="AM322" s="18">
        <v>4620</v>
      </c>
      <c r="AN322" s="16">
        <v>9240</v>
      </c>
      <c r="AO322" s="18">
        <v>4620</v>
      </c>
      <c r="AP322" s="16">
        <v>4620</v>
      </c>
      <c r="AQ322" s="17"/>
      <c r="AR322" s="16"/>
      <c r="AS322" s="17"/>
      <c r="AT322" s="16"/>
      <c r="AU322" s="17"/>
      <c r="AV322" s="16"/>
      <c r="AW322" s="17"/>
      <c r="AX322" s="16"/>
      <c r="AY322" s="17"/>
      <c r="AZ322" s="16"/>
      <c r="BA322" s="17"/>
      <c r="BB322" s="16"/>
      <c r="BC322" s="17"/>
      <c r="BD322" s="16"/>
      <c r="BE322" s="17"/>
      <c r="BF322" s="16"/>
      <c r="BG322" s="17"/>
      <c r="BH322" s="16"/>
      <c r="BI322" s="17"/>
      <c r="BJ322" s="16"/>
      <c r="BK322" s="17"/>
      <c r="BL322" s="16"/>
      <c r="BM322" s="17"/>
      <c r="BN322" s="16"/>
      <c r="BO322" s="17"/>
      <c r="BP322" s="16"/>
      <c r="BQ322" s="17"/>
      <c r="BR322" s="16"/>
      <c r="BS322" s="17"/>
      <c r="BT322" s="16"/>
      <c r="BU322" s="17"/>
      <c r="BV322" s="16"/>
      <c r="BW322" s="17"/>
      <c r="BX322" s="16"/>
      <c r="BY322" s="17"/>
      <c r="BZ322" s="16"/>
      <c r="CA322" s="17"/>
      <c r="CB322" s="16"/>
      <c r="CC322" s="17"/>
      <c r="CD322" s="16"/>
      <c r="CE322" s="15"/>
      <c r="CF322" s="16"/>
      <c r="CG322" s="15"/>
      <c r="CH322" s="16"/>
      <c r="CI322" s="15"/>
      <c r="CJ322" s="16"/>
      <c r="CK322" s="15"/>
      <c r="CL322" s="16"/>
      <c r="CM322" s="15"/>
      <c r="CN322" s="16"/>
      <c r="CO322" s="15"/>
      <c r="CP322" s="16"/>
      <c r="CQ322" s="19"/>
      <c r="CR322" s="20">
        <f t="shared" si="23"/>
        <v>57080</v>
      </c>
      <c r="CS322" s="20">
        <f t="shared" si="23"/>
        <v>57080</v>
      </c>
      <c r="CT322" s="21">
        <f t="shared" si="20"/>
        <v>0</v>
      </c>
      <c r="CU322" s="1"/>
      <c r="CV322" s="1"/>
    </row>
    <row r="323" spans="1:100" ht="20.25" customHeight="1">
      <c r="A323" s="7">
        <v>116</v>
      </c>
      <c r="B323" s="35" t="s">
        <v>368</v>
      </c>
      <c r="C323" s="9" t="s">
        <v>369</v>
      </c>
      <c r="D323" s="9" t="s">
        <v>1414</v>
      </c>
      <c r="E323" s="9" t="s">
        <v>1412</v>
      </c>
      <c r="F323" s="10" t="s">
        <v>370</v>
      </c>
      <c r="G323" s="144"/>
      <c r="H323" s="13"/>
      <c r="I323" s="12">
        <v>6600</v>
      </c>
      <c r="K323" s="14">
        <f>CT323</f>
        <v>4590</v>
      </c>
      <c r="L323" s="2"/>
      <c r="M323" s="15">
        <v>1500</v>
      </c>
      <c r="N323" s="16">
        <v>1500</v>
      </c>
      <c r="O323" s="15">
        <v>1000</v>
      </c>
      <c r="P323" s="16">
        <v>1000</v>
      </c>
      <c r="Q323" s="15">
        <v>5000</v>
      </c>
      <c r="R323" s="16">
        <v>5000</v>
      </c>
      <c r="S323" s="15">
        <v>8000</v>
      </c>
      <c r="T323" s="16">
        <v>0</v>
      </c>
      <c r="U323" s="17"/>
      <c r="V323" s="16"/>
      <c r="W323" s="15"/>
      <c r="X323" s="16"/>
      <c r="Y323" s="18">
        <v>4620</v>
      </c>
      <c r="Z323" s="16">
        <v>4650</v>
      </c>
      <c r="AA323" s="18">
        <v>4620</v>
      </c>
      <c r="AB323" s="16">
        <v>4620</v>
      </c>
      <c r="AC323" s="18">
        <v>4620</v>
      </c>
      <c r="AD323" s="16">
        <v>12590</v>
      </c>
      <c r="AE323" s="18">
        <v>4620</v>
      </c>
      <c r="AF323" s="16">
        <v>4620</v>
      </c>
      <c r="AG323" s="18">
        <v>4620</v>
      </c>
      <c r="AH323" s="16">
        <v>4620</v>
      </c>
      <c r="AI323" s="18">
        <v>4620</v>
      </c>
      <c r="AJ323" s="16">
        <v>4620</v>
      </c>
      <c r="AK323" s="18">
        <v>4620</v>
      </c>
      <c r="AL323" s="16">
        <v>4620</v>
      </c>
      <c r="AM323" s="18">
        <v>4620</v>
      </c>
      <c r="AN323" s="16">
        <v>4650</v>
      </c>
      <c r="AO323" s="18">
        <v>4620</v>
      </c>
      <c r="AP323" s="16"/>
      <c r="AQ323" s="17"/>
      <c r="AR323" s="16"/>
      <c r="AS323" s="17"/>
      <c r="AT323" s="16"/>
      <c r="AU323" s="17"/>
      <c r="AV323" s="16"/>
      <c r="AW323" s="17"/>
      <c r="AX323" s="16"/>
      <c r="AY323" s="17"/>
      <c r="AZ323" s="16"/>
      <c r="BA323" s="17"/>
      <c r="BB323" s="16"/>
      <c r="BC323" s="17"/>
      <c r="BD323" s="16"/>
      <c r="BE323" s="17"/>
      <c r="BF323" s="16"/>
      <c r="BG323" s="17"/>
      <c r="BH323" s="16"/>
      <c r="BI323" s="17"/>
      <c r="BJ323" s="16"/>
      <c r="BK323" s="17"/>
      <c r="BL323" s="16"/>
      <c r="BM323" s="17"/>
      <c r="BN323" s="16"/>
      <c r="BO323" s="17"/>
      <c r="BP323" s="16"/>
      <c r="BQ323" s="17"/>
      <c r="BR323" s="16"/>
      <c r="BS323" s="17"/>
      <c r="BT323" s="16"/>
      <c r="BU323" s="17"/>
      <c r="BV323" s="16"/>
      <c r="BW323" s="17"/>
      <c r="BX323" s="16"/>
      <c r="BY323" s="17"/>
      <c r="BZ323" s="16"/>
      <c r="CA323" s="17"/>
      <c r="CB323" s="16"/>
      <c r="CC323" s="17"/>
      <c r="CD323" s="16"/>
      <c r="CE323" s="15"/>
      <c r="CF323" s="16"/>
      <c r="CG323" s="15"/>
      <c r="CH323" s="16"/>
      <c r="CI323" s="15"/>
      <c r="CJ323" s="16"/>
      <c r="CK323" s="15"/>
      <c r="CL323" s="16"/>
      <c r="CM323" s="15"/>
      <c r="CN323" s="16"/>
      <c r="CO323" s="15"/>
      <c r="CP323" s="16"/>
      <c r="CQ323" s="19"/>
      <c r="CR323" s="20">
        <f t="shared" si="23"/>
        <v>57080</v>
      </c>
      <c r="CS323" s="20">
        <f t="shared" si="23"/>
        <v>52490</v>
      </c>
      <c r="CT323" s="21">
        <f t="shared" si="20"/>
        <v>4590</v>
      </c>
      <c r="CU323" s="1"/>
      <c r="CV323" s="1"/>
    </row>
    <row r="324" spans="1:100" ht="20.25" customHeight="1">
      <c r="A324" s="7">
        <v>117</v>
      </c>
      <c r="B324" s="35" t="s">
        <v>371</v>
      </c>
      <c r="C324" s="9" t="s">
        <v>372</v>
      </c>
      <c r="D324" s="9" t="s">
        <v>1414</v>
      </c>
      <c r="E324" s="9" t="s">
        <v>1412</v>
      </c>
      <c r="F324" s="10" t="s">
        <v>373</v>
      </c>
      <c r="G324" s="144"/>
      <c r="H324" s="13"/>
      <c r="I324" s="12">
        <v>6600</v>
      </c>
      <c r="K324" s="14">
        <f>CT324</f>
        <v>0</v>
      </c>
      <c r="L324" s="2"/>
      <c r="M324" s="15">
        <v>1500</v>
      </c>
      <c r="N324" s="16">
        <v>1500</v>
      </c>
      <c r="O324" s="15">
        <v>1000</v>
      </c>
      <c r="P324" s="16">
        <v>1000</v>
      </c>
      <c r="Q324" s="15">
        <v>5000</v>
      </c>
      <c r="R324" s="16">
        <v>5000</v>
      </c>
      <c r="S324" s="15">
        <v>8000</v>
      </c>
      <c r="T324" s="16">
        <v>0</v>
      </c>
      <c r="U324" s="17"/>
      <c r="V324" s="16"/>
      <c r="W324" s="15"/>
      <c r="X324" s="16"/>
      <c r="Y324" s="18">
        <v>4620</v>
      </c>
      <c r="Z324" s="16">
        <f>8000+4620</f>
        <v>12620</v>
      </c>
      <c r="AA324" s="18">
        <v>4620</v>
      </c>
      <c r="AB324" s="16">
        <v>4620</v>
      </c>
      <c r="AC324" s="18">
        <v>4620</v>
      </c>
      <c r="AD324" s="16">
        <v>4620</v>
      </c>
      <c r="AE324" s="18">
        <v>4620</v>
      </c>
      <c r="AF324" s="16">
        <v>4620</v>
      </c>
      <c r="AG324" s="18">
        <v>4620</v>
      </c>
      <c r="AH324" s="16">
        <v>4620</v>
      </c>
      <c r="AI324" s="18">
        <v>4620</v>
      </c>
      <c r="AJ324" s="16">
        <v>4620</v>
      </c>
      <c r="AK324" s="18">
        <v>4620</v>
      </c>
      <c r="AL324" s="16"/>
      <c r="AM324" s="18">
        <v>4620</v>
      </c>
      <c r="AN324" s="16">
        <v>9240</v>
      </c>
      <c r="AO324" s="18">
        <v>4620</v>
      </c>
      <c r="AP324" s="16">
        <v>4620</v>
      </c>
      <c r="AQ324" s="17"/>
      <c r="AR324" s="16"/>
      <c r="AS324" s="17"/>
      <c r="AT324" s="16"/>
      <c r="AU324" s="17"/>
      <c r="AV324" s="16"/>
      <c r="AW324" s="17"/>
      <c r="AX324" s="16"/>
      <c r="AY324" s="17"/>
      <c r="AZ324" s="16"/>
      <c r="BA324" s="17"/>
      <c r="BB324" s="16"/>
      <c r="BC324" s="17"/>
      <c r="BD324" s="16"/>
      <c r="BE324" s="17"/>
      <c r="BF324" s="16"/>
      <c r="BG324" s="17"/>
      <c r="BH324" s="16"/>
      <c r="BI324" s="17"/>
      <c r="BJ324" s="16"/>
      <c r="BK324" s="17"/>
      <c r="BL324" s="16"/>
      <c r="BM324" s="17"/>
      <c r="BN324" s="16"/>
      <c r="BO324" s="17"/>
      <c r="BP324" s="16"/>
      <c r="BQ324" s="17"/>
      <c r="BR324" s="16"/>
      <c r="BS324" s="17"/>
      <c r="BT324" s="16"/>
      <c r="BU324" s="17"/>
      <c r="BV324" s="16"/>
      <c r="BW324" s="17"/>
      <c r="BX324" s="16"/>
      <c r="BY324" s="17"/>
      <c r="BZ324" s="16"/>
      <c r="CA324" s="17"/>
      <c r="CB324" s="16"/>
      <c r="CC324" s="17"/>
      <c r="CD324" s="16"/>
      <c r="CE324" s="15"/>
      <c r="CF324" s="16"/>
      <c r="CG324" s="15"/>
      <c r="CH324" s="16"/>
      <c r="CI324" s="15"/>
      <c r="CJ324" s="16"/>
      <c r="CK324" s="15"/>
      <c r="CL324" s="16"/>
      <c r="CM324" s="15"/>
      <c r="CN324" s="16"/>
      <c r="CO324" s="15"/>
      <c r="CP324" s="16"/>
      <c r="CQ324" s="19"/>
      <c r="CR324" s="20">
        <f t="shared" si="23"/>
        <v>57080</v>
      </c>
      <c r="CS324" s="20">
        <f t="shared" si="23"/>
        <v>57080</v>
      </c>
      <c r="CT324" s="21">
        <f t="shared" si="20"/>
        <v>0</v>
      </c>
      <c r="CU324" s="1"/>
      <c r="CV324" s="1"/>
    </row>
    <row r="325" spans="1:100" ht="20.25" customHeight="1">
      <c r="A325" s="7">
        <v>158</v>
      </c>
      <c r="B325" s="34" t="s">
        <v>1041</v>
      </c>
      <c r="C325" s="9" t="s">
        <v>1042</v>
      </c>
      <c r="D325" s="9" t="s">
        <v>1414</v>
      </c>
      <c r="E325" s="9" t="s">
        <v>1411</v>
      </c>
      <c r="F325" s="83" t="s">
        <v>1043</v>
      </c>
      <c r="G325" s="143"/>
      <c r="H325" s="102" t="s">
        <v>942</v>
      </c>
      <c r="I325" s="62"/>
      <c r="J325" s="102" t="s">
        <v>942</v>
      </c>
      <c r="K325" s="27">
        <f>CV325</f>
        <v>0</v>
      </c>
      <c r="L325" s="2"/>
      <c r="M325" s="15">
        <v>1500</v>
      </c>
      <c r="N325" s="16">
        <v>1500</v>
      </c>
      <c r="O325" s="15">
        <v>1000</v>
      </c>
      <c r="P325" s="16">
        <v>1000</v>
      </c>
      <c r="Q325" s="15">
        <v>5000</v>
      </c>
      <c r="R325" s="16">
        <v>5000</v>
      </c>
      <c r="S325" s="15"/>
      <c r="T325" s="16"/>
      <c r="U325" s="15"/>
      <c r="V325" s="16"/>
      <c r="W325" s="18"/>
      <c r="X325" s="16"/>
      <c r="Y325" s="18"/>
      <c r="Z325" s="16"/>
      <c r="AA325" s="18"/>
      <c r="AB325" s="16"/>
      <c r="AC325" s="18"/>
      <c r="AD325" s="16"/>
      <c r="AE325" s="18"/>
      <c r="AF325" s="16"/>
      <c r="AG325" s="18"/>
      <c r="AH325" s="16"/>
      <c r="AI325" s="18"/>
      <c r="AJ325" s="16"/>
      <c r="AK325" s="18"/>
      <c r="AL325" s="16"/>
      <c r="AM325" s="18"/>
      <c r="AN325" s="16"/>
      <c r="AO325" s="85"/>
      <c r="AP325" s="16"/>
      <c r="AQ325" s="85"/>
      <c r="AR325" s="16"/>
      <c r="AS325" s="85"/>
      <c r="AT325" s="16"/>
      <c r="AU325" s="17"/>
      <c r="AV325" s="16"/>
      <c r="AW325" s="17"/>
      <c r="AX325" s="16"/>
      <c r="AY325" s="17"/>
      <c r="AZ325" s="16"/>
      <c r="BA325" s="17"/>
      <c r="BB325" s="16"/>
      <c r="BC325" s="17"/>
      <c r="BD325" s="16"/>
      <c r="BE325" s="17"/>
      <c r="BF325" s="16"/>
      <c r="BG325" s="17"/>
      <c r="BH325" s="16"/>
      <c r="BI325" s="17"/>
      <c r="BJ325" s="16"/>
      <c r="BK325" s="17"/>
      <c r="BL325" s="16"/>
      <c r="BM325" s="17"/>
      <c r="BN325" s="16"/>
      <c r="BO325" s="17"/>
      <c r="BP325" s="16"/>
      <c r="BQ325" s="17"/>
      <c r="BR325" s="16"/>
      <c r="BS325" s="17"/>
      <c r="BT325" s="16"/>
      <c r="BU325" s="17"/>
      <c r="BV325" s="16"/>
      <c r="BW325" s="17"/>
      <c r="BX325" s="16"/>
      <c r="BY325" s="17"/>
      <c r="BZ325" s="16"/>
      <c r="CA325" s="17"/>
      <c r="CB325" s="16"/>
      <c r="CC325" s="17"/>
      <c r="CD325" s="16"/>
      <c r="CE325" s="15"/>
      <c r="CF325" s="16"/>
      <c r="CG325" s="15"/>
      <c r="CH325" s="16"/>
      <c r="CI325" s="15"/>
      <c r="CJ325" s="16"/>
      <c r="CK325" s="15"/>
      <c r="CL325" s="16"/>
      <c r="CM325" s="15"/>
      <c r="CN325" s="16"/>
      <c r="CO325" s="15"/>
      <c r="CP325" s="16"/>
      <c r="CQ325" s="19"/>
      <c r="CR325" s="20">
        <f t="shared" si="23"/>
        <v>7500</v>
      </c>
      <c r="CS325" s="20">
        <f t="shared" si="23"/>
        <v>7500</v>
      </c>
      <c r="CT325" s="21">
        <f t="shared" si="20"/>
        <v>0</v>
      </c>
      <c r="CU325" s="1"/>
      <c r="CV325" s="1"/>
    </row>
    <row r="326" spans="1:100" ht="20.25" customHeight="1">
      <c r="A326" s="7">
        <v>159</v>
      </c>
      <c r="B326" s="35" t="s">
        <v>1044</v>
      </c>
      <c r="C326" s="9" t="s">
        <v>1045</v>
      </c>
      <c r="D326" s="9" t="s">
        <v>1414</v>
      </c>
      <c r="E326" s="9" t="s">
        <v>1411</v>
      </c>
      <c r="F326" s="83" t="s">
        <v>1046</v>
      </c>
      <c r="G326" s="145" t="s">
        <v>383</v>
      </c>
      <c r="H326" s="24" t="s">
        <v>1417</v>
      </c>
      <c r="I326" s="62">
        <v>6200</v>
      </c>
      <c r="J326" s="24"/>
      <c r="K326" s="27">
        <f>CV326</f>
        <v>0</v>
      </c>
      <c r="L326" s="2"/>
      <c r="M326" s="15">
        <v>1500</v>
      </c>
      <c r="N326" s="16">
        <v>1500</v>
      </c>
      <c r="O326" s="15">
        <v>1000</v>
      </c>
      <c r="P326" s="16">
        <v>1000</v>
      </c>
      <c r="Q326" s="15">
        <v>5000</v>
      </c>
      <c r="R326" s="16">
        <v>5000</v>
      </c>
      <c r="S326" s="15">
        <v>8000</v>
      </c>
      <c r="T326" s="16">
        <v>0</v>
      </c>
      <c r="U326" s="15"/>
      <c r="V326" s="16"/>
      <c r="W326" s="18">
        <v>4340</v>
      </c>
      <c r="X326" s="16">
        <v>4620</v>
      </c>
      <c r="Y326" s="18">
        <v>4340</v>
      </c>
      <c r="Z326" s="16">
        <v>0</v>
      </c>
      <c r="AA326" s="18">
        <v>4340</v>
      </c>
      <c r="AB326" s="16">
        <v>0</v>
      </c>
      <c r="AC326" s="18">
        <v>4340</v>
      </c>
      <c r="AD326" s="16">
        <v>20740</v>
      </c>
      <c r="AE326" s="18">
        <v>4340</v>
      </c>
      <c r="AF326" s="16"/>
      <c r="AG326" s="18">
        <v>4340</v>
      </c>
      <c r="AH326" s="16"/>
      <c r="AI326" s="18">
        <v>4340</v>
      </c>
      <c r="AJ326" s="16"/>
      <c r="AK326" s="18">
        <v>4340</v>
      </c>
      <c r="AL326" s="16"/>
      <c r="AM326" s="18">
        <v>4340</v>
      </c>
      <c r="AN326" s="16">
        <v>17360</v>
      </c>
      <c r="AO326" s="85"/>
      <c r="AP326" s="16"/>
      <c r="AQ326" s="85"/>
      <c r="AR326" s="16"/>
      <c r="AS326" s="85"/>
      <c r="AT326" s="16"/>
      <c r="AU326" s="17"/>
      <c r="AV326" s="16"/>
      <c r="AW326" s="17"/>
      <c r="AX326" s="16"/>
      <c r="AY326" s="17"/>
      <c r="AZ326" s="16"/>
      <c r="BA326" s="17"/>
      <c r="BB326" s="16"/>
      <c r="BC326" s="17"/>
      <c r="BD326" s="16"/>
      <c r="BE326" s="17"/>
      <c r="BF326" s="16"/>
      <c r="BG326" s="17"/>
      <c r="BH326" s="16"/>
      <c r="BI326" s="17"/>
      <c r="BJ326" s="16"/>
      <c r="BK326" s="17"/>
      <c r="BL326" s="16"/>
      <c r="BM326" s="17"/>
      <c r="BN326" s="16"/>
      <c r="BO326" s="17"/>
      <c r="BP326" s="16"/>
      <c r="BQ326" s="17"/>
      <c r="BR326" s="16"/>
      <c r="BS326" s="17"/>
      <c r="BT326" s="16"/>
      <c r="BU326" s="17"/>
      <c r="BV326" s="16"/>
      <c r="BW326" s="17"/>
      <c r="BX326" s="16"/>
      <c r="BY326" s="17"/>
      <c r="BZ326" s="16"/>
      <c r="CA326" s="17"/>
      <c r="CB326" s="16"/>
      <c r="CC326" s="17"/>
      <c r="CD326" s="16"/>
      <c r="CE326" s="15"/>
      <c r="CF326" s="16"/>
      <c r="CG326" s="15"/>
      <c r="CH326" s="16"/>
      <c r="CI326" s="15"/>
      <c r="CJ326" s="16"/>
      <c r="CK326" s="15"/>
      <c r="CL326" s="16"/>
      <c r="CM326" s="15"/>
      <c r="CN326" s="16"/>
      <c r="CO326" s="15"/>
      <c r="CP326" s="16"/>
      <c r="CQ326" s="19"/>
      <c r="CR326" s="20">
        <f t="shared" si="23"/>
        <v>54560</v>
      </c>
      <c r="CS326" s="20">
        <f t="shared" si="23"/>
        <v>50220</v>
      </c>
      <c r="CT326" s="21">
        <f t="shared" si="20"/>
        <v>4340</v>
      </c>
      <c r="CU326" s="1"/>
      <c r="CV326" s="1"/>
    </row>
    <row r="327" spans="1:100" ht="20.25" customHeight="1">
      <c r="A327" s="7">
        <v>118</v>
      </c>
      <c r="B327" s="35" t="s">
        <v>374</v>
      </c>
      <c r="C327" s="9" t="s">
        <v>375</v>
      </c>
      <c r="D327" s="9" t="s">
        <v>1414</v>
      </c>
      <c r="E327" s="9" t="s">
        <v>1412</v>
      </c>
      <c r="F327" s="10" t="s">
        <v>376</v>
      </c>
      <c r="G327" s="143"/>
      <c r="H327" s="24"/>
      <c r="I327" s="12">
        <v>6600</v>
      </c>
      <c r="J327" s="24"/>
      <c r="K327" s="27">
        <f>CT327</f>
        <v>13860</v>
      </c>
      <c r="L327" s="2"/>
      <c r="M327" s="15">
        <v>1500</v>
      </c>
      <c r="N327" s="16">
        <v>1500</v>
      </c>
      <c r="O327" s="15">
        <v>1000</v>
      </c>
      <c r="P327" s="16">
        <v>1000</v>
      </c>
      <c r="Q327" s="15">
        <v>5000</v>
      </c>
      <c r="R327" s="16">
        <v>5000</v>
      </c>
      <c r="S327" s="15">
        <v>8000</v>
      </c>
      <c r="T327" s="16">
        <v>0</v>
      </c>
      <c r="U327" s="17"/>
      <c r="V327" s="16"/>
      <c r="W327" s="15"/>
      <c r="X327" s="16"/>
      <c r="Y327" s="18">
        <v>4620</v>
      </c>
      <c r="Z327" s="16">
        <v>0</v>
      </c>
      <c r="AA327" s="18">
        <v>4620</v>
      </c>
      <c r="AB327" s="16">
        <v>0</v>
      </c>
      <c r="AC327" s="18">
        <v>4620</v>
      </c>
      <c r="AD327" s="16">
        <v>0</v>
      </c>
      <c r="AE327" s="18">
        <v>4620</v>
      </c>
      <c r="AF327" s="16">
        <v>26480</v>
      </c>
      <c r="AG327" s="18">
        <v>4620</v>
      </c>
      <c r="AH327" s="16"/>
      <c r="AI327" s="18">
        <v>4620</v>
      </c>
      <c r="AJ327" s="16"/>
      <c r="AK327" s="18">
        <v>4620</v>
      </c>
      <c r="AL327" s="16"/>
      <c r="AM327" s="18">
        <v>4620</v>
      </c>
      <c r="AN327" s="16"/>
      <c r="AO327" s="18">
        <v>4620</v>
      </c>
      <c r="AP327" s="16">
        <v>9240</v>
      </c>
      <c r="AQ327" s="17"/>
      <c r="AR327" s="16"/>
      <c r="AS327" s="17"/>
      <c r="AT327" s="16"/>
      <c r="AU327" s="17"/>
      <c r="AV327" s="16"/>
      <c r="AW327" s="17"/>
      <c r="AX327" s="16"/>
      <c r="AY327" s="17"/>
      <c r="AZ327" s="16"/>
      <c r="BA327" s="17"/>
      <c r="BB327" s="16"/>
      <c r="BC327" s="17"/>
      <c r="BD327" s="16"/>
      <c r="BE327" s="17"/>
      <c r="BF327" s="16"/>
      <c r="BG327" s="17"/>
      <c r="BH327" s="16"/>
      <c r="BI327" s="17"/>
      <c r="BJ327" s="16"/>
      <c r="BK327" s="17"/>
      <c r="BL327" s="16"/>
      <c r="BM327" s="17"/>
      <c r="BN327" s="16"/>
      <c r="BO327" s="17"/>
      <c r="BP327" s="16"/>
      <c r="BQ327" s="17"/>
      <c r="BR327" s="16"/>
      <c r="BS327" s="17"/>
      <c r="BT327" s="16"/>
      <c r="BU327" s="17"/>
      <c r="BV327" s="16"/>
      <c r="BW327" s="17"/>
      <c r="BX327" s="16"/>
      <c r="BY327" s="17"/>
      <c r="BZ327" s="16"/>
      <c r="CA327" s="17"/>
      <c r="CB327" s="16"/>
      <c r="CC327" s="17"/>
      <c r="CD327" s="16"/>
      <c r="CE327" s="15"/>
      <c r="CF327" s="16"/>
      <c r="CG327" s="15"/>
      <c r="CH327" s="16"/>
      <c r="CI327" s="15"/>
      <c r="CJ327" s="16"/>
      <c r="CK327" s="15"/>
      <c r="CL327" s="16"/>
      <c r="CM327" s="15"/>
      <c r="CN327" s="16"/>
      <c r="CO327" s="15"/>
      <c r="CP327" s="16"/>
      <c r="CQ327" s="19"/>
      <c r="CR327" s="20">
        <f t="shared" si="23"/>
        <v>57080</v>
      </c>
      <c r="CS327" s="20">
        <f t="shared" si="23"/>
        <v>43220</v>
      </c>
      <c r="CT327" s="21">
        <f t="shared" si="20"/>
        <v>13860</v>
      </c>
      <c r="CU327" s="1"/>
      <c r="CV327" s="1"/>
    </row>
    <row r="328" spans="1:100" ht="20.25" customHeight="1">
      <c r="A328" s="7">
        <v>160</v>
      </c>
      <c r="B328" s="35" t="s">
        <v>1047</v>
      </c>
      <c r="C328" s="9" t="s">
        <v>1048</v>
      </c>
      <c r="D328" s="9" t="s">
        <v>1414</v>
      </c>
      <c r="E328" s="9" t="s">
        <v>1411</v>
      </c>
      <c r="F328" s="83" t="s">
        <v>1049</v>
      </c>
      <c r="G328" s="150" t="s">
        <v>383</v>
      </c>
      <c r="H328" s="24" t="s">
        <v>1417</v>
      </c>
      <c r="I328" s="62">
        <v>6200</v>
      </c>
      <c r="J328" s="24"/>
      <c r="K328" s="14">
        <f>CV328</f>
        <v>0</v>
      </c>
      <c r="L328" s="2"/>
      <c r="M328" s="15">
        <v>1500</v>
      </c>
      <c r="N328" s="16">
        <v>1500</v>
      </c>
      <c r="O328" s="15">
        <v>1000</v>
      </c>
      <c r="P328" s="16">
        <v>1000</v>
      </c>
      <c r="Q328" s="15">
        <v>5000</v>
      </c>
      <c r="R328" s="16">
        <v>5000</v>
      </c>
      <c r="S328" s="15">
        <v>8000</v>
      </c>
      <c r="T328" s="16">
        <v>0</v>
      </c>
      <c r="U328" s="15"/>
      <c r="V328" s="16"/>
      <c r="W328" s="18">
        <v>4340</v>
      </c>
      <c r="X328" s="90">
        <v>4620</v>
      </c>
      <c r="Y328" s="18">
        <v>4340</v>
      </c>
      <c r="Z328" s="16">
        <v>4620</v>
      </c>
      <c r="AA328" s="18">
        <v>4340</v>
      </c>
      <c r="AB328" s="16">
        <v>4780</v>
      </c>
      <c r="AC328" s="18">
        <v>4340</v>
      </c>
      <c r="AD328" s="16">
        <v>4340</v>
      </c>
      <c r="AE328" s="18">
        <v>4340</v>
      </c>
      <c r="AF328" s="16"/>
      <c r="AG328" s="18">
        <v>4340</v>
      </c>
      <c r="AH328" s="16"/>
      <c r="AI328" s="18">
        <v>4340</v>
      </c>
      <c r="AJ328" s="16"/>
      <c r="AK328" s="18">
        <v>4340</v>
      </c>
      <c r="AL328" s="16"/>
      <c r="AM328" s="18">
        <v>4340</v>
      </c>
      <c r="AN328" s="16">
        <v>7840</v>
      </c>
      <c r="AO328" s="85"/>
      <c r="AP328" s="16"/>
      <c r="AQ328" s="85"/>
      <c r="AR328" s="16"/>
      <c r="AS328" s="85"/>
      <c r="AT328" s="16"/>
      <c r="AU328" s="17"/>
      <c r="AV328" s="16"/>
      <c r="AW328" s="17"/>
      <c r="AX328" s="16"/>
      <c r="AY328" s="17"/>
      <c r="AZ328" s="16"/>
      <c r="BA328" s="17"/>
      <c r="BB328" s="16"/>
      <c r="BC328" s="17"/>
      <c r="BD328" s="16"/>
      <c r="BE328" s="17"/>
      <c r="BF328" s="16"/>
      <c r="BG328" s="17"/>
      <c r="BH328" s="16"/>
      <c r="BI328" s="17"/>
      <c r="BJ328" s="16"/>
      <c r="BK328" s="17"/>
      <c r="BL328" s="16"/>
      <c r="BM328" s="17"/>
      <c r="BN328" s="16"/>
      <c r="BO328" s="17"/>
      <c r="BP328" s="16"/>
      <c r="BQ328" s="17"/>
      <c r="BR328" s="16"/>
      <c r="BS328" s="17"/>
      <c r="BT328" s="16"/>
      <c r="BU328" s="17"/>
      <c r="BV328" s="16"/>
      <c r="BW328" s="17"/>
      <c r="BX328" s="16"/>
      <c r="BY328" s="17"/>
      <c r="BZ328" s="16"/>
      <c r="CA328" s="17"/>
      <c r="CB328" s="16"/>
      <c r="CC328" s="17"/>
      <c r="CD328" s="16"/>
      <c r="CE328" s="15"/>
      <c r="CF328" s="16"/>
      <c r="CG328" s="15"/>
      <c r="CH328" s="16"/>
      <c r="CI328" s="15"/>
      <c r="CJ328" s="16"/>
      <c r="CK328" s="15"/>
      <c r="CL328" s="16"/>
      <c r="CM328" s="15"/>
      <c r="CN328" s="16"/>
      <c r="CO328" s="15"/>
      <c r="CP328" s="16"/>
      <c r="CQ328" s="19"/>
      <c r="CR328" s="20">
        <f t="shared" si="23"/>
        <v>54560</v>
      </c>
      <c r="CS328" s="20">
        <f t="shared" si="23"/>
        <v>33700</v>
      </c>
      <c r="CT328" s="21">
        <f t="shared" si="20"/>
        <v>20860</v>
      </c>
      <c r="CU328" s="1"/>
      <c r="CV328" s="1"/>
    </row>
    <row r="329" spans="1:100" ht="20.25" customHeight="1">
      <c r="A329" s="7">
        <v>161</v>
      </c>
      <c r="B329" s="35" t="s">
        <v>1050</v>
      </c>
      <c r="C329" s="9" t="s">
        <v>1051</v>
      </c>
      <c r="D329" s="9" t="s">
        <v>1414</v>
      </c>
      <c r="E329" s="9" t="s">
        <v>1411</v>
      </c>
      <c r="F329" s="83" t="s">
        <v>1052</v>
      </c>
      <c r="G329" s="145"/>
      <c r="H329" s="84" t="s">
        <v>1419</v>
      </c>
      <c r="I329" s="62">
        <v>4600</v>
      </c>
      <c r="J329" s="84" t="s">
        <v>29</v>
      </c>
      <c r="K329" s="14">
        <f>CV329</f>
        <v>0</v>
      </c>
      <c r="L329" s="2"/>
      <c r="M329" s="15">
        <v>1500</v>
      </c>
      <c r="N329" s="16">
        <v>1500</v>
      </c>
      <c r="O329" s="15">
        <v>1000</v>
      </c>
      <c r="P329" s="16">
        <v>1000</v>
      </c>
      <c r="Q329" s="15">
        <v>5000</v>
      </c>
      <c r="R329" s="16">
        <v>5000</v>
      </c>
      <c r="S329" s="15">
        <v>8000</v>
      </c>
      <c r="T329" s="16">
        <v>0</v>
      </c>
      <c r="U329" s="15"/>
      <c r="V329" s="16"/>
      <c r="W329" s="18">
        <v>3220</v>
      </c>
      <c r="X329" s="16">
        <v>11220</v>
      </c>
      <c r="Y329" s="18">
        <v>3220</v>
      </c>
      <c r="Z329" s="16">
        <v>0</v>
      </c>
      <c r="AA329" s="18">
        <v>3220</v>
      </c>
      <c r="AB329" s="16">
        <v>0</v>
      </c>
      <c r="AC329" s="18">
        <v>3220</v>
      </c>
      <c r="AD329" s="16">
        <v>8540</v>
      </c>
      <c r="AE329" s="18">
        <v>3220</v>
      </c>
      <c r="AF329" s="16"/>
      <c r="AG329" s="18">
        <v>3220</v>
      </c>
      <c r="AH329" s="16"/>
      <c r="AI329" s="18">
        <v>3220</v>
      </c>
      <c r="AJ329" s="16"/>
      <c r="AK329" s="18">
        <v>3220</v>
      </c>
      <c r="AL329" s="16"/>
      <c r="AM329" s="18">
        <v>3220</v>
      </c>
      <c r="AN329" s="16">
        <v>14700</v>
      </c>
      <c r="AO329" s="85"/>
      <c r="AP329" s="16"/>
      <c r="AQ329" s="85"/>
      <c r="AR329" s="16"/>
      <c r="AS329" s="85"/>
      <c r="AT329" s="16"/>
      <c r="AU329" s="17"/>
      <c r="AV329" s="16"/>
      <c r="AW329" s="17"/>
      <c r="AX329" s="16"/>
      <c r="AY329" s="17"/>
      <c r="AZ329" s="16"/>
      <c r="BA329" s="17"/>
      <c r="BB329" s="16"/>
      <c r="BC329" s="17"/>
      <c r="BD329" s="16"/>
      <c r="BE329" s="17"/>
      <c r="BF329" s="16"/>
      <c r="BG329" s="17"/>
      <c r="BH329" s="16"/>
      <c r="BI329" s="17"/>
      <c r="BJ329" s="16"/>
      <c r="BK329" s="17"/>
      <c r="BL329" s="16"/>
      <c r="BM329" s="17"/>
      <c r="BN329" s="16"/>
      <c r="BO329" s="17"/>
      <c r="BP329" s="16"/>
      <c r="BQ329" s="17"/>
      <c r="BR329" s="16"/>
      <c r="BS329" s="17"/>
      <c r="BT329" s="16"/>
      <c r="BU329" s="17"/>
      <c r="BV329" s="16"/>
      <c r="BW329" s="17"/>
      <c r="BX329" s="16"/>
      <c r="BY329" s="17"/>
      <c r="BZ329" s="16"/>
      <c r="CA329" s="17"/>
      <c r="CB329" s="16"/>
      <c r="CC329" s="17"/>
      <c r="CD329" s="16"/>
      <c r="CE329" s="15"/>
      <c r="CF329" s="16"/>
      <c r="CG329" s="15"/>
      <c r="CH329" s="16"/>
      <c r="CI329" s="15"/>
      <c r="CJ329" s="16"/>
      <c r="CK329" s="15"/>
      <c r="CL329" s="16"/>
      <c r="CM329" s="15"/>
      <c r="CN329" s="16"/>
      <c r="CO329" s="15"/>
      <c r="CP329" s="16"/>
      <c r="CQ329" s="19"/>
      <c r="CR329" s="20">
        <f t="shared" si="23"/>
        <v>44480</v>
      </c>
      <c r="CS329" s="20">
        <f t="shared" si="23"/>
        <v>41960</v>
      </c>
      <c r="CT329" s="21">
        <f t="shared" si="20"/>
        <v>2520</v>
      </c>
      <c r="CU329" s="1"/>
      <c r="CV329" s="1"/>
    </row>
    <row r="330" spans="1:100" ht="20.25" customHeight="1">
      <c r="A330" s="7">
        <v>162</v>
      </c>
      <c r="B330" s="35" t="s">
        <v>1053</v>
      </c>
      <c r="C330" s="9" t="s">
        <v>1054</v>
      </c>
      <c r="D330" s="9" t="s">
        <v>1414</v>
      </c>
      <c r="E330" s="9" t="s">
        <v>1411</v>
      </c>
      <c r="F330" s="83" t="s">
        <v>1055</v>
      </c>
      <c r="G330" s="22"/>
      <c r="H330" s="84"/>
      <c r="I330" s="62">
        <v>6600</v>
      </c>
      <c r="J330" s="84"/>
      <c r="K330" s="14">
        <f>CV330</f>
        <v>0</v>
      </c>
      <c r="L330" s="2"/>
      <c r="M330" s="15">
        <v>1500</v>
      </c>
      <c r="N330" s="16">
        <v>1500</v>
      </c>
      <c r="O330" s="15">
        <v>1000</v>
      </c>
      <c r="P330" s="16">
        <v>1000</v>
      </c>
      <c r="Q330" s="15">
        <v>5000</v>
      </c>
      <c r="R330" s="16">
        <v>5000</v>
      </c>
      <c r="S330" s="15">
        <v>8000</v>
      </c>
      <c r="T330" s="16">
        <v>0</v>
      </c>
      <c r="U330" s="15"/>
      <c r="V330" s="16"/>
      <c r="W330" s="18">
        <v>4620</v>
      </c>
      <c r="X330" s="16">
        <v>0</v>
      </c>
      <c r="Y330" s="18">
        <v>4620</v>
      </c>
      <c r="Z330" s="16">
        <v>17420</v>
      </c>
      <c r="AA330" s="18">
        <v>4620</v>
      </c>
      <c r="AB330" s="16">
        <v>0</v>
      </c>
      <c r="AC330" s="18">
        <v>4620</v>
      </c>
      <c r="AD330" s="16">
        <v>9060</v>
      </c>
      <c r="AE330" s="18">
        <v>4620</v>
      </c>
      <c r="AF330" s="16"/>
      <c r="AG330" s="18">
        <v>4620</v>
      </c>
      <c r="AH330" s="16"/>
      <c r="AI330" s="18">
        <v>4620</v>
      </c>
      <c r="AJ330" s="16"/>
      <c r="AK330" s="18">
        <v>4620</v>
      </c>
      <c r="AL330" s="16"/>
      <c r="AM330" s="18">
        <v>4620</v>
      </c>
      <c r="AN330" s="16"/>
      <c r="AO330" s="85"/>
      <c r="AP330" s="16"/>
      <c r="AQ330" s="85"/>
      <c r="AR330" s="16"/>
      <c r="AS330" s="85"/>
      <c r="AT330" s="16"/>
      <c r="AU330" s="17"/>
      <c r="AV330" s="16"/>
      <c r="AW330" s="17"/>
      <c r="AX330" s="16"/>
      <c r="AY330" s="17"/>
      <c r="AZ330" s="16"/>
      <c r="BA330" s="17"/>
      <c r="BB330" s="16"/>
      <c r="BC330" s="17"/>
      <c r="BD330" s="16"/>
      <c r="BE330" s="17"/>
      <c r="BF330" s="16"/>
      <c r="BG330" s="17"/>
      <c r="BH330" s="16"/>
      <c r="BI330" s="17"/>
      <c r="BJ330" s="16"/>
      <c r="BK330" s="17"/>
      <c r="BL330" s="16"/>
      <c r="BM330" s="17"/>
      <c r="BN330" s="16"/>
      <c r="BO330" s="17"/>
      <c r="BP330" s="16"/>
      <c r="BQ330" s="17"/>
      <c r="BR330" s="16"/>
      <c r="BS330" s="17"/>
      <c r="BT330" s="16"/>
      <c r="BU330" s="17"/>
      <c r="BV330" s="16"/>
      <c r="BW330" s="17"/>
      <c r="BX330" s="16"/>
      <c r="BY330" s="17"/>
      <c r="BZ330" s="16"/>
      <c r="CA330" s="17"/>
      <c r="CB330" s="16"/>
      <c r="CC330" s="17"/>
      <c r="CD330" s="16"/>
      <c r="CE330" s="15"/>
      <c r="CF330" s="16"/>
      <c r="CG330" s="15"/>
      <c r="CH330" s="16"/>
      <c r="CI330" s="15"/>
      <c r="CJ330" s="16"/>
      <c r="CK330" s="15"/>
      <c r="CL330" s="16"/>
      <c r="CM330" s="15"/>
      <c r="CN330" s="16"/>
      <c r="CO330" s="15"/>
      <c r="CP330" s="16"/>
      <c r="CQ330" s="19"/>
      <c r="CR330" s="20">
        <f t="shared" si="23"/>
        <v>57080</v>
      </c>
      <c r="CS330" s="20">
        <f t="shared" si="23"/>
        <v>33980</v>
      </c>
      <c r="CT330" s="21">
        <f t="shared" si="20"/>
        <v>23100</v>
      </c>
      <c r="CU330" s="1"/>
      <c r="CV330" s="1"/>
    </row>
    <row r="331" spans="1:100" ht="20.25" customHeight="1">
      <c r="A331" s="7">
        <v>119</v>
      </c>
      <c r="B331" s="35" t="s">
        <v>377</v>
      </c>
      <c r="C331" s="9" t="s">
        <v>378</v>
      </c>
      <c r="D331" s="9" t="s">
        <v>1414</v>
      </c>
      <c r="E331" s="9" t="s">
        <v>1412</v>
      </c>
      <c r="F331" s="10" t="s">
        <v>379</v>
      </c>
      <c r="G331" s="22"/>
      <c r="H331" s="24"/>
      <c r="I331" s="12">
        <v>6600</v>
      </c>
      <c r="J331" s="24"/>
      <c r="K331" s="14">
        <f>CT331</f>
        <v>0</v>
      </c>
      <c r="L331" s="2"/>
      <c r="M331" s="15">
        <v>1500</v>
      </c>
      <c r="N331" s="16">
        <v>1500</v>
      </c>
      <c r="O331" s="15">
        <v>1000</v>
      </c>
      <c r="P331" s="16">
        <v>1000</v>
      </c>
      <c r="Q331" s="15">
        <v>5000</v>
      </c>
      <c r="R331" s="16">
        <v>5000</v>
      </c>
      <c r="S331" s="15">
        <v>8000</v>
      </c>
      <c r="T331" s="16">
        <v>0</v>
      </c>
      <c r="U331" s="17"/>
      <c r="V331" s="16"/>
      <c r="W331" s="15"/>
      <c r="X331" s="16"/>
      <c r="Y331" s="18">
        <v>4620</v>
      </c>
      <c r="Z331" s="16">
        <v>12620</v>
      </c>
      <c r="AA331" s="18">
        <v>4620</v>
      </c>
      <c r="AB331" s="16">
        <v>4620</v>
      </c>
      <c r="AC331" s="18">
        <v>4620</v>
      </c>
      <c r="AD331" s="16">
        <v>4620</v>
      </c>
      <c r="AE331" s="18">
        <v>4620</v>
      </c>
      <c r="AF331" s="16">
        <v>4620</v>
      </c>
      <c r="AG331" s="18">
        <v>4620</v>
      </c>
      <c r="AH331" s="16">
        <v>4620</v>
      </c>
      <c r="AI331" s="18">
        <v>4620</v>
      </c>
      <c r="AJ331" s="16">
        <v>4620</v>
      </c>
      <c r="AK331" s="18">
        <v>4620</v>
      </c>
      <c r="AL331" s="16">
        <v>4620</v>
      </c>
      <c r="AM331" s="18">
        <v>4620</v>
      </c>
      <c r="AN331" s="16">
        <v>4620</v>
      </c>
      <c r="AO331" s="18">
        <v>4620</v>
      </c>
      <c r="AP331" s="16">
        <v>4620</v>
      </c>
      <c r="AQ331" s="17"/>
      <c r="AR331" s="16"/>
      <c r="AS331" s="17"/>
      <c r="AT331" s="16"/>
      <c r="AU331" s="17"/>
      <c r="AV331" s="16"/>
      <c r="AW331" s="17"/>
      <c r="AX331" s="16"/>
      <c r="AY331" s="17"/>
      <c r="AZ331" s="16"/>
      <c r="BA331" s="17"/>
      <c r="BB331" s="16"/>
      <c r="BC331" s="17"/>
      <c r="BD331" s="16"/>
      <c r="BE331" s="17"/>
      <c r="BF331" s="16"/>
      <c r="BG331" s="17"/>
      <c r="BH331" s="16"/>
      <c r="BI331" s="17"/>
      <c r="BJ331" s="16"/>
      <c r="BK331" s="17"/>
      <c r="BL331" s="16"/>
      <c r="BM331" s="17"/>
      <c r="BN331" s="16"/>
      <c r="BO331" s="17"/>
      <c r="BP331" s="16"/>
      <c r="BQ331" s="17"/>
      <c r="BR331" s="16"/>
      <c r="BS331" s="17"/>
      <c r="BT331" s="16"/>
      <c r="BU331" s="17"/>
      <c r="BV331" s="16"/>
      <c r="BW331" s="17"/>
      <c r="BX331" s="16"/>
      <c r="BY331" s="17"/>
      <c r="BZ331" s="16"/>
      <c r="CA331" s="17"/>
      <c r="CB331" s="16"/>
      <c r="CC331" s="17"/>
      <c r="CD331" s="16"/>
      <c r="CE331" s="15"/>
      <c r="CF331" s="16"/>
      <c r="CG331" s="15"/>
      <c r="CH331" s="16"/>
      <c r="CI331" s="15"/>
      <c r="CJ331" s="16"/>
      <c r="CK331" s="15"/>
      <c r="CL331" s="16"/>
      <c r="CM331" s="15"/>
      <c r="CN331" s="16"/>
      <c r="CO331" s="15"/>
      <c r="CP331" s="16"/>
      <c r="CQ331" s="19"/>
      <c r="CR331" s="20">
        <f t="shared" si="23"/>
        <v>57080</v>
      </c>
      <c r="CS331" s="20">
        <f t="shared" si="23"/>
        <v>57080</v>
      </c>
      <c r="CT331" s="21">
        <f t="shared" si="20"/>
        <v>0</v>
      </c>
      <c r="CU331" s="1"/>
      <c r="CV331" s="1"/>
    </row>
    <row r="332" spans="1:100" ht="20.25" customHeight="1">
      <c r="A332" s="7">
        <v>163</v>
      </c>
      <c r="B332" s="35" t="s">
        <v>1056</v>
      </c>
      <c r="C332" s="9" t="s">
        <v>1057</v>
      </c>
      <c r="D332" s="9" t="s">
        <v>1414</v>
      </c>
      <c r="E332" s="9" t="s">
        <v>1411</v>
      </c>
      <c r="F332" s="83" t="s">
        <v>1058</v>
      </c>
      <c r="G332" s="144"/>
      <c r="H332" s="100" t="s">
        <v>1422</v>
      </c>
      <c r="I332" s="62">
        <v>3300</v>
      </c>
      <c r="J332" s="100" t="s">
        <v>71</v>
      </c>
      <c r="K332" s="14">
        <f>CV332</f>
        <v>0</v>
      </c>
      <c r="L332" s="2"/>
      <c r="M332" s="15">
        <v>1500</v>
      </c>
      <c r="N332" s="16">
        <v>1500</v>
      </c>
      <c r="O332" s="15">
        <v>1000</v>
      </c>
      <c r="P332" s="16">
        <v>1000</v>
      </c>
      <c r="Q332" s="15">
        <v>5000</v>
      </c>
      <c r="R332" s="16">
        <v>5000</v>
      </c>
      <c r="S332" s="15">
        <v>8000</v>
      </c>
      <c r="T332" s="16">
        <v>0</v>
      </c>
      <c r="U332" s="15"/>
      <c r="V332" s="16"/>
      <c r="W332" s="18">
        <v>2310</v>
      </c>
      <c r="X332" s="16">
        <v>2310</v>
      </c>
      <c r="Y332" s="18">
        <v>2310</v>
      </c>
      <c r="Z332" s="16">
        <v>0</v>
      </c>
      <c r="AA332" s="18">
        <v>2310</v>
      </c>
      <c r="AB332" s="16">
        <v>0</v>
      </c>
      <c r="AC332" s="18">
        <v>2310</v>
      </c>
      <c r="AD332" s="16">
        <v>10310</v>
      </c>
      <c r="AE332" s="18">
        <v>2310</v>
      </c>
      <c r="AF332" s="16"/>
      <c r="AG332" s="18">
        <v>2310</v>
      </c>
      <c r="AH332" s="16"/>
      <c r="AI332" s="18">
        <v>2310</v>
      </c>
      <c r="AJ332" s="16"/>
      <c r="AK332" s="18">
        <v>2310</v>
      </c>
      <c r="AL332" s="16"/>
      <c r="AM332" s="18">
        <v>2310</v>
      </c>
      <c r="AN332" s="16">
        <v>9240</v>
      </c>
      <c r="AO332" s="85"/>
      <c r="AP332" s="16"/>
      <c r="AQ332" s="85"/>
      <c r="AR332" s="16"/>
      <c r="AS332" s="85"/>
      <c r="AT332" s="16"/>
      <c r="AU332" s="17"/>
      <c r="AV332" s="16"/>
      <c r="AW332" s="17"/>
      <c r="AX332" s="16"/>
      <c r="AY332" s="17"/>
      <c r="AZ332" s="16"/>
      <c r="BA332" s="17"/>
      <c r="BB332" s="16"/>
      <c r="BC332" s="17"/>
      <c r="BD332" s="16"/>
      <c r="BE332" s="17"/>
      <c r="BF332" s="16"/>
      <c r="BG332" s="17"/>
      <c r="BH332" s="16"/>
      <c r="BI332" s="17"/>
      <c r="BJ332" s="16"/>
      <c r="BK332" s="17"/>
      <c r="BL332" s="16"/>
      <c r="BM332" s="17"/>
      <c r="BN332" s="16"/>
      <c r="BO332" s="17"/>
      <c r="BP332" s="16"/>
      <c r="BQ332" s="17"/>
      <c r="BR332" s="16"/>
      <c r="BS332" s="17"/>
      <c r="BT332" s="16"/>
      <c r="BU332" s="17"/>
      <c r="BV332" s="16"/>
      <c r="BW332" s="17"/>
      <c r="BX332" s="16"/>
      <c r="BY332" s="17"/>
      <c r="BZ332" s="16"/>
      <c r="CA332" s="17"/>
      <c r="CB332" s="16"/>
      <c r="CC332" s="17"/>
      <c r="CD332" s="16"/>
      <c r="CE332" s="15"/>
      <c r="CF332" s="16"/>
      <c r="CG332" s="15"/>
      <c r="CH332" s="16"/>
      <c r="CI332" s="15"/>
      <c r="CJ332" s="16"/>
      <c r="CK332" s="15"/>
      <c r="CL332" s="16"/>
      <c r="CM332" s="15"/>
      <c r="CN332" s="16"/>
      <c r="CO332" s="15"/>
      <c r="CP332" s="16"/>
      <c r="CQ332" s="19"/>
      <c r="CR332" s="20">
        <f t="shared" si="23"/>
        <v>36290</v>
      </c>
      <c r="CS332" s="20">
        <f t="shared" si="23"/>
        <v>29360</v>
      </c>
      <c r="CT332" s="21">
        <f t="shared" si="20"/>
        <v>6930</v>
      </c>
      <c r="CU332" s="1"/>
      <c r="CV332" s="1"/>
    </row>
    <row r="333" spans="1:100" ht="20.25" customHeight="1">
      <c r="A333" s="7">
        <v>164</v>
      </c>
      <c r="B333" s="34" t="s">
        <v>1059</v>
      </c>
      <c r="C333" s="9" t="s">
        <v>1060</v>
      </c>
      <c r="D333" s="9" t="s">
        <v>1414</v>
      </c>
      <c r="E333" s="9" t="s">
        <v>1411</v>
      </c>
      <c r="F333" s="83" t="s">
        <v>1061</v>
      </c>
      <c r="G333" s="144"/>
      <c r="H333" s="159" t="s">
        <v>872</v>
      </c>
      <c r="I333" s="62"/>
      <c r="J333" s="159" t="s">
        <v>872</v>
      </c>
      <c r="K333" s="14">
        <f>CV333</f>
        <v>0</v>
      </c>
      <c r="L333" s="2"/>
      <c r="M333" s="15">
        <v>1500</v>
      </c>
      <c r="N333" s="16">
        <v>1500</v>
      </c>
      <c r="O333" s="15">
        <v>1000</v>
      </c>
      <c r="P333" s="16">
        <v>1000</v>
      </c>
      <c r="Q333" s="15">
        <v>5000</v>
      </c>
      <c r="R333" s="16">
        <v>5000</v>
      </c>
      <c r="S333" s="15"/>
      <c r="T333" s="16"/>
      <c r="U333" s="15"/>
      <c r="V333" s="16"/>
      <c r="W333" s="18"/>
      <c r="X333" s="16"/>
      <c r="Y333" s="18"/>
      <c r="Z333" s="16"/>
      <c r="AA333" s="18"/>
      <c r="AB333" s="16"/>
      <c r="AC333" s="18"/>
      <c r="AD333" s="16"/>
      <c r="AE333" s="18"/>
      <c r="AF333" s="16"/>
      <c r="AG333" s="18"/>
      <c r="AH333" s="16"/>
      <c r="AI333" s="18"/>
      <c r="AJ333" s="16"/>
      <c r="AK333" s="18"/>
      <c r="AL333" s="16"/>
      <c r="AM333" s="18"/>
      <c r="AN333" s="16"/>
      <c r="AO333" s="85"/>
      <c r="AP333" s="16"/>
      <c r="AQ333" s="85"/>
      <c r="AR333" s="16"/>
      <c r="AS333" s="85"/>
      <c r="AT333" s="16"/>
      <c r="AU333" s="17"/>
      <c r="AV333" s="16"/>
      <c r="AW333" s="17"/>
      <c r="AX333" s="16"/>
      <c r="AY333" s="17"/>
      <c r="AZ333" s="16"/>
      <c r="BA333" s="17"/>
      <c r="BB333" s="16"/>
      <c r="BC333" s="17"/>
      <c r="BD333" s="16"/>
      <c r="BE333" s="17"/>
      <c r="BF333" s="16"/>
      <c r="BG333" s="17"/>
      <c r="BH333" s="16"/>
      <c r="BI333" s="17"/>
      <c r="BJ333" s="16"/>
      <c r="BK333" s="17"/>
      <c r="BL333" s="16"/>
      <c r="BM333" s="17"/>
      <c r="BN333" s="16"/>
      <c r="BO333" s="17"/>
      <c r="BP333" s="16"/>
      <c r="BQ333" s="17"/>
      <c r="BR333" s="16"/>
      <c r="BS333" s="17"/>
      <c r="BT333" s="16"/>
      <c r="BU333" s="17"/>
      <c r="BV333" s="16"/>
      <c r="BW333" s="17"/>
      <c r="BX333" s="16"/>
      <c r="BY333" s="17"/>
      <c r="BZ333" s="16"/>
      <c r="CA333" s="17"/>
      <c r="CB333" s="16"/>
      <c r="CC333" s="17"/>
      <c r="CD333" s="16"/>
      <c r="CE333" s="15"/>
      <c r="CF333" s="16"/>
      <c r="CG333" s="15"/>
      <c r="CH333" s="16"/>
      <c r="CI333" s="15"/>
      <c r="CJ333" s="16"/>
      <c r="CK333" s="15"/>
      <c r="CL333" s="16"/>
      <c r="CM333" s="15"/>
      <c r="CN333" s="16"/>
      <c r="CO333" s="15"/>
      <c r="CP333" s="16"/>
      <c r="CQ333" s="19"/>
      <c r="CR333" s="20">
        <f t="shared" si="23"/>
        <v>7500</v>
      </c>
      <c r="CS333" s="20">
        <f t="shared" si="23"/>
        <v>7500</v>
      </c>
      <c r="CT333" s="21">
        <f t="shared" si="20"/>
        <v>0</v>
      </c>
      <c r="CU333" s="1"/>
      <c r="CV333" s="1"/>
    </row>
    <row r="334" spans="1:100" ht="20.25" customHeight="1">
      <c r="A334" s="7">
        <v>165</v>
      </c>
      <c r="B334" s="35" t="s">
        <v>1062</v>
      </c>
      <c r="C334" s="9" t="s">
        <v>1063</v>
      </c>
      <c r="D334" s="9" t="s">
        <v>1414</v>
      </c>
      <c r="E334" s="9" t="s">
        <v>1411</v>
      </c>
      <c r="F334" s="83" t="s">
        <v>1064</v>
      </c>
      <c r="G334" s="11"/>
      <c r="H334" s="100"/>
      <c r="I334" s="62">
        <v>6600</v>
      </c>
      <c r="J334" s="100"/>
      <c r="K334" s="27">
        <f>CV334</f>
        <v>0</v>
      </c>
      <c r="L334" s="2"/>
      <c r="M334" s="15">
        <v>1500</v>
      </c>
      <c r="N334" s="16">
        <v>1500</v>
      </c>
      <c r="O334" s="15">
        <v>1000</v>
      </c>
      <c r="P334" s="16">
        <v>1000</v>
      </c>
      <c r="Q334" s="15">
        <v>5000</v>
      </c>
      <c r="R334" s="16">
        <v>5000</v>
      </c>
      <c r="S334" s="15">
        <v>8000</v>
      </c>
      <c r="T334" s="16">
        <v>0</v>
      </c>
      <c r="U334" s="15"/>
      <c r="V334" s="16"/>
      <c r="W334" s="18">
        <v>4620</v>
      </c>
      <c r="X334" s="16">
        <v>0</v>
      </c>
      <c r="Y334" s="18">
        <v>4620</v>
      </c>
      <c r="Z334" s="16">
        <v>0</v>
      </c>
      <c r="AA334" s="18">
        <v>4620</v>
      </c>
      <c r="AB334" s="16">
        <v>0</v>
      </c>
      <c r="AC334" s="18">
        <v>4620</v>
      </c>
      <c r="AD334" s="16">
        <v>26480</v>
      </c>
      <c r="AE334" s="18">
        <v>4620</v>
      </c>
      <c r="AF334" s="16"/>
      <c r="AG334" s="18">
        <v>4620</v>
      </c>
      <c r="AH334" s="16"/>
      <c r="AI334" s="18">
        <v>4620</v>
      </c>
      <c r="AJ334" s="16"/>
      <c r="AK334" s="18">
        <v>4620</v>
      </c>
      <c r="AL334" s="16"/>
      <c r="AM334" s="18">
        <v>4620</v>
      </c>
      <c r="AN334" s="16"/>
      <c r="AO334" s="85"/>
      <c r="AP334" s="16"/>
      <c r="AQ334" s="85"/>
      <c r="AR334" s="16"/>
      <c r="AS334" s="85"/>
      <c r="AT334" s="16"/>
      <c r="AU334" s="17"/>
      <c r="AV334" s="16"/>
      <c r="AW334" s="17"/>
      <c r="AX334" s="16"/>
      <c r="AY334" s="17"/>
      <c r="AZ334" s="16"/>
      <c r="BA334" s="17"/>
      <c r="BB334" s="16"/>
      <c r="BC334" s="17"/>
      <c r="BD334" s="16"/>
      <c r="BE334" s="17"/>
      <c r="BF334" s="16"/>
      <c r="BG334" s="17"/>
      <c r="BH334" s="16"/>
      <c r="BI334" s="17"/>
      <c r="BJ334" s="16"/>
      <c r="BK334" s="17"/>
      <c r="BL334" s="16"/>
      <c r="BM334" s="17"/>
      <c r="BN334" s="16"/>
      <c r="BO334" s="17"/>
      <c r="BP334" s="16"/>
      <c r="BQ334" s="17"/>
      <c r="BR334" s="16"/>
      <c r="BS334" s="17"/>
      <c r="BT334" s="16"/>
      <c r="BU334" s="17"/>
      <c r="BV334" s="16"/>
      <c r="BW334" s="17"/>
      <c r="BX334" s="16"/>
      <c r="BY334" s="17"/>
      <c r="BZ334" s="16"/>
      <c r="CA334" s="17"/>
      <c r="CB334" s="16"/>
      <c r="CC334" s="17"/>
      <c r="CD334" s="16"/>
      <c r="CE334" s="15"/>
      <c r="CF334" s="16"/>
      <c r="CG334" s="15"/>
      <c r="CH334" s="16"/>
      <c r="CI334" s="15"/>
      <c r="CJ334" s="16"/>
      <c r="CK334" s="15"/>
      <c r="CL334" s="16"/>
      <c r="CM334" s="15"/>
      <c r="CN334" s="16"/>
      <c r="CO334" s="15"/>
      <c r="CP334" s="16"/>
      <c r="CQ334" s="19"/>
      <c r="CR334" s="20">
        <f t="shared" si="23"/>
        <v>57080</v>
      </c>
      <c r="CS334" s="20">
        <f t="shared" si="23"/>
        <v>33980</v>
      </c>
      <c r="CT334" s="21">
        <f t="shared" si="20"/>
        <v>23100</v>
      </c>
      <c r="CU334" s="1"/>
      <c r="CV334" s="1"/>
    </row>
    <row r="335" spans="1:100" ht="20.25" customHeight="1">
      <c r="A335" s="7">
        <v>120</v>
      </c>
      <c r="B335" s="35" t="s">
        <v>380</v>
      </c>
      <c r="C335" s="9" t="s">
        <v>381</v>
      </c>
      <c r="D335" s="9" t="s">
        <v>1414</v>
      </c>
      <c r="E335" s="9" t="s">
        <v>1412</v>
      </c>
      <c r="F335" s="10" t="s">
        <v>382</v>
      </c>
      <c r="G335" s="141" t="s">
        <v>383</v>
      </c>
      <c r="H335" s="24" t="s">
        <v>1417</v>
      </c>
      <c r="I335" s="12">
        <v>6200</v>
      </c>
      <c r="J335" s="24"/>
      <c r="K335" s="14">
        <f>CT335</f>
        <v>-2520</v>
      </c>
      <c r="L335" s="2"/>
      <c r="M335" s="15">
        <v>1500</v>
      </c>
      <c r="N335" s="16">
        <v>1500</v>
      </c>
      <c r="O335" s="15">
        <v>1000</v>
      </c>
      <c r="P335" s="16">
        <v>1000</v>
      </c>
      <c r="Q335" s="15">
        <v>5000</v>
      </c>
      <c r="R335" s="16">
        <v>5000</v>
      </c>
      <c r="S335" s="15">
        <v>8000</v>
      </c>
      <c r="T335" s="16">
        <v>0</v>
      </c>
      <c r="U335" s="17"/>
      <c r="V335" s="16"/>
      <c r="W335" s="15"/>
      <c r="X335" s="16"/>
      <c r="Y335" s="18">
        <v>4340</v>
      </c>
      <c r="Z335" s="16">
        <v>0</v>
      </c>
      <c r="AA335" s="18">
        <v>4340</v>
      </c>
      <c r="AB335" s="16">
        <v>0</v>
      </c>
      <c r="AC335" s="18">
        <v>4340</v>
      </c>
      <c r="AD335" s="16">
        <v>0</v>
      </c>
      <c r="AE335" s="18">
        <v>4340</v>
      </c>
      <c r="AF335" s="16">
        <v>22480</v>
      </c>
      <c r="AG335" s="18">
        <v>4340</v>
      </c>
      <c r="AH335" s="16"/>
      <c r="AI335" s="18">
        <v>4340</v>
      </c>
      <c r="AJ335" s="16"/>
      <c r="AK335" s="18">
        <v>4340</v>
      </c>
      <c r="AL335" s="16"/>
      <c r="AM335" s="18">
        <v>4340</v>
      </c>
      <c r="AN335" s="16"/>
      <c r="AO335" s="18">
        <v>4340</v>
      </c>
      <c r="AP335" s="16">
        <v>27100</v>
      </c>
      <c r="AQ335" s="17"/>
      <c r="AR335" s="16"/>
      <c r="AS335" s="17"/>
      <c r="AT335" s="16"/>
      <c r="AU335" s="17"/>
      <c r="AV335" s="16"/>
      <c r="AW335" s="17"/>
      <c r="AX335" s="16"/>
      <c r="AY335" s="17"/>
      <c r="AZ335" s="16"/>
      <c r="BA335" s="17"/>
      <c r="BB335" s="16"/>
      <c r="BC335" s="17"/>
      <c r="BD335" s="16"/>
      <c r="BE335" s="17"/>
      <c r="BF335" s="16"/>
      <c r="BG335" s="17"/>
      <c r="BH335" s="16"/>
      <c r="BI335" s="17"/>
      <c r="BJ335" s="16"/>
      <c r="BK335" s="17"/>
      <c r="BL335" s="16"/>
      <c r="BM335" s="17"/>
      <c r="BN335" s="16"/>
      <c r="BO335" s="17"/>
      <c r="BP335" s="16"/>
      <c r="BQ335" s="17"/>
      <c r="BR335" s="16"/>
      <c r="BS335" s="17"/>
      <c r="BT335" s="16"/>
      <c r="BU335" s="17"/>
      <c r="BV335" s="16"/>
      <c r="BW335" s="17"/>
      <c r="BX335" s="16"/>
      <c r="BY335" s="17"/>
      <c r="BZ335" s="16"/>
      <c r="CA335" s="17"/>
      <c r="CB335" s="16"/>
      <c r="CC335" s="17"/>
      <c r="CD335" s="16"/>
      <c r="CE335" s="15"/>
      <c r="CF335" s="16"/>
      <c r="CG335" s="15"/>
      <c r="CH335" s="16"/>
      <c r="CI335" s="15"/>
      <c r="CJ335" s="16"/>
      <c r="CK335" s="15"/>
      <c r="CL335" s="16"/>
      <c r="CM335" s="15"/>
      <c r="CN335" s="16"/>
      <c r="CO335" s="15"/>
      <c r="CP335" s="16"/>
      <c r="CQ335" s="19"/>
      <c r="CR335" s="20">
        <f t="shared" si="23"/>
        <v>54560</v>
      </c>
      <c r="CS335" s="20">
        <f t="shared" si="23"/>
        <v>57080</v>
      </c>
      <c r="CT335" s="21">
        <f t="shared" si="20"/>
        <v>-2520</v>
      </c>
      <c r="CU335" s="1"/>
      <c r="CV335" s="1"/>
    </row>
    <row r="336" spans="1:100" ht="20.25" customHeight="1">
      <c r="A336" s="7">
        <v>166</v>
      </c>
      <c r="B336" s="35" t="s">
        <v>1065</v>
      </c>
      <c r="C336" s="9" t="s">
        <v>1066</v>
      </c>
      <c r="D336" s="9" t="s">
        <v>1414</v>
      </c>
      <c r="E336" s="9" t="s">
        <v>1411</v>
      </c>
      <c r="F336" s="83" t="s">
        <v>1067</v>
      </c>
      <c r="G336" s="22"/>
      <c r="H336" s="84"/>
      <c r="I336" s="62">
        <v>6600</v>
      </c>
      <c r="J336" s="84"/>
      <c r="K336" s="14">
        <f>CV336</f>
        <v>0</v>
      </c>
      <c r="L336" s="2"/>
      <c r="M336" s="15">
        <v>1500</v>
      </c>
      <c r="N336" s="16">
        <v>1500</v>
      </c>
      <c r="O336" s="15">
        <v>1000</v>
      </c>
      <c r="P336" s="16">
        <v>1000</v>
      </c>
      <c r="Q336" s="15">
        <v>5000</v>
      </c>
      <c r="R336" s="16">
        <v>5000</v>
      </c>
      <c r="S336" s="15">
        <v>8000</v>
      </c>
      <c r="T336" s="16">
        <v>0</v>
      </c>
      <c r="U336" s="15"/>
      <c r="V336" s="16"/>
      <c r="W336" s="18">
        <v>4620</v>
      </c>
      <c r="X336" s="16">
        <v>0</v>
      </c>
      <c r="Y336" s="18">
        <v>4620</v>
      </c>
      <c r="Z336" s="16">
        <v>0</v>
      </c>
      <c r="AA336" s="18">
        <v>4620</v>
      </c>
      <c r="AB336" s="16">
        <v>0</v>
      </c>
      <c r="AC336" s="18">
        <v>4620</v>
      </c>
      <c r="AD336" s="16">
        <v>26480</v>
      </c>
      <c r="AE336" s="18">
        <v>4620</v>
      </c>
      <c r="AF336" s="16"/>
      <c r="AG336" s="18">
        <v>4620</v>
      </c>
      <c r="AH336" s="16"/>
      <c r="AI336" s="18">
        <v>4620</v>
      </c>
      <c r="AJ336" s="16"/>
      <c r="AK336" s="18">
        <v>4620</v>
      </c>
      <c r="AL336" s="16"/>
      <c r="AM336" s="18">
        <v>4620</v>
      </c>
      <c r="AN336" s="16"/>
      <c r="AO336" s="85"/>
      <c r="AP336" s="16"/>
      <c r="AQ336" s="85"/>
      <c r="AR336" s="16"/>
      <c r="AS336" s="85"/>
      <c r="AT336" s="16"/>
      <c r="AU336" s="17"/>
      <c r="AV336" s="16"/>
      <c r="AW336" s="17"/>
      <c r="AX336" s="16"/>
      <c r="AY336" s="17"/>
      <c r="AZ336" s="16"/>
      <c r="BA336" s="17"/>
      <c r="BB336" s="16"/>
      <c r="BC336" s="17"/>
      <c r="BD336" s="16"/>
      <c r="BE336" s="17"/>
      <c r="BF336" s="16"/>
      <c r="BG336" s="17"/>
      <c r="BH336" s="16"/>
      <c r="BI336" s="17"/>
      <c r="BJ336" s="16"/>
      <c r="BK336" s="17"/>
      <c r="BL336" s="16"/>
      <c r="BM336" s="17"/>
      <c r="BN336" s="16"/>
      <c r="BO336" s="17"/>
      <c r="BP336" s="16"/>
      <c r="BQ336" s="17"/>
      <c r="BR336" s="16"/>
      <c r="BS336" s="17"/>
      <c r="BT336" s="16"/>
      <c r="BU336" s="17"/>
      <c r="BV336" s="16"/>
      <c r="BW336" s="17"/>
      <c r="BX336" s="16"/>
      <c r="BY336" s="17"/>
      <c r="BZ336" s="16"/>
      <c r="CA336" s="17"/>
      <c r="CB336" s="16"/>
      <c r="CC336" s="17"/>
      <c r="CD336" s="16"/>
      <c r="CE336" s="15"/>
      <c r="CF336" s="16"/>
      <c r="CG336" s="15"/>
      <c r="CH336" s="16"/>
      <c r="CI336" s="15"/>
      <c r="CJ336" s="16"/>
      <c r="CK336" s="15"/>
      <c r="CL336" s="16"/>
      <c r="CM336" s="15"/>
      <c r="CN336" s="16"/>
      <c r="CO336" s="15"/>
      <c r="CP336" s="16"/>
      <c r="CQ336" s="19"/>
      <c r="CR336" s="20">
        <f t="shared" si="23"/>
        <v>57080</v>
      </c>
      <c r="CS336" s="20">
        <f t="shared" si="23"/>
        <v>33980</v>
      </c>
      <c r="CT336" s="21">
        <f t="shared" si="20"/>
        <v>23100</v>
      </c>
      <c r="CU336" s="1"/>
      <c r="CV336" s="1"/>
    </row>
    <row r="337" spans="1:100" ht="20.25" customHeight="1">
      <c r="A337" s="30">
        <v>121</v>
      </c>
      <c r="B337" s="44" t="s">
        <v>384</v>
      </c>
      <c r="C337" s="31" t="s">
        <v>385</v>
      </c>
      <c r="D337" s="9" t="s">
        <v>1414</v>
      </c>
      <c r="E337" s="9" t="s">
        <v>1412</v>
      </c>
      <c r="F337" s="32" t="s">
        <v>386</v>
      </c>
      <c r="G337" s="22"/>
      <c r="H337" s="24"/>
      <c r="I337" s="12">
        <v>6600</v>
      </c>
      <c r="J337" s="24"/>
      <c r="K337" s="14">
        <f>CT337</f>
        <v>0</v>
      </c>
      <c r="L337" s="2"/>
      <c r="M337" s="15">
        <v>1500</v>
      </c>
      <c r="N337" s="16">
        <v>1500</v>
      </c>
      <c r="O337" s="15">
        <v>1000</v>
      </c>
      <c r="P337" s="16">
        <v>1000</v>
      </c>
      <c r="Q337" s="15">
        <v>5000</v>
      </c>
      <c r="R337" s="16">
        <v>5000</v>
      </c>
      <c r="S337" s="15">
        <v>8000</v>
      </c>
      <c r="T337" s="16">
        <v>0</v>
      </c>
      <c r="U337" s="17"/>
      <c r="V337" s="16"/>
      <c r="W337" s="15"/>
      <c r="X337" s="16"/>
      <c r="Y337" s="18">
        <v>4620</v>
      </c>
      <c r="Z337" s="16">
        <v>0</v>
      </c>
      <c r="AA337" s="18">
        <v>4620</v>
      </c>
      <c r="AB337" s="16">
        <v>0</v>
      </c>
      <c r="AC337" s="18">
        <v>4620</v>
      </c>
      <c r="AD337" s="16">
        <v>0</v>
      </c>
      <c r="AE337" s="18">
        <v>4620</v>
      </c>
      <c r="AF337" s="16">
        <v>26480</v>
      </c>
      <c r="AG337" s="18">
        <v>4620</v>
      </c>
      <c r="AH337" s="16"/>
      <c r="AI337" s="18">
        <v>4620</v>
      </c>
      <c r="AJ337" s="16"/>
      <c r="AK337" s="18">
        <v>4620</v>
      </c>
      <c r="AL337" s="16"/>
      <c r="AM337" s="18">
        <v>4620</v>
      </c>
      <c r="AN337" s="16"/>
      <c r="AO337" s="18">
        <v>4620</v>
      </c>
      <c r="AP337" s="16">
        <v>23100</v>
      </c>
      <c r="AQ337" s="17"/>
      <c r="AR337" s="16"/>
      <c r="AS337" s="17"/>
      <c r="AT337" s="16"/>
      <c r="AU337" s="17"/>
      <c r="AV337" s="16"/>
      <c r="AW337" s="17"/>
      <c r="AX337" s="16"/>
      <c r="AY337" s="17"/>
      <c r="AZ337" s="16"/>
      <c r="BA337" s="17"/>
      <c r="BB337" s="16"/>
      <c r="BC337" s="17"/>
      <c r="BD337" s="16"/>
      <c r="BE337" s="17"/>
      <c r="BF337" s="16"/>
      <c r="BG337" s="17"/>
      <c r="BH337" s="16"/>
      <c r="BI337" s="17"/>
      <c r="BJ337" s="16"/>
      <c r="BK337" s="17"/>
      <c r="BL337" s="16"/>
      <c r="BM337" s="17"/>
      <c r="BN337" s="16"/>
      <c r="BO337" s="17"/>
      <c r="BP337" s="16"/>
      <c r="BQ337" s="17"/>
      <c r="BR337" s="16"/>
      <c r="BS337" s="17"/>
      <c r="BT337" s="16"/>
      <c r="BU337" s="17"/>
      <c r="BV337" s="16"/>
      <c r="BW337" s="17"/>
      <c r="BX337" s="16"/>
      <c r="BY337" s="17"/>
      <c r="BZ337" s="16"/>
      <c r="CA337" s="17"/>
      <c r="CB337" s="16"/>
      <c r="CC337" s="17"/>
      <c r="CD337" s="16"/>
      <c r="CE337" s="15"/>
      <c r="CF337" s="16"/>
      <c r="CG337" s="15"/>
      <c r="CH337" s="16"/>
      <c r="CI337" s="15"/>
      <c r="CJ337" s="16"/>
      <c r="CK337" s="15"/>
      <c r="CL337" s="16"/>
      <c r="CM337" s="15"/>
      <c r="CN337" s="16"/>
      <c r="CO337" s="15"/>
      <c r="CP337" s="16"/>
      <c r="CQ337" s="19"/>
      <c r="CR337" s="20">
        <f t="shared" si="23"/>
        <v>57080</v>
      </c>
      <c r="CS337" s="20">
        <f t="shared" si="23"/>
        <v>57080</v>
      </c>
      <c r="CT337" s="21">
        <f t="shared" si="20"/>
        <v>0</v>
      </c>
      <c r="CU337" s="1"/>
      <c r="CV337" s="1"/>
    </row>
    <row r="338" spans="1:100" ht="20.25" customHeight="1">
      <c r="A338" s="7">
        <v>167</v>
      </c>
      <c r="B338" s="35" t="s">
        <v>1068</v>
      </c>
      <c r="C338" s="9" t="s">
        <v>1069</v>
      </c>
      <c r="D338" s="9" t="s">
        <v>1414</v>
      </c>
      <c r="E338" s="9" t="s">
        <v>1411</v>
      </c>
      <c r="F338" s="83" t="s">
        <v>1070</v>
      </c>
      <c r="G338" s="22"/>
      <c r="H338" s="84"/>
      <c r="I338" s="62">
        <v>6600</v>
      </c>
      <c r="J338" s="84"/>
      <c r="K338" s="14">
        <f t="shared" ref="K338:K347" si="24">CV338</f>
        <v>0</v>
      </c>
      <c r="L338" s="2"/>
      <c r="M338" s="15">
        <v>1500</v>
      </c>
      <c r="N338" s="16">
        <v>1500</v>
      </c>
      <c r="O338" s="15">
        <v>1000</v>
      </c>
      <c r="P338" s="16">
        <v>1000</v>
      </c>
      <c r="Q338" s="15">
        <v>5000</v>
      </c>
      <c r="R338" s="16">
        <v>5000</v>
      </c>
      <c r="S338" s="15">
        <v>8000</v>
      </c>
      <c r="T338" s="16">
        <v>0</v>
      </c>
      <c r="U338" s="15"/>
      <c r="V338" s="16"/>
      <c r="W338" s="18">
        <v>4620</v>
      </c>
      <c r="X338" s="16">
        <v>4620</v>
      </c>
      <c r="Y338" s="18">
        <v>4620</v>
      </c>
      <c r="Z338" s="16">
        <v>12620</v>
      </c>
      <c r="AA338" s="18">
        <v>4620</v>
      </c>
      <c r="AB338" s="16">
        <v>4620</v>
      </c>
      <c r="AC338" s="18">
        <v>4620</v>
      </c>
      <c r="AD338" s="16">
        <v>4620</v>
      </c>
      <c r="AE338" s="18">
        <v>4620</v>
      </c>
      <c r="AF338" s="16">
        <v>4620</v>
      </c>
      <c r="AG338" s="18">
        <v>4620</v>
      </c>
      <c r="AH338" s="16">
        <v>4620</v>
      </c>
      <c r="AI338" s="18">
        <v>4620</v>
      </c>
      <c r="AJ338" s="16">
        <v>4620</v>
      </c>
      <c r="AK338" s="18">
        <v>4620</v>
      </c>
      <c r="AL338" s="16"/>
      <c r="AM338" s="18">
        <v>4620</v>
      </c>
      <c r="AN338" s="16">
        <v>4620</v>
      </c>
      <c r="AO338" s="85"/>
      <c r="AP338" s="16"/>
      <c r="AQ338" s="85"/>
      <c r="AR338" s="16"/>
      <c r="AS338" s="85"/>
      <c r="AT338" s="16"/>
      <c r="AU338" s="17"/>
      <c r="AV338" s="16"/>
      <c r="AW338" s="17"/>
      <c r="AX338" s="16"/>
      <c r="AY338" s="17"/>
      <c r="AZ338" s="16"/>
      <c r="BA338" s="17"/>
      <c r="BB338" s="16"/>
      <c r="BC338" s="17"/>
      <c r="BD338" s="16"/>
      <c r="BE338" s="17"/>
      <c r="BF338" s="16"/>
      <c r="BG338" s="17"/>
      <c r="BH338" s="16"/>
      <c r="BI338" s="17"/>
      <c r="BJ338" s="16"/>
      <c r="BK338" s="17"/>
      <c r="BL338" s="16"/>
      <c r="BM338" s="17"/>
      <c r="BN338" s="16"/>
      <c r="BO338" s="17"/>
      <c r="BP338" s="16"/>
      <c r="BQ338" s="17"/>
      <c r="BR338" s="16"/>
      <c r="BS338" s="17"/>
      <c r="BT338" s="16"/>
      <c r="BU338" s="17"/>
      <c r="BV338" s="16"/>
      <c r="BW338" s="17"/>
      <c r="BX338" s="16"/>
      <c r="BY338" s="17"/>
      <c r="BZ338" s="16"/>
      <c r="CA338" s="17"/>
      <c r="CB338" s="16"/>
      <c r="CC338" s="17"/>
      <c r="CD338" s="16"/>
      <c r="CE338" s="15"/>
      <c r="CF338" s="16"/>
      <c r="CG338" s="15"/>
      <c r="CH338" s="16"/>
      <c r="CI338" s="15"/>
      <c r="CJ338" s="16"/>
      <c r="CK338" s="15"/>
      <c r="CL338" s="16"/>
      <c r="CM338" s="15"/>
      <c r="CN338" s="16"/>
      <c r="CO338" s="15"/>
      <c r="CP338" s="16"/>
      <c r="CQ338" s="19"/>
      <c r="CR338" s="20">
        <f t="shared" si="23"/>
        <v>57080</v>
      </c>
      <c r="CS338" s="20">
        <f t="shared" si="23"/>
        <v>52460</v>
      </c>
      <c r="CT338" s="21">
        <f t="shared" si="20"/>
        <v>4620</v>
      </c>
      <c r="CU338" s="1"/>
      <c r="CV338" s="1"/>
    </row>
    <row r="339" spans="1:100" ht="20.25" customHeight="1">
      <c r="A339" s="7">
        <v>168</v>
      </c>
      <c r="B339" s="35" t="s">
        <v>1071</v>
      </c>
      <c r="C339" s="9" t="s">
        <v>1072</v>
      </c>
      <c r="D339" s="9" t="s">
        <v>1414</v>
      </c>
      <c r="E339" s="9" t="s">
        <v>1411</v>
      </c>
      <c r="F339" s="83" t="s">
        <v>1073</v>
      </c>
      <c r="G339" s="145" t="s">
        <v>383</v>
      </c>
      <c r="H339" s="24" t="s">
        <v>1417</v>
      </c>
      <c r="I339" s="62">
        <v>6200</v>
      </c>
      <c r="J339" s="24"/>
      <c r="K339" s="14">
        <f t="shared" si="24"/>
        <v>0</v>
      </c>
      <c r="L339" s="2"/>
      <c r="M339" s="15">
        <v>1500</v>
      </c>
      <c r="N339" s="16">
        <v>1500</v>
      </c>
      <c r="O339" s="15">
        <v>1000</v>
      </c>
      <c r="P339" s="16">
        <v>1000</v>
      </c>
      <c r="Q339" s="15">
        <v>5000</v>
      </c>
      <c r="R339" s="16">
        <v>5000</v>
      </c>
      <c r="S339" s="15">
        <v>8000</v>
      </c>
      <c r="T339" s="16">
        <v>8000</v>
      </c>
      <c r="U339" s="15"/>
      <c r="V339" s="16"/>
      <c r="W339" s="18">
        <v>4340</v>
      </c>
      <c r="X339" s="16">
        <v>4620</v>
      </c>
      <c r="Y339" s="18">
        <v>4340</v>
      </c>
      <c r="Z339" s="16">
        <v>0</v>
      </c>
      <c r="AA339" s="18">
        <v>4340</v>
      </c>
      <c r="AB339" s="16">
        <v>0</v>
      </c>
      <c r="AC339" s="18">
        <v>4340</v>
      </c>
      <c r="AD339" s="16">
        <v>12740</v>
      </c>
      <c r="AE339" s="18">
        <v>4340</v>
      </c>
      <c r="AF339" s="16">
        <v>17360</v>
      </c>
      <c r="AG339" s="18">
        <v>4340</v>
      </c>
      <c r="AH339" s="16">
        <v>0</v>
      </c>
      <c r="AI339" s="18">
        <v>4340</v>
      </c>
      <c r="AJ339" s="16">
        <v>0</v>
      </c>
      <c r="AK339" s="18">
        <v>4340</v>
      </c>
      <c r="AL339" s="16">
        <v>0</v>
      </c>
      <c r="AM339" s="18">
        <v>4340</v>
      </c>
      <c r="AN339" s="16"/>
      <c r="AO339" s="85"/>
      <c r="AP339" s="16"/>
      <c r="AQ339" s="85"/>
      <c r="AR339" s="16"/>
      <c r="AS339" s="85"/>
      <c r="AT339" s="16"/>
      <c r="AU339" s="17"/>
      <c r="AV339" s="16"/>
      <c r="AW339" s="17"/>
      <c r="AX339" s="16"/>
      <c r="AY339" s="17"/>
      <c r="AZ339" s="16"/>
      <c r="BA339" s="17"/>
      <c r="BB339" s="16"/>
      <c r="BC339" s="17"/>
      <c r="BD339" s="16"/>
      <c r="BE339" s="17"/>
      <c r="BF339" s="16"/>
      <c r="BG339" s="17"/>
      <c r="BH339" s="16"/>
      <c r="BI339" s="17"/>
      <c r="BJ339" s="16"/>
      <c r="BK339" s="17"/>
      <c r="BL339" s="16"/>
      <c r="BM339" s="17"/>
      <c r="BN339" s="16"/>
      <c r="BO339" s="17"/>
      <c r="BP339" s="16"/>
      <c r="BQ339" s="17"/>
      <c r="BR339" s="16"/>
      <c r="BS339" s="17"/>
      <c r="BT339" s="16"/>
      <c r="BU339" s="17"/>
      <c r="BV339" s="16"/>
      <c r="BW339" s="17"/>
      <c r="BX339" s="16"/>
      <c r="BY339" s="17"/>
      <c r="BZ339" s="16"/>
      <c r="CA339" s="17"/>
      <c r="CB339" s="16"/>
      <c r="CC339" s="17"/>
      <c r="CD339" s="16"/>
      <c r="CE339" s="15"/>
      <c r="CF339" s="16"/>
      <c r="CG339" s="15"/>
      <c r="CH339" s="16"/>
      <c r="CI339" s="15"/>
      <c r="CJ339" s="16"/>
      <c r="CK339" s="15"/>
      <c r="CL339" s="16"/>
      <c r="CM339" s="15"/>
      <c r="CN339" s="16"/>
      <c r="CO339" s="15"/>
      <c r="CP339" s="16"/>
      <c r="CQ339" s="19"/>
      <c r="CR339" s="20">
        <f t="shared" si="23"/>
        <v>54560</v>
      </c>
      <c r="CS339" s="20">
        <f t="shared" si="23"/>
        <v>50220</v>
      </c>
      <c r="CT339" s="21">
        <f t="shared" si="20"/>
        <v>4340</v>
      </c>
      <c r="CU339" s="1"/>
      <c r="CV339" s="1"/>
    </row>
    <row r="340" spans="1:100" ht="20.25" customHeight="1">
      <c r="A340" s="7">
        <v>169</v>
      </c>
      <c r="B340" s="35" t="s">
        <v>1074</v>
      </c>
      <c r="C340" s="9" t="s">
        <v>1075</v>
      </c>
      <c r="D340" s="9" t="s">
        <v>1414</v>
      </c>
      <c r="E340" s="9" t="s">
        <v>1411</v>
      </c>
      <c r="F340" s="83" t="s">
        <v>1076</v>
      </c>
      <c r="G340" s="145" t="s">
        <v>383</v>
      </c>
      <c r="H340" s="24" t="s">
        <v>1417</v>
      </c>
      <c r="I340" s="62">
        <v>6200</v>
      </c>
      <c r="J340" s="24"/>
      <c r="K340" s="27">
        <f t="shared" si="24"/>
        <v>0</v>
      </c>
      <c r="L340" s="2"/>
      <c r="M340" s="15">
        <v>1500</v>
      </c>
      <c r="N340" s="16">
        <v>1500</v>
      </c>
      <c r="O340" s="15">
        <v>1000</v>
      </c>
      <c r="P340" s="16">
        <v>1000</v>
      </c>
      <c r="Q340" s="15">
        <v>5000</v>
      </c>
      <c r="R340" s="16">
        <v>5000</v>
      </c>
      <c r="S340" s="15">
        <v>8000</v>
      </c>
      <c r="T340" s="16">
        <v>0</v>
      </c>
      <c r="U340" s="15"/>
      <c r="V340" s="16"/>
      <c r="W340" s="18">
        <v>4340</v>
      </c>
      <c r="X340" s="16">
        <v>0</v>
      </c>
      <c r="Y340" s="18">
        <v>4340</v>
      </c>
      <c r="Z340" s="16">
        <v>0</v>
      </c>
      <c r="AA340" s="18">
        <v>4340</v>
      </c>
      <c r="AB340" s="16">
        <f>8000+0</f>
        <v>8000</v>
      </c>
      <c r="AC340" s="18">
        <v>4340</v>
      </c>
      <c r="AD340" s="16">
        <v>10000</v>
      </c>
      <c r="AE340" s="18">
        <v>4340</v>
      </c>
      <c r="AF340" s="16"/>
      <c r="AG340" s="18">
        <v>4340</v>
      </c>
      <c r="AH340" s="16"/>
      <c r="AI340" s="18">
        <v>4340</v>
      </c>
      <c r="AJ340" s="16"/>
      <c r="AK340" s="18">
        <v>4340</v>
      </c>
      <c r="AL340" s="16"/>
      <c r="AM340" s="18">
        <v>4340</v>
      </c>
      <c r="AN340" s="16">
        <v>4340</v>
      </c>
      <c r="AO340" s="85"/>
      <c r="AP340" s="16"/>
      <c r="AQ340" s="85"/>
      <c r="AR340" s="16"/>
      <c r="AS340" s="85"/>
      <c r="AT340" s="16"/>
      <c r="AU340" s="17"/>
      <c r="AV340" s="16"/>
      <c r="AW340" s="17"/>
      <c r="AX340" s="16"/>
      <c r="AY340" s="17"/>
      <c r="AZ340" s="16"/>
      <c r="BA340" s="17"/>
      <c r="BB340" s="16"/>
      <c r="BC340" s="17"/>
      <c r="BD340" s="16"/>
      <c r="BE340" s="17"/>
      <c r="BF340" s="16"/>
      <c r="BG340" s="17"/>
      <c r="BH340" s="16"/>
      <c r="BI340" s="17"/>
      <c r="BJ340" s="16"/>
      <c r="BK340" s="17"/>
      <c r="BL340" s="16"/>
      <c r="BM340" s="17"/>
      <c r="BN340" s="16"/>
      <c r="BO340" s="17"/>
      <c r="BP340" s="16"/>
      <c r="BQ340" s="17"/>
      <c r="BR340" s="16"/>
      <c r="BS340" s="17"/>
      <c r="BT340" s="16"/>
      <c r="BU340" s="17"/>
      <c r="BV340" s="16"/>
      <c r="BW340" s="17"/>
      <c r="BX340" s="16"/>
      <c r="BY340" s="17"/>
      <c r="BZ340" s="16"/>
      <c r="CA340" s="17"/>
      <c r="CB340" s="16"/>
      <c r="CC340" s="17"/>
      <c r="CD340" s="16"/>
      <c r="CE340" s="15"/>
      <c r="CF340" s="16"/>
      <c r="CG340" s="15"/>
      <c r="CH340" s="16"/>
      <c r="CI340" s="15"/>
      <c r="CJ340" s="16"/>
      <c r="CK340" s="15"/>
      <c r="CL340" s="16"/>
      <c r="CM340" s="15"/>
      <c r="CN340" s="16"/>
      <c r="CO340" s="15"/>
      <c r="CP340" s="16"/>
      <c r="CQ340" s="19"/>
      <c r="CR340" s="20">
        <f t="shared" si="23"/>
        <v>54560</v>
      </c>
      <c r="CS340" s="20">
        <f t="shared" si="23"/>
        <v>29840</v>
      </c>
      <c r="CT340" s="21">
        <f t="shared" si="20"/>
        <v>24720</v>
      </c>
      <c r="CU340" s="1"/>
      <c r="CV340" s="1"/>
    </row>
    <row r="341" spans="1:100" ht="20.25" customHeight="1">
      <c r="A341" s="7">
        <v>170</v>
      </c>
      <c r="B341" s="35" t="s">
        <v>1077</v>
      </c>
      <c r="C341" s="9" t="s">
        <v>1078</v>
      </c>
      <c r="D341" s="9" t="s">
        <v>1414</v>
      </c>
      <c r="E341" s="9" t="s">
        <v>1411</v>
      </c>
      <c r="F341" s="83" t="s">
        <v>1079</v>
      </c>
      <c r="G341" s="22"/>
      <c r="H341" s="84"/>
      <c r="I341" s="62">
        <v>6600</v>
      </c>
      <c r="J341" s="84"/>
      <c r="K341" s="14">
        <f t="shared" si="24"/>
        <v>0</v>
      </c>
      <c r="L341" s="2"/>
      <c r="M341" s="15">
        <v>1500</v>
      </c>
      <c r="N341" s="16">
        <v>1500</v>
      </c>
      <c r="O341" s="15">
        <v>1000</v>
      </c>
      <c r="P341" s="16">
        <v>1000</v>
      </c>
      <c r="Q341" s="15">
        <v>5000</v>
      </c>
      <c r="R341" s="16">
        <v>5000</v>
      </c>
      <c r="S341" s="15">
        <v>8000</v>
      </c>
      <c r="T341" s="16">
        <v>0</v>
      </c>
      <c r="U341" s="15"/>
      <c r="V341" s="16"/>
      <c r="W341" s="18">
        <v>4620</v>
      </c>
      <c r="X341" s="16">
        <v>0</v>
      </c>
      <c r="Y341" s="18">
        <v>4620</v>
      </c>
      <c r="Z341" s="16">
        <v>0</v>
      </c>
      <c r="AA341" s="18">
        <v>4620</v>
      </c>
      <c r="AB341" s="16"/>
      <c r="AC341" s="18">
        <v>4620</v>
      </c>
      <c r="AD341" s="16">
        <v>17240</v>
      </c>
      <c r="AE341" s="18">
        <v>4620</v>
      </c>
      <c r="AF341" s="16">
        <v>13860</v>
      </c>
      <c r="AG341" s="18">
        <v>4620</v>
      </c>
      <c r="AH341" s="16"/>
      <c r="AI341" s="18">
        <v>4620</v>
      </c>
      <c r="AJ341" s="16">
        <v>9240</v>
      </c>
      <c r="AK341" s="18">
        <v>4620</v>
      </c>
      <c r="AL341" s="16"/>
      <c r="AM341" s="18">
        <v>4620</v>
      </c>
      <c r="AN341" s="16">
        <v>9240</v>
      </c>
      <c r="AO341" s="85"/>
      <c r="AP341" s="16"/>
      <c r="AQ341" s="85"/>
      <c r="AR341" s="16"/>
      <c r="AS341" s="85"/>
      <c r="AT341" s="16"/>
      <c r="AU341" s="17"/>
      <c r="AV341" s="16"/>
      <c r="AW341" s="17"/>
      <c r="AX341" s="16"/>
      <c r="AY341" s="17"/>
      <c r="AZ341" s="16"/>
      <c r="BA341" s="17"/>
      <c r="BB341" s="16"/>
      <c r="BC341" s="17"/>
      <c r="BD341" s="16"/>
      <c r="BE341" s="17"/>
      <c r="BF341" s="16"/>
      <c r="BG341" s="17"/>
      <c r="BH341" s="16"/>
      <c r="BI341" s="17"/>
      <c r="BJ341" s="16"/>
      <c r="BK341" s="17"/>
      <c r="BL341" s="16"/>
      <c r="BM341" s="17"/>
      <c r="BN341" s="16"/>
      <c r="BO341" s="17"/>
      <c r="BP341" s="16"/>
      <c r="BQ341" s="17"/>
      <c r="BR341" s="16"/>
      <c r="BS341" s="17"/>
      <c r="BT341" s="16"/>
      <c r="BU341" s="17"/>
      <c r="BV341" s="16"/>
      <c r="BW341" s="17"/>
      <c r="BX341" s="16"/>
      <c r="BY341" s="17"/>
      <c r="BZ341" s="16"/>
      <c r="CA341" s="17"/>
      <c r="CB341" s="16"/>
      <c r="CC341" s="17"/>
      <c r="CD341" s="16"/>
      <c r="CE341" s="15"/>
      <c r="CF341" s="16"/>
      <c r="CG341" s="15"/>
      <c r="CH341" s="16"/>
      <c r="CI341" s="15"/>
      <c r="CJ341" s="16"/>
      <c r="CK341" s="15"/>
      <c r="CL341" s="16"/>
      <c r="CM341" s="15"/>
      <c r="CN341" s="16"/>
      <c r="CO341" s="15"/>
      <c r="CP341" s="16"/>
      <c r="CQ341" s="19"/>
      <c r="CR341" s="20">
        <f t="shared" si="23"/>
        <v>57080</v>
      </c>
      <c r="CS341" s="20">
        <f t="shared" si="23"/>
        <v>57080</v>
      </c>
      <c r="CT341" s="21">
        <f t="shared" si="20"/>
        <v>0</v>
      </c>
      <c r="CU341" s="1"/>
      <c r="CV341" s="1"/>
    </row>
    <row r="342" spans="1:100" ht="20.25" customHeight="1">
      <c r="A342" s="7">
        <v>171</v>
      </c>
      <c r="B342" s="35" t="s">
        <v>1080</v>
      </c>
      <c r="C342" s="9" t="s">
        <v>1081</v>
      </c>
      <c r="D342" s="9" t="s">
        <v>1414</v>
      </c>
      <c r="E342" s="9" t="s">
        <v>1411</v>
      </c>
      <c r="F342" s="83" t="s">
        <v>1082</v>
      </c>
      <c r="G342" s="22"/>
      <c r="H342" s="84" t="s">
        <v>1422</v>
      </c>
      <c r="I342" s="62">
        <v>3300</v>
      </c>
      <c r="J342" s="84" t="s">
        <v>71</v>
      </c>
      <c r="K342" s="14">
        <f t="shared" si="24"/>
        <v>0</v>
      </c>
      <c r="L342" s="2"/>
      <c r="M342" s="15">
        <v>1500</v>
      </c>
      <c r="N342" s="16">
        <v>1500</v>
      </c>
      <c r="O342" s="15">
        <v>1000</v>
      </c>
      <c r="P342" s="16">
        <v>1000</v>
      </c>
      <c r="Q342" s="15">
        <v>5000</v>
      </c>
      <c r="R342" s="16">
        <v>5000</v>
      </c>
      <c r="S342" s="15">
        <v>8000</v>
      </c>
      <c r="T342" s="16">
        <v>0</v>
      </c>
      <c r="U342" s="15"/>
      <c r="V342" s="16"/>
      <c r="W342" s="18">
        <v>2310</v>
      </c>
      <c r="X342" s="90">
        <v>2310</v>
      </c>
      <c r="Y342" s="18">
        <v>2310</v>
      </c>
      <c r="Z342" s="16">
        <v>2310</v>
      </c>
      <c r="AA342" s="18">
        <v>2310</v>
      </c>
      <c r="AB342" s="16">
        <v>2310</v>
      </c>
      <c r="AC342" s="18">
        <v>2310</v>
      </c>
      <c r="AD342" s="16">
        <v>2310</v>
      </c>
      <c r="AE342" s="18">
        <v>2310</v>
      </c>
      <c r="AF342" s="16">
        <f>2310+8000</f>
        <v>10310</v>
      </c>
      <c r="AG342" s="18">
        <v>2310</v>
      </c>
      <c r="AH342" s="16">
        <v>2310</v>
      </c>
      <c r="AI342" s="18">
        <v>2310</v>
      </c>
      <c r="AJ342" s="16"/>
      <c r="AK342" s="18">
        <v>2310</v>
      </c>
      <c r="AL342" s="16">
        <v>2310</v>
      </c>
      <c r="AM342" s="18">
        <v>2310</v>
      </c>
      <c r="AN342" s="16">
        <v>1000</v>
      </c>
      <c r="AO342" s="85"/>
      <c r="AP342" s="16"/>
      <c r="AQ342" s="85"/>
      <c r="AR342" s="16"/>
      <c r="AS342" s="85"/>
      <c r="AT342" s="16"/>
      <c r="AU342" s="17"/>
      <c r="AV342" s="16"/>
      <c r="AW342" s="17"/>
      <c r="AX342" s="16"/>
      <c r="AY342" s="17"/>
      <c r="AZ342" s="16"/>
      <c r="BA342" s="17"/>
      <c r="BB342" s="16"/>
      <c r="BC342" s="17"/>
      <c r="BD342" s="16"/>
      <c r="BE342" s="17"/>
      <c r="BF342" s="16"/>
      <c r="BG342" s="17"/>
      <c r="BH342" s="16"/>
      <c r="BI342" s="17"/>
      <c r="BJ342" s="16"/>
      <c r="BK342" s="17"/>
      <c r="BL342" s="16"/>
      <c r="BM342" s="17"/>
      <c r="BN342" s="16"/>
      <c r="BO342" s="17"/>
      <c r="BP342" s="16"/>
      <c r="BQ342" s="17"/>
      <c r="BR342" s="16"/>
      <c r="BS342" s="17"/>
      <c r="BT342" s="16"/>
      <c r="BU342" s="17"/>
      <c r="BV342" s="16"/>
      <c r="BW342" s="17"/>
      <c r="BX342" s="16"/>
      <c r="BY342" s="17"/>
      <c r="BZ342" s="16"/>
      <c r="CA342" s="17"/>
      <c r="CB342" s="16"/>
      <c r="CC342" s="17"/>
      <c r="CD342" s="16"/>
      <c r="CE342" s="15"/>
      <c r="CF342" s="16"/>
      <c r="CG342" s="15"/>
      <c r="CH342" s="16"/>
      <c r="CI342" s="15"/>
      <c r="CJ342" s="16"/>
      <c r="CK342" s="15"/>
      <c r="CL342" s="16"/>
      <c r="CM342" s="15"/>
      <c r="CN342" s="16"/>
      <c r="CO342" s="15"/>
      <c r="CP342" s="16"/>
      <c r="CQ342" s="19"/>
      <c r="CR342" s="20">
        <f t="shared" si="23"/>
        <v>36290</v>
      </c>
      <c r="CS342" s="20">
        <f t="shared" si="23"/>
        <v>32670</v>
      </c>
      <c r="CT342" s="21">
        <f t="shared" si="20"/>
        <v>3620</v>
      </c>
      <c r="CU342" s="1"/>
      <c r="CV342" s="1"/>
    </row>
    <row r="343" spans="1:100" ht="20.25" customHeight="1">
      <c r="A343" s="7">
        <v>172</v>
      </c>
      <c r="B343" s="35" t="s">
        <v>1083</v>
      </c>
      <c r="C343" s="9" t="s">
        <v>1084</v>
      </c>
      <c r="D343" s="9" t="s">
        <v>1414</v>
      </c>
      <c r="E343" s="9" t="s">
        <v>1411</v>
      </c>
      <c r="F343" s="83" t="s">
        <v>1085</v>
      </c>
      <c r="G343" s="145" t="s">
        <v>383</v>
      </c>
      <c r="H343" s="24" t="s">
        <v>1417</v>
      </c>
      <c r="I343" s="62">
        <v>6200</v>
      </c>
      <c r="J343" s="24"/>
      <c r="K343" s="14">
        <f t="shared" si="24"/>
        <v>0</v>
      </c>
      <c r="L343" s="2"/>
      <c r="M343" s="15">
        <v>1500</v>
      </c>
      <c r="N343" s="16">
        <v>1500</v>
      </c>
      <c r="O343" s="15">
        <v>1000</v>
      </c>
      <c r="P343" s="16">
        <v>1000</v>
      </c>
      <c r="Q343" s="15">
        <v>5000</v>
      </c>
      <c r="R343" s="16">
        <v>5000</v>
      </c>
      <c r="S343" s="15">
        <v>8000</v>
      </c>
      <c r="T343" s="16">
        <f>0+0</f>
        <v>0</v>
      </c>
      <c r="U343" s="15"/>
      <c r="V343" s="16"/>
      <c r="W343" s="18">
        <v>4340</v>
      </c>
      <c r="X343" s="16">
        <f>8000+0</f>
        <v>8000</v>
      </c>
      <c r="Y343" s="18">
        <v>4340</v>
      </c>
      <c r="Z343" s="16">
        <v>9240</v>
      </c>
      <c r="AA343" s="18">
        <v>4340</v>
      </c>
      <c r="AB343" s="16">
        <v>0</v>
      </c>
      <c r="AC343" s="18">
        <v>4340</v>
      </c>
      <c r="AD343" s="16">
        <v>8120</v>
      </c>
      <c r="AE343" s="18">
        <v>4340</v>
      </c>
      <c r="AF343" s="16">
        <v>4340</v>
      </c>
      <c r="AG343" s="18">
        <v>4340</v>
      </c>
      <c r="AH343" s="16"/>
      <c r="AI343" s="18">
        <v>4340</v>
      </c>
      <c r="AJ343" s="16"/>
      <c r="AK343" s="18">
        <v>4340</v>
      </c>
      <c r="AL343" s="16"/>
      <c r="AM343" s="18">
        <v>4340</v>
      </c>
      <c r="AN343" s="16">
        <v>13020</v>
      </c>
      <c r="AO343" s="85"/>
      <c r="AP343" s="16"/>
      <c r="AQ343" s="85"/>
      <c r="AR343" s="16"/>
      <c r="AS343" s="85"/>
      <c r="AT343" s="16"/>
      <c r="AU343" s="17"/>
      <c r="AV343" s="16"/>
      <c r="AW343" s="17"/>
      <c r="AX343" s="16"/>
      <c r="AY343" s="17"/>
      <c r="AZ343" s="16"/>
      <c r="BA343" s="17"/>
      <c r="BB343" s="16"/>
      <c r="BC343" s="17"/>
      <c r="BD343" s="16"/>
      <c r="BE343" s="17"/>
      <c r="BF343" s="16"/>
      <c r="BG343" s="17"/>
      <c r="BH343" s="16"/>
      <c r="BI343" s="17"/>
      <c r="BJ343" s="16"/>
      <c r="BK343" s="17"/>
      <c r="BL343" s="16"/>
      <c r="BM343" s="17"/>
      <c r="BN343" s="16"/>
      <c r="BO343" s="17"/>
      <c r="BP343" s="16"/>
      <c r="BQ343" s="17"/>
      <c r="BR343" s="16"/>
      <c r="BS343" s="17"/>
      <c r="BT343" s="16"/>
      <c r="BU343" s="17"/>
      <c r="BV343" s="16"/>
      <c r="BW343" s="17"/>
      <c r="BX343" s="16"/>
      <c r="BY343" s="17"/>
      <c r="BZ343" s="16"/>
      <c r="CA343" s="17"/>
      <c r="CB343" s="16"/>
      <c r="CC343" s="17"/>
      <c r="CD343" s="16"/>
      <c r="CE343" s="15"/>
      <c r="CF343" s="16"/>
      <c r="CG343" s="15"/>
      <c r="CH343" s="16"/>
      <c r="CI343" s="15"/>
      <c r="CJ343" s="16"/>
      <c r="CK343" s="15"/>
      <c r="CL343" s="16"/>
      <c r="CM343" s="15"/>
      <c r="CN343" s="16"/>
      <c r="CO343" s="15"/>
      <c r="CP343" s="16"/>
      <c r="CQ343" s="19"/>
      <c r="CR343" s="20">
        <f t="shared" si="23"/>
        <v>54560</v>
      </c>
      <c r="CS343" s="20">
        <f t="shared" si="23"/>
        <v>50220</v>
      </c>
      <c r="CT343" s="21">
        <f t="shared" si="20"/>
        <v>4340</v>
      </c>
      <c r="CU343" s="1"/>
      <c r="CV343" s="1"/>
    </row>
    <row r="344" spans="1:100" ht="20.25" customHeight="1">
      <c r="A344" s="7">
        <v>173</v>
      </c>
      <c r="B344" s="35" t="s">
        <v>1086</v>
      </c>
      <c r="C344" s="9" t="s">
        <v>1087</v>
      </c>
      <c r="D344" s="9" t="s">
        <v>1414</v>
      </c>
      <c r="E344" s="9" t="s">
        <v>1411</v>
      </c>
      <c r="F344" s="83" t="s">
        <v>1088</v>
      </c>
      <c r="G344" s="145"/>
      <c r="H344" s="24"/>
      <c r="I344" s="62">
        <v>6600</v>
      </c>
      <c r="J344" s="24"/>
      <c r="K344" s="27">
        <f t="shared" si="24"/>
        <v>0</v>
      </c>
      <c r="L344" s="2"/>
      <c r="M344" s="15">
        <v>1500</v>
      </c>
      <c r="N344" s="16">
        <v>1500</v>
      </c>
      <c r="O344" s="15">
        <v>1000</v>
      </c>
      <c r="P344" s="16">
        <v>1000</v>
      </c>
      <c r="Q344" s="15">
        <v>5000</v>
      </c>
      <c r="R344" s="16">
        <v>5000</v>
      </c>
      <c r="S344" s="15">
        <v>8000</v>
      </c>
      <c r="T344" s="16">
        <f>0+0</f>
        <v>0</v>
      </c>
      <c r="U344" s="15"/>
      <c r="V344" s="16"/>
      <c r="W344" s="18">
        <v>4620</v>
      </c>
      <c r="X344" s="16">
        <v>0</v>
      </c>
      <c r="Y344" s="18">
        <v>4620</v>
      </c>
      <c r="Z344" s="16"/>
      <c r="AA344" s="18">
        <v>4620</v>
      </c>
      <c r="AB344" s="16"/>
      <c r="AC344" s="18">
        <v>4620</v>
      </c>
      <c r="AD344" s="16">
        <v>7000</v>
      </c>
      <c r="AE344" s="18">
        <v>4620</v>
      </c>
      <c r="AF344" s="16">
        <v>7000</v>
      </c>
      <c r="AG344" s="18">
        <v>4620</v>
      </c>
      <c r="AH344" s="16">
        <v>5000</v>
      </c>
      <c r="AI344" s="18">
        <v>4620</v>
      </c>
      <c r="AJ344" s="16">
        <v>5000</v>
      </c>
      <c r="AK344" s="18">
        <v>4620</v>
      </c>
      <c r="AL344" s="16"/>
      <c r="AM344" s="18">
        <v>4620</v>
      </c>
      <c r="AN344" s="16">
        <v>7300</v>
      </c>
      <c r="AO344" s="85"/>
      <c r="AP344" s="16"/>
      <c r="AQ344" s="85"/>
      <c r="AR344" s="16"/>
      <c r="AS344" s="85"/>
      <c r="AT344" s="16"/>
      <c r="AU344" s="17"/>
      <c r="AV344" s="16"/>
      <c r="AW344" s="17"/>
      <c r="AX344" s="16"/>
      <c r="AY344" s="17"/>
      <c r="AZ344" s="16"/>
      <c r="BA344" s="17"/>
      <c r="BB344" s="16"/>
      <c r="BC344" s="17"/>
      <c r="BD344" s="16"/>
      <c r="BE344" s="17"/>
      <c r="BF344" s="16"/>
      <c r="BG344" s="17"/>
      <c r="BH344" s="16"/>
      <c r="BI344" s="17"/>
      <c r="BJ344" s="16"/>
      <c r="BK344" s="17"/>
      <c r="BL344" s="16"/>
      <c r="BM344" s="17"/>
      <c r="BN344" s="16"/>
      <c r="BO344" s="17"/>
      <c r="BP344" s="16"/>
      <c r="BQ344" s="17"/>
      <c r="BR344" s="16"/>
      <c r="BS344" s="17"/>
      <c r="BT344" s="16"/>
      <c r="BU344" s="17"/>
      <c r="BV344" s="16"/>
      <c r="BW344" s="17"/>
      <c r="BX344" s="16"/>
      <c r="BY344" s="17"/>
      <c r="BZ344" s="16"/>
      <c r="CA344" s="17"/>
      <c r="CB344" s="16"/>
      <c r="CC344" s="17"/>
      <c r="CD344" s="16"/>
      <c r="CE344" s="15"/>
      <c r="CF344" s="16"/>
      <c r="CG344" s="15"/>
      <c r="CH344" s="16"/>
      <c r="CI344" s="15"/>
      <c r="CJ344" s="16"/>
      <c r="CK344" s="15"/>
      <c r="CL344" s="16"/>
      <c r="CM344" s="15"/>
      <c r="CN344" s="16"/>
      <c r="CO344" s="15"/>
      <c r="CP344" s="16"/>
      <c r="CQ344" s="19"/>
      <c r="CR344" s="20">
        <f t="shared" si="23"/>
        <v>57080</v>
      </c>
      <c r="CS344" s="20">
        <f t="shared" si="23"/>
        <v>38800</v>
      </c>
      <c r="CT344" s="21">
        <f t="shared" si="20"/>
        <v>18280</v>
      </c>
      <c r="CU344" s="1"/>
      <c r="CV344" s="1"/>
    </row>
    <row r="345" spans="1:100" ht="20.25" customHeight="1">
      <c r="A345" s="7">
        <v>174</v>
      </c>
      <c r="B345" s="35" t="s">
        <v>1089</v>
      </c>
      <c r="C345" s="9" t="s">
        <v>1090</v>
      </c>
      <c r="D345" s="9" t="s">
        <v>1414</v>
      </c>
      <c r="E345" s="9" t="s">
        <v>1411</v>
      </c>
      <c r="F345" s="83" t="s">
        <v>1091</v>
      </c>
      <c r="G345" s="145"/>
      <c r="H345" s="154" t="s">
        <v>109</v>
      </c>
      <c r="I345" s="62"/>
      <c r="J345" s="154" t="s">
        <v>109</v>
      </c>
      <c r="K345" s="14">
        <f t="shared" si="24"/>
        <v>0</v>
      </c>
      <c r="L345" s="2"/>
      <c r="M345" s="15">
        <v>1500</v>
      </c>
      <c r="N345" s="16">
        <v>1500</v>
      </c>
      <c r="O345" s="15">
        <v>1000</v>
      </c>
      <c r="P345" s="16">
        <v>1000</v>
      </c>
      <c r="Q345" s="15">
        <v>5000</v>
      </c>
      <c r="R345" s="16">
        <v>5000</v>
      </c>
      <c r="S345" s="15">
        <v>8000</v>
      </c>
      <c r="T345" s="16"/>
      <c r="U345" s="15"/>
      <c r="V345" s="16"/>
      <c r="W345" s="18">
        <v>4620</v>
      </c>
      <c r="X345" s="16">
        <v>0</v>
      </c>
      <c r="Y345" s="18">
        <v>4620</v>
      </c>
      <c r="Z345" s="16">
        <v>17240</v>
      </c>
      <c r="AA345" s="18">
        <v>4620</v>
      </c>
      <c r="AB345" s="16">
        <v>0</v>
      </c>
      <c r="AC345" s="18">
        <v>4620</v>
      </c>
      <c r="AD345" s="16">
        <v>9240</v>
      </c>
      <c r="AE345" s="18">
        <v>4620</v>
      </c>
      <c r="AF345" s="16">
        <v>4620</v>
      </c>
      <c r="AG345" s="18">
        <v>4620</v>
      </c>
      <c r="AH345" s="16"/>
      <c r="AI345" s="18"/>
      <c r="AJ345" s="16">
        <v>4620</v>
      </c>
      <c r="AK345" s="18"/>
      <c r="AL345" s="16"/>
      <c r="AM345" s="18"/>
      <c r="AN345" s="16"/>
      <c r="AO345" s="85"/>
      <c r="AP345" s="16"/>
      <c r="AQ345" s="85"/>
      <c r="AR345" s="16"/>
      <c r="AS345" s="85"/>
      <c r="AT345" s="16"/>
      <c r="AU345" s="17"/>
      <c r="AV345" s="16"/>
      <c r="AW345" s="17"/>
      <c r="AX345" s="16"/>
      <c r="AY345" s="17"/>
      <c r="AZ345" s="16"/>
      <c r="BA345" s="17"/>
      <c r="BB345" s="16"/>
      <c r="BC345" s="17"/>
      <c r="BD345" s="16"/>
      <c r="BE345" s="17"/>
      <c r="BF345" s="16"/>
      <c r="BG345" s="17"/>
      <c r="BH345" s="16"/>
      <c r="BI345" s="17"/>
      <c r="BJ345" s="16"/>
      <c r="BK345" s="17"/>
      <c r="BL345" s="16"/>
      <c r="BM345" s="17"/>
      <c r="BN345" s="16"/>
      <c r="BO345" s="17"/>
      <c r="BP345" s="16"/>
      <c r="BQ345" s="17"/>
      <c r="BR345" s="16"/>
      <c r="BS345" s="17"/>
      <c r="BT345" s="16"/>
      <c r="BU345" s="17"/>
      <c r="BV345" s="16"/>
      <c r="BW345" s="17"/>
      <c r="BX345" s="16"/>
      <c r="BY345" s="17"/>
      <c r="BZ345" s="16"/>
      <c r="CA345" s="17"/>
      <c r="CB345" s="16"/>
      <c r="CC345" s="17"/>
      <c r="CD345" s="16"/>
      <c r="CE345" s="15"/>
      <c r="CF345" s="16"/>
      <c r="CG345" s="15"/>
      <c r="CH345" s="16"/>
      <c r="CI345" s="15"/>
      <c r="CJ345" s="16"/>
      <c r="CK345" s="15"/>
      <c r="CL345" s="16"/>
      <c r="CM345" s="15"/>
      <c r="CN345" s="16"/>
      <c r="CO345" s="15"/>
      <c r="CP345" s="16"/>
      <c r="CQ345" s="19"/>
      <c r="CR345" s="20">
        <f t="shared" si="23"/>
        <v>43220</v>
      </c>
      <c r="CS345" s="20">
        <f t="shared" si="23"/>
        <v>43220</v>
      </c>
      <c r="CT345" s="21">
        <f t="shared" si="20"/>
        <v>0</v>
      </c>
      <c r="CU345" s="1"/>
      <c r="CV345" s="1"/>
    </row>
    <row r="346" spans="1:100" ht="20.25" customHeight="1">
      <c r="A346" s="7">
        <v>175</v>
      </c>
      <c r="B346" s="35" t="s">
        <v>1092</v>
      </c>
      <c r="C346" s="9" t="s">
        <v>1093</v>
      </c>
      <c r="D346" s="9" t="s">
        <v>1414</v>
      </c>
      <c r="E346" s="9" t="s">
        <v>1411</v>
      </c>
      <c r="F346" s="83" t="s">
        <v>1094</v>
      </c>
      <c r="G346" s="143"/>
      <c r="H346" s="84"/>
      <c r="I346" s="62">
        <v>6600</v>
      </c>
      <c r="J346" s="84"/>
      <c r="K346" s="14">
        <f t="shared" si="24"/>
        <v>0</v>
      </c>
      <c r="L346" s="2"/>
      <c r="M346" s="15">
        <v>1500</v>
      </c>
      <c r="N346" s="16">
        <v>1500</v>
      </c>
      <c r="O346" s="15">
        <v>1000</v>
      </c>
      <c r="P346" s="16">
        <v>1000</v>
      </c>
      <c r="Q346" s="15">
        <v>5000</v>
      </c>
      <c r="R346" s="16">
        <v>5000</v>
      </c>
      <c r="S346" s="15">
        <v>8000</v>
      </c>
      <c r="T346" s="16">
        <v>0</v>
      </c>
      <c r="U346" s="104"/>
      <c r="V346" s="16"/>
      <c r="W346" s="18">
        <v>4620</v>
      </c>
      <c r="X346" s="16">
        <v>0</v>
      </c>
      <c r="Y346" s="18">
        <v>4620</v>
      </c>
      <c r="Z346" s="16">
        <v>0</v>
      </c>
      <c r="AA346" s="18">
        <v>4620</v>
      </c>
      <c r="AB346" s="16">
        <v>0</v>
      </c>
      <c r="AC346" s="18">
        <v>4620</v>
      </c>
      <c r="AD346" s="16">
        <v>26480</v>
      </c>
      <c r="AE346" s="18">
        <v>4620</v>
      </c>
      <c r="AF346" s="16"/>
      <c r="AG346" s="18">
        <v>4620</v>
      </c>
      <c r="AH346" s="16"/>
      <c r="AI346" s="18">
        <v>4620</v>
      </c>
      <c r="AJ346" s="16"/>
      <c r="AK346" s="18">
        <v>4620</v>
      </c>
      <c r="AL346" s="16"/>
      <c r="AM346" s="18">
        <v>4620</v>
      </c>
      <c r="AN346" s="16"/>
      <c r="AO346" s="85"/>
      <c r="AP346" s="16"/>
      <c r="AQ346" s="85"/>
      <c r="AR346" s="16"/>
      <c r="AS346" s="85"/>
      <c r="AT346" s="16"/>
      <c r="AU346" s="17"/>
      <c r="AV346" s="16"/>
      <c r="AW346" s="17"/>
      <c r="AX346" s="16"/>
      <c r="AY346" s="17"/>
      <c r="AZ346" s="16"/>
      <c r="BA346" s="17"/>
      <c r="BB346" s="16"/>
      <c r="BC346" s="17"/>
      <c r="BD346" s="16"/>
      <c r="BE346" s="17"/>
      <c r="BF346" s="16"/>
      <c r="BG346" s="17"/>
      <c r="BH346" s="16"/>
      <c r="BI346" s="17"/>
      <c r="BJ346" s="16"/>
      <c r="BK346" s="17"/>
      <c r="BL346" s="16"/>
      <c r="BM346" s="17"/>
      <c r="BN346" s="16"/>
      <c r="BO346" s="17"/>
      <c r="BP346" s="16"/>
      <c r="BQ346" s="17"/>
      <c r="BR346" s="16"/>
      <c r="BS346" s="17"/>
      <c r="BT346" s="16"/>
      <c r="BU346" s="17"/>
      <c r="BV346" s="16"/>
      <c r="BW346" s="17"/>
      <c r="BX346" s="16"/>
      <c r="BY346" s="17"/>
      <c r="BZ346" s="16"/>
      <c r="CA346" s="17"/>
      <c r="CB346" s="16"/>
      <c r="CC346" s="17"/>
      <c r="CD346" s="16"/>
      <c r="CE346" s="15"/>
      <c r="CF346" s="16"/>
      <c r="CG346" s="15"/>
      <c r="CH346" s="16"/>
      <c r="CI346" s="15"/>
      <c r="CJ346" s="16"/>
      <c r="CK346" s="15"/>
      <c r="CL346" s="16"/>
      <c r="CM346" s="15"/>
      <c r="CN346" s="16"/>
      <c r="CO346" s="15"/>
      <c r="CP346" s="16"/>
      <c r="CQ346" s="19"/>
      <c r="CR346" s="20">
        <f t="shared" si="23"/>
        <v>57080</v>
      </c>
      <c r="CS346" s="20">
        <f t="shared" si="23"/>
        <v>33980</v>
      </c>
      <c r="CT346" s="21">
        <f t="shared" si="20"/>
        <v>23100</v>
      </c>
      <c r="CU346" s="1"/>
      <c r="CV346" s="1"/>
    </row>
    <row r="347" spans="1:100" ht="20.25" customHeight="1">
      <c r="A347" s="7">
        <v>176</v>
      </c>
      <c r="B347" s="35" t="s">
        <v>1095</v>
      </c>
      <c r="C347" s="9" t="s">
        <v>1096</v>
      </c>
      <c r="D347" s="9" t="s">
        <v>1414</v>
      </c>
      <c r="E347" s="9" t="s">
        <v>1411</v>
      </c>
      <c r="F347" s="83" t="s">
        <v>1097</v>
      </c>
      <c r="G347" s="22"/>
      <c r="H347" s="84"/>
      <c r="I347" s="62">
        <v>6600</v>
      </c>
      <c r="J347" s="84"/>
      <c r="K347" s="14">
        <f t="shared" si="24"/>
        <v>0</v>
      </c>
      <c r="L347" s="2"/>
      <c r="M347" s="15">
        <v>1500</v>
      </c>
      <c r="N347" s="16">
        <v>1500</v>
      </c>
      <c r="O347" s="15">
        <v>1000</v>
      </c>
      <c r="P347" s="16">
        <v>1000</v>
      </c>
      <c r="Q347" s="15">
        <v>5000</v>
      </c>
      <c r="R347" s="16">
        <v>5000</v>
      </c>
      <c r="S347" s="15">
        <v>8000</v>
      </c>
      <c r="T347" s="16">
        <v>0</v>
      </c>
      <c r="U347" s="15"/>
      <c r="V347" s="16"/>
      <c r="W347" s="18">
        <v>4620</v>
      </c>
      <c r="X347" s="16">
        <v>0</v>
      </c>
      <c r="Y347" s="18">
        <v>4620</v>
      </c>
      <c r="Z347" s="16">
        <v>0</v>
      </c>
      <c r="AA347" s="18">
        <v>4620</v>
      </c>
      <c r="AB347" s="16"/>
      <c r="AC347" s="18">
        <v>4620</v>
      </c>
      <c r="AD347" s="16">
        <v>14000</v>
      </c>
      <c r="AE347" s="18">
        <v>4620</v>
      </c>
      <c r="AF347" s="16"/>
      <c r="AG347" s="18">
        <v>4620</v>
      </c>
      <c r="AH347" s="16"/>
      <c r="AI347" s="18">
        <v>4620</v>
      </c>
      <c r="AJ347" s="16"/>
      <c r="AK347" s="18">
        <v>4620</v>
      </c>
      <c r="AL347" s="16"/>
      <c r="AM347" s="18">
        <v>4620</v>
      </c>
      <c r="AN347" s="16"/>
      <c r="AO347" s="85"/>
      <c r="AP347" s="16"/>
      <c r="AQ347" s="85"/>
      <c r="AR347" s="16"/>
      <c r="AS347" s="85"/>
      <c r="AT347" s="16"/>
      <c r="AU347" s="17"/>
      <c r="AV347" s="16"/>
      <c r="AW347" s="17"/>
      <c r="AX347" s="16"/>
      <c r="AY347" s="17"/>
      <c r="AZ347" s="16"/>
      <c r="BA347" s="17"/>
      <c r="BB347" s="16"/>
      <c r="BC347" s="17"/>
      <c r="BD347" s="16"/>
      <c r="BE347" s="17"/>
      <c r="BF347" s="16"/>
      <c r="BG347" s="17"/>
      <c r="BH347" s="16"/>
      <c r="BI347" s="17"/>
      <c r="BJ347" s="16"/>
      <c r="BK347" s="17"/>
      <c r="BL347" s="16"/>
      <c r="BM347" s="17"/>
      <c r="BN347" s="16"/>
      <c r="BO347" s="17"/>
      <c r="BP347" s="16"/>
      <c r="BQ347" s="17"/>
      <c r="BR347" s="16"/>
      <c r="BS347" s="17"/>
      <c r="BT347" s="16"/>
      <c r="BU347" s="17"/>
      <c r="BV347" s="16"/>
      <c r="BW347" s="17"/>
      <c r="BX347" s="16"/>
      <c r="BY347" s="17"/>
      <c r="BZ347" s="16"/>
      <c r="CA347" s="17"/>
      <c r="CB347" s="16"/>
      <c r="CC347" s="17"/>
      <c r="CD347" s="16"/>
      <c r="CE347" s="15"/>
      <c r="CF347" s="16"/>
      <c r="CG347" s="15"/>
      <c r="CH347" s="16"/>
      <c r="CI347" s="15"/>
      <c r="CJ347" s="16"/>
      <c r="CK347" s="15"/>
      <c r="CL347" s="16"/>
      <c r="CM347" s="15"/>
      <c r="CN347" s="16"/>
      <c r="CO347" s="15"/>
      <c r="CP347" s="16"/>
      <c r="CQ347" s="19"/>
      <c r="CR347" s="20">
        <f t="shared" si="23"/>
        <v>57080</v>
      </c>
      <c r="CS347" s="20">
        <f t="shared" si="23"/>
        <v>21500</v>
      </c>
      <c r="CT347" s="21">
        <f t="shared" si="20"/>
        <v>35580</v>
      </c>
      <c r="CU347" s="1"/>
      <c r="CV347" s="1"/>
    </row>
    <row r="348" spans="1:100" ht="20.25" customHeight="1">
      <c r="A348" s="30">
        <v>122</v>
      </c>
      <c r="B348" s="44" t="s">
        <v>387</v>
      </c>
      <c r="C348" s="31" t="s">
        <v>388</v>
      </c>
      <c r="D348" s="9" t="s">
        <v>1414</v>
      </c>
      <c r="E348" s="9" t="s">
        <v>1412</v>
      </c>
      <c r="F348" s="32" t="s">
        <v>389</v>
      </c>
      <c r="G348" s="153"/>
      <c r="H348" s="154" t="s">
        <v>109</v>
      </c>
      <c r="I348" s="12"/>
      <c r="J348" s="154" t="s">
        <v>109</v>
      </c>
      <c r="K348" s="14">
        <f>CT348</f>
        <v>0</v>
      </c>
      <c r="L348" s="2"/>
      <c r="M348" s="15">
        <v>1500</v>
      </c>
      <c r="N348" s="16">
        <v>1500</v>
      </c>
      <c r="O348" s="15">
        <v>1000</v>
      </c>
      <c r="P348" s="16">
        <v>1000</v>
      </c>
      <c r="Q348" s="15">
        <v>5000</v>
      </c>
      <c r="R348" s="16">
        <v>5000</v>
      </c>
      <c r="S348" s="15">
        <v>8000</v>
      </c>
      <c r="T348" s="16">
        <v>0</v>
      </c>
      <c r="U348" s="17"/>
      <c r="V348" s="16"/>
      <c r="W348" s="15"/>
      <c r="X348" s="16"/>
      <c r="Y348" s="18">
        <v>4620</v>
      </c>
      <c r="Z348" s="16">
        <v>12420</v>
      </c>
      <c r="AA348" s="18">
        <v>4620</v>
      </c>
      <c r="AB348" s="16">
        <v>4620</v>
      </c>
      <c r="AC348" s="18">
        <v>4620</v>
      </c>
      <c r="AD348" s="16">
        <v>4820</v>
      </c>
      <c r="AE348" s="18">
        <v>4620</v>
      </c>
      <c r="AF348" s="16">
        <v>4620</v>
      </c>
      <c r="AG348" s="18">
        <v>4620</v>
      </c>
      <c r="AH348" s="16">
        <v>4620</v>
      </c>
      <c r="AI348" s="18"/>
      <c r="AJ348" s="16"/>
      <c r="AK348" s="18"/>
      <c r="AL348" s="16"/>
      <c r="AM348" s="18"/>
      <c r="AN348" s="16"/>
      <c r="AO348" s="18"/>
      <c r="AP348" s="16"/>
      <c r="AQ348" s="17"/>
      <c r="AR348" s="16"/>
      <c r="AS348" s="17"/>
      <c r="AT348" s="16"/>
      <c r="AU348" s="17"/>
      <c r="AV348" s="16"/>
      <c r="AW348" s="17"/>
      <c r="AX348" s="16"/>
      <c r="AY348" s="17"/>
      <c r="AZ348" s="16"/>
      <c r="BA348" s="17"/>
      <c r="BB348" s="16"/>
      <c r="BC348" s="17"/>
      <c r="BD348" s="16"/>
      <c r="BE348" s="17"/>
      <c r="BF348" s="16"/>
      <c r="BG348" s="17"/>
      <c r="BH348" s="16"/>
      <c r="BI348" s="17"/>
      <c r="BJ348" s="16"/>
      <c r="BK348" s="17"/>
      <c r="BL348" s="16"/>
      <c r="BM348" s="17"/>
      <c r="BN348" s="16"/>
      <c r="BO348" s="17"/>
      <c r="BP348" s="16"/>
      <c r="BQ348" s="17"/>
      <c r="BR348" s="16"/>
      <c r="BS348" s="17"/>
      <c r="BT348" s="16"/>
      <c r="BU348" s="17"/>
      <c r="BV348" s="16"/>
      <c r="BW348" s="17"/>
      <c r="BX348" s="16"/>
      <c r="BY348" s="17"/>
      <c r="BZ348" s="16"/>
      <c r="CA348" s="17"/>
      <c r="CB348" s="16"/>
      <c r="CC348" s="17"/>
      <c r="CD348" s="16"/>
      <c r="CE348" s="15"/>
      <c r="CF348" s="16"/>
      <c r="CG348" s="15"/>
      <c r="CH348" s="16"/>
      <c r="CI348" s="15"/>
      <c r="CJ348" s="16"/>
      <c r="CK348" s="15"/>
      <c r="CL348" s="16"/>
      <c r="CM348" s="15"/>
      <c r="CN348" s="16"/>
      <c r="CO348" s="15"/>
      <c r="CP348" s="16"/>
      <c r="CQ348" s="19"/>
      <c r="CR348" s="20">
        <f t="shared" si="23"/>
        <v>38600</v>
      </c>
      <c r="CS348" s="20">
        <f t="shared" si="23"/>
        <v>38600</v>
      </c>
      <c r="CT348" s="21">
        <f t="shared" si="20"/>
        <v>0</v>
      </c>
      <c r="CU348" s="1"/>
      <c r="CV348" s="1"/>
    </row>
    <row r="349" spans="1:100" ht="20.25" customHeight="1">
      <c r="A349" s="7">
        <v>177</v>
      </c>
      <c r="B349" s="105" t="s">
        <v>1098</v>
      </c>
      <c r="C349" s="9" t="s">
        <v>1099</v>
      </c>
      <c r="D349" s="9" t="s">
        <v>1414</v>
      </c>
      <c r="E349" s="9" t="s">
        <v>1411</v>
      </c>
      <c r="F349" s="106" t="s">
        <v>1100</v>
      </c>
      <c r="G349" s="143"/>
      <c r="H349" s="84"/>
      <c r="I349" s="62">
        <v>6600</v>
      </c>
      <c r="J349" s="84"/>
      <c r="K349" s="27">
        <f>CV349</f>
        <v>0</v>
      </c>
      <c r="L349" s="2"/>
      <c r="M349" s="15">
        <v>1500</v>
      </c>
      <c r="N349" s="16">
        <v>1500</v>
      </c>
      <c r="O349" s="15">
        <v>1000</v>
      </c>
      <c r="P349" s="16">
        <v>1000</v>
      </c>
      <c r="Q349" s="15">
        <v>5000</v>
      </c>
      <c r="R349" s="16">
        <v>5000</v>
      </c>
      <c r="S349" s="15">
        <v>8000</v>
      </c>
      <c r="T349" s="16"/>
      <c r="U349" s="15"/>
      <c r="V349" s="16"/>
      <c r="W349" s="18">
        <v>4620</v>
      </c>
      <c r="X349" s="16"/>
      <c r="Y349" s="18">
        <v>4620</v>
      </c>
      <c r="Z349" s="16"/>
      <c r="AA349" s="18">
        <v>4620</v>
      </c>
      <c r="AB349" s="16"/>
      <c r="AC349" s="18">
        <v>4620</v>
      </c>
      <c r="AD349" s="16"/>
      <c r="AE349" s="18">
        <v>4620</v>
      </c>
      <c r="AF349" s="16"/>
      <c r="AG349" s="18">
        <v>4620</v>
      </c>
      <c r="AH349" s="16"/>
      <c r="AI349" s="18">
        <v>4620</v>
      </c>
      <c r="AJ349" s="16"/>
      <c r="AK349" s="18">
        <v>4620</v>
      </c>
      <c r="AL349" s="16"/>
      <c r="AM349" s="18">
        <v>4620</v>
      </c>
      <c r="AN349" s="16"/>
      <c r="AO349" s="85"/>
      <c r="AP349" s="16"/>
      <c r="AQ349" s="85"/>
      <c r="AR349" s="16"/>
      <c r="AS349" s="85"/>
      <c r="AT349" s="16"/>
      <c r="AU349" s="17"/>
      <c r="AV349" s="16"/>
      <c r="AW349" s="17"/>
      <c r="AX349" s="16"/>
      <c r="AY349" s="17"/>
      <c r="AZ349" s="16"/>
      <c r="BA349" s="17"/>
      <c r="BB349" s="16"/>
      <c r="BC349" s="17"/>
      <c r="BD349" s="16"/>
      <c r="BE349" s="17"/>
      <c r="BF349" s="16"/>
      <c r="BG349" s="17"/>
      <c r="BH349" s="16"/>
      <c r="BI349" s="17"/>
      <c r="BJ349" s="16"/>
      <c r="BK349" s="17"/>
      <c r="BL349" s="16"/>
      <c r="BM349" s="17"/>
      <c r="BN349" s="16"/>
      <c r="BO349" s="17"/>
      <c r="BP349" s="16"/>
      <c r="BQ349" s="17"/>
      <c r="BR349" s="16"/>
      <c r="BS349" s="17"/>
      <c r="BT349" s="16"/>
      <c r="BU349" s="17"/>
      <c r="BV349" s="16"/>
      <c r="BW349" s="17"/>
      <c r="BX349" s="16"/>
      <c r="BY349" s="17"/>
      <c r="BZ349" s="16"/>
      <c r="CA349" s="17"/>
      <c r="CB349" s="16"/>
      <c r="CC349" s="17"/>
      <c r="CD349" s="16"/>
      <c r="CE349" s="15"/>
      <c r="CF349" s="16"/>
      <c r="CG349" s="15"/>
      <c r="CH349" s="16"/>
      <c r="CI349" s="15"/>
      <c r="CJ349" s="16"/>
      <c r="CK349" s="15"/>
      <c r="CL349" s="16"/>
      <c r="CM349" s="15"/>
      <c r="CN349" s="16"/>
      <c r="CO349" s="15"/>
      <c r="CP349" s="16"/>
      <c r="CQ349" s="19"/>
      <c r="CR349" s="20">
        <f t="shared" si="23"/>
        <v>57080</v>
      </c>
      <c r="CS349" s="20">
        <f t="shared" si="23"/>
        <v>7500</v>
      </c>
      <c r="CT349" s="21">
        <f t="shared" si="20"/>
        <v>49580</v>
      </c>
      <c r="CU349" s="1"/>
      <c r="CV349" s="1"/>
    </row>
    <row r="350" spans="1:100" ht="20.25" customHeight="1">
      <c r="A350" s="7">
        <v>123</v>
      </c>
      <c r="B350" s="35" t="s">
        <v>390</v>
      </c>
      <c r="C350" s="9" t="s">
        <v>391</v>
      </c>
      <c r="D350" s="9" t="s">
        <v>1414</v>
      </c>
      <c r="E350" s="9" t="s">
        <v>1412</v>
      </c>
      <c r="F350" s="10" t="s">
        <v>392</v>
      </c>
      <c r="G350" s="144"/>
      <c r="H350" s="13"/>
      <c r="I350" s="12">
        <v>6600</v>
      </c>
      <c r="K350" s="14">
        <f>CT350</f>
        <v>0</v>
      </c>
      <c r="L350" s="2"/>
      <c r="M350" s="15">
        <v>1500</v>
      </c>
      <c r="N350" s="16">
        <v>1500</v>
      </c>
      <c r="O350" s="15">
        <v>1000</v>
      </c>
      <c r="P350" s="16">
        <v>1000</v>
      </c>
      <c r="Q350" s="15">
        <v>5000</v>
      </c>
      <c r="R350" s="16">
        <v>5000</v>
      </c>
      <c r="S350" s="15">
        <v>8000</v>
      </c>
      <c r="T350" s="16">
        <v>0</v>
      </c>
      <c r="U350" s="17"/>
      <c r="V350" s="16"/>
      <c r="W350" s="15"/>
      <c r="X350" s="16">
        <v>8000</v>
      </c>
      <c r="Y350" s="18">
        <v>4620</v>
      </c>
      <c r="Z350" s="16">
        <v>4620</v>
      </c>
      <c r="AA350" s="18">
        <v>4620</v>
      </c>
      <c r="AB350" s="16">
        <v>4620</v>
      </c>
      <c r="AC350" s="18">
        <v>4620</v>
      </c>
      <c r="AD350" s="16">
        <v>4620</v>
      </c>
      <c r="AE350" s="18">
        <v>4620</v>
      </c>
      <c r="AF350" s="16">
        <v>4620</v>
      </c>
      <c r="AG350" s="18">
        <v>4620</v>
      </c>
      <c r="AH350" s="16">
        <v>4620</v>
      </c>
      <c r="AI350" s="18">
        <v>4620</v>
      </c>
      <c r="AJ350" s="16">
        <v>4620</v>
      </c>
      <c r="AK350" s="18">
        <v>4620</v>
      </c>
      <c r="AL350" s="16">
        <v>4620</v>
      </c>
      <c r="AM350" s="18">
        <v>4620</v>
      </c>
      <c r="AN350" s="16">
        <v>4620</v>
      </c>
      <c r="AO350" s="18">
        <v>4620</v>
      </c>
      <c r="AP350" s="16">
        <v>4620</v>
      </c>
      <c r="AQ350" s="17"/>
      <c r="AR350" s="16"/>
      <c r="AS350" s="17"/>
      <c r="AT350" s="16"/>
      <c r="AU350" s="17"/>
      <c r="AV350" s="16"/>
      <c r="AW350" s="17"/>
      <c r="AX350" s="16"/>
      <c r="AY350" s="17"/>
      <c r="AZ350" s="16"/>
      <c r="BA350" s="17"/>
      <c r="BB350" s="16"/>
      <c r="BC350" s="17"/>
      <c r="BD350" s="16"/>
      <c r="BE350" s="17"/>
      <c r="BF350" s="16"/>
      <c r="BG350" s="17"/>
      <c r="BH350" s="16"/>
      <c r="BI350" s="17"/>
      <c r="BJ350" s="16"/>
      <c r="BK350" s="17"/>
      <c r="BL350" s="16"/>
      <c r="BM350" s="17"/>
      <c r="BN350" s="16"/>
      <c r="BO350" s="17"/>
      <c r="BP350" s="16"/>
      <c r="BQ350" s="17"/>
      <c r="BR350" s="16"/>
      <c r="BS350" s="17"/>
      <c r="BT350" s="16"/>
      <c r="BU350" s="17"/>
      <c r="BV350" s="16"/>
      <c r="BW350" s="17"/>
      <c r="BX350" s="16"/>
      <c r="BY350" s="17"/>
      <c r="BZ350" s="16"/>
      <c r="CA350" s="17"/>
      <c r="CB350" s="16"/>
      <c r="CC350" s="17"/>
      <c r="CD350" s="16"/>
      <c r="CE350" s="15"/>
      <c r="CF350" s="16"/>
      <c r="CG350" s="15"/>
      <c r="CH350" s="16"/>
      <c r="CI350" s="15"/>
      <c r="CJ350" s="16"/>
      <c r="CK350" s="15"/>
      <c r="CL350" s="16"/>
      <c r="CM350" s="15"/>
      <c r="CN350" s="16"/>
      <c r="CO350" s="15"/>
      <c r="CP350" s="16"/>
      <c r="CQ350" s="19"/>
      <c r="CR350" s="20">
        <f t="shared" si="23"/>
        <v>57080</v>
      </c>
      <c r="CS350" s="20">
        <f t="shared" si="23"/>
        <v>57080</v>
      </c>
      <c r="CT350" s="21">
        <f t="shared" si="20"/>
        <v>0</v>
      </c>
      <c r="CU350" s="1"/>
      <c r="CV350" s="1"/>
    </row>
    <row r="351" spans="1:100" ht="21.75" customHeight="1">
      <c r="A351" s="7">
        <v>124</v>
      </c>
      <c r="B351" s="35" t="s">
        <v>393</v>
      </c>
      <c r="C351" s="9" t="s">
        <v>394</v>
      </c>
      <c r="D351" s="9" t="s">
        <v>1414</v>
      </c>
      <c r="E351" s="9" t="s">
        <v>1412</v>
      </c>
      <c r="F351" s="10" t="s">
        <v>395</v>
      </c>
      <c r="G351" s="144"/>
      <c r="H351" s="158" t="s">
        <v>81</v>
      </c>
      <c r="I351" s="12">
        <v>3300</v>
      </c>
      <c r="J351" s="158" t="s">
        <v>81</v>
      </c>
      <c r="K351" s="14">
        <f>CT351</f>
        <v>0</v>
      </c>
      <c r="L351" s="2"/>
      <c r="M351" s="15">
        <v>1500</v>
      </c>
      <c r="N351" s="16">
        <v>1500</v>
      </c>
      <c r="O351" s="15">
        <v>1000</v>
      </c>
      <c r="P351" s="16">
        <v>1000</v>
      </c>
      <c r="Q351" s="15">
        <v>5000</v>
      </c>
      <c r="R351" s="16">
        <v>5000</v>
      </c>
      <c r="S351" s="15">
        <v>8000</v>
      </c>
      <c r="T351" s="16">
        <v>0</v>
      </c>
      <c r="U351" s="17"/>
      <c r="V351" s="16"/>
      <c r="W351" s="15"/>
      <c r="X351" s="16"/>
      <c r="Y351" s="18">
        <v>2310</v>
      </c>
      <c r="Z351" s="16">
        <f>8000+4620</f>
        <v>12620</v>
      </c>
      <c r="AA351" s="18">
        <v>2310</v>
      </c>
      <c r="AB351" s="16">
        <v>4620</v>
      </c>
      <c r="AC351" s="18">
        <v>2310</v>
      </c>
      <c r="AD351" s="16"/>
      <c r="AE351" s="18">
        <v>2310</v>
      </c>
      <c r="AF351" s="16"/>
      <c r="AG351" s="18">
        <v>2310</v>
      </c>
      <c r="AH351" s="16">
        <v>2310</v>
      </c>
      <c r="AI351" s="18">
        <v>2310</v>
      </c>
      <c r="AJ351" s="16">
        <v>2310</v>
      </c>
      <c r="AK351" s="18">
        <v>2310</v>
      </c>
      <c r="AL351" s="16"/>
      <c r="AM351" s="18">
        <v>2310</v>
      </c>
      <c r="AN351" s="16"/>
      <c r="AO351" s="18">
        <v>2310</v>
      </c>
      <c r="AP351" s="16">
        <v>6930</v>
      </c>
      <c r="AQ351" s="17"/>
      <c r="AR351" s="16"/>
      <c r="AS351" s="17"/>
      <c r="AT351" s="16"/>
      <c r="AU351" s="17"/>
      <c r="AV351" s="16"/>
      <c r="AW351" s="17"/>
      <c r="AX351" s="16"/>
      <c r="AY351" s="17"/>
      <c r="AZ351" s="16"/>
      <c r="BA351" s="17"/>
      <c r="BB351" s="16"/>
      <c r="BC351" s="17"/>
      <c r="BD351" s="16"/>
      <c r="BE351" s="17"/>
      <c r="BF351" s="16"/>
      <c r="BG351" s="17"/>
      <c r="BH351" s="16"/>
      <c r="BI351" s="17"/>
      <c r="BJ351" s="16"/>
      <c r="BK351" s="17"/>
      <c r="BL351" s="16"/>
      <c r="BM351" s="17"/>
      <c r="BN351" s="16"/>
      <c r="BO351" s="17"/>
      <c r="BP351" s="16"/>
      <c r="BQ351" s="17"/>
      <c r="BR351" s="16"/>
      <c r="BS351" s="17"/>
      <c r="BT351" s="16"/>
      <c r="BU351" s="17"/>
      <c r="BV351" s="16"/>
      <c r="BW351" s="17"/>
      <c r="BX351" s="16"/>
      <c r="BY351" s="17"/>
      <c r="BZ351" s="16"/>
      <c r="CA351" s="17"/>
      <c r="CB351" s="16"/>
      <c r="CC351" s="17"/>
      <c r="CD351" s="16"/>
      <c r="CE351" s="15"/>
      <c r="CF351" s="16"/>
      <c r="CG351" s="15"/>
      <c r="CH351" s="16"/>
      <c r="CI351" s="15"/>
      <c r="CJ351" s="16"/>
      <c r="CK351" s="15"/>
      <c r="CL351" s="16"/>
      <c r="CM351" s="15"/>
      <c r="CN351" s="16"/>
      <c r="CO351" s="15"/>
      <c r="CP351" s="16"/>
      <c r="CQ351" s="19"/>
      <c r="CR351" s="20">
        <f t="shared" si="23"/>
        <v>36290</v>
      </c>
      <c r="CS351" s="20">
        <f t="shared" si="23"/>
        <v>36290</v>
      </c>
      <c r="CT351" s="21">
        <f t="shared" si="20"/>
        <v>0</v>
      </c>
      <c r="CU351" s="1"/>
      <c r="CV351" s="1"/>
    </row>
    <row r="352" spans="1:100" ht="20.25" customHeight="1">
      <c r="A352" s="7">
        <v>125</v>
      </c>
      <c r="B352" s="35" t="s">
        <v>396</v>
      </c>
      <c r="C352" s="9" t="s">
        <v>397</v>
      </c>
      <c r="D352" s="9" t="s">
        <v>1414</v>
      </c>
      <c r="E352" s="9" t="s">
        <v>1412</v>
      </c>
      <c r="F352" s="10" t="s">
        <v>398</v>
      </c>
      <c r="G352" s="144"/>
      <c r="H352" s="13"/>
      <c r="I352" s="12">
        <v>6600</v>
      </c>
      <c r="K352" s="14">
        <f>CT352</f>
        <v>0</v>
      </c>
      <c r="L352" s="2"/>
      <c r="M352" s="15">
        <v>1500</v>
      </c>
      <c r="N352" s="16">
        <v>1500</v>
      </c>
      <c r="O352" s="15">
        <v>1000</v>
      </c>
      <c r="P352" s="16">
        <v>1000</v>
      </c>
      <c r="Q352" s="15">
        <v>5000</v>
      </c>
      <c r="R352" s="16">
        <v>5000</v>
      </c>
      <c r="S352" s="15">
        <v>8000</v>
      </c>
      <c r="T352" s="16">
        <v>0</v>
      </c>
      <c r="U352" s="17"/>
      <c r="V352" s="16"/>
      <c r="W352" s="15"/>
      <c r="X352" s="16"/>
      <c r="Y352" s="18">
        <v>4620</v>
      </c>
      <c r="Z352" s="16">
        <v>0</v>
      </c>
      <c r="AA352" s="18">
        <v>4620</v>
      </c>
      <c r="AB352" s="16">
        <v>0</v>
      </c>
      <c r="AC352" s="18">
        <v>4620</v>
      </c>
      <c r="AD352" s="16">
        <v>0</v>
      </c>
      <c r="AE352" s="18">
        <v>4620</v>
      </c>
      <c r="AF352" s="16">
        <v>26480</v>
      </c>
      <c r="AG352" s="18">
        <v>4620</v>
      </c>
      <c r="AH352" s="16"/>
      <c r="AI352" s="18">
        <v>4620</v>
      </c>
      <c r="AJ352" s="16"/>
      <c r="AK352" s="18">
        <v>4620</v>
      </c>
      <c r="AL352" s="16"/>
      <c r="AM352" s="18">
        <v>4620</v>
      </c>
      <c r="AN352" s="16"/>
      <c r="AO352" s="18">
        <v>4620</v>
      </c>
      <c r="AP352" s="16">
        <v>23100</v>
      </c>
      <c r="AQ352" s="17"/>
      <c r="AR352" s="16"/>
      <c r="AS352" s="17"/>
      <c r="AT352" s="16"/>
      <c r="AU352" s="17"/>
      <c r="AV352" s="16"/>
      <c r="AW352" s="17"/>
      <c r="AX352" s="16"/>
      <c r="AY352" s="17"/>
      <c r="AZ352" s="16"/>
      <c r="BA352" s="17"/>
      <c r="BB352" s="16"/>
      <c r="BC352" s="17"/>
      <c r="BD352" s="16"/>
      <c r="BE352" s="17"/>
      <c r="BF352" s="16"/>
      <c r="BG352" s="17"/>
      <c r="BH352" s="16"/>
      <c r="BI352" s="17"/>
      <c r="BJ352" s="16"/>
      <c r="BK352" s="17"/>
      <c r="BL352" s="16"/>
      <c r="BM352" s="17"/>
      <c r="BN352" s="16"/>
      <c r="BO352" s="17"/>
      <c r="BP352" s="16"/>
      <c r="BQ352" s="17"/>
      <c r="BR352" s="16"/>
      <c r="BS352" s="17"/>
      <c r="BT352" s="16"/>
      <c r="BU352" s="17"/>
      <c r="BV352" s="16"/>
      <c r="BW352" s="17"/>
      <c r="BX352" s="16"/>
      <c r="BY352" s="17"/>
      <c r="BZ352" s="16"/>
      <c r="CA352" s="17"/>
      <c r="CB352" s="16"/>
      <c r="CC352" s="17"/>
      <c r="CD352" s="16"/>
      <c r="CE352" s="15"/>
      <c r="CF352" s="16"/>
      <c r="CG352" s="15"/>
      <c r="CH352" s="16"/>
      <c r="CI352" s="15"/>
      <c r="CJ352" s="16"/>
      <c r="CK352" s="15"/>
      <c r="CL352" s="16"/>
      <c r="CM352" s="15"/>
      <c r="CN352" s="16"/>
      <c r="CO352" s="15"/>
      <c r="CP352" s="16"/>
      <c r="CQ352" s="19"/>
      <c r="CR352" s="20">
        <f t="shared" ref="CR352:CS383" si="25">CO352+CM352+CK352+CI352+CG352+CE352+CC352+CA352+BY352+BW352+BU352+BS352+BQ352+BO352+BM352+BK352+BI352+BG352+BE352+BC352+BA352+AY352+AW352+AU352+AS352+AQ352+AO352+AM352+AK352+AI352+AG352+AE352+AC352+AA352+Y352+W352+U352+Q352+O352+M352+S352</f>
        <v>57080</v>
      </c>
      <c r="CS352" s="20">
        <f t="shared" si="25"/>
        <v>57080</v>
      </c>
      <c r="CT352" s="21">
        <f t="shared" si="20"/>
        <v>0</v>
      </c>
      <c r="CU352" s="1"/>
      <c r="CV352" s="1"/>
    </row>
    <row r="353" spans="1:100" ht="20.25" customHeight="1">
      <c r="A353" s="7">
        <v>178</v>
      </c>
      <c r="B353" s="35" t="s">
        <v>749</v>
      </c>
      <c r="C353" s="9" t="s">
        <v>1101</v>
      </c>
      <c r="D353" s="9" t="s">
        <v>1414</v>
      </c>
      <c r="E353" s="9" t="s">
        <v>1411</v>
      </c>
      <c r="F353" s="83" t="s">
        <v>1102</v>
      </c>
      <c r="G353" s="143"/>
      <c r="H353" s="162" t="s">
        <v>1103</v>
      </c>
      <c r="I353" s="62">
        <v>3300</v>
      </c>
      <c r="J353" s="162" t="s">
        <v>1103</v>
      </c>
      <c r="K353" s="27">
        <f t="shared" ref="K353:K366" si="26">CV353</f>
        <v>0</v>
      </c>
      <c r="L353" s="2"/>
      <c r="M353" s="15">
        <v>1500</v>
      </c>
      <c r="N353" s="16">
        <v>1500</v>
      </c>
      <c r="O353" s="15">
        <v>1000</v>
      </c>
      <c r="P353" s="16">
        <v>1000</v>
      </c>
      <c r="Q353" s="15">
        <v>5000</v>
      </c>
      <c r="R353" s="16">
        <v>5000</v>
      </c>
      <c r="S353" s="15">
        <v>8000</v>
      </c>
      <c r="T353" s="16">
        <v>0</v>
      </c>
      <c r="U353" s="15"/>
      <c r="V353" s="16"/>
      <c r="W353" s="18">
        <v>2310</v>
      </c>
      <c r="X353" s="16">
        <v>0</v>
      </c>
      <c r="Y353" s="18">
        <v>2310</v>
      </c>
      <c r="Z353" s="16">
        <v>0</v>
      </c>
      <c r="AA353" s="18">
        <v>2310</v>
      </c>
      <c r="AB353" s="16">
        <v>0</v>
      </c>
      <c r="AC353" s="18">
        <v>2310</v>
      </c>
      <c r="AD353" s="16">
        <v>17240</v>
      </c>
      <c r="AE353" s="18">
        <v>2310</v>
      </c>
      <c r="AF353" s="16"/>
      <c r="AG353" s="18">
        <v>2310</v>
      </c>
      <c r="AH353" s="16"/>
      <c r="AI353" s="18">
        <v>2310</v>
      </c>
      <c r="AJ353" s="16"/>
      <c r="AK353" s="18">
        <v>2310</v>
      </c>
      <c r="AL353" s="16"/>
      <c r="AM353" s="18">
        <v>2310</v>
      </c>
      <c r="AN353" s="16"/>
      <c r="AO353" s="85"/>
      <c r="AP353" s="16"/>
      <c r="AQ353" s="85"/>
      <c r="AR353" s="16"/>
      <c r="AS353" s="85"/>
      <c r="AT353" s="16"/>
      <c r="AU353" s="17"/>
      <c r="AV353" s="16"/>
      <c r="AW353" s="17"/>
      <c r="AX353" s="16"/>
      <c r="AY353" s="17"/>
      <c r="AZ353" s="16"/>
      <c r="BA353" s="17"/>
      <c r="BB353" s="16"/>
      <c r="BC353" s="17"/>
      <c r="BD353" s="16"/>
      <c r="BE353" s="17"/>
      <c r="BF353" s="16"/>
      <c r="BG353" s="17"/>
      <c r="BH353" s="16"/>
      <c r="BI353" s="17"/>
      <c r="BJ353" s="16"/>
      <c r="BK353" s="17"/>
      <c r="BL353" s="16"/>
      <c r="BM353" s="17"/>
      <c r="BN353" s="16"/>
      <c r="BO353" s="17"/>
      <c r="BP353" s="16"/>
      <c r="BQ353" s="17"/>
      <c r="BR353" s="16"/>
      <c r="BS353" s="17"/>
      <c r="BT353" s="16"/>
      <c r="BU353" s="17"/>
      <c r="BV353" s="16"/>
      <c r="BW353" s="17"/>
      <c r="BX353" s="16"/>
      <c r="BY353" s="17"/>
      <c r="BZ353" s="16"/>
      <c r="CA353" s="17"/>
      <c r="CB353" s="16"/>
      <c r="CC353" s="17"/>
      <c r="CD353" s="16"/>
      <c r="CE353" s="15"/>
      <c r="CF353" s="16"/>
      <c r="CG353" s="15"/>
      <c r="CH353" s="16"/>
      <c r="CI353" s="15"/>
      <c r="CJ353" s="16"/>
      <c r="CK353" s="15"/>
      <c r="CL353" s="16"/>
      <c r="CM353" s="15"/>
      <c r="CN353" s="16"/>
      <c r="CO353" s="15"/>
      <c r="CP353" s="16"/>
      <c r="CQ353" s="19"/>
      <c r="CR353" s="20">
        <f t="shared" si="25"/>
        <v>36290</v>
      </c>
      <c r="CS353" s="20">
        <f t="shared" si="25"/>
        <v>24740</v>
      </c>
      <c r="CT353" s="21">
        <f t="shared" ref="CT353:CT416" si="27">CR353-CS353</f>
        <v>11550</v>
      </c>
      <c r="CU353" s="1"/>
      <c r="CV353" s="1"/>
    </row>
    <row r="354" spans="1:100" ht="20.25" customHeight="1">
      <c r="A354" s="7">
        <v>179</v>
      </c>
      <c r="B354" s="35" t="s">
        <v>1104</v>
      </c>
      <c r="C354" s="9" t="s">
        <v>1105</v>
      </c>
      <c r="D354" s="9" t="s">
        <v>1414</v>
      </c>
      <c r="E354" s="9" t="s">
        <v>1411</v>
      </c>
      <c r="F354" s="83" t="s">
        <v>1106</v>
      </c>
      <c r="G354" s="22"/>
      <c r="H354" s="24"/>
      <c r="I354" s="62">
        <v>6600</v>
      </c>
      <c r="J354" s="24"/>
      <c r="K354" s="14">
        <f t="shared" si="26"/>
        <v>0</v>
      </c>
      <c r="L354" s="2"/>
      <c r="M354" s="15">
        <v>1500</v>
      </c>
      <c r="N354" s="16">
        <v>1500</v>
      </c>
      <c r="O354" s="15">
        <v>1000</v>
      </c>
      <c r="P354" s="16">
        <v>1000</v>
      </c>
      <c r="Q354" s="15">
        <v>5000</v>
      </c>
      <c r="R354" s="16">
        <v>5000</v>
      </c>
      <c r="S354" s="15">
        <v>8000</v>
      </c>
      <c r="T354" s="16">
        <v>0</v>
      </c>
      <c r="U354" s="15"/>
      <c r="V354" s="16"/>
      <c r="W354" s="18">
        <v>4620</v>
      </c>
      <c r="X354" s="16">
        <v>0</v>
      </c>
      <c r="Y354" s="18">
        <v>4620</v>
      </c>
      <c r="Z354" s="16">
        <v>0</v>
      </c>
      <c r="AA354" s="18">
        <v>4620</v>
      </c>
      <c r="AB354" s="16">
        <v>0</v>
      </c>
      <c r="AC354" s="18">
        <v>4620</v>
      </c>
      <c r="AD354" s="16">
        <v>26480</v>
      </c>
      <c r="AE354" s="18">
        <v>4620</v>
      </c>
      <c r="AF354" s="16"/>
      <c r="AG354" s="18">
        <v>4620</v>
      </c>
      <c r="AH354" s="16"/>
      <c r="AI354" s="18">
        <v>4620</v>
      </c>
      <c r="AJ354" s="16"/>
      <c r="AK354" s="18">
        <v>4620</v>
      </c>
      <c r="AL354" s="16"/>
      <c r="AM354" s="18">
        <v>4620</v>
      </c>
      <c r="AN354" s="16"/>
      <c r="AO354" s="85"/>
      <c r="AP354" s="16"/>
      <c r="AQ354" s="85"/>
      <c r="AR354" s="16"/>
      <c r="AS354" s="85"/>
      <c r="AT354" s="16"/>
      <c r="AU354" s="17"/>
      <c r="AV354" s="16"/>
      <c r="AW354" s="17"/>
      <c r="AX354" s="16"/>
      <c r="AY354" s="17"/>
      <c r="AZ354" s="16"/>
      <c r="BA354" s="17"/>
      <c r="BB354" s="16"/>
      <c r="BC354" s="17"/>
      <c r="BD354" s="16"/>
      <c r="BE354" s="17"/>
      <c r="BF354" s="16"/>
      <c r="BG354" s="17"/>
      <c r="BH354" s="16"/>
      <c r="BI354" s="17"/>
      <c r="BJ354" s="16"/>
      <c r="BK354" s="17"/>
      <c r="BL354" s="16"/>
      <c r="BM354" s="17"/>
      <c r="BN354" s="16"/>
      <c r="BO354" s="17"/>
      <c r="BP354" s="16"/>
      <c r="BQ354" s="17"/>
      <c r="BR354" s="16"/>
      <c r="BS354" s="17"/>
      <c r="BT354" s="16"/>
      <c r="BU354" s="17"/>
      <c r="BV354" s="16"/>
      <c r="BW354" s="17"/>
      <c r="BX354" s="16"/>
      <c r="BY354" s="17"/>
      <c r="BZ354" s="16"/>
      <c r="CA354" s="17"/>
      <c r="CB354" s="16"/>
      <c r="CC354" s="17"/>
      <c r="CD354" s="16"/>
      <c r="CE354" s="15"/>
      <c r="CF354" s="16"/>
      <c r="CG354" s="15"/>
      <c r="CH354" s="16"/>
      <c r="CI354" s="15"/>
      <c r="CJ354" s="16"/>
      <c r="CK354" s="15"/>
      <c r="CL354" s="16"/>
      <c r="CM354" s="15"/>
      <c r="CN354" s="16"/>
      <c r="CO354" s="15"/>
      <c r="CP354" s="16"/>
      <c r="CQ354" s="19"/>
      <c r="CR354" s="20">
        <f t="shared" si="25"/>
        <v>57080</v>
      </c>
      <c r="CS354" s="20">
        <f t="shared" si="25"/>
        <v>33980</v>
      </c>
      <c r="CT354" s="21">
        <f t="shared" si="27"/>
        <v>23100</v>
      </c>
      <c r="CU354" s="1"/>
      <c r="CV354" s="1"/>
    </row>
    <row r="355" spans="1:100" ht="20.25" customHeight="1">
      <c r="A355" s="7">
        <v>180</v>
      </c>
      <c r="B355" s="35" t="s">
        <v>1107</v>
      </c>
      <c r="C355" s="9" t="s">
        <v>1108</v>
      </c>
      <c r="D355" s="9" t="s">
        <v>1414</v>
      </c>
      <c r="E355" s="9" t="s">
        <v>1411</v>
      </c>
      <c r="F355" s="83" t="s">
        <v>1109</v>
      </c>
      <c r="G355" s="144"/>
      <c r="H355" s="100"/>
      <c r="I355" s="62">
        <v>6600</v>
      </c>
      <c r="J355" s="84"/>
      <c r="K355" s="14">
        <f t="shared" si="26"/>
        <v>0</v>
      </c>
      <c r="L355" s="2"/>
      <c r="M355" s="15">
        <v>1500</v>
      </c>
      <c r="N355" s="16">
        <v>1500</v>
      </c>
      <c r="O355" s="15">
        <v>1000</v>
      </c>
      <c r="P355" s="16">
        <v>1000</v>
      </c>
      <c r="Q355" s="15">
        <v>5000</v>
      </c>
      <c r="R355" s="16">
        <v>5000</v>
      </c>
      <c r="S355" s="15">
        <v>8000</v>
      </c>
      <c r="T355" s="16">
        <v>0</v>
      </c>
      <c r="U355" s="15"/>
      <c r="V355" s="16"/>
      <c r="W355" s="18">
        <v>4620</v>
      </c>
      <c r="X355" s="16">
        <v>0</v>
      </c>
      <c r="Y355" s="18">
        <v>4620</v>
      </c>
      <c r="Z355" s="16">
        <v>0</v>
      </c>
      <c r="AA355" s="18">
        <v>4620</v>
      </c>
      <c r="AB355" s="16">
        <v>0</v>
      </c>
      <c r="AC355" s="18">
        <v>4620</v>
      </c>
      <c r="AD355" s="16">
        <v>26480</v>
      </c>
      <c r="AE355" s="18">
        <v>4620</v>
      </c>
      <c r="AF355" s="16"/>
      <c r="AG355" s="18">
        <v>4620</v>
      </c>
      <c r="AH355" s="16"/>
      <c r="AI355" s="18">
        <v>4620</v>
      </c>
      <c r="AJ355" s="16"/>
      <c r="AK355" s="18">
        <v>4620</v>
      </c>
      <c r="AL355" s="16"/>
      <c r="AM355" s="18">
        <v>4620</v>
      </c>
      <c r="AN355" s="16">
        <v>9240</v>
      </c>
      <c r="AO355" s="85"/>
      <c r="AP355" s="16"/>
      <c r="AQ355" s="85"/>
      <c r="AR355" s="16"/>
      <c r="AS355" s="85"/>
      <c r="AT355" s="16"/>
      <c r="AU355" s="17"/>
      <c r="AV355" s="16"/>
      <c r="AW355" s="17"/>
      <c r="AX355" s="16"/>
      <c r="AY355" s="17"/>
      <c r="AZ355" s="16"/>
      <c r="BA355" s="17"/>
      <c r="BB355" s="16"/>
      <c r="BC355" s="17"/>
      <c r="BD355" s="16"/>
      <c r="BE355" s="17"/>
      <c r="BF355" s="16"/>
      <c r="BG355" s="17"/>
      <c r="BH355" s="16"/>
      <c r="BI355" s="17"/>
      <c r="BJ355" s="16"/>
      <c r="BK355" s="17"/>
      <c r="BL355" s="16"/>
      <c r="BM355" s="17"/>
      <c r="BN355" s="16"/>
      <c r="BO355" s="17"/>
      <c r="BP355" s="16"/>
      <c r="BQ355" s="17"/>
      <c r="BR355" s="16"/>
      <c r="BS355" s="17"/>
      <c r="BT355" s="16"/>
      <c r="BU355" s="17"/>
      <c r="BV355" s="16"/>
      <c r="BW355" s="17"/>
      <c r="BX355" s="16"/>
      <c r="BY355" s="17"/>
      <c r="BZ355" s="16"/>
      <c r="CA355" s="17"/>
      <c r="CB355" s="16"/>
      <c r="CC355" s="17"/>
      <c r="CD355" s="16"/>
      <c r="CE355" s="15"/>
      <c r="CF355" s="16"/>
      <c r="CG355" s="15"/>
      <c r="CH355" s="16"/>
      <c r="CI355" s="15"/>
      <c r="CJ355" s="16"/>
      <c r="CK355" s="15"/>
      <c r="CL355" s="16"/>
      <c r="CM355" s="15"/>
      <c r="CN355" s="16"/>
      <c r="CO355" s="15"/>
      <c r="CP355" s="16"/>
      <c r="CQ355" s="19"/>
      <c r="CR355" s="20">
        <f t="shared" si="25"/>
        <v>57080</v>
      </c>
      <c r="CS355" s="20">
        <f t="shared" si="25"/>
        <v>43220</v>
      </c>
      <c r="CT355" s="21">
        <f t="shared" si="27"/>
        <v>13860</v>
      </c>
      <c r="CU355" s="1"/>
      <c r="CV355" s="1"/>
    </row>
    <row r="356" spans="1:100" ht="20.25" customHeight="1">
      <c r="A356" s="7">
        <v>181</v>
      </c>
      <c r="B356" s="35" t="s">
        <v>1110</v>
      </c>
      <c r="C356" s="9" t="s">
        <v>1111</v>
      </c>
      <c r="D356" s="9" t="s">
        <v>1414</v>
      </c>
      <c r="E356" s="9" t="s">
        <v>1411</v>
      </c>
      <c r="F356" s="83" t="s">
        <v>1109</v>
      </c>
      <c r="G356" s="144"/>
      <c r="H356" s="48"/>
      <c r="I356" s="62">
        <v>6600</v>
      </c>
      <c r="J356" s="48"/>
      <c r="K356" s="27">
        <f t="shared" si="26"/>
        <v>0</v>
      </c>
      <c r="L356" s="2"/>
      <c r="M356" s="15">
        <v>1500</v>
      </c>
      <c r="N356" s="16">
        <v>1500</v>
      </c>
      <c r="O356" s="15">
        <v>1000</v>
      </c>
      <c r="P356" s="16">
        <v>1000</v>
      </c>
      <c r="Q356" s="15">
        <v>5000</v>
      </c>
      <c r="R356" s="16">
        <v>5000</v>
      </c>
      <c r="S356" s="15">
        <v>8000</v>
      </c>
      <c r="T356" s="16"/>
      <c r="U356" s="15"/>
      <c r="V356" s="16"/>
      <c r="W356" s="18">
        <v>4620</v>
      </c>
      <c r="X356" s="16">
        <v>0</v>
      </c>
      <c r="Y356" s="18">
        <v>4620</v>
      </c>
      <c r="Z356" s="16">
        <v>0</v>
      </c>
      <c r="AA356" s="18">
        <v>4620</v>
      </c>
      <c r="AB356" s="16">
        <v>0</v>
      </c>
      <c r="AC356" s="18">
        <v>4620</v>
      </c>
      <c r="AD356" s="16">
        <v>18480</v>
      </c>
      <c r="AE356" s="18">
        <v>4620</v>
      </c>
      <c r="AF356" s="16"/>
      <c r="AG356" s="18">
        <v>4620</v>
      </c>
      <c r="AH356" s="16"/>
      <c r="AI356" s="18">
        <v>4620</v>
      </c>
      <c r="AJ356" s="16"/>
      <c r="AK356" s="18">
        <v>4620</v>
      </c>
      <c r="AL356" s="16"/>
      <c r="AM356" s="18">
        <v>4620</v>
      </c>
      <c r="AN356" s="16"/>
      <c r="AO356" s="85"/>
      <c r="AP356" s="16"/>
      <c r="AQ356" s="85"/>
      <c r="AR356" s="16"/>
      <c r="AS356" s="85"/>
      <c r="AT356" s="16"/>
      <c r="AU356" s="17"/>
      <c r="AV356" s="16"/>
      <c r="AW356" s="17"/>
      <c r="AX356" s="16"/>
      <c r="AY356" s="17"/>
      <c r="AZ356" s="16"/>
      <c r="BA356" s="17"/>
      <c r="BB356" s="16"/>
      <c r="BC356" s="17"/>
      <c r="BD356" s="16"/>
      <c r="BE356" s="17"/>
      <c r="BF356" s="16"/>
      <c r="BG356" s="17"/>
      <c r="BH356" s="16"/>
      <c r="BI356" s="17"/>
      <c r="BJ356" s="16"/>
      <c r="BK356" s="17"/>
      <c r="BL356" s="16"/>
      <c r="BM356" s="17"/>
      <c r="BN356" s="16"/>
      <c r="BO356" s="17"/>
      <c r="BP356" s="16"/>
      <c r="BQ356" s="17"/>
      <c r="BR356" s="16"/>
      <c r="BS356" s="17"/>
      <c r="BT356" s="16"/>
      <c r="BU356" s="17"/>
      <c r="BV356" s="16"/>
      <c r="BW356" s="17"/>
      <c r="BX356" s="16"/>
      <c r="BY356" s="17"/>
      <c r="BZ356" s="16"/>
      <c r="CA356" s="17"/>
      <c r="CB356" s="16"/>
      <c r="CC356" s="17"/>
      <c r="CD356" s="16"/>
      <c r="CE356" s="15"/>
      <c r="CF356" s="16"/>
      <c r="CG356" s="15"/>
      <c r="CH356" s="16"/>
      <c r="CI356" s="15"/>
      <c r="CJ356" s="16"/>
      <c r="CK356" s="15"/>
      <c r="CL356" s="16"/>
      <c r="CM356" s="15"/>
      <c r="CN356" s="16"/>
      <c r="CO356" s="15"/>
      <c r="CP356" s="16"/>
      <c r="CQ356" s="19"/>
      <c r="CR356" s="20">
        <f t="shared" si="25"/>
        <v>57080</v>
      </c>
      <c r="CS356" s="20">
        <f t="shared" si="25"/>
        <v>25980</v>
      </c>
      <c r="CT356" s="21">
        <f t="shared" si="27"/>
        <v>31100</v>
      </c>
      <c r="CU356" s="1"/>
      <c r="CV356" s="1"/>
    </row>
    <row r="357" spans="1:100" ht="20.25" customHeight="1">
      <c r="A357" s="7">
        <v>182</v>
      </c>
      <c r="B357" s="35" t="s">
        <v>1112</v>
      </c>
      <c r="C357" s="9" t="s">
        <v>1113</v>
      </c>
      <c r="D357" s="9" t="s">
        <v>1414</v>
      </c>
      <c r="E357" s="9" t="s">
        <v>1411</v>
      </c>
      <c r="F357" s="83" t="s">
        <v>1114</v>
      </c>
      <c r="G357" s="107"/>
      <c r="H357" s="84"/>
      <c r="I357" s="62">
        <v>6600</v>
      </c>
      <c r="J357" s="84"/>
      <c r="K357" s="27">
        <f t="shared" si="26"/>
        <v>0</v>
      </c>
      <c r="L357" s="2"/>
      <c r="M357" s="15">
        <v>1500</v>
      </c>
      <c r="N357" s="16">
        <v>1500</v>
      </c>
      <c r="O357" s="15">
        <v>1000</v>
      </c>
      <c r="P357" s="16">
        <v>1000</v>
      </c>
      <c r="Q357" s="15">
        <v>5000</v>
      </c>
      <c r="R357" s="16">
        <v>5000</v>
      </c>
      <c r="S357" s="15">
        <v>8000</v>
      </c>
      <c r="T357" s="16">
        <v>0</v>
      </c>
      <c r="U357" s="15"/>
      <c r="V357" s="16"/>
      <c r="W357" s="18">
        <v>4620</v>
      </c>
      <c r="X357" s="16">
        <v>0</v>
      </c>
      <c r="Y357" s="18">
        <v>4620</v>
      </c>
      <c r="Z357" s="16">
        <v>0</v>
      </c>
      <c r="AA357" s="18">
        <v>4620</v>
      </c>
      <c r="AB357" s="16">
        <v>0</v>
      </c>
      <c r="AC357" s="18">
        <v>4620</v>
      </c>
      <c r="AD357" s="16">
        <v>26480</v>
      </c>
      <c r="AE357" s="18">
        <v>4620</v>
      </c>
      <c r="AF357" s="16"/>
      <c r="AG357" s="18">
        <v>4620</v>
      </c>
      <c r="AH357" s="16"/>
      <c r="AI357" s="18">
        <v>4620</v>
      </c>
      <c r="AJ357" s="16"/>
      <c r="AK357" s="18">
        <v>4620</v>
      </c>
      <c r="AL357" s="16"/>
      <c r="AM357" s="18">
        <v>4620</v>
      </c>
      <c r="AN357" s="16">
        <v>23100</v>
      </c>
      <c r="AO357" s="85"/>
      <c r="AP357" s="16"/>
      <c r="AQ357" s="85"/>
      <c r="AR357" s="16"/>
      <c r="AS357" s="85"/>
      <c r="AT357" s="16"/>
      <c r="AU357" s="17"/>
      <c r="AV357" s="16"/>
      <c r="AW357" s="17"/>
      <c r="AX357" s="16"/>
      <c r="AY357" s="17"/>
      <c r="AZ357" s="16"/>
      <c r="BA357" s="17"/>
      <c r="BB357" s="16"/>
      <c r="BC357" s="17"/>
      <c r="BD357" s="16"/>
      <c r="BE357" s="17"/>
      <c r="BF357" s="16"/>
      <c r="BG357" s="17"/>
      <c r="BH357" s="16"/>
      <c r="BI357" s="17"/>
      <c r="BJ357" s="16"/>
      <c r="BK357" s="17"/>
      <c r="BL357" s="16"/>
      <c r="BM357" s="17"/>
      <c r="BN357" s="16"/>
      <c r="BO357" s="17"/>
      <c r="BP357" s="16"/>
      <c r="BQ357" s="17"/>
      <c r="BR357" s="16"/>
      <c r="BS357" s="17"/>
      <c r="BT357" s="16"/>
      <c r="BU357" s="17"/>
      <c r="BV357" s="16"/>
      <c r="BW357" s="17"/>
      <c r="BX357" s="16"/>
      <c r="BY357" s="17"/>
      <c r="BZ357" s="16"/>
      <c r="CA357" s="17"/>
      <c r="CB357" s="16"/>
      <c r="CC357" s="17"/>
      <c r="CD357" s="16"/>
      <c r="CE357" s="15"/>
      <c r="CF357" s="16"/>
      <c r="CG357" s="15"/>
      <c r="CH357" s="16"/>
      <c r="CI357" s="15"/>
      <c r="CJ357" s="16"/>
      <c r="CK357" s="15"/>
      <c r="CL357" s="16"/>
      <c r="CM357" s="15"/>
      <c r="CN357" s="16"/>
      <c r="CO357" s="15"/>
      <c r="CP357" s="16"/>
      <c r="CQ357" s="19"/>
      <c r="CR357" s="20">
        <f t="shared" si="25"/>
        <v>57080</v>
      </c>
      <c r="CS357" s="20">
        <f t="shared" si="25"/>
        <v>57080</v>
      </c>
      <c r="CT357" s="21">
        <f t="shared" si="27"/>
        <v>0</v>
      </c>
      <c r="CU357" s="1"/>
      <c r="CV357" s="1"/>
    </row>
    <row r="358" spans="1:100" ht="20.25" customHeight="1">
      <c r="A358" s="7">
        <v>183</v>
      </c>
      <c r="B358" s="129" t="s">
        <v>1115</v>
      </c>
      <c r="C358" s="9" t="s">
        <v>1116</v>
      </c>
      <c r="D358" s="9" t="s">
        <v>1414</v>
      </c>
      <c r="E358" s="9" t="s">
        <v>1411</v>
      </c>
      <c r="F358" s="83" t="s">
        <v>1117</v>
      </c>
      <c r="G358" s="153"/>
      <c r="H358" s="154" t="s">
        <v>109</v>
      </c>
      <c r="I358" s="62"/>
      <c r="J358" s="154" t="s">
        <v>109</v>
      </c>
      <c r="K358" s="14">
        <f t="shared" si="26"/>
        <v>0</v>
      </c>
      <c r="L358" s="2"/>
      <c r="M358" s="15">
        <v>1500</v>
      </c>
      <c r="N358" s="16">
        <v>1500</v>
      </c>
      <c r="O358" s="15">
        <v>1000</v>
      </c>
      <c r="P358" s="16">
        <v>1000</v>
      </c>
      <c r="Q358" s="15">
        <v>5000</v>
      </c>
      <c r="R358" s="16">
        <v>5000</v>
      </c>
      <c r="S358" s="15">
        <v>8000</v>
      </c>
      <c r="T358" s="16">
        <v>0</v>
      </c>
      <c r="U358" s="15"/>
      <c r="V358" s="16"/>
      <c r="W358" s="18">
        <v>4620</v>
      </c>
      <c r="X358" s="16">
        <v>0</v>
      </c>
      <c r="Y358" s="18">
        <v>4620</v>
      </c>
      <c r="Z358" s="16"/>
      <c r="AA358" s="18">
        <v>4620</v>
      </c>
      <c r="AB358" s="16"/>
      <c r="AC358" s="18">
        <v>4620</v>
      </c>
      <c r="AD358" s="16"/>
      <c r="AE358" s="18">
        <v>4620</v>
      </c>
      <c r="AF358" s="16">
        <f>15100+16000</f>
        <v>31100</v>
      </c>
      <c r="AG358" s="18"/>
      <c r="AH358" s="16"/>
      <c r="AI358" s="18"/>
      <c r="AJ358" s="16"/>
      <c r="AK358" s="18"/>
      <c r="AL358" s="16"/>
      <c r="AM358" s="18"/>
      <c r="AN358" s="16"/>
      <c r="AO358" s="85"/>
      <c r="AP358" s="16"/>
      <c r="AQ358" s="85"/>
      <c r="AR358" s="16"/>
      <c r="AS358" s="85"/>
      <c r="AT358" s="16"/>
      <c r="AU358" s="17"/>
      <c r="AV358" s="16"/>
      <c r="AW358" s="17"/>
      <c r="AX358" s="16"/>
      <c r="AY358" s="17"/>
      <c r="AZ358" s="16"/>
      <c r="BA358" s="17"/>
      <c r="BB358" s="16"/>
      <c r="BC358" s="17"/>
      <c r="BD358" s="16"/>
      <c r="BE358" s="17"/>
      <c r="BF358" s="16"/>
      <c r="BG358" s="17"/>
      <c r="BH358" s="16"/>
      <c r="BI358" s="17"/>
      <c r="BJ358" s="16"/>
      <c r="BK358" s="17"/>
      <c r="BL358" s="16"/>
      <c r="BM358" s="17"/>
      <c r="BN358" s="16"/>
      <c r="BO358" s="17"/>
      <c r="BP358" s="16"/>
      <c r="BQ358" s="17"/>
      <c r="BR358" s="16"/>
      <c r="BS358" s="17"/>
      <c r="BT358" s="16"/>
      <c r="BU358" s="17"/>
      <c r="BV358" s="16"/>
      <c r="BW358" s="17"/>
      <c r="BX358" s="16"/>
      <c r="BY358" s="17"/>
      <c r="BZ358" s="16"/>
      <c r="CA358" s="17"/>
      <c r="CB358" s="16"/>
      <c r="CC358" s="17"/>
      <c r="CD358" s="16"/>
      <c r="CE358" s="15"/>
      <c r="CF358" s="16"/>
      <c r="CG358" s="15"/>
      <c r="CH358" s="16"/>
      <c r="CI358" s="15"/>
      <c r="CJ358" s="16"/>
      <c r="CK358" s="15"/>
      <c r="CL358" s="16"/>
      <c r="CM358" s="15"/>
      <c r="CN358" s="16"/>
      <c r="CO358" s="15"/>
      <c r="CP358" s="16"/>
      <c r="CQ358" s="19"/>
      <c r="CR358" s="20">
        <f t="shared" si="25"/>
        <v>38600</v>
      </c>
      <c r="CS358" s="20">
        <f t="shared" si="25"/>
        <v>38600</v>
      </c>
      <c r="CT358" s="21">
        <f t="shared" si="27"/>
        <v>0</v>
      </c>
      <c r="CU358" s="1"/>
      <c r="CV358" s="1"/>
    </row>
    <row r="359" spans="1:100" ht="20.25" customHeight="1">
      <c r="A359" s="7">
        <v>184</v>
      </c>
      <c r="B359" s="35" t="s">
        <v>1118</v>
      </c>
      <c r="C359" s="9" t="s">
        <v>1119</v>
      </c>
      <c r="D359" s="9" t="s">
        <v>1414</v>
      </c>
      <c r="E359" s="9" t="s">
        <v>1411</v>
      </c>
      <c r="F359" s="83" t="s">
        <v>1120</v>
      </c>
      <c r="G359" s="22"/>
      <c r="H359" s="84"/>
      <c r="I359" s="62">
        <v>6600</v>
      </c>
      <c r="J359" s="84"/>
      <c r="K359" s="14">
        <f t="shared" si="26"/>
        <v>0</v>
      </c>
      <c r="L359" s="2"/>
      <c r="M359" s="15">
        <v>1500</v>
      </c>
      <c r="N359" s="16">
        <v>1500</v>
      </c>
      <c r="O359" s="15">
        <v>1000</v>
      </c>
      <c r="P359" s="16">
        <v>1000</v>
      </c>
      <c r="Q359" s="15">
        <v>5000</v>
      </c>
      <c r="R359" s="16">
        <v>5000</v>
      </c>
      <c r="S359" s="15">
        <v>8000</v>
      </c>
      <c r="T359" s="16">
        <v>0</v>
      </c>
      <c r="U359" s="15"/>
      <c r="V359" s="16"/>
      <c r="W359" s="18">
        <v>4620</v>
      </c>
      <c r="X359" s="16"/>
      <c r="Y359" s="18">
        <v>4620</v>
      </c>
      <c r="Z359" s="16"/>
      <c r="AA359" s="18">
        <v>4620</v>
      </c>
      <c r="AB359" s="16"/>
      <c r="AC359" s="18">
        <v>4620</v>
      </c>
      <c r="AD359" s="16">
        <v>5500</v>
      </c>
      <c r="AE359" s="18">
        <v>4620</v>
      </c>
      <c r="AF359" s="16"/>
      <c r="AG359" s="18">
        <v>4620</v>
      </c>
      <c r="AH359" s="16">
        <v>20000</v>
      </c>
      <c r="AI359" s="18">
        <v>4620</v>
      </c>
      <c r="AJ359" s="16"/>
      <c r="AK359" s="18">
        <v>4620</v>
      </c>
      <c r="AL359" s="16"/>
      <c r="AM359" s="18">
        <v>4620</v>
      </c>
      <c r="AN359" s="16">
        <v>19460</v>
      </c>
      <c r="AO359" s="85"/>
      <c r="AP359" s="16"/>
      <c r="AQ359" s="85"/>
      <c r="AR359" s="16"/>
      <c r="AS359" s="85"/>
      <c r="AT359" s="16"/>
      <c r="AU359" s="17"/>
      <c r="AV359" s="16"/>
      <c r="AW359" s="17"/>
      <c r="AX359" s="16"/>
      <c r="AY359" s="17"/>
      <c r="AZ359" s="16"/>
      <c r="BA359" s="17"/>
      <c r="BB359" s="16"/>
      <c r="BC359" s="17"/>
      <c r="BD359" s="16"/>
      <c r="BE359" s="17"/>
      <c r="BF359" s="16"/>
      <c r="BG359" s="17"/>
      <c r="BH359" s="16"/>
      <c r="BI359" s="17"/>
      <c r="BJ359" s="16"/>
      <c r="BK359" s="17"/>
      <c r="BL359" s="16"/>
      <c r="BM359" s="17"/>
      <c r="BN359" s="16"/>
      <c r="BO359" s="17"/>
      <c r="BP359" s="16"/>
      <c r="BQ359" s="17"/>
      <c r="BR359" s="16"/>
      <c r="BS359" s="17"/>
      <c r="BT359" s="16"/>
      <c r="BU359" s="17"/>
      <c r="BV359" s="16"/>
      <c r="BW359" s="17"/>
      <c r="BX359" s="16"/>
      <c r="BY359" s="17"/>
      <c r="BZ359" s="16"/>
      <c r="CA359" s="17"/>
      <c r="CB359" s="16"/>
      <c r="CC359" s="17"/>
      <c r="CD359" s="16"/>
      <c r="CE359" s="15"/>
      <c r="CF359" s="16"/>
      <c r="CG359" s="15"/>
      <c r="CH359" s="16"/>
      <c r="CI359" s="15"/>
      <c r="CJ359" s="16"/>
      <c r="CK359" s="15"/>
      <c r="CL359" s="16"/>
      <c r="CM359" s="15"/>
      <c r="CN359" s="16"/>
      <c r="CO359" s="15"/>
      <c r="CP359" s="16"/>
      <c r="CQ359" s="19"/>
      <c r="CR359" s="20">
        <f t="shared" si="25"/>
        <v>57080</v>
      </c>
      <c r="CS359" s="20">
        <f t="shared" si="25"/>
        <v>52460</v>
      </c>
      <c r="CT359" s="21">
        <f t="shared" si="27"/>
        <v>4620</v>
      </c>
      <c r="CU359" s="1"/>
      <c r="CV359" s="1"/>
    </row>
    <row r="360" spans="1:100" ht="20.25" customHeight="1">
      <c r="A360" s="7">
        <v>185</v>
      </c>
      <c r="B360" s="35" t="s">
        <v>1121</v>
      </c>
      <c r="C360" s="9" t="s">
        <v>1122</v>
      </c>
      <c r="D360" s="9" t="s">
        <v>1414</v>
      </c>
      <c r="E360" s="9" t="s">
        <v>1411</v>
      </c>
      <c r="F360" s="83" t="s">
        <v>1123</v>
      </c>
      <c r="G360" s="145" t="s">
        <v>383</v>
      </c>
      <c r="H360" s="24" t="s">
        <v>1417</v>
      </c>
      <c r="I360" s="62">
        <v>6200</v>
      </c>
      <c r="J360" s="24"/>
      <c r="K360" s="14">
        <f t="shared" si="26"/>
        <v>0</v>
      </c>
      <c r="L360" s="2"/>
      <c r="M360" s="15">
        <v>1500</v>
      </c>
      <c r="N360" s="16">
        <v>1500</v>
      </c>
      <c r="O360" s="15">
        <v>1000</v>
      </c>
      <c r="P360" s="16">
        <v>1000</v>
      </c>
      <c r="Q360" s="15">
        <v>5000</v>
      </c>
      <c r="R360" s="16">
        <v>5000</v>
      </c>
      <c r="S360" s="15">
        <v>8000</v>
      </c>
      <c r="T360" s="16"/>
      <c r="U360" s="15"/>
      <c r="V360" s="16"/>
      <c r="W360" s="18">
        <v>4340</v>
      </c>
      <c r="X360" s="16"/>
      <c r="Y360" s="18">
        <v>4340</v>
      </c>
      <c r="Z360" s="16">
        <v>0</v>
      </c>
      <c r="AA360" s="18">
        <v>4340</v>
      </c>
      <c r="AB360" s="16">
        <v>0</v>
      </c>
      <c r="AC360" s="18">
        <v>4340</v>
      </c>
      <c r="AD360" s="16">
        <v>16400</v>
      </c>
      <c r="AE360" s="18">
        <v>4340</v>
      </c>
      <c r="AF360" s="16">
        <v>8680</v>
      </c>
      <c r="AG360" s="18">
        <v>4340</v>
      </c>
      <c r="AH360" s="16">
        <v>4340</v>
      </c>
      <c r="AI360" s="18">
        <v>4340</v>
      </c>
      <c r="AJ360" s="16"/>
      <c r="AK360" s="18">
        <v>4340</v>
      </c>
      <c r="AL360" s="16"/>
      <c r="AM360" s="18">
        <v>4340</v>
      </c>
      <c r="AN360" s="16">
        <v>8680</v>
      </c>
      <c r="AO360" s="85"/>
      <c r="AP360" s="16"/>
      <c r="AQ360" s="85"/>
      <c r="AR360" s="16"/>
      <c r="AS360" s="85"/>
      <c r="AT360" s="16"/>
      <c r="AU360" s="17"/>
      <c r="AV360" s="16"/>
      <c r="AW360" s="17"/>
      <c r="AX360" s="16"/>
      <c r="AY360" s="17"/>
      <c r="AZ360" s="16"/>
      <c r="BA360" s="17"/>
      <c r="BB360" s="16"/>
      <c r="BC360" s="17"/>
      <c r="BD360" s="16"/>
      <c r="BE360" s="17"/>
      <c r="BF360" s="16"/>
      <c r="BG360" s="17"/>
      <c r="BH360" s="16"/>
      <c r="BI360" s="17"/>
      <c r="BJ360" s="16"/>
      <c r="BK360" s="17"/>
      <c r="BL360" s="16"/>
      <c r="BM360" s="17"/>
      <c r="BN360" s="16"/>
      <c r="BO360" s="17"/>
      <c r="BP360" s="16"/>
      <c r="BQ360" s="17"/>
      <c r="BR360" s="16"/>
      <c r="BS360" s="17"/>
      <c r="BT360" s="16"/>
      <c r="BU360" s="17"/>
      <c r="BV360" s="16"/>
      <c r="BW360" s="17"/>
      <c r="BX360" s="16"/>
      <c r="BY360" s="17"/>
      <c r="BZ360" s="16"/>
      <c r="CA360" s="17"/>
      <c r="CB360" s="16"/>
      <c r="CC360" s="17"/>
      <c r="CD360" s="16"/>
      <c r="CE360" s="15"/>
      <c r="CF360" s="16"/>
      <c r="CG360" s="15"/>
      <c r="CH360" s="16"/>
      <c r="CI360" s="15"/>
      <c r="CJ360" s="16"/>
      <c r="CK360" s="15"/>
      <c r="CL360" s="16"/>
      <c r="CM360" s="15"/>
      <c r="CN360" s="16"/>
      <c r="CO360" s="15"/>
      <c r="CP360" s="16"/>
      <c r="CQ360" s="19"/>
      <c r="CR360" s="20">
        <f t="shared" si="25"/>
        <v>54560</v>
      </c>
      <c r="CS360" s="20">
        <f t="shared" si="25"/>
        <v>45600</v>
      </c>
      <c r="CT360" s="21">
        <f t="shared" si="27"/>
        <v>8960</v>
      </c>
      <c r="CU360" s="1"/>
      <c r="CV360" s="1"/>
    </row>
    <row r="361" spans="1:100" ht="20.25" customHeight="1">
      <c r="A361" s="7">
        <v>186</v>
      </c>
      <c r="B361" s="110" t="s">
        <v>1124</v>
      </c>
      <c r="C361" s="9" t="s">
        <v>1125</v>
      </c>
      <c r="D361" s="9" t="s">
        <v>1414</v>
      </c>
      <c r="E361" s="9" t="s">
        <v>1411</v>
      </c>
      <c r="F361" s="83" t="s">
        <v>1126</v>
      </c>
      <c r="G361" s="143"/>
      <c r="H361" s="84"/>
      <c r="I361" s="62">
        <v>6600</v>
      </c>
      <c r="J361" s="84"/>
      <c r="K361" s="27">
        <f t="shared" si="26"/>
        <v>0</v>
      </c>
      <c r="L361" s="2"/>
      <c r="M361" s="15">
        <v>1500</v>
      </c>
      <c r="N361" s="16">
        <v>1500</v>
      </c>
      <c r="O361" s="15">
        <v>1000</v>
      </c>
      <c r="P361" s="16">
        <v>1000</v>
      </c>
      <c r="Q361" s="15">
        <v>5000</v>
      </c>
      <c r="R361" s="16">
        <v>5000</v>
      </c>
      <c r="S361" s="15">
        <v>8000</v>
      </c>
      <c r="T361" s="16">
        <v>0</v>
      </c>
      <c r="U361" s="15"/>
      <c r="V361" s="16"/>
      <c r="W361" s="18">
        <v>4620</v>
      </c>
      <c r="X361" s="16">
        <v>0</v>
      </c>
      <c r="Y361" s="18">
        <v>4620</v>
      </c>
      <c r="Z361" s="16">
        <f>2310+0</f>
        <v>2310</v>
      </c>
      <c r="AA361" s="18">
        <v>4620</v>
      </c>
      <c r="AB361" s="16">
        <v>0</v>
      </c>
      <c r="AC361" s="18">
        <v>4620</v>
      </c>
      <c r="AD361" s="16">
        <v>9930</v>
      </c>
      <c r="AE361" s="18">
        <v>4620</v>
      </c>
      <c r="AF361" s="16">
        <v>2310</v>
      </c>
      <c r="AG361" s="18">
        <v>4620</v>
      </c>
      <c r="AH361" s="16">
        <v>2310</v>
      </c>
      <c r="AI361" s="18">
        <v>4620</v>
      </c>
      <c r="AJ361" s="16"/>
      <c r="AK361" s="18">
        <v>4620</v>
      </c>
      <c r="AL361" s="16"/>
      <c r="AM361" s="18">
        <v>4620</v>
      </c>
      <c r="AN361" s="16">
        <v>6930</v>
      </c>
      <c r="AO361" s="85"/>
      <c r="AP361" s="16"/>
      <c r="AQ361" s="85"/>
      <c r="AR361" s="16"/>
      <c r="AS361" s="85"/>
      <c r="AT361" s="16"/>
      <c r="AU361" s="17"/>
      <c r="AV361" s="16"/>
      <c r="AW361" s="17"/>
      <c r="AX361" s="16"/>
      <c r="AY361" s="17"/>
      <c r="AZ361" s="16"/>
      <c r="BA361" s="17"/>
      <c r="BB361" s="16"/>
      <c r="BC361" s="17"/>
      <c r="BD361" s="16"/>
      <c r="BE361" s="17"/>
      <c r="BF361" s="16"/>
      <c r="BG361" s="17"/>
      <c r="BH361" s="16"/>
      <c r="BI361" s="17"/>
      <c r="BJ361" s="16"/>
      <c r="BK361" s="17"/>
      <c r="BL361" s="16"/>
      <c r="BM361" s="17"/>
      <c r="BN361" s="16"/>
      <c r="BO361" s="17"/>
      <c r="BP361" s="16"/>
      <c r="BQ361" s="17"/>
      <c r="BR361" s="16"/>
      <c r="BS361" s="17"/>
      <c r="BT361" s="16"/>
      <c r="BU361" s="17"/>
      <c r="BV361" s="16"/>
      <c r="BW361" s="17"/>
      <c r="BX361" s="16"/>
      <c r="BY361" s="17"/>
      <c r="BZ361" s="16"/>
      <c r="CA361" s="17"/>
      <c r="CB361" s="16"/>
      <c r="CC361" s="17"/>
      <c r="CD361" s="16"/>
      <c r="CE361" s="15"/>
      <c r="CF361" s="16"/>
      <c r="CG361" s="15"/>
      <c r="CH361" s="16"/>
      <c r="CI361" s="15"/>
      <c r="CJ361" s="16"/>
      <c r="CK361" s="15"/>
      <c r="CL361" s="16"/>
      <c r="CM361" s="15"/>
      <c r="CN361" s="16"/>
      <c r="CO361" s="15"/>
      <c r="CP361" s="16"/>
      <c r="CQ361" s="19"/>
      <c r="CR361" s="20">
        <f t="shared" si="25"/>
        <v>57080</v>
      </c>
      <c r="CS361" s="36">
        <f t="shared" si="25"/>
        <v>31290</v>
      </c>
      <c r="CT361" s="21">
        <f t="shared" si="27"/>
        <v>25790</v>
      </c>
      <c r="CU361" s="1"/>
      <c r="CV361" s="1"/>
    </row>
    <row r="362" spans="1:100" ht="20.25" customHeight="1">
      <c r="A362" s="7">
        <v>187</v>
      </c>
      <c r="B362" s="35" t="s">
        <v>1127</v>
      </c>
      <c r="C362" s="9" t="s">
        <v>1128</v>
      </c>
      <c r="D362" s="9" t="s">
        <v>1414</v>
      </c>
      <c r="E362" s="9" t="s">
        <v>1411</v>
      </c>
      <c r="F362" s="83" t="s">
        <v>1129</v>
      </c>
      <c r="G362" s="22"/>
      <c r="H362" s="84"/>
      <c r="I362" s="62">
        <v>6600</v>
      </c>
      <c r="J362" s="84"/>
      <c r="K362" s="27">
        <f t="shared" si="26"/>
        <v>0</v>
      </c>
      <c r="L362" s="2"/>
      <c r="M362" s="15">
        <v>1500</v>
      </c>
      <c r="N362" s="16">
        <v>1500</v>
      </c>
      <c r="O362" s="15">
        <v>1000</v>
      </c>
      <c r="P362" s="16">
        <v>1000</v>
      </c>
      <c r="Q362" s="15">
        <v>5000</v>
      </c>
      <c r="R362" s="16">
        <v>5000</v>
      </c>
      <c r="S362" s="15">
        <v>8000</v>
      </c>
      <c r="T362" s="16">
        <v>0</v>
      </c>
      <c r="U362" s="15"/>
      <c r="V362" s="16"/>
      <c r="W362" s="18">
        <v>4620</v>
      </c>
      <c r="X362" s="16"/>
      <c r="Y362" s="18">
        <v>4620</v>
      </c>
      <c r="Z362" s="16"/>
      <c r="AA362" s="18">
        <v>4620</v>
      </c>
      <c r="AB362" s="16"/>
      <c r="AC362" s="18">
        <v>4620</v>
      </c>
      <c r="AD362" s="16">
        <v>5000</v>
      </c>
      <c r="AE362" s="18">
        <v>4620</v>
      </c>
      <c r="AF362" s="16"/>
      <c r="AG362" s="18">
        <v>4620</v>
      </c>
      <c r="AH362" s="16"/>
      <c r="AI362" s="18">
        <v>4620</v>
      </c>
      <c r="AJ362" s="16"/>
      <c r="AK362" s="18">
        <v>4620</v>
      </c>
      <c r="AL362" s="16"/>
      <c r="AM362" s="18">
        <v>4620</v>
      </c>
      <c r="AN362" s="64"/>
      <c r="AO362" s="85"/>
      <c r="AP362" s="16"/>
      <c r="AQ362" s="85"/>
      <c r="AR362" s="16"/>
      <c r="AS362" s="85"/>
      <c r="AT362" s="16"/>
      <c r="AU362" s="17"/>
      <c r="AV362" s="16"/>
      <c r="AW362" s="17"/>
      <c r="AX362" s="16"/>
      <c r="AY362" s="17"/>
      <c r="AZ362" s="16"/>
      <c r="BA362" s="17"/>
      <c r="BB362" s="16"/>
      <c r="BC362" s="17"/>
      <c r="BD362" s="16"/>
      <c r="BE362" s="17"/>
      <c r="BF362" s="16"/>
      <c r="BG362" s="17"/>
      <c r="BH362" s="16"/>
      <c r="BI362" s="17"/>
      <c r="BJ362" s="16"/>
      <c r="BK362" s="17"/>
      <c r="BL362" s="16"/>
      <c r="BM362" s="17"/>
      <c r="BN362" s="16"/>
      <c r="BO362" s="17"/>
      <c r="BP362" s="16"/>
      <c r="BQ362" s="17"/>
      <c r="BR362" s="16"/>
      <c r="BS362" s="17"/>
      <c r="BT362" s="16"/>
      <c r="BU362" s="17"/>
      <c r="BV362" s="16"/>
      <c r="BW362" s="17"/>
      <c r="BX362" s="16"/>
      <c r="BY362" s="17"/>
      <c r="BZ362" s="16"/>
      <c r="CA362" s="17"/>
      <c r="CB362" s="16"/>
      <c r="CC362" s="17"/>
      <c r="CD362" s="16"/>
      <c r="CE362" s="15"/>
      <c r="CF362" s="16"/>
      <c r="CG362" s="15"/>
      <c r="CH362" s="16"/>
      <c r="CI362" s="15"/>
      <c r="CJ362" s="16"/>
      <c r="CK362" s="15"/>
      <c r="CL362" s="16"/>
      <c r="CM362" s="15"/>
      <c r="CN362" s="16"/>
      <c r="CO362" s="15"/>
      <c r="CP362" s="16"/>
      <c r="CQ362" s="19"/>
      <c r="CR362" s="20">
        <f t="shared" si="25"/>
        <v>57080</v>
      </c>
      <c r="CS362" s="20">
        <f t="shared" si="25"/>
        <v>12500</v>
      </c>
      <c r="CT362" s="21">
        <f t="shared" si="27"/>
        <v>44580</v>
      </c>
      <c r="CU362" s="1"/>
      <c r="CV362" s="1"/>
    </row>
    <row r="363" spans="1:100" ht="20.25" customHeight="1">
      <c r="A363" s="7">
        <v>188</v>
      </c>
      <c r="B363" s="35" t="s">
        <v>1130</v>
      </c>
      <c r="C363" s="9" t="s">
        <v>1131</v>
      </c>
      <c r="D363" s="9" t="s">
        <v>1414</v>
      </c>
      <c r="E363" s="9" t="s">
        <v>1411</v>
      </c>
      <c r="F363" s="83" t="s">
        <v>1132</v>
      </c>
      <c r="G363" s="22"/>
      <c r="H363" s="84"/>
      <c r="I363" s="62">
        <v>6600</v>
      </c>
      <c r="J363" s="84"/>
      <c r="K363" s="27">
        <f t="shared" si="26"/>
        <v>0</v>
      </c>
      <c r="L363" s="2"/>
      <c r="M363" s="15">
        <v>1500</v>
      </c>
      <c r="N363" s="16">
        <v>1500</v>
      </c>
      <c r="O363" s="15">
        <v>1000</v>
      </c>
      <c r="P363" s="16">
        <v>1000</v>
      </c>
      <c r="Q363" s="15">
        <v>5000</v>
      </c>
      <c r="R363" s="16">
        <v>5000</v>
      </c>
      <c r="S363" s="15">
        <v>8000</v>
      </c>
      <c r="T363" s="16">
        <v>0</v>
      </c>
      <c r="U363" s="15"/>
      <c r="V363" s="16"/>
      <c r="W363" s="18">
        <v>4620</v>
      </c>
      <c r="X363" s="16"/>
      <c r="Y363" s="18">
        <v>4620</v>
      </c>
      <c r="Z363" s="16"/>
      <c r="AA363" s="18">
        <v>4620</v>
      </c>
      <c r="AB363" s="16"/>
      <c r="AC363" s="18">
        <v>4620</v>
      </c>
      <c r="AD363" s="16">
        <v>8000</v>
      </c>
      <c r="AE363" s="18">
        <v>4620</v>
      </c>
      <c r="AF363" s="16">
        <v>9240</v>
      </c>
      <c r="AG363" s="18">
        <v>4620</v>
      </c>
      <c r="AH363" s="16">
        <v>18480</v>
      </c>
      <c r="AI363" s="18">
        <v>4620</v>
      </c>
      <c r="AJ363" s="16"/>
      <c r="AK363" s="18">
        <v>4620</v>
      </c>
      <c r="AL363" s="16">
        <v>4620</v>
      </c>
      <c r="AM363" s="18">
        <v>4620</v>
      </c>
      <c r="AN363" s="16"/>
      <c r="AO363" s="85"/>
      <c r="AP363" s="16"/>
      <c r="AQ363" s="85"/>
      <c r="AR363" s="16"/>
      <c r="AS363" s="85"/>
      <c r="AT363" s="16"/>
      <c r="AU363" s="17"/>
      <c r="AV363" s="16"/>
      <c r="AW363" s="17"/>
      <c r="AX363" s="16"/>
      <c r="AY363" s="17"/>
      <c r="AZ363" s="16"/>
      <c r="BA363" s="17"/>
      <c r="BB363" s="16"/>
      <c r="BC363" s="17"/>
      <c r="BD363" s="16"/>
      <c r="BE363" s="17"/>
      <c r="BF363" s="16"/>
      <c r="BG363" s="17"/>
      <c r="BH363" s="16"/>
      <c r="BI363" s="17"/>
      <c r="BJ363" s="16"/>
      <c r="BK363" s="17"/>
      <c r="BL363" s="16"/>
      <c r="BM363" s="17"/>
      <c r="BN363" s="16"/>
      <c r="BO363" s="17"/>
      <c r="BP363" s="16"/>
      <c r="BQ363" s="17"/>
      <c r="BR363" s="16"/>
      <c r="BS363" s="17"/>
      <c r="BT363" s="16"/>
      <c r="BU363" s="17"/>
      <c r="BV363" s="16"/>
      <c r="BW363" s="17"/>
      <c r="BX363" s="16"/>
      <c r="BY363" s="17"/>
      <c r="BZ363" s="16"/>
      <c r="CA363" s="17"/>
      <c r="CB363" s="16"/>
      <c r="CC363" s="17"/>
      <c r="CD363" s="16"/>
      <c r="CE363" s="15"/>
      <c r="CF363" s="16"/>
      <c r="CG363" s="15"/>
      <c r="CH363" s="16"/>
      <c r="CI363" s="15"/>
      <c r="CJ363" s="16"/>
      <c r="CK363" s="15"/>
      <c r="CL363" s="16"/>
      <c r="CM363" s="15"/>
      <c r="CN363" s="16"/>
      <c r="CO363" s="15"/>
      <c r="CP363" s="16"/>
      <c r="CQ363" s="19"/>
      <c r="CR363" s="20">
        <f t="shared" si="25"/>
        <v>57080</v>
      </c>
      <c r="CS363" s="20">
        <f t="shared" si="25"/>
        <v>47840</v>
      </c>
      <c r="CT363" s="21">
        <f t="shared" si="27"/>
        <v>9240</v>
      </c>
      <c r="CU363" s="1"/>
      <c r="CV363" s="1"/>
    </row>
    <row r="364" spans="1:100" ht="20.25" customHeight="1">
      <c r="A364" s="7">
        <v>189</v>
      </c>
      <c r="B364" s="35" t="s">
        <v>1133</v>
      </c>
      <c r="C364" s="9" t="s">
        <v>1134</v>
      </c>
      <c r="D364" s="9" t="s">
        <v>1414</v>
      </c>
      <c r="E364" s="9" t="s">
        <v>1411</v>
      </c>
      <c r="F364" s="83" t="s">
        <v>1135</v>
      </c>
      <c r="G364" s="39"/>
      <c r="H364" s="84"/>
      <c r="I364" s="62">
        <v>6600</v>
      </c>
      <c r="J364" s="84"/>
      <c r="K364" s="27">
        <f t="shared" si="26"/>
        <v>0</v>
      </c>
      <c r="L364" s="2"/>
      <c r="M364" s="15">
        <v>1500</v>
      </c>
      <c r="N364" s="16">
        <v>1500</v>
      </c>
      <c r="O364" s="15">
        <v>1000</v>
      </c>
      <c r="P364" s="16">
        <v>1000</v>
      </c>
      <c r="Q364" s="15">
        <v>5000</v>
      </c>
      <c r="R364" s="16">
        <v>5000</v>
      </c>
      <c r="S364" s="15">
        <v>8000</v>
      </c>
      <c r="T364" s="16">
        <v>0</v>
      </c>
      <c r="U364" s="15"/>
      <c r="V364" s="16"/>
      <c r="W364" s="18">
        <v>4620</v>
      </c>
      <c r="X364" s="16">
        <v>0</v>
      </c>
      <c r="Y364" s="18">
        <v>4620</v>
      </c>
      <c r="Z364" s="16">
        <v>0</v>
      </c>
      <c r="AA364" s="18">
        <v>4620</v>
      </c>
      <c r="AB364" s="16">
        <v>0</v>
      </c>
      <c r="AC364" s="18">
        <v>4620</v>
      </c>
      <c r="AD364" s="16">
        <v>26480</v>
      </c>
      <c r="AE364" s="18">
        <v>4620</v>
      </c>
      <c r="AF364" s="16"/>
      <c r="AG364" s="18">
        <v>4620</v>
      </c>
      <c r="AH364" s="16">
        <v>4620</v>
      </c>
      <c r="AI364" s="18">
        <v>4620</v>
      </c>
      <c r="AJ364" s="16"/>
      <c r="AK364" s="18">
        <v>4620</v>
      </c>
      <c r="AL364" s="16">
        <v>9240</v>
      </c>
      <c r="AM364" s="18">
        <v>4620</v>
      </c>
      <c r="AN364" s="16"/>
      <c r="AO364" s="85"/>
      <c r="AP364" s="16"/>
      <c r="AQ364" s="85"/>
      <c r="AR364" s="16"/>
      <c r="AS364" s="85"/>
      <c r="AT364" s="16"/>
      <c r="AU364" s="17"/>
      <c r="AV364" s="16"/>
      <c r="AW364" s="17"/>
      <c r="AX364" s="16"/>
      <c r="AY364" s="17"/>
      <c r="AZ364" s="16"/>
      <c r="BA364" s="17"/>
      <c r="BB364" s="16"/>
      <c r="BC364" s="17"/>
      <c r="BD364" s="16"/>
      <c r="BE364" s="17"/>
      <c r="BF364" s="16"/>
      <c r="BG364" s="17"/>
      <c r="BH364" s="16"/>
      <c r="BI364" s="17"/>
      <c r="BJ364" s="16"/>
      <c r="BK364" s="17"/>
      <c r="BL364" s="16"/>
      <c r="BM364" s="17"/>
      <c r="BN364" s="16"/>
      <c r="BO364" s="17"/>
      <c r="BP364" s="16"/>
      <c r="BQ364" s="17"/>
      <c r="BR364" s="16"/>
      <c r="BS364" s="17"/>
      <c r="BT364" s="16"/>
      <c r="BU364" s="17"/>
      <c r="BV364" s="16"/>
      <c r="BW364" s="17"/>
      <c r="BX364" s="16"/>
      <c r="BY364" s="17"/>
      <c r="BZ364" s="16"/>
      <c r="CA364" s="17"/>
      <c r="CB364" s="16"/>
      <c r="CC364" s="17"/>
      <c r="CD364" s="16"/>
      <c r="CE364" s="15"/>
      <c r="CF364" s="16"/>
      <c r="CG364" s="15"/>
      <c r="CH364" s="16"/>
      <c r="CI364" s="15"/>
      <c r="CJ364" s="16"/>
      <c r="CK364" s="15"/>
      <c r="CL364" s="16"/>
      <c r="CM364" s="15"/>
      <c r="CN364" s="16"/>
      <c r="CO364" s="15"/>
      <c r="CP364" s="16"/>
      <c r="CQ364" s="19"/>
      <c r="CR364" s="20">
        <f t="shared" si="25"/>
        <v>57080</v>
      </c>
      <c r="CS364" s="20">
        <f t="shared" si="25"/>
        <v>47840</v>
      </c>
      <c r="CT364" s="21">
        <f t="shared" si="27"/>
        <v>9240</v>
      </c>
      <c r="CU364" s="1"/>
      <c r="CV364" s="1"/>
    </row>
    <row r="365" spans="1:100" ht="20.25" customHeight="1">
      <c r="A365" s="7">
        <v>190</v>
      </c>
      <c r="B365" s="35" t="s">
        <v>1136</v>
      </c>
      <c r="C365" s="9" t="s">
        <v>1137</v>
      </c>
      <c r="D365" s="9" t="s">
        <v>1414</v>
      </c>
      <c r="E365" s="9" t="s">
        <v>1411</v>
      </c>
      <c r="F365" s="83" t="s">
        <v>1138</v>
      </c>
      <c r="G365" s="22"/>
      <c r="H365" s="84"/>
      <c r="I365" s="62">
        <v>6600</v>
      </c>
      <c r="J365" s="84"/>
      <c r="K365" s="27">
        <f t="shared" si="26"/>
        <v>0</v>
      </c>
      <c r="L365" s="2"/>
      <c r="M365" s="15">
        <v>1500</v>
      </c>
      <c r="N365" s="16">
        <v>1500</v>
      </c>
      <c r="O365" s="15">
        <v>1000</v>
      </c>
      <c r="P365" s="16">
        <v>1000</v>
      </c>
      <c r="Q365" s="15">
        <v>5000</v>
      </c>
      <c r="R365" s="16">
        <v>5000</v>
      </c>
      <c r="S365" s="15">
        <v>8000</v>
      </c>
      <c r="T365" s="16">
        <v>0</v>
      </c>
      <c r="U365" s="15"/>
      <c r="V365" s="16"/>
      <c r="W365" s="18">
        <v>4620</v>
      </c>
      <c r="X365" s="16">
        <v>0</v>
      </c>
      <c r="Y365" s="18">
        <v>4620</v>
      </c>
      <c r="Z365" s="16">
        <f>4620+0</f>
        <v>4620</v>
      </c>
      <c r="AA365" s="18">
        <v>4620</v>
      </c>
      <c r="AB365" s="16">
        <f>4620+0</f>
        <v>4620</v>
      </c>
      <c r="AC365" s="18">
        <v>4620</v>
      </c>
      <c r="AD365" s="16">
        <v>12620</v>
      </c>
      <c r="AE365" s="18">
        <v>4620</v>
      </c>
      <c r="AF365" s="16">
        <v>4620</v>
      </c>
      <c r="AG365" s="18">
        <v>4620</v>
      </c>
      <c r="AH365" s="16">
        <v>9240</v>
      </c>
      <c r="AI365" s="18">
        <v>4620</v>
      </c>
      <c r="AJ365" s="16"/>
      <c r="AK365" s="18">
        <v>4620</v>
      </c>
      <c r="AL365" s="16"/>
      <c r="AM365" s="18">
        <v>4620</v>
      </c>
      <c r="AN365" s="16">
        <v>9240</v>
      </c>
      <c r="AO365" s="85"/>
      <c r="AP365" s="16"/>
      <c r="AQ365" s="85"/>
      <c r="AR365" s="16"/>
      <c r="AS365" s="85"/>
      <c r="AT365" s="16"/>
      <c r="AU365" s="17"/>
      <c r="AV365" s="16"/>
      <c r="AW365" s="17"/>
      <c r="AX365" s="16"/>
      <c r="AY365" s="17"/>
      <c r="AZ365" s="16"/>
      <c r="BA365" s="17"/>
      <c r="BB365" s="16"/>
      <c r="BC365" s="17"/>
      <c r="BD365" s="16"/>
      <c r="BE365" s="17"/>
      <c r="BF365" s="16"/>
      <c r="BG365" s="17"/>
      <c r="BH365" s="16"/>
      <c r="BI365" s="17"/>
      <c r="BJ365" s="16"/>
      <c r="BK365" s="17"/>
      <c r="BL365" s="16"/>
      <c r="BM365" s="17"/>
      <c r="BN365" s="16"/>
      <c r="BO365" s="17"/>
      <c r="BP365" s="16"/>
      <c r="BQ365" s="17"/>
      <c r="BR365" s="16"/>
      <c r="BS365" s="17"/>
      <c r="BT365" s="16"/>
      <c r="BU365" s="17"/>
      <c r="BV365" s="16"/>
      <c r="BW365" s="17"/>
      <c r="BX365" s="16"/>
      <c r="BY365" s="17"/>
      <c r="BZ365" s="16"/>
      <c r="CA365" s="17"/>
      <c r="CB365" s="16"/>
      <c r="CC365" s="17"/>
      <c r="CD365" s="16"/>
      <c r="CE365" s="15"/>
      <c r="CF365" s="16"/>
      <c r="CG365" s="15"/>
      <c r="CH365" s="16"/>
      <c r="CI365" s="15"/>
      <c r="CJ365" s="16"/>
      <c r="CK365" s="15"/>
      <c r="CL365" s="16"/>
      <c r="CM365" s="15"/>
      <c r="CN365" s="16"/>
      <c r="CO365" s="15"/>
      <c r="CP365" s="16"/>
      <c r="CQ365" s="19"/>
      <c r="CR365" s="20">
        <f t="shared" si="25"/>
        <v>57080</v>
      </c>
      <c r="CS365" s="20">
        <f t="shared" si="25"/>
        <v>52460</v>
      </c>
      <c r="CT365" s="21">
        <f t="shared" si="27"/>
        <v>4620</v>
      </c>
      <c r="CU365" s="1"/>
      <c r="CV365" s="1"/>
    </row>
    <row r="366" spans="1:100" ht="20.25" customHeight="1">
      <c r="A366" s="7">
        <v>191</v>
      </c>
      <c r="B366" s="35" t="s">
        <v>1139</v>
      </c>
      <c r="C366" s="9" t="s">
        <v>1140</v>
      </c>
      <c r="D366" s="9" t="s">
        <v>1414</v>
      </c>
      <c r="E366" s="9" t="s">
        <v>1411</v>
      </c>
      <c r="F366" s="83" t="s">
        <v>1141</v>
      </c>
      <c r="G366" s="145" t="s">
        <v>383</v>
      </c>
      <c r="H366" s="24" t="s">
        <v>1417</v>
      </c>
      <c r="I366" s="62">
        <v>6200</v>
      </c>
      <c r="J366" s="24"/>
      <c r="K366" s="14">
        <f t="shared" si="26"/>
        <v>0</v>
      </c>
      <c r="L366" s="2"/>
      <c r="M366" s="15">
        <v>1500</v>
      </c>
      <c r="N366" s="16">
        <v>1500</v>
      </c>
      <c r="O366" s="15">
        <v>1000</v>
      </c>
      <c r="P366" s="16">
        <v>1000</v>
      </c>
      <c r="Q366" s="15">
        <v>5000</v>
      </c>
      <c r="R366" s="16">
        <v>5000</v>
      </c>
      <c r="S366" s="15">
        <v>8000</v>
      </c>
      <c r="T366" s="16">
        <v>0</v>
      </c>
      <c r="U366" s="15"/>
      <c r="V366" s="16"/>
      <c r="W366" s="18">
        <v>4340</v>
      </c>
      <c r="X366" s="16">
        <v>0</v>
      </c>
      <c r="Y366" s="18">
        <v>4340</v>
      </c>
      <c r="Z366" s="16">
        <f>12620+4620</f>
        <v>17240</v>
      </c>
      <c r="AA366" s="18">
        <v>4340</v>
      </c>
      <c r="AB366" s="16">
        <v>0</v>
      </c>
      <c r="AC366" s="18">
        <v>4340</v>
      </c>
      <c r="AD366" s="16">
        <v>8120</v>
      </c>
      <c r="AE366" s="18">
        <v>4340</v>
      </c>
      <c r="AF366" s="16"/>
      <c r="AG366" s="18">
        <v>4340</v>
      </c>
      <c r="AH366" s="16"/>
      <c r="AI366" s="18">
        <v>4340</v>
      </c>
      <c r="AJ366" s="16"/>
      <c r="AK366" s="18">
        <v>4340</v>
      </c>
      <c r="AL366" s="16"/>
      <c r="AM366" s="18">
        <v>4340</v>
      </c>
      <c r="AN366" s="16">
        <v>17360</v>
      </c>
      <c r="AO366" s="85"/>
      <c r="AP366" s="16"/>
      <c r="AQ366" s="85"/>
      <c r="AR366" s="16"/>
      <c r="AS366" s="85"/>
      <c r="AT366" s="16"/>
      <c r="AU366" s="17"/>
      <c r="AV366" s="16"/>
      <c r="AW366" s="17"/>
      <c r="AX366" s="16"/>
      <c r="AY366" s="17"/>
      <c r="AZ366" s="16"/>
      <c r="BA366" s="17"/>
      <c r="BB366" s="16"/>
      <c r="BC366" s="17"/>
      <c r="BD366" s="16"/>
      <c r="BE366" s="17"/>
      <c r="BF366" s="16"/>
      <c r="BG366" s="17"/>
      <c r="BH366" s="16"/>
      <c r="BI366" s="17"/>
      <c r="BJ366" s="16"/>
      <c r="BK366" s="17"/>
      <c r="BL366" s="16"/>
      <c r="BM366" s="17"/>
      <c r="BN366" s="16"/>
      <c r="BO366" s="17"/>
      <c r="BP366" s="16"/>
      <c r="BQ366" s="17"/>
      <c r="BR366" s="16"/>
      <c r="BS366" s="17"/>
      <c r="BT366" s="16"/>
      <c r="BU366" s="17"/>
      <c r="BV366" s="16"/>
      <c r="BW366" s="17"/>
      <c r="BX366" s="16"/>
      <c r="BY366" s="17"/>
      <c r="BZ366" s="16"/>
      <c r="CA366" s="17"/>
      <c r="CB366" s="16"/>
      <c r="CC366" s="17"/>
      <c r="CD366" s="16"/>
      <c r="CE366" s="15"/>
      <c r="CF366" s="16"/>
      <c r="CG366" s="15"/>
      <c r="CH366" s="16"/>
      <c r="CI366" s="15"/>
      <c r="CJ366" s="16"/>
      <c r="CK366" s="15"/>
      <c r="CL366" s="16"/>
      <c r="CM366" s="15"/>
      <c r="CN366" s="16"/>
      <c r="CO366" s="15"/>
      <c r="CP366" s="16"/>
      <c r="CQ366" s="19"/>
      <c r="CR366" s="20">
        <f t="shared" si="25"/>
        <v>54560</v>
      </c>
      <c r="CS366" s="20">
        <f t="shared" si="25"/>
        <v>50220</v>
      </c>
      <c r="CT366" s="21">
        <f t="shared" si="27"/>
        <v>4340</v>
      </c>
      <c r="CU366" s="1"/>
      <c r="CV366" s="1"/>
    </row>
    <row r="367" spans="1:100" ht="20.25" customHeight="1">
      <c r="A367" s="7">
        <v>126</v>
      </c>
      <c r="B367" s="35" t="s">
        <v>399</v>
      </c>
      <c r="C367" s="9" t="s">
        <v>400</v>
      </c>
      <c r="D367" s="9" t="s">
        <v>1414</v>
      </c>
      <c r="E367" s="9" t="s">
        <v>1412</v>
      </c>
      <c r="F367" s="10" t="s">
        <v>401</v>
      </c>
      <c r="G367" s="22"/>
      <c r="H367" s="24"/>
      <c r="I367" s="12">
        <v>6600</v>
      </c>
      <c r="J367" s="24"/>
      <c r="K367" s="14">
        <f>CT367</f>
        <v>12620</v>
      </c>
      <c r="L367" s="2"/>
      <c r="M367" s="15">
        <v>1500</v>
      </c>
      <c r="N367" s="16">
        <v>1500</v>
      </c>
      <c r="O367" s="15">
        <v>1000</v>
      </c>
      <c r="P367" s="16">
        <v>1000</v>
      </c>
      <c r="Q367" s="15">
        <v>5000</v>
      </c>
      <c r="R367" s="16">
        <v>5000</v>
      </c>
      <c r="S367" s="15">
        <v>8000</v>
      </c>
      <c r="T367" s="16"/>
      <c r="U367" s="17"/>
      <c r="V367" s="16"/>
      <c r="W367" s="15"/>
      <c r="X367" s="16"/>
      <c r="Y367" s="18">
        <v>4620</v>
      </c>
      <c r="Z367" s="16">
        <v>4620</v>
      </c>
      <c r="AA367" s="18">
        <v>4620</v>
      </c>
      <c r="AB367" s="16">
        <v>4620</v>
      </c>
      <c r="AC367" s="18">
        <v>4620</v>
      </c>
      <c r="AD367" s="16">
        <v>4620</v>
      </c>
      <c r="AE367" s="18">
        <v>4620</v>
      </c>
      <c r="AF367" s="16">
        <v>4620</v>
      </c>
      <c r="AG367" s="18">
        <v>4620</v>
      </c>
      <c r="AH367" s="16">
        <v>4620</v>
      </c>
      <c r="AI367" s="18">
        <v>4620</v>
      </c>
      <c r="AJ367" s="16">
        <v>4620</v>
      </c>
      <c r="AK367" s="18">
        <v>4620</v>
      </c>
      <c r="AL367" s="16">
        <v>4620</v>
      </c>
      <c r="AM367" s="18">
        <v>4620</v>
      </c>
      <c r="AN367" s="16"/>
      <c r="AO367" s="18">
        <v>4620</v>
      </c>
      <c r="AP367" s="16">
        <v>4620</v>
      </c>
      <c r="AQ367" s="17"/>
      <c r="AR367" s="16"/>
      <c r="AS367" s="17"/>
      <c r="AT367" s="16"/>
      <c r="AU367" s="17"/>
      <c r="AV367" s="16"/>
      <c r="AW367" s="17"/>
      <c r="AX367" s="16"/>
      <c r="AY367" s="17"/>
      <c r="AZ367" s="16"/>
      <c r="BA367" s="17"/>
      <c r="BB367" s="16"/>
      <c r="BC367" s="17"/>
      <c r="BD367" s="16"/>
      <c r="BE367" s="17"/>
      <c r="BF367" s="16"/>
      <c r="BG367" s="17"/>
      <c r="BH367" s="16"/>
      <c r="BI367" s="17"/>
      <c r="BJ367" s="16"/>
      <c r="BK367" s="17"/>
      <c r="BL367" s="16"/>
      <c r="BM367" s="17"/>
      <c r="BN367" s="16"/>
      <c r="BO367" s="17"/>
      <c r="BP367" s="16"/>
      <c r="BQ367" s="17"/>
      <c r="BR367" s="16"/>
      <c r="BS367" s="17"/>
      <c r="BT367" s="16"/>
      <c r="BU367" s="17"/>
      <c r="BV367" s="16"/>
      <c r="BW367" s="17"/>
      <c r="BX367" s="16"/>
      <c r="BY367" s="17"/>
      <c r="BZ367" s="16"/>
      <c r="CA367" s="17"/>
      <c r="CB367" s="16"/>
      <c r="CC367" s="17"/>
      <c r="CD367" s="16"/>
      <c r="CE367" s="15"/>
      <c r="CF367" s="16"/>
      <c r="CG367" s="15"/>
      <c r="CH367" s="16"/>
      <c r="CI367" s="15"/>
      <c r="CJ367" s="16"/>
      <c r="CK367" s="15"/>
      <c r="CL367" s="16"/>
      <c r="CM367" s="15"/>
      <c r="CN367" s="16"/>
      <c r="CO367" s="15"/>
      <c r="CP367" s="16"/>
      <c r="CQ367" s="19"/>
      <c r="CR367" s="20">
        <f t="shared" si="25"/>
        <v>57080</v>
      </c>
      <c r="CS367" s="20">
        <f t="shared" si="25"/>
        <v>44460</v>
      </c>
      <c r="CT367" s="21">
        <f t="shared" si="27"/>
        <v>12620</v>
      </c>
      <c r="CU367" s="1"/>
      <c r="CV367" s="1"/>
    </row>
    <row r="368" spans="1:100" ht="20.25" customHeight="1">
      <c r="A368" s="7">
        <v>192</v>
      </c>
      <c r="B368" s="35" t="s">
        <v>1142</v>
      </c>
      <c r="C368" s="9" t="s">
        <v>1143</v>
      </c>
      <c r="D368" s="9" t="s">
        <v>1414</v>
      </c>
      <c r="E368" s="9" t="s">
        <v>1411</v>
      </c>
      <c r="F368" s="83" t="s">
        <v>1144</v>
      </c>
      <c r="G368" s="89" t="s">
        <v>383</v>
      </c>
      <c r="H368" s="13" t="s">
        <v>1417</v>
      </c>
      <c r="I368" s="62">
        <v>6200</v>
      </c>
      <c r="K368" s="14">
        <f>CV368</f>
        <v>0</v>
      </c>
      <c r="L368" s="2"/>
      <c r="M368" s="15">
        <v>1500</v>
      </c>
      <c r="N368" s="16">
        <v>1500</v>
      </c>
      <c r="O368" s="15">
        <v>1000</v>
      </c>
      <c r="P368" s="16">
        <v>1000</v>
      </c>
      <c r="Q368" s="15">
        <v>5000</v>
      </c>
      <c r="R368" s="16">
        <v>5000</v>
      </c>
      <c r="S368" s="15">
        <v>8000</v>
      </c>
      <c r="T368" s="16">
        <v>0</v>
      </c>
      <c r="U368" s="15"/>
      <c r="V368" s="16"/>
      <c r="W368" s="18">
        <v>4340</v>
      </c>
      <c r="X368" s="16">
        <v>12620</v>
      </c>
      <c r="Y368" s="18">
        <v>4340</v>
      </c>
      <c r="Z368" s="16">
        <v>0</v>
      </c>
      <c r="AA368" s="18">
        <v>4340</v>
      </c>
      <c r="AB368" s="16">
        <v>0</v>
      </c>
      <c r="AC368" s="18">
        <v>4340</v>
      </c>
      <c r="AD368" s="16">
        <v>13860</v>
      </c>
      <c r="AE368" s="18">
        <v>4340</v>
      </c>
      <c r="AF368" s="16"/>
      <c r="AG368" s="18">
        <v>4340</v>
      </c>
      <c r="AH368" s="16"/>
      <c r="AI368" s="18">
        <v>4340</v>
      </c>
      <c r="AJ368" s="16"/>
      <c r="AK368" s="18">
        <v>4340</v>
      </c>
      <c r="AL368" s="16"/>
      <c r="AM368" s="18">
        <v>4340</v>
      </c>
      <c r="AN368" s="16">
        <v>18480</v>
      </c>
      <c r="AO368" s="85"/>
      <c r="AP368" s="16"/>
      <c r="AQ368" s="85"/>
      <c r="AR368" s="16"/>
      <c r="AS368" s="85"/>
      <c r="AT368" s="16"/>
      <c r="AU368" s="17"/>
      <c r="AV368" s="16"/>
      <c r="AW368" s="17"/>
      <c r="AX368" s="16"/>
      <c r="AY368" s="17"/>
      <c r="AZ368" s="16"/>
      <c r="BA368" s="17"/>
      <c r="BB368" s="16"/>
      <c r="BC368" s="17"/>
      <c r="BD368" s="16"/>
      <c r="BE368" s="17"/>
      <c r="BF368" s="16"/>
      <c r="BG368" s="17"/>
      <c r="BH368" s="16"/>
      <c r="BI368" s="17"/>
      <c r="BJ368" s="16"/>
      <c r="BK368" s="17"/>
      <c r="BL368" s="16"/>
      <c r="BM368" s="17"/>
      <c r="BN368" s="16"/>
      <c r="BO368" s="17"/>
      <c r="BP368" s="16"/>
      <c r="BQ368" s="17"/>
      <c r="BR368" s="16"/>
      <c r="BS368" s="17"/>
      <c r="BT368" s="16"/>
      <c r="BU368" s="17"/>
      <c r="BV368" s="16"/>
      <c r="BW368" s="17"/>
      <c r="BX368" s="16"/>
      <c r="BY368" s="17"/>
      <c r="BZ368" s="16"/>
      <c r="CA368" s="17"/>
      <c r="CB368" s="16"/>
      <c r="CC368" s="17"/>
      <c r="CD368" s="16"/>
      <c r="CE368" s="15"/>
      <c r="CF368" s="16"/>
      <c r="CG368" s="15"/>
      <c r="CH368" s="16"/>
      <c r="CI368" s="15"/>
      <c r="CJ368" s="16"/>
      <c r="CK368" s="15"/>
      <c r="CL368" s="16"/>
      <c r="CM368" s="15"/>
      <c r="CN368" s="16"/>
      <c r="CO368" s="15"/>
      <c r="CP368" s="16"/>
      <c r="CQ368" s="19"/>
      <c r="CR368" s="20">
        <f t="shared" si="25"/>
        <v>54560</v>
      </c>
      <c r="CS368" s="20">
        <f t="shared" si="25"/>
        <v>52460</v>
      </c>
      <c r="CT368" s="21">
        <f t="shared" si="27"/>
        <v>2100</v>
      </c>
      <c r="CU368" s="1"/>
      <c r="CV368" s="1"/>
    </row>
    <row r="369" spans="1:100" ht="20.25" customHeight="1">
      <c r="A369" s="7">
        <v>127</v>
      </c>
      <c r="B369" s="35" t="s">
        <v>402</v>
      </c>
      <c r="C369" s="9" t="s">
        <v>403</v>
      </c>
      <c r="D369" s="9" t="s">
        <v>1414</v>
      </c>
      <c r="E369" s="9" t="s">
        <v>1412</v>
      </c>
      <c r="F369" s="10" t="s">
        <v>404</v>
      </c>
      <c r="G369" s="143" t="s">
        <v>18</v>
      </c>
      <c r="H369" s="24" t="s">
        <v>1417</v>
      </c>
      <c r="I369" s="12">
        <v>6200</v>
      </c>
      <c r="J369" s="24"/>
      <c r="K369" s="14">
        <f>CT369</f>
        <v>-2520</v>
      </c>
      <c r="L369" s="2"/>
      <c r="M369" s="15">
        <v>1500</v>
      </c>
      <c r="N369" s="16">
        <v>1500</v>
      </c>
      <c r="O369" s="15">
        <v>1000</v>
      </c>
      <c r="P369" s="16">
        <v>1000</v>
      </c>
      <c r="Q369" s="15">
        <v>5000</v>
      </c>
      <c r="R369" s="16">
        <v>5000</v>
      </c>
      <c r="S369" s="15">
        <v>8000</v>
      </c>
      <c r="T369" s="16">
        <v>0</v>
      </c>
      <c r="U369" s="17"/>
      <c r="V369" s="16"/>
      <c r="W369" s="15"/>
      <c r="X369" s="16"/>
      <c r="Y369" s="18">
        <v>4340</v>
      </c>
      <c r="Z369" s="16">
        <f>4620+8000</f>
        <v>12620</v>
      </c>
      <c r="AA369" s="18">
        <v>4340</v>
      </c>
      <c r="AB369" s="16">
        <v>4620</v>
      </c>
      <c r="AC369" s="18">
        <v>4340</v>
      </c>
      <c r="AD369" s="16">
        <v>4620</v>
      </c>
      <c r="AE369" s="18">
        <v>4340</v>
      </c>
      <c r="AF369" s="16">
        <v>4620</v>
      </c>
      <c r="AG369" s="18">
        <v>4340</v>
      </c>
      <c r="AH369" s="16">
        <v>4620</v>
      </c>
      <c r="AI369" s="18">
        <v>4340</v>
      </c>
      <c r="AJ369" s="16">
        <v>4620</v>
      </c>
      <c r="AK369" s="18">
        <v>4340</v>
      </c>
      <c r="AL369" s="16">
        <v>4620</v>
      </c>
      <c r="AM369" s="18">
        <v>4340</v>
      </c>
      <c r="AN369" s="16"/>
      <c r="AO369" s="18">
        <v>4340</v>
      </c>
      <c r="AP369" s="16">
        <v>9240</v>
      </c>
      <c r="AQ369" s="17"/>
      <c r="AR369" s="16"/>
      <c r="AS369" s="17"/>
      <c r="AT369" s="16"/>
      <c r="AU369" s="17"/>
      <c r="AV369" s="16"/>
      <c r="AW369" s="17"/>
      <c r="AX369" s="16"/>
      <c r="AY369" s="17"/>
      <c r="AZ369" s="16"/>
      <c r="BA369" s="17"/>
      <c r="BB369" s="16"/>
      <c r="BC369" s="17"/>
      <c r="BD369" s="16"/>
      <c r="BE369" s="17"/>
      <c r="BF369" s="16"/>
      <c r="BG369" s="17"/>
      <c r="BH369" s="16"/>
      <c r="BI369" s="17"/>
      <c r="BJ369" s="16"/>
      <c r="BK369" s="17"/>
      <c r="BL369" s="16"/>
      <c r="BM369" s="17"/>
      <c r="BN369" s="16"/>
      <c r="BO369" s="17"/>
      <c r="BP369" s="16"/>
      <c r="BQ369" s="17"/>
      <c r="BR369" s="16"/>
      <c r="BS369" s="17"/>
      <c r="BT369" s="16"/>
      <c r="BU369" s="17"/>
      <c r="BV369" s="16"/>
      <c r="BW369" s="17"/>
      <c r="BX369" s="16"/>
      <c r="BY369" s="17"/>
      <c r="BZ369" s="16"/>
      <c r="CA369" s="17"/>
      <c r="CB369" s="16"/>
      <c r="CC369" s="17"/>
      <c r="CD369" s="16"/>
      <c r="CE369" s="15"/>
      <c r="CF369" s="16"/>
      <c r="CG369" s="15"/>
      <c r="CH369" s="16"/>
      <c r="CI369" s="15"/>
      <c r="CJ369" s="16"/>
      <c r="CK369" s="15"/>
      <c r="CL369" s="16"/>
      <c r="CM369" s="15"/>
      <c r="CN369" s="16"/>
      <c r="CO369" s="15"/>
      <c r="CP369" s="16"/>
      <c r="CQ369" s="19"/>
      <c r="CR369" s="20">
        <f t="shared" si="25"/>
        <v>54560</v>
      </c>
      <c r="CS369" s="36">
        <f t="shared" si="25"/>
        <v>57080</v>
      </c>
      <c r="CT369" s="21">
        <f t="shared" si="27"/>
        <v>-2520</v>
      </c>
      <c r="CU369" s="1"/>
      <c r="CV369" s="1"/>
    </row>
    <row r="370" spans="1:100" ht="20.25" customHeight="1">
      <c r="A370" s="7">
        <v>193</v>
      </c>
      <c r="B370" s="35" t="s">
        <v>1145</v>
      </c>
      <c r="C370" s="9" t="s">
        <v>1146</v>
      </c>
      <c r="D370" s="9" t="s">
        <v>1414</v>
      </c>
      <c r="E370" s="9" t="s">
        <v>1411</v>
      </c>
      <c r="F370" s="83" t="s">
        <v>1147</v>
      </c>
      <c r="G370" s="89" t="s">
        <v>383</v>
      </c>
      <c r="H370" s="13" t="s">
        <v>1417</v>
      </c>
      <c r="I370" s="62">
        <v>6200</v>
      </c>
      <c r="K370" s="14">
        <f>CV370</f>
        <v>0</v>
      </c>
      <c r="L370" s="2"/>
      <c r="M370" s="15">
        <v>1500</v>
      </c>
      <c r="N370" s="16">
        <v>1500</v>
      </c>
      <c r="O370" s="15">
        <v>1000</v>
      </c>
      <c r="P370" s="16">
        <v>1000</v>
      </c>
      <c r="Q370" s="15">
        <v>5000</v>
      </c>
      <c r="R370" s="16">
        <v>5000</v>
      </c>
      <c r="S370" s="15">
        <v>8000</v>
      </c>
      <c r="T370" s="16"/>
      <c r="U370" s="15"/>
      <c r="V370" s="16"/>
      <c r="W370" s="18">
        <v>4340</v>
      </c>
      <c r="X370" s="16">
        <v>0</v>
      </c>
      <c r="Y370" s="18">
        <v>4340</v>
      </c>
      <c r="Z370" s="16">
        <v>0</v>
      </c>
      <c r="AA370" s="18">
        <v>4340</v>
      </c>
      <c r="AB370" s="16">
        <v>13020</v>
      </c>
      <c r="AC370" s="18">
        <v>4340</v>
      </c>
      <c r="AD370" s="16">
        <v>4340</v>
      </c>
      <c r="AE370" s="18">
        <v>4340</v>
      </c>
      <c r="AF370" s="16"/>
      <c r="AG370" s="18">
        <v>4340</v>
      </c>
      <c r="AH370" s="16"/>
      <c r="AI370" s="18">
        <v>4340</v>
      </c>
      <c r="AJ370" s="16"/>
      <c r="AK370" s="18">
        <v>4340</v>
      </c>
      <c r="AL370" s="16"/>
      <c r="AM370" s="18">
        <v>4340</v>
      </c>
      <c r="AN370" s="16">
        <v>8680</v>
      </c>
      <c r="AO370" s="85"/>
      <c r="AP370" s="16"/>
      <c r="AQ370" s="85"/>
      <c r="AR370" s="16"/>
      <c r="AS370" s="85"/>
      <c r="AT370" s="16"/>
      <c r="AU370" s="17"/>
      <c r="AV370" s="16"/>
      <c r="AW370" s="17"/>
      <c r="AX370" s="16"/>
      <c r="AY370" s="17"/>
      <c r="AZ370" s="16"/>
      <c r="BA370" s="17"/>
      <c r="BB370" s="16"/>
      <c r="BC370" s="17"/>
      <c r="BD370" s="16"/>
      <c r="BE370" s="17"/>
      <c r="BF370" s="16"/>
      <c r="BG370" s="17"/>
      <c r="BH370" s="16"/>
      <c r="BI370" s="17"/>
      <c r="BJ370" s="16"/>
      <c r="BK370" s="17"/>
      <c r="BL370" s="16"/>
      <c r="BM370" s="17"/>
      <c r="BN370" s="16"/>
      <c r="BO370" s="17"/>
      <c r="BP370" s="16"/>
      <c r="BQ370" s="17"/>
      <c r="BR370" s="16"/>
      <c r="BS370" s="17"/>
      <c r="BT370" s="16"/>
      <c r="BU370" s="17"/>
      <c r="BV370" s="16"/>
      <c r="BW370" s="17"/>
      <c r="BX370" s="16"/>
      <c r="BY370" s="17"/>
      <c r="BZ370" s="16"/>
      <c r="CA370" s="17"/>
      <c r="CB370" s="16"/>
      <c r="CC370" s="17"/>
      <c r="CD370" s="16"/>
      <c r="CE370" s="15"/>
      <c r="CF370" s="16"/>
      <c r="CG370" s="15"/>
      <c r="CH370" s="16"/>
      <c r="CI370" s="15"/>
      <c r="CJ370" s="16"/>
      <c r="CK370" s="15"/>
      <c r="CL370" s="16"/>
      <c r="CM370" s="15"/>
      <c r="CN370" s="16"/>
      <c r="CO370" s="15"/>
      <c r="CP370" s="16"/>
      <c r="CQ370" s="19"/>
      <c r="CR370" s="20">
        <f t="shared" si="25"/>
        <v>54560</v>
      </c>
      <c r="CS370" s="20">
        <f t="shared" si="25"/>
        <v>33540</v>
      </c>
      <c r="CT370" s="21">
        <f t="shared" si="27"/>
        <v>21020</v>
      </c>
      <c r="CU370" s="1"/>
      <c r="CV370" s="1"/>
    </row>
    <row r="371" spans="1:100" ht="20.25" customHeight="1">
      <c r="A371" s="7">
        <v>194</v>
      </c>
      <c r="B371" s="35" t="s">
        <v>1148</v>
      </c>
      <c r="C371" s="9" t="s">
        <v>1149</v>
      </c>
      <c r="D371" s="9" t="s">
        <v>1414</v>
      </c>
      <c r="E371" s="9" t="s">
        <v>1411</v>
      </c>
      <c r="F371" s="83" t="s">
        <v>1150</v>
      </c>
      <c r="G371" s="145"/>
      <c r="H371" s="24"/>
      <c r="I371" s="62">
        <v>6600</v>
      </c>
      <c r="J371" s="24"/>
      <c r="K371" s="14">
        <f>CV371</f>
        <v>0</v>
      </c>
      <c r="L371" s="2"/>
      <c r="M371" s="15">
        <v>1500</v>
      </c>
      <c r="N371" s="16">
        <v>1500</v>
      </c>
      <c r="O371" s="15">
        <v>1000</v>
      </c>
      <c r="P371" s="16">
        <v>1000</v>
      </c>
      <c r="Q371" s="15">
        <v>5000</v>
      </c>
      <c r="R371" s="16">
        <v>5000</v>
      </c>
      <c r="S371" s="15">
        <v>8000</v>
      </c>
      <c r="T371" s="16"/>
      <c r="U371" s="15"/>
      <c r="V371" s="16"/>
      <c r="W371" s="18">
        <v>4620</v>
      </c>
      <c r="X371" s="16"/>
      <c r="Y371" s="18">
        <v>4620</v>
      </c>
      <c r="Z371" s="16"/>
      <c r="AA371" s="18">
        <v>4620</v>
      </c>
      <c r="AB371" s="16"/>
      <c r="AC371" s="18">
        <v>4620</v>
      </c>
      <c r="AD371" s="16"/>
      <c r="AE371" s="18">
        <v>4620</v>
      </c>
      <c r="AF371" s="16"/>
      <c r="AG371" s="18">
        <v>4620</v>
      </c>
      <c r="AH371" s="16"/>
      <c r="AI371" s="18">
        <v>4620</v>
      </c>
      <c r="AJ371" s="16"/>
      <c r="AK371" s="18">
        <v>4620</v>
      </c>
      <c r="AL371" s="16"/>
      <c r="AM371" s="18">
        <v>4620</v>
      </c>
      <c r="AN371" s="16">
        <v>4620</v>
      </c>
      <c r="AO371" s="85"/>
      <c r="AP371" s="16"/>
      <c r="AQ371" s="85"/>
      <c r="AR371" s="16"/>
      <c r="AS371" s="85"/>
      <c r="AT371" s="16"/>
      <c r="AU371" s="17"/>
      <c r="AV371" s="16"/>
      <c r="AW371" s="17"/>
      <c r="AX371" s="16"/>
      <c r="AY371" s="17"/>
      <c r="AZ371" s="16"/>
      <c r="BA371" s="17"/>
      <c r="BB371" s="16"/>
      <c r="BC371" s="17"/>
      <c r="BD371" s="16"/>
      <c r="BE371" s="17"/>
      <c r="BF371" s="16"/>
      <c r="BG371" s="17"/>
      <c r="BH371" s="16"/>
      <c r="BI371" s="17"/>
      <c r="BJ371" s="16"/>
      <c r="BK371" s="17"/>
      <c r="BL371" s="16"/>
      <c r="BM371" s="17"/>
      <c r="BN371" s="16"/>
      <c r="BO371" s="17"/>
      <c r="BP371" s="16"/>
      <c r="BQ371" s="17"/>
      <c r="BR371" s="16"/>
      <c r="BS371" s="17"/>
      <c r="BT371" s="16"/>
      <c r="BU371" s="17"/>
      <c r="BV371" s="16"/>
      <c r="BW371" s="17"/>
      <c r="BX371" s="16"/>
      <c r="BY371" s="17"/>
      <c r="BZ371" s="16"/>
      <c r="CA371" s="17"/>
      <c r="CB371" s="16"/>
      <c r="CC371" s="17"/>
      <c r="CD371" s="16"/>
      <c r="CE371" s="15"/>
      <c r="CF371" s="16"/>
      <c r="CG371" s="15"/>
      <c r="CH371" s="16"/>
      <c r="CI371" s="15"/>
      <c r="CJ371" s="16"/>
      <c r="CK371" s="15"/>
      <c r="CL371" s="16"/>
      <c r="CM371" s="15"/>
      <c r="CN371" s="16"/>
      <c r="CO371" s="15"/>
      <c r="CP371" s="16"/>
      <c r="CQ371" s="19"/>
      <c r="CR371" s="20">
        <f t="shared" si="25"/>
        <v>57080</v>
      </c>
      <c r="CS371" s="20">
        <f t="shared" si="25"/>
        <v>12120</v>
      </c>
      <c r="CT371" s="21">
        <f t="shared" si="27"/>
        <v>44960</v>
      </c>
      <c r="CU371" s="1"/>
      <c r="CV371" s="1"/>
    </row>
    <row r="372" spans="1:100" ht="20.25" customHeight="1">
      <c r="A372" s="7">
        <v>195</v>
      </c>
      <c r="B372" s="35" t="s">
        <v>1151</v>
      </c>
      <c r="C372" s="9" t="s">
        <v>1152</v>
      </c>
      <c r="D372" s="9" t="s">
        <v>1414</v>
      </c>
      <c r="E372" s="9" t="s">
        <v>1411</v>
      </c>
      <c r="F372" s="83" t="s">
        <v>1153</v>
      </c>
      <c r="G372" s="89"/>
      <c r="H372" s="13"/>
      <c r="I372" s="62">
        <v>6600</v>
      </c>
      <c r="K372" s="14">
        <f>CV372</f>
        <v>0</v>
      </c>
      <c r="L372" s="2"/>
      <c r="M372" s="15">
        <v>1500</v>
      </c>
      <c r="N372" s="16">
        <v>1500</v>
      </c>
      <c r="O372" s="15">
        <v>1000</v>
      </c>
      <c r="P372" s="16">
        <v>1000</v>
      </c>
      <c r="Q372" s="15">
        <v>5000</v>
      </c>
      <c r="R372" s="16">
        <v>5000</v>
      </c>
      <c r="S372" s="15">
        <v>8000</v>
      </c>
      <c r="T372" s="16">
        <v>0</v>
      </c>
      <c r="U372" s="15"/>
      <c r="V372" s="16"/>
      <c r="W372" s="18">
        <v>4620</v>
      </c>
      <c r="X372" s="16">
        <v>0</v>
      </c>
      <c r="Y372" s="18">
        <v>4620</v>
      </c>
      <c r="Z372" s="16">
        <v>0</v>
      </c>
      <c r="AA372" s="18">
        <v>4620</v>
      </c>
      <c r="AB372" s="16">
        <v>0</v>
      </c>
      <c r="AC372" s="18">
        <v>4620</v>
      </c>
      <c r="AD372" s="16">
        <v>18480</v>
      </c>
      <c r="AE372" s="18">
        <v>4620</v>
      </c>
      <c r="AF372" s="16">
        <v>8000</v>
      </c>
      <c r="AG372" s="18">
        <v>4620</v>
      </c>
      <c r="AH372" s="16"/>
      <c r="AI372" s="18">
        <v>4620</v>
      </c>
      <c r="AJ372" s="16"/>
      <c r="AK372" s="18">
        <v>4620</v>
      </c>
      <c r="AL372" s="16"/>
      <c r="AM372" s="18">
        <v>4620</v>
      </c>
      <c r="AN372" s="16">
        <v>9240</v>
      </c>
      <c r="AO372" s="85"/>
      <c r="AP372" s="16"/>
      <c r="AQ372" s="85"/>
      <c r="AR372" s="16"/>
      <c r="AS372" s="85"/>
      <c r="AT372" s="16"/>
      <c r="AU372" s="17"/>
      <c r="AV372" s="16"/>
      <c r="AW372" s="17"/>
      <c r="AX372" s="16"/>
      <c r="AY372" s="17"/>
      <c r="AZ372" s="16"/>
      <c r="BA372" s="17"/>
      <c r="BB372" s="16"/>
      <c r="BC372" s="17"/>
      <c r="BD372" s="16"/>
      <c r="BE372" s="17"/>
      <c r="BF372" s="16"/>
      <c r="BG372" s="17"/>
      <c r="BH372" s="16"/>
      <c r="BI372" s="17"/>
      <c r="BJ372" s="16"/>
      <c r="BK372" s="17"/>
      <c r="BL372" s="16"/>
      <c r="BM372" s="17"/>
      <c r="BN372" s="16"/>
      <c r="BO372" s="17"/>
      <c r="BP372" s="16"/>
      <c r="BQ372" s="17"/>
      <c r="BR372" s="16"/>
      <c r="BS372" s="17"/>
      <c r="BT372" s="16"/>
      <c r="BU372" s="17"/>
      <c r="BV372" s="16"/>
      <c r="BW372" s="17"/>
      <c r="BX372" s="16"/>
      <c r="BY372" s="17"/>
      <c r="BZ372" s="16"/>
      <c r="CA372" s="17"/>
      <c r="CB372" s="16"/>
      <c r="CC372" s="17"/>
      <c r="CD372" s="16"/>
      <c r="CE372" s="15"/>
      <c r="CF372" s="16"/>
      <c r="CG372" s="15"/>
      <c r="CH372" s="16"/>
      <c r="CI372" s="15"/>
      <c r="CJ372" s="16"/>
      <c r="CK372" s="15"/>
      <c r="CL372" s="16"/>
      <c r="CM372" s="15"/>
      <c r="CN372" s="16"/>
      <c r="CO372" s="15"/>
      <c r="CP372" s="16"/>
      <c r="CQ372" s="19"/>
      <c r="CR372" s="20">
        <f t="shared" si="25"/>
        <v>57080</v>
      </c>
      <c r="CS372" s="20">
        <f t="shared" si="25"/>
        <v>43220</v>
      </c>
      <c r="CT372" s="21">
        <f t="shared" si="27"/>
        <v>13860</v>
      </c>
      <c r="CU372" s="1"/>
      <c r="CV372" s="1"/>
    </row>
    <row r="373" spans="1:100" ht="20.25" customHeight="1">
      <c r="A373" s="7">
        <v>128</v>
      </c>
      <c r="B373" s="35" t="s">
        <v>405</v>
      </c>
      <c r="C373" s="9" t="s">
        <v>406</v>
      </c>
      <c r="D373" s="9" t="s">
        <v>1414</v>
      </c>
      <c r="E373" s="9" t="s">
        <v>1412</v>
      </c>
      <c r="F373" s="10" t="s">
        <v>407</v>
      </c>
      <c r="G373" s="143"/>
      <c r="H373" s="24"/>
      <c r="I373" s="12">
        <v>6600</v>
      </c>
      <c r="J373" s="24"/>
      <c r="K373" s="14">
        <f>CT373</f>
        <v>4620</v>
      </c>
      <c r="L373" s="2"/>
      <c r="M373" s="15">
        <v>1500</v>
      </c>
      <c r="N373" s="16">
        <v>1500</v>
      </c>
      <c r="O373" s="15">
        <v>1000</v>
      </c>
      <c r="P373" s="16">
        <v>1000</v>
      </c>
      <c r="Q373" s="15">
        <v>5000</v>
      </c>
      <c r="R373" s="16">
        <v>5000</v>
      </c>
      <c r="S373" s="15">
        <v>8000</v>
      </c>
      <c r="T373" s="16">
        <v>0</v>
      </c>
      <c r="U373" s="17"/>
      <c r="V373" s="16"/>
      <c r="W373" s="15"/>
      <c r="X373" s="16"/>
      <c r="Y373" s="18">
        <v>4620</v>
      </c>
      <c r="Z373" s="16">
        <v>0</v>
      </c>
      <c r="AA373" s="18">
        <v>4620</v>
      </c>
      <c r="AB373" s="16">
        <v>0</v>
      </c>
      <c r="AC373" s="18">
        <v>4620</v>
      </c>
      <c r="AD373" s="16">
        <v>0</v>
      </c>
      <c r="AE373" s="18">
        <v>4620</v>
      </c>
      <c r="AF373" s="16">
        <v>26480</v>
      </c>
      <c r="AG373" s="18">
        <v>4620</v>
      </c>
      <c r="AH373" s="16"/>
      <c r="AI373" s="18">
        <v>4620</v>
      </c>
      <c r="AJ373" s="16"/>
      <c r="AK373" s="18">
        <v>4620</v>
      </c>
      <c r="AL373" s="16"/>
      <c r="AM373" s="18">
        <v>4620</v>
      </c>
      <c r="AN373" s="16"/>
      <c r="AO373" s="18">
        <v>4620</v>
      </c>
      <c r="AP373" s="16">
        <v>18480</v>
      </c>
      <c r="AQ373" s="17"/>
      <c r="AR373" s="16"/>
      <c r="AS373" s="17"/>
      <c r="AT373" s="16"/>
      <c r="AU373" s="17"/>
      <c r="AV373" s="16"/>
      <c r="AW373" s="17"/>
      <c r="AX373" s="16"/>
      <c r="AY373" s="17"/>
      <c r="AZ373" s="16"/>
      <c r="BA373" s="17"/>
      <c r="BB373" s="16"/>
      <c r="BC373" s="17"/>
      <c r="BD373" s="16"/>
      <c r="BE373" s="17"/>
      <c r="BF373" s="16"/>
      <c r="BG373" s="17"/>
      <c r="BH373" s="16"/>
      <c r="BI373" s="17"/>
      <c r="BJ373" s="16"/>
      <c r="BK373" s="17"/>
      <c r="BL373" s="16"/>
      <c r="BM373" s="17"/>
      <c r="BN373" s="16"/>
      <c r="BO373" s="17"/>
      <c r="BP373" s="16"/>
      <c r="BQ373" s="17"/>
      <c r="BR373" s="16"/>
      <c r="BS373" s="17"/>
      <c r="BT373" s="16"/>
      <c r="BU373" s="17"/>
      <c r="BV373" s="16"/>
      <c r="BW373" s="17"/>
      <c r="BX373" s="16"/>
      <c r="BY373" s="17"/>
      <c r="BZ373" s="16"/>
      <c r="CA373" s="17"/>
      <c r="CB373" s="16"/>
      <c r="CC373" s="17"/>
      <c r="CD373" s="16"/>
      <c r="CE373" s="15"/>
      <c r="CF373" s="16"/>
      <c r="CG373" s="15"/>
      <c r="CH373" s="16"/>
      <c r="CI373" s="15"/>
      <c r="CJ373" s="16"/>
      <c r="CK373" s="15"/>
      <c r="CL373" s="16"/>
      <c r="CM373" s="15"/>
      <c r="CN373" s="16"/>
      <c r="CO373" s="15"/>
      <c r="CP373" s="16"/>
      <c r="CQ373" s="19"/>
      <c r="CR373" s="20">
        <f t="shared" si="25"/>
        <v>57080</v>
      </c>
      <c r="CS373" s="20">
        <f t="shared" si="25"/>
        <v>52460</v>
      </c>
      <c r="CT373" s="21">
        <f t="shared" si="27"/>
        <v>4620</v>
      </c>
      <c r="CU373" s="1"/>
      <c r="CV373" s="1"/>
    </row>
    <row r="374" spans="1:100" ht="20.25" customHeight="1">
      <c r="A374" s="7">
        <v>196</v>
      </c>
      <c r="B374" s="35" t="s">
        <v>1154</v>
      </c>
      <c r="C374" s="9" t="s">
        <v>1155</v>
      </c>
      <c r="D374" s="9" t="s">
        <v>1414</v>
      </c>
      <c r="E374" s="9" t="s">
        <v>1411</v>
      </c>
      <c r="F374" s="83" t="s">
        <v>1156</v>
      </c>
      <c r="G374" s="145"/>
      <c r="H374" s="24"/>
      <c r="I374" s="62">
        <v>6600</v>
      </c>
      <c r="J374" s="24"/>
      <c r="K374" s="14">
        <f>CV374</f>
        <v>0</v>
      </c>
      <c r="L374" s="2"/>
      <c r="M374" s="15">
        <v>1500</v>
      </c>
      <c r="N374" s="16">
        <v>1500</v>
      </c>
      <c r="O374" s="15">
        <v>1000</v>
      </c>
      <c r="P374" s="16">
        <v>1000</v>
      </c>
      <c r="Q374" s="15">
        <v>5000</v>
      </c>
      <c r="R374" s="16">
        <v>5000</v>
      </c>
      <c r="S374" s="15">
        <v>8000</v>
      </c>
      <c r="T374" s="16">
        <v>8000</v>
      </c>
      <c r="U374" s="15"/>
      <c r="V374" s="16"/>
      <c r="W374" s="18">
        <v>4620</v>
      </c>
      <c r="X374" s="16">
        <v>0</v>
      </c>
      <c r="Y374" s="18">
        <v>4620</v>
      </c>
      <c r="Z374" s="16">
        <v>0</v>
      </c>
      <c r="AA374" s="18">
        <v>4620</v>
      </c>
      <c r="AB374" s="16">
        <v>0</v>
      </c>
      <c r="AC374" s="18">
        <v>4620</v>
      </c>
      <c r="AD374" s="16">
        <v>18480</v>
      </c>
      <c r="AE374" s="18">
        <v>4620</v>
      </c>
      <c r="AF374" s="16"/>
      <c r="AG374" s="18">
        <v>4620</v>
      </c>
      <c r="AH374" s="16"/>
      <c r="AI374" s="18">
        <v>4620</v>
      </c>
      <c r="AJ374" s="16"/>
      <c r="AK374" s="18">
        <v>4620</v>
      </c>
      <c r="AL374" s="16"/>
      <c r="AM374" s="18">
        <v>4620</v>
      </c>
      <c r="AN374" s="16">
        <v>18480</v>
      </c>
      <c r="AO374" s="85"/>
      <c r="AP374" s="16"/>
      <c r="AQ374" s="85"/>
      <c r="AR374" s="16"/>
      <c r="AS374" s="85"/>
      <c r="AT374" s="16"/>
      <c r="AU374" s="17"/>
      <c r="AV374" s="16"/>
      <c r="AW374" s="17"/>
      <c r="AX374" s="16"/>
      <c r="AY374" s="17"/>
      <c r="AZ374" s="16"/>
      <c r="BA374" s="17"/>
      <c r="BB374" s="16"/>
      <c r="BC374" s="17"/>
      <c r="BD374" s="16"/>
      <c r="BE374" s="17"/>
      <c r="BF374" s="16"/>
      <c r="BG374" s="17"/>
      <c r="BH374" s="16"/>
      <c r="BI374" s="17"/>
      <c r="BJ374" s="16"/>
      <c r="BK374" s="17"/>
      <c r="BL374" s="16"/>
      <c r="BM374" s="17"/>
      <c r="BN374" s="16"/>
      <c r="BO374" s="17"/>
      <c r="BP374" s="16"/>
      <c r="BQ374" s="17"/>
      <c r="BR374" s="16"/>
      <c r="BS374" s="17"/>
      <c r="BT374" s="16"/>
      <c r="BU374" s="17"/>
      <c r="BV374" s="16"/>
      <c r="BW374" s="17"/>
      <c r="BX374" s="16"/>
      <c r="BY374" s="17"/>
      <c r="BZ374" s="16"/>
      <c r="CA374" s="17"/>
      <c r="CB374" s="16"/>
      <c r="CC374" s="17"/>
      <c r="CD374" s="16"/>
      <c r="CE374" s="15"/>
      <c r="CF374" s="16"/>
      <c r="CG374" s="15"/>
      <c r="CH374" s="16"/>
      <c r="CI374" s="15"/>
      <c r="CJ374" s="16"/>
      <c r="CK374" s="15"/>
      <c r="CL374" s="16"/>
      <c r="CM374" s="15"/>
      <c r="CN374" s="16"/>
      <c r="CO374" s="15"/>
      <c r="CP374" s="16"/>
      <c r="CQ374" s="19"/>
      <c r="CR374" s="20">
        <f t="shared" si="25"/>
        <v>57080</v>
      </c>
      <c r="CS374" s="20">
        <f t="shared" si="25"/>
        <v>52460</v>
      </c>
      <c r="CT374" s="21">
        <f t="shared" si="27"/>
        <v>4620</v>
      </c>
      <c r="CU374" s="1"/>
      <c r="CV374" s="1"/>
    </row>
    <row r="375" spans="1:100" ht="20.25" customHeight="1">
      <c r="A375" s="7">
        <v>129</v>
      </c>
      <c r="B375" s="35" t="s">
        <v>408</v>
      </c>
      <c r="C375" s="9" t="s">
        <v>409</v>
      </c>
      <c r="D375" s="9" t="s">
        <v>1414</v>
      </c>
      <c r="E375" s="9" t="s">
        <v>1412</v>
      </c>
      <c r="F375" s="10" t="s">
        <v>410</v>
      </c>
      <c r="G375" s="143" t="s">
        <v>18</v>
      </c>
      <c r="H375" s="24" t="s">
        <v>1417</v>
      </c>
      <c r="I375" s="12">
        <v>6200</v>
      </c>
      <c r="J375" s="24"/>
      <c r="K375" s="14">
        <f>CT375</f>
        <v>0</v>
      </c>
      <c r="L375" s="2"/>
      <c r="M375" s="15">
        <v>1500</v>
      </c>
      <c r="N375" s="16">
        <v>1500</v>
      </c>
      <c r="O375" s="15">
        <v>1000</v>
      </c>
      <c r="P375" s="16">
        <v>1000</v>
      </c>
      <c r="Q375" s="15">
        <v>5000</v>
      </c>
      <c r="R375" s="16">
        <v>5000</v>
      </c>
      <c r="S375" s="15">
        <v>8000</v>
      </c>
      <c r="T375" s="16">
        <v>0</v>
      </c>
      <c r="U375" s="17"/>
      <c r="V375" s="16"/>
      <c r="W375" s="15"/>
      <c r="X375" s="16">
        <v>8000</v>
      </c>
      <c r="Y375" s="18">
        <v>4340</v>
      </c>
      <c r="Z375" s="16">
        <v>4690</v>
      </c>
      <c r="AA375" s="18">
        <v>4340</v>
      </c>
      <c r="AB375" s="16">
        <v>4670</v>
      </c>
      <c r="AC375" s="18">
        <v>4340</v>
      </c>
      <c r="AD375" s="16">
        <v>4620</v>
      </c>
      <c r="AE375" s="18">
        <v>4340</v>
      </c>
      <c r="AF375" s="16">
        <v>3380</v>
      </c>
      <c r="AG375" s="18">
        <v>4340</v>
      </c>
      <c r="AH375" s="16">
        <v>4340</v>
      </c>
      <c r="AI375" s="18">
        <v>4340</v>
      </c>
      <c r="AJ375" s="16">
        <v>4340</v>
      </c>
      <c r="AK375" s="18">
        <v>4340</v>
      </c>
      <c r="AL375" s="16">
        <v>4340</v>
      </c>
      <c r="AM375" s="18">
        <v>4340</v>
      </c>
      <c r="AN375" s="16">
        <v>4340</v>
      </c>
      <c r="AO375" s="18">
        <v>4340</v>
      </c>
      <c r="AP375" s="16">
        <v>4340</v>
      </c>
      <c r="AQ375" s="17"/>
      <c r="AR375" s="16"/>
      <c r="AS375" s="17"/>
      <c r="AT375" s="16"/>
      <c r="AU375" s="17"/>
      <c r="AV375" s="16"/>
      <c r="AW375" s="17"/>
      <c r="AX375" s="16"/>
      <c r="AY375" s="17"/>
      <c r="AZ375" s="16"/>
      <c r="BA375" s="17"/>
      <c r="BB375" s="16"/>
      <c r="BC375" s="17"/>
      <c r="BD375" s="16"/>
      <c r="BE375" s="17"/>
      <c r="BF375" s="16"/>
      <c r="BG375" s="17"/>
      <c r="BH375" s="16"/>
      <c r="BI375" s="17"/>
      <c r="BJ375" s="16"/>
      <c r="BK375" s="17"/>
      <c r="BL375" s="16"/>
      <c r="BM375" s="17"/>
      <c r="BN375" s="16"/>
      <c r="BO375" s="17"/>
      <c r="BP375" s="16"/>
      <c r="BQ375" s="17"/>
      <c r="BR375" s="16"/>
      <c r="BS375" s="17"/>
      <c r="BT375" s="16"/>
      <c r="BU375" s="17"/>
      <c r="BV375" s="16"/>
      <c r="BW375" s="17"/>
      <c r="BX375" s="16"/>
      <c r="BY375" s="17"/>
      <c r="BZ375" s="16"/>
      <c r="CA375" s="17"/>
      <c r="CB375" s="16"/>
      <c r="CC375" s="17"/>
      <c r="CD375" s="16"/>
      <c r="CE375" s="15"/>
      <c r="CF375" s="16"/>
      <c r="CG375" s="15"/>
      <c r="CH375" s="16"/>
      <c r="CI375" s="15"/>
      <c r="CJ375" s="16"/>
      <c r="CK375" s="15"/>
      <c r="CL375" s="16"/>
      <c r="CM375" s="15"/>
      <c r="CN375" s="16"/>
      <c r="CO375" s="15"/>
      <c r="CP375" s="16"/>
      <c r="CQ375" s="19"/>
      <c r="CR375" s="20">
        <f t="shared" si="25"/>
        <v>54560</v>
      </c>
      <c r="CS375" s="20">
        <f t="shared" si="25"/>
        <v>54560</v>
      </c>
      <c r="CT375" s="21">
        <f t="shared" si="27"/>
        <v>0</v>
      </c>
      <c r="CU375" s="1"/>
      <c r="CV375" s="1"/>
    </row>
    <row r="376" spans="1:100" ht="20.25" customHeight="1">
      <c r="A376" s="7">
        <v>197</v>
      </c>
      <c r="B376" s="35" t="s">
        <v>1157</v>
      </c>
      <c r="C376" s="9" t="s">
        <v>1158</v>
      </c>
      <c r="D376" s="9" t="s">
        <v>1414</v>
      </c>
      <c r="E376" s="9" t="s">
        <v>1411</v>
      </c>
      <c r="F376" s="83" t="s">
        <v>1159</v>
      </c>
      <c r="G376" s="145" t="s">
        <v>383</v>
      </c>
      <c r="H376" s="24" t="s">
        <v>1417</v>
      </c>
      <c r="I376" s="62">
        <v>6200</v>
      </c>
      <c r="J376" s="24"/>
      <c r="K376" s="27">
        <f>CV376</f>
        <v>0</v>
      </c>
      <c r="L376" s="2"/>
      <c r="M376" s="15">
        <v>1500</v>
      </c>
      <c r="N376" s="16">
        <v>1500</v>
      </c>
      <c r="O376" s="15">
        <v>1000</v>
      </c>
      <c r="P376" s="16">
        <v>1000</v>
      </c>
      <c r="Q376" s="15">
        <v>5000</v>
      </c>
      <c r="R376" s="16">
        <v>5000</v>
      </c>
      <c r="S376" s="15">
        <v>8000</v>
      </c>
      <c r="T376" s="16"/>
      <c r="U376" s="15"/>
      <c r="V376" s="16"/>
      <c r="W376" s="18">
        <v>4340</v>
      </c>
      <c r="X376" s="16">
        <v>0</v>
      </c>
      <c r="Y376" s="18">
        <v>4340</v>
      </c>
      <c r="Z376" s="16">
        <v>0</v>
      </c>
      <c r="AA376" s="18">
        <v>4340</v>
      </c>
      <c r="AB376" s="16"/>
      <c r="AC376" s="18">
        <v>4340</v>
      </c>
      <c r="AD376" s="16">
        <v>5360</v>
      </c>
      <c r="AE376" s="18">
        <v>4340</v>
      </c>
      <c r="AF376" s="16"/>
      <c r="AG376" s="18">
        <v>4340</v>
      </c>
      <c r="AH376" s="16"/>
      <c r="AI376" s="18">
        <v>4340</v>
      </c>
      <c r="AJ376" s="16"/>
      <c r="AK376" s="18">
        <v>4340</v>
      </c>
      <c r="AL376" s="16"/>
      <c r="AM376" s="18">
        <v>4340</v>
      </c>
      <c r="AN376" s="16"/>
      <c r="AO376" s="85"/>
      <c r="AP376" s="16"/>
      <c r="AQ376" s="85"/>
      <c r="AR376" s="16"/>
      <c r="AS376" s="85"/>
      <c r="AT376" s="16"/>
      <c r="AU376" s="17"/>
      <c r="AV376" s="16"/>
      <c r="AW376" s="17"/>
      <c r="AX376" s="16"/>
      <c r="AY376" s="17"/>
      <c r="AZ376" s="16"/>
      <c r="BA376" s="17"/>
      <c r="BB376" s="16"/>
      <c r="BC376" s="17"/>
      <c r="BD376" s="16"/>
      <c r="BE376" s="17"/>
      <c r="BF376" s="16"/>
      <c r="BG376" s="17"/>
      <c r="BH376" s="16"/>
      <c r="BI376" s="17"/>
      <c r="BJ376" s="16"/>
      <c r="BK376" s="17"/>
      <c r="BL376" s="16"/>
      <c r="BM376" s="17"/>
      <c r="BN376" s="16"/>
      <c r="BO376" s="17"/>
      <c r="BP376" s="16"/>
      <c r="BQ376" s="17"/>
      <c r="BR376" s="16"/>
      <c r="BS376" s="17"/>
      <c r="BT376" s="16"/>
      <c r="BU376" s="17"/>
      <c r="BV376" s="16"/>
      <c r="BW376" s="17"/>
      <c r="BX376" s="16"/>
      <c r="BY376" s="17"/>
      <c r="BZ376" s="16"/>
      <c r="CA376" s="17"/>
      <c r="CB376" s="16"/>
      <c r="CC376" s="17"/>
      <c r="CD376" s="16"/>
      <c r="CE376" s="15"/>
      <c r="CF376" s="16"/>
      <c r="CG376" s="15"/>
      <c r="CH376" s="16"/>
      <c r="CI376" s="15"/>
      <c r="CJ376" s="16"/>
      <c r="CK376" s="15"/>
      <c r="CL376" s="16"/>
      <c r="CM376" s="15"/>
      <c r="CN376" s="16"/>
      <c r="CO376" s="15"/>
      <c r="CP376" s="16"/>
      <c r="CQ376" s="19"/>
      <c r="CR376" s="20">
        <f t="shared" si="25"/>
        <v>54560</v>
      </c>
      <c r="CS376" s="20">
        <f t="shared" si="25"/>
        <v>12860</v>
      </c>
      <c r="CT376" s="21">
        <f t="shared" si="27"/>
        <v>41700</v>
      </c>
      <c r="CU376" s="1"/>
      <c r="CV376" s="1"/>
    </row>
    <row r="377" spans="1:100" ht="20.25" customHeight="1">
      <c r="A377" s="7">
        <v>198</v>
      </c>
      <c r="B377" s="35" t="s">
        <v>1160</v>
      </c>
      <c r="C377" s="9" t="s">
        <v>1161</v>
      </c>
      <c r="D377" s="9" t="s">
        <v>1414</v>
      </c>
      <c r="E377" s="9" t="s">
        <v>1411</v>
      </c>
      <c r="F377" s="83" t="s">
        <v>1162</v>
      </c>
      <c r="G377" s="22"/>
      <c r="H377" s="84"/>
      <c r="I377" s="62">
        <v>6600</v>
      </c>
      <c r="J377" s="84"/>
      <c r="K377" s="14">
        <f>CV377</f>
        <v>0</v>
      </c>
      <c r="L377" s="2"/>
      <c r="M377" s="15">
        <v>1500</v>
      </c>
      <c r="N377" s="16">
        <v>1500</v>
      </c>
      <c r="O377" s="15">
        <v>1000</v>
      </c>
      <c r="P377" s="16">
        <v>1000</v>
      </c>
      <c r="Q377" s="15">
        <v>5000</v>
      </c>
      <c r="R377" s="16">
        <v>5000</v>
      </c>
      <c r="S377" s="15">
        <v>8000</v>
      </c>
      <c r="T377" s="16"/>
      <c r="U377" s="15"/>
      <c r="V377" s="16"/>
      <c r="W377" s="18">
        <v>4620</v>
      </c>
      <c r="X377" s="16"/>
      <c r="Y377" s="18">
        <v>4620</v>
      </c>
      <c r="Z377" s="16"/>
      <c r="AA377" s="18">
        <v>4620</v>
      </c>
      <c r="AB377" s="16"/>
      <c r="AC377" s="18">
        <v>4620</v>
      </c>
      <c r="AD377" s="16"/>
      <c r="AE377" s="18">
        <v>4620</v>
      </c>
      <c r="AF377" s="16"/>
      <c r="AG377" s="18">
        <v>4620</v>
      </c>
      <c r="AH377" s="16"/>
      <c r="AI377" s="18">
        <v>4620</v>
      </c>
      <c r="AJ377" s="16"/>
      <c r="AK377" s="18">
        <v>4620</v>
      </c>
      <c r="AL377" s="16"/>
      <c r="AM377" s="18">
        <v>4620</v>
      </c>
      <c r="AN377" s="16"/>
      <c r="AO377" s="85"/>
      <c r="AP377" s="16"/>
      <c r="AQ377" s="85"/>
      <c r="AR377" s="16"/>
      <c r="AS377" s="85"/>
      <c r="AT377" s="16"/>
      <c r="AU377" s="17"/>
      <c r="AV377" s="16"/>
      <c r="AW377" s="17"/>
      <c r="AX377" s="16"/>
      <c r="AY377" s="17"/>
      <c r="AZ377" s="16"/>
      <c r="BA377" s="17"/>
      <c r="BB377" s="16"/>
      <c r="BC377" s="17"/>
      <c r="BD377" s="16"/>
      <c r="BE377" s="17"/>
      <c r="BF377" s="16"/>
      <c r="BG377" s="17"/>
      <c r="BH377" s="16"/>
      <c r="BI377" s="17"/>
      <c r="BJ377" s="16"/>
      <c r="BK377" s="17"/>
      <c r="BL377" s="16"/>
      <c r="BM377" s="17"/>
      <c r="BN377" s="16"/>
      <c r="BO377" s="17"/>
      <c r="BP377" s="16"/>
      <c r="BQ377" s="17"/>
      <c r="BR377" s="16"/>
      <c r="BS377" s="17"/>
      <c r="BT377" s="16"/>
      <c r="BU377" s="17"/>
      <c r="BV377" s="16"/>
      <c r="BW377" s="17"/>
      <c r="BX377" s="16"/>
      <c r="BY377" s="17"/>
      <c r="BZ377" s="16"/>
      <c r="CA377" s="17"/>
      <c r="CB377" s="16"/>
      <c r="CC377" s="17"/>
      <c r="CD377" s="16"/>
      <c r="CE377" s="15"/>
      <c r="CF377" s="16"/>
      <c r="CG377" s="15"/>
      <c r="CH377" s="16"/>
      <c r="CI377" s="15"/>
      <c r="CJ377" s="16"/>
      <c r="CK377" s="15"/>
      <c r="CL377" s="16"/>
      <c r="CM377" s="15"/>
      <c r="CN377" s="16"/>
      <c r="CO377" s="15"/>
      <c r="CP377" s="16"/>
      <c r="CQ377" s="19"/>
      <c r="CR377" s="20">
        <f t="shared" si="25"/>
        <v>57080</v>
      </c>
      <c r="CS377" s="20">
        <f t="shared" si="25"/>
        <v>7500</v>
      </c>
      <c r="CT377" s="21">
        <f t="shared" si="27"/>
        <v>49580</v>
      </c>
      <c r="CU377" s="1"/>
      <c r="CV377" s="1"/>
    </row>
    <row r="378" spans="1:100" ht="20.25" customHeight="1">
      <c r="A378" s="7">
        <v>199</v>
      </c>
      <c r="B378" s="35" t="s">
        <v>1163</v>
      </c>
      <c r="C378" s="9" t="s">
        <v>1164</v>
      </c>
      <c r="D378" s="9" t="s">
        <v>1414</v>
      </c>
      <c r="E378" s="9" t="s">
        <v>1411</v>
      </c>
      <c r="F378" s="83" t="s">
        <v>1165</v>
      </c>
      <c r="G378" s="22"/>
      <c r="H378" s="84" t="s">
        <v>1422</v>
      </c>
      <c r="I378" s="62">
        <v>3300</v>
      </c>
      <c r="J378" s="84" t="s">
        <v>71</v>
      </c>
      <c r="K378" s="14">
        <f>CV378</f>
        <v>0</v>
      </c>
      <c r="L378" s="2"/>
      <c r="M378" s="15">
        <v>1500</v>
      </c>
      <c r="N378" s="16">
        <v>1500</v>
      </c>
      <c r="O378" s="15">
        <v>1000</v>
      </c>
      <c r="P378" s="16">
        <v>1000</v>
      </c>
      <c r="Q378" s="15">
        <v>5000</v>
      </c>
      <c r="R378" s="16">
        <f>3500+0</f>
        <v>3500</v>
      </c>
      <c r="S378" s="15">
        <v>8000</v>
      </c>
      <c r="T378" s="16"/>
      <c r="U378" s="15"/>
      <c r="V378" s="16"/>
      <c r="W378" s="18">
        <v>2310</v>
      </c>
      <c r="X378" s="16">
        <v>0</v>
      </c>
      <c r="Y378" s="18">
        <v>2310</v>
      </c>
      <c r="Z378" s="16">
        <v>0</v>
      </c>
      <c r="AA378" s="18">
        <v>2310</v>
      </c>
      <c r="AB378" s="16">
        <v>0</v>
      </c>
      <c r="AC378" s="18">
        <v>2310</v>
      </c>
      <c r="AD378" s="16">
        <v>10740</v>
      </c>
      <c r="AE378" s="18">
        <v>2310</v>
      </c>
      <c r="AF378" s="16"/>
      <c r="AG378" s="18">
        <v>2310</v>
      </c>
      <c r="AH378" s="16"/>
      <c r="AI378" s="18">
        <v>2310</v>
      </c>
      <c r="AJ378" s="16"/>
      <c r="AK378" s="18">
        <v>2310</v>
      </c>
      <c r="AL378" s="16"/>
      <c r="AM378" s="18">
        <v>2310</v>
      </c>
      <c r="AN378" s="16">
        <v>11550</v>
      </c>
      <c r="AO378" s="85"/>
      <c r="AP378" s="16"/>
      <c r="AQ378" s="85"/>
      <c r="AR378" s="16"/>
      <c r="AS378" s="85"/>
      <c r="AT378" s="16"/>
      <c r="AU378" s="17"/>
      <c r="AV378" s="16"/>
      <c r="AW378" s="17"/>
      <c r="AX378" s="16"/>
      <c r="AY378" s="17"/>
      <c r="AZ378" s="16"/>
      <c r="BA378" s="17"/>
      <c r="BB378" s="16"/>
      <c r="BC378" s="17"/>
      <c r="BD378" s="16"/>
      <c r="BE378" s="17"/>
      <c r="BF378" s="16"/>
      <c r="BG378" s="17"/>
      <c r="BH378" s="16"/>
      <c r="BI378" s="17"/>
      <c r="BJ378" s="16"/>
      <c r="BK378" s="17"/>
      <c r="BL378" s="16"/>
      <c r="BM378" s="17"/>
      <c r="BN378" s="16"/>
      <c r="BO378" s="17"/>
      <c r="BP378" s="16"/>
      <c r="BQ378" s="17"/>
      <c r="BR378" s="16"/>
      <c r="BS378" s="17"/>
      <c r="BT378" s="16"/>
      <c r="BU378" s="17"/>
      <c r="BV378" s="16"/>
      <c r="BW378" s="17"/>
      <c r="BX378" s="16"/>
      <c r="BY378" s="17"/>
      <c r="BZ378" s="16"/>
      <c r="CA378" s="17"/>
      <c r="CB378" s="16"/>
      <c r="CC378" s="17"/>
      <c r="CD378" s="16"/>
      <c r="CE378" s="15"/>
      <c r="CF378" s="16"/>
      <c r="CG378" s="15"/>
      <c r="CH378" s="16"/>
      <c r="CI378" s="15"/>
      <c r="CJ378" s="16"/>
      <c r="CK378" s="15"/>
      <c r="CL378" s="16"/>
      <c r="CM378" s="15"/>
      <c r="CN378" s="16"/>
      <c r="CO378" s="15"/>
      <c r="CP378" s="16"/>
      <c r="CQ378" s="19"/>
      <c r="CR378" s="20">
        <f t="shared" si="25"/>
        <v>36290</v>
      </c>
      <c r="CS378" s="20">
        <f t="shared" si="25"/>
        <v>28290</v>
      </c>
      <c r="CT378" s="21">
        <f t="shared" si="27"/>
        <v>8000</v>
      </c>
      <c r="CU378" s="1"/>
      <c r="CV378" s="1"/>
    </row>
    <row r="379" spans="1:100" ht="20.25" customHeight="1">
      <c r="A379" s="7">
        <v>200</v>
      </c>
      <c r="B379" s="35" t="s">
        <v>1166</v>
      </c>
      <c r="C379" s="9" t="s">
        <v>1167</v>
      </c>
      <c r="D379" s="9" t="s">
        <v>1414</v>
      </c>
      <c r="E379" s="9" t="s">
        <v>1411</v>
      </c>
      <c r="F379" s="83" t="s">
        <v>1168</v>
      </c>
      <c r="G379" s="145" t="s">
        <v>383</v>
      </c>
      <c r="H379" s="24" t="s">
        <v>1417</v>
      </c>
      <c r="I379" s="62">
        <v>6200</v>
      </c>
      <c r="J379" s="84"/>
      <c r="K379" s="14">
        <f>CV379</f>
        <v>0</v>
      </c>
      <c r="L379" s="2"/>
      <c r="M379" s="15">
        <v>1500</v>
      </c>
      <c r="N379" s="16">
        <v>1500</v>
      </c>
      <c r="O379" s="15">
        <v>1000</v>
      </c>
      <c r="P379" s="16">
        <v>1000</v>
      </c>
      <c r="Q379" s="15">
        <v>5000</v>
      </c>
      <c r="R379" s="16">
        <v>5000</v>
      </c>
      <c r="S379" s="15">
        <v>8000</v>
      </c>
      <c r="T379" s="16">
        <v>0</v>
      </c>
      <c r="U379" s="15"/>
      <c r="V379" s="16"/>
      <c r="W379" s="18">
        <v>4340</v>
      </c>
      <c r="X379" s="16">
        <v>0</v>
      </c>
      <c r="Y379" s="18">
        <v>4340</v>
      </c>
      <c r="Z379" s="16">
        <v>0</v>
      </c>
      <c r="AA379" s="18">
        <v>4340</v>
      </c>
      <c r="AB379" s="16">
        <v>13020</v>
      </c>
      <c r="AC379" s="18">
        <v>4340</v>
      </c>
      <c r="AD379" s="16">
        <v>12340</v>
      </c>
      <c r="AE379" s="18">
        <v>4340</v>
      </c>
      <c r="AF379" s="16">
        <v>4340</v>
      </c>
      <c r="AG379" s="18">
        <v>4340</v>
      </c>
      <c r="AH379" s="16"/>
      <c r="AI379" s="18">
        <v>4340</v>
      </c>
      <c r="AJ379" s="16"/>
      <c r="AK379" s="18">
        <v>4340</v>
      </c>
      <c r="AL379" s="16"/>
      <c r="AM379" s="18">
        <v>4340</v>
      </c>
      <c r="AN379" s="16">
        <v>17360</v>
      </c>
      <c r="AO379" s="85"/>
      <c r="AP379" s="16"/>
      <c r="AQ379" s="85"/>
      <c r="AR379" s="16"/>
      <c r="AS379" s="85"/>
      <c r="AT379" s="16"/>
      <c r="AU379" s="17"/>
      <c r="AV379" s="16"/>
      <c r="AW379" s="17"/>
      <c r="AX379" s="16"/>
      <c r="AY379" s="17"/>
      <c r="AZ379" s="16"/>
      <c r="BA379" s="17"/>
      <c r="BB379" s="16"/>
      <c r="BC379" s="17"/>
      <c r="BD379" s="16"/>
      <c r="BE379" s="17"/>
      <c r="BF379" s="16"/>
      <c r="BG379" s="17"/>
      <c r="BH379" s="16"/>
      <c r="BI379" s="17"/>
      <c r="BJ379" s="16"/>
      <c r="BK379" s="17"/>
      <c r="BL379" s="16"/>
      <c r="BM379" s="17"/>
      <c r="BN379" s="16"/>
      <c r="BO379" s="17"/>
      <c r="BP379" s="16"/>
      <c r="BQ379" s="17"/>
      <c r="BR379" s="16"/>
      <c r="BS379" s="17"/>
      <c r="BT379" s="16"/>
      <c r="BU379" s="17"/>
      <c r="BV379" s="16"/>
      <c r="BW379" s="17"/>
      <c r="BX379" s="16"/>
      <c r="BY379" s="17"/>
      <c r="BZ379" s="16"/>
      <c r="CA379" s="17"/>
      <c r="CB379" s="16"/>
      <c r="CC379" s="17"/>
      <c r="CD379" s="16"/>
      <c r="CE379" s="15"/>
      <c r="CF379" s="16"/>
      <c r="CG379" s="15"/>
      <c r="CH379" s="16"/>
      <c r="CI379" s="15"/>
      <c r="CJ379" s="16"/>
      <c r="CK379" s="15"/>
      <c r="CL379" s="16"/>
      <c r="CM379" s="15"/>
      <c r="CN379" s="16"/>
      <c r="CO379" s="15"/>
      <c r="CP379" s="16"/>
      <c r="CQ379" s="19"/>
      <c r="CR379" s="20">
        <f t="shared" si="25"/>
        <v>54560</v>
      </c>
      <c r="CS379" s="20">
        <f t="shared" si="25"/>
        <v>54560</v>
      </c>
      <c r="CT379" s="21">
        <f t="shared" si="27"/>
        <v>0</v>
      </c>
      <c r="CU379" s="1"/>
      <c r="CV379" s="1"/>
    </row>
    <row r="380" spans="1:100" ht="20.25" customHeight="1">
      <c r="A380" s="7">
        <v>130</v>
      </c>
      <c r="B380" s="35" t="s">
        <v>411</v>
      </c>
      <c r="C380" s="9" t="s">
        <v>412</v>
      </c>
      <c r="D380" s="9" t="s">
        <v>1414</v>
      </c>
      <c r="E380" s="9" t="s">
        <v>1412</v>
      </c>
      <c r="F380" s="10" t="s">
        <v>413</v>
      </c>
      <c r="G380" s="22"/>
      <c r="H380" s="24"/>
      <c r="I380" s="12">
        <v>6600</v>
      </c>
      <c r="J380" s="24"/>
      <c r="K380" s="14">
        <f>CT380</f>
        <v>40580</v>
      </c>
      <c r="L380" s="2"/>
      <c r="M380" s="15">
        <v>1500</v>
      </c>
      <c r="N380" s="16">
        <v>1500</v>
      </c>
      <c r="O380" s="15">
        <v>1000</v>
      </c>
      <c r="P380" s="16">
        <v>1000</v>
      </c>
      <c r="Q380" s="15">
        <v>5000</v>
      </c>
      <c r="R380" s="16">
        <v>5000</v>
      </c>
      <c r="S380" s="15">
        <v>8000</v>
      </c>
      <c r="T380" s="16"/>
      <c r="U380" s="17"/>
      <c r="V380" s="16"/>
      <c r="W380" s="15"/>
      <c r="X380" s="16"/>
      <c r="Y380" s="18">
        <v>4620</v>
      </c>
      <c r="Z380" s="16">
        <v>0</v>
      </c>
      <c r="AA380" s="18">
        <v>4620</v>
      </c>
      <c r="AB380" s="16"/>
      <c r="AC380" s="18">
        <v>4620</v>
      </c>
      <c r="AD380" s="16"/>
      <c r="AE380" s="18">
        <v>4620</v>
      </c>
      <c r="AF380" s="16">
        <v>5000</v>
      </c>
      <c r="AG380" s="18">
        <v>4620</v>
      </c>
      <c r="AH380" s="16"/>
      <c r="AI380" s="18">
        <v>4620</v>
      </c>
      <c r="AJ380" s="16"/>
      <c r="AK380" s="18">
        <v>4620</v>
      </c>
      <c r="AL380" s="16"/>
      <c r="AM380" s="18">
        <v>4620</v>
      </c>
      <c r="AN380" s="16"/>
      <c r="AO380" s="18">
        <v>4620</v>
      </c>
      <c r="AP380" s="16">
        <v>4000</v>
      </c>
      <c r="AQ380" s="17"/>
      <c r="AR380" s="16"/>
      <c r="AS380" s="17"/>
      <c r="AT380" s="16"/>
      <c r="AU380" s="17"/>
      <c r="AV380" s="16"/>
      <c r="AW380" s="17"/>
      <c r="AX380" s="16"/>
      <c r="AY380" s="17"/>
      <c r="AZ380" s="16"/>
      <c r="BA380" s="17"/>
      <c r="BB380" s="16"/>
      <c r="BC380" s="17"/>
      <c r="BD380" s="16"/>
      <c r="BE380" s="17"/>
      <c r="BF380" s="16"/>
      <c r="BG380" s="17"/>
      <c r="BH380" s="16"/>
      <c r="BI380" s="17"/>
      <c r="BJ380" s="16"/>
      <c r="BK380" s="17"/>
      <c r="BL380" s="16"/>
      <c r="BM380" s="17"/>
      <c r="BN380" s="16"/>
      <c r="BO380" s="17"/>
      <c r="BP380" s="16"/>
      <c r="BQ380" s="17"/>
      <c r="BR380" s="16"/>
      <c r="BS380" s="17"/>
      <c r="BT380" s="16"/>
      <c r="BU380" s="17"/>
      <c r="BV380" s="16"/>
      <c r="BW380" s="17"/>
      <c r="BX380" s="16"/>
      <c r="BY380" s="17"/>
      <c r="BZ380" s="16"/>
      <c r="CA380" s="17"/>
      <c r="CB380" s="16"/>
      <c r="CC380" s="17"/>
      <c r="CD380" s="16"/>
      <c r="CE380" s="15"/>
      <c r="CF380" s="16"/>
      <c r="CG380" s="15"/>
      <c r="CH380" s="16"/>
      <c r="CI380" s="15"/>
      <c r="CJ380" s="16"/>
      <c r="CK380" s="15"/>
      <c r="CL380" s="16"/>
      <c r="CM380" s="15"/>
      <c r="CN380" s="16"/>
      <c r="CO380" s="15"/>
      <c r="CP380" s="16"/>
      <c r="CQ380" s="19"/>
      <c r="CR380" s="20">
        <f t="shared" si="25"/>
        <v>57080</v>
      </c>
      <c r="CS380" s="20">
        <f t="shared" si="25"/>
        <v>16500</v>
      </c>
      <c r="CT380" s="21">
        <f t="shared" si="27"/>
        <v>40580</v>
      </c>
      <c r="CU380" s="1"/>
      <c r="CV380" s="1"/>
    </row>
    <row r="381" spans="1:100" ht="20.25" customHeight="1">
      <c r="A381" s="7">
        <v>131</v>
      </c>
      <c r="B381" s="35" t="s">
        <v>414</v>
      </c>
      <c r="C381" s="9" t="s">
        <v>415</v>
      </c>
      <c r="D381" s="9" t="s">
        <v>1414</v>
      </c>
      <c r="E381" s="9" t="s">
        <v>1412</v>
      </c>
      <c r="F381" s="10" t="s">
        <v>416</v>
      </c>
      <c r="G381" s="140"/>
      <c r="H381" s="24"/>
      <c r="I381" s="12">
        <v>6600</v>
      </c>
      <c r="J381" s="24"/>
      <c r="K381" s="14">
        <f>CT381</f>
        <v>12620</v>
      </c>
      <c r="L381" s="2"/>
      <c r="M381" s="15">
        <v>1500</v>
      </c>
      <c r="N381" s="16">
        <v>1500</v>
      </c>
      <c r="O381" s="15">
        <v>1000</v>
      </c>
      <c r="P381" s="16">
        <v>1000</v>
      </c>
      <c r="Q381" s="15">
        <v>5000</v>
      </c>
      <c r="R381" s="16">
        <v>5000</v>
      </c>
      <c r="S381" s="15">
        <v>8000</v>
      </c>
      <c r="T381" s="16"/>
      <c r="U381" s="17"/>
      <c r="V381" s="16"/>
      <c r="W381" s="15"/>
      <c r="X381" s="16"/>
      <c r="Y381" s="18">
        <v>4620</v>
      </c>
      <c r="Z381" s="16">
        <v>0</v>
      </c>
      <c r="AA381" s="18">
        <v>4620</v>
      </c>
      <c r="AB381" s="16">
        <v>0</v>
      </c>
      <c r="AC381" s="18">
        <v>4620</v>
      </c>
      <c r="AD381" s="16">
        <v>13860</v>
      </c>
      <c r="AE381" s="18">
        <v>4620</v>
      </c>
      <c r="AF381" s="16">
        <v>4620</v>
      </c>
      <c r="AG381" s="18">
        <v>4620</v>
      </c>
      <c r="AH381" s="16"/>
      <c r="AI381" s="18">
        <v>4620</v>
      </c>
      <c r="AJ381" s="16"/>
      <c r="AK381" s="18">
        <v>4620</v>
      </c>
      <c r="AL381" s="16"/>
      <c r="AM381" s="18">
        <v>4620</v>
      </c>
      <c r="AN381" s="16"/>
      <c r="AO381" s="18">
        <v>4620</v>
      </c>
      <c r="AP381" s="16">
        <v>18480</v>
      </c>
      <c r="AQ381" s="17"/>
      <c r="AR381" s="16"/>
      <c r="AS381" s="17"/>
      <c r="AT381" s="16"/>
      <c r="AU381" s="17"/>
      <c r="AV381" s="16"/>
      <c r="AW381" s="17"/>
      <c r="AX381" s="16"/>
      <c r="AY381" s="17"/>
      <c r="AZ381" s="16"/>
      <c r="BA381" s="17"/>
      <c r="BB381" s="16"/>
      <c r="BC381" s="17"/>
      <c r="BD381" s="16"/>
      <c r="BE381" s="17"/>
      <c r="BF381" s="16"/>
      <c r="BG381" s="17"/>
      <c r="BH381" s="16"/>
      <c r="BI381" s="17"/>
      <c r="BJ381" s="16"/>
      <c r="BK381" s="17"/>
      <c r="BL381" s="16"/>
      <c r="BM381" s="17"/>
      <c r="BN381" s="16"/>
      <c r="BO381" s="17"/>
      <c r="BP381" s="16"/>
      <c r="BQ381" s="17"/>
      <c r="BR381" s="16"/>
      <c r="BS381" s="17"/>
      <c r="BT381" s="16"/>
      <c r="BU381" s="17"/>
      <c r="BV381" s="16"/>
      <c r="BW381" s="17"/>
      <c r="BX381" s="16"/>
      <c r="BY381" s="17"/>
      <c r="BZ381" s="16"/>
      <c r="CA381" s="17"/>
      <c r="CB381" s="16"/>
      <c r="CC381" s="17"/>
      <c r="CD381" s="16"/>
      <c r="CE381" s="15"/>
      <c r="CF381" s="16"/>
      <c r="CG381" s="15"/>
      <c r="CH381" s="16"/>
      <c r="CI381" s="15"/>
      <c r="CJ381" s="16"/>
      <c r="CK381" s="15"/>
      <c r="CL381" s="16"/>
      <c r="CM381" s="15"/>
      <c r="CN381" s="16"/>
      <c r="CO381" s="15"/>
      <c r="CP381" s="16"/>
      <c r="CQ381" s="19"/>
      <c r="CR381" s="20">
        <f t="shared" si="25"/>
        <v>57080</v>
      </c>
      <c r="CS381" s="20">
        <f t="shared" si="25"/>
        <v>44460</v>
      </c>
      <c r="CT381" s="21">
        <f t="shared" si="27"/>
        <v>12620</v>
      </c>
      <c r="CU381" s="1"/>
      <c r="CV381" s="1"/>
    </row>
    <row r="382" spans="1:100" ht="20.25" customHeight="1">
      <c r="A382" s="7">
        <v>201</v>
      </c>
      <c r="B382" s="35" t="s">
        <v>1169</v>
      </c>
      <c r="C382" s="9" t="s">
        <v>1170</v>
      </c>
      <c r="D382" s="9" t="s">
        <v>1414</v>
      </c>
      <c r="E382" s="9" t="s">
        <v>1411</v>
      </c>
      <c r="F382" s="83" t="s">
        <v>1171</v>
      </c>
      <c r="G382" s="144"/>
      <c r="H382" s="100"/>
      <c r="I382" s="62">
        <v>6600</v>
      </c>
      <c r="J382" s="100"/>
      <c r="K382" s="14">
        <f>CV382</f>
        <v>0</v>
      </c>
      <c r="L382" s="2"/>
      <c r="M382" s="15">
        <v>1500</v>
      </c>
      <c r="N382" s="16">
        <v>1500</v>
      </c>
      <c r="O382" s="15">
        <v>1000</v>
      </c>
      <c r="P382" s="16">
        <v>1000</v>
      </c>
      <c r="Q382" s="15">
        <v>5000</v>
      </c>
      <c r="R382" s="16">
        <v>5000</v>
      </c>
      <c r="S382" s="15">
        <v>8000</v>
      </c>
      <c r="T382" s="16">
        <v>0</v>
      </c>
      <c r="U382" s="15"/>
      <c r="V382" s="16"/>
      <c r="W382" s="18">
        <v>4620</v>
      </c>
      <c r="X382" s="16">
        <v>0</v>
      </c>
      <c r="Y382" s="18">
        <v>4620</v>
      </c>
      <c r="Z382" s="16"/>
      <c r="AA382" s="18">
        <v>4620</v>
      </c>
      <c r="AB382" s="16"/>
      <c r="AC382" s="18">
        <v>4620</v>
      </c>
      <c r="AD382" s="16">
        <v>10680</v>
      </c>
      <c r="AE382" s="18">
        <v>4620</v>
      </c>
      <c r="AF382" s="16"/>
      <c r="AG382" s="18">
        <v>4620</v>
      </c>
      <c r="AH382" s="16"/>
      <c r="AI382" s="18">
        <v>4620</v>
      </c>
      <c r="AJ382" s="16"/>
      <c r="AK382" s="18">
        <v>4620</v>
      </c>
      <c r="AL382" s="16"/>
      <c r="AM382" s="18">
        <v>4620</v>
      </c>
      <c r="AN382" s="16">
        <v>5680</v>
      </c>
      <c r="AO382" s="85"/>
      <c r="AP382" s="16"/>
      <c r="AQ382" s="85"/>
      <c r="AR382" s="16"/>
      <c r="AS382" s="85"/>
      <c r="AT382" s="16"/>
      <c r="AU382" s="17"/>
      <c r="AV382" s="16"/>
      <c r="AW382" s="17"/>
      <c r="AX382" s="16"/>
      <c r="AY382" s="17"/>
      <c r="AZ382" s="16"/>
      <c r="BA382" s="17"/>
      <c r="BB382" s="16"/>
      <c r="BC382" s="17"/>
      <c r="BD382" s="16"/>
      <c r="BE382" s="17"/>
      <c r="BF382" s="16"/>
      <c r="BG382" s="17"/>
      <c r="BH382" s="16"/>
      <c r="BI382" s="17"/>
      <c r="BJ382" s="16"/>
      <c r="BK382" s="17"/>
      <c r="BL382" s="16"/>
      <c r="BM382" s="17"/>
      <c r="BN382" s="16"/>
      <c r="BO382" s="17"/>
      <c r="BP382" s="16"/>
      <c r="BQ382" s="17"/>
      <c r="BR382" s="16"/>
      <c r="BS382" s="17"/>
      <c r="BT382" s="16"/>
      <c r="BU382" s="17"/>
      <c r="BV382" s="16"/>
      <c r="BW382" s="17"/>
      <c r="BX382" s="16"/>
      <c r="BY382" s="17"/>
      <c r="BZ382" s="16"/>
      <c r="CA382" s="17"/>
      <c r="CB382" s="16"/>
      <c r="CC382" s="17"/>
      <c r="CD382" s="16"/>
      <c r="CE382" s="15"/>
      <c r="CF382" s="16"/>
      <c r="CG382" s="15"/>
      <c r="CH382" s="16"/>
      <c r="CI382" s="15"/>
      <c r="CJ382" s="16"/>
      <c r="CK382" s="15"/>
      <c r="CL382" s="16"/>
      <c r="CM382" s="15"/>
      <c r="CN382" s="16"/>
      <c r="CO382" s="15"/>
      <c r="CP382" s="16"/>
      <c r="CQ382" s="19"/>
      <c r="CR382" s="20">
        <f t="shared" si="25"/>
        <v>57080</v>
      </c>
      <c r="CS382" s="20">
        <f t="shared" si="25"/>
        <v>23860</v>
      </c>
      <c r="CT382" s="21">
        <f t="shared" si="27"/>
        <v>33220</v>
      </c>
      <c r="CU382" s="1"/>
      <c r="CV382" s="1"/>
    </row>
    <row r="383" spans="1:100" ht="20.25" customHeight="1">
      <c r="A383" s="7">
        <v>132</v>
      </c>
      <c r="B383" s="35" t="s">
        <v>417</v>
      </c>
      <c r="C383" s="9" t="s">
        <v>418</v>
      </c>
      <c r="D383" s="9" t="s">
        <v>1414</v>
      </c>
      <c r="E383" s="9" t="s">
        <v>1412</v>
      </c>
      <c r="F383" s="10" t="s">
        <v>419</v>
      </c>
      <c r="G383" s="22"/>
      <c r="H383" s="24" t="s">
        <v>81</v>
      </c>
      <c r="I383" s="12">
        <v>4600</v>
      </c>
      <c r="J383" s="24" t="s">
        <v>81</v>
      </c>
      <c r="K383" s="14">
        <f>CT383</f>
        <v>6440</v>
      </c>
      <c r="L383" s="2"/>
      <c r="M383" s="15">
        <v>1500</v>
      </c>
      <c r="N383" s="16">
        <v>1500</v>
      </c>
      <c r="O383" s="15">
        <v>1000</v>
      </c>
      <c r="P383" s="16">
        <v>1000</v>
      </c>
      <c r="Q383" s="15">
        <v>5000</v>
      </c>
      <c r="R383" s="16">
        <v>5000</v>
      </c>
      <c r="S383" s="15">
        <v>8000</v>
      </c>
      <c r="T383" s="16">
        <v>0</v>
      </c>
      <c r="U383" s="17"/>
      <c r="V383" s="16"/>
      <c r="W383" s="15"/>
      <c r="X383" s="16"/>
      <c r="Y383" s="18">
        <v>3220</v>
      </c>
      <c r="Z383" s="16">
        <v>0</v>
      </c>
      <c r="AA383" s="18">
        <v>3220</v>
      </c>
      <c r="AB383" s="16">
        <f>3220+0</f>
        <v>3220</v>
      </c>
      <c r="AC383" s="18">
        <v>3220</v>
      </c>
      <c r="AD383" s="16">
        <f>3220+0</f>
        <v>3220</v>
      </c>
      <c r="AE383" s="18">
        <v>3220</v>
      </c>
      <c r="AF383" s="16">
        <v>11220</v>
      </c>
      <c r="AG383" s="18">
        <v>3220</v>
      </c>
      <c r="AH383" s="16"/>
      <c r="AI383" s="18">
        <v>3220</v>
      </c>
      <c r="AJ383" s="16">
        <f>6440+3220</f>
        <v>9660</v>
      </c>
      <c r="AK383" s="18">
        <v>3220</v>
      </c>
      <c r="AL383" s="16"/>
      <c r="AM383" s="18">
        <v>3220</v>
      </c>
      <c r="AN383" s="16"/>
      <c r="AO383" s="18">
        <v>3220</v>
      </c>
      <c r="AP383" s="16">
        <v>3220</v>
      </c>
      <c r="AQ383" s="17"/>
      <c r="AR383" s="16"/>
      <c r="AS383" s="17"/>
      <c r="AT383" s="16"/>
      <c r="AU383" s="17"/>
      <c r="AV383" s="16"/>
      <c r="AW383" s="17"/>
      <c r="AX383" s="16"/>
      <c r="AY383" s="17"/>
      <c r="AZ383" s="16"/>
      <c r="BA383" s="17"/>
      <c r="BB383" s="16"/>
      <c r="BC383" s="17"/>
      <c r="BD383" s="16"/>
      <c r="BE383" s="17"/>
      <c r="BF383" s="16"/>
      <c r="BG383" s="17"/>
      <c r="BH383" s="16"/>
      <c r="BI383" s="17"/>
      <c r="BJ383" s="16"/>
      <c r="BK383" s="17"/>
      <c r="BL383" s="16"/>
      <c r="BM383" s="17"/>
      <c r="BN383" s="16"/>
      <c r="BO383" s="17"/>
      <c r="BP383" s="16"/>
      <c r="BQ383" s="17"/>
      <c r="BR383" s="16"/>
      <c r="BS383" s="17"/>
      <c r="BT383" s="16"/>
      <c r="BU383" s="17"/>
      <c r="BV383" s="16"/>
      <c r="BW383" s="17"/>
      <c r="BX383" s="16"/>
      <c r="BY383" s="17"/>
      <c r="BZ383" s="16"/>
      <c r="CA383" s="17"/>
      <c r="CB383" s="16"/>
      <c r="CC383" s="17"/>
      <c r="CD383" s="16"/>
      <c r="CE383" s="15"/>
      <c r="CF383" s="16"/>
      <c r="CG383" s="15"/>
      <c r="CH383" s="16"/>
      <c r="CI383" s="15"/>
      <c r="CJ383" s="16"/>
      <c r="CK383" s="15"/>
      <c r="CL383" s="16"/>
      <c r="CM383" s="15"/>
      <c r="CN383" s="16"/>
      <c r="CO383" s="15"/>
      <c r="CP383" s="16"/>
      <c r="CQ383" s="19"/>
      <c r="CR383" s="20">
        <f t="shared" si="25"/>
        <v>44480</v>
      </c>
      <c r="CS383" s="36">
        <f t="shared" si="25"/>
        <v>38040</v>
      </c>
      <c r="CT383" s="21">
        <f t="shared" si="27"/>
        <v>6440</v>
      </c>
      <c r="CU383" s="1"/>
      <c r="CV383" s="1"/>
    </row>
    <row r="384" spans="1:100" ht="20.25" customHeight="1">
      <c r="A384" s="7">
        <v>202</v>
      </c>
      <c r="B384" s="35" t="s">
        <v>1172</v>
      </c>
      <c r="C384" s="9" t="s">
        <v>1173</v>
      </c>
      <c r="D384" s="9" t="s">
        <v>1414</v>
      </c>
      <c r="E384" s="9" t="s">
        <v>1411</v>
      </c>
      <c r="F384" s="83" t="s">
        <v>1174</v>
      </c>
      <c r="G384" s="22"/>
      <c r="H384" s="84"/>
      <c r="I384" s="62">
        <v>6600</v>
      </c>
      <c r="J384" s="84"/>
      <c r="K384" s="14">
        <f>CV384</f>
        <v>0</v>
      </c>
      <c r="L384" s="2"/>
      <c r="M384" s="15">
        <v>1500</v>
      </c>
      <c r="N384" s="16">
        <v>1500</v>
      </c>
      <c r="O384" s="15">
        <v>1000</v>
      </c>
      <c r="P384" s="16">
        <v>1000</v>
      </c>
      <c r="Q384" s="15">
        <v>5000</v>
      </c>
      <c r="R384" s="16">
        <v>5000</v>
      </c>
      <c r="S384" s="15">
        <v>8000</v>
      </c>
      <c r="T384" s="16">
        <v>0</v>
      </c>
      <c r="U384" s="15"/>
      <c r="V384" s="16"/>
      <c r="W384" s="18">
        <v>4620</v>
      </c>
      <c r="X384" s="16">
        <v>0</v>
      </c>
      <c r="Y384" s="18">
        <v>4620</v>
      </c>
      <c r="Z384" s="16">
        <f>4620+0</f>
        <v>4620</v>
      </c>
      <c r="AA384" s="18">
        <v>4620</v>
      </c>
      <c r="AB384" s="16"/>
      <c r="AC384" s="18">
        <v>4620</v>
      </c>
      <c r="AD384" s="16">
        <v>10000</v>
      </c>
      <c r="AE384" s="18">
        <v>4620</v>
      </c>
      <c r="AF384" s="16"/>
      <c r="AG384" s="18">
        <v>4620</v>
      </c>
      <c r="AH384" s="16"/>
      <c r="AI384" s="18">
        <v>4620</v>
      </c>
      <c r="AJ384" s="16"/>
      <c r="AK384" s="18">
        <v>4620</v>
      </c>
      <c r="AL384" s="16"/>
      <c r="AM384" s="18">
        <v>4620</v>
      </c>
      <c r="AN384" s="16">
        <v>10000</v>
      </c>
      <c r="AO384" s="85"/>
      <c r="AP384" s="16"/>
      <c r="AQ384" s="85"/>
      <c r="AR384" s="16"/>
      <c r="AS384" s="85"/>
      <c r="AT384" s="16"/>
      <c r="AU384" s="17"/>
      <c r="AV384" s="16"/>
      <c r="AW384" s="17"/>
      <c r="AX384" s="16"/>
      <c r="AY384" s="17"/>
      <c r="AZ384" s="16"/>
      <c r="BA384" s="17"/>
      <c r="BB384" s="16"/>
      <c r="BC384" s="17"/>
      <c r="BD384" s="16"/>
      <c r="BE384" s="17"/>
      <c r="BF384" s="16"/>
      <c r="BG384" s="17"/>
      <c r="BH384" s="16"/>
      <c r="BI384" s="17"/>
      <c r="BJ384" s="16"/>
      <c r="BK384" s="17"/>
      <c r="BL384" s="16"/>
      <c r="BM384" s="17"/>
      <c r="BN384" s="16"/>
      <c r="BO384" s="17"/>
      <c r="BP384" s="16"/>
      <c r="BQ384" s="17"/>
      <c r="BR384" s="16"/>
      <c r="BS384" s="17"/>
      <c r="BT384" s="16"/>
      <c r="BU384" s="17"/>
      <c r="BV384" s="16"/>
      <c r="BW384" s="17"/>
      <c r="BX384" s="16"/>
      <c r="BY384" s="17"/>
      <c r="BZ384" s="16"/>
      <c r="CA384" s="17"/>
      <c r="CB384" s="16"/>
      <c r="CC384" s="17"/>
      <c r="CD384" s="16"/>
      <c r="CE384" s="15"/>
      <c r="CF384" s="16"/>
      <c r="CG384" s="15"/>
      <c r="CH384" s="16"/>
      <c r="CI384" s="15"/>
      <c r="CJ384" s="16"/>
      <c r="CK384" s="15"/>
      <c r="CL384" s="16"/>
      <c r="CM384" s="15"/>
      <c r="CN384" s="16"/>
      <c r="CO384" s="15"/>
      <c r="CP384" s="16"/>
      <c r="CQ384" s="19"/>
      <c r="CR384" s="20">
        <f t="shared" ref="CR384:CS415" si="28">CO384+CM384+CK384+CI384+CG384+CE384+CC384+CA384+BY384+BW384+BU384+BS384+BQ384+BO384+BM384+BK384+BI384+BG384+BE384+BC384+BA384+AY384+AW384+AU384+AS384+AQ384+AO384+AM384+AK384+AI384+AG384+AE384+AC384+AA384+Y384+W384+U384+Q384+O384+M384+S384</f>
        <v>57080</v>
      </c>
      <c r="CS384" s="20">
        <f t="shared" si="28"/>
        <v>32120</v>
      </c>
      <c r="CT384" s="21">
        <f t="shared" si="27"/>
        <v>24960</v>
      </c>
      <c r="CU384" s="1"/>
      <c r="CV384" s="1"/>
    </row>
    <row r="385" spans="1:100" ht="20.25" customHeight="1">
      <c r="A385" s="7">
        <v>133</v>
      </c>
      <c r="B385" s="35" t="s">
        <v>420</v>
      </c>
      <c r="C385" s="9" t="s">
        <v>421</v>
      </c>
      <c r="D385" s="9" t="s">
        <v>1414</v>
      </c>
      <c r="E385" s="9" t="s">
        <v>1412</v>
      </c>
      <c r="F385" s="10" t="s">
        <v>422</v>
      </c>
      <c r="G385" s="144"/>
      <c r="H385" s="13"/>
      <c r="I385" s="12">
        <v>6600</v>
      </c>
      <c r="K385" s="14">
        <f>CT385</f>
        <v>31580</v>
      </c>
      <c r="L385" s="2"/>
      <c r="M385" s="15">
        <v>1500</v>
      </c>
      <c r="N385" s="16">
        <v>1500</v>
      </c>
      <c r="O385" s="15">
        <v>1000</v>
      </c>
      <c r="P385" s="16">
        <v>1000</v>
      </c>
      <c r="Q385" s="15">
        <v>5000</v>
      </c>
      <c r="R385" s="16">
        <v>5000</v>
      </c>
      <c r="S385" s="15">
        <v>8000</v>
      </c>
      <c r="T385" s="16">
        <v>0</v>
      </c>
      <c r="U385" s="17"/>
      <c r="V385" s="16"/>
      <c r="W385" s="15"/>
      <c r="X385" s="16"/>
      <c r="Y385" s="18">
        <v>4620</v>
      </c>
      <c r="Z385" s="16">
        <v>0</v>
      </c>
      <c r="AA385" s="18">
        <v>4620</v>
      </c>
      <c r="AB385" s="16"/>
      <c r="AC385" s="18">
        <v>4620</v>
      </c>
      <c r="AD385" s="16"/>
      <c r="AE385" s="18">
        <v>4620</v>
      </c>
      <c r="AF385" s="16">
        <v>13000</v>
      </c>
      <c r="AG385" s="18">
        <v>4620</v>
      </c>
      <c r="AH385" s="16"/>
      <c r="AI385" s="18">
        <v>4620</v>
      </c>
      <c r="AJ385" s="16"/>
      <c r="AK385" s="18">
        <v>4620</v>
      </c>
      <c r="AL385" s="16"/>
      <c r="AM385" s="18">
        <v>4620</v>
      </c>
      <c r="AN385" s="16"/>
      <c r="AO385" s="18">
        <v>4620</v>
      </c>
      <c r="AP385" s="16">
        <v>5000</v>
      </c>
      <c r="AQ385" s="17"/>
      <c r="AR385" s="16"/>
      <c r="AS385" s="17"/>
      <c r="AT385" s="16"/>
      <c r="AU385" s="17"/>
      <c r="AV385" s="16"/>
      <c r="AW385" s="17"/>
      <c r="AX385" s="16"/>
      <c r="AY385" s="17"/>
      <c r="AZ385" s="16"/>
      <c r="BA385" s="17"/>
      <c r="BB385" s="16"/>
      <c r="BC385" s="17"/>
      <c r="BD385" s="16"/>
      <c r="BE385" s="17"/>
      <c r="BF385" s="16"/>
      <c r="BG385" s="17"/>
      <c r="BH385" s="16"/>
      <c r="BI385" s="17"/>
      <c r="BJ385" s="16"/>
      <c r="BK385" s="17"/>
      <c r="BL385" s="16"/>
      <c r="BM385" s="17"/>
      <c r="BN385" s="16"/>
      <c r="BO385" s="17"/>
      <c r="BP385" s="16"/>
      <c r="BQ385" s="17"/>
      <c r="BR385" s="16"/>
      <c r="BS385" s="17"/>
      <c r="BT385" s="16"/>
      <c r="BU385" s="17"/>
      <c r="BV385" s="16"/>
      <c r="BW385" s="17"/>
      <c r="BX385" s="16"/>
      <c r="BY385" s="17"/>
      <c r="BZ385" s="16"/>
      <c r="CA385" s="17"/>
      <c r="CB385" s="16"/>
      <c r="CC385" s="17"/>
      <c r="CD385" s="16"/>
      <c r="CE385" s="15"/>
      <c r="CF385" s="16"/>
      <c r="CG385" s="15"/>
      <c r="CH385" s="16"/>
      <c r="CI385" s="15"/>
      <c r="CJ385" s="16"/>
      <c r="CK385" s="15"/>
      <c r="CL385" s="16"/>
      <c r="CM385" s="15"/>
      <c r="CN385" s="16"/>
      <c r="CO385" s="15"/>
      <c r="CP385" s="16"/>
      <c r="CQ385" s="19"/>
      <c r="CR385" s="20">
        <f t="shared" si="28"/>
        <v>57080</v>
      </c>
      <c r="CS385" s="20">
        <f t="shared" si="28"/>
        <v>25500</v>
      </c>
      <c r="CT385" s="21">
        <f t="shared" si="27"/>
        <v>31580</v>
      </c>
      <c r="CU385" s="1"/>
      <c r="CV385" s="1"/>
    </row>
    <row r="386" spans="1:100" ht="20.25" customHeight="1">
      <c r="A386" s="7">
        <v>134</v>
      </c>
      <c r="B386" s="35" t="s">
        <v>423</v>
      </c>
      <c r="C386" s="9" t="s">
        <v>424</v>
      </c>
      <c r="D386" s="9" t="s">
        <v>1414</v>
      </c>
      <c r="E386" s="9" t="s">
        <v>1412</v>
      </c>
      <c r="F386" s="10" t="s">
        <v>425</v>
      </c>
      <c r="G386" s="143"/>
      <c r="H386" s="24"/>
      <c r="I386" s="12">
        <v>6600</v>
      </c>
      <c r="J386" s="24"/>
      <c r="K386" s="14">
        <f>CT386</f>
        <v>4620</v>
      </c>
      <c r="L386" s="2"/>
      <c r="M386" s="15">
        <v>1500</v>
      </c>
      <c r="N386" s="16">
        <v>1500</v>
      </c>
      <c r="O386" s="15">
        <v>1000</v>
      </c>
      <c r="P386" s="16">
        <v>1000</v>
      </c>
      <c r="Q386" s="15">
        <v>5000</v>
      </c>
      <c r="R386" s="16">
        <v>5000</v>
      </c>
      <c r="S386" s="15">
        <v>8000</v>
      </c>
      <c r="T386" s="16">
        <v>0</v>
      </c>
      <c r="U386" s="17"/>
      <c r="V386" s="16"/>
      <c r="W386" s="15"/>
      <c r="X386" s="16"/>
      <c r="Y386" s="18">
        <v>4620</v>
      </c>
      <c r="Z386" s="16">
        <v>0</v>
      </c>
      <c r="AA386" s="18">
        <v>4620</v>
      </c>
      <c r="AB386" s="16">
        <v>0</v>
      </c>
      <c r="AC386" s="18">
        <v>4620</v>
      </c>
      <c r="AD386" s="16">
        <v>0</v>
      </c>
      <c r="AE386" s="18">
        <v>4620</v>
      </c>
      <c r="AF386" s="16">
        <v>26480</v>
      </c>
      <c r="AG386" s="18">
        <v>4620</v>
      </c>
      <c r="AH386" s="16"/>
      <c r="AI386" s="18">
        <v>4620</v>
      </c>
      <c r="AJ386" s="16"/>
      <c r="AK386" s="18">
        <v>4620</v>
      </c>
      <c r="AL386" s="16"/>
      <c r="AM386" s="18">
        <v>4620</v>
      </c>
      <c r="AN386" s="16">
        <v>18480</v>
      </c>
      <c r="AO386" s="18">
        <v>4620</v>
      </c>
      <c r="AP386" s="16"/>
      <c r="AQ386" s="17"/>
      <c r="AR386" s="16"/>
      <c r="AS386" s="17"/>
      <c r="AT386" s="16"/>
      <c r="AU386" s="17"/>
      <c r="AV386" s="16"/>
      <c r="AW386" s="17"/>
      <c r="AX386" s="16"/>
      <c r="AY386" s="17"/>
      <c r="AZ386" s="16"/>
      <c r="BA386" s="17"/>
      <c r="BB386" s="16"/>
      <c r="BC386" s="17"/>
      <c r="BD386" s="16"/>
      <c r="BE386" s="17"/>
      <c r="BF386" s="16"/>
      <c r="BG386" s="17"/>
      <c r="BH386" s="16"/>
      <c r="BI386" s="17"/>
      <c r="BJ386" s="16"/>
      <c r="BK386" s="17"/>
      <c r="BL386" s="16"/>
      <c r="BM386" s="17"/>
      <c r="BN386" s="16"/>
      <c r="BO386" s="17"/>
      <c r="BP386" s="16"/>
      <c r="BQ386" s="17"/>
      <c r="BR386" s="16"/>
      <c r="BS386" s="17"/>
      <c r="BT386" s="16"/>
      <c r="BU386" s="17"/>
      <c r="BV386" s="16"/>
      <c r="BW386" s="17"/>
      <c r="BX386" s="16"/>
      <c r="BY386" s="17"/>
      <c r="BZ386" s="16"/>
      <c r="CA386" s="17"/>
      <c r="CB386" s="16"/>
      <c r="CC386" s="17"/>
      <c r="CD386" s="16"/>
      <c r="CE386" s="15"/>
      <c r="CF386" s="16"/>
      <c r="CG386" s="15"/>
      <c r="CH386" s="16"/>
      <c r="CI386" s="15"/>
      <c r="CJ386" s="16"/>
      <c r="CK386" s="15"/>
      <c r="CL386" s="16"/>
      <c r="CM386" s="15"/>
      <c r="CN386" s="16"/>
      <c r="CO386" s="15"/>
      <c r="CP386" s="16"/>
      <c r="CQ386" s="19"/>
      <c r="CR386" s="20">
        <f t="shared" si="28"/>
        <v>57080</v>
      </c>
      <c r="CS386" s="20">
        <f t="shared" si="28"/>
        <v>52460</v>
      </c>
      <c r="CT386" s="21">
        <f t="shared" si="27"/>
        <v>4620</v>
      </c>
      <c r="CU386" s="1"/>
      <c r="CV386" s="1"/>
    </row>
    <row r="387" spans="1:100" ht="20.25" customHeight="1">
      <c r="A387" s="7">
        <v>203</v>
      </c>
      <c r="B387" s="35" t="s">
        <v>1175</v>
      </c>
      <c r="C387" s="9" t="s">
        <v>1176</v>
      </c>
      <c r="D387" s="9" t="s">
        <v>1414</v>
      </c>
      <c r="E387" s="9" t="s">
        <v>1411</v>
      </c>
      <c r="F387" s="83" t="s">
        <v>1177</v>
      </c>
      <c r="G387" s="142"/>
      <c r="H387" s="84"/>
      <c r="I387" s="62">
        <v>6600</v>
      </c>
      <c r="J387" s="84"/>
      <c r="K387" s="14">
        <f t="shared" ref="K387:K394" si="29">CV387</f>
        <v>0</v>
      </c>
      <c r="L387" s="2"/>
      <c r="M387" s="15">
        <v>1500</v>
      </c>
      <c r="N387" s="16">
        <v>1500</v>
      </c>
      <c r="O387" s="15">
        <v>1000</v>
      </c>
      <c r="P387" s="16">
        <v>1000</v>
      </c>
      <c r="Q387" s="15">
        <v>5000</v>
      </c>
      <c r="R387" s="16">
        <v>5000</v>
      </c>
      <c r="S387" s="15">
        <v>8000</v>
      </c>
      <c r="T387" s="16">
        <v>0</v>
      </c>
      <c r="U387" s="15"/>
      <c r="V387" s="16"/>
      <c r="W387" s="18">
        <v>4620</v>
      </c>
      <c r="X387" s="90">
        <v>4620</v>
      </c>
      <c r="Y387" s="18">
        <v>4620</v>
      </c>
      <c r="Z387" s="16">
        <v>0</v>
      </c>
      <c r="AA387" s="18">
        <v>4620</v>
      </c>
      <c r="AB387" s="16">
        <v>0</v>
      </c>
      <c r="AC387" s="18">
        <v>4620</v>
      </c>
      <c r="AD387" s="16">
        <v>21860</v>
      </c>
      <c r="AE387" s="18">
        <v>4620</v>
      </c>
      <c r="AF387" s="16"/>
      <c r="AG387" s="18">
        <v>4620</v>
      </c>
      <c r="AH387" s="16"/>
      <c r="AI387" s="18">
        <v>4620</v>
      </c>
      <c r="AJ387" s="16"/>
      <c r="AK387" s="18">
        <v>4620</v>
      </c>
      <c r="AL387" s="16">
        <v>13860</v>
      </c>
      <c r="AM387" s="18">
        <v>4620</v>
      </c>
      <c r="AN387" s="16"/>
      <c r="AO387" s="85"/>
      <c r="AP387" s="16"/>
      <c r="AQ387" s="85"/>
      <c r="AR387" s="16"/>
      <c r="AS387" s="85"/>
      <c r="AT387" s="16"/>
      <c r="AU387" s="17"/>
      <c r="AV387" s="16"/>
      <c r="AW387" s="17"/>
      <c r="AX387" s="16"/>
      <c r="AY387" s="17"/>
      <c r="AZ387" s="16"/>
      <c r="BA387" s="17"/>
      <c r="BB387" s="16"/>
      <c r="BC387" s="17"/>
      <c r="BD387" s="16"/>
      <c r="BE387" s="17"/>
      <c r="BF387" s="16"/>
      <c r="BG387" s="17"/>
      <c r="BH387" s="16"/>
      <c r="BI387" s="17"/>
      <c r="BJ387" s="16"/>
      <c r="BK387" s="17"/>
      <c r="BL387" s="16"/>
      <c r="BM387" s="17"/>
      <c r="BN387" s="16"/>
      <c r="BO387" s="17"/>
      <c r="BP387" s="16"/>
      <c r="BQ387" s="17"/>
      <c r="BR387" s="16"/>
      <c r="BS387" s="17"/>
      <c r="BT387" s="16"/>
      <c r="BU387" s="17"/>
      <c r="BV387" s="16"/>
      <c r="BW387" s="17"/>
      <c r="BX387" s="16"/>
      <c r="BY387" s="17"/>
      <c r="BZ387" s="16"/>
      <c r="CA387" s="17"/>
      <c r="CB387" s="16"/>
      <c r="CC387" s="17"/>
      <c r="CD387" s="16"/>
      <c r="CE387" s="15"/>
      <c r="CF387" s="16"/>
      <c r="CG387" s="15"/>
      <c r="CH387" s="16"/>
      <c r="CI387" s="15"/>
      <c r="CJ387" s="16"/>
      <c r="CK387" s="15"/>
      <c r="CL387" s="16"/>
      <c r="CM387" s="15"/>
      <c r="CN387" s="16"/>
      <c r="CO387" s="15"/>
      <c r="CP387" s="16"/>
      <c r="CQ387" s="19"/>
      <c r="CR387" s="20">
        <f t="shared" si="28"/>
        <v>57080</v>
      </c>
      <c r="CS387" s="20">
        <f t="shared" si="28"/>
        <v>47840</v>
      </c>
      <c r="CT387" s="21">
        <f t="shared" si="27"/>
        <v>9240</v>
      </c>
      <c r="CU387" s="1"/>
      <c r="CV387" s="1"/>
    </row>
    <row r="388" spans="1:100" ht="20.25" customHeight="1">
      <c r="A388" s="7">
        <v>204</v>
      </c>
      <c r="B388" s="35" t="s">
        <v>1178</v>
      </c>
      <c r="C388" s="9" t="s">
        <v>1179</v>
      </c>
      <c r="D388" s="9" t="s">
        <v>1414</v>
      </c>
      <c r="E388" s="9" t="s">
        <v>1411</v>
      </c>
      <c r="F388" s="83" t="s">
        <v>1180</v>
      </c>
      <c r="G388" s="22"/>
      <c r="H388" s="84"/>
      <c r="I388" s="62">
        <v>6600</v>
      </c>
      <c r="J388" s="84"/>
      <c r="K388" s="14">
        <f t="shared" si="29"/>
        <v>0</v>
      </c>
      <c r="L388" s="2"/>
      <c r="M388" s="15">
        <v>1500</v>
      </c>
      <c r="N388" s="16">
        <v>1500</v>
      </c>
      <c r="O388" s="15">
        <v>1000</v>
      </c>
      <c r="P388" s="16">
        <v>1000</v>
      </c>
      <c r="Q388" s="15">
        <v>5000</v>
      </c>
      <c r="R388" s="16">
        <v>5000</v>
      </c>
      <c r="S388" s="15">
        <v>8000</v>
      </c>
      <c r="T388" s="16">
        <v>0</v>
      </c>
      <c r="U388" s="15"/>
      <c r="V388" s="16"/>
      <c r="W388" s="18">
        <v>4620</v>
      </c>
      <c r="X388" s="16">
        <v>0</v>
      </c>
      <c r="Y388" s="18">
        <v>4620</v>
      </c>
      <c r="Z388" s="16">
        <v>0</v>
      </c>
      <c r="AA388" s="18">
        <v>4620</v>
      </c>
      <c r="AB388" s="16">
        <v>0</v>
      </c>
      <c r="AC388" s="18">
        <v>4620</v>
      </c>
      <c r="AD388" s="16">
        <v>26480</v>
      </c>
      <c r="AE388" s="18">
        <v>4620</v>
      </c>
      <c r="AF388" s="16"/>
      <c r="AG388" s="18">
        <v>4620</v>
      </c>
      <c r="AH388" s="16"/>
      <c r="AI388" s="18">
        <v>4620</v>
      </c>
      <c r="AJ388" s="16"/>
      <c r="AK388" s="18">
        <v>4620</v>
      </c>
      <c r="AL388" s="16"/>
      <c r="AM388" s="18">
        <v>4620</v>
      </c>
      <c r="AN388" s="16">
        <v>20000</v>
      </c>
      <c r="AO388" s="85"/>
      <c r="AP388" s="16"/>
      <c r="AQ388" s="85"/>
      <c r="AR388" s="16"/>
      <c r="AS388" s="85"/>
      <c r="AT388" s="16"/>
      <c r="AU388" s="17"/>
      <c r="AV388" s="16"/>
      <c r="AW388" s="17"/>
      <c r="AX388" s="16"/>
      <c r="AY388" s="17"/>
      <c r="AZ388" s="16"/>
      <c r="BA388" s="17"/>
      <c r="BB388" s="16"/>
      <c r="BC388" s="17"/>
      <c r="BD388" s="16"/>
      <c r="BE388" s="17"/>
      <c r="BF388" s="16"/>
      <c r="BG388" s="17"/>
      <c r="BH388" s="16"/>
      <c r="BI388" s="17"/>
      <c r="BJ388" s="16"/>
      <c r="BK388" s="17"/>
      <c r="BL388" s="16"/>
      <c r="BM388" s="17"/>
      <c r="BN388" s="16"/>
      <c r="BO388" s="17"/>
      <c r="BP388" s="16"/>
      <c r="BQ388" s="17"/>
      <c r="BR388" s="16"/>
      <c r="BS388" s="17"/>
      <c r="BT388" s="16"/>
      <c r="BU388" s="17"/>
      <c r="BV388" s="16"/>
      <c r="BW388" s="17"/>
      <c r="BX388" s="16"/>
      <c r="BY388" s="17"/>
      <c r="BZ388" s="16"/>
      <c r="CA388" s="17"/>
      <c r="CB388" s="16"/>
      <c r="CC388" s="17"/>
      <c r="CD388" s="16"/>
      <c r="CE388" s="15"/>
      <c r="CF388" s="16"/>
      <c r="CG388" s="15"/>
      <c r="CH388" s="16"/>
      <c r="CI388" s="15"/>
      <c r="CJ388" s="16"/>
      <c r="CK388" s="15"/>
      <c r="CL388" s="16"/>
      <c r="CM388" s="15"/>
      <c r="CN388" s="16"/>
      <c r="CO388" s="15"/>
      <c r="CP388" s="16"/>
      <c r="CQ388" s="19"/>
      <c r="CR388" s="20">
        <f t="shared" si="28"/>
        <v>57080</v>
      </c>
      <c r="CS388" s="20">
        <f t="shared" si="28"/>
        <v>53980</v>
      </c>
      <c r="CT388" s="21">
        <f t="shared" si="27"/>
        <v>3100</v>
      </c>
      <c r="CU388" s="1"/>
      <c r="CV388" s="1"/>
    </row>
    <row r="389" spans="1:100" ht="20.25" customHeight="1">
      <c r="A389" s="7">
        <v>205</v>
      </c>
      <c r="B389" s="35" t="s">
        <v>1181</v>
      </c>
      <c r="C389" s="9" t="s">
        <v>1182</v>
      </c>
      <c r="D389" s="9" t="s">
        <v>1414</v>
      </c>
      <c r="E389" s="9" t="s">
        <v>1411</v>
      </c>
      <c r="F389" s="83" t="s">
        <v>1183</v>
      </c>
      <c r="G389" s="144"/>
      <c r="H389" s="100"/>
      <c r="I389" s="62">
        <v>6600</v>
      </c>
      <c r="J389" s="100"/>
      <c r="K389" s="14">
        <f t="shared" si="29"/>
        <v>0</v>
      </c>
      <c r="L389" s="2"/>
      <c r="M389" s="15">
        <v>1500</v>
      </c>
      <c r="N389" s="16">
        <v>1500</v>
      </c>
      <c r="O389" s="15">
        <v>1000</v>
      </c>
      <c r="P389" s="16">
        <v>1000</v>
      </c>
      <c r="Q389" s="15">
        <v>5000</v>
      </c>
      <c r="R389" s="16">
        <v>5000</v>
      </c>
      <c r="S389" s="15">
        <v>8000</v>
      </c>
      <c r="T389" s="16"/>
      <c r="U389" s="15"/>
      <c r="V389" s="16"/>
      <c r="W389" s="18">
        <v>4620</v>
      </c>
      <c r="X389" s="16"/>
      <c r="Y389" s="18">
        <v>4620</v>
      </c>
      <c r="Z389" s="16"/>
      <c r="AA389" s="18">
        <v>4620</v>
      </c>
      <c r="AB389" s="16"/>
      <c r="AC389" s="18">
        <v>4620</v>
      </c>
      <c r="AD389" s="16"/>
      <c r="AE389" s="18">
        <v>4620</v>
      </c>
      <c r="AF389" s="16"/>
      <c r="AG389" s="18">
        <v>4620</v>
      </c>
      <c r="AH389" s="16"/>
      <c r="AI389" s="18">
        <v>4620</v>
      </c>
      <c r="AJ389" s="16"/>
      <c r="AK389" s="18">
        <v>4620</v>
      </c>
      <c r="AL389" s="16"/>
      <c r="AM389" s="18">
        <v>4620</v>
      </c>
      <c r="AN389" s="16"/>
      <c r="AO389" s="85"/>
      <c r="AP389" s="16"/>
      <c r="AQ389" s="85"/>
      <c r="AR389" s="16"/>
      <c r="AS389" s="85"/>
      <c r="AT389" s="16"/>
      <c r="AU389" s="17"/>
      <c r="AV389" s="16"/>
      <c r="AW389" s="17"/>
      <c r="AX389" s="16"/>
      <c r="AY389" s="17"/>
      <c r="AZ389" s="16"/>
      <c r="BA389" s="17"/>
      <c r="BB389" s="16"/>
      <c r="BC389" s="17"/>
      <c r="BD389" s="16"/>
      <c r="BE389" s="17"/>
      <c r="BF389" s="16"/>
      <c r="BG389" s="17"/>
      <c r="BH389" s="16"/>
      <c r="BI389" s="17"/>
      <c r="BJ389" s="16"/>
      <c r="BK389" s="17"/>
      <c r="BL389" s="16"/>
      <c r="BM389" s="17"/>
      <c r="BN389" s="16"/>
      <c r="BO389" s="17"/>
      <c r="BP389" s="16"/>
      <c r="BQ389" s="17"/>
      <c r="BR389" s="16"/>
      <c r="BS389" s="17"/>
      <c r="BT389" s="16"/>
      <c r="BU389" s="17"/>
      <c r="BV389" s="16"/>
      <c r="BW389" s="17"/>
      <c r="BX389" s="16"/>
      <c r="BY389" s="17"/>
      <c r="BZ389" s="16"/>
      <c r="CA389" s="17"/>
      <c r="CB389" s="16"/>
      <c r="CC389" s="17"/>
      <c r="CD389" s="16"/>
      <c r="CE389" s="15"/>
      <c r="CF389" s="16"/>
      <c r="CG389" s="15"/>
      <c r="CH389" s="16"/>
      <c r="CI389" s="15"/>
      <c r="CJ389" s="16"/>
      <c r="CK389" s="15"/>
      <c r="CL389" s="16"/>
      <c r="CM389" s="15"/>
      <c r="CN389" s="16"/>
      <c r="CO389" s="15"/>
      <c r="CP389" s="16"/>
      <c r="CQ389" s="19"/>
      <c r="CR389" s="20">
        <f t="shared" si="28"/>
        <v>57080</v>
      </c>
      <c r="CS389" s="20">
        <f t="shared" si="28"/>
        <v>7500</v>
      </c>
      <c r="CT389" s="21">
        <f t="shared" si="27"/>
        <v>49580</v>
      </c>
      <c r="CU389" s="1"/>
      <c r="CV389" s="1"/>
    </row>
    <row r="390" spans="1:100" ht="21.75" customHeight="1">
      <c r="A390" s="7">
        <v>206</v>
      </c>
      <c r="B390" s="35" t="s">
        <v>1184</v>
      </c>
      <c r="C390" s="9" t="s">
        <v>1185</v>
      </c>
      <c r="D390" s="9" t="s">
        <v>1414</v>
      </c>
      <c r="E390" s="9" t="s">
        <v>1411</v>
      </c>
      <c r="F390" s="83" t="s">
        <v>1186</v>
      </c>
      <c r="G390" s="141" t="s">
        <v>383</v>
      </c>
      <c r="H390" s="158" t="s">
        <v>1417</v>
      </c>
      <c r="I390" s="62">
        <v>6200</v>
      </c>
      <c r="J390" s="146"/>
      <c r="K390" s="14">
        <f t="shared" si="29"/>
        <v>0</v>
      </c>
      <c r="L390" s="2"/>
      <c r="M390" s="15">
        <v>1500</v>
      </c>
      <c r="N390" s="16">
        <v>1500</v>
      </c>
      <c r="O390" s="15">
        <v>1000</v>
      </c>
      <c r="P390" s="16">
        <v>1000</v>
      </c>
      <c r="Q390" s="15">
        <v>5000</v>
      </c>
      <c r="R390" s="16">
        <v>5000</v>
      </c>
      <c r="S390" s="15">
        <v>8000</v>
      </c>
      <c r="T390" s="16"/>
      <c r="U390" s="15"/>
      <c r="V390" s="16"/>
      <c r="W390" s="18">
        <v>4340</v>
      </c>
      <c r="X390" s="16">
        <v>0</v>
      </c>
      <c r="Y390" s="18">
        <v>4340</v>
      </c>
      <c r="Z390" s="16">
        <v>0</v>
      </c>
      <c r="AA390" s="18">
        <v>4340</v>
      </c>
      <c r="AB390" s="16"/>
      <c r="AC390" s="18">
        <v>4340</v>
      </c>
      <c r="AD390" s="16">
        <f>8000+9240</f>
        <v>17240</v>
      </c>
      <c r="AE390" s="18">
        <v>4340</v>
      </c>
      <c r="AF390" s="16"/>
      <c r="AG390" s="18">
        <v>4340</v>
      </c>
      <c r="AH390" s="16"/>
      <c r="AI390" s="18">
        <v>4340</v>
      </c>
      <c r="AJ390" s="16"/>
      <c r="AK390" s="18">
        <v>4340</v>
      </c>
      <c r="AL390" s="16"/>
      <c r="AM390" s="18">
        <v>4340</v>
      </c>
      <c r="AN390" s="16"/>
      <c r="AO390" s="85"/>
      <c r="AP390" s="16"/>
      <c r="AQ390" s="85"/>
      <c r="AR390" s="16"/>
      <c r="AS390" s="85"/>
      <c r="AT390" s="16"/>
      <c r="AU390" s="17"/>
      <c r="AV390" s="16"/>
      <c r="AW390" s="17"/>
      <c r="AX390" s="16"/>
      <c r="AY390" s="17"/>
      <c r="AZ390" s="16"/>
      <c r="BA390" s="17"/>
      <c r="BB390" s="16"/>
      <c r="BC390" s="17"/>
      <c r="BD390" s="16"/>
      <c r="BE390" s="17"/>
      <c r="BF390" s="16"/>
      <c r="BG390" s="17"/>
      <c r="BH390" s="16"/>
      <c r="BI390" s="17"/>
      <c r="BJ390" s="16"/>
      <c r="BK390" s="17"/>
      <c r="BL390" s="16"/>
      <c r="BM390" s="17"/>
      <c r="BN390" s="16"/>
      <c r="BO390" s="17"/>
      <c r="BP390" s="16"/>
      <c r="BQ390" s="17"/>
      <c r="BR390" s="16"/>
      <c r="BS390" s="17"/>
      <c r="BT390" s="16"/>
      <c r="BU390" s="17"/>
      <c r="BV390" s="16"/>
      <c r="BW390" s="17"/>
      <c r="BX390" s="16"/>
      <c r="BY390" s="17"/>
      <c r="BZ390" s="16"/>
      <c r="CA390" s="17"/>
      <c r="CB390" s="16"/>
      <c r="CC390" s="17"/>
      <c r="CD390" s="16"/>
      <c r="CE390" s="15"/>
      <c r="CF390" s="16"/>
      <c r="CG390" s="15"/>
      <c r="CH390" s="16"/>
      <c r="CI390" s="15"/>
      <c r="CJ390" s="16"/>
      <c r="CK390" s="15"/>
      <c r="CL390" s="16"/>
      <c r="CM390" s="15"/>
      <c r="CN390" s="16"/>
      <c r="CO390" s="15"/>
      <c r="CP390" s="16"/>
      <c r="CQ390" s="19"/>
      <c r="CR390" s="20">
        <f t="shared" si="28"/>
        <v>54560</v>
      </c>
      <c r="CS390" s="20">
        <f t="shared" si="28"/>
        <v>24740</v>
      </c>
      <c r="CT390" s="21">
        <f t="shared" si="27"/>
        <v>29820</v>
      </c>
      <c r="CU390" s="1"/>
      <c r="CV390" s="1"/>
    </row>
    <row r="391" spans="1:100" ht="20.25" customHeight="1">
      <c r="A391" s="7">
        <v>207</v>
      </c>
      <c r="B391" s="35" t="s">
        <v>1187</v>
      </c>
      <c r="C391" s="9" t="s">
        <v>1188</v>
      </c>
      <c r="D391" s="9" t="s">
        <v>1414</v>
      </c>
      <c r="E391" s="9" t="s">
        <v>1411</v>
      </c>
      <c r="F391" s="83" t="s">
        <v>1189</v>
      </c>
      <c r="G391" s="22"/>
      <c r="H391" s="84"/>
      <c r="I391" s="62">
        <v>6600</v>
      </c>
      <c r="J391" s="84"/>
      <c r="K391" s="14">
        <f t="shared" si="29"/>
        <v>0</v>
      </c>
      <c r="L391" s="2"/>
      <c r="M391" s="15">
        <v>1500</v>
      </c>
      <c r="N391" s="16">
        <v>1500</v>
      </c>
      <c r="O391" s="15">
        <v>1000</v>
      </c>
      <c r="P391" s="16">
        <v>1000</v>
      </c>
      <c r="Q391" s="15">
        <v>5000</v>
      </c>
      <c r="R391" s="16">
        <v>5000</v>
      </c>
      <c r="S391" s="15">
        <v>8000</v>
      </c>
      <c r="T391" s="16">
        <v>0</v>
      </c>
      <c r="U391" s="15"/>
      <c r="V391" s="16"/>
      <c r="W391" s="18">
        <v>4620</v>
      </c>
      <c r="X391" s="16">
        <v>0</v>
      </c>
      <c r="Y391" s="18">
        <v>4620</v>
      </c>
      <c r="Z391" s="16">
        <v>0</v>
      </c>
      <c r="AA391" s="18">
        <v>4620</v>
      </c>
      <c r="AB391" s="16"/>
      <c r="AC391" s="18">
        <v>4620</v>
      </c>
      <c r="AD391" s="16">
        <f>9240+8000</f>
        <v>17240</v>
      </c>
      <c r="AE391" s="18">
        <v>4620</v>
      </c>
      <c r="AF391" s="16"/>
      <c r="AG391" s="18">
        <v>4620</v>
      </c>
      <c r="AH391" s="16"/>
      <c r="AI391" s="18">
        <v>4620</v>
      </c>
      <c r="AJ391" s="16"/>
      <c r="AK391" s="18">
        <v>4620</v>
      </c>
      <c r="AL391" s="16"/>
      <c r="AM391" s="18">
        <v>4620</v>
      </c>
      <c r="AN391" s="16">
        <v>13860</v>
      </c>
      <c r="AO391" s="85"/>
      <c r="AP391" s="16"/>
      <c r="AQ391" s="85"/>
      <c r="AR391" s="16"/>
      <c r="AS391" s="85"/>
      <c r="AT391" s="16"/>
      <c r="AU391" s="17"/>
      <c r="AV391" s="16"/>
      <c r="AW391" s="17"/>
      <c r="AX391" s="16"/>
      <c r="AY391" s="17"/>
      <c r="AZ391" s="16"/>
      <c r="BA391" s="17"/>
      <c r="BB391" s="16"/>
      <c r="BC391" s="17"/>
      <c r="BD391" s="16"/>
      <c r="BE391" s="17"/>
      <c r="BF391" s="16"/>
      <c r="BG391" s="17"/>
      <c r="BH391" s="16"/>
      <c r="BI391" s="17"/>
      <c r="BJ391" s="16"/>
      <c r="BK391" s="17"/>
      <c r="BL391" s="16"/>
      <c r="BM391" s="17"/>
      <c r="BN391" s="16"/>
      <c r="BO391" s="17"/>
      <c r="BP391" s="16"/>
      <c r="BQ391" s="17"/>
      <c r="BR391" s="16"/>
      <c r="BS391" s="17"/>
      <c r="BT391" s="16"/>
      <c r="BU391" s="17"/>
      <c r="BV391" s="16"/>
      <c r="BW391" s="17"/>
      <c r="BX391" s="16"/>
      <c r="BY391" s="17"/>
      <c r="BZ391" s="16"/>
      <c r="CA391" s="17"/>
      <c r="CB391" s="16"/>
      <c r="CC391" s="17"/>
      <c r="CD391" s="16"/>
      <c r="CE391" s="15"/>
      <c r="CF391" s="16"/>
      <c r="CG391" s="15"/>
      <c r="CH391" s="16"/>
      <c r="CI391" s="15"/>
      <c r="CJ391" s="16"/>
      <c r="CK391" s="15"/>
      <c r="CL391" s="16"/>
      <c r="CM391" s="15"/>
      <c r="CN391" s="16"/>
      <c r="CO391" s="15"/>
      <c r="CP391" s="16"/>
      <c r="CQ391" s="19"/>
      <c r="CR391" s="20">
        <f t="shared" si="28"/>
        <v>57080</v>
      </c>
      <c r="CS391" s="20">
        <f t="shared" si="28"/>
        <v>38600</v>
      </c>
      <c r="CT391" s="21">
        <f t="shared" si="27"/>
        <v>18480</v>
      </c>
      <c r="CU391" s="1"/>
      <c r="CV391" s="1"/>
    </row>
    <row r="392" spans="1:100" ht="20.25" customHeight="1">
      <c r="A392" s="7">
        <v>208</v>
      </c>
      <c r="B392" s="35" t="s">
        <v>1190</v>
      </c>
      <c r="C392" s="9" t="s">
        <v>1191</v>
      </c>
      <c r="D392" s="9" t="s">
        <v>1414</v>
      </c>
      <c r="E392" s="9" t="s">
        <v>1411</v>
      </c>
      <c r="F392" s="83" t="s">
        <v>1192</v>
      </c>
      <c r="G392" s="145" t="s">
        <v>383</v>
      </c>
      <c r="H392" s="24" t="s">
        <v>1417</v>
      </c>
      <c r="I392" s="62">
        <v>6200</v>
      </c>
      <c r="J392" s="24"/>
      <c r="K392" s="14">
        <f t="shared" si="29"/>
        <v>0</v>
      </c>
      <c r="L392" s="2"/>
      <c r="M392" s="15">
        <v>1500</v>
      </c>
      <c r="N392" s="16">
        <v>1500</v>
      </c>
      <c r="O392" s="15">
        <v>1000</v>
      </c>
      <c r="P392" s="16">
        <v>1000</v>
      </c>
      <c r="Q392" s="15">
        <v>5000</v>
      </c>
      <c r="R392" s="16">
        <v>5000</v>
      </c>
      <c r="S392" s="15">
        <v>8000</v>
      </c>
      <c r="T392" s="16">
        <v>0</v>
      </c>
      <c r="U392" s="15"/>
      <c r="V392" s="16"/>
      <c r="W392" s="18">
        <v>4340</v>
      </c>
      <c r="X392" s="16">
        <v>0</v>
      </c>
      <c r="Y392" s="18">
        <v>4340</v>
      </c>
      <c r="Z392" s="16">
        <f>4620+0</f>
        <v>4620</v>
      </c>
      <c r="AA392" s="18">
        <v>4340</v>
      </c>
      <c r="AB392" s="16">
        <v>0</v>
      </c>
      <c r="AC392" s="18">
        <v>4340</v>
      </c>
      <c r="AD392" s="16">
        <v>21860</v>
      </c>
      <c r="AE392" s="18">
        <v>4340</v>
      </c>
      <c r="AF392" s="16"/>
      <c r="AG392" s="18">
        <v>4340</v>
      </c>
      <c r="AH392" s="16"/>
      <c r="AI392" s="18">
        <v>4340</v>
      </c>
      <c r="AJ392" s="16"/>
      <c r="AK392" s="18">
        <v>4340</v>
      </c>
      <c r="AL392" s="16"/>
      <c r="AM392" s="18">
        <v>4340</v>
      </c>
      <c r="AN392" s="16">
        <v>10580</v>
      </c>
      <c r="AO392" s="85"/>
      <c r="AP392" s="16"/>
      <c r="AQ392" s="85"/>
      <c r="AR392" s="16"/>
      <c r="AS392" s="85"/>
      <c r="AT392" s="16"/>
      <c r="AU392" s="17"/>
      <c r="AV392" s="16"/>
      <c r="AW392" s="17"/>
      <c r="AX392" s="16"/>
      <c r="AY392" s="17"/>
      <c r="AZ392" s="16"/>
      <c r="BA392" s="17"/>
      <c r="BB392" s="16"/>
      <c r="BC392" s="17"/>
      <c r="BD392" s="16"/>
      <c r="BE392" s="17"/>
      <c r="BF392" s="16"/>
      <c r="BG392" s="17"/>
      <c r="BH392" s="16"/>
      <c r="BI392" s="17"/>
      <c r="BJ392" s="16"/>
      <c r="BK392" s="17"/>
      <c r="BL392" s="16"/>
      <c r="BM392" s="17"/>
      <c r="BN392" s="16"/>
      <c r="BO392" s="17"/>
      <c r="BP392" s="16"/>
      <c r="BQ392" s="17"/>
      <c r="BR392" s="16"/>
      <c r="BS392" s="17"/>
      <c r="BT392" s="16"/>
      <c r="BU392" s="17"/>
      <c r="BV392" s="16"/>
      <c r="BW392" s="17"/>
      <c r="BX392" s="16"/>
      <c r="BY392" s="17"/>
      <c r="BZ392" s="16"/>
      <c r="CA392" s="17"/>
      <c r="CB392" s="16"/>
      <c r="CC392" s="17"/>
      <c r="CD392" s="16"/>
      <c r="CE392" s="15"/>
      <c r="CF392" s="16"/>
      <c r="CG392" s="15"/>
      <c r="CH392" s="16"/>
      <c r="CI392" s="15"/>
      <c r="CJ392" s="16"/>
      <c r="CK392" s="15"/>
      <c r="CL392" s="16"/>
      <c r="CM392" s="15"/>
      <c r="CN392" s="16"/>
      <c r="CO392" s="15"/>
      <c r="CP392" s="16"/>
      <c r="CQ392" s="19"/>
      <c r="CR392" s="20">
        <f t="shared" si="28"/>
        <v>54560</v>
      </c>
      <c r="CS392" s="20">
        <f t="shared" si="28"/>
        <v>44560</v>
      </c>
      <c r="CT392" s="21">
        <f t="shared" si="27"/>
        <v>10000</v>
      </c>
      <c r="CU392" s="1"/>
      <c r="CV392" s="1"/>
    </row>
    <row r="393" spans="1:100" ht="20.25" customHeight="1">
      <c r="A393" s="7">
        <v>209</v>
      </c>
      <c r="B393" s="35" t="s">
        <v>1193</v>
      </c>
      <c r="C393" s="9" t="s">
        <v>1194</v>
      </c>
      <c r="D393" s="9" t="s">
        <v>1414</v>
      </c>
      <c r="E393" s="9" t="s">
        <v>1411</v>
      </c>
      <c r="F393" s="83" t="s">
        <v>1195</v>
      </c>
      <c r="G393" s="145" t="s">
        <v>383</v>
      </c>
      <c r="H393" s="24" t="s">
        <v>1417</v>
      </c>
      <c r="I393" s="62">
        <v>6200</v>
      </c>
      <c r="J393" s="24"/>
      <c r="K393" s="14">
        <f t="shared" si="29"/>
        <v>0</v>
      </c>
      <c r="L393" s="2"/>
      <c r="M393" s="15">
        <v>1500</v>
      </c>
      <c r="N393" s="16">
        <v>1500</v>
      </c>
      <c r="O393" s="15">
        <v>1000</v>
      </c>
      <c r="P393" s="16">
        <v>1000</v>
      </c>
      <c r="Q393" s="15">
        <v>5000</v>
      </c>
      <c r="R393" s="16">
        <v>5000</v>
      </c>
      <c r="S393" s="15">
        <v>8000</v>
      </c>
      <c r="T393" s="16">
        <v>8000</v>
      </c>
      <c r="U393" s="15"/>
      <c r="V393" s="16"/>
      <c r="W393" s="18">
        <v>4340</v>
      </c>
      <c r="X393" s="16">
        <v>4620</v>
      </c>
      <c r="Y393" s="18">
        <v>4340</v>
      </c>
      <c r="Z393" s="16">
        <v>0</v>
      </c>
      <c r="AA393" s="18">
        <v>4340</v>
      </c>
      <c r="AB393" s="16">
        <f>8400+0</f>
        <v>8400</v>
      </c>
      <c r="AC393" s="18">
        <v>4340</v>
      </c>
      <c r="AD393" s="16">
        <v>4340</v>
      </c>
      <c r="AE393" s="18">
        <v>4340</v>
      </c>
      <c r="AF393" s="16">
        <v>4340</v>
      </c>
      <c r="AG393" s="18">
        <v>4340</v>
      </c>
      <c r="AH393" s="16"/>
      <c r="AI393" s="18">
        <v>4340</v>
      </c>
      <c r="AJ393" s="16"/>
      <c r="AK393" s="18">
        <v>4340</v>
      </c>
      <c r="AL393" s="16">
        <v>13020</v>
      </c>
      <c r="AM393" s="18">
        <v>4340</v>
      </c>
      <c r="AN393" s="16">
        <v>4340</v>
      </c>
      <c r="AO393" s="85"/>
      <c r="AP393" s="16"/>
      <c r="AQ393" s="85"/>
      <c r="AR393" s="16"/>
      <c r="AS393" s="85"/>
      <c r="AT393" s="16"/>
      <c r="AU393" s="17"/>
      <c r="AV393" s="16"/>
      <c r="AW393" s="17"/>
      <c r="AX393" s="16"/>
      <c r="AY393" s="17"/>
      <c r="AZ393" s="16"/>
      <c r="BA393" s="17"/>
      <c r="BB393" s="16"/>
      <c r="BC393" s="17"/>
      <c r="BD393" s="16"/>
      <c r="BE393" s="17"/>
      <c r="BF393" s="16"/>
      <c r="BG393" s="17"/>
      <c r="BH393" s="16"/>
      <c r="BI393" s="17"/>
      <c r="BJ393" s="16"/>
      <c r="BK393" s="17"/>
      <c r="BL393" s="16"/>
      <c r="BM393" s="17"/>
      <c r="BN393" s="16"/>
      <c r="BO393" s="17"/>
      <c r="BP393" s="16"/>
      <c r="BQ393" s="17"/>
      <c r="BR393" s="16"/>
      <c r="BS393" s="17"/>
      <c r="BT393" s="16"/>
      <c r="BU393" s="17"/>
      <c r="BV393" s="16"/>
      <c r="BW393" s="17"/>
      <c r="BX393" s="16"/>
      <c r="BY393" s="17"/>
      <c r="BZ393" s="16"/>
      <c r="CA393" s="17"/>
      <c r="CB393" s="16"/>
      <c r="CC393" s="17"/>
      <c r="CD393" s="16"/>
      <c r="CE393" s="15"/>
      <c r="CF393" s="16"/>
      <c r="CG393" s="15"/>
      <c r="CH393" s="16"/>
      <c r="CI393" s="15"/>
      <c r="CJ393" s="16"/>
      <c r="CK393" s="15"/>
      <c r="CL393" s="16"/>
      <c r="CM393" s="15"/>
      <c r="CN393" s="16"/>
      <c r="CO393" s="15"/>
      <c r="CP393" s="16"/>
      <c r="CQ393" s="19"/>
      <c r="CR393" s="20">
        <f t="shared" si="28"/>
        <v>54560</v>
      </c>
      <c r="CS393" s="20">
        <f t="shared" si="28"/>
        <v>54560</v>
      </c>
      <c r="CT393" s="21">
        <f t="shared" si="27"/>
        <v>0</v>
      </c>
      <c r="CU393" s="1"/>
      <c r="CV393" s="1"/>
    </row>
    <row r="394" spans="1:100" ht="20.25" customHeight="1">
      <c r="A394" s="7">
        <v>210</v>
      </c>
      <c r="B394" s="41" t="s">
        <v>1196</v>
      </c>
      <c r="C394" s="9" t="s">
        <v>1197</v>
      </c>
      <c r="D394" s="9" t="s">
        <v>1414</v>
      </c>
      <c r="E394" s="9" t="s">
        <v>1411</v>
      </c>
      <c r="F394" s="83" t="s">
        <v>1198</v>
      </c>
      <c r="G394" s="145"/>
      <c r="H394" s="24"/>
      <c r="I394" s="62">
        <v>6600</v>
      </c>
      <c r="J394" s="24"/>
      <c r="K394" s="14">
        <f t="shared" si="29"/>
        <v>0</v>
      </c>
      <c r="L394" s="2"/>
      <c r="M394" s="15">
        <v>1500</v>
      </c>
      <c r="N394" s="16">
        <v>1500</v>
      </c>
      <c r="O394" s="15">
        <v>1000</v>
      </c>
      <c r="P394" s="16">
        <v>1000</v>
      </c>
      <c r="Q394" s="15">
        <v>5000</v>
      </c>
      <c r="R394" s="16">
        <v>5000</v>
      </c>
      <c r="S394" s="15">
        <v>8000</v>
      </c>
      <c r="T394" s="16">
        <v>0</v>
      </c>
      <c r="U394" s="15"/>
      <c r="V394" s="16"/>
      <c r="W394" s="18">
        <v>4620</v>
      </c>
      <c r="X394" s="16">
        <v>0</v>
      </c>
      <c r="Y394" s="18">
        <v>4620</v>
      </c>
      <c r="Z394" s="16">
        <f>4620+0</f>
        <v>4620</v>
      </c>
      <c r="AA394" s="18">
        <v>4620</v>
      </c>
      <c r="AB394" s="16">
        <v>0</v>
      </c>
      <c r="AC394" s="18">
        <v>4620</v>
      </c>
      <c r="AD394" s="16">
        <v>17240</v>
      </c>
      <c r="AE394" s="18">
        <v>4620</v>
      </c>
      <c r="AF394" s="16">
        <v>13860</v>
      </c>
      <c r="AG394" s="18">
        <v>4620</v>
      </c>
      <c r="AH394" s="16">
        <v>0</v>
      </c>
      <c r="AI394" s="18">
        <v>4620</v>
      </c>
      <c r="AJ394" s="16">
        <v>0</v>
      </c>
      <c r="AK394" s="18">
        <v>4620</v>
      </c>
      <c r="AL394" s="16"/>
      <c r="AM394" s="18">
        <v>4620</v>
      </c>
      <c r="AN394" s="16">
        <v>4620</v>
      </c>
      <c r="AO394" s="85"/>
      <c r="AP394" s="16"/>
      <c r="AQ394" s="85"/>
      <c r="AR394" s="16"/>
      <c r="AS394" s="85"/>
      <c r="AT394" s="16"/>
      <c r="AU394" s="17"/>
      <c r="AV394" s="16"/>
      <c r="AW394" s="17"/>
      <c r="AX394" s="16"/>
      <c r="AY394" s="17"/>
      <c r="AZ394" s="16"/>
      <c r="BA394" s="17"/>
      <c r="BB394" s="16"/>
      <c r="BC394" s="17"/>
      <c r="BD394" s="16"/>
      <c r="BE394" s="17"/>
      <c r="BF394" s="16"/>
      <c r="BG394" s="17"/>
      <c r="BH394" s="16"/>
      <c r="BI394" s="17"/>
      <c r="BJ394" s="16"/>
      <c r="BK394" s="17"/>
      <c r="BL394" s="16"/>
      <c r="BM394" s="17"/>
      <c r="BN394" s="16"/>
      <c r="BO394" s="17"/>
      <c r="BP394" s="16"/>
      <c r="BQ394" s="17"/>
      <c r="BR394" s="16"/>
      <c r="BS394" s="17"/>
      <c r="BT394" s="16"/>
      <c r="BU394" s="17"/>
      <c r="BV394" s="16"/>
      <c r="BW394" s="17"/>
      <c r="BX394" s="16"/>
      <c r="BY394" s="17"/>
      <c r="BZ394" s="16"/>
      <c r="CA394" s="17"/>
      <c r="CB394" s="16"/>
      <c r="CC394" s="17"/>
      <c r="CD394" s="16"/>
      <c r="CE394" s="15"/>
      <c r="CF394" s="16"/>
      <c r="CG394" s="15"/>
      <c r="CH394" s="16"/>
      <c r="CI394" s="15"/>
      <c r="CJ394" s="16"/>
      <c r="CK394" s="15"/>
      <c r="CL394" s="16"/>
      <c r="CM394" s="15"/>
      <c r="CN394" s="16"/>
      <c r="CO394" s="15"/>
      <c r="CP394" s="16"/>
      <c r="CQ394" s="19"/>
      <c r="CR394" s="20">
        <f t="shared" si="28"/>
        <v>57080</v>
      </c>
      <c r="CS394" s="20">
        <f t="shared" si="28"/>
        <v>47840</v>
      </c>
      <c r="CT394" s="21">
        <f t="shared" si="27"/>
        <v>9240</v>
      </c>
      <c r="CU394" s="1"/>
      <c r="CV394" s="1"/>
    </row>
    <row r="395" spans="1:100" ht="20.25" customHeight="1">
      <c r="A395" s="7">
        <v>135</v>
      </c>
      <c r="B395" s="35" t="s">
        <v>426</v>
      </c>
      <c r="C395" s="9" t="s">
        <v>427</v>
      </c>
      <c r="D395" s="9" t="s">
        <v>1414</v>
      </c>
      <c r="E395" s="9" t="s">
        <v>1412</v>
      </c>
      <c r="F395" s="45" t="s">
        <v>428</v>
      </c>
      <c r="G395" s="22" t="s">
        <v>429</v>
      </c>
      <c r="H395" s="84" t="s">
        <v>1421</v>
      </c>
      <c r="I395" s="12">
        <v>0</v>
      </c>
      <c r="J395" s="23" t="s">
        <v>37</v>
      </c>
      <c r="K395" s="14">
        <f>CT395</f>
        <v>5500</v>
      </c>
      <c r="L395" s="2"/>
      <c r="M395" s="15">
        <v>1500</v>
      </c>
      <c r="N395" s="16">
        <v>1500</v>
      </c>
      <c r="O395" s="15">
        <v>1000</v>
      </c>
      <c r="P395" s="16">
        <v>1000</v>
      </c>
      <c r="Q395" s="15">
        <v>5000</v>
      </c>
      <c r="R395" s="16">
        <v>5000</v>
      </c>
      <c r="S395" s="15">
        <v>8000</v>
      </c>
      <c r="T395" s="16">
        <v>2500</v>
      </c>
      <c r="U395" s="17"/>
      <c r="V395" s="16"/>
      <c r="W395" s="15"/>
      <c r="X395" s="16"/>
      <c r="Y395" s="18">
        <v>0</v>
      </c>
      <c r="Z395" s="16"/>
      <c r="AA395" s="18">
        <v>0</v>
      </c>
      <c r="AB395" s="16"/>
      <c r="AC395" s="18">
        <v>0</v>
      </c>
      <c r="AD395" s="16"/>
      <c r="AE395" s="18">
        <v>0</v>
      </c>
      <c r="AF395" s="16"/>
      <c r="AG395" s="18">
        <v>0</v>
      </c>
      <c r="AH395" s="16"/>
      <c r="AI395" s="18">
        <v>0</v>
      </c>
      <c r="AJ395" s="16"/>
      <c r="AK395" s="18">
        <v>0</v>
      </c>
      <c r="AL395" s="16"/>
      <c r="AM395" s="18">
        <v>0</v>
      </c>
      <c r="AN395" s="16"/>
      <c r="AO395" s="18">
        <v>0</v>
      </c>
      <c r="AP395" s="16"/>
      <c r="AQ395" s="17"/>
      <c r="AR395" s="16"/>
      <c r="AS395" s="17"/>
      <c r="AT395" s="16"/>
      <c r="AU395" s="17"/>
      <c r="AV395" s="16"/>
      <c r="AW395" s="17"/>
      <c r="AX395" s="16"/>
      <c r="AY395" s="17"/>
      <c r="AZ395" s="16"/>
      <c r="BA395" s="17"/>
      <c r="BB395" s="16"/>
      <c r="BC395" s="17"/>
      <c r="BD395" s="16"/>
      <c r="BE395" s="17"/>
      <c r="BF395" s="16"/>
      <c r="BG395" s="17"/>
      <c r="BH395" s="16"/>
      <c r="BI395" s="17"/>
      <c r="BJ395" s="16"/>
      <c r="BK395" s="17"/>
      <c r="BL395" s="16"/>
      <c r="BM395" s="17"/>
      <c r="BN395" s="16"/>
      <c r="BO395" s="17"/>
      <c r="BP395" s="16"/>
      <c r="BQ395" s="17"/>
      <c r="BR395" s="16"/>
      <c r="BS395" s="17"/>
      <c r="BT395" s="16"/>
      <c r="BU395" s="17"/>
      <c r="BV395" s="16"/>
      <c r="BW395" s="17"/>
      <c r="BX395" s="16"/>
      <c r="BY395" s="17"/>
      <c r="BZ395" s="16"/>
      <c r="CA395" s="17"/>
      <c r="CB395" s="16"/>
      <c r="CC395" s="17"/>
      <c r="CD395" s="16"/>
      <c r="CE395" s="15"/>
      <c r="CF395" s="16"/>
      <c r="CG395" s="15"/>
      <c r="CH395" s="16"/>
      <c r="CI395" s="15"/>
      <c r="CJ395" s="16"/>
      <c r="CK395" s="15"/>
      <c r="CL395" s="16"/>
      <c r="CM395" s="15"/>
      <c r="CN395" s="16"/>
      <c r="CO395" s="15"/>
      <c r="CP395" s="16"/>
      <c r="CQ395" s="19"/>
      <c r="CR395" s="20">
        <f t="shared" si="28"/>
        <v>15500</v>
      </c>
      <c r="CS395" s="20">
        <f t="shared" si="28"/>
        <v>10000</v>
      </c>
      <c r="CT395" s="21">
        <f t="shared" si="27"/>
        <v>5500</v>
      </c>
      <c r="CU395" s="1"/>
      <c r="CV395" s="1"/>
    </row>
    <row r="396" spans="1:100" ht="20.25" customHeight="1">
      <c r="A396" s="7">
        <v>136</v>
      </c>
      <c r="B396" s="35" t="s">
        <v>430</v>
      </c>
      <c r="C396" s="9" t="s">
        <v>431</v>
      </c>
      <c r="D396" s="9" t="s">
        <v>1414</v>
      </c>
      <c r="E396" s="9" t="s">
        <v>1412</v>
      </c>
      <c r="F396" s="10" t="s">
        <v>432</v>
      </c>
      <c r="G396" s="142"/>
      <c r="H396" s="24"/>
      <c r="I396" s="12">
        <v>6600</v>
      </c>
      <c r="J396" s="24"/>
      <c r="K396" s="14">
        <f>CT396</f>
        <v>4620</v>
      </c>
      <c r="L396" s="2"/>
      <c r="M396" s="15">
        <v>1500</v>
      </c>
      <c r="N396" s="16">
        <v>1500</v>
      </c>
      <c r="O396" s="15">
        <v>1000</v>
      </c>
      <c r="P396" s="16">
        <v>1000</v>
      </c>
      <c r="Q396" s="15">
        <v>5000</v>
      </c>
      <c r="R396" s="16">
        <v>5000</v>
      </c>
      <c r="S396" s="15">
        <v>8000</v>
      </c>
      <c r="T396" s="16"/>
      <c r="U396" s="17"/>
      <c r="V396" s="16"/>
      <c r="W396" s="15"/>
      <c r="X396" s="16">
        <v>0</v>
      </c>
      <c r="Y396" s="18">
        <v>4620</v>
      </c>
      <c r="Z396" s="16">
        <v>0</v>
      </c>
      <c r="AA396" s="18">
        <v>4620</v>
      </c>
      <c r="AB396" s="16">
        <v>17240</v>
      </c>
      <c r="AC396" s="18">
        <v>4620</v>
      </c>
      <c r="AD396" s="16">
        <v>0</v>
      </c>
      <c r="AE396" s="18">
        <v>4620</v>
      </c>
      <c r="AF396" s="16">
        <v>9240</v>
      </c>
      <c r="AG396" s="18">
        <v>4620</v>
      </c>
      <c r="AH396" s="16"/>
      <c r="AI396" s="18">
        <v>4620</v>
      </c>
      <c r="AJ396" s="16">
        <v>9240</v>
      </c>
      <c r="AK396" s="18">
        <v>4620</v>
      </c>
      <c r="AL396" s="16"/>
      <c r="AM396" s="18">
        <v>4620</v>
      </c>
      <c r="AN396" s="16">
        <v>9240</v>
      </c>
      <c r="AO396" s="18">
        <v>4620</v>
      </c>
      <c r="AP396" s="16"/>
      <c r="AQ396" s="17"/>
      <c r="AR396" s="16"/>
      <c r="AS396" s="17"/>
      <c r="AT396" s="16"/>
      <c r="AU396" s="17"/>
      <c r="AV396" s="16"/>
      <c r="AW396" s="17"/>
      <c r="AX396" s="16"/>
      <c r="AY396" s="17"/>
      <c r="AZ396" s="16"/>
      <c r="BA396" s="17"/>
      <c r="BB396" s="16"/>
      <c r="BC396" s="17"/>
      <c r="BD396" s="16"/>
      <c r="BE396" s="17"/>
      <c r="BF396" s="16"/>
      <c r="BG396" s="17"/>
      <c r="BH396" s="16"/>
      <c r="BI396" s="17"/>
      <c r="BJ396" s="16"/>
      <c r="BK396" s="17"/>
      <c r="BL396" s="16"/>
      <c r="BM396" s="17"/>
      <c r="BN396" s="16"/>
      <c r="BO396" s="17"/>
      <c r="BP396" s="16"/>
      <c r="BQ396" s="17"/>
      <c r="BR396" s="16"/>
      <c r="BS396" s="17"/>
      <c r="BT396" s="16"/>
      <c r="BU396" s="17"/>
      <c r="BV396" s="16"/>
      <c r="BW396" s="17"/>
      <c r="BX396" s="16"/>
      <c r="BY396" s="17"/>
      <c r="BZ396" s="16"/>
      <c r="CA396" s="17"/>
      <c r="CB396" s="16"/>
      <c r="CC396" s="17"/>
      <c r="CD396" s="16"/>
      <c r="CE396" s="15"/>
      <c r="CF396" s="16"/>
      <c r="CG396" s="15"/>
      <c r="CH396" s="16"/>
      <c r="CI396" s="15"/>
      <c r="CJ396" s="16"/>
      <c r="CK396" s="15"/>
      <c r="CL396" s="16"/>
      <c r="CM396" s="15"/>
      <c r="CN396" s="16"/>
      <c r="CO396" s="15"/>
      <c r="CP396" s="16"/>
      <c r="CQ396" s="19"/>
      <c r="CR396" s="20">
        <f t="shared" si="28"/>
        <v>57080</v>
      </c>
      <c r="CS396" s="20">
        <f t="shared" si="28"/>
        <v>52460</v>
      </c>
      <c r="CT396" s="21">
        <f t="shared" si="27"/>
        <v>4620</v>
      </c>
      <c r="CU396" s="1"/>
      <c r="CV396" s="1"/>
    </row>
    <row r="397" spans="1:100" ht="20.25" customHeight="1">
      <c r="A397" s="7">
        <v>211</v>
      </c>
      <c r="B397" s="35" t="s">
        <v>1199</v>
      </c>
      <c r="C397" s="9" t="s">
        <v>1200</v>
      </c>
      <c r="D397" s="9" t="s">
        <v>1414</v>
      </c>
      <c r="E397" s="9" t="s">
        <v>1411</v>
      </c>
      <c r="F397" s="83" t="s">
        <v>1201</v>
      </c>
      <c r="G397" s="22"/>
      <c r="H397" s="84"/>
      <c r="I397" s="62">
        <v>6600</v>
      </c>
      <c r="J397" s="84"/>
      <c r="K397" s="14">
        <f>CV397</f>
        <v>0</v>
      </c>
      <c r="L397" s="2"/>
      <c r="M397" s="15">
        <v>1500</v>
      </c>
      <c r="N397" s="16">
        <v>1500</v>
      </c>
      <c r="O397" s="15">
        <v>1000</v>
      </c>
      <c r="P397" s="16">
        <v>1000</v>
      </c>
      <c r="Q397" s="15">
        <v>5000</v>
      </c>
      <c r="R397" s="16">
        <v>5000</v>
      </c>
      <c r="S397" s="15">
        <v>8000</v>
      </c>
      <c r="T397" s="16">
        <v>0</v>
      </c>
      <c r="U397" s="15"/>
      <c r="V397" s="16"/>
      <c r="W397" s="18">
        <v>4620</v>
      </c>
      <c r="X397" s="16"/>
      <c r="Y397" s="18">
        <v>4620</v>
      </c>
      <c r="Z397" s="16"/>
      <c r="AA397" s="18">
        <v>4620</v>
      </c>
      <c r="AB397" s="16"/>
      <c r="AC397" s="18">
        <v>4620</v>
      </c>
      <c r="AD397" s="16">
        <v>8000</v>
      </c>
      <c r="AE397" s="18">
        <v>4620</v>
      </c>
      <c r="AF397" s="16"/>
      <c r="AG397" s="18">
        <v>4620</v>
      </c>
      <c r="AH397" s="16"/>
      <c r="AI397" s="18">
        <v>4620</v>
      </c>
      <c r="AJ397" s="16"/>
      <c r="AK397" s="18">
        <v>4620</v>
      </c>
      <c r="AL397" s="16"/>
      <c r="AM397" s="18">
        <v>4620</v>
      </c>
      <c r="AN397" s="16"/>
      <c r="AO397" s="85"/>
      <c r="AP397" s="16"/>
      <c r="AQ397" s="85"/>
      <c r="AR397" s="16"/>
      <c r="AS397" s="85"/>
      <c r="AT397" s="16"/>
      <c r="AU397" s="17"/>
      <c r="AV397" s="16"/>
      <c r="AW397" s="17"/>
      <c r="AX397" s="16"/>
      <c r="AY397" s="17"/>
      <c r="AZ397" s="16"/>
      <c r="BA397" s="17"/>
      <c r="BB397" s="16"/>
      <c r="BC397" s="17"/>
      <c r="BD397" s="16"/>
      <c r="BE397" s="17"/>
      <c r="BF397" s="16"/>
      <c r="BG397" s="17"/>
      <c r="BH397" s="16"/>
      <c r="BI397" s="17"/>
      <c r="BJ397" s="16"/>
      <c r="BK397" s="17"/>
      <c r="BL397" s="16"/>
      <c r="BM397" s="17"/>
      <c r="BN397" s="16"/>
      <c r="BO397" s="17"/>
      <c r="BP397" s="16"/>
      <c r="BQ397" s="17"/>
      <c r="BR397" s="16"/>
      <c r="BS397" s="17"/>
      <c r="BT397" s="16"/>
      <c r="BU397" s="17"/>
      <c r="BV397" s="16"/>
      <c r="BW397" s="17"/>
      <c r="BX397" s="16"/>
      <c r="BY397" s="17"/>
      <c r="BZ397" s="16"/>
      <c r="CA397" s="17"/>
      <c r="CB397" s="16"/>
      <c r="CC397" s="17"/>
      <c r="CD397" s="16"/>
      <c r="CE397" s="15"/>
      <c r="CF397" s="16"/>
      <c r="CG397" s="15"/>
      <c r="CH397" s="16"/>
      <c r="CI397" s="15"/>
      <c r="CJ397" s="16"/>
      <c r="CK397" s="15"/>
      <c r="CL397" s="16"/>
      <c r="CM397" s="15"/>
      <c r="CN397" s="16"/>
      <c r="CO397" s="15"/>
      <c r="CP397" s="16"/>
      <c r="CQ397" s="19"/>
      <c r="CR397" s="20">
        <f t="shared" si="28"/>
        <v>57080</v>
      </c>
      <c r="CS397" s="20">
        <f t="shared" si="28"/>
        <v>15500</v>
      </c>
      <c r="CT397" s="21">
        <f t="shared" si="27"/>
        <v>41580</v>
      </c>
      <c r="CU397" s="1"/>
      <c r="CV397" s="1"/>
    </row>
    <row r="398" spans="1:100" ht="20.25" customHeight="1">
      <c r="A398" s="7">
        <v>137</v>
      </c>
      <c r="B398" s="35" t="s">
        <v>433</v>
      </c>
      <c r="C398" s="9" t="s">
        <v>434</v>
      </c>
      <c r="D398" s="9" t="s">
        <v>1414</v>
      </c>
      <c r="E398" s="9" t="s">
        <v>1412</v>
      </c>
      <c r="F398" s="10" t="s">
        <v>435</v>
      </c>
      <c r="G398" s="11"/>
      <c r="H398" s="13"/>
      <c r="I398" s="12">
        <v>6600</v>
      </c>
      <c r="K398" s="27">
        <f>CT398</f>
        <v>4620</v>
      </c>
      <c r="L398" s="2"/>
      <c r="M398" s="15">
        <v>1500</v>
      </c>
      <c r="N398" s="16">
        <v>1500</v>
      </c>
      <c r="O398" s="15">
        <v>1000</v>
      </c>
      <c r="P398" s="16">
        <v>1000</v>
      </c>
      <c r="Q398" s="15">
        <v>5000</v>
      </c>
      <c r="R398" s="16">
        <v>5000</v>
      </c>
      <c r="S398" s="15">
        <v>8000</v>
      </c>
      <c r="T398" s="16">
        <v>0</v>
      </c>
      <c r="U398" s="17"/>
      <c r="V398" s="16"/>
      <c r="W398" s="15"/>
      <c r="X398" s="16"/>
      <c r="Y398" s="18">
        <v>4620</v>
      </c>
      <c r="Z398" s="16">
        <v>10620</v>
      </c>
      <c r="AA398" s="18">
        <v>4620</v>
      </c>
      <c r="AB398" s="16">
        <v>0</v>
      </c>
      <c r="AC398" s="18">
        <v>4620</v>
      </c>
      <c r="AD398" s="16">
        <f>6620+0</f>
        <v>6620</v>
      </c>
      <c r="AE398" s="18">
        <v>4620</v>
      </c>
      <c r="AF398" s="16">
        <v>9240</v>
      </c>
      <c r="AG398" s="18">
        <v>4620</v>
      </c>
      <c r="AH398" s="16"/>
      <c r="AI398" s="18">
        <v>4620</v>
      </c>
      <c r="AJ398" s="16"/>
      <c r="AK398" s="18">
        <v>4620</v>
      </c>
      <c r="AL398" s="16"/>
      <c r="AM398" s="18">
        <v>4620</v>
      </c>
      <c r="AN398" s="16"/>
      <c r="AO398" s="18">
        <v>4620</v>
      </c>
      <c r="AP398" s="16">
        <v>18480</v>
      </c>
      <c r="AQ398" s="17"/>
      <c r="AR398" s="16"/>
      <c r="AS398" s="17"/>
      <c r="AT398" s="16"/>
      <c r="AU398" s="17"/>
      <c r="AV398" s="16"/>
      <c r="AW398" s="17"/>
      <c r="AX398" s="16"/>
      <c r="AY398" s="17"/>
      <c r="AZ398" s="16"/>
      <c r="BA398" s="17"/>
      <c r="BB398" s="16"/>
      <c r="BC398" s="17"/>
      <c r="BD398" s="16"/>
      <c r="BE398" s="17"/>
      <c r="BF398" s="16"/>
      <c r="BG398" s="17"/>
      <c r="BH398" s="16"/>
      <c r="BI398" s="17"/>
      <c r="BJ398" s="16"/>
      <c r="BK398" s="17"/>
      <c r="BL398" s="16"/>
      <c r="BM398" s="17"/>
      <c r="BN398" s="16"/>
      <c r="BO398" s="17"/>
      <c r="BP398" s="16"/>
      <c r="BQ398" s="17"/>
      <c r="BR398" s="16"/>
      <c r="BS398" s="17"/>
      <c r="BT398" s="16"/>
      <c r="BU398" s="17"/>
      <c r="BV398" s="16"/>
      <c r="BW398" s="17"/>
      <c r="BX398" s="16"/>
      <c r="BY398" s="17"/>
      <c r="BZ398" s="16"/>
      <c r="CA398" s="17"/>
      <c r="CB398" s="16"/>
      <c r="CC398" s="17"/>
      <c r="CD398" s="16"/>
      <c r="CE398" s="15"/>
      <c r="CF398" s="16"/>
      <c r="CG398" s="15"/>
      <c r="CH398" s="16"/>
      <c r="CI398" s="15"/>
      <c r="CJ398" s="16"/>
      <c r="CK398" s="15"/>
      <c r="CL398" s="16"/>
      <c r="CM398" s="15"/>
      <c r="CN398" s="16"/>
      <c r="CO398" s="15"/>
      <c r="CP398" s="16"/>
      <c r="CQ398" s="19"/>
      <c r="CR398" s="20">
        <f t="shared" si="28"/>
        <v>57080</v>
      </c>
      <c r="CS398" s="20">
        <f t="shared" si="28"/>
        <v>52460</v>
      </c>
      <c r="CT398" s="21">
        <f t="shared" si="27"/>
        <v>4620</v>
      </c>
      <c r="CU398" s="1"/>
      <c r="CV398" s="1"/>
    </row>
    <row r="399" spans="1:100" ht="20.25" customHeight="1">
      <c r="A399" s="7">
        <v>138</v>
      </c>
      <c r="B399" s="35" t="s">
        <v>436</v>
      </c>
      <c r="C399" s="9" t="s">
        <v>437</v>
      </c>
      <c r="D399" s="9" t="s">
        <v>1414</v>
      </c>
      <c r="E399" s="9" t="s">
        <v>1412</v>
      </c>
      <c r="F399" s="10" t="s">
        <v>438</v>
      </c>
      <c r="G399" s="143" t="s">
        <v>18</v>
      </c>
      <c r="H399" s="24" t="s">
        <v>1417</v>
      </c>
      <c r="I399" s="12">
        <v>6200</v>
      </c>
      <c r="J399" s="24"/>
      <c r="K399" s="14">
        <f>CT399</f>
        <v>0</v>
      </c>
      <c r="L399" s="2"/>
      <c r="M399" s="15">
        <v>1500</v>
      </c>
      <c r="N399" s="16">
        <v>1500</v>
      </c>
      <c r="O399" s="15">
        <v>1000</v>
      </c>
      <c r="P399" s="16">
        <v>1000</v>
      </c>
      <c r="Q399" s="15">
        <v>5000</v>
      </c>
      <c r="R399" s="16">
        <v>5000</v>
      </c>
      <c r="S399" s="15">
        <v>8000</v>
      </c>
      <c r="T399" s="16">
        <v>0</v>
      </c>
      <c r="U399" s="17"/>
      <c r="V399" s="16"/>
      <c r="W399" s="15"/>
      <c r="X399" s="16"/>
      <c r="Y399" s="18">
        <v>4340</v>
      </c>
      <c r="Z399" s="16">
        <v>12620</v>
      </c>
      <c r="AA399" s="18">
        <v>4340</v>
      </c>
      <c r="AB399" s="16">
        <v>4620</v>
      </c>
      <c r="AC399" s="18">
        <v>4340</v>
      </c>
      <c r="AD399" s="16">
        <v>4620</v>
      </c>
      <c r="AE399" s="18">
        <v>4340</v>
      </c>
      <c r="AF399" s="16">
        <v>4620</v>
      </c>
      <c r="AG399" s="18">
        <v>4340</v>
      </c>
      <c r="AH399" s="16">
        <v>4620</v>
      </c>
      <c r="AI399" s="18">
        <v>4340</v>
      </c>
      <c r="AJ399" s="16">
        <v>4620</v>
      </c>
      <c r="AK399" s="18">
        <v>4340</v>
      </c>
      <c r="AL399" s="16">
        <v>2660</v>
      </c>
      <c r="AM399" s="18">
        <v>4340</v>
      </c>
      <c r="AN399" s="16">
        <v>4340</v>
      </c>
      <c r="AO399" s="18">
        <v>4340</v>
      </c>
      <c r="AP399" s="16">
        <v>4340</v>
      </c>
      <c r="AQ399" s="17"/>
      <c r="AR399" s="16"/>
      <c r="AS399" s="17"/>
      <c r="AT399" s="16"/>
      <c r="AU399" s="17"/>
      <c r="AV399" s="16"/>
      <c r="AW399" s="17"/>
      <c r="AX399" s="16"/>
      <c r="AY399" s="17"/>
      <c r="AZ399" s="16"/>
      <c r="BA399" s="17"/>
      <c r="BB399" s="16"/>
      <c r="BC399" s="17"/>
      <c r="BD399" s="16"/>
      <c r="BE399" s="17"/>
      <c r="BF399" s="16"/>
      <c r="BG399" s="17"/>
      <c r="BH399" s="16"/>
      <c r="BI399" s="17"/>
      <c r="BJ399" s="16"/>
      <c r="BK399" s="17"/>
      <c r="BL399" s="16"/>
      <c r="BM399" s="17"/>
      <c r="BN399" s="16"/>
      <c r="BO399" s="17"/>
      <c r="BP399" s="16"/>
      <c r="BQ399" s="17"/>
      <c r="BR399" s="16"/>
      <c r="BS399" s="17"/>
      <c r="BT399" s="16"/>
      <c r="BU399" s="17"/>
      <c r="BV399" s="16"/>
      <c r="BW399" s="17"/>
      <c r="BX399" s="16"/>
      <c r="BY399" s="17"/>
      <c r="BZ399" s="16"/>
      <c r="CA399" s="17"/>
      <c r="CB399" s="16"/>
      <c r="CC399" s="17"/>
      <c r="CD399" s="16"/>
      <c r="CE399" s="15"/>
      <c r="CF399" s="16"/>
      <c r="CG399" s="15"/>
      <c r="CH399" s="16"/>
      <c r="CI399" s="15"/>
      <c r="CJ399" s="16"/>
      <c r="CK399" s="15"/>
      <c r="CL399" s="16"/>
      <c r="CM399" s="15"/>
      <c r="CN399" s="16"/>
      <c r="CO399" s="15"/>
      <c r="CP399" s="16"/>
      <c r="CQ399" s="19"/>
      <c r="CR399" s="20">
        <f t="shared" si="28"/>
        <v>54560</v>
      </c>
      <c r="CS399" s="20">
        <f t="shared" si="28"/>
        <v>54560</v>
      </c>
      <c r="CT399" s="21">
        <f t="shared" si="27"/>
        <v>0</v>
      </c>
      <c r="CU399" s="1"/>
      <c r="CV399" s="1"/>
    </row>
    <row r="400" spans="1:100" ht="20.25" customHeight="1">
      <c r="A400" s="7">
        <v>139</v>
      </c>
      <c r="B400" s="35" t="s">
        <v>439</v>
      </c>
      <c r="C400" s="9" t="s">
        <v>440</v>
      </c>
      <c r="D400" s="9" t="s">
        <v>1414</v>
      </c>
      <c r="E400" s="9" t="s">
        <v>1412</v>
      </c>
      <c r="F400" s="10" t="s">
        <v>441</v>
      </c>
      <c r="G400" s="143" t="s">
        <v>18</v>
      </c>
      <c r="H400" s="24" t="s">
        <v>1417</v>
      </c>
      <c r="I400" s="12">
        <v>6200</v>
      </c>
      <c r="J400" s="24"/>
      <c r="K400" s="14">
        <f>CT400</f>
        <v>0</v>
      </c>
      <c r="L400" s="2"/>
      <c r="M400" s="15">
        <v>1500</v>
      </c>
      <c r="N400" s="16">
        <v>1500</v>
      </c>
      <c r="O400" s="15">
        <v>1000</v>
      </c>
      <c r="P400" s="16">
        <v>1000</v>
      </c>
      <c r="Q400" s="15">
        <v>5000</v>
      </c>
      <c r="R400" s="16">
        <v>5000</v>
      </c>
      <c r="S400" s="15">
        <v>8000</v>
      </c>
      <c r="T400" s="16">
        <v>0</v>
      </c>
      <c r="U400" s="17"/>
      <c r="V400" s="16"/>
      <c r="W400" s="15"/>
      <c r="X400" s="16"/>
      <c r="Y400" s="18">
        <v>4340</v>
      </c>
      <c r="Z400" s="16">
        <v>12620</v>
      </c>
      <c r="AA400" s="18">
        <v>4340</v>
      </c>
      <c r="AB400" s="16">
        <v>4620</v>
      </c>
      <c r="AC400" s="18">
        <v>4340</v>
      </c>
      <c r="AD400" s="16">
        <v>4620</v>
      </c>
      <c r="AE400" s="18">
        <v>4340</v>
      </c>
      <c r="AF400" s="16">
        <v>4620</v>
      </c>
      <c r="AG400" s="18">
        <v>4340</v>
      </c>
      <c r="AH400" s="16">
        <v>4620</v>
      </c>
      <c r="AI400" s="18">
        <v>4340</v>
      </c>
      <c r="AJ400" s="16">
        <v>4620</v>
      </c>
      <c r="AK400" s="18">
        <v>4340</v>
      </c>
      <c r="AL400" s="16">
        <v>2660</v>
      </c>
      <c r="AM400" s="18">
        <v>4340</v>
      </c>
      <c r="AN400" s="16">
        <v>4340</v>
      </c>
      <c r="AO400" s="18">
        <v>4340</v>
      </c>
      <c r="AP400" s="16">
        <v>4340</v>
      </c>
      <c r="AQ400" s="17"/>
      <c r="AR400" s="16"/>
      <c r="AS400" s="17"/>
      <c r="AT400" s="16"/>
      <c r="AU400" s="17"/>
      <c r="AV400" s="16"/>
      <c r="AW400" s="17"/>
      <c r="AX400" s="16"/>
      <c r="AY400" s="17"/>
      <c r="AZ400" s="16"/>
      <c r="BA400" s="17"/>
      <c r="BB400" s="16"/>
      <c r="BC400" s="17"/>
      <c r="BD400" s="16"/>
      <c r="BE400" s="17"/>
      <c r="BF400" s="16"/>
      <c r="BG400" s="17"/>
      <c r="BH400" s="16"/>
      <c r="BI400" s="17"/>
      <c r="BJ400" s="16"/>
      <c r="BK400" s="17"/>
      <c r="BL400" s="16"/>
      <c r="BM400" s="17"/>
      <c r="BN400" s="16"/>
      <c r="BO400" s="17"/>
      <c r="BP400" s="16"/>
      <c r="BQ400" s="17"/>
      <c r="BR400" s="16"/>
      <c r="BS400" s="17"/>
      <c r="BT400" s="16"/>
      <c r="BU400" s="17"/>
      <c r="BV400" s="16"/>
      <c r="BW400" s="17"/>
      <c r="BX400" s="16"/>
      <c r="BY400" s="17"/>
      <c r="BZ400" s="16"/>
      <c r="CA400" s="17"/>
      <c r="CB400" s="16"/>
      <c r="CC400" s="17"/>
      <c r="CD400" s="16"/>
      <c r="CE400" s="15"/>
      <c r="CF400" s="16"/>
      <c r="CG400" s="15"/>
      <c r="CH400" s="16"/>
      <c r="CI400" s="15"/>
      <c r="CJ400" s="16"/>
      <c r="CK400" s="15"/>
      <c r="CL400" s="16"/>
      <c r="CM400" s="15"/>
      <c r="CN400" s="16"/>
      <c r="CO400" s="15"/>
      <c r="CP400" s="16"/>
      <c r="CQ400" s="19"/>
      <c r="CR400" s="20">
        <f t="shared" si="28"/>
        <v>54560</v>
      </c>
      <c r="CS400" s="20">
        <f t="shared" si="28"/>
        <v>54560</v>
      </c>
      <c r="CT400" s="21">
        <f t="shared" si="27"/>
        <v>0</v>
      </c>
      <c r="CU400" s="1"/>
      <c r="CV400" s="1"/>
    </row>
    <row r="401" spans="1:100" ht="20.25" customHeight="1">
      <c r="A401" s="7">
        <v>212</v>
      </c>
      <c r="B401" s="35" t="s">
        <v>1202</v>
      </c>
      <c r="C401" s="9" t="s">
        <v>1203</v>
      </c>
      <c r="D401" s="9" t="s">
        <v>1414</v>
      </c>
      <c r="E401" s="9" t="s">
        <v>1411</v>
      </c>
      <c r="F401" s="83" t="s">
        <v>1204</v>
      </c>
      <c r="G401" s="22"/>
      <c r="H401" s="84"/>
      <c r="I401" s="62">
        <v>6600</v>
      </c>
      <c r="J401" s="84"/>
      <c r="K401" s="14">
        <f>CV401</f>
        <v>0</v>
      </c>
      <c r="L401" s="2"/>
      <c r="M401" s="15">
        <v>1500</v>
      </c>
      <c r="N401" s="16">
        <v>1500</v>
      </c>
      <c r="O401" s="15">
        <v>1000</v>
      </c>
      <c r="P401" s="16">
        <v>1000</v>
      </c>
      <c r="Q401" s="15">
        <v>5000</v>
      </c>
      <c r="R401" s="16">
        <v>5000</v>
      </c>
      <c r="S401" s="15">
        <v>8000</v>
      </c>
      <c r="T401" s="16">
        <v>0</v>
      </c>
      <c r="U401" s="15"/>
      <c r="V401" s="16"/>
      <c r="W401" s="18">
        <v>4620</v>
      </c>
      <c r="X401" s="16">
        <v>0</v>
      </c>
      <c r="Y401" s="18">
        <v>4620</v>
      </c>
      <c r="Z401" s="16"/>
      <c r="AA401" s="18">
        <v>4620</v>
      </c>
      <c r="AB401" s="16"/>
      <c r="AC401" s="18">
        <v>4620</v>
      </c>
      <c r="AD401" s="16">
        <v>10000</v>
      </c>
      <c r="AE401" s="18">
        <v>4620</v>
      </c>
      <c r="AF401" s="16">
        <v>16480</v>
      </c>
      <c r="AG401" s="18">
        <v>4620</v>
      </c>
      <c r="AH401" s="16"/>
      <c r="AI401" s="18">
        <v>4620</v>
      </c>
      <c r="AJ401" s="16"/>
      <c r="AK401" s="18">
        <v>4620</v>
      </c>
      <c r="AL401" s="16"/>
      <c r="AM401" s="18">
        <v>4620</v>
      </c>
      <c r="AN401" s="16">
        <v>23100</v>
      </c>
      <c r="AO401" s="85"/>
      <c r="AP401" s="16"/>
      <c r="AQ401" s="85"/>
      <c r="AR401" s="16"/>
      <c r="AS401" s="85"/>
      <c r="AT401" s="16"/>
      <c r="AU401" s="17"/>
      <c r="AV401" s="16"/>
      <c r="AW401" s="17"/>
      <c r="AX401" s="16"/>
      <c r="AY401" s="17"/>
      <c r="AZ401" s="16"/>
      <c r="BA401" s="17"/>
      <c r="BB401" s="16"/>
      <c r="BC401" s="17"/>
      <c r="BD401" s="16"/>
      <c r="BE401" s="17"/>
      <c r="BF401" s="16"/>
      <c r="BG401" s="17"/>
      <c r="BH401" s="16"/>
      <c r="BI401" s="17"/>
      <c r="BJ401" s="16"/>
      <c r="BK401" s="17"/>
      <c r="BL401" s="16"/>
      <c r="BM401" s="17"/>
      <c r="BN401" s="16"/>
      <c r="BO401" s="17"/>
      <c r="BP401" s="16"/>
      <c r="BQ401" s="17"/>
      <c r="BR401" s="16"/>
      <c r="BS401" s="17"/>
      <c r="BT401" s="16"/>
      <c r="BU401" s="17"/>
      <c r="BV401" s="16"/>
      <c r="BW401" s="17"/>
      <c r="BX401" s="16"/>
      <c r="BY401" s="17"/>
      <c r="BZ401" s="16"/>
      <c r="CA401" s="17"/>
      <c r="CB401" s="16"/>
      <c r="CC401" s="17"/>
      <c r="CD401" s="16"/>
      <c r="CE401" s="15"/>
      <c r="CF401" s="16"/>
      <c r="CG401" s="15"/>
      <c r="CH401" s="16"/>
      <c r="CI401" s="15"/>
      <c r="CJ401" s="16"/>
      <c r="CK401" s="15"/>
      <c r="CL401" s="16"/>
      <c r="CM401" s="15"/>
      <c r="CN401" s="16"/>
      <c r="CO401" s="15"/>
      <c r="CP401" s="16"/>
      <c r="CQ401" s="19"/>
      <c r="CR401" s="20">
        <f t="shared" si="28"/>
        <v>57080</v>
      </c>
      <c r="CS401" s="20">
        <f t="shared" si="28"/>
        <v>57080</v>
      </c>
      <c r="CT401" s="21">
        <f t="shared" si="27"/>
        <v>0</v>
      </c>
      <c r="CU401" s="1"/>
      <c r="CV401" s="1"/>
    </row>
    <row r="402" spans="1:100" ht="20.25" customHeight="1">
      <c r="A402" s="7">
        <v>140</v>
      </c>
      <c r="B402" s="35" t="s">
        <v>442</v>
      </c>
      <c r="C402" s="9" t="s">
        <v>443</v>
      </c>
      <c r="D402" s="9" t="s">
        <v>1414</v>
      </c>
      <c r="E402" s="9" t="s">
        <v>1412</v>
      </c>
      <c r="F402" s="10" t="s">
        <v>444</v>
      </c>
      <c r="G402" s="142"/>
      <c r="H402" s="24"/>
      <c r="I402" s="12">
        <v>6600</v>
      </c>
      <c r="J402" s="24"/>
      <c r="K402" s="14">
        <f>CT402</f>
        <v>15620</v>
      </c>
      <c r="L402" s="2"/>
      <c r="M402" s="15">
        <v>1500</v>
      </c>
      <c r="N402" s="16">
        <v>1500</v>
      </c>
      <c r="O402" s="15">
        <v>1000</v>
      </c>
      <c r="P402" s="16">
        <v>1000</v>
      </c>
      <c r="Q402" s="15">
        <v>5000</v>
      </c>
      <c r="R402" s="16">
        <v>5000</v>
      </c>
      <c r="S402" s="15">
        <v>8000</v>
      </c>
      <c r="T402" s="16">
        <v>0</v>
      </c>
      <c r="U402" s="17"/>
      <c r="V402" s="16"/>
      <c r="W402" s="15"/>
      <c r="X402" s="16"/>
      <c r="Y402" s="18">
        <v>4620</v>
      </c>
      <c r="Z402" s="16"/>
      <c r="AA402" s="18">
        <v>4620</v>
      </c>
      <c r="AB402" s="16"/>
      <c r="AC402" s="18">
        <v>4620</v>
      </c>
      <c r="AD402" s="16"/>
      <c r="AE402" s="18">
        <v>4620</v>
      </c>
      <c r="AF402" s="16">
        <v>3000</v>
      </c>
      <c r="AG402" s="18">
        <v>4620</v>
      </c>
      <c r="AH402" s="16"/>
      <c r="AI402" s="18">
        <v>4620</v>
      </c>
      <c r="AJ402" s="16"/>
      <c r="AK402" s="18">
        <v>4620</v>
      </c>
      <c r="AL402" s="16"/>
      <c r="AM402" s="18">
        <v>4620</v>
      </c>
      <c r="AN402" s="16"/>
      <c r="AO402" s="18">
        <v>4620</v>
      </c>
      <c r="AP402" s="16">
        <v>30960</v>
      </c>
      <c r="AQ402" s="17"/>
      <c r="AR402" s="16"/>
      <c r="AS402" s="17"/>
      <c r="AT402" s="16"/>
      <c r="AU402" s="17"/>
      <c r="AV402" s="16"/>
      <c r="AW402" s="17"/>
      <c r="AX402" s="16"/>
      <c r="AY402" s="17"/>
      <c r="AZ402" s="16"/>
      <c r="BA402" s="17"/>
      <c r="BB402" s="16"/>
      <c r="BC402" s="17"/>
      <c r="BD402" s="16"/>
      <c r="BE402" s="17"/>
      <c r="BF402" s="16"/>
      <c r="BG402" s="17"/>
      <c r="BH402" s="16"/>
      <c r="BI402" s="17"/>
      <c r="BJ402" s="16"/>
      <c r="BK402" s="17"/>
      <c r="BL402" s="16"/>
      <c r="BM402" s="17"/>
      <c r="BN402" s="16"/>
      <c r="BO402" s="17"/>
      <c r="BP402" s="16"/>
      <c r="BQ402" s="17"/>
      <c r="BR402" s="16"/>
      <c r="BS402" s="17"/>
      <c r="BT402" s="16"/>
      <c r="BU402" s="17"/>
      <c r="BV402" s="16"/>
      <c r="BW402" s="17"/>
      <c r="BX402" s="16"/>
      <c r="BY402" s="17"/>
      <c r="BZ402" s="16"/>
      <c r="CA402" s="17"/>
      <c r="CB402" s="16"/>
      <c r="CC402" s="17"/>
      <c r="CD402" s="16"/>
      <c r="CE402" s="15"/>
      <c r="CF402" s="16"/>
      <c r="CG402" s="15"/>
      <c r="CH402" s="16"/>
      <c r="CI402" s="15"/>
      <c r="CJ402" s="16"/>
      <c r="CK402" s="15"/>
      <c r="CL402" s="16"/>
      <c r="CM402" s="15"/>
      <c r="CN402" s="16"/>
      <c r="CO402" s="15"/>
      <c r="CP402" s="16"/>
      <c r="CQ402" s="19"/>
      <c r="CR402" s="20">
        <f t="shared" si="28"/>
        <v>57080</v>
      </c>
      <c r="CS402" s="20">
        <f t="shared" si="28"/>
        <v>41460</v>
      </c>
      <c r="CT402" s="21">
        <f t="shared" si="27"/>
        <v>15620</v>
      </c>
      <c r="CU402" s="1"/>
      <c r="CV402" s="1"/>
    </row>
    <row r="403" spans="1:100" ht="20.25" customHeight="1">
      <c r="A403" s="7">
        <v>213</v>
      </c>
      <c r="B403" s="35" t="s">
        <v>1205</v>
      </c>
      <c r="C403" s="9" t="s">
        <v>1206</v>
      </c>
      <c r="D403" s="9" t="s">
        <v>1414</v>
      </c>
      <c r="E403" s="9" t="s">
        <v>1411</v>
      </c>
      <c r="F403" s="83" t="s">
        <v>1207</v>
      </c>
      <c r="G403" s="22"/>
      <c r="H403" s="84" t="s">
        <v>639</v>
      </c>
      <c r="I403" s="62">
        <v>3700</v>
      </c>
      <c r="J403" s="84" t="s">
        <v>639</v>
      </c>
      <c r="K403" s="14">
        <f>CV403</f>
        <v>0</v>
      </c>
      <c r="L403" s="2"/>
      <c r="M403" s="15">
        <v>1500</v>
      </c>
      <c r="N403" s="16">
        <v>1500</v>
      </c>
      <c r="O403" s="15">
        <v>1000</v>
      </c>
      <c r="P403" s="16">
        <v>1000</v>
      </c>
      <c r="Q403" s="15">
        <v>5000</v>
      </c>
      <c r="R403" s="16">
        <v>5000</v>
      </c>
      <c r="S403" s="15">
        <v>8000</v>
      </c>
      <c r="T403" s="16">
        <f>0+0</f>
        <v>0</v>
      </c>
      <c r="U403" s="15"/>
      <c r="V403" s="16"/>
      <c r="W403" s="18">
        <v>2590</v>
      </c>
      <c r="X403" s="16">
        <v>2590</v>
      </c>
      <c r="Y403" s="18">
        <v>2590</v>
      </c>
      <c r="Z403" s="16">
        <v>6590</v>
      </c>
      <c r="AA403" s="18">
        <v>2590</v>
      </c>
      <c r="AB403" s="16">
        <v>4590</v>
      </c>
      <c r="AC403" s="18">
        <v>2590</v>
      </c>
      <c r="AD403" s="16">
        <v>4590</v>
      </c>
      <c r="AE403" s="18">
        <v>2590</v>
      </c>
      <c r="AF403" s="16"/>
      <c r="AG403" s="18">
        <v>2590</v>
      </c>
      <c r="AH403" s="16">
        <v>2590</v>
      </c>
      <c r="AI403" s="18">
        <v>2590</v>
      </c>
      <c r="AJ403" s="16"/>
      <c r="AK403" s="18">
        <v>2590</v>
      </c>
      <c r="AL403" s="16">
        <v>2590</v>
      </c>
      <c r="AM403" s="18">
        <v>2590</v>
      </c>
      <c r="AN403" s="16">
        <v>2590</v>
      </c>
      <c r="AO403" s="85"/>
      <c r="AP403" s="16"/>
      <c r="AQ403" s="85"/>
      <c r="AR403" s="16"/>
      <c r="AS403" s="85"/>
      <c r="AT403" s="16"/>
      <c r="AU403" s="17"/>
      <c r="AV403" s="16"/>
      <c r="AW403" s="17"/>
      <c r="AX403" s="16"/>
      <c r="AY403" s="17"/>
      <c r="AZ403" s="16"/>
      <c r="BA403" s="17"/>
      <c r="BB403" s="16"/>
      <c r="BC403" s="17"/>
      <c r="BD403" s="16"/>
      <c r="BE403" s="17"/>
      <c r="BF403" s="16"/>
      <c r="BG403" s="17"/>
      <c r="BH403" s="16"/>
      <c r="BI403" s="17"/>
      <c r="BJ403" s="16"/>
      <c r="BK403" s="17"/>
      <c r="BL403" s="16"/>
      <c r="BM403" s="17"/>
      <c r="BN403" s="16"/>
      <c r="BO403" s="17"/>
      <c r="BP403" s="16"/>
      <c r="BQ403" s="17"/>
      <c r="BR403" s="16"/>
      <c r="BS403" s="17"/>
      <c r="BT403" s="16"/>
      <c r="BU403" s="17"/>
      <c r="BV403" s="16"/>
      <c r="BW403" s="17"/>
      <c r="BX403" s="16"/>
      <c r="BY403" s="17"/>
      <c r="BZ403" s="16"/>
      <c r="CA403" s="17"/>
      <c r="CB403" s="16"/>
      <c r="CC403" s="17"/>
      <c r="CD403" s="16"/>
      <c r="CE403" s="15"/>
      <c r="CF403" s="16"/>
      <c r="CG403" s="15"/>
      <c r="CH403" s="16"/>
      <c r="CI403" s="15"/>
      <c r="CJ403" s="16"/>
      <c r="CK403" s="15"/>
      <c r="CL403" s="16"/>
      <c r="CM403" s="15"/>
      <c r="CN403" s="16"/>
      <c r="CO403" s="15"/>
      <c r="CP403" s="16"/>
      <c r="CQ403" s="19"/>
      <c r="CR403" s="20">
        <f t="shared" si="28"/>
        <v>38810</v>
      </c>
      <c r="CS403" s="20">
        <f t="shared" si="28"/>
        <v>33630</v>
      </c>
      <c r="CT403" s="21">
        <f t="shared" si="27"/>
        <v>5180</v>
      </c>
      <c r="CU403" s="1"/>
      <c r="CV403" s="1"/>
    </row>
    <row r="404" spans="1:100" ht="20.25" customHeight="1">
      <c r="A404" s="7">
        <v>141</v>
      </c>
      <c r="B404" s="35" t="s">
        <v>445</v>
      </c>
      <c r="C404" s="9" t="s">
        <v>446</v>
      </c>
      <c r="D404" s="9" t="s">
        <v>1414</v>
      </c>
      <c r="E404" s="9" t="s">
        <v>1412</v>
      </c>
      <c r="F404" s="10" t="s">
        <v>447</v>
      </c>
      <c r="G404" s="22"/>
      <c r="H404" s="24"/>
      <c r="I404" s="12">
        <v>6600</v>
      </c>
      <c r="J404" s="24"/>
      <c r="K404" s="14">
        <f>CT404</f>
        <v>19580</v>
      </c>
      <c r="L404" s="2"/>
      <c r="M404" s="15">
        <v>1500</v>
      </c>
      <c r="N404" s="16">
        <v>1500</v>
      </c>
      <c r="O404" s="15">
        <v>1000</v>
      </c>
      <c r="P404" s="16">
        <v>1000</v>
      </c>
      <c r="Q404" s="15">
        <v>5000</v>
      </c>
      <c r="R404" s="16">
        <v>5000</v>
      </c>
      <c r="S404" s="15">
        <v>8000</v>
      </c>
      <c r="T404" s="16"/>
      <c r="U404" s="17"/>
      <c r="V404" s="16"/>
      <c r="W404" s="15"/>
      <c r="X404" s="16"/>
      <c r="Y404" s="18">
        <v>4620</v>
      </c>
      <c r="Z404" s="16">
        <v>0</v>
      </c>
      <c r="AA404" s="18">
        <v>4620</v>
      </c>
      <c r="AB404" s="16">
        <v>0</v>
      </c>
      <c r="AC404" s="18">
        <v>4620</v>
      </c>
      <c r="AD404" s="16"/>
      <c r="AE404" s="18">
        <v>4620</v>
      </c>
      <c r="AF404" s="16">
        <v>10000</v>
      </c>
      <c r="AG404" s="18">
        <v>4620</v>
      </c>
      <c r="AH404" s="16"/>
      <c r="AI404" s="18">
        <v>4620</v>
      </c>
      <c r="AJ404" s="16"/>
      <c r="AK404" s="18">
        <v>4620</v>
      </c>
      <c r="AL404" s="16"/>
      <c r="AM404" s="18">
        <v>4620</v>
      </c>
      <c r="AN404" s="16"/>
      <c r="AO404" s="18">
        <v>4620</v>
      </c>
      <c r="AP404" s="16">
        <v>20000</v>
      </c>
      <c r="AQ404" s="17"/>
      <c r="AR404" s="16"/>
      <c r="AS404" s="17"/>
      <c r="AT404" s="16"/>
      <c r="AU404" s="17"/>
      <c r="AV404" s="16"/>
      <c r="AW404" s="17"/>
      <c r="AX404" s="16"/>
      <c r="AY404" s="17"/>
      <c r="AZ404" s="16"/>
      <c r="BA404" s="17"/>
      <c r="BB404" s="16"/>
      <c r="BC404" s="17"/>
      <c r="BD404" s="16"/>
      <c r="BE404" s="17"/>
      <c r="BF404" s="16"/>
      <c r="BG404" s="17"/>
      <c r="BH404" s="16"/>
      <c r="BI404" s="17"/>
      <c r="BJ404" s="16"/>
      <c r="BK404" s="17"/>
      <c r="BL404" s="16"/>
      <c r="BM404" s="17"/>
      <c r="BN404" s="16"/>
      <c r="BO404" s="17"/>
      <c r="BP404" s="16"/>
      <c r="BQ404" s="17"/>
      <c r="BR404" s="16"/>
      <c r="BS404" s="17"/>
      <c r="BT404" s="16"/>
      <c r="BU404" s="17"/>
      <c r="BV404" s="16"/>
      <c r="BW404" s="17"/>
      <c r="BX404" s="16"/>
      <c r="BY404" s="17"/>
      <c r="BZ404" s="16"/>
      <c r="CA404" s="17"/>
      <c r="CB404" s="16"/>
      <c r="CC404" s="17"/>
      <c r="CD404" s="16"/>
      <c r="CE404" s="15"/>
      <c r="CF404" s="16"/>
      <c r="CG404" s="15"/>
      <c r="CH404" s="16"/>
      <c r="CI404" s="15"/>
      <c r="CJ404" s="16"/>
      <c r="CK404" s="15"/>
      <c r="CL404" s="16"/>
      <c r="CM404" s="15"/>
      <c r="CN404" s="16"/>
      <c r="CO404" s="15"/>
      <c r="CP404" s="16"/>
      <c r="CQ404" s="19"/>
      <c r="CR404" s="20">
        <f t="shared" si="28"/>
        <v>57080</v>
      </c>
      <c r="CS404" s="36">
        <f t="shared" si="28"/>
        <v>37500</v>
      </c>
      <c r="CT404" s="21">
        <f t="shared" si="27"/>
        <v>19580</v>
      </c>
      <c r="CU404" s="1"/>
      <c r="CV404" s="1"/>
    </row>
    <row r="405" spans="1:100" ht="20.25" customHeight="1">
      <c r="A405" s="7">
        <v>214</v>
      </c>
      <c r="B405" s="35" t="s">
        <v>1208</v>
      </c>
      <c r="C405" s="9" t="s">
        <v>1209</v>
      </c>
      <c r="D405" s="9" t="s">
        <v>1414</v>
      </c>
      <c r="E405" s="9" t="s">
        <v>1411</v>
      </c>
      <c r="F405" s="83" t="s">
        <v>1210</v>
      </c>
      <c r="G405" s="142"/>
      <c r="H405" s="84"/>
      <c r="I405" s="62">
        <v>6600</v>
      </c>
      <c r="J405" s="84"/>
      <c r="K405" s="14">
        <f t="shared" ref="K405:K411" si="30">CV405</f>
        <v>0</v>
      </c>
      <c r="L405" s="2"/>
      <c r="M405" s="15">
        <v>1500</v>
      </c>
      <c r="N405" s="16">
        <v>1500</v>
      </c>
      <c r="O405" s="15">
        <v>1000</v>
      </c>
      <c r="P405" s="16">
        <v>1000</v>
      </c>
      <c r="Q405" s="15">
        <v>5000</v>
      </c>
      <c r="R405" s="16">
        <v>5000</v>
      </c>
      <c r="S405" s="15">
        <v>8000</v>
      </c>
      <c r="T405" s="16">
        <v>8000</v>
      </c>
      <c r="U405" s="15"/>
      <c r="V405" s="16"/>
      <c r="W405" s="18">
        <v>4620</v>
      </c>
      <c r="X405" s="16"/>
      <c r="Y405" s="18">
        <v>4620</v>
      </c>
      <c r="Z405" s="16">
        <v>9240</v>
      </c>
      <c r="AA405" s="18">
        <v>4620</v>
      </c>
      <c r="AB405" s="16">
        <v>0</v>
      </c>
      <c r="AC405" s="18">
        <v>4620</v>
      </c>
      <c r="AD405" s="16">
        <v>9240</v>
      </c>
      <c r="AE405" s="18">
        <v>4620</v>
      </c>
      <c r="AF405" s="16"/>
      <c r="AG405" s="18">
        <v>4620</v>
      </c>
      <c r="AH405" s="16"/>
      <c r="AI405" s="18">
        <v>4620</v>
      </c>
      <c r="AJ405" s="16"/>
      <c r="AK405" s="18">
        <v>4620</v>
      </c>
      <c r="AL405" s="16">
        <v>18480</v>
      </c>
      <c r="AM405" s="18">
        <v>4620</v>
      </c>
      <c r="AN405" s="16"/>
      <c r="AO405" s="85"/>
      <c r="AP405" s="16"/>
      <c r="AQ405" s="85"/>
      <c r="AR405" s="16"/>
      <c r="AS405" s="85"/>
      <c r="AT405" s="16"/>
      <c r="AU405" s="17"/>
      <c r="AV405" s="16"/>
      <c r="AW405" s="17"/>
      <c r="AX405" s="16"/>
      <c r="AY405" s="17"/>
      <c r="AZ405" s="16"/>
      <c r="BA405" s="17"/>
      <c r="BB405" s="16"/>
      <c r="BC405" s="17"/>
      <c r="BD405" s="16"/>
      <c r="BE405" s="17"/>
      <c r="BF405" s="16"/>
      <c r="BG405" s="17"/>
      <c r="BH405" s="16"/>
      <c r="BI405" s="17"/>
      <c r="BJ405" s="16"/>
      <c r="BK405" s="17"/>
      <c r="BL405" s="16"/>
      <c r="BM405" s="17"/>
      <c r="BN405" s="16"/>
      <c r="BO405" s="17"/>
      <c r="BP405" s="16"/>
      <c r="BQ405" s="17"/>
      <c r="BR405" s="16"/>
      <c r="BS405" s="17"/>
      <c r="BT405" s="16"/>
      <c r="BU405" s="17"/>
      <c r="BV405" s="16"/>
      <c r="BW405" s="17"/>
      <c r="BX405" s="16"/>
      <c r="BY405" s="17"/>
      <c r="BZ405" s="16"/>
      <c r="CA405" s="17"/>
      <c r="CB405" s="16"/>
      <c r="CC405" s="17"/>
      <c r="CD405" s="16"/>
      <c r="CE405" s="15"/>
      <c r="CF405" s="16"/>
      <c r="CG405" s="15"/>
      <c r="CH405" s="16"/>
      <c r="CI405" s="15"/>
      <c r="CJ405" s="16"/>
      <c r="CK405" s="15"/>
      <c r="CL405" s="16"/>
      <c r="CM405" s="15"/>
      <c r="CN405" s="16"/>
      <c r="CO405" s="15"/>
      <c r="CP405" s="16"/>
      <c r="CQ405" s="19"/>
      <c r="CR405" s="20">
        <f t="shared" si="28"/>
        <v>57080</v>
      </c>
      <c r="CS405" s="20">
        <f t="shared" si="28"/>
        <v>52460</v>
      </c>
      <c r="CT405" s="21">
        <f t="shared" si="27"/>
        <v>4620</v>
      </c>
      <c r="CU405" s="1"/>
      <c r="CV405" s="1"/>
    </row>
    <row r="406" spans="1:100" ht="20.25" customHeight="1">
      <c r="A406" s="7">
        <v>215</v>
      </c>
      <c r="B406" s="41" t="s">
        <v>1211</v>
      </c>
      <c r="C406" s="9" t="s">
        <v>1212</v>
      </c>
      <c r="D406" s="9" t="s">
        <v>1414</v>
      </c>
      <c r="E406" s="9" t="s">
        <v>1411</v>
      </c>
      <c r="F406" s="83" t="s">
        <v>1213</v>
      </c>
      <c r="G406" s="22"/>
      <c r="H406" s="84"/>
      <c r="I406" s="62">
        <v>6600</v>
      </c>
      <c r="J406" s="84"/>
      <c r="K406" s="14">
        <f t="shared" si="30"/>
        <v>0</v>
      </c>
      <c r="L406" s="2"/>
      <c r="M406" s="15">
        <v>1500</v>
      </c>
      <c r="N406" s="16">
        <v>1500</v>
      </c>
      <c r="O406" s="15">
        <v>1000</v>
      </c>
      <c r="P406" s="16">
        <v>1000</v>
      </c>
      <c r="Q406" s="15">
        <v>5000</v>
      </c>
      <c r="R406" s="16">
        <v>5000</v>
      </c>
      <c r="S406" s="15">
        <v>8000</v>
      </c>
      <c r="T406" s="16">
        <v>0</v>
      </c>
      <c r="U406" s="15"/>
      <c r="V406" s="16"/>
      <c r="W406" s="18">
        <v>4620</v>
      </c>
      <c r="X406" s="16">
        <v>0</v>
      </c>
      <c r="Y406" s="18">
        <v>4620</v>
      </c>
      <c r="Z406" s="16"/>
      <c r="AA406" s="18">
        <v>4620</v>
      </c>
      <c r="AB406" s="16"/>
      <c r="AC406" s="18">
        <v>4620</v>
      </c>
      <c r="AD406" s="16">
        <v>10000</v>
      </c>
      <c r="AE406" s="18">
        <v>4620</v>
      </c>
      <c r="AF406" s="16"/>
      <c r="AG406" s="18">
        <v>4620</v>
      </c>
      <c r="AH406" s="16"/>
      <c r="AI406" s="18">
        <v>4620</v>
      </c>
      <c r="AJ406" s="16"/>
      <c r="AK406" s="18">
        <v>4620</v>
      </c>
      <c r="AL406" s="16"/>
      <c r="AM406" s="18">
        <v>4620</v>
      </c>
      <c r="AN406" s="16"/>
      <c r="AO406" s="85"/>
      <c r="AP406" s="16"/>
      <c r="AQ406" s="85"/>
      <c r="AR406" s="16"/>
      <c r="AS406" s="85"/>
      <c r="AT406" s="16"/>
      <c r="AU406" s="17"/>
      <c r="AV406" s="16"/>
      <c r="AW406" s="17"/>
      <c r="AX406" s="16"/>
      <c r="AY406" s="17"/>
      <c r="AZ406" s="16"/>
      <c r="BA406" s="17"/>
      <c r="BB406" s="16"/>
      <c r="BC406" s="17"/>
      <c r="BD406" s="16"/>
      <c r="BE406" s="17"/>
      <c r="BF406" s="16"/>
      <c r="BG406" s="17"/>
      <c r="BH406" s="16"/>
      <c r="BI406" s="17"/>
      <c r="BJ406" s="16"/>
      <c r="BK406" s="17"/>
      <c r="BL406" s="16"/>
      <c r="BM406" s="17"/>
      <c r="BN406" s="16"/>
      <c r="BO406" s="17"/>
      <c r="BP406" s="16"/>
      <c r="BQ406" s="17"/>
      <c r="BR406" s="16"/>
      <c r="BS406" s="17"/>
      <c r="BT406" s="16"/>
      <c r="BU406" s="17"/>
      <c r="BV406" s="16"/>
      <c r="BW406" s="17"/>
      <c r="BX406" s="16"/>
      <c r="BY406" s="17"/>
      <c r="BZ406" s="16"/>
      <c r="CA406" s="17"/>
      <c r="CB406" s="16"/>
      <c r="CC406" s="17"/>
      <c r="CD406" s="16"/>
      <c r="CE406" s="15"/>
      <c r="CF406" s="16"/>
      <c r="CG406" s="15"/>
      <c r="CH406" s="16"/>
      <c r="CI406" s="15"/>
      <c r="CJ406" s="16"/>
      <c r="CK406" s="15"/>
      <c r="CL406" s="16"/>
      <c r="CM406" s="15"/>
      <c r="CN406" s="16"/>
      <c r="CO406" s="15"/>
      <c r="CP406" s="16"/>
      <c r="CQ406" s="19"/>
      <c r="CR406" s="20">
        <f t="shared" si="28"/>
        <v>57080</v>
      </c>
      <c r="CS406" s="20">
        <f t="shared" si="28"/>
        <v>17500</v>
      </c>
      <c r="CT406" s="21">
        <f t="shared" si="27"/>
        <v>39580</v>
      </c>
      <c r="CU406" s="1"/>
      <c r="CV406" s="1"/>
    </row>
    <row r="407" spans="1:100" ht="20.25" customHeight="1">
      <c r="A407" s="7">
        <v>216</v>
      </c>
      <c r="B407" s="35" t="s">
        <v>1214</v>
      </c>
      <c r="C407" s="9" t="s">
        <v>1215</v>
      </c>
      <c r="D407" s="9" t="s">
        <v>1414</v>
      </c>
      <c r="E407" s="9" t="s">
        <v>1411</v>
      </c>
      <c r="F407" s="83" t="s">
        <v>1216</v>
      </c>
      <c r="G407" s="140"/>
      <c r="H407" s="100" t="s">
        <v>1422</v>
      </c>
      <c r="I407" s="62">
        <v>3300</v>
      </c>
      <c r="J407" s="84" t="s">
        <v>71</v>
      </c>
      <c r="K407" s="14">
        <f t="shared" si="30"/>
        <v>0</v>
      </c>
      <c r="L407" s="2"/>
      <c r="M407" s="15">
        <v>1500</v>
      </c>
      <c r="N407" s="16">
        <v>1500</v>
      </c>
      <c r="O407" s="15">
        <v>1000</v>
      </c>
      <c r="P407" s="16">
        <v>1000</v>
      </c>
      <c r="Q407" s="15">
        <v>5000</v>
      </c>
      <c r="R407" s="16">
        <v>5000</v>
      </c>
      <c r="S407" s="15">
        <v>8000</v>
      </c>
      <c r="T407" s="16">
        <v>0</v>
      </c>
      <c r="U407" s="15"/>
      <c r="V407" s="16"/>
      <c r="W407" s="18">
        <v>2310</v>
      </c>
      <c r="X407" s="16">
        <v>0</v>
      </c>
      <c r="Y407" s="18">
        <v>2310</v>
      </c>
      <c r="Z407" s="16">
        <v>0</v>
      </c>
      <c r="AA407" s="18">
        <v>2310</v>
      </c>
      <c r="AB407" s="16">
        <v>0</v>
      </c>
      <c r="AC407" s="18">
        <v>2310</v>
      </c>
      <c r="AD407" s="16">
        <f>8000+9240</f>
        <v>17240</v>
      </c>
      <c r="AE407" s="18">
        <v>2310</v>
      </c>
      <c r="AF407" s="16"/>
      <c r="AG407" s="18">
        <v>2310</v>
      </c>
      <c r="AH407" s="16"/>
      <c r="AI407" s="18">
        <v>2310</v>
      </c>
      <c r="AJ407" s="16"/>
      <c r="AK407" s="18">
        <v>2310</v>
      </c>
      <c r="AL407" s="16"/>
      <c r="AM407" s="18">
        <v>2310</v>
      </c>
      <c r="AN407" s="16">
        <v>11550</v>
      </c>
      <c r="AO407" s="85"/>
      <c r="AP407" s="16"/>
      <c r="AQ407" s="85"/>
      <c r="AR407" s="16"/>
      <c r="AS407" s="85"/>
      <c r="AT407" s="16"/>
      <c r="AU407" s="17"/>
      <c r="AV407" s="16"/>
      <c r="AW407" s="17"/>
      <c r="AX407" s="16"/>
      <c r="AY407" s="17"/>
      <c r="AZ407" s="16"/>
      <c r="BA407" s="17"/>
      <c r="BB407" s="16"/>
      <c r="BC407" s="17"/>
      <c r="BD407" s="16"/>
      <c r="BE407" s="17"/>
      <c r="BF407" s="16"/>
      <c r="BG407" s="17"/>
      <c r="BH407" s="16"/>
      <c r="BI407" s="17"/>
      <c r="BJ407" s="16"/>
      <c r="BK407" s="17"/>
      <c r="BL407" s="16"/>
      <c r="BM407" s="17"/>
      <c r="BN407" s="16"/>
      <c r="BO407" s="17"/>
      <c r="BP407" s="16"/>
      <c r="BQ407" s="17"/>
      <c r="BR407" s="16"/>
      <c r="BS407" s="17"/>
      <c r="BT407" s="16"/>
      <c r="BU407" s="17"/>
      <c r="BV407" s="16"/>
      <c r="BW407" s="17"/>
      <c r="BX407" s="16"/>
      <c r="BY407" s="17"/>
      <c r="BZ407" s="16"/>
      <c r="CA407" s="17"/>
      <c r="CB407" s="16"/>
      <c r="CC407" s="17"/>
      <c r="CD407" s="16"/>
      <c r="CE407" s="15"/>
      <c r="CF407" s="16"/>
      <c r="CG407" s="15"/>
      <c r="CH407" s="16"/>
      <c r="CI407" s="15"/>
      <c r="CJ407" s="16"/>
      <c r="CK407" s="15"/>
      <c r="CL407" s="16"/>
      <c r="CM407" s="15"/>
      <c r="CN407" s="16"/>
      <c r="CO407" s="15"/>
      <c r="CP407" s="16"/>
      <c r="CQ407" s="19"/>
      <c r="CR407" s="20">
        <f t="shared" si="28"/>
        <v>36290</v>
      </c>
      <c r="CS407" s="20">
        <f t="shared" si="28"/>
        <v>36290</v>
      </c>
      <c r="CT407" s="21">
        <f t="shared" si="27"/>
        <v>0</v>
      </c>
      <c r="CU407" s="1"/>
      <c r="CV407" s="1"/>
    </row>
    <row r="408" spans="1:100" ht="20.25" customHeight="1">
      <c r="A408" s="7">
        <v>217</v>
      </c>
      <c r="B408" s="35" t="s">
        <v>1217</v>
      </c>
      <c r="C408" s="9" t="s">
        <v>1218</v>
      </c>
      <c r="D408" s="9" t="s">
        <v>1414</v>
      </c>
      <c r="E408" s="9" t="s">
        <v>1411</v>
      </c>
      <c r="F408" s="83" t="s">
        <v>1219</v>
      </c>
      <c r="G408" s="145" t="s">
        <v>383</v>
      </c>
      <c r="H408" s="24" t="s">
        <v>1417</v>
      </c>
      <c r="I408" s="62">
        <v>6200</v>
      </c>
      <c r="J408" s="84"/>
      <c r="K408" s="14">
        <f t="shared" si="30"/>
        <v>0</v>
      </c>
      <c r="L408" s="2"/>
      <c r="M408" s="15">
        <v>1500</v>
      </c>
      <c r="N408" s="16">
        <v>1500</v>
      </c>
      <c r="O408" s="15">
        <v>1000</v>
      </c>
      <c r="P408" s="16">
        <v>1000</v>
      </c>
      <c r="Q408" s="15">
        <v>5000</v>
      </c>
      <c r="R408" s="16">
        <v>5000</v>
      </c>
      <c r="S408" s="15">
        <v>8000</v>
      </c>
      <c r="T408" s="16">
        <v>0</v>
      </c>
      <c r="U408" s="15"/>
      <c r="V408" s="16"/>
      <c r="W408" s="18">
        <v>4340</v>
      </c>
      <c r="X408" s="16">
        <v>0</v>
      </c>
      <c r="Y408" s="18">
        <v>4340</v>
      </c>
      <c r="Z408" s="16">
        <v>0</v>
      </c>
      <c r="AA408" s="18">
        <v>4340</v>
      </c>
      <c r="AB408" s="16">
        <v>0</v>
      </c>
      <c r="AC408" s="18">
        <v>4340</v>
      </c>
      <c r="AD408" s="16">
        <v>26480</v>
      </c>
      <c r="AE408" s="18">
        <v>4340</v>
      </c>
      <c r="AF408" s="16"/>
      <c r="AG408" s="18">
        <v>4340</v>
      </c>
      <c r="AH408" s="16"/>
      <c r="AI408" s="18">
        <v>4340</v>
      </c>
      <c r="AJ408" s="16"/>
      <c r="AK408" s="18">
        <v>4340</v>
      </c>
      <c r="AL408" s="16"/>
      <c r="AM408" s="18">
        <v>4340</v>
      </c>
      <c r="AN408" s="16">
        <v>20580</v>
      </c>
      <c r="AO408" s="85"/>
      <c r="AP408" s="16"/>
      <c r="AQ408" s="85"/>
      <c r="AR408" s="16"/>
      <c r="AS408" s="85"/>
      <c r="AT408" s="16"/>
      <c r="AU408" s="17"/>
      <c r="AV408" s="16"/>
      <c r="AW408" s="17"/>
      <c r="AX408" s="16"/>
      <c r="AY408" s="17"/>
      <c r="AZ408" s="16"/>
      <c r="BA408" s="17"/>
      <c r="BB408" s="16"/>
      <c r="BC408" s="17"/>
      <c r="BD408" s="16"/>
      <c r="BE408" s="17"/>
      <c r="BF408" s="16"/>
      <c r="BG408" s="17"/>
      <c r="BH408" s="16"/>
      <c r="BI408" s="17"/>
      <c r="BJ408" s="16"/>
      <c r="BK408" s="17"/>
      <c r="BL408" s="16"/>
      <c r="BM408" s="17"/>
      <c r="BN408" s="16"/>
      <c r="BO408" s="17"/>
      <c r="BP408" s="16"/>
      <c r="BQ408" s="17"/>
      <c r="BR408" s="16"/>
      <c r="BS408" s="17"/>
      <c r="BT408" s="16"/>
      <c r="BU408" s="17"/>
      <c r="BV408" s="16"/>
      <c r="BW408" s="17"/>
      <c r="BX408" s="16"/>
      <c r="BY408" s="17"/>
      <c r="BZ408" s="16"/>
      <c r="CA408" s="17"/>
      <c r="CB408" s="16"/>
      <c r="CC408" s="17"/>
      <c r="CD408" s="16"/>
      <c r="CE408" s="15"/>
      <c r="CF408" s="16"/>
      <c r="CG408" s="15"/>
      <c r="CH408" s="16"/>
      <c r="CI408" s="15"/>
      <c r="CJ408" s="16"/>
      <c r="CK408" s="15"/>
      <c r="CL408" s="16"/>
      <c r="CM408" s="15"/>
      <c r="CN408" s="16"/>
      <c r="CO408" s="15"/>
      <c r="CP408" s="16"/>
      <c r="CQ408" s="19"/>
      <c r="CR408" s="20">
        <f t="shared" si="28"/>
        <v>54560</v>
      </c>
      <c r="CS408" s="20">
        <f t="shared" si="28"/>
        <v>54560</v>
      </c>
      <c r="CT408" s="21">
        <f t="shared" si="27"/>
        <v>0</v>
      </c>
      <c r="CU408" s="1"/>
      <c r="CV408" s="1"/>
    </row>
    <row r="409" spans="1:100" ht="21.75" customHeight="1">
      <c r="A409" s="7">
        <v>218</v>
      </c>
      <c r="B409" s="35" t="s">
        <v>1220</v>
      </c>
      <c r="C409" s="9" t="s">
        <v>1221</v>
      </c>
      <c r="D409" s="9" t="s">
        <v>1414</v>
      </c>
      <c r="E409" s="9" t="s">
        <v>1411</v>
      </c>
      <c r="F409" s="83" t="s">
        <v>1222</v>
      </c>
      <c r="G409" s="148"/>
      <c r="H409" s="146"/>
      <c r="I409" s="62">
        <v>6600</v>
      </c>
      <c r="J409" s="146"/>
      <c r="K409" s="27">
        <f t="shared" si="30"/>
        <v>0</v>
      </c>
      <c r="L409" s="2"/>
      <c r="M409" s="15">
        <v>1500</v>
      </c>
      <c r="N409" s="16">
        <v>1500</v>
      </c>
      <c r="O409" s="15">
        <v>1000</v>
      </c>
      <c r="P409" s="16">
        <v>1000</v>
      </c>
      <c r="Q409" s="15">
        <v>5000</v>
      </c>
      <c r="R409" s="16">
        <v>5000</v>
      </c>
      <c r="S409" s="15">
        <v>8000</v>
      </c>
      <c r="T409" s="16">
        <v>0</v>
      </c>
      <c r="U409" s="15"/>
      <c r="V409" s="16"/>
      <c r="W409" s="18">
        <v>4620</v>
      </c>
      <c r="X409" s="16">
        <v>0</v>
      </c>
      <c r="Y409" s="18">
        <v>4620</v>
      </c>
      <c r="Z409" s="16">
        <v>0</v>
      </c>
      <c r="AA409" s="18">
        <v>4620</v>
      </c>
      <c r="AB409" s="16">
        <v>0</v>
      </c>
      <c r="AC409" s="18">
        <v>4620</v>
      </c>
      <c r="AD409" s="16">
        <v>26480</v>
      </c>
      <c r="AE409" s="18">
        <v>4620</v>
      </c>
      <c r="AF409" s="16"/>
      <c r="AG409" s="18">
        <v>4620</v>
      </c>
      <c r="AH409" s="16">
        <v>4620</v>
      </c>
      <c r="AI409" s="18">
        <v>4620</v>
      </c>
      <c r="AJ409" s="16"/>
      <c r="AK409" s="18">
        <v>4620</v>
      </c>
      <c r="AL409" s="16"/>
      <c r="AM409" s="18">
        <v>4620</v>
      </c>
      <c r="AN409" s="16">
        <v>9240</v>
      </c>
      <c r="AO409" s="85"/>
      <c r="AP409" s="16"/>
      <c r="AQ409" s="85"/>
      <c r="AR409" s="16"/>
      <c r="AS409" s="85"/>
      <c r="AT409" s="16"/>
      <c r="AU409" s="17"/>
      <c r="AV409" s="16"/>
      <c r="AW409" s="17"/>
      <c r="AX409" s="16"/>
      <c r="AY409" s="17"/>
      <c r="AZ409" s="16"/>
      <c r="BA409" s="17"/>
      <c r="BB409" s="16"/>
      <c r="BC409" s="17"/>
      <c r="BD409" s="16"/>
      <c r="BE409" s="17"/>
      <c r="BF409" s="16"/>
      <c r="BG409" s="17"/>
      <c r="BH409" s="16"/>
      <c r="BI409" s="17"/>
      <c r="BJ409" s="16"/>
      <c r="BK409" s="17"/>
      <c r="BL409" s="16"/>
      <c r="BM409" s="17"/>
      <c r="BN409" s="16"/>
      <c r="BO409" s="17"/>
      <c r="BP409" s="16"/>
      <c r="BQ409" s="17"/>
      <c r="BR409" s="16"/>
      <c r="BS409" s="17"/>
      <c r="BT409" s="16"/>
      <c r="BU409" s="17"/>
      <c r="BV409" s="16"/>
      <c r="BW409" s="17"/>
      <c r="BX409" s="16"/>
      <c r="BY409" s="17"/>
      <c r="BZ409" s="16"/>
      <c r="CA409" s="17"/>
      <c r="CB409" s="16"/>
      <c r="CC409" s="17"/>
      <c r="CD409" s="16"/>
      <c r="CE409" s="15"/>
      <c r="CF409" s="16"/>
      <c r="CG409" s="15"/>
      <c r="CH409" s="16"/>
      <c r="CI409" s="15"/>
      <c r="CJ409" s="16"/>
      <c r="CK409" s="15"/>
      <c r="CL409" s="16"/>
      <c r="CM409" s="15"/>
      <c r="CN409" s="16"/>
      <c r="CO409" s="15"/>
      <c r="CP409" s="16"/>
      <c r="CQ409" s="19"/>
      <c r="CR409" s="20">
        <f t="shared" si="28"/>
        <v>57080</v>
      </c>
      <c r="CS409" s="20">
        <f t="shared" si="28"/>
        <v>47840</v>
      </c>
      <c r="CT409" s="21">
        <f t="shared" si="27"/>
        <v>9240</v>
      </c>
      <c r="CU409" s="1"/>
      <c r="CV409" s="1"/>
    </row>
    <row r="410" spans="1:100" ht="20.25" customHeight="1">
      <c r="A410" s="7">
        <v>219</v>
      </c>
      <c r="B410" s="35" t="s">
        <v>1175</v>
      </c>
      <c r="C410" s="9" t="s">
        <v>1223</v>
      </c>
      <c r="D410" s="9" t="s">
        <v>1414</v>
      </c>
      <c r="E410" s="9" t="s">
        <v>1411</v>
      </c>
      <c r="F410" s="83" t="s">
        <v>1224</v>
      </c>
      <c r="G410" s="22"/>
      <c r="H410" s="84"/>
      <c r="I410" s="62">
        <v>6600</v>
      </c>
      <c r="J410" s="84"/>
      <c r="K410" s="14">
        <f t="shared" si="30"/>
        <v>0</v>
      </c>
      <c r="L410" s="2"/>
      <c r="M410" s="15">
        <v>1500</v>
      </c>
      <c r="N410" s="16">
        <v>1500</v>
      </c>
      <c r="O410" s="15">
        <v>1000</v>
      </c>
      <c r="P410" s="16">
        <v>1000</v>
      </c>
      <c r="Q410" s="15">
        <v>5000</v>
      </c>
      <c r="R410" s="16">
        <v>5000</v>
      </c>
      <c r="S410" s="15">
        <v>8000</v>
      </c>
      <c r="T410" s="16">
        <v>0</v>
      </c>
      <c r="U410" s="15"/>
      <c r="V410" s="16"/>
      <c r="W410" s="18">
        <v>4620</v>
      </c>
      <c r="X410" s="16">
        <v>0</v>
      </c>
      <c r="Y410" s="18">
        <v>4620</v>
      </c>
      <c r="Z410" s="16">
        <v>0</v>
      </c>
      <c r="AA410" s="18">
        <v>4620</v>
      </c>
      <c r="AB410" s="16">
        <v>13860</v>
      </c>
      <c r="AC410" s="18">
        <v>4620</v>
      </c>
      <c r="AD410" s="16">
        <v>12620</v>
      </c>
      <c r="AE410" s="18">
        <v>4620</v>
      </c>
      <c r="AF410" s="16"/>
      <c r="AG410" s="18">
        <v>4620</v>
      </c>
      <c r="AH410" s="16"/>
      <c r="AI410" s="18">
        <v>4620</v>
      </c>
      <c r="AJ410" s="16"/>
      <c r="AK410" s="18">
        <v>4620</v>
      </c>
      <c r="AL410" s="16">
        <v>13860</v>
      </c>
      <c r="AM410" s="18">
        <v>4620</v>
      </c>
      <c r="AN410" s="16">
        <v>9240</v>
      </c>
      <c r="AO410" s="85"/>
      <c r="AP410" s="16"/>
      <c r="AQ410" s="85"/>
      <c r="AR410" s="16"/>
      <c r="AS410" s="85"/>
      <c r="AT410" s="16"/>
      <c r="AU410" s="17"/>
      <c r="AV410" s="16"/>
      <c r="AW410" s="17"/>
      <c r="AX410" s="16"/>
      <c r="AY410" s="17"/>
      <c r="AZ410" s="16"/>
      <c r="BA410" s="17"/>
      <c r="BB410" s="16"/>
      <c r="BC410" s="17"/>
      <c r="BD410" s="16"/>
      <c r="BE410" s="17"/>
      <c r="BF410" s="16"/>
      <c r="BG410" s="17"/>
      <c r="BH410" s="16"/>
      <c r="BI410" s="17"/>
      <c r="BJ410" s="16"/>
      <c r="BK410" s="17"/>
      <c r="BL410" s="16"/>
      <c r="BM410" s="17"/>
      <c r="BN410" s="16"/>
      <c r="BO410" s="17"/>
      <c r="BP410" s="16"/>
      <c r="BQ410" s="17"/>
      <c r="BR410" s="16"/>
      <c r="BS410" s="17"/>
      <c r="BT410" s="16"/>
      <c r="BU410" s="17"/>
      <c r="BV410" s="16"/>
      <c r="BW410" s="17"/>
      <c r="BX410" s="16"/>
      <c r="BY410" s="17"/>
      <c r="BZ410" s="16"/>
      <c r="CA410" s="17"/>
      <c r="CB410" s="16"/>
      <c r="CC410" s="17"/>
      <c r="CD410" s="16"/>
      <c r="CE410" s="15"/>
      <c r="CF410" s="16"/>
      <c r="CG410" s="15"/>
      <c r="CH410" s="16"/>
      <c r="CI410" s="15"/>
      <c r="CJ410" s="16"/>
      <c r="CK410" s="15"/>
      <c r="CL410" s="16"/>
      <c r="CM410" s="15"/>
      <c r="CN410" s="16"/>
      <c r="CO410" s="15"/>
      <c r="CP410" s="16"/>
      <c r="CQ410" s="19"/>
      <c r="CR410" s="20">
        <f t="shared" si="28"/>
        <v>57080</v>
      </c>
      <c r="CS410" s="20">
        <f t="shared" si="28"/>
        <v>57080</v>
      </c>
      <c r="CT410" s="21">
        <f t="shared" si="27"/>
        <v>0</v>
      </c>
      <c r="CU410" s="1"/>
      <c r="CV410" s="1"/>
    </row>
    <row r="411" spans="1:100" ht="20.25" customHeight="1">
      <c r="A411" s="7">
        <v>220</v>
      </c>
      <c r="B411" s="35" t="s">
        <v>1225</v>
      </c>
      <c r="C411" s="9" t="s">
        <v>1226</v>
      </c>
      <c r="D411" s="9" t="s">
        <v>1414</v>
      </c>
      <c r="E411" s="9" t="s">
        <v>1411</v>
      </c>
      <c r="F411" s="83" t="s">
        <v>1227</v>
      </c>
      <c r="G411" s="22"/>
      <c r="H411" s="84"/>
      <c r="I411" s="62">
        <v>6600</v>
      </c>
      <c r="J411" s="84"/>
      <c r="K411" s="14">
        <f t="shared" si="30"/>
        <v>0</v>
      </c>
      <c r="L411" s="2"/>
      <c r="M411" s="15">
        <v>1500</v>
      </c>
      <c r="N411" s="16">
        <v>1500</v>
      </c>
      <c r="O411" s="15">
        <v>1000</v>
      </c>
      <c r="P411" s="16">
        <v>1000</v>
      </c>
      <c r="Q411" s="15">
        <v>5000</v>
      </c>
      <c r="R411" s="16">
        <v>5000</v>
      </c>
      <c r="S411" s="15">
        <v>8000</v>
      </c>
      <c r="T411" s="16">
        <v>8000</v>
      </c>
      <c r="U411" s="15"/>
      <c r="V411" s="16"/>
      <c r="W411" s="18">
        <v>4620</v>
      </c>
      <c r="X411" s="16">
        <v>0</v>
      </c>
      <c r="Y411" s="18">
        <v>4620</v>
      </c>
      <c r="Z411" s="16">
        <v>0</v>
      </c>
      <c r="AA411" s="18">
        <v>4620</v>
      </c>
      <c r="AB411" s="16">
        <v>0</v>
      </c>
      <c r="AC411" s="18">
        <v>4620</v>
      </c>
      <c r="AD411" s="16">
        <v>18480</v>
      </c>
      <c r="AE411" s="18">
        <v>4620</v>
      </c>
      <c r="AF411" s="16"/>
      <c r="AG411" s="18">
        <v>4620</v>
      </c>
      <c r="AH411" s="16"/>
      <c r="AI411" s="18">
        <v>4620</v>
      </c>
      <c r="AJ411" s="16"/>
      <c r="AK411" s="18">
        <v>4620</v>
      </c>
      <c r="AL411" s="16"/>
      <c r="AM411" s="18">
        <v>4620</v>
      </c>
      <c r="AN411" s="16">
        <v>18480</v>
      </c>
      <c r="AO411" s="85"/>
      <c r="AP411" s="16"/>
      <c r="AQ411" s="85"/>
      <c r="AR411" s="16"/>
      <c r="AS411" s="85"/>
      <c r="AT411" s="16"/>
      <c r="AU411" s="17"/>
      <c r="AV411" s="16"/>
      <c r="AW411" s="17"/>
      <c r="AX411" s="16"/>
      <c r="AY411" s="17"/>
      <c r="AZ411" s="16"/>
      <c r="BA411" s="17"/>
      <c r="BB411" s="16"/>
      <c r="BC411" s="17"/>
      <c r="BD411" s="16"/>
      <c r="BE411" s="17"/>
      <c r="BF411" s="16"/>
      <c r="BG411" s="17"/>
      <c r="BH411" s="16"/>
      <c r="BI411" s="17"/>
      <c r="BJ411" s="16"/>
      <c r="BK411" s="17"/>
      <c r="BL411" s="16"/>
      <c r="BM411" s="17"/>
      <c r="BN411" s="16"/>
      <c r="BO411" s="17"/>
      <c r="BP411" s="16"/>
      <c r="BQ411" s="17"/>
      <c r="BR411" s="16"/>
      <c r="BS411" s="17"/>
      <c r="BT411" s="16"/>
      <c r="BU411" s="17"/>
      <c r="BV411" s="16"/>
      <c r="BW411" s="17"/>
      <c r="BX411" s="16"/>
      <c r="BY411" s="17"/>
      <c r="BZ411" s="16"/>
      <c r="CA411" s="17"/>
      <c r="CB411" s="16"/>
      <c r="CC411" s="17"/>
      <c r="CD411" s="16"/>
      <c r="CE411" s="15"/>
      <c r="CF411" s="16"/>
      <c r="CG411" s="15"/>
      <c r="CH411" s="16"/>
      <c r="CI411" s="15"/>
      <c r="CJ411" s="16"/>
      <c r="CK411" s="15"/>
      <c r="CL411" s="16"/>
      <c r="CM411" s="15"/>
      <c r="CN411" s="16"/>
      <c r="CO411" s="15"/>
      <c r="CP411" s="16"/>
      <c r="CQ411" s="19"/>
      <c r="CR411" s="20">
        <f t="shared" si="28"/>
        <v>57080</v>
      </c>
      <c r="CS411" s="20">
        <f t="shared" si="28"/>
        <v>52460</v>
      </c>
      <c r="CT411" s="21">
        <f t="shared" si="27"/>
        <v>4620</v>
      </c>
      <c r="CU411" s="1"/>
      <c r="CV411" s="1"/>
    </row>
    <row r="412" spans="1:100" ht="20.25" customHeight="1">
      <c r="A412" s="7">
        <v>142</v>
      </c>
      <c r="B412" s="35" t="s">
        <v>448</v>
      </c>
      <c r="C412" s="9" t="s">
        <v>449</v>
      </c>
      <c r="D412" s="9" t="s">
        <v>1414</v>
      </c>
      <c r="E412" s="9" t="s">
        <v>1412</v>
      </c>
      <c r="F412" s="10" t="s">
        <v>450</v>
      </c>
      <c r="G412" s="22"/>
      <c r="H412" s="13"/>
      <c r="I412" s="12">
        <v>6600</v>
      </c>
      <c r="K412" s="14">
        <f>CT412</f>
        <v>0</v>
      </c>
      <c r="L412" s="2"/>
      <c r="M412" s="15">
        <v>1500</v>
      </c>
      <c r="N412" s="16">
        <v>1500</v>
      </c>
      <c r="O412" s="15">
        <v>1000</v>
      </c>
      <c r="P412" s="16">
        <v>1000</v>
      </c>
      <c r="Q412" s="15">
        <v>5000</v>
      </c>
      <c r="R412" s="16">
        <v>5000</v>
      </c>
      <c r="S412" s="15">
        <v>8000</v>
      </c>
      <c r="T412" s="16">
        <v>0</v>
      </c>
      <c r="U412" s="17"/>
      <c r="V412" s="16"/>
      <c r="W412" s="15"/>
      <c r="X412" s="16"/>
      <c r="Y412" s="18">
        <v>4620</v>
      </c>
      <c r="Z412" s="16">
        <v>0</v>
      </c>
      <c r="AA412" s="18">
        <v>4620</v>
      </c>
      <c r="AB412" s="16"/>
      <c r="AC412" s="18">
        <v>4620</v>
      </c>
      <c r="AD412" s="16"/>
      <c r="AE412" s="18">
        <v>4620</v>
      </c>
      <c r="AF412" s="16">
        <f>12480+14000</f>
        <v>26480</v>
      </c>
      <c r="AG412" s="18">
        <v>4620</v>
      </c>
      <c r="AH412" s="16"/>
      <c r="AI412" s="18">
        <v>4620</v>
      </c>
      <c r="AJ412" s="16"/>
      <c r="AK412" s="18">
        <v>4620</v>
      </c>
      <c r="AL412" s="16"/>
      <c r="AM412" s="18">
        <v>4620</v>
      </c>
      <c r="AN412" s="16">
        <v>13860</v>
      </c>
      <c r="AO412" s="18">
        <v>4620</v>
      </c>
      <c r="AP412" s="16">
        <v>9240</v>
      </c>
      <c r="AQ412" s="17"/>
      <c r="AR412" s="16"/>
      <c r="AS412" s="17"/>
      <c r="AT412" s="16"/>
      <c r="AU412" s="17"/>
      <c r="AV412" s="16"/>
      <c r="AW412" s="17"/>
      <c r="AX412" s="16"/>
      <c r="AY412" s="17"/>
      <c r="AZ412" s="16"/>
      <c r="BA412" s="17"/>
      <c r="BB412" s="16"/>
      <c r="BC412" s="17"/>
      <c r="BD412" s="16"/>
      <c r="BE412" s="17"/>
      <c r="BF412" s="16"/>
      <c r="BG412" s="17"/>
      <c r="BH412" s="16"/>
      <c r="BI412" s="17"/>
      <c r="BJ412" s="16"/>
      <c r="BK412" s="17"/>
      <c r="BL412" s="16"/>
      <c r="BM412" s="17"/>
      <c r="BN412" s="16"/>
      <c r="BO412" s="17"/>
      <c r="BP412" s="16"/>
      <c r="BQ412" s="17"/>
      <c r="BR412" s="16"/>
      <c r="BS412" s="17"/>
      <c r="BT412" s="16"/>
      <c r="BU412" s="17"/>
      <c r="BV412" s="16"/>
      <c r="BW412" s="17"/>
      <c r="BX412" s="16"/>
      <c r="BY412" s="17"/>
      <c r="BZ412" s="16"/>
      <c r="CA412" s="17"/>
      <c r="CB412" s="16"/>
      <c r="CC412" s="17"/>
      <c r="CD412" s="16"/>
      <c r="CE412" s="15"/>
      <c r="CF412" s="16"/>
      <c r="CG412" s="15"/>
      <c r="CH412" s="16"/>
      <c r="CI412" s="15"/>
      <c r="CJ412" s="16"/>
      <c r="CK412" s="15"/>
      <c r="CL412" s="16"/>
      <c r="CM412" s="15"/>
      <c r="CN412" s="16"/>
      <c r="CO412" s="15"/>
      <c r="CP412" s="16"/>
      <c r="CQ412" s="19"/>
      <c r="CR412" s="20">
        <f t="shared" si="28"/>
        <v>57080</v>
      </c>
      <c r="CS412" s="20">
        <f t="shared" si="28"/>
        <v>57080</v>
      </c>
      <c r="CT412" s="21">
        <f t="shared" si="27"/>
        <v>0</v>
      </c>
      <c r="CU412" s="1"/>
      <c r="CV412" s="1"/>
    </row>
    <row r="413" spans="1:100" ht="20.25" customHeight="1">
      <c r="A413" s="7">
        <v>221</v>
      </c>
      <c r="B413" s="35" t="s">
        <v>1228</v>
      </c>
      <c r="C413" s="9" t="s">
        <v>1229</v>
      </c>
      <c r="D413" s="9" t="s">
        <v>1414</v>
      </c>
      <c r="E413" s="9" t="s">
        <v>1411</v>
      </c>
      <c r="F413" s="83" t="s">
        <v>1230</v>
      </c>
      <c r="G413" s="145" t="s">
        <v>383</v>
      </c>
      <c r="H413" s="24" t="s">
        <v>1417</v>
      </c>
      <c r="I413" s="62">
        <v>6200</v>
      </c>
      <c r="J413" s="84"/>
      <c r="K413" s="14">
        <f>CV413</f>
        <v>0</v>
      </c>
      <c r="L413" s="2"/>
      <c r="M413" s="15">
        <v>1500</v>
      </c>
      <c r="N413" s="16">
        <v>1500</v>
      </c>
      <c r="O413" s="15">
        <v>1000</v>
      </c>
      <c r="P413" s="16">
        <v>1000</v>
      </c>
      <c r="Q413" s="15">
        <v>5000</v>
      </c>
      <c r="R413" s="16">
        <v>5000</v>
      </c>
      <c r="S413" s="15">
        <v>8000</v>
      </c>
      <c r="T413" s="16"/>
      <c r="U413" s="15"/>
      <c r="V413" s="16"/>
      <c r="W413" s="18">
        <v>4340</v>
      </c>
      <c r="X413" s="90">
        <v>4620</v>
      </c>
      <c r="Y413" s="18">
        <v>4340</v>
      </c>
      <c r="Z413" s="16">
        <v>6570</v>
      </c>
      <c r="AA413" s="18">
        <v>4340</v>
      </c>
      <c r="AB413" s="16">
        <v>0</v>
      </c>
      <c r="AC413" s="18">
        <v>4340</v>
      </c>
      <c r="AD413" s="16">
        <v>7290</v>
      </c>
      <c r="AE413" s="18">
        <v>4340</v>
      </c>
      <c r="AF413" s="16">
        <v>12620</v>
      </c>
      <c r="AG413" s="18">
        <v>4340</v>
      </c>
      <c r="AH413" s="16"/>
      <c r="AI413" s="18">
        <v>4340</v>
      </c>
      <c r="AJ413" s="16"/>
      <c r="AK413" s="18">
        <v>4340</v>
      </c>
      <c r="AL413" s="16">
        <v>11620</v>
      </c>
      <c r="AM413" s="18">
        <v>4340</v>
      </c>
      <c r="AN413" s="16">
        <v>4340</v>
      </c>
      <c r="AO413" s="85"/>
      <c r="AP413" s="16"/>
      <c r="AQ413" s="85"/>
      <c r="AR413" s="16"/>
      <c r="AS413" s="85"/>
      <c r="AT413" s="16"/>
      <c r="AU413" s="17"/>
      <c r="AV413" s="16"/>
      <c r="AW413" s="17"/>
      <c r="AX413" s="16"/>
      <c r="AY413" s="17"/>
      <c r="AZ413" s="16"/>
      <c r="BA413" s="17"/>
      <c r="BB413" s="16"/>
      <c r="BC413" s="17"/>
      <c r="BD413" s="16"/>
      <c r="BE413" s="17"/>
      <c r="BF413" s="16"/>
      <c r="BG413" s="17"/>
      <c r="BH413" s="16"/>
      <c r="BI413" s="17"/>
      <c r="BJ413" s="16"/>
      <c r="BK413" s="17"/>
      <c r="BL413" s="16"/>
      <c r="BM413" s="17"/>
      <c r="BN413" s="16"/>
      <c r="BO413" s="17"/>
      <c r="BP413" s="16"/>
      <c r="BQ413" s="17"/>
      <c r="BR413" s="16"/>
      <c r="BS413" s="17"/>
      <c r="BT413" s="16"/>
      <c r="BU413" s="17"/>
      <c r="BV413" s="16"/>
      <c r="BW413" s="17"/>
      <c r="BX413" s="16"/>
      <c r="BY413" s="17"/>
      <c r="BZ413" s="16"/>
      <c r="CA413" s="17"/>
      <c r="CB413" s="16"/>
      <c r="CC413" s="17"/>
      <c r="CD413" s="16"/>
      <c r="CE413" s="15"/>
      <c r="CF413" s="16"/>
      <c r="CG413" s="15"/>
      <c r="CH413" s="16"/>
      <c r="CI413" s="15"/>
      <c r="CJ413" s="16"/>
      <c r="CK413" s="15"/>
      <c r="CL413" s="16"/>
      <c r="CM413" s="15"/>
      <c r="CN413" s="16"/>
      <c r="CO413" s="15"/>
      <c r="CP413" s="16"/>
      <c r="CQ413" s="19"/>
      <c r="CR413" s="20">
        <f t="shared" si="28"/>
        <v>54560</v>
      </c>
      <c r="CS413" s="20">
        <f t="shared" si="28"/>
        <v>54560</v>
      </c>
      <c r="CT413" s="21">
        <f t="shared" si="27"/>
        <v>0</v>
      </c>
      <c r="CU413" s="1"/>
      <c r="CV413" s="1"/>
    </row>
    <row r="414" spans="1:100" ht="20.25" customHeight="1">
      <c r="A414" s="7">
        <v>143</v>
      </c>
      <c r="B414" s="35" t="s">
        <v>451</v>
      </c>
      <c r="C414" s="9" t="s">
        <v>452</v>
      </c>
      <c r="D414" s="9" t="s">
        <v>1414</v>
      </c>
      <c r="E414" s="9" t="s">
        <v>1412</v>
      </c>
      <c r="F414" s="10" t="s">
        <v>453</v>
      </c>
      <c r="G414" s="144"/>
      <c r="H414" s="13"/>
      <c r="I414" s="12">
        <v>6600</v>
      </c>
      <c r="K414" s="14">
        <f>CT414</f>
        <v>14860</v>
      </c>
      <c r="L414" s="2"/>
      <c r="M414" s="15">
        <v>1500</v>
      </c>
      <c r="N414" s="16">
        <v>1500</v>
      </c>
      <c r="O414" s="15">
        <v>1000</v>
      </c>
      <c r="P414" s="16">
        <v>1000</v>
      </c>
      <c r="Q414" s="15">
        <v>5000</v>
      </c>
      <c r="R414" s="16">
        <v>5000</v>
      </c>
      <c r="S414" s="15">
        <v>8000</v>
      </c>
      <c r="T414" s="16">
        <v>0</v>
      </c>
      <c r="U414" s="17"/>
      <c r="V414" s="16"/>
      <c r="W414" s="15"/>
      <c r="X414" s="16"/>
      <c r="Y414" s="18">
        <v>4620</v>
      </c>
      <c r="Z414" s="16">
        <v>4620</v>
      </c>
      <c r="AA414" s="18">
        <v>4620</v>
      </c>
      <c r="AB414" s="16">
        <v>4620</v>
      </c>
      <c r="AC414" s="18">
        <v>4620</v>
      </c>
      <c r="AD414" s="16">
        <v>0</v>
      </c>
      <c r="AE414" s="18">
        <v>4620</v>
      </c>
      <c r="AF414" s="16">
        <v>16240</v>
      </c>
      <c r="AG414" s="18">
        <v>4620</v>
      </c>
      <c r="AH414" s="16"/>
      <c r="AI414" s="18">
        <v>4620</v>
      </c>
      <c r="AJ414" s="16"/>
      <c r="AK414" s="18">
        <v>4620</v>
      </c>
      <c r="AL414" s="16"/>
      <c r="AM414" s="18">
        <v>4620</v>
      </c>
      <c r="AN414" s="16"/>
      <c r="AO414" s="18">
        <v>4620</v>
      </c>
      <c r="AP414" s="16">
        <v>9240</v>
      </c>
      <c r="AQ414" s="17"/>
      <c r="AR414" s="16"/>
      <c r="AS414" s="17"/>
      <c r="AT414" s="16"/>
      <c r="AU414" s="17"/>
      <c r="AV414" s="16"/>
      <c r="AW414" s="17"/>
      <c r="AX414" s="16"/>
      <c r="AY414" s="17"/>
      <c r="AZ414" s="16"/>
      <c r="BA414" s="17"/>
      <c r="BB414" s="16"/>
      <c r="BC414" s="17"/>
      <c r="BD414" s="16"/>
      <c r="BE414" s="17"/>
      <c r="BF414" s="16"/>
      <c r="BG414" s="17"/>
      <c r="BH414" s="16"/>
      <c r="BI414" s="17"/>
      <c r="BJ414" s="16"/>
      <c r="BK414" s="17"/>
      <c r="BL414" s="16"/>
      <c r="BM414" s="17"/>
      <c r="BN414" s="16"/>
      <c r="BO414" s="17"/>
      <c r="BP414" s="16"/>
      <c r="BQ414" s="17"/>
      <c r="BR414" s="16"/>
      <c r="BS414" s="17"/>
      <c r="BT414" s="16"/>
      <c r="BU414" s="17"/>
      <c r="BV414" s="16"/>
      <c r="BW414" s="17"/>
      <c r="BX414" s="16"/>
      <c r="BY414" s="17"/>
      <c r="BZ414" s="16"/>
      <c r="CA414" s="17"/>
      <c r="CB414" s="16"/>
      <c r="CC414" s="17"/>
      <c r="CD414" s="16"/>
      <c r="CE414" s="15"/>
      <c r="CF414" s="16"/>
      <c r="CG414" s="15"/>
      <c r="CH414" s="16"/>
      <c r="CI414" s="15"/>
      <c r="CJ414" s="16"/>
      <c r="CK414" s="15"/>
      <c r="CL414" s="16"/>
      <c r="CM414" s="15"/>
      <c r="CN414" s="16"/>
      <c r="CO414" s="15"/>
      <c r="CP414" s="16"/>
      <c r="CQ414" s="19"/>
      <c r="CR414" s="20">
        <f t="shared" si="28"/>
        <v>57080</v>
      </c>
      <c r="CS414" s="20">
        <f t="shared" si="28"/>
        <v>42220</v>
      </c>
      <c r="CT414" s="21">
        <f t="shared" si="27"/>
        <v>14860</v>
      </c>
      <c r="CU414" s="1"/>
      <c r="CV414" s="1"/>
    </row>
    <row r="415" spans="1:100" ht="20.25" customHeight="1">
      <c r="A415" s="7">
        <v>222</v>
      </c>
      <c r="B415" s="35" t="s">
        <v>1231</v>
      </c>
      <c r="C415" s="9" t="s">
        <v>1232</v>
      </c>
      <c r="D415" s="9" t="s">
        <v>1414</v>
      </c>
      <c r="E415" s="9" t="s">
        <v>1411</v>
      </c>
      <c r="F415" s="83" t="s">
        <v>1233</v>
      </c>
      <c r="G415" s="144"/>
      <c r="H415" s="100"/>
      <c r="I415" s="62">
        <v>6600</v>
      </c>
      <c r="J415" s="100"/>
      <c r="K415" s="14">
        <f>CV415</f>
        <v>0</v>
      </c>
      <c r="L415" s="2"/>
      <c r="M415" s="15">
        <v>1500</v>
      </c>
      <c r="N415" s="16">
        <v>1500</v>
      </c>
      <c r="O415" s="15">
        <v>1000</v>
      </c>
      <c r="P415" s="16">
        <v>1000</v>
      </c>
      <c r="Q415" s="15">
        <v>5000</v>
      </c>
      <c r="R415" s="16">
        <v>5000</v>
      </c>
      <c r="S415" s="15">
        <v>8000</v>
      </c>
      <c r="T415" s="16">
        <v>0</v>
      </c>
      <c r="U415" s="15"/>
      <c r="V415" s="16"/>
      <c r="W415" s="18">
        <v>4620</v>
      </c>
      <c r="X415" s="16">
        <v>0</v>
      </c>
      <c r="Y415" s="18">
        <v>4620</v>
      </c>
      <c r="Z415" s="16"/>
      <c r="AA415" s="18">
        <v>4620</v>
      </c>
      <c r="AB415" s="16"/>
      <c r="AC415" s="18">
        <v>4620</v>
      </c>
      <c r="AD415" s="16">
        <v>10000</v>
      </c>
      <c r="AE415" s="18">
        <v>4620</v>
      </c>
      <c r="AF415" s="16"/>
      <c r="AG415" s="18">
        <v>4620</v>
      </c>
      <c r="AH415" s="16"/>
      <c r="AI415" s="18">
        <v>4620</v>
      </c>
      <c r="AJ415" s="16"/>
      <c r="AK415" s="18">
        <v>4620</v>
      </c>
      <c r="AL415" s="16"/>
      <c r="AM415" s="18">
        <v>4620</v>
      </c>
      <c r="AN415" s="16"/>
      <c r="AO415" s="85"/>
      <c r="AP415" s="16"/>
      <c r="AQ415" s="85"/>
      <c r="AR415" s="16"/>
      <c r="AS415" s="85"/>
      <c r="AT415" s="16"/>
      <c r="AU415" s="17"/>
      <c r="AV415" s="16"/>
      <c r="AW415" s="17"/>
      <c r="AX415" s="16"/>
      <c r="AY415" s="17"/>
      <c r="AZ415" s="16"/>
      <c r="BA415" s="17"/>
      <c r="BB415" s="16"/>
      <c r="BC415" s="17"/>
      <c r="BD415" s="16"/>
      <c r="BE415" s="17"/>
      <c r="BF415" s="16"/>
      <c r="BG415" s="17"/>
      <c r="BH415" s="16"/>
      <c r="BI415" s="17"/>
      <c r="BJ415" s="16"/>
      <c r="BK415" s="17"/>
      <c r="BL415" s="16"/>
      <c r="BM415" s="17"/>
      <c r="BN415" s="16"/>
      <c r="BO415" s="17"/>
      <c r="BP415" s="16"/>
      <c r="BQ415" s="17"/>
      <c r="BR415" s="16"/>
      <c r="BS415" s="17"/>
      <c r="BT415" s="16"/>
      <c r="BU415" s="17"/>
      <c r="BV415" s="16"/>
      <c r="BW415" s="17"/>
      <c r="BX415" s="16"/>
      <c r="BY415" s="17"/>
      <c r="BZ415" s="16"/>
      <c r="CA415" s="17"/>
      <c r="CB415" s="16"/>
      <c r="CC415" s="17"/>
      <c r="CD415" s="16"/>
      <c r="CE415" s="15"/>
      <c r="CF415" s="16"/>
      <c r="CG415" s="15"/>
      <c r="CH415" s="16"/>
      <c r="CI415" s="15"/>
      <c r="CJ415" s="16"/>
      <c r="CK415" s="15"/>
      <c r="CL415" s="16"/>
      <c r="CM415" s="15"/>
      <c r="CN415" s="16"/>
      <c r="CO415" s="15"/>
      <c r="CP415" s="16"/>
      <c r="CQ415" s="19"/>
      <c r="CR415" s="20">
        <f t="shared" si="28"/>
        <v>57080</v>
      </c>
      <c r="CS415" s="20">
        <f t="shared" si="28"/>
        <v>17500</v>
      </c>
      <c r="CT415" s="21">
        <f t="shared" si="27"/>
        <v>39580</v>
      </c>
      <c r="CU415" s="1"/>
      <c r="CV415" s="1"/>
    </row>
    <row r="416" spans="1:100" ht="20.25" customHeight="1">
      <c r="A416" s="7">
        <v>223</v>
      </c>
      <c r="B416" s="35" t="s">
        <v>1234</v>
      </c>
      <c r="C416" s="9" t="s">
        <v>1235</v>
      </c>
      <c r="D416" s="9" t="s">
        <v>1414</v>
      </c>
      <c r="E416" s="9" t="s">
        <v>1411</v>
      </c>
      <c r="F416" s="83" t="s">
        <v>1236</v>
      </c>
      <c r="G416" s="144"/>
      <c r="H416" s="100"/>
      <c r="I416" s="62">
        <v>6600</v>
      </c>
      <c r="J416" s="100"/>
      <c r="K416" s="14">
        <f>CV416</f>
        <v>0</v>
      </c>
      <c r="L416" s="2"/>
      <c r="M416" s="15">
        <v>1500</v>
      </c>
      <c r="N416" s="16">
        <v>1500</v>
      </c>
      <c r="O416" s="15">
        <v>1000</v>
      </c>
      <c r="P416" s="16">
        <v>1000</v>
      </c>
      <c r="Q416" s="15">
        <v>5000</v>
      </c>
      <c r="R416" s="16">
        <v>5000</v>
      </c>
      <c r="S416" s="15">
        <v>8000</v>
      </c>
      <c r="T416" s="16">
        <v>0</v>
      </c>
      <c r="U416" s="15"/>
      <c r="V416" s="16"/>
      <c r="W416" s="18">
        <v>4620</v>
      </c>
      <c r="X416" s="16">
        <v>0</v>
      </c>
      <c r="Y416" s="18">
        <v>4620</v>
      </c>
      <c r="Z416" s="16">
        <v>0</v>
      </c>
      <c r="AA416" s="18">
        <v>4620</v>
      </c>
      <c r="AB416" s="16">
        <v>21860</v>
      </c>
      <c r="AC416" s="18">
        <v>4620</v>
      </c>
      <c r="AD416" s="16">
        <v>4620</v>
      </c>
      <c r="AE416" s="18">
        <v>4620</v>
      </c>
      <c r="AF416" s="16"/>
      <c r="AG416" s="18">
        <v>4620</v>
      </c>
      <c r="AH416" s="16"/>
      <c r="AI416" s="18">
        <v>4620</v>
      </c>
      <c r="AJ416" s="16"/>
      <c r="AK416" s="18">
        <v>4620</v>
      </c>
      <c r="AL416" s="16"/>
      <c r="AM416" s="18">
        <v>4620</v>
      </c>
      <c r="AN416" s="16">
        <v>13860</v>
      </c>
      <c r="AO416" s="85"/>
      <c r="AP416" s="16"/>
      <c r="AQ416" s="85"/>
      <c r="AR416" s="16"/>
      <c r="AS416" s="85"/>
      <c r="AT416" s="16"/>
      <c r="AU416" s="17"/>
      <c r="AV416" s="16"/>
      <c r="AW416" s="17"/>
      <c r="AX416" s="16"/>
      <c r="AY416" s="17"/>
      <c r="AZ416" s="16"/>
      <c r="BA416" s="17"/>
      <c r="BB416" s="16"/>
      <c r="BC416" s="17"/>
      <c r="BD416" s="16"/>
      <c r="BE416" s="17"/>
      <c r="BF416" s="16"/>
      <c r="BG416" s="17"/>
      <c r="BH416" s="16"/>
      <c r="BI416" s="17"/>
      <c r="BJ416" s="16"/>
      <c r="BK416" s="17"/>
      <c r="BL416" s="16"/>
      <c r="BM416" s="17"/>
      <c r="BN416" s="16"/>
      <c r="BO416" s="17"/>
      <c r="BP416" s="16"/>
      <c r="BQ416" s="17"/>
      <c r="BR416" s="16"/>
      <c r="BS416" s="17"/>
      <c r="BT416" s="16"/>
      <c r="BU416" s="17"/>
      <c r="BV416" s="16"/>
      <c r="BW416" s="17"/>
      <c r="BX416" s="16"/>
      <c r="BY416" s="17"/>
      <c r="BZ416" s="16"/>
      <c r="CA416" s="17"/>
      <c r="CB416" s="16"/>
      <c r="CC416" s="17"/>
      <c r="CD416" s="16"/>
      <c r="CE416" s="15"/>
      <c r="CF416" s="16"/>
      <c r="CG416" s="15"/>
      <c r="CH416" s="16"/>
      <c r="CI416" s="15"/>
      <c r="CJ416" s="16"/>
      <c r="CK416" s="15"/>
      <c r="CL416" s="16"/>
      <c r="CM416" s="15"/>
      <c r="CN416" s="16"/>
      <c r="CO416" s="15"/>
      <c r="CP416" s="16"/>
      <c r="CQ416" s="19"/>
      <c r="CR416" s="20">
        <f t="shared" ref="CR416:CS442" si="31">CO416+CM416+CK416+CI416+CG416+CE416+CC416+CA416+BY416+BW416+BU416+BS416+BQ416+BO416+BM416+BK416+BI416+BG416+BE416+BC416+BA416+AY416+AW416+AU416+AS416+AQ416+AO416+AM416+AK416+AI416+AG416+AE416+AC416+AA416+Y416+W416+U416+Q416+O416+M416+S416</f>
        <v>57080</v>
      </c>
      <c r="CS416" s="20">
        <f t="shared" si="31"/>
        <v>47840</v>
      </c>
      <c r="CT416" s="21">
        <f t="shared" si="27"/>
        <v>9240</v>
      </c>
      <c r="CU416" s="1"/>
      <c r="CV416" s="1"/>
    </row>
    <row r="417" spans="1:100" ht="20.25" customHeight="1">
      <c r="A417" s="7">
        <v>224</v>
      </c>
      <c r="B417" s="35" t="s">
        <v>1237</v>
      </c>
      <c r="C417" s="9" t="s">
        <v>1238</v>
      </c>
      <c r="D417" s="9" t="s">
        <v>1414</v>
      </c>
      <c r="E417" s="9" t="s">
        <v>1411</v>
      </c>
      <c r="F417" s="83" t="s">
        <v>1239</v>
      </c>
      <c r="G417" s="22"/>
      <c r="H417" s="84"/>
      <c r="I417" s="62">
        <v>6600</v>
      </c>
      <c r="J417" s="84"/>
      <c r="K417" s="14">
        <f>CV417</f>
        <v>0</v>
      </c>
      <c r="L417" s="2"/>
      <c r="M417" s="15">
        <v>1500</v>
      </c>
      <c r="N417" s="16">
        <v>1500</v>
      </c>
      <c r="O417" s="15">
        <v>1000</v>
      </c>
      <c r="P417" s="16">
        <v>1000</v>
      </c>
      <c r="Q417" s="15">
        <v>5000</v>
      </c>
      <c r="R417" s="16">
        <v>5000</v>
      </c>
      <c r="S417" s="15">
        <v>8000</v>
      </c>
      <c r="T417" s="16">
        <v>8000</v>
      </c>
      <c r="U417" s="15"/>
      <c r="V417" s="16"/>
      <c r="W417" s="18">
        <v>4620</v>
      </c>
      <c r="X417" s="16">
        <v>4620</v>
      </c>
      <c r="Y417" s="18">
        <v>4620</v>
      </c>
      <c r="Z417" s="16">
        <v>4620</v>
      </c>
      <c r="AA417" s="18">
        <v>4620</v>
      </c>
      <c r="AB417" s="16">
        <v>4620</v>
      </c>
      <c r="AC417" s="18">
        <v>4620</v>
      </c>
      <c r="AD417" s="16">
        <v>4620</v>
      </c>
      <c r="AE417" s="18">
        <v>4620</v>
      </c>
      <c r="AF417" s="16"/>
      <c r="AG417" s="18">
        <v>4620</v>
      </c>
      <c r="AH417" s="16">
        <v>9240</v>
      </c>
      <c r="AI417" s="18">
        <v>4620</v>
      </c>
      <c r="AJ417" s="16"/>
      <c r="AK417" s="18">
        <v>4620</v>
      </c>
      <c r="AL417" s="16">
        <v>9240</v>
      </c>
      <c r="AM417" s="18">
        <v>4620</v>
      </c>
      <c r="AN417" s="16">
        <v>4620</v>
      </c>
      <c r="AO417" s="85"/>
      <c r="AP417" s="16"/>
      <c r="AQ417" s="85"/>
      <c r="AR417" s="16"/>
      <c r="AS417" s="85"/>
      <c r="AT417" s="16"/>
      <c r="AU417" s="17"/>
      <c r="AV417" s="16"/>
      <c r="AW417" s="17"/>
      <c r="AX417" s="16"/>
      <c r="AY417" s="17"/>
      <c r="AZ417" s="16"/>
      <c r="BA417" s="17"/>
      <c r="BB417" s="16"/>
      <c r="BC417" s="17"/>
      <c r="BD417" s="16"/>
      <c r="BE417" s="17"/>
      <c r="BF417" s="16"/>
      <c r="BG417" s="17"/>
      <c r="BH417" s="16"/>
      <c r="BI417" s="17"/>
      <c r="BJ417" s="16"/>
      <c r="BK417" s="17"/>
      <c r="BL417" s="16"/>
      <c r="BM417" s="17"/>
      <c r="BN417" s="16"/>
      <c r="BO417" s="17"/>
      <c r="BP417" s="16"/>
      <c r="BQ417" s="17"/>
      <c r="BR417" s="16"/>
      <c r="BS417" s="17"/>
      <c r="BT417" s="16"/>
      <c r="BU417" s="17"/>
      <c r="BV417" s="16"/>
      <c r="BW417" s="17"/>
      <c r="BX417" s="16"/>
      <c r="BY417" s="17"/>
      <c r="BZ417" s="16"/>
      <c r="CA417" s="17"/>
      <c r="CB417" s="16"/>
      <c r="CC417" s="17"/>
      <c r="CD417" s="16"/>
      <c r="CE417" s="15"/>
      <c r="CF417" s="16"/>
      <c r="CG417" s="15"/>
      <c r="CH417" s="16"/>
      <c r="CI417" s="15"/>
      <c r="CJ417" s="16"/>
      <c r="CK417" s="15"/>
      <c r="CL417" s="16"/>
      <c r="CM417" s="15"/>
      <c r="CN417" s="16"/>
      <c r="CO417" s="15"/>
      <c r="CP417" s="16"/>
      <c r="CQ417" s="19"/>
      <c r="CR417" s="20">
        <f t="shared" si="31"/>
        <v>57080</v>
      </c>
      <c r="CS417" s="20">
        <f t="shared" si="31"/>
        <v>57080</v>
      </c>
      <c r="CT417" s="21">
        <f t="shared" ref="CT417:CT442" si="32">CR417-CS417</f>
        <v>0</v>
      </c>
      <c r="CU417" s="1"/>
      <c r="CV417" s="1"/>
    </row>
    <row r="418" spans="1:100" ht="20.25" customHeight="1">
      <c r="A418" s="7">
        <v>225</v>
      </c>
      <c r="B418" s="35" t="s">
        <v>1240</v>
      </c>
      <c r="C418" s="9" t="s">
        <v>1241</v>
      </c>
      <c r="D418" s="9" t="s">
        <v>1414</v>
      </c>
      <c r="E418" s="9" t="s">
        <v>1411</v>
      </c>
      <c r="F418" s="83" t="s">
        <v>1242</v>
      </c>
      <c r="G418" s="22"/>
      <c r="H418" s="84"/>
      <c r="I418" s="62">
        <v>6600</v>
      </c>
      <c r="J418" s="84"/>
      <c r="K418" s="14">
        <f>CV418</f>
        <v>0</v>
      </c>
      <c r="L418" s="2"/>
      <c r="M418" s="15">
        <v>1500</v>
      </c>
      <c r="N418" s="16">
        <v>1500</v>
      </c>
      <c r="O418" s="15">
        <v>1000</v>
      </c>
      <c r="P418" s="16">
        <v>1000</v>
      </c>
      <c r="Q418" s="15">
        <v>5000</v>
      </c>
      <c r="R418" s="16">
        <v>5000</v>
      </c>
      <c r="S418" s="15">
        <v>8000</v>
      </c>
      <c r="T418" s="16">
        <v>0</v>
      </c>
      <c r="U418" s="15"/>
      <c r="V418" s="16"/>
      <c r="W418" s="18">
        <v>4620</v>
      </c>
      <c r="X418" s="16">
        <v>0</v>
      </c>
      <c r="Y418" s="18">
        <v>4620</v>
      </c>
      <c r="Z418" s="16">
        <v>0</v>
      </c>
      <c r="AA418" s="18">
        <v>4620</v>
      </c>
      <c r="AB418" s="16"/>
      <c r="AC418" s="18">
        <v>4620</v>
      </c>
      <c r="AD418" s="16">
        <v>17240</v>
      </c>
      <c r="AE418" s="18">
        <v>4620</v>
      </c>
      <c r="AF418" s="16">
        <v>9240</v>
      </c>
      <c r="AG418" s="18">
        <v>4620</v>
      </c>
      <c r="AH418" s="16"/>
      <c r="AI418" s="18">
        <v>4620</v>
      </c>
      <c r="AJ418" s="16">
        <v>9240</v>
      </c>
      <c r="AK418" s="18">
        <v>4620</v>
      </c>
      <c r="AL418" s="16"/>
      <c r="AM418" s="18">
        <v>4620</v>
      </c>
      <c r="AN418" s="16">
        <v>9240</v>
      </c>
      <c r="AO418" s="85"/>
      <c r="AP418" s="16"/>
      <c r="AQ418" s="85"/>
      <c r="AR418" s="16"/>
      <c r="AS418" s="85"/>
      <c r="AT418" s="16"/>
      <c r="AU418" s="17"/>
      <c r="AV418" s="16"/>
      <c r="AW418" s="17"/>
      <c r="AX418" s="16"/>
      <c r="AY418" s="17"/>
      <c r="AZ418" s="16"/>
      <c r="BA418" s="17"/>
      <c r="BB418" s="16"/>
      <c r="BC418" s="17"/>
      <c r="BD418" s="16"/>
      <c r="BE418" s="17"/>
      <c r="BF418" s="16"/>
      <c r="BG418" s="17"/>
      <c r="BH418" s="16"/>
      <c r="BI418" s="17"/>
      <c r="BJ418" s="16"/>
      <c r="BK418" s="17"/>
      <c r="BL418" s="16"/>
      <c r="BM418" s="17"/>
      <c r="BN418" s="16"/>
      <c r="BO418" s="17"/>
      <c r="BP418" s="16"/>
      <c r="BQ418" s="17"/>
      <c r="BR418" s="16"/>
      <c r="BS418" s="17"/>
      <c r="BT418" s="16"/>
      <c r="BU418" s="17"/>
      <c r="BV418" s="16"/>
      <c r="BW418" s="17"/>
      <c r="BX418" s="16"/>
      <c r="BY418" s="17"/>
      <c r="BZ418" s="16"/>
      <c r="CA418" s="17"/>
      <c r="CB418" s="16"/>
      <c r="CC418" s="17"/>
      <c r="CD418" s="16"/>
      <c r="CE418" s="15"/>
      <c r="CF418" s="16"/>
      <c r="CG418" s="15"/>
      <c r="CH418" s="16"/>
      <c r="CI418" s="15"/>
      <c r="CJ418" s="16"/>
      <c r="CK418" s="15"/>
      <c r="CL418" s="16"/>
      <c r="CM418" s="15"/>
      <c r="CN418" s="16"/>
      <c r="CO418" s="15"/>
      <c r="CP418" s="16"/>
      <c r="CQ418" s="19"/>
      <c r="CR418" s="20">
        <f t="shared" si="31"/>
        <v>57080</v>
      </c>
      <c r="CS418" s="20">
        <f t="shared" si="31"/>
        <v>52460</v>
      </c>
      <c r="CT418" s="21">
        <f t="shared" si="32"/>
        <v>4620</v>
      </c>
      <c r="CU418" s="1"/>
      <c r="CV418" s="1"/>
    </row>
    <row r="419" spans="1:100" ht="20.25" customHeight="1">
      <c r="A419" s="7">
        <v>144</v>
      </c>
      <c r="B419" s="35" t="s">
        <v>454</v>
      </c>
      <c r="C419" s="9" t="s">
        <v>455</v>
      </c>
      <c r="D419" s="9" t="s">
        <v>1414</v>
      </c>
      <c r="E419" s="9" t="s">
        <v>1412</v>
      </c>
      <c r="F419" s="10" t="s">
        <v>456</v>
      </c>
      <c r="G419" s="22"/>
      <c r="H419" s="84" t="s">
        <v>383</v>
      </c>
      <c r="I419" s="12">
        <v>6200</v>
      </c>
      <c r="J419" s="84" t="s">
        <v>383</v>
      </c>
      <c r="K419" s="27">
        <f>CT419</f>
        <v>0</v>
      </c>
      <c r="L419" s="2"/>
      <c r="M419" s="15">
        <v>1500</v>
      </c>
      <c r="N419" s="16">
        <v>1500</v>
      </c>
      <c r="O419" s="15">
        <v>1000</v>
      </c>
      <c r="P419" s="16">
        <v>1000</v>
      </c>
      <c r="Q419" s="15">
        <v>5000</v>
      </c>
      <c r="R419" s="16">
        <f>3000+0</f>
        <v>3000</v>
      </c>
      <c r="S419" s="15">
        <v>8000</v>
      </c>
      <c r="T419" s="16"/>
      <c r="U419" s="17"/>
      <c r="V419" s="16"/>
      <c r="W419" s="15"/>
      <c r="X419" s="16"/>
      <c r="Y419" s="18">
        <v>4340</v>
      </c>
      <c r="Z419" s="16">
        <v>0</v>
      </c>
      <c r="AA419" s="18">
        <v>4340</v>
      </c>
      <c r="AB419" s="16"/>
      <c r="AC419" s="18">
        <v>4340</v>
      </c>
      <c r="AD419" s="16"/>
      <c r="AE419" s="18">
        <v>4340</v>
      </c>
      <c r="AF419" s="16">
        <v>7120</v>
      </c>
      <c r="AG419" s="18">
        <v>4340</v>
      </c>
      <c r="AH419" s="16">
        <v>12620</v>
      </c>
      <c r="AI419" s="18">
        <v>4340</v>
      </c>
      <c r="AJ419" s="16"/>
      <c r="AK419" s="18">
        <v>4340</v>
      </c>
      <c r="AL419" s="16"/>
      <c r="AM419" s="18">
        <v>4340</v>
      </c>
      <c r="AN419" s="16">
        <v>24980</v>
      </c>
      <c r="AO419" s="18">
        <v>4340</v>
      </c>
      <c r="AP419" s="16">
        <v>4340</v>
      </c>
      <c r="AQ419" s="17"/>
      <c r="AR419" s="16"/>
      <c r="AS419" s="17"/>
      <c r="AT419" s="16"/>
      <c r="AU419" s="17"/>
      <c r="AV419" s="16"/>
      <c r="AW419" s="17"/>
      <c r="AX419" s="16"/>
      <c r="AY419" s="17"/>
      <c r="AZ419" s="16"/>
      <c r="BA419" s="17"/>
      <c r="BB419" s="16"/>
      <c r="BC419" s="17"/>
      <c r="BD419" s="16"/>
      <c r="BE419" s="17"/>
      <c r="BF419" s="16"/>
      <c r="BG419" s="17"/>
      <c r="BH419" s="16"/>
      <c r="BI419" s="17"/>
      <c r="BJ419" s="16"/>
      <c r="BK419" s="17"/>
      <c r="BL419" s="16"/>
      <c r="BM419" s="17"/>
      <c r="BN419" s="16"/>
      <c r="BO419" s="17"/>
      <c r="BP419" s="16"/>
      <c r="BQ419" s="17"/>
      <c r="BR419" s="16"/>
      <c r="BS419" s="17"/>
      <c r="BT419" s="16"/>
      <c r="BU419" s="17"/>
      <c r="BV419" s="16"/>
      <c r="BW419" s="17"/>
      <c r="BX419" s="16"/>
      <c r="BY419" s="17"/>
      <c r="BZ419" s="16"/>
      <c r="CA419" s="17"/>
      <c r="CB419" s="16"/>
      <c r="CC419" s="17"/>
      <c r="CD419" s="16"/>
      <c r="CE419" s="15"/>
      <c r="CF419" s="16"/>
      <c r="CG419" s="15"/>
      <c r="CH419" s="16"/>
      <c r="CI419" s="15"/>
      <c r="CJ419" s="16"/>
      <c r="CK419" s="15"/>
      <c r="CL419" s="16"/>
      <c r="CM419" s="15"/>
      <c r="CN419" s="16"/>
      <c r="CO419" s="15"/>
      <c r="CP419" s="16"/>
      <c r="CQ419" s="19"/>
      <c r="CR419" s="20">
        <f t="shared" si="31"/>
        <v>54560</v>
      </c>
      <c r="CS419" s="20">
        <f t="shared" si="31"/>
        <v>54560</v>
      </c>
      <c r="CT419" s="21">
        <f t="shared" si="32"/>
        <v>0</v>
      </c>
      <c r="CU419" s="1"/>
      <c r="CV419" s="1"/>
    </row>
    <row r="420" spans="1:100" ht="20.25" customHeight="1">
      <c r="A420" s="7">
        <v>145</v>
      </c>
      <c r="B420" s="35" t="s">
        <v>457</v>
      </c>
      <c r="C420" s="9" t="s">
        <v>458</v>
      </c>
      <c r="D420" s="9" t="s">
        <v>1414</v>
      </c>
      <c r="E420" s="9" t="s">
        <v>1412</v>
      </c>
      <c r="F420" s="10" t="s">
        <v>459</v>
      </c>
      <c r="G420" s="22"/>
      <c r="H420" s="24"/>
      <c r="I420" s="12">
        <v>6600</v>
      </c>
      <c r="J420" s="24"/>
      <c r="K420" s="27">
        <f>CT420</f>
        <v>23100</v>
      </c>
      <c r="L420" s="2"/>
      <c r="M420" s="15">
        <v>1500</v>
      </c>
      <c r="N420" s="16">
        <v>1500</v>
      </c>
      <c r="O420" s="15">
        <v>1000</v>
      </c>
      <c r="P420" s="16">
        <v>1000</v>
      </c>
      <c r="Q420" s="15">
        <v>5000</v>
      </c>
      <c r="R420" s="16">
        <v>5000</v>
      </c>
      <c r="S420" s="15">
        <v>8000</v>
      </c>
      <c r="T420" s="16">
        <v>0</v>
      </c>
      <c r="U420" s="17"/>
      <c r="V420" s="16"/>
      <c r="W420" s="15"/>
      <c r="X420" s="16"/>
      <c r="Y420" s="18">
        <v>4620</v>
      </c>
      <c r="Z420" s="16">
        <v>0</v>
      </c>
      <c r="AA420" s="18">
        <v>4620</v>
      </c>
      <c r="AB420" s="16">
        <v>12620</v>
      </c>
      <c r="AC420" s="18">
        <v>4620</v>
      </c>
      <c r="AD420" s="16"/>
      <c r="AE420" s="18">
        <v>4620</v>
      </c>
      <c r="AF420" s="16"/>
      <c r="AG420" s="18">
        <v>4620</v>
      </c>
      <c r="AH420" s="16">
        <v>13860</v>
      </c>
      <c r="AI420" s="18">
        <v>4620</v>
      </c>
      <c r="AJ420" s="16"/>
      <c r="AK420" s="18">
        <v>4620</v>
      </c>
      <c r="AL420" s="16"/>
      <c r="AM420" s="18">
        <v>4620</v>
      </c>
      <c r="AN420" s="16"/>
      <c r="AO420" s="18">
        <v>4620</v>
      </c>
      <c r="AP420" s="16"/>
      <c r="AQ420" s="17"/>
      <c r="AR420" s="16"/>
      <c r="AS420" s="17"/>
      <c r="AT420" s="16"/>
      <c r="AU420" s="17"/>
      <c r="AV420" s="16"/>
      <c r="AW420" s="17"/>
      <c r="AX420" s="16"/>
      <c r="AY420" s="17"/>
      <c r="AZ420" s="16"/>
      <c r="BA420" s="17"/>
      <c r="BB420" s="16"/>
      <c r="BC420" s="17"/>
      <c r="BD420" s="16"/>
      <c r="BE420" s="17"/>
      <c r="BF420" s="16"/>
      <c r="BG420" s="17"/>
      <c r="BH420" s="16"/>
      <c r="BI420" s="17"/>
      <c r="BJ420" s="16"/>
      <c r="BK420" s="17"/>
      <c r="BL420" s="16"/>
      <c r="BM420" s="17"/>
      <c r="BN420" s="16"/>
      <c r="BO420" s="17"/>
      <c r="BP420" s="16"/>
      <c r="BQ420" s="17"/>
      <c r="BR420" s="16"/>
      <c r="BS420" s="17"/>
      <c r="BT420" s="16"/>
      <c r="BU420" s="17"/>
      <c r="BV420" s="16"/>
      <c r="BW420" s="17"/>
      <c r="BX420" s="16"/>
      <c r="BY420" s="17"/>
      <c r="BZ420" s="16"/>
      <c r="CA420" s="17"/>
      <c r="CB420" s="16"/>
      <c r="CC420" s="17"/>
      <c r="CD420" s="16"/>
      <c r="CE420" s="15"/>
      <c r="CF420" s="16"/>
      <c r="CG420" s="15"/>
      <c r="CH420" s="16"/>
      <c r="CI420" s="15"/>
      <c r="CJ420" s="16"/>
      <c r="CK420" s="15"/>
      <c r="CL420" s="16"/>
      <c r="CM420" s="15"/>
      <c r="CN420" s="16"/>
      <c r="CO420" s="15"/>
      <c r="CP420" s="16"/>
      <c r="CQ420" s="19"/>
      <c r="CR420" s="20">
        <f t="shared" si="31"/>
        <v>57080</v>
      </c>
      <c r="CS420" s="20">
        <f t="shared" si="31"/>
        <v>33980</v>
      </c>
      <c r="CT420" s="21">
        <f t="shared" si="32"/>
        <v>23100</v>
      </c>
      <c r="CU420" s="1"/>
      <c r="CV420" s="1"/>
    </row>
    <row r="421" spans="1:100" ht="20.25" customHeight="1">
      <c r="A421" s="7">
        <v>146</v>
      </c>
      <c r="B421" s="35" t="s">
        <v>460</v>
      </c>
      <c r="C421" s="9" t="s">
        <v>461</v>
      </c>
      <c r="D421" s="9" t="s">
        <v>1414</v>
      </c>
      <c r="E421" s="9" t="s">
        <v>1412</v>
      </c>
      <c r="F421" s="10" t="s">
        <v>462</v>
      </c>
      <c r="G421" s="26"/>
      <c r="H421" s="24"/>
      <c r="I421" s="12">
        <v>6600</v>
      </c>
      <c r="J421" s="24"/>
      <c r="K421" s="27">
        <f>CT421</f>
        <v>13860</v>
      </c>
      <c r="L421" s="2"/>
      <c r="M421" s="15">
        <v>1500</v>
      </c>
      <c r="N421" s="16">
        <v>1500</v>
      </c>
      <c r="O421" s="15">
        <v>1000</v>
      </c>
      <c r="P421" s="16">
        <v>1000</v>
      </c>
      <c r="Q421" s="15">
        <v>5000</v>
      </c>
      <c r="R421" s="16">
        <v>5000</v>
      </c>
      <c r="S421" s="15">
        <v>8000</v>
      </c>
      <c r="T421" s="16">
        <v>0</v>
      </c>
      <c r="U421" s="17"/>
      <c r="V421" s="16"/>
      <c r="W421" s="15"/>
      <c r="X421" s="16"/>
      <c r="Y421" s="18">
        <v>4620</v>
      </c>
      <c r="Z421" s="16">
        <v>0</v>
      </c>
      <c r="AA421" s="18">
        <v>4620</v>
      </c>
      <c r="AB421" s="16">
        <v>0</v>
      </c>
      <c r="AC421" s="18">
        <v>4620</v>
      </c>
      <c r="AD421" s="16">
        <v>12620</v>
      </c>
      <c r="AE421" s="18">
        <v>4620</v>
      </c>
      <c r="AF421" s="16">
        <v>9240</v>
      </c>
      <c r="AG421" s="18">
        <v>4620</v>
      </c>
      <c r="AH421" s="16">
        <v>4620</v>
      </c>
      <c r="AI421" s="18">
        <v>4620</v>
      </c>
      <c r="AJ421" s="16"/>
      <c r="AK421" s="18">
        <v>4620</v>
      </c>
      <c r="AL421" s="16">
        <v>9240</v>
      </c>
      <c r="AM421" s="18">
        <v>4620</v>
      </c>
      <c r="AN421" s="16"/>
      <c r="AO421" s="18">
        <v>4620</v>
      </c>
      <c r="AP421" s="16"/>
      <c r="AQ421" s="17"/>
      <c r="AR421" s="16"/>
      <c r="AS421" s="17"/>
      <c r="AT421" s="16"/>
      <c r="AU421" s="17"/>
      <c r="AV421" s="16"/>
      <c r="AW421" s="17"/>
      <c r="AX421" s="16"/>
      <c r="AY421" s="17"/>
      <c r="AZ421" s="16"/>
      <c r="BA421" s="17"/>
      <c r="BB421" s="16"/>
      <c r="BC421" s="17"/>
      <c r="BD421" s="16"/>
      <c r="BE421" s="17"/>
      <c r="BF421" s="16"/>
      <c r="BG421" s="17"/>
      <c r="BH421" s="16"/>
      <c r="BI421" s="17"/>
      <c r="BJ421" s="16"/>
      <c r="BK421" s="17"/>
      <c r="BL421" s="16"/>
      <c r="BM421" s="17"/>
      <c r="BN421" s="16"/>
      <c r="BO421" s="17"/>
      <c r="BP421" s="16"/>
      <c r="BQ421" s="17"/>
      <c r="BR421" s="16"/>
      <c r="BS421" s="17"/>
      <c r="BT421" s="16"/>
      <c r="BU421" s="17"/>
      <c r="BV421" s="16"/>
      <c r="BW421" s="17"/>
      <c r="BX421" s="16"/>
      <c r="BY421" s="17"/>
      <c r="BZ421" s="16"/>
      <c r="CA421" s="17"/>
      <c r="CB421" s="16"/>
      <c r="CC421" s="17"/>
      <c r="CD421" s="16"/>
      <c r="CE421" s="15"/>
      <c r="CF421" s="16"/>
      <c r="CG421" s="15"/>
      <c r="CH421" s="16"/>
      <c r="CI421" s="15"/>
      <c r="CJ421" s="16"/>
      <c r="CK421" s="15"/>
      <c r="CL421" s="16"/>
      <c r="CM421" s="15"/>
      <c r="CN421" s="16"/>
      <c r="CO421" s="15"/>
      <c r="CP421" s="16"/>
      <c r="CQ421" s="19"/>
      <c r="CR421" s="20">
        <f t="shared" si="31"/>
        <v>57080</v>
      </c>
      <c r="CS421" s="20">
        <f t="shared" si="31"/>
        <v>43220</v>
      </c>
      <c r="CT421" s="21">
        <f t="shared" si="32"/>
        <v>13860</v>
      </c>
      <c r="CU421" s="1"/>
      <c r="CV421" s="1"/>
    </row>
    <row r="422" spans="1:100" ht="20.25" customHeight="1">
      <c r="A422" s="7">
        <v>147</v>
      </c>
      <c r="B422" s="35" t="s">
        <v>463</v>
      </c>
      <c r="C422" s="9" t="s">
        <v>464</v>
      </c>
      <c r="D422" s="9" t="s">
        <v>1414</v>
      </c>
      <c r="E422" s="9" t="s">
        <v>1412</v>
      </c>
      <c r="F422" s="10" t="s">
        <v>465</v>
      </c>
      <c r="G422" s="143"/>
      <c r="H422" s="24"/>
      <c r="I422" s="12">
        <v>6600</v>
      </c>
      <c r="J422" s="24"/>
      <c r="K422" s="27">
        <f>CT422</f>
        <v>4620</v>
      </c>
      <c r="L422" s="2"/>
      <c r="M422" s="15">
        <v>1500</v>
      </c>
      <c r="N422" s="16">
        <v>1500</v>
      </c>
      <c r="O422" s="15">
        <v>1000</v>
      </c>
      <c r="P422" s="16">
        <v>1000</v>
      </c>
      <c r="Q422" s="15">
        <v>5000</v>
      </c>
      <c r="R422" s="16">
        <v>5000</v>
      </c>
      <c r="S422" s="15">
        <v>8000</v>
      </c>
      <c r="T422" s="16">
        <v>0</v>
      </c>
      <c r="U422" s="17"/>
      <c r="V422" s="16"/>
      <c r="W422" s="15"/>
      <c r="X422" s="16"/>
      <c r="Y422" s="18">
        <v>4620</v>
      </c>
      <c r="Z422" s="16">
        <v>0</v>
      </c>
      <c r="AA422" s="18">
        <v>4620</v>
      </c>
      <c r="AB422" s="16">
        <v>0</v>
      </c>
      <c r="AC422" s="18">
        <v>4620</v>
      </c>
      <c r="AD422" s="16">
        <v>0</v>
      </c>
      <c r="AE422" s="18">
        <v>4620</v>
      </c>
      <c r="AF422" s="16">
        <v>26480</v>
      </c>
      <c r="AG422" s="18">
        <v>4620</v>
      </c>
      <c r="AH422" s="16"/>
      <c r="AI422" s="18">
        <v>4620</v>
      </c>
      <c r="AJ422" s="16"/>
      <c r="AK422" s="18">
        <v>4620</v>
      </c>
      <c r="AL422" s="16"/>
      <c r="AM422" s="18">
        <v>4620</v>
      </c>
      <c r="AN422" s="16"/>
      <c r="AO422" s="18">
        <v>4620</v>
      </c>
      <c r="AP422" s="16">
        <v>18480</v>
      </c>
      <c r="AQ422" s="17"/>
      <c r="AR422" s="16"/>
      <c r="AS422" s="17"/>
      <c r="AT422" s="16"/>
      <c r="AU422" s="17"/>
      <c r="AV422" s="16"/>
      <c r="AW422" s="17"/>
      <c r="AX422" s="16"/>
      <c r="AY422" s="17"/>
      <c r="AZ422" s="16"/>
      <c r="BA422" s="17"/>
      <c r="BB422" s="16"/>
      <c r="BC422" s="17"/>
      <c r="BD422" s="16"/>
      <c r="BE422" s="17"/>
      <c r="BF422" s="16"/>
      <c r="BG422" s="17"/>
      <c r="BH422" s="16"/>
      <c r="BI422" s="17"/>
      <c r="BJ422" s="16"/>
      <c r="BK422" s="17"/>
      <c r="BL422" s="16"/>
      <c r="BM422" s="17"/>
      <c r="BN422" s="16"/>
      <c r="BO422" s="17"/>
      <c r="BP422" s="16"/>
      <c r="BQ422" s="17"/>
      <c r="BR422" s="16"/>
      <c r="BS422" s="17"/>
      <c r="BT422" s="16"/>
      <c r="BU422" s="17"/>
      <c r="BV422" s="16"/>
      <c r="BW422" s="17"/>
      <c r="BX422" s="16"/>
      <c r="BY422" s="17"/>
      <c r="BZ422" s="16"/>
      <c r="CA422" s="17"/>
      <c r="CB422" s="16"/>
      <c r="CC422" s="17"/>
      <c r="CD422" s="16"/>
      <c r="CE422" s="15"/>
      <c r="CF422" s="16"/>
      <c r="CG422" s="15"/>
      <c r="CH422" s="16"/>
      <c r="CI422" s="15"/>
      <c r="CJ422" s="16"/>
      <c r="CK422" s="15"/>
      <c r="CL422" s="16"/>
      <c r="CM422" s="15"/>
      <c r="CN422" s="16"/>
      <c r="CO422" s="15"/>
      <c r="CP422" s="16"/>
      <c r="CQ422" s="19"/>
      <c r="CR422" s="20">
        <f t="shared" si="31"/>
        <v>57080</v>
      </c>
      <c r="CS422" s="20">
        <f t="shared" si="31"/>
        <v>52460</v>
      </c>
      <c r="CT422" s="21">
        <f t="shared" si="32"/>
        <v>4620</v>
      </c>
      <c r="CU422" s="1"/>
      <c r="CV422" s="1"/>
    </row>
    <row r="423" spans="1:100" ht="20.25" customHeight="1">
      <c r="A423" s="7">
        <v>148</v>
      </c>
      <c r="B423" s="37" t="s">
        <v>466</v>
      </c>
      <c r="C423" s="9" t="s">
        <v>467</v>
      </c>
      <c r="D423" s="9" t="s">
        <v>1414</v>
      </c>
      <c r="E423" s="9" t="s">
        <v>1412</v>
      </c>
      <c r="F423" s="38" t="s">
        <v>468</v>
      </c>
      <c r="G423" s="143"/>
      <c r="H423" s="24"/>
      <c r="I423" s="12">
        <v>6600</v>
      </c>
      <c r="J423" s="24"/>
      <c r="K423" s="27">
        <f>CT423</f>
        <v>27720</v>
      </c>
      <c r="L423" s="2"/>
      <c r="M423" s="15">
        <v>1500</v>
      </c>
      <c r="N423" s="16">
        <v>1500</v>
      </c>
      <c r="O423" s="15">
        <v>1000</v>
      </c>
      <c r="P423" s="16">
        <v>1000</v>
      </c>
      <c r="Q423" s="15">
        <v>5000</v>
      </c>
      <c r="R423" s="16">
        <v>5000</v>
      </c>
      <c r="S423" s="15">
        <v>8000</v>
      </c>
      <c r="T423" s="16">
        <v>0</v>
      </c>
      <c r="U423" s="17"/>
      <c r="V423" s="16"/>
      <c r="W423" s="15"/>
      <c r="X423" s="16"/>
      <c r="Y423" s="18">
        <v>4620</v>
      </c>
      <c r="Z423" s="16">
        <v>0</v>
      </c>
      <c r="AA423" s="18">
        <v>4620</v>
      </c>
      <c r="AB423" s="16">
        <v>0</v>
      </c>
      <c r="AC423" s="18">
        <v>4620</v>
      </c>
      <c r="AD423" s="16">
        <v>0</v>
      </c>
      <c r="AE423" s="18">
        <v>4620</v>
      </c>
      <c r="AF423" s="16">
        <v>21860</v>
      </c>
      <c r="AG423" s="18">
        <v>4620</v>
      </c>
      <c r="AH423" s="16"/>
      <c r="AI423" s="18">
        <v>4620</v>
      </c>
      <c r="AJ423" s="16"/>
      <c r="AK423" s="18">
        <v>4620</v>
      </c>
      <c r="AL423" s="16"/>
      <c r="AM423" s="18">
        <v>4620</v>
      </c>
      <c r="AN423" s="16"/>
      <c r="AO423" s="18">
        <v>4620</v>
      </c>
      <c r="AP423" s="16"/>
      <c r="AQ423" s="17"/>
      <c r="AR423" s="16"/>
      <c r="AS423" s="17"/>
      <c r="AT423" s="16"/>
      <c r="AU423" s="17"/>
      <c r="AV423" s="16"/>
      <c r="AW423" s="17"/>
      <c r="AX423" s="16"/>
      <c r="AY423" s="17"/>
      <c r="AZ423" s="16"/>
      <c r="BA423" s="17"/>
      <c r="BB423" s="16"/>
      <c r="BC423" s="17"/>
      <c r="BD423" s="16"/>
      <c r="BE423" s="17"/>
      <c r="BF423" s="16"/>
      <c r="BG423" s="17"/>
      <c r="BH423" s="16"/>
      <c r="BI423" s="17"/>
      <c r="BJ423" s="16"/>
      <c r="BK423" s="17"/>
      <c r="BL423" s="16"/>
      <c r="BM423" s="17"/>
      <c r="BN423" s="16"/>
      <c r="BO423" s="17"/>
      <c r="BP423" s="16"/>
      <c r="BQ423" s="17"/>
      <c r="BR423" s="16"/>
      <c r="BS423" s="17"/>
      <c r="BT423" s="16"/>
      <c r="BU423" s="17"/>
      <c r="BV423" s="16"/>
      <c r="BW423" s="17"/>
      <c r="BX423" s="16"/>
      <c r="BY423" s="17"/>
      <c r="BZ423" s="16"/>
      <c r="CA423" s="17"/>
      <c r="CB423" s="16"/>
      <c r="CC423" s="17"/>
      <c r="CD423" s="16"/>
      <c r="CE423" s="15"/>
      <c r="CF423" s="16"/>
      <c r="CG423" s="15"/>
      <c r="CH423" s="16"/>
      <c r="CI423" s="15"/>
      <c r="CJ423" s="16"/>
      <c r="CK423" s="15"/>
      <c r="CL423" s="16"/>
      <c r="CM423" s="15"/>
      <c r="CN423" s="16"/>
      <c r="CO423" s="15"/>
      <c r="CP423" s="16"/>
      <c r="CQ423" s="19"/>
      <c r="CR423" s="20">
        <f t="shared" si="31"/>
        <v>57080</v>
      </c>
      <c r="CS423" s="20">
        <f t="shared" si="31"/>
        <v>29360</v>
      </c>
      <c r="CT423" s="21">
        <f t="shared" si="32"/>
        <v>27720</v>
      </c>
      <c r="CU423" s="1"/>
      <c r="CV423" s="1"/>
    </row>
    <row r="424" spans="1:100" ht="20.25" customHeight="1">
      <c r="A424" s="7">
        <v>226</v>
      </c>
      <c r="B424" s="35" t="s">
        <v>1243</v>
      </c>
      <c r="C424" s="9" t="s">
        <v>1244</v>
      </c>
      <c r="D424" s="9" t="s">
        <v>1414</v>
      </c>
      <c r="E424" s="9" t="s">
        <v>1411</v>
      </c>
      <c r="F424" s="83" t="s">
        <v>1245</v>
      </c>
      <c r="G424" s="26"/>
      <c r="H424" s="84"/>
      <c r="I424" s="62">
        <v>6600</v>
      </c>
      <c r="J424" s="84"/>
      <c r="K424" s="27">
        <f t="shared" ref="K424:K431" si="33">CV424</f>
        <v>0</v>
      </c>
      <c r="L424" s="2"/>
      <c r="M424" s="15">
        <v>1500</v>
      </c>
      <c r="N424" s="16">
        <v>1500</v>
      </c>
      <c r="O424" s="15">
        <v>1000</v>
      </c>
      <c r="P424" s="16">
        <v>1000</v>
      </c>
      <c r="Q424" s="15">
        <v>5000</v>
      </c>
      <c r="R424" s="16">
        <v>5000</v>
      </c>
      <c r="S424" s="15">
        <v>8000</v>
      </c>
      <c r="T424" s="16">
        <v>0</v>
      </c>
      <c r="U424" s="15"/>
      <c r="V424" s="16"/>
      <c r="W424" s="18">
        <v>4620</v>
      </c>
      <c r="X424" s="16">
        <v>0</v>
      </c>
      <c r="Y424" s="18">
        <v>4620</v>
      </c>
      <c r="Z424" s="16">
        <v>4620</v>
      </c>
      <c r="AA424" s="18">
        <v>4620</v>
      </c>
      <c r="AB424" s="16">
        <f>4620+0</f>
        <v>4620</v>
      </c>
      <c r="AC424" s="18">
        <v>4620</v>
      </c>
      <c r="AD424" s="16">
        <f>4620+12620</f>
        <v>17240</v>
      </c>
      <c r="AE424" s="18">
        <v>4620</v>
      </c>
      <c r="AF424" s="16"/>
      <c r="AG424" s="18">
        <v>4620</v>
      </c>
      <c r="AH424" s="16"/>
      <c r="AI424" s="18">
        <v>4620</v>
      </c>
      <c r="AJ424" s="16"/>
      <c r="AK424" s="18">
        <v>4620</v>
      </c>
      <c r="AL424" s="16">
        <v>13860</v>
      </c>
      <c r="AM424" s="18">
        <v>4620</v>
      </c>
      <c r="AN424" s="16">
        <v>9240</v>
      </c>
      <c r="AO424" s="85"/>
      <c r="AP424" s="16"/>
      <c r="AQ424" s="85"/>
      <c r="AR424" s="16"/>
      <c r="AS424" s="85"/>
      <c r="AT424" s="16"/>
      <c r="AU424" s="17"/>
      <c r="AV424" s="16"/>
      <c r="AW424" s="17"/>
      <c r="AX424" s="16"/>
      <c r="AY424" s="17"/>
      <c r="AZ424" s="16"/>
      <c r="BA424" s="17"/>
      <c r="BB424" s="16"/>
      <c r="BC424" s="17"/>
      <c r="BD424" s="16"/>
      <c r="BE424" s="17"/>
      <c r="BF424" s="16"/>
      <c r="BG424" s="17"/>
      <c r="BH424" s="16"/>
      <c r="BI424" s="17"/>
      <c r="BJ424" s="16"/>
      <c r="BK424" s="17"/>
      <c r="BL424" s="16"/>
      <c r="BM424" s="17"/>
      <c r="BN424" s="16"/>
      <c r="BO424" s="17"/>
      <c r="BP424" s="16"/>
      <c r="BQ424" s="17"/>
      <c r="BR424" s="16"/>
      <c r="BS424" s="17"/>
      <c r="BT424" s="16"/>
      <c r="BU424" s="17"/>
      <c r="BV424" s="16"/>
      <c r="BW424" s="17"/>
      <c r="BX424" s="16"/>
      <c r="BY424" s="17"/>
      <c r="BZ424" s="16"/>
      <c r="CA424" s="17"/>
      <c r="CB424" s="16"/>
      <c r="CC424" s="17"/>
      <c r="CD424" s="16"/>
      <c r="CE424" s="15"/>
      <c r="CF424" s="16"/>
      <c r="CG424" s="15"/>
      <c r="CH424" s="16"/>
      <c r="CI424" s="15"/>
      <c r="CJ424" s="16"/>
      <c r="CK424" s="15"/>
      <c r="CL424" s="16"/>
      <c r="CM424" s="15"/>
      <c r="CN424" s="16"/>
      <c r="CO424" s="15"/>
      <c r="CP424" s="16"/>
      <c r="CQ424" s="19"/>
      <c r="CR424" s="20">
        <f t="shared" si="31"/>
        <v>57080</v>
      </c>
      <c r="CS424" s="20">
        <f t="shared" si="31"/>
        <v>57080</v>
      </c>
      <c r="CT424" s="21">
        <f t="shared" si="32"/>
        <v>0</v>
      </c>
      <c r="CU424" s="1"/>
      <c r="CV424" s="1"/>
    </row>
    <row r="425" spans="1:100" ht="20.25" customHeight="1">
      <c r="A425" s="7">
        <v>227</v>
      </c>
      <c r="B425" s="35" t="s">
        <v>1246</v>
      </c>
      <c r="C425" s="9" t="s">
        <v>1247</v>
      </c>
      <c r="D425" s="9" t="s">
        <v>1414</v>
      </c>
      <c r="E425" s="9" t="s">
        <v>1411</v>
      </c>
      <c r="F425" s="83" t="s">
        <v>1248</v>
      </c>
      <c r="G425" s="11"/>
      <c r="H425" s="100"/>
      <c r="I425" s="62">
        <v>6600</v>
      </c>
      <c r="J425" s="100"/>
      <c r="K425" s="27">
        <f t="shared" si="33"/>
        <v>0</v>
      </c>
      <c r="L425" s="2"/>
      <c r="M425" s="15">
        <v>1500</v>
      </c>
      <c r="N425" s="16">
        <v>1500</v>
      </c>
      <c r="O425" s="15">
        <v>1000</v>
      </c>
      <c r="P425" s="16">
        <v>1000</v>
      </c>
      <c r="Q425" s="15">
        <v>5000</v>
      </c>
      <c r="R425" s="16">
        <v>5000</v>
      </c>
      <c r="S425" s="15">
        <v>8000</v>
      </c>
      <c r="T425" s="16">
        <v>0</v>
      </c>
      <c r="U425" s="15"/>
      <c r="V425" s="16"/>
      <c r="W425" s="18">
        <v>4620</v>
      </c>
      <c r="X425" s="16">
        <v>0</v>
      </c>
      <c r="Y425" s="18">
        <v>4620</v>
      </c>
      <c r="Z425" s="16">
        <f>4620+0</f>
        <v>4620</v>
      </c>
      <c r="AA425" s="18">
        <v>4620</v>
      </c>
      <c r="AB425" s="16">
        <v>0</v>
      </c>
      <c r="AC425" s="18">
        <v>4620</v>
      </c>
      <c r="AD425" s="16">
        <v>17240</v>
      </c>
      <c r="AE425" s="18">
        <v>4620</v>
      </c>
      <c r="AF425" s="16"/>
      <c r="AG425" s="18">
        <v>4620</v>
      </c>
      <c r="AH425" s="16">
        <v>9240</v>
      </c>
      <c r="AI425" s="18">
        <v>4620</v>
      </c>
      <c r="AJ425" s="16"/>
      <c r="AK425" s="18">
        <v>4620</v>
      </c>
      <c r="AL425" s="16"/>
      <c r="AM425" s="18">
        <v>4620</v>
      </c>
      <c r="AN425" s="16">
        <v>9240</v>
      </c>
      <c r="AO425" s="85"/>
      <c r="AP425" s="16"/>
      <c r="AQ425" s="85"/>
      <c r="AR425" s="16"/>
      <c r="AS425" s="85"/>
      <c r="AT425" s="16"/>
      <c r="AU425" s="17"/>
      <c r="AV425" s="16"/>
      <c r="AW425" s="17"/>
      <c r="AX425" s="16"/>
      <c r="AY425" s="17"/>
      <c r="AZ425" s="16"/>
      <c r="BA425" s="17"/>
      <c r="BB425" s="16"/>
      <c r="BC425" s="17"/>
      <c r="BD425" s="16"/>
      <c r="BE425" s="17"/>
      <c r="BF425" s="16"/>
      <c r="BG425" s="17"/>
      <c r="BH425" s="16"/>
      <c r="BI425" s="17"/>
      <c r="BJ425" s="16"/>
      <c r="BK425" s="17"/>
      <c r="BL425" s="16"/>
      <c r="BM425" s="17"/>
      <c r="BN425" s="16"/>
      <c r="BO425" s="17"/>
      <c r="BP425" s="16"/>
      <c r="BQ425" s="17"/>
      <c r="BR425" s="16"/>
      <c r="BS425" s="17"/>
      <c r="BT425" s="16"/>
      <c r="BU425" s="17"/>
      <c r="BV425" s="16"/>
      <c r="BW425" s="17"/>
      <c r="BX425" s="16"/>
      <c r="BY425" s="17"/>
      <c r="BZ425" s="16"/>
      <c r="CA425" s="17"/>
      <c r="CB425" s="16"/>
      <c r="CC425" s="17"/>
      <c r="CD425" s="16"/>
      <c r="CE425" s="15"/>
      <c r="CF425" s="16"/>
      <c r="CG425" s="15"/>
      <c r="CH425" s="16"/>
      <c r="CI425" s="15"/>
      <c r="CJ425" s="16"/>
      <c r="CK425" s="15"/>
      <c r="CL425" s="16"/>
      <c r="CM425" s="15"/>
      <c r="CN425" s="16"/>
      <c r="CO425" s="15"/>
      <c r="CP425" s="16"/>
      <c r="CQ425" s="19"/>
      <c r="CR425" s="20">
        <f t="shared" si="31"/>
        <v>57080</v>
      </c>
      <c r="CS425" s="20">
        <f t="shared" si="31"/>
        <v>47840</v>
      </c>
      <c r="CT425" s="21">
        <f t="shared" si="32"/>
        <v>9240</v>
      </c>
      <c r="CU425" s="1"/>
      <c r="CV425" s="1"/>
    </row>
    <row r="426" spans="1:100" ht="20.25" customHeight="1">
      <c r="A426" s="7">
        <v>228</v>
      </c>
      <c r="B426" s="35" t="s">
        <v>1249</v>
      </c>
      <c r="C426" s="9" t="s">
        <v>1250</v>
      </c>
      <c r="D426" s="9" t="s">
        <v>1414</v>
      </c>
      <c r="E426" s="9" t="s">
        <v>1411</v>
      </c>
      <c r="F426" s="83" t="s">
        <v>1251</v>
      </c>
      <c r="G426" s="11"/>
      <c r="H426" s="100"/>
      <c r="I426" s="62">
        <v>6600</v>
      </c>
      <c r="J426" s="100"/>
      <c r="K426" s="27">
        <f t="shared" si="33"/>
        <v>0</v>
      </c>
      <c r="L426" s="2"/>
      <c r="M426" s="15">
        <v>1500</v>
      </c>
      <c r="N426" s="16">
        <v>1500</v>
      </c>
      <c r="O426" s="15">
        <v>1000</v>
      </c>
      <c r="P426" s="16">
        <v>1000</v>
      </c>
      <c r="Q426" s="15">
        <v>5000</v>
      </c>
      <c r="R426" s="16">
        <v>5000</v>
      </c>
      <c r="S426" s="15">
        <v>8000</v>
      </c>
      <c r="T426" s="16">
        <v>0</v>
      </c>
      <c r="U426" s="15"/>
      <c r="V426" s="16"/>
      <c r="W426" s="18">
        <v>4620</v>
      </c>
      <c r="X426" s="16">
        <v>0</v>
      </c>
      <c r="Y426" s="18">
        <v>4620</v>
      </c>
      <c r="Z426" s="16">
        <v>0</v>
      </c>
      <c r="AA426" s="18">
        <v>4620</v>
      </c>
      <c r="AB426" s="16"/>
      <c r="AC426" s="18">
        <v>4620</v>
      </c>
      <c r="AD426" s="16">
        <v>13000</v>
      </c>
      <c r="AE426" s="18">
        <v>4620</v>
      </c>
      <c r="AF426" s="16"/>
      <c r="AG426" s="18">
        <v>4620</v>
      </c>
      <c r="AH426" s="16"/>
      <c r="AI426" s="18">
        <v>4620</v>
      </c>
      <c r="AJ426" s="16"/>
      <c r="AK426" s="18">
        <v>4620</v>
      </c>
      <c r="AL426" s="16"/>
      <c r="AM426" s="18">
        <v>4620</v>
      </c>
      <c r="AN426" s="16"/>
      <c r="AO426" s="85"/>
      <c r="AP426" s="16"/>
      <c r="AQ426" s="85"/>
      <c r="AR426" s="16"/>
      <c r="AS426" s="85"/>
      <c r="AT426" s="16"/>
      <c r="AU426" s="17"/>
      <c r="AV426" s="16"/>
      <c r="AW426" s="17"/>
      <c r="AX426" s="16"/>
      <c r="AY426" s="17"/>
      <c r="AZ426" s="16"/>
      <c r="BA426" s="17"/>
      <c r="BB426" s="16"/>
      <c r="BC426" s="17"/>
      <c r="BD426" s="16"/>
      <c r="BE426" s="17"/>
      <c r="BF426" s="16"/>
      <c r="BG426" s="17"/>
      <c r="BH426" s="16"/>
      <c r="BI426" s="17"/>
      <c r="BJ426" s="16"/>
      <c r="BK426" s="17"/>
      <c r="BL426" s="16"/>
      <c r="BM426" s="17"/>
      <c r="BN426" s="16"/>
      <c r="BO426" s="17"/>
      <c r="BP426" s="16"/>
      <c r="BQ426" s="17"/>
      <c r="BR426" s="16"/>
      <c r="BS426" s="17"/>
      <c r="BT426" s="16"/>
      <c r="BU426" s="17"/>
      <c r="BV426" s="16"/>
      <c r="BW426" s="17"/>
      <c r="BX426" s="16"/>
      <c r="BY426" s="17"/>
      <c r="BZ426" s="16"/>
      <c r="CA426" s="17"/>
      <c r="CB426" s="16"/>
      <c r="CC426" s="17"/>
      <c r="CD426" s="16"/>
      <c r="CE426" s="15"/>
      <c r="CF426" s="16"/>
      <c r="CG426" s="15"/>
      <c r="CH426" s="16"/>
      <c r="CI426" s="15"/>
      <c r="CJ426" s="16"/>
      <c r="CK426" s="15"/>
      <c r="CL426" s="16"/>
      <c r="CM426" s="15"/>
      <c r="CN426" s="16"/>
      <c r="CO426" s="15"/>
      <c r="CP426" s="16"/>
      <c r="CQ426" s="19"/>
      <c r="CR426" s="20">
        <f t="shared" si="31"/>
        <v>57080</v>
      </c>
      <c r="CS426" s="20">
        <f t="shared" si="31"/>
        <v>20500</v>
      </c>
      <c r="CT426" s="21">
        <f t="shared" si="32"/>
        <v>36580</v>
      </c>
      <c r="CU426" s="1"/>
      <c r="CV426" s="1"/>
    </row>
    <row r="427" spans="1:100" ht="20.25" customHeight="1">
      <c r="A427" s="7">
        <v>229</v>
      </c>
      <c r="B427" s="35" t="s">
        <v>1252</v>
      </c>
      <c r="C427" s="9" t="s">
        <v>1253</v>
      </c>
      <c r="D427" s="9" t="s">
        <v>1414</v>
      </c>
      <c r="E427" s="9" t="s">
        <v>1411</v>
      </c>
      <c r="F427" s="83" t="s">
        <v>1254</v>
      </c>
      <c r="G427" s="143"/>
      <c r="H427" s="84"/>
      <c r="I427" s="62">
        <v>6600</v>
      </c>
      <c r="J427" s="84"/>
      <c r="K427" s="27">
        <f t="shared" si="33"/>
        <v>0</v>
      </c>
      <c r="L427" s="2"/>
      <c r="M427" s="15">
        <v>1500</v>
      </c>
      <c r="N427" s="16">
        <v>1500</v>
      </c>
      <c r="O427" s="15">
        <v>1000</v>
      </c>
      <c r="P427" s="16">
        <v>1000</v>
      </c>
      <c r="Q427" s="15">
        <v>5000</v>
      </c>
      <c r="R427" s="16">
        <v>5000</v>
      </c>
      <c r="S427" s="15">
        <v>8000</v>
      </c>
      <c r="T427" s="16"/>
      <c r="U427" s="15"/>
      <c r="V427" s="16"/>
      <c r="W427" s="18">
        <v>4620</v>
      </c>
      <c r="X427" s="90">
        <v>4620</v>
      </c>
      <c r="Y427" s="18">
        <v>4620</v>
      </c>
      <c r="Z427" s="16">
        <v>4620</v>
      </c>
      <c r="AA427" s="18">
        <v>4620</v>
      </c>
      <c r="AB427" s="16">
        <v>4620</v>
      </c>
      <c r="AC427" s="18">
        <v>4620</v>
      </c>
      <c r="AD427" s="16">
        <v>4620</v>
      </c>
      <c r="AE427" s="18">
        <v>4620</v>
      </c>
      <c r="AF427" s="16">
        <v>8000</v>
      </c>
      <c r="AG427" s="18">
        <v>4620</v>
      </c>
      <c r="AH427" s="16"/>
      <c r="AI427" s="18">
        <v>4620</v>
      </c>
      <c r="AJ427" s="16">
        <v>4620</v>
      </c>
      <c r="AK427" s="18">
        <v>4620</v>
      </c>
      <c r="AL427" s="16"/>
      <c r="AM427" s="18">
        <v>4620</v>
      </c>
      <c r="AN427" s="16">
        <v>13860</v>
      </c>
      <c r="AO427" s="85"/>
      <c r="AP427" s="16"/>
      <c r="AQ427" s="85"/>
      <c r="AR427" s="16"/>
      <c r="AS427" s="85"/>
      <c r="AT427" s="16"/>
      <c r="AU427" s="17"/>
      <c r="AV427" s="16"/>
      <c r="AW427" s="17"/>
      <c r="AX427" s="16"/>
      <c r="AY427" s="17"/>
      <c r="AZ427" s="16"/>
      <c r="BA427" s="17"/>
      <c r="BB427" s="16"/>
      <c r="BC427" s="17"/>
      <c r="BD427" s="16"/>
      <c r="BE427" s="17"/>
      <c r="BF427" s="16"/>
      <c r="BG427" s="17"/>
      <c r="BH427" s="16"/>
      <c r="BI427" s="17"/>
      <c r="BJ427" s="16"/>
      <c r="BK427" s="17"/>
      <c r="BL427" s="16"/>
      <c r="BM427" s="17"/>
      <c r="BN427" s="16"/>
      <c r="BO427" s="17"/>
      <c r="BP427" s="16"/>
      <c r="BQ427" s="17"/>
      <c r="BR427" s="16"/>
      <c r="BS427" s="17"/>
      <c r="BT427" s="16"/>
      <c r="BU427" s="17"/>
      <c r="BV427" s="16"/>
      <c r="BW427" s="17"/>
      <c r="BX427" s="16"/>
      <c r="BY427" s="17"/>
      <c r="BZ427" s="16"/>
      <c r="CA427" s="17"/>
      <c r="CB427" s="16"/>
      <c r="CC427" s="17"/>
      <c r="CD427" s="16"/>
      <c r="CE427" s="15"/>
      <c r="CF427" s="16"/>
      <c r="CG427" s="15"/>
      <c r="CH427" s="16"/>
      <c r="CI427" s="15"/>
      <c r="CJ427" s="16"/>
      <c r="CK427" s="15"/>
      <c r="CL427" s="16"/>
      <c r="CM427" s="15"/>
      <c r="CN427" s="16"/>
      <c r="CO427" s="15"/>
      <c r="CP427" s="16"/>
      <c r="CQ427" s="19"/>
      <c r="CR427" s="20">
        <f t="shared" si="31"/>
        <v>57080</v>
      </c>
      <c r="CS427" s="20">
        <f t="shared" si="31"/>
        <v>52460</v>
      </c>
      <c r="CT427" s="21">
        <f t="shared" si="32"/>
        <v>4620</v>
      </c>
      <c r="CU427" s="1"/>
      <c r="CV427" s="1"/>
    </row>
    <row r="428" spans="1:100" ht="20.25" customHeight="1">
      <c r="A428" s="7">
        <v>230</v>
      </c>
      <c r="B428" s="35" t="s">
        <v>1255</v>
      </c>
      <c r="C428" s="9" t="s">
        <v>1256</v>
      </c>
      <c r="D428" s="9" t="s">
        <v>1414</v>
      </c>
      <c r="E428" s="9" t="s">
        <v>1411</v>
      </c>
      <c r="F428" s="83" t="s">
        <v>1257</v>
      </c>
      <c r="G428" s="143"/>
      <c r="H428" s="84"/>
      <c r="I428" s="62">
        <v>6600</v>
      </c>
      <c r="J428" s="84"/>
      <c r="K428" s="27">
        <f t="shared" si="33"/>
        <v>0</v>
      </c>
      <c r="L428" s="2"/>
      <c r="M428" s="15">
        <v>1500</v>
      </c>
      <c r="N428" s="16">
        <v>1500</v>
      </c>
      <c r="O428" s="15">
        <v>1000</v>
      </c>
      <c r="P428" s="16">
        <v>1000</v>
      </c>
      <c r="Q428" s="15">
        <v>5000</v>
      </c>
      <c r="R428" s="16">
        <v>5000</v>
      </c>
      <c r="S428" s="15">
        <v>8000</v>
      </c>
      <c r="T428" s="16"/>
      <c r="U428" s="15"/>
      <c r="V428" s="16"/>
      <c r="W428" s="18">
        <v>4620</v>
      </c>
      <c r="X428" s="16"/>
      <c r="Y428" s="18">
        <v>4620</v>
      </c>
      <c r="Z428" s="16"/>
      <c r="AA428" s="18">
        <v>4620</v>
      </c>
      <c r="AB428" s="16"/>
      <c r="AC428" s="18">
        <v>4620</v>
      </c>
      <c r="AD428" s="16"/>
      <c r="AE428" s="18">
        <v>4620</v>
      </c>
      <c r="AF428" s="16"/>
      <c r="AG428" s="18">
        <v>4620</v>
      </c>
      <c r="AH428" s="16"/>
      <c r="AI428" s="18">
        <v>4620</v>
      </c>
      <c r="AJ428" s="16"/>
      <c r="AK428" s="18">
        <v>4620</v>
      </c>
      <c r="AL428" s="16"/>
      <c r="AM428" s="18">
        <v>4620</v>
      </c>
      <c r="AN428" s="16"/>
      <c r="AO428" s="85"/>
      <c r="AP428" s="16"/>
      <c r="AQ428" s="85"/>
      <c r="AR428" s="16"/>
      <c r="AS428" s="85"/>
      <c r="AT428" s="16"/>
      <c r="AU428" s="17"/>
      <c r="AV428" s="16"/>
      <c r="AW428" s="17"/>
      <c r="AX428" s="16"/>
      <c r="AY428" s="17"/>
      <c r="AZ428" s="16"/>
      <c r="BA428" s="17"/>
      <c r="BB428" s="16"/>
      <c r="BC428" s="17"/>
      <c r="BD428" s="16"/>
      <c r="BE428" s="17"/>
      <c r="BF428" s="16"/>
      <c r="BG428" s="17"/>
      <c r="BH428" s="16"/>
      <c r="BI428" s="17"/>
      <c r="BJ428" s="16"/>
      <c r="BK428" s="17"/>
      <c r="BL428" s="16"/>
      <c r="BM428" s="17"/>
      <c r="BN428" s="16"/>
      <c r="BO428" s="17"/>
      <c r="BP428" s="46"/>
      <c r="BQ428" s="17"/>
      <c r="BR428" s="16"/>
      <c r="BS428" s="17"/>
      <c r="BT428" s="16"/>
      <c r="BU428" s="17"/>
      <c r="BV428" s="16"/>
      <c r="BW428" s="17"/>
      <c r="BX428" s="16"/>
      <c r="BY428" s="17"/>
      <c r="BZ428" s="16"/>
      <c r="CA428" s="17"/>
      <c r="CB428" s="16"/>
      <c r="CC428" s="17"/>
      <c r="CD428" s="16"/>
      <c r="CE428" s="15"/>
      <c r="CF428" s="16"/>
      <c r="CG428" s="15"/>
      <c r="CH428" s="16"/>
      <c r="CI428" s="15"/>
      <c r="CJ428" s="16"/>
      <c r="CK428" s="15"/>
      <c r="CL428" s="16"/>
      <c r="CM428" s="15"/>
      <c r="CN428" s="16"/>
      <c r="CO428" s="15"/>
      <c r="CP428" s="16"/>
      <c r="CQ428" s="19"/>
      <c r="CR428" s="20">
        <f t="shared" si="31"/>
        <v>57080</v>
      </c>
      <c r="CS428" s="20">
        <f t="shared" si="31"/>
        <v>7500</v>
      </c>
      <c r="CT428" s="21">
        <f t="shared" si="32"/>
        <v>49580</v>
      </c>
      <c r="CU428" s="1"/>
      <c r="CV428" s="1"/>
    </row>
    <row r="429" spans="1:100" ht="20.25" customHeight="1">
      <c r="A429" s="7">
        <v>231</v>
      </c>
      <c r="B429" s="35" t="s">
        <v>1258</v>
      </c>
      <c r="C429" s="9" t="s">
        <v>1259</v>
      </c>
      <c r="D429" s="9" t="s">
        <v>1414</v>
      </c>
      <c r="E429" s="9" t="s">
        <v>1411</v>
      </c>
      <c r="F429" s="83" t="s">
        <v>1260</v>
      </c>
      <c r="G429" s="143"/>
      <c r="H429" s="84"/>
      <c r="I429" s="62">
        <v>6600</v>
      </c>
      <c r="J429" s="84"/>
      <c r="K429" s="27">
        <f t="shared" si="33"/>
        <v>0</v>
      </c>
      <c r="L429" s="2"/>
      <c r="M429" s="15">
        <v>1500</v>
      </c>
      <c r="N429" s="16">
        <v>1500</v>
      </c>
      <c r="O429" s="15">
        <v>1000</v>
      </c>
      <c r="P429" s="16">
        <v>1000</v>
      </c>
      <c r="Q429" s="15">
        <v>5000</v>
      </c>
      <c r="R429" s="16">
        <v>5000</v>
      </c>
      <c r="S429" s="15">
        <v>8000</v>
      </c>
      <c r="T429" s="16"/>
      <c r="U429" s="15"/>
      <c r="V429" s="16"/>
      <c r="W429" s="18">
        <v>4620</v>
      </c>
      <c r="X429" s="16">
        <v>0</v>
      </c>
      <c r="Y429" s="18">
        <v>4620</v>
      </c>
      <c r="Z429" s="16">
        <v>0</v>
      </c>
      <c r="AA429" s="18">
        <v>4620</v>
      </c>
      <c r="AB429" s="16">
        <v>0</v>
      </c>
      <c r="AC429" s="18">
        <v>4620</v>
      </c>
      <c r="AD429" s="16">
        <v>18480</v>
      </c>
      <c r="AE429" s="18">
        <v>4620</v>
      </c>
      <c r="AF429" s="16">
        <v>8000</v>
      </c>
      <c r="AG429" s="18">
        <v>4620</v>
      </c>
      <c r="AH429" s="16"/>
      <c r="AI429" s="18">
        <v>4620</v>
      </c>
      <c r="AJ429" s="16"/>
      <c r="AK429" s="18">
        <v>4620</v>
      </c>
      <c r="AL429" s="16"/>
      <c r="AM429" s="18">
        <v>4620</v>
      </c>
      <c r="AN429" s="16">
        <v>18480</v>
      </c>
      <c r="AO429" s="85"/>
      <c r="AP429" s="16"/>
      <c r="AQ429" s="85"/>
      <c r="AR429" s="16"/>
      <c r="AS429" s="85"/>
      <c r="AT429" s="16"/>
      <c r="AU429" s="17"/>
      <c r="AV429" s="16"/>
      <c r="AW429" s="17"/>
      <c r="AX429" s="16"/>
      <c r="AY429" s="17"/>
      <c r="AZ429" s="16"/>
      <c r="BA429" s="17"/>
      <c r="BB429" s="16"/>
      <c r="BC429" s="17"/>
      <c r="BD429" s="16"/>
      <c r="BE429" s="17"/>
      <c r="BF429" s="16"/>
      <c r="BG429" s="17"/>
      <c r="BH429" s="16"/>
      <c r="BI429" s="17"/>
      <c r="BJ429" s="16"/>
      <c r="BK429" s="17"/>
      <c r="BL429" s="16"/>
      <c r="BM429" s="17"/>
      <c r="BN429" s="16"/>
      <c r="BO429" s="17"/>
      <c r="BP429" s="16"/>
      <c r="BQ429" s="17"/>
      <c r="BR429" s="16"/>
      <c r="BS429" s="17"/>
      <c r="BT429" s="16"/>
      <c r="BU429" s="17"/>
      <c r="BV429" s="16"/>
      <c r="BW429" s="17"/>
      <c r="BX429" s="16"/>
      <c r="BY429" s="17"/>
      <c r="BZ429" s="16"/>
      <c r="CA429" s="17"/>
      <c r="CB429" s="16"/>
      <c r="CC429" s="17"/>
      <c r="CD429" s="16"/>
      <c r="CE429" s="15"/>
      <c r="CF429" s="16"/>
      <c r="CG429" s="15"/>
      <c r="CH429" s="16"/>
      <c r="CI429" s="15"/>
      <c r="CJ429" s="16"/>
      <c r="CK429" s="15"/>
      <c r="CL429" s="16"/>
      <c r="CM429" s="15"/>
      <c r="CN429" s="16"/>
      <c r="CO429" s="15"/>
      <c r="CP429" s="16"/>
      <c r="CQ429" s="19"/>
      <c r="CR429" s="20">
        <f t="shared" si="31"/>
        <v>57080</v>
      </c>
      <c r="CS429" s="20">
        <f t="shared" si="31"/>
        <v>52460</v>
      </c>
      <c r="CT429" s="21">
        <f t="shared" si="32"/>
        <v>4620</v>
      </c>
      <c r="CU429" s="1"/>
      <c r="CV429" s="1"/>
    </row>
    <row r="430" spans="1:100" ht="20.25" customHeight="1">
      <c r="A430" s="7">
        <v>232</v>
      </c>
      <c r="B430" s="35" t="s">
        <v>1261</v>
      </c>
      <c r="C430" s="9" t="s">
        <v>1262</v>
      </c>
      <c r="D430" s="9" t="s">
        <v>1414</v>
      </c>
      <c r="E430" s="9" t="s">
        <v>1411</v>
      </c>
      <c r="F430" s="83" t="s">
        <v>1263</v>
      </c>
      <c r="G430" s="143"/>
      <c r="H430" s="84"/>
      <c r="I430" s="62">
        <v>6600</v>
      </c>
      <c r="J430" s="84"/>
      <c r="K430" s="27">
        <f t="shared" si="33"/>
        <v>0</v>
      </c>
      <c r="L430" s="2"/>
      <c r="M430" s="15">
        <v>1500</v>
      </c>
      <c r="N430" s="16">
        <v>1500</v>
      </c>
      <c r="O430" s="15">
        <v>1000</v>
      </c>
      <c r="P430" s="16">
        <v>1000</v>
      </c>
      <c r="Q430" s="15">
        <v>5000</v>
      </c>
      <c r="R430" s="16">
        <v>5000</v>
      </c>
      <c r="S430" s="15">
        <v>8000</v>
      </c>
      <c r="T430" s="16">
        <v>0</v>
      </c>
      <c r="U430" s="15"/>
      <c r="V430" s="16"/>
      <c r="W430" s="18">
        <v>4620</v>
      </c>
      <c r="X430" s="16">
        <v>0</v>
      </c>
      <c r="Y430" s="18">
        <v>4620</v>
      </c>
      <c r="Z430" s="16">
        <f>4620+0</f>
        <v>4620</v>
      </c>
      <c r="AA430" s="18">
        <v>4620</v>
      </c>
      <c r="AB430" s="16">
        <v>0</v>
      </c>
      <c r="AC430" s="18">
        <v>4620</v>
      </c>
      <c r="AD430" s="16">
        <v>21860</v>
      </c>
      <c r="AE430" s="18">
        <v>4620</v>
      </c>
      <c r="AF430" s="16"/>
      <c r="AG430" s="18">
        <v>4620</v>
      </c>
      <c r="AH430" s="16"/>
      <c r="AI430" s="18">
        <v>4620</v>
      </c>
      <c r="AJ430" s="16"/>
      <c r="AK430" s="18">
        <v>4620</v>
      </c>
      <c r="AL430" s="16"/>
      <c r="AM430" s="18">
        <v>4620</v>
      </c>
      <c r="AN430" s="16">
        <v>18480</v>
      </c>
      <c r="AO430" s="85"/>
      <c r="AP430" s="16"/>
      <c r="AQ430" s="85"/>
      <c r="AR430" s="16"/>
      <c r="AS430" s="85"/>
      <c r="AT430" s="16"/>
      <c r="AU430" s="17"/>
      <c r="AV430" s="16"/>
      <c r="AW430" s="17"/>
      <c r="AX430" s="16"/>
      <c r="AY430" s="17"/>
      <c r="AZ430" s="16"/>
      <c r="BA430" s="17"/>
      <c r="BB430" s="16"/>
      <c r="BC430" s="17"/>
      <c r="BD430" s="16"/>
      <c r="BE430" s="17"/>
      <c r="BF430" s="16"/>
      <c r="BG430" s="17"/>
      <c r="BH430" s="16"/>
      <c r="BI430" s="17"/>
      <c r="BJ430" s="16"/>
      <c r="BK430" s="17"/>
      <c r="BL430" s="16"/>
      <c r="BM430" s="17"/>
      <c r="BN430" s="16"/>
      <c r="BO430" s="17"/>
      <c r="BP430" s="16"/>
      <c r="BQ430" s="17"/>
      <c r="BR430" s="16"/>
      <c r="BS430" s="17"/>
      <c r="BT430" s="16"/>
      <c r="BU430" s="17"/>
      <c r="BV430" s="16"/>
      <c r="BW430" s="17"/>
      <c r="BX430" s="16"/>
      <c r="BY430" s="17"/>
      <c r="BZ430" s="16"/>
      <c r="CA430" s="17"/>
      <c r="CB430" s="16"/>
      <c r="CC430" s="17"/>
      <c r="CD430" s="16"/>
      <c r="CE430" s="15"/>
      <c r="CF430" s="16"/>
      <c r="CG430" s="15"/>
      <c r="CH430" s="16"/>
      <c r="CI430" s="15"/>
      <c r="CJ430" s="16"/>
      <c r="CK430" s="15"/>
      <c r="CL430" s="16"/>
      <c r="CM430" s="15"/>
      <c r="CN430" s="16"/>
      <c r="CO430" s="15"/>
      <c r="CP430" s="16"/>
      <c r="CQ430" s="19"/>
      <c r="CR430" s="20">
        <f t="shared" si="31"/>
        <v>57080</v>
      </c>
      <c r="CS430" s="20">
        <f t="shared" si="31"/>
        <v>52460</v>
      </c>
      <c r="CT430" s="21">
        <f t="shared" si="32"/>
        <v>4620</v>
      </c>
      <c r="CU430" s="1"/>
      <c r="CV430" s="1"/>
    </row>
    <row r="431" spans="1:100" ht="20.25" customHeight="1">
      <c r="A431" s="7">
        <v>233</v>
      </c>
      <c r="B431" s="35" t="s">
        <v>1264</v>
      </c>
      <c r="C431" s="9" t="s">
        <v>1265</v>
      </c>
      <c r="D431" s="9" t="s">
        <v>1414</v>
      </c>
      <c r="E431" s="9" t="s">
        <v>1411</v>
      </c>
      <c r="F431" s="83" t="s">
        <v>1266</v>
      </c>
      <c r="G431" s="143"/>
      <c r="H431" s="40"/>
      <c r="I431" s="62">
        <v>6600</v>
      </c>
      <c r="J431" s="40"/>
      <c r="K431" s="27">
        <f t="shared" si="33"/>
        <v>0</v>
      </c>
      <c r="L431" s="2"/>
      <c r="M431" s="15">
        <v>1500</v>
      </c>
      <c r="N431" s="16">
        <v>1500</v>
      </c>
      <c r="O431" s="15">
        <v>1000</v>
      </c>
      <c r="P431" s="16">
        <v>1000</v>
      </c>
      <c r="Q431" s="15">
        <v>5000</v>
      </c>
      <c r="R431" s="16">
        <v>5000</v>
      </c>
      <c r="S431" s="15">
        <v>8000</v>
      </c>
      <c r="T431" s="16">
        <v>0</v>
      </c>
      <c r="U431" s="15"/>
      <c r="V431" s="16"/>
      <c r="W431" s="18">
        <v>4620</v>
      </c>
      <c r="X431" s="16">
        <v>0</v>
      </c>
      <c r="Y431" s="18">
        <v>4620</v>
      </c>
      <c r="Z431" s="16">
        <v>0</v>
      </c>
      <c r="AA431" s="18">
        <v>4620</v>
      </c>
      <c r="AB431" s="16">
        <v>0</v>
      </c>
      <c r="AC431" s="18">
        <v>4620</v>
      </c>
      <c r="AD431" s="16">
        <v>26480</v>
      </c>
      <c r="AE431" s="18">
        <v>4620</v>
      </c>
      <c r="AF431" s="16"/>
      <c r="AG431" s="18">
        <v>4620</v>
      </c>
      <c r="AH431" s="16"/>
      <c r="AI431" s="18">
        <v>4620</v>
      </c>
      <c r="AJ431" s="16"/>
      <c r="AK431" s="18">
        <v>4620</v>
      </c>
      <c r="AL431" s="16"/>
      <c r="AM431" s="18">
        <v>4620</v>
      </c>
      <c r="AN431" s="16">
        <v>13860</v>
      </c>
      <c r="AO431" s="85"/>
      <c r="AP431" s="16"/>
      <c r="AQ431" s="85"/>
      <c r="AR431" s="16"/>
      <c r="AS431" s="85"/>
      <c r="AT431" s="16"/>
      <c r="AU431" s="17"/>
      <c r="AV431" s="16"/>
      <c r="AW431" s="17"/>
      <c r="AX431" s="16"/>
      <c r="AY431" s="17"/>
      <c r="AZ431" s="16"/>
      <c r="BA431" s="17"/>
      <c r="BB431" s="16"/>
      <c r="BC431" s="17"/>
      <c r="BD431" s="16"/>
      <c r="BE431" s="17"/>
      <c r="BF431" s="16"/>
      <c r="BG431" s="17"/>
      <c r="BH431" s="16"/>
      <c r="BI431" s="17"/>
      <c r="BJ431" s="16"/>
      <c r="BK431" s="17"/>
      <c r="BL431" s="16"/>
      <c r="BM431" s="17"/>
      <c r="BN431" s="16"/>
      <c r="BO431" s="17"/>
      <c r="BP431" s="16"/>
      <c r="BQ431" s="17"/>
      <c r="BR431" s="16"/>
      <c r="BS431" s="17"/>
      <c r="BT431" s="16"/>
      <c r="BU431" s="17"/>
      <c r="BV431" s="16"/>
      <c r="BW431" s="17"/>
      <c r="BX431" s="16"/>
      <c r="BY431" s="17"/>
      <c r="BZ431" s="16"/>
      <c r="CA431" s="17"/>
      <c r="CB431" s="16"/>
      <c r="CC431" s="17"/>
      <c r="CD431" s="16"/>
      <c r="CE431" s="15"/>
      <c r="CF431" s="16"/>
      <c r="CG431" s="15"/>
      <c r="CH431" s="16"/>
      <c r="CI431" s="15"/>
      <c r="CJ431" s="16"/>
      <c r="CK431" s="15"/>
      <c r="CL431" s="16"/>
      <c r="CM431" s="15"/>
      <c r="CN431" s="16"/>
      <c r="CO431" s="15"/>
      <c r="CP431" s="16"/>
      <c r="CQ431" s="19"/>
      <c r="CR431" s="20">
        <f t="shared" si="31"/>
        <v>57080</v>
      </c>
      <c r="CS431" s="20">
        <f t="shared" si="31"/>
        <v>47840</v>
      </c>
      <c r="CT431" s="21">
        <f t="shared" si="32"/>
        <v>9240</v>
      </c>
      <c r="CU431" s="1"/>
      <c r="CV431" s="1"/>
    </row>
    <row r="432" spans="1:100" ht="20.25" customHeight="1">
      <c r="A432" s="7">
        <v>149</v>
      </c>
      <c r="B432" s="35" t="s">
        <v>469</v>
      </c>
      <c r="C432" s="9" t="s">
        <v>470</v>
      </c>
      <c r="D432" s="9" t="s">
        <v>1414</v>
      </c>
      <c r="E432" s="9" t="s">
        <v>1412</v>
      </c>
      <c r="F432" s="10" t="s">
        <v>471</v>
      </c>
      <c r="G432" s="143"/>
      <c r="H432" s="24"/>
      <c r="I432" s="12">
        <v>6600</v>
      </c>
      <c r="J432" s="24"/>
      <c r="K432" s="27">
        <f>CT432</f>
        <v>27720</v>
      </c>
      <c r="L432" s="2"/>
      <c r="M432" s="15">
        <v>1500</v>
      </c>
      <c r="N432" s="16">
        <v>1500</v>
      </c>
      <c r="O432" s="15">
        <v>1000</v>
      </c>
      <c r="P432" s="16">
        <v>0</v>
      </c>
      <c r="Q432" s="15">
        <v>5000</v>
      </c>
      <c r="R432" s="16">
        <v>0</v>
      </c>
      <c r="S432" s="15">
        <v>8000</v>
      </c>
      <c r="T432" s="16">
        <v>0</v>
      </c>
      <c r="U432" s="17"/>
      <c r="V432" s="16"/>
      <c r="W432" s="15"/>
      <c r="X432" s="16"/>
      <c r="Y432" s="18">
        <v>4620</v>
      </c>
      <c r="Z432" s="16">
        <v>18620</v>
      </c>
      <c r="AA432" s="18">
        <v>4620</v>
      </c>
      <c r="AB432" s="16"/>
      <c r="AC432" s="18">
        <v>4620</v>
      </c>
      <c r="AD432" s="16">
        <v>0</v>
      </c>
      <c r="AE432" s="18">
        <v>4620</v>
      </c>
      <c r="AF432" s="16">
        <v>9240</v>
      </c>
      <c r="AG432" s="18">
        <v>4620</v>
      </c>
      <c r="AH432" s="16"/>
      <c r="AI432" s="18">
        <v>4620</v>
      </c>
      <c r="AJ432" s="16"/>
      <c r="AK432" s="18">
        <v>4620</v>
      </c>
      <c r="AL432" s="16"/>
      <c r="AM432" s="18">
        <v>4620</v>
      </c>
      <c r="AN432" s="16"/>
      <c r="AO432" s="18">
        <v>4620</v>
      </c>
      <c r="AP432" s="16"/>
      <c r="AQ432" s="17"/>
      <c r="AR432" s="16"/>
      <c r="AS432" s="17"/>
      <c r="AT432" s="16"/>
      <c r="AU432" s="17"/>
      <c r="AV432" s="16"/>
      <c r="AW432" s="17"/>
      <c r="AX432" s="16"/>
      <c r="AY432" s="17"/>
      <c r="AZ432" s="16"/>
      <c r="BA432" s="17"/>
      <c r="BB432" s="16"/>
      <c r="BC432" s="17"/>
      <c r="BD432" s="16"/>
      <c r="BE432" s="17"/>
      <c r="BF432" s="16"/>
      <c r="BG432" s="17"/>
      <c r="BH432" s="16"/>
      <c r="BI432" s="17"/>
      <c r="BJ432" s="16"/>
      <c r="BK432" s="17"/>
      <c r="BL432" s="16"/>
      <c r="BM432" s="17"/>
      <c r="BN432" s="16"/>
      <c r="BO432" s="17"/>
      <c r="BP432" s="16"/>
      <c r="BQ432" s="17"/>
      <c r="BR432" s="16"/>
      <c r="BS432" s="17"/>
      <c r="BT432" s="16"/>
      <c r="BU432" s="17"/>
      <c r="BV432" s="16"/>
      <c r="BW432" s="17"/>
      <c r="BX432" s="16"/>
      <c r="BY432" s="17"/>
      <c r="BZ432" s="16"/>
      <c r="CA432" s="17"/>
      <c r="CB432" s="16"/>
      <c r="CC432" s="17"/>
      <c r="CD432" s="16"/>
      <c r="CE432" s="15"/>
      <c r="CF432" s="16"/>
      <c r="CG432" s="15"/>
      <c r="CH432" s="16"/>
      <c r="CI432" s="15"/>
      <c r="CJ432" s="16"/>
      <c r="CK432" s="15"/>
      <c r="CL432" s="16"/>
      <c r="CM432" s="15"/>
      <c r="CN432" s="16"/>
      <c r="CO432" s="15"/>
      <c r="CP432" s="16"/>
      <c r="CQ432" s="19"/>
      <c r="CR432" s="20">
        <f t="shared" si="31"/>
        <v>57080</v>
      </c>
      <c r="CS432" s="20">
        <f t="shared" si="31"/>
        <v>29360</v>
      </c>
      <c r="CT432" s="21">
        <f t="shared" si="32"/>
        <v>27720</v>
      </c>
      <c r="CU432" s="1"/>
      <c r="CV432" s="1"/>
    </row>
    <row r="433" spans="1:100" ht="20.25" customHeight="1">
      <c r="A433" s="7">
        <v>234</v>
      </c>
      <c r="B433" s="35" t="s">
        <v>1267</v>
      </c>
      <c r="C433" s="9" t="s">
        <v>1268</v>
      </c>
      <c r="D433" s="9" t="s">
        <v>1414</v>
      </c>
      <c r="E433" s="9" t="s">
        <v>1411</v>
      </c>
      <c r="F433" s="83" t="s">
        <v>1269</v>
      </c>
      <c r="G433" s="26"/>
      <c r="H433" s="84"/>
      <c r="I433" s="62">
        <v>6600</v>
      </c>
      <c r="J433" s="84"/>
      <c r="K433" s="27">
        <f>CV433</f>
        <v>0</v>
      </c>
      <c r="L433" s="2"/>
      <c r="M433" s="15">
        <v>1500</v>
      </c>
      <c r="N433" s="16">
        <v>1500</v>
      </c>
      <c r="O433" s="15">
        <v>1000</v>
      </c>
      <c r="P433" s="16">
        <v>1000</v>
      </c>
      <c r="Q433" s="15">
        <v>5000</v>
      </c>
      <c r="R433" s="16">
        <v>5000</v>
      </c>
      <c r="S433" s="15">
        <v>8000</v>
      </c>
      <c r="T433" s="16">
        <v>0</v>
      </c>
      <c r="U433" s="15"/>
      <c r="V433" s="16"/>
      <c r="W433" s="18">
        <v>4620</v>
      </c>
      <c r="X433" s="16">
        <f>4620+8000</f>
        <v>12620</v>
      </c>
      <c r="Y433" s="18">
        <v>4620</v>
      </c>
      <c r="Z433" s="16">
        <v>4620</v>
      </c>
      <c r="AA433" s="18">
        <v>4620</v>
      </c>
      <c r="AB433" s="16">
        <v>4620</v>
      </c>
      <c r="AC433" s="18">
        <v>4620</v>
      </c>
      <c r="AD433" s="16">
        <v>4620</v>
      </c>
      <c r="AE433" s="18">
        <v>4620</v>
      </c>
      <c r="AF433" s="16">
        <v>4620</v>
      </c>
      <c r="AG433" s="18">
        <v>4620</v>
      </c>
      <c r="AH433" s="16">
        <v>4620</v>
      </c>
      <c r="AI433" s="18">
        <v>4620</v>
      </c>
      <c r="AJ433" s="16"/>
      <c r="AK433" s="18">
        <v>4620</v>
      </c>
      <c r="AL433" s="16"/>
      <c r="AM433" s="18">
        <v>4620</v>
      </c>
      <c r="AN433" s="16">
        <f>4620+4620+4620</f>
        <v>13860</v>
      </c>
      <c r="AO433" s="85"/>
      <c r="AP433" s="16"/>
      <c r="AQ433" s="85"/>
      <c r="AR433" s="16"/>
      <c r="AS433" s="85"/>
      <c r="AT433" s="16"/>
      <c r="AU433" s="17"/>
      <c r="AV433" s="16"/>
      <c r="AW433" s="17"/>
      <c r="AX433" s="16"/>
      <c r="AY433" s="17"/>
      <c r="AZ433" s="16"/>
      <c r="BA433" s="17"/>
      <c r="BB433" s="16"/>
      <c r="BC433" s="17"/>
      <c r="BD433" s="16"/>
      <c r="BE433" s="17"/>
      <c r="BF433" s="16"/>
      <c r="BG433" s="17"/>
      <c r="BH433" s="16"/>
      <c r="BI433" s="17"/>
      <c r="BJ433" s="16"/>
      <c r="BK433" s="17"/>
      <c r="BL433" s="16"/>
      <c r="BM433" s="17"/>
      <c r="BN433" s="16"/>
      <c r="BO433" s="17"/>
      <c r="BP433" s="16"/>
      <c r="BQ433" s="17"/>
      <c r="BR433" s="16"/>
      <c r="BS433" s="17"/>
      <c r="BT433" s="16"/>
      <c r="BU433" s="17"/>
      <c r="BV433" s="16"/>
      <c r="BW433" s="17"/>
      <c r="BX433" s="16"/>
      <c r="BY433" s="17"/>
      <c r="BZ433" s="16"/>
      <c r="CA433" s="17"/>
      <c r="CB433" s="16"/>
      <c r="CC433" s="17"/>
      <c r="CD433" s="16"/>
      <c r="CE433" s="15"/>
      <c r="CF433" s="16"/>
      <c r="CG433" s="15"/>
      <c r="CH433" s="16"/>
      <c r="CI433" s="15"/>
      <c r="CJ433" s="16"/>
      <c r="CK433" s="15"/>
      <c r="CL433" s="16"/>
      <c r="CM433" s="15"/>
      <c r="CN433" s="16"/>
      <c r="CO433" s="15"/>
      <c r="CP433" s="16"/>
      <c r="CQ433" s="19"/>
      <c r="CR433" s="20">
        <f t="shared" si="31"/>
        <v>57080</v>
      </c>
      <c r="CS433" s="20">
        <f t="shared" si="31"/>
        <v>57080</v>
      </c>
      <c r="CT433" s="21">
        <f t="shared" si="32"/>
        <v>0</v>
      </c>
      <c r="CU433" s="1"/>
      <c r="CV433" s="1"/>
    </row>
    <row r="434" spans="1:100" ht="20.25" customHeight="1">
      <c r="A434" s="7">
        <v>235</v>
      </c>
      <c r="B434" s="35" t="s">
        <v>1270</v>
      </c>
      <c r="C434" s="9" t="s">
        <v>1271</v>
      </c>
      <c r="D434" s="9" t="s">
        <v>1414</v>
      </c>
      <c r="E434" s="9" t="s">
        <v>1411</v>
      </c>
      <c r="F434" s="83" t="s">
        <v>1272</v>
      </c>
      <c r="G434" s="26"/>
      <c r="H434" s="84"/>
      <c r="I434" s="62">
        <v>6600</v>
      </c>
      <c r="J434" s="84"/>
      <c r="K434" s="27">
        <f>CV434</f>
        <v>0</v>
      </c>
      <c r="L434" s="2"/>
      <c r="M434" s="15">
        <v>1500</v>
      </c>
      <c r="N434" s="16">
        <v>1500</v>
      </c>
      <c r="O434" s="15">
        <v>1000</v>
      </c>
      <c r="P434" s="16">
        <v>1000</v>
      </c>
      <c r="Q434" s="15">
        <v>5000</v>
      </c>
      <c r="R434" s="16">
        <v>5000</v>
      </c>
      <c r="S434" s="15">
        <v>8000</v>
      </c>
      <c r="T434" s="16">
        <v>0</v>
      </c>
      <c r="U434" s="15"/>
      <c r="V434" s="16"/>
      <c r="W434" s="18">
        <v>4620</v>
      </c>
      <c r="X434" s="16">
        <v>0</v>
      </c>
      <c r="Y434" s="18">
        <v>4620</v>
      </c>
      <c r="Z434" s="16">
        <v>0</v>
      </c>
      <c r="AA434" s="18">
        <v>4620</v>
      </c>
      <c r="AB434" s="16">
        <v>0</v>
      </c>
      <c r="AC434" s="18">
        <v>4620</v>
      </c>
      <c r="AD434" s="16">
        <v>21860</v>
      </c>
      <c r="AE434" s="18">
        <v>4620</v>
      </c>
      <c r="AF434" s="16"/>
      <c r="AG434" s="18">
        <v>4620</v>
      </c>
      <c r="AH434" s="16"/>
      <c r="AI434" s="18">
        <v>4620</v>
      </c>
      <c r="AJ434" s="16"/>
      <c r="AK434" s="18">
        <v>4620</v>
      </c>
      <c r="AL434" s="16"/>
      <c r="AM434" s="18">
        <v>4620</v>
      </c>
      <c r="AN434" s="16"/>
      <c r="AO434" s="85"/>
      <c r="AP434" s="16"/>
      <c r="AQ434" s="85"/>
      <c r="AR434" s="16"/>
      <c r="AS434" s="85"/>
      <c r="AT434" s="16"/>
      <c r="AU434" s="17"/>
      <c r="AV434" s="16"/>
      <c r="AW434" s="17"/>
      <c r="AX434" s="16"/>
      <c r="AY434" s="17"/>
      <c r="AZ434" s="16"/>
      <c r="BA434" s="17"/>
      <c r="BB434" s="16"/>
      <c r="BC434" s="17"/>
      <c r="BD434" s="16"/>
      <c r="BE434" s="17"/>
      <c r="BF434" s="16"/>
      <c r="BG434" s="17"/>
      <c r="BH434" s="16"/>
      <c r="BI434" s="17"/>
      <c r="BJ434" s="16"/>
      <c r="BK434" s="17"/>
      <c r="BL434" s="16"/>
      <c r="BM434" s="17"/>
      <c r="BN434" s="16"/>
      <c r="BO434" s="17"/>
      <c r="BP434" s="16"/>
      <c r="BQ434" s="17"/>
      <c r="BR434" s="16"/>
      <c r="BS434" s="17"/>
      <c r="BT434" s="16"/>
      <c r="BU434" s="17"/>
      <c r="BV434" s="16"/>
      <c r="BW434" s="17"/>
      <c r="BX434" s="16"/>
      <c r="BY434" s="17"/>
      <c r="BZ434" s="16"/>
      <c r="CA434" s="17"/>
      <c r="CB434" s="16"/>
      <c r="CC434" s="17"/>
      <c r="CD434" s="16"/>
      <c r="CE434" s="15"/>
      <c r="CF434" s="16"/>
      <c r="CG434" s="15"/>
      <c r="CH434" s="16"/>
      <c r="CI434" s="15"/>
      <c r="CJ434" s="16"/>
      <c r="CK434" s="15"/>
      <c r="CL434" s="16"/>
      <c r="CM434" s="15"/>
      <c r="CN434" s="16"/>
      <c r="CO434" s="15"/>
      <c r="CP434" s="16"/>
      <c r="CQ434" s="19"/>
      <c r="CR434" s="20">
        <f t="shared" si="31"/>
        <v>57080</v>
      </c>
      <c r="CS434" s="20">
        <f t="shared" si="31"/>
        <v>29360</v>
      </c>
      <c r="CT434" s="21">
        <f t="shared" si="32"/>
        <v>27720</v>
      </c>
      <c r="CU434" s="1"/>
      <c r="CV434" s="1"/>
    </row>
    <row r="435" spans="1:100" ht="20.25" customHeight="1">
      <c r="A435" s="7">
        <v>150</v>
      </c>
      <c r="B435" s="35" t="s">
        <v>472</v>
      </c>
      <c r="C435" s="9" t="s">
        <v>473</v>
      </c>
      <c r="D435" s="9" t="s">
        <v>1414</v>
      </c>
      <c r="E435" s="9" t="s">
        <v>1412</v>
      </c>
      <c r="F435" s="10" t="s">
        <v>474</v>
      </c>
      <c r="G435" s="26"/>
      <c r="H435" s="154" t="s">
        <v>109</v>
      </c>
      <c r="I435" s="12"/>
      <c r="J435" s="154" t="s">
        <v>109</v>
      </c>
      <c r="K435" s="27">
        <f>CT435</f>
        <v>0</v>
      </c>
      <c r="L435" s="2"/>
      <c r="M435" s="15">
        <v>1500</v>
      </c>
      <c r="N435" s="16">
        <v>1500</v>
      </c>
      <c r="O435" s="15">
        <v>1000</v>
      </c>
      <c r="P435" s="16">
        <v>1000</v>
      </c>
      <c r="Q435" s="15">
        <v>5000</v>
      </c>
      <c r="R435" s="16">
        <v>5000</v>
      </c>
      <c r="S435" s="15">
        <v>8000</v>
      </c>
      <c r="T435" s="16">
        <f>0+0</f>
        <v>0</v>
      </c>
      <c r="U435" s="17"/>
      <c r="V435" s="16"/>
      <c r="W435" s="15"/>
      <c r="X435" s="16"/>
      <c r="Y435" s="18">
        <v>4620</v>
      </c>
      <c r="Z435" s="16">
        <v>4620</v>
      </c>
      <c r="AA435" s="18">
        <v>4620</v>
      </c>
      <c r="AB435" s="16">
        <v>4620</v>
      </c>
      <c r="AC435" s="18">
        <v>4620</v>
      </c>
      <c r="AD435" s="16">
        <v>4620</v>
      </c>
      <c r="AE435" s="18">
        <v>4620</v>
      </c>
      <c r="AF435" s="16">
        <v>6620</v>
      </c>
      <c r="AG435" s="18">
        <v>4620</v>
      </c>
      <c r="AH435" s="16">
        <v>10620</v>
      </c>
      <c r="AI435" s="18">
        <v>4620</v>
      </c>
      <c r="AJ435" s="16">
        <v>4620</v>
      </c>
      <c r="AK435" s="18"/>
      <c r="AL435" s="16"/>
      <c r="AM435" s="18"/>
      <c r="AN435" s="16"/>
      <c r="AO435" s="18"/>
      <c r="AP435" s="16"/>
      <c r="AQ435" s="17"/>
      <c r="AR435" s="16"/>
      <c r="AS435" s="17"/>
      <c r="AT435" s="16"/>
      <c r="AU435" s="17"/>
      <c r="AV435" s="16"/>
      <c r="AW435" s="17"/>
      <c r="AX435" s="16"/>
      <c r="AY435" s="17"/>
      <c r="AZ435" s="16"/>
      <c r="BA435" s="17"/>
      <c r="BB435" s="16"/>
      <c r="BC435" s="17"/>
      <c r="BD435" s="16"/>
      <c r="BE435" s="17"/>
      <c r="BF435" s="16"/>
      <c r="BG435" s="17"/>
      <c r="BH435" s="16"/>
      <c r="BI435" s="17"/>
      <c r="BJ435" s="16"/>
      <c r="BK435" s="17"/>
      <c r="BL435" s="16"/>
      <c r="BM435" s="17"/>
      <c r="BN435" s="16"/>
      <c r="BO435" s="17"/>
      <c r="BP435" s="16"/>
      <c r="BQ435" s="17"/>
      <c r="BR435" s="16"/>
      <c r="BS435" s="17"/>
      <c r="BT435" s="16"/>
      <c r="BU435" s="17"/>
      <c r="BV435" s="16"/>
      <c r="BW435" s="17"/>
      <c r="BX435" s="16"/>
      <c r="BY435" s="17"/>
      <c r="BZ435" s="16"/>
      <c r="CA435" s="17"/>
      <c r="CB435" s="16"/>
      <c r="CC435" s="17"/>
      <c r="CD435" s="16"/>
      <c r="CE435" s="15"/>
      <c r="CF435" s="16"/>
      <c r="CG435" s="15"/>
      <c r="CH435" s="16"/>
      <c r="CI435" s="15"/>
      <c r="CJ435" s="16"/>
      <c r="CK435" s="15"/>
      <c r="CL435" s="16"/>
      <c r="CM435" s="15"/>
      <c r="CN435" s="16"/>
      <c r="CO435" s="15"/>
      <c r="CP435" s="16"/>
      <c r="CQ435" s="19"/>
      <c r="CR435" s="20">
        <f t="shared" si="31"/>
        <v>43220</v>
      </c>
      <c r="CS435" s="20">
        <f t="shared" si="31"/>
        <v>43220</v>
      </c>
      <c r="CT435" s="21">
        <f t="shared" si="32"/>
        <v>0</v>
      </c>
      <c r="CU435" s="1"/>
      <c r="CV435" s="1"/>
    </row>
    <row r="436" spans="1:100" ht="20.25" customHeight="1">
      <c r="A436" s="7">
        <v>236</v>
      </c>
      <c r="B436" s="35" t="s">
        <v>1273</v>
      </c>
      <c r="C436" s="9" t="s">
        <v>1274</v>
      </c>
      <c r="D436" s="9" t="s">
        <v>1414</v>
      </c>
      <c r="E436" s="9" t="s">
        <v>1411</v>
      </c>
      <c r="F436" s="83" t="s">
        <v>1275</v>
      </c>
      <c r="G436" s="26"/>
      <c r="H436" s="84"/>
      <c r="I436" s="62">
        <v>6600</v>
      </c>
      <c r="J436" s="84"/>
      <c r="K436" s="27">
        <f>CV436</f>
        <v>0</v>
      </c>
      <c r="L436" s="2"/>
      <c r="M436" s="15">
        <v>1500</v>
      </c>
      <c r="N436" s="16">
        <v>1500</v>
      </c>
      <c r="O436" s="15">
        <v>1000</v>
      </c>
      <c r="P436" s="16">
        <v>1000</v>
      </c>
      <c r="Q436" s="15">
        <v>5000</v>
      </c>
      <c r="R436" s="16">
        <v>0</v>
      </c>
      <c r="S436" s="15">
        <v>8000</v>
      </c>
      <c r="T436" s="16">
        <v>0</v>
      </c>
      <c r="U436" s="15"/>
      <c r="V436" s="16"/>
      <c r="W436" s="18">
        <v>4620</v>
      </c>
      <c r="X436" s="16">
        <v>0</v>
      </c>
      <c r="Y436" s="18">
        <v>4620</v>
      </c>
      <c r="Z436" s="16">
        <v>0</v>
      </c>
      <c r="AA436" s="18">
        <v>4620</v>
      </c>
      <c r="AB436" s="16">
        <f>17620+0</f>
        <v>17620</v>
      </c>
      <c r="AC436" s="18">
        <v>4620</v>
      </c>
      <c r="AD436" s="16">
        <v>13860</v>
      </c>
      <c r="AE436" s="18">
        <v>4620</v>
      </c>
      <c r="AF436" s="16"/>
      <c r="AG436" s="18">
        <v>4620</v>
      </c>
      <c r="AH436" s="16"/>
      <c r="AI436" s="18">
        <v>4620</v>
      </c>
      <c r="AJ436" s="16"/>
      <c r="AK436" s="18">
        <v>4620</v>
      </c>
      <c r="AL436" s="16"/>
      <c r="AM436" s="18">
        <v>4620</v>
      </c>
      <c r="AN436" s="16"/>
      <c r="AO436" s="85"/>
      <c r="AP436" s="16"/>
      <c r="AQ436" s="85"/>
      <c r="AR436" s="16"/>
      <c r="AS436" s="85"/>
      <c r="AT436" s="16"/>
      <c r="AU436" s="17"/>
      <c r="AV436" s="16"/>
      <c r="AW436" s="17"/>
      <c r="AX436" s="16"/>
      <c r="AY436" s="17"/>
      <c r="AZ436" s="16"/>
      <c r="BA436" s="17"/>
      <c r="BB436" s="16"/>
      <c r="BC436" s="17"/>
      <c r="BD436" s="16"/>
      <c r="BE436" s="17"/>
      <c r="BF436" s="16"/>
      <c r="BG436" s="17"/>
      <c r="BH436" s="16"/>
      <c r="BI436" s="17"/>
      <c r="BJ436" s="16"/>
      <c r="BK436" s="17"/>
      <c r="BL436" s="16"/>
      <c r="BM436" s="17"/>
      <c r="BN436" s="16"/>
      <c r="BO436" s="17"/>
      <c r="BP436" s="16"/>
      <c r="BQ436" s="17"/>
      <c r="BR436" s="16"/>
      <c r="BS436" s="17"/>
      <c r="BT436" s="16"/>
      <c r="BU436" s="17"/>
      <c r="BV436" s="16"/>
      <c r="BW436" s="17"/>
      <c r="BX436" s="16"/>
      <c r="BY436" s="17"/>
      <c r="BZ436" s="16"/>
      <c r="CA436" s="17"/>
      <c r="CB436" s="16"/>
      <c r="CC436" s="17"/>
      <c r="CD436" s="16"/>
      <c r="CE436" s="15"/>
      <c r="CF436" s="16"/>
      <c r="CG436" s="15"/>
      <c r="CH436" s="16"/>
      <c r="CI436" s="15"/>
      <c r="CJ436" s="16"/>
      <c r="CK436" s="15"/>
      <c r="CL436" s="16"/>
      <c r="CM436" s="15"/>
      <c r="CN436" s="16"/>
      <c r="CO436" s="15"/>
      <c r="CP436" s="16"/>
      <c r="CQ436" s="19"/>
      <c r="CR436" s="20">
        <f t="shared" si="31"/>
        <v>57080</v>
      </c>
      <c r="CS436" s="20">
        <f t="shared" si="31"/>
        <v>33980</v>
      </c>
      <c r="CT436" s="21">
        <f t="shared" si="32"/>
        <v>23100</v>
      </c>
      <c r="CU436" s="1"/>
      <c r="CV436" s="1"/>
    </row>
    <row r="437" spans="1:100" ht="21.75" customHeight="1">
      <c r="A437" s="7">
        <v>237</v>
      </c>
      <c r="B437" s="35" t="s">
        <v>1276</v>
      </c>
      <c r="C437" s="9" t="s">
        <v>1277</v>
      </c>
      <c r="D437" s="9" t="s">
        <v>1414</v>
      </c>
      <c r="E437" s="9" t="s">
        <v>1411</v>
      </c>
      <c r="F437" s="83" t="s">
        <v>1278</v>
      </c>
      <c r="G437" s="26"/>
      <c r="H437" s="146"/>
      <c r="I437" s="62">
        <v>6600</v>
      </c>
      <c r="J437" s="146"/>
      <c r="K437" s="27">
        <f>CV437</f>
        <v>0</v>
      </c>
      <c r="L437" s="2"/>
      <c r="M437" s="15">
        <v>1500</v>
      </c>
      <c r="N437" s="16">
        <v>1500</v>
      </c>
      <c r="O437" s="15">
        <v>1000</v>
      </c>
      <c r="P437" s="16">
        <v>1000</v>
      </c>
      <c r="Q437" s="15">
        <v>5000</v>
      </c>
      <c r="R437" s="16">
        <v>5000</v>
      </c>
      <c r="S437" s="15">
        <v>8000</v>
      </c>
      <c r="T437" s="16">
        <v>0</v>
      </c>
      <c r="U437" s="15"/>
      <c r="V437" s="16"/>
      <c r="W437" s="18">
        <v>4620</v>
      </c>
      <c r="X437" s="16">
        <v>0</v>
      </c>
      <c r="Y437" s="18">
        <v>4620</v>
      </c>
      <c r="Z437" s="16">
        <v>0</v>
      </c>
      <c r="AA437" s="18">
        <v>4620</v>
      </c>
      <c r="AB437" s="16"/>
      <c r="AC437" s="18">
        <v>4620</v>
      </c>
      <c r="AD437" s="16">
        <v>14000</v>
      </c>
      <c r="AE437" s="18">
        <v>4620</v>
      </c>
      <c r="AF437" s="16"/>
      <c r="AG437" s="18">
        <v>4620</v>
      </c>
      <c r="AH437" s="16"/>
      <c r="AI437" s="18">
        <v>4620</v>
      </c>
      <c r="AJ437" s="16"/>
      <c r="AK437" s="18">
        <v>4620</v>
      </c>
      <c r="AL437" s="16"/>
      <c r="AM437" s="18">
        <v>4620</v>
      </c>
      <c r="AN437" s="16">
        <v>13860</v>
      </c>
      <c r="AO437" s="85"/>
      <c r="AP437" s="16"/>
      <c r="AQ437" s="85"/>
      <c r="AR437" s="16"/>
      <c r="AS437" s="85"/>
      <c r="AT437" s="16"/>
      <c r="AU437" s="17"/>
      <c r="AV437" s="16"/>
      <c r="AW437" s="17"/>
      <c r="AX437" s="16"/>
      <c r="AY437" s="17"/>
      <c r="AZ437" s="16"/>
      <c r="BA437" s="17"/>
      <c r="BB437" s="16"/>
      <c r="BC437" s="17"/>
      <c r="BD437" s="16"/>
      <c r="BE437" s="17"/>
      <c r="BF437" s="16"/>
      <c r="BG437" s="17"/>
      <c r="BH437" s="16"/>
      <c r="BI437" s="17"/>
      <c r="BJ437" s="16"/>
      <c r="BK437" s="17"/>
      <c r="BL437" s="16"/>
      <c r="BM437" s="17"/>
      <c r="BN437" s="16"/>
      <c r="BO437" s="17"/>
      <c r="BP437" s="16"/>
      <c r="BQ437" s="17"/>
      <c r="BR437" s="16"/>
      <c r="BS437" s="17"/>
      <c r="BT437" s="16"/>
      <c r="BU437" s="17"/>
      <c r="BV437" s="16"/>
      <c r="BW437" s="17"/>
      <c r="BX437" s="16"/>
      <c r="BY437" s="17"/>
      <c r="BZ437" s="16"/>
      <c r="CA437" s="17"/>
      <c r="CB437" s="16"/>
      <c r="CC437" s="17"/>
      <c r="CD437" s="16"/>
      <c r="CE437" s="15"/>
      <c r="CF437" s="16"/>
      <c r="CG437" s="15"/>
      <c r="CH437" s="16"/>
      <c r="CI437" s="15"/>
      <c r="CJ437" s="16"/>
      <c r="CK437" s="15"/>
      <c r="CL437" s="16"/>
      <c r="CM437" s="15"/>
      <c r="CN437" s="16"/>
      <c r="CO437" s="15"/>
      <c r="CP437" s="16"/>
      <c r="CQ437" s="19"/>
      <c r="CR437" s="20">
        <f t="shared" si="31"/>
        <v>57080</v>
      </c>
      <c r="CS437" s="20">
        <f t="shared" si="31"/>
        <v>35360</v>
      </c>
      <c r="CT437" s="21">
        <f t="shared" si="32"/>
        <v>21720</v>
      </c>
      <c r="CU437" s="1"/>
      <c r="CV437" s="1"/>
    </row>
    <row r="438" spans="1:100" ht="20.25" customHeight="1">
      <c r="A438" s="7">
        <v>238</v>
      </c>
      <c r="B438" s="35" t="s">
        <v>1279</v>
      </c>
      <c r="C438" s="9" t="s">
        <v>1280</v>
      </c>
      <c r="D438" s="9" t="s">
        <v>1414</v>
      </c>
      <c r="E438" s="9" t="s">
        <v>1411</v>
      </c>
      <c r="F438" s="83" t="s">
        <v>1281</v>
      </c>
      <c r="G438" s="26"/>
      <c r="H438" s="84"/>
      <c r="I438" s="62">
        <v>6600</v>
      </c>
      <c r="J438" s="84"/>
      <c r="K438" s="27">
        <f>CV438</f>
        <v>0</v>
      </c>
      <c r="L438" s="2"/>
      <c r="M438" s="15">
        <v>1500</v>
      </c>
      <c r="N438" s="16">
        <v>1500</v>
      </c>
      <c r="O438" s="15">
        <v>1000</v>
      </c>
      <c r="P438" s="16">
        <v>1000</v>
      </c>
      <c r="Q438" s="15">
        <v>5000</v>
      </c>
      <c r="R438" s="16">
        <v>5000</v>
      </c>
      <c r="S438" s="15">
        <v>8000</v>
      </c>
      <c r="T438" s="16"/>
      <c r="U438" s="15"/>
      <c r="V438" s="16"/>
      <c r="W438" s="18">
        <v>4620</v>
      </c>
      <c r="X438" s="16">
        <v>4620</v>
      </c>
      <c r="Y438" s="18">
        <v>4620</v>
      </c>
      <c r="Z438" s="16">
        <v>0</v>
      </c>
      <c r="AA438" s="18">
        <v>4620</v>
      </c>
      <c r="AB438" s="16">
        <v>0</v>
      </c>
      <c r="AC438" s="18">
        <v>4620</v>
      </c>
      <c r="AD438" s="16">
        <v>9240</v>
      </c>
      <c r="AE438" s="18">
        <v>4620</v>
      </c>
      <c r="AF438" s="16">
        <v>12620</v>
      </c>
      <c r="AG438" s="18">
        <v>4620</v>
      </c>
      <c r="AH438" s="16"/>
      <c r="AI438" s="18">
        <v>4620</v>
      </c>
      <c r="AJ438" s="16"/>
      <c r="AK438" s="18">
        <v>4620</v>
      </c>
      <c r="AL438" s="16">
        <v>9240</v>
      </c>
      <c r="AM438" s="18">
        <v>4620</v>
      </c>
      <c r="AN438" s="16">
        <v>9240</v>
      </c>
      <c r="AO438" s="85"/>
      <c r="AP438" s="16"/>
      <c r="AQ438" s="85"/>
      <c r="AR438" s="16"/>
      <c r="AS438" s="85"/>
      <c r="AT438" s="16"/>
      <c r="AU438" s="17"/>
      <c r="AV438" s="16"/>
      <c r="AW438" s="17"/>
      <c r="AX438" s="16"/>
      <c r="AY438" s="17"/>
      <c r="AZ438" s="16"/>
      <c r="BA438" s="17"/>
      <c r="BB438" s="16"/>
      <c r="BC438" s="17"/>
      <c r="BD438" s="16"/>
      <c r="BE438" s="17"/>
      <c r="BF438" s="16"/>
      <c r="BG438" s="17"/>
      <c r="BH438" s="16"/>
      <c r="BI438" s="17"/>
      <c r="BJ438" s="16"/>
      <c r="BK438" s="17"/>
      <c r="BL438" s="16"/>
      <c r="BM438" s="17"/>
      <c r="BN438" s="16"/>
      <c r="BO438" s="17"/>
      <c r="BP438" s="16"/>
      <c r="BQ438" s="17"/>
      <c r="BR438" s="16"/>
      <c r="BS438" s="17"/>
      <c r="BT438" s="16"/>
      <c r="BU438" s="17"/>
      <c r="BV438" s="16"/>
      <c r="BW438" s="17"/>
      <c r="BX438" s="16"/>
      <c r="BY438" s="17"/>
      <c r="BZ438" s="16"/>
      <c r="CA438" s="17"/>
      <c r="CB438" s="16"/>
      <c r="CC438" s="17"/>
      <c r="CD438" s="16"/>
      <c r="CE438" s="15"/>
      <c r="CF438" s="16"/>
      <c r="CG438" s="15"/>
      <c r="CH438" s="16"/>
      <c r="CI438" s="15"/>
      <c r="CJ438" s="16"/>
      <c r="CK438" s="15"/>
      <c r="CL438" s="16"/>
      <c r="CM438" s="15"/>
      <c r="CN438" s="16"/>
      <c r="CO438" s="15"/>
      <c r="CP438" s="16"/>
      <c r="CQ438" s="19"/>
      <c r="CR438" s="20">
        <f t="shared" si="31"/>
        <v>57080</v>
      </c>
      <c r="CS438" s="36">
        <f t="shared" si="31"/>
        <v>52460</v>
      </c>
      <c r="CT438" s="21">
        <f t="shared" si="32"/>
        <v>4620</v>
      </c>
      <c r="CU438" s="1"/>
      <c r="CV438" s="1"/>
    </row>
    <row r="439" spans="1:100" ht="20.25" customHeight="1">
      <c r="A439" s="7">
        <v>151</v>
      </c>
      <c r="B439" s="35" t="s">
        <v>475</v>
      </c>
      <c r="C439" s="9" t="s">
        <v>476</v>
      </c>
      <c r="D439" s="9" t="s">
        <v>1414</v>
      </c>
      <c r="E439" s="9" t="s">
        <v>1412</v>
      </c>
      <c r="F439" s="10" t="s">
        <v>477</v>
      </c>
      <c r="G439" s="26"/>
      <c r="H439" s="84" t="s">
        <v>1422</v>
      </c>
      <c r="I439" s="12">
        <v>3300</v>
      </c>
      <c r="J439" s="23" t="s">
        <v>71</v>
      </c>
      <c r="K439" s="27">
        <f>CT439</f>
        <v>0</v>
      </c>
      <c r="L439" s="2"/>
      <c r="M439" s="15">
        <v>1500</v>
      </c>
      <c r="N439" s="16">
        <v>1500</v>
      </c>
      <c r="O439" s="15">
        <v>1000</v>
      </c>
      <c r="P439" s="16">
        <v>1000</v>
      </c>
      <c r="Q439" s="15">
        <v>5000</v>
      </c>
      <c r="R439" s="16">
        <v>5000</v>
      </c>
      <c r="S439" s="15">
        <v>8000</v>
      </c>
      <c r="T439" s="16">
        <v>0</v>
      </c>
      <c r="U439" s="17"/>
      <c r="V439" s="16"/>
      <c r="W439" s="15"/>
      <c r="X439" s="16"/>
      <c r="Y439" s="18">
        <v>2310</v>
      </c>
      <c r="Z439" s="16">
        <v>0</v>
      </c>
      <c r="AA439" s="18">
        <v>2310</v>
      </c>
      <c r="AB439" s="16">
        <v>0</v>
      </c>
      <c r="AC439" s="18">
        <v>2310</v>
      </c>
      <c r="AD439" s="16">
        <v>0</v>
      </c>
      <c r="AE439" s="18">
        <v>2310</v>
      </c>
      <c r="AF439" s="16">
        <v>17240</v>
      </c>
      <c r="AG439" s="18">
        <v>2310</v>
      </c>
      <c r="AH439" s="16"/>
      <c r="AI439" s="18">
        <v>2310</v>
      </c>
      <c r="AJ439" s="16"/>
      <c r="AK439" s="18">
        <v>2310</v>
      </c>
      <c r="AL439" s="16"/>
      <c r="AM439" s="18">
        <v>2310</v>
      </c>
      <c r="AN439" s="16"/>
      <c r="AO439" s="18">
        <v>2310</v>
      </c>
      <c r="AP439" s="16">
        <v>11550</v>
      </c>
      <c r="AQ439" s="17"/>
      <c r="AR439" s="16"/>
      <c r="AS439" s="17"/>
      <c r="AT439" s="16"/>
      <c r="AU439" s="17"/>
      <c r="AV439" s="16"/>
      <c r="AW439" s="17"/>
      <c r="AX439" s="16"/>
      <c r="AY439" s="17"/>
      <c r="AZ439" s="16"/>
      <c r="BA439" s="17"/>
      <c r="BB439" s="16"/>
      <c r="BC439" s="17"/>
      <c r="BD439" s="16"/>
      <c r="BE439" s="17"/>
      <c r="BF439" s="16"/>
      <c r="BG439" s="17"/>
      <c r="BH439" s="16"/>
      <c r="BI439" s="17"/>
      <c r="BJ439" s="16"/>
      <c r="BK439" s="17"/>
      <c r="BL439" s="16"/>
      <c r="BM439" s="17"/>
      <c r="BN439" s="16"/>
      <c r="BO439" s="17"/>
      <c r="BP439" s="16"/>
      <c r="BQ439" s="17"/>
      <c r="BR439" s="16"/>
      <c r="BS439" s="17"/>
      <c r="BT439" s="16"/>
      <c r="BU439" s="17"/>
      <c r="BV439" s="16"/>
      <c r="BW439" s="17"/>
      <c r="BX439" s="16"/>
      <c r="BY439" s="17"/>
      <c r="BZ439" s="16"/>
      <c r="CA439" s="17"/>
      <c r="CB439" s="16"/>
      <c r="CC439" s="17"/>
      <c r="CD439" s="16"/>
      <c r="CE439" s="15"/>
      <c r="CF439" s="16"/>
      <c r="CG439" s="15"/>
      <c r="CH439" s="16"/>
      <c r="CI439" s="15"/>
      <c r="CJ439" s="16"/>
      <c r="CK439" s="15"/>
      <c r="CL439" s="16"/>
      <c r="CM439" s="15"/>
      <c r="CN439" s="16"/>
      <c r="CO439" s="15"/>
      <c r="CP439" s="16"/>
      <c r="CQ439" s="19"/>
      <c r="CR439" s="20">
        <f t="shared" si="31"/>
        <v>36290</v>
      </c>
      <c r="CS439" s="20">
        <f t="shared" si="31"/>
        <v>36290</v>
      </c>
      <c r="CT439" s="21">
        <f t="shared" si="32"/>
        <v>0</v>
      </c>
      <c r="CU439" s="1"/>
      <c r="CV439" s="1"/>
    </row>
    <row r="440" spans="1:100" ht="20.25" customHeight="1">
      <c r="A440" s="7">
        <v>152</v>
      </c>
      <c r="B440" s="41" t="s">
        <v>478</v>
      </c>
      <c r="C440" s="9" t="s">
        <v>479</v>
      </c>
      <c r="D440" s="9" t="s">
        <v>1414</v>
      </c>
      <c r="E440" s="9" t="s">
        <v>1412</v>
      </c>
      <c r="F440" s="47" t="s">
        <v>480</v>
      </c>
      <c r="G440" s="26"/>
      <c r="H440" s="24"/>
      <c r="I440" s="12">
        <v>6600</v>
      </c>
      <c r="J440" s="24"/>
      <c r="K440" s="27">
        <f>CT440</f>
        <v>45580</v>
      </c>
      <c r="L440" s="2"/>
      <c r="M440" s="15">
        <v>1500</v>
      </c>
      <c r="N440" s="16">
        <v>1500</v>
      </c>
      <c r="O440" s="15">
        <v>1000</v>
      </c>
      <c r="P440" s="16">
        <v>0</v>
      </c>
      <c r="Q440" s="15">
        <v>5000</v>
      </c>
      <c r="R440" s="16">
        <v>0</v>
      </c>
      <c r="S440" s="15">
        <v>8000</v>
      </c>
      <c r="T440" s="16">
        <v>0</v>
      </c>
      <c r="U440" s="17"/>
      <c r="V440" s="16"/>
      <c r="W440" s="15"/>
      <c r="X440" s="16"/>
      <c r="Y440" s="18">
        <v>4620</v>
      </c>
      <c r="Z440" s="16"/>
      <c r="AA440" s="18">
        <v>4620</v>
      </c>
      <c r="AB440" s="16"/>
      <c r="AC440" s="18">
        <v>4620</v>
      </c>
      <c r="AD440" s="16"/>
      <c r="AE440" s="18">
        <v>4620</v>
      </c>
      <c r="AF440" s="16">
        <v>10000</v>
      </c>
      <c r="AG440" s="18">
        <v>4620</v>
      </c>
      <c r="AH440" s="16"/>
      <c r="AI440" s="18">
        <v>4620</v>
      </c>
      <c r="AJ440" s="16"/>
      <c r="AK440" s="18">
        <v>4620</v>
      </c>
      <c r="AL440" s="16"/>
      <c r="AM440" s="18">
        <v>4620</v>
      </c>
      <c r="AN440" s="16"/>
      <c r="AO440" s="18">
        <v>4620</v>
      </c>
      <c r="AP440" s="16"/>
      <c r="AQ440" s="17"/>
      <c r="AR440" s="16"/>
      <c r="AS440" s="17"/>
      <c r="AT440" s="16"/>
      <c r="AU440" s="17"/>
      <c r="AV440" s="16"/>
      <c r="AW440" s="17"/>
      <c r="AX440" s="16"/>
      <c r="AY440" s="17"/>
      <c r="AZ440" s="16"/>
      <c r="BA440" s="17"/>
      <c r="BB440" s="16"/>
      <c r="BC440" s="17"/>
      <c r="BD440" s="16"/>
      <c r="BE440" s="17"/>
      <c r="BF440" s="16"/>
      <c r="BG440" s="17"/>
      <c r="BH440" s="16"/>
      <c r="BI440" s="17"/>
      <c r="BJ440" s="16"/>
      <c r="BK440" s="17"/>
      <c r="BL440" s="16"/>
      <c r="BM440" s="17"/>
      <c r="BN440" s="16"/>
      <c r="BO440" s="17"/>
      <c r="BP440" s="16"/>
      <c r="BQ440" s="17"/>
      <c r="BR440" s="16"/>
      <c r="BS440" s="17"/>
      <c r="BT440" s="16"/>
      <c r="BU440" s="17"/>
      <c r="BV440" s="16"/>
      <c r="BW440" s="17"/>
      <c r="BX440" s="16"/>
      <c r="BY440" s="17"/>
      <c r="BZ440" s="16"/>
      <c r="CA440" s="17"/>
      <c r="CB440" s="16"/>
      <c r="CC440" s="17"/>
      <c r="CD440" s="16"/>
      <c r="CE440" s="15"/>
      <c r="CF440" s="16"/>
      <c r="CG440" s="15"/>
      <c r="CH440" s="16"/>
      <c r="CI440" s="15"/>
      <c r="CJ440" s="16"/>
      <c r="CK440" s="15"/>
      <c r="CL440" s="16"/>
      <c r="CM440" s="15"/>
      <c r="CN440" s="16"/>
      <c r="CO440" s="15"/>
      <c r="CP440" s="16"/>
      <c r="CQ440" s="19"/>
      <c r="CR440" s="20">
        <f t="shared" si="31"/>
        <v>57080</v>
      </c>
      <c r="CS440" s="20">
        <f t="shared" si="31"/>
        <v>11500</v>
      </c>
      <c r="CT440" s="21">
        <f t="shared" si="32"/>
        <v>45580</v>
      </c>
      <c r="CU440" s="1"/>
      <c r="CV440" s="1"/>
    </row>
    <row r="441" spans="1:100" ht="21.75" customHeight="1">
      <c r="A441" s="7">
        <v>239</v>
      </c>
      <c r="B441" s="35" t="s">
        <v>1282</v>
      </c>
      <c r="C441" s="9" t="s">
        <v>1283</v>
      </c>
      <c r="D441" s="9" t="s">
        <v>1414</v>
      </c>
      <c r="E441" s="9" t="s">
        <v>1411</v>
      </c>
      <c r="F441" s="83" t="s">
        <v>1284</v>
      </c>
      <c r="G441" s="26"/>
      <c r="H441" s="146" t="s">
        <v>1422</v>
      </c>
      <c r="I441" s="62">
        <v>3300</v>
      </c>
      <c r="J441" s="146" t="s">
        <v>71</v>
      </c>
      <c r="K441" s="27">
        <f>CV441</f>
        <v>0</v>
      </c>
      <c r="L441" s="2"/>
      <c r="M441" s="15">
        <v>1500</v>
      </c>
      <c r="N441" s="16">
        <v>1500</v>
      </c>
      <c r="O441" s="15">
        <v>1000</v>
      </c>
      <c r="P441" s="16">
        <v>1000</v>
      </c>
      <c r="Q441" s="15">
        <v>5000</v>
      </c>
      <c r="R441" s="16">
        <v>5000</v>
      </c>
      <c r="S441" s="15">
        <v>8000</v>
      </c>
      <c r="T441" s="16"/>
      <c r="U441" s="15"/>
      <c r="V441" s="16"/>
      <c r="W441" s="18">
        <v>2310</v>
      </c>
      <c r="X441" s="16">
        <v>0</v>
      </c>
      <c r="Y441" s="18">
        <v>2310</v>
      </c>
      <c r="Z441" s="16">
        <v>0</v>
      </c>
      <c r="AA441" s="18">
        <v>2310</v>
      </c>
      <c r="AB441" s="16">
        <v>0</v>
      </c>
      <c r="AC441" s="18">
        <v>2310</v>
      </c>
      <c r="AD441" s="16">
        <f>4620+4620</f>
        <v>9240</v>
      </c>
      <c r="AE441" s="18">
        <v>2310</v>
      </c>
      <c r="AF441" s="16"/>
      <c r="AG441" s="18">
        <v>2310</v>
      </c>
      <c r="AH441" s="16"/>
      <c r="AI441" s="18">
        <v>2310</v>
      </c>
      <c r="AJ441" s="16"/>
      <c r="AK441" s="18">
        <v>2310</v>
      </c>
      <c r="AL441" s="16"/>
      <c r="AM441" s="18">
        <v>2310</v>
      </c>
      <c r="AN441" s="16">
        <v>14930</v>
      </c>
      <c r="AO441" s="85"/>
      <c r="AP441" s="16"/>
      <c r="AQ441" s="85"/>
      <c r="AR441" s="16"/>
      <c r="AS441" s="85"/>
      <c r="AT441" s="16"/>
      <c r="AU441" s="17"/>
      <c r="AV441" s="16"/>
      <c r="AW441" s="17"/>
      <c r="AX441" s="16"/>
      <c r="AY441" s="17"/>
      <c r="AZ441" s="16"/>
      <c r="BA441" s="17"/>
      <c r="BB441" s="16"/>
      <c r="BC441" s="17"/>
      <c r="BD441" s="16"/>
      <c r="BE441" s="17"/>
      <c r="BF441" s="16"/>
      <c r="BG441" s="17"/>
      <c r="BH441" s="16"/>
      <c r="BI441" s="17"/>
      <c r="BJ441" s="16"/>
      <c r="BK441" s="17"/>
      <c r="BL441" s="16"/>
      <c r="BM441" s="17"/>
      <c r="BN441" s="16"/>
      <c r="BO441" s="17"/>
      <c r="BP441" s="16"/>
      <c r="BQ441" s="17"/>
      <c r="BR441" s="16"/>
      <c r="BS441" s="17"/>
      <c r="BT441" s="16"/>
      <c r="BU441" s="17"/>
      <c r="BV441" s="16"/>
      <c r="BW441" s="17"/>
      <c r="BX441" s="16"/>
      <c r="BY441" s="17"/>
      <c r="BZ441" s="16"/>
      <c r="CA441" s="17"/>
      <c r="CB441" s="16"/>
      <c r="CC441" s="17"/>
      <c r="CD441" s="16"/>
      <c r="CE441" s="15"/>
      <c r="CF441" s="16"/>
      <c r="CG441" s="15"/>
      <c r="CH441" s="16"/>
      <c r="CI441" s="15"/>
      <c r="CJ441" s="16"/>
      <c r="CK441" s="15"/>
      <c r="CL441" s="16"/>
      <c r="CM441" s="15"/>
      <c r="CN441" s="16"/>
      <c r="CO441" s="15"/>
      <c r="CP441" s="16"/>
      <c r="CQ441" s="19"/>
      <c r="CR441" s="20">
        <f t="shared" si="31"/>
        <v>36290</v>
      </c>
      <c r="CS441" s="20">
        <f t="shared" si="31"/>
        <v>31670</v>
      </c>
      <c r="CT441" s="21">
        <f t="shared" si="32"/>
        <v>4620</v>
      </c>
      <c r="CU441" s="1"/>
      <c r="CV441" s="1"/>
    </row>
    <row r="442" spans="1:100" ht="20.25" customHeight="1">
      <c r="A442" s="7">
        <v>240</v>
      </c>
      <c r="B442" s="35" t="s">
        <v>1285</v>
      </c>
      <c r="C442" s="9" t="s">
        <v>1286</v>
      </c>
      <c r="D442" s="9" t="s">
        <v>1414</v>
      </c>
      <c r="E442" s="9" t="s">
        <v>1411</v>
      </c>
      <c r="F442" s="83" t="s">
        <v>1287</v>
      </c>
      <c r="G442" s="26"/>
      <c r="H442" s="84"/>
      <c r="I442" s="62">
        <v>6600</v>
      </c>
      <c r="J442" s="84"/>
      <c r="K442" s="27">
        <f>CV442</f>
        <v>0</v>
      </c>
      <c r="L442" s="2"/>
      <c r="M442" s="15">
        <v>1500</v>
      </c>
      <c r="N442" s="16">
        <v>1500</v>
      </c>
      <c r="O442" s="15">
        <v>1000</v>
      </c>
      <c r="P442" s="16">
        <v>1000</v>
      </c>
      <c r="Q442" s="15">
        <v>5000</v>
      </c>
      <c r="R442" s="16">
        <v>5000</v>
      </c>
      <c r="S442" s="15">
        <v>8000</v>
      </c>
      <c r="T442" s="16"/>
      <c r="U442" s="15"/>
      <c r="V442" s="16"/>
      <c r="W442" s="18">
        <v>4620</v>
      </c>
      <c r="X442" s="16"/>
      <c r="Y442" s="18">
        <v>4620</v>
      </c>
      <c r="Z442" s="16"/>
      <c r="AA442" s="18">
        <v>4620</v>
      </c>
      <c r="AB442" s="16"/>
      <c r="AC442" s="18">
        <v>4620</v>
      </c>
      <c r="AD442" s="16"/>
      <c r="AE442" s="18">
        <v>4620</v>
      </c>
      <c r="AF442" s="16"/>
      <c r="AG442" s="18">
        <v>4620</v>
      </c>
      <c r="AH442" s="16"/>
      <c r="AI442" s="18">
        <v>4620</v>
      </c>
      <c r="AJ442" s="16"/>
      <c r="AK442" s="18">
        <v>4620</v>
      </c>
      <c r="AL442" s="16"/>
      <c r="AM442" s="18">
        <v>4620</v>
      </c>
      <c r="AN442" s="16"/>
      <c r="AO442" s="85"/>
      <c r="AP442" s="16"/>
      <c r="AQ442" s="85"/>
      <c r="AR442" s="16"/>
      <c r="AS442" s="85"/>
      <c r="AT442" s="16"/>
      <c r="AU442" s="17"/>
      <c r="AV442" s="16"/>
      <c r="AW442" s="17"/>
      <c r="AX442" s="16"/>
      <c r="AY442" s="17"/>
      <c r="AZ442" s="16"/>
      <c r="BA442" s="17"/>
      <c r="BB442" s="16"/>
      <c r="BC442" s="17"/>
      <c r="BD442" s="16"/>
      <c r="BE442" s="17"/>
      <c r="BF442" s="16"/>
      <c r="BG442" s="17"/>
      <c r="BH442" s="16"/>
      <c r="BI442" s="17"/>
      <c r="BJ442" s="16"/>
      <c r="BK442" s="17"/>
      <c r="BL442" s="16"/>
      <c r="BM442" s="17"/>
      <c r="BN442" s="16"/>
      <c r="BO442" s="17"/>
      <c r="BP442" s="16"/>
      <c r="BQ442" s="17"/>
      <c r="BR442" s="16"/>
      <c r="BS442" s="17"/>
      <c r="BT442" s="16"/>
      <c r="BU442" s="17"/>
      <c r="BV442" s="16"/>
      <c r="BW442" s="17"/>
      <c r="BX442" s="16"/>
      <c r="BY442" s="17"/>
      <c r="BZ442" s="16"/>
      <c r="CA442" s="17"/>
      <c r="CB442" s="16"/>
      <c r="CC442" s="17"/>
      <c r="CD442" s="16"/>
      <c r="CE442" s="15"/>
      <c r="CF442" s="16"/>
      <c r="CG442" s="15"/>
      <c r="CH442" s="16"/>
      <c r="CI442" s="15"/>
      <c r="CJ442" s="16"/>
      <c r="CK442" s="15"/>
      <c r="CL442" s="16"/>
      <c r="CM442" s="15"/>
      <c r="CN442" s="16"/>
      <c r="CO442" s="15"/>
      <c r="CP442" s="16"/>
      <c r="CQ442" s="19"/>
      <c r="CR442" s="20">
        <f t="shared" si="31"/>
        <v>57080</v>
      </c>
      <c r="CS442" s="20">
        <f t="shared" si="31"/>
        <v>7500</v>
      </c>
      <c r="CT442" s="21">
        <f t="shared" si="32"/>
        <v>49580</v>
      </c>
      <c r="CU442" s="1"/>
      <c r="CV442" s="1"/>
    </row>
    <row r="443" spans="1:100" ht="20.25" customHeight="1">
      <c r="A443" s="7">
        <v>153</v>
      </c>
      <c r="B443" s="35" t="s">
        <v>481</v>
      </c>
      <c r="C443" s="112" t="s">
        <v>482</v>
      </c>
      <c r="D443" s="9" t="s">
        <v>1414</v>
      </c>
      <c r="E443" s="9" t="s">
        <v>1412</v>
      </c>
      <c r="F443" s="10" t="s">
        <v>483</v>
      </c>
      <c r="G443" s="148"/>
      <c r="H443" s="24"/>
      <c r="I443" s="12">
        <v>6600</v>
      </c>
      <c r="J443" s="24"/>
      <c r="K443" s="27">
        <f>CT443</f>
        <v>9240</v>
      </c>
      <c r="L443" s="2"/>
      <c r="M443" s="15">
        <v>1500</v>
      </c>
      <c r="N443" s="16">
        <v>1500</v>
      </c>
      <c r="O443" s="15">
        <v>1000</v>
      </c>
      <c r="P443" s="16">
        <v>1000</v>
      </c>
      <c r="Q443" s="15">
        <v>5000</v>
      </c>
      <c r="R443" s="16">
        <v>5000</v>
      </c>
      <c r="S443" s="15">
        <v>8000</v>
      </c>
      <c r="T443" s="16"/>
      <c r="U443" s="17"/>
      <c r="V443" s="16"/>
      <c r="W443" s="15"/>
      <c r="X443" s="16"/>
      <c r="Y443" s="18">
        <v>4620</v>
      </c>
      <c r="Z443" s="16"/>
      <c r="AA443" s="18">
        <v>4620</v>
      </c>
      <c r="AB443" s="16"/>
      <c r="AC443" s="18">
        <v>4620</v>
      </c>
      <c r="AD443" s="16"/>
      <c r="AE443" s="18">
        <v>4620</v>
      </c>
      <c r="AF443" s="16">
        <v>25000</v>
      </c>
      <c r="AG443" s="18">
        <v>4620</v>
      </c>
      <c r="AH443" s="16"/>
      <c r="AI443" s="18">
        <v>4620</v>
      </c>
      <c r="AJ443" s="16"/>
      <c r="AK443" s="18">
        <v>4620</v>
      </c>
      <c r="AL443" s="16"/>
      <c r="AM443" s="18">
        <v>4620</v>
      </c>
      <c r="AN443" s="16"/>
      <c r="AO443" s="18">
        <v>4620</v>
      </c>
      <c r="AP443" s="16">
        <v>15340</v>
      </c>
      <c r="AQ443" s="17"/>
      <c r="AR443" s="16"/>
      <c r="AS443" s="17"/>
      <c r="AT443" s="16"/>
      <c r="AU443" s="17"/>
      <c r="AV443" s="16"/>
      <c r="AW443" s="17"/>
      <c r="AX443" s="16"/>
      <c r="AY443" s="17"/>
      <c r="AZ443" s="16"/>
      <c r="BA443" s="17"/>
      <c r="BB443" s="16"/>
      <c r="BC443" s="17"/>
      <c r="BD443" s="16"/>
      <c r="BE443" s="17"/>
      <c r="BF443" s="16"/>
      <c r="BG443" s="17"/>
      <c r="BH443" s="16"/>
      <c r="BI443" s="17"/>
      <c r="BJ443" s="16"/>
      <c r="BK443" s="17"/>
      <c r="BL443" s="16"/>
      <c r="BM443" s="17"/>
      <c r="BN443" s="16"/>
      <c r="BO443" s="17"/>
      <c r="BP443" s="16"/>
      <c r="BQ443" s="17"/>
      <c r="BR443" s="16"/>
      <c r="BS443" s="17"/>
      <c r="BT443" s="16"/>
      <c r="BU443" s="17"/>
      <c r="BV443" s="16"/>
      <c r="BW443" s="17"/>
      <c r="BX443" s="16"/>
      <c r="BY443" s="17"/>
      <c r="BZ443" s="16"/>
      <c r="CA443" s="17"/>
      <c r="CB443" s="16"/>
      <c r="CC443" s="17"/>
      <c r="CD443" s="16"/>
      <c r="CE443" s="15"/>
      <c r="CF443" s="16"/>
      <c r="CG443" s="15"/>
      <c r="CH443" s="16"/>
      <c r="CI443" s="15"/>
      <c r="CJ443" s="16"/>
      <c r="CK443" s="15"/>
      <c r="CL443" s="16"/>
      <c r="CM443" s="15"/>
      <c r="CN443" s="16"/>
      <c r="CO443" s="15"/>
      <c r="CP443" s="16"/>
      <c r="CQ443" s="19"/>
      <c r="CR443" s="20">
        <f t="shared" ref="CR443:CS460" si="34">CO443+CM443+CK443+CI443+CG443+CE443+CC443+CA443+BY443+BW443+BU443+BS443+BQ443+BO443+BM443+BK443+BI443+BG443+BE443+BC443+BA443+AY443+AW443+AU443+AS443+AQ443+AO443+AM443+AK443+AI443+AG443+AE443+AC443+AA443+Y443+W443+U443+Q443+O443+M443+S443</f>
        <v>57080</v>
      </c>
      <c r="CS443" s="20">
        <f t="shared" si="34"/>
        <v>47840</v>
      </c>
      <c r="CT443" s="21">
        <f>CR443-CS443</f>
        <v>9240</v>
      </c>
      <c r="CU443" s="1"/>
      <c r="CV443" s="1"/>
    </row>
    <row r="444" spans="1:100" ht="20.25" customHeight="1">
      <c r="A444" s="7">
        <v>241</v>
      </c>
      <c r="B444" s="35" t="s">
        <v>1288</v>
      </c>
      <c r="C444" s="112" t="s">
        <v>1289</v>
      </c>
      <c r="D444" s="9" t="s">
        <v>1414</v>
      </c>
      <c r="E444" s="9" t="s">
        <v>1411</v>
      </c>
      <c r="F444" s="83" t="s">
        <v>1290</v>
      </c>
      <c r="G444" s="148"/>
      <c r="H444" s="84"/>
      <c r="I444" s="62">
        <v>6600</v>
      </c>
      <c r="J444" s="84"/>
      <c r="K444" s="27">
        <f t="shared" ref="K444:K451" si="35">CV444</f>
        <v>0</v>
      </c>
      <c r="L444" s="2"/>
      <c r="M444" s="15">
        <v>1500</v>
      </c>
      <c r="N444" s="16">
        <v>1500</v>
      </c>
      <c r="O444" s="15">
        <v>1000</v>
      </c>
      <c r="P444" s="16">
        <v>1000</v>
      </c>
      <c r="Q444" s="15">
        <v>5000</v>
      </c>
      <c r="R444" s="16">
        <v>5000</v>
      </c>
      <c r="S444" s="15">
        <v>8000</v>
      </c>
      <c r="T444" s="87">
        <v>0</v>
      </c>
      <c r="U444" s="15"/>
      <c r="V444" s="16"/>
      <c r="W444" s="18">
        <v>4620</v>
      </c>
      <c r="X444" s="87">
        <v>12620</v>
      </c>
      <c r="Y444" s="18">
        <v>4620</v>
      </c>
      <c r="Z444" s="16"/>
      <c r="AA444" s="18">
        <v>4620</v>
      </c>
      <c r="AB444" s="16"/>
      <c r="AC444" s="18">
        <v>4620</v>
      </c>
      <c r="AD444" s="16">
        <v>13860</v>
      </c>
      <c r="AE444" s="18">
        <v>4620</v>
      </c>
      <c r="AF444" s="16"/>
      <c r="AG444" s="18">
        <v>4620</v>
      </c>
      <c r="AH444" s="16"/>
      <c r="AI444" s="18">
        <v>4620</v>
      </c>
      <c r="AJ444" s="16"/>
      <c r="AK444" s="18">
        <v>4620</v>
      </c>
      <c r="AL444" s="16"/>
      <c r="AM444" s="18">
        <v>4620</v>
      </c>
      <c r="AN444" s="16"/>
      <c r="AO444" s="85"/>
      <c r="AP444" s="16"/>
      <c r="AQ444" s="85"/>
      <c r="AR444" s="16"/>
      <c r="AS444" s="85"/>
      <c r="AT444" s="16"/>
      <c r="AU444" s="17"/>
      <c r="AV444" s="16"/>
      <c r="AW444" s="17"/>
      <c r="AX444" s="16"/>
      <c r="AY444" s="17"/>
      <c r="AZ444" s="16"/>
      <c r="BA444" s="17"/>
      <c r="BB444" s="16"/>
      <c r="BC444" s="17"/>
      <c r="BD444" s="16"/>
      <c r="BE444" s="17"/>
      <c r="BF444" s="16"/>
      <c r="BG444" s="17"/>
      <c r="BH444" s="16"/>
      <c r="BI444" s="17"/>
      <c r="BJ444" s="16"/>
      <c r="BK444" s="17"/>
      <c r="BL444" s="16"/>
      <c r="BM444" s="17"/>
      <c r="BN444" s="16"/>
      <c r="BO444" s="17"/>
      <c r="BP444" s="16"/>
      <c r="BQ444" s="17"/>
      <c r="BR444" s="16"/>
      <c r="BS444" s="17"/>
      <c r="BT444" s="16"/>
      <c r="BU444" s="17"/>
      <c r="BV444" s="16"/>
      <c r="BW444" s="17"/>
      <c r="BX444" s="16"/>
      <c r="BY444" s="17"/>
      <c r="BZ444" s="16"/>
      <c r="CA444" s="17"/>
      <c r="CB444" s="16"/>
      <c r="CC444" s="17"/>
      <c r="CD444" s="16"/>
      <c r="CE444" s="15"/>
      <c r="CF444" s="16"/>
      <c r="CG444" s="15"/>
      <c r="CH444" s="16"/>
      <c r="CI444" s="15"/>
      <c r="CJ444" s="16"/>
      <c r="CK444" s="15"/>
      <c r="CL444" s="16"/>
      <c r="CM444" s="15"/>
      <c r="CN444" s="16"/>
      <c r="CO444" s="15"/>
      <c r="CP444" s="16"/>
      <c r="CQ444" s="19"/>
      <c r="CR444" s="20">
        <f t="shared" si="34"/>
        <v>57080</v>
      </c>
      <c r="CS444" s="20">
        <f t="shared" si="34"/>
        <v>33980</v>
      </c>
      <c r="CT444" s="21">
        <f t="shared" ref="CT444:CT460" si="36">CR444-CS444</f>
        <v>23100</v>
      </c>
      <c r="CU444" s="1"/>
      <c r="CV444" s="1"/>
    </row>
    <row r="445" spans="1:100" ht="20.25" customHeight="1">
      <c r="A445" s="7">
        <v>242</v>
      </c>
      <c r="B445" s="35" t="s">
        <v>1291</v>
      </c>
      <c r="C445" s="112" t="s">
        <v>1292</v>
      </c>
      <c r="D445" s="9" t="s">
        <v>1414</v>
      </c>
      <c r="E445" s="9" t="s">
        <v>1411</v>
      </c>
      <c r="F445" s="83" t="s">
        <v>1293</v>
      </c>
      <c r="G445" s="151"/>
      <c r="H445" s="100"/>
      <c r="I445" s="62">
        <v>6600</v>
      </c>
      <c r="J445" s="84"/>
      <c r="K445" s="27">
        <f t="shared" si="35"/>
        <v>0</v>
      </c>
      <c r="L445" s="2"/>
      <c r="M445" s="15">
        <v>1500</v>
      </c>
      <c r="N445" s="16">
        <v>1500</v>
      </c>
      <c r="O445" s="15">
        <v>1000</v>
      </c>
      <c r="P445" s="16">
        <v>1000</v>
      </c>
      <c r="Q445" s="15">
        <v>5000</v>
      </c>
      <c r="R445" s="16">
        <v>5000</v>
      </c>
      <c r="S445" s="15">
        <v>8000</v>
      </c>
      <c r="T445" s="16">
        <v>0</v>
      </c>
      <c r="U445" s="15"/>
      <c r="V445" s="16"/>
      <c r="W445" s="18">
        <v>4620</v>
      </c>
      <c r="X445" s="16">
        <v>12620</v>
      </c>
      <c r="Y445" s="18">
        <v>4620</v>
      </c>
      <c r="Z445" s="16">
        <v>4620</v>
      </c>
      <c r="AA445" s="18">
        <v>4620</v>
      </c>
      <c r="AB445" s="16">
        <v>0</v>
      </c>
      <c r="AC445" s="18">
        <v>4620</v>
      </c>
      <c r="AD445" s="16">
        <v>9240</v>
      </c>
      <c r="AE445" s="18">
        <v>4620</v>
      </c>
      <c r="AF445" s="16"/>
      <c r="AG445" s="18">
        <v>4620</v>
      </c>
      <c r="AH445" s="16">
        <v>4620</v>
      </c>
      <c r="AI445" s="18">
        <v>4620</v>
      </c>
      <c r="AJ445" s="16"/>
      <c r="AK445" s="18">
        <v>4620</v>
      </c>
      <c r="AL445" s="16"/>
      <c r="AM445" s="18">
        <v>4620</v>
      </c>
      <c r="AN445" s="16"/>
      <c r="AO445" s="85"/>
      <c r="AP445" s="16"/>
      <c r="AQ445" s="85"/>
      <c r="AR445" s="16"/>
      <c r="AS445" s="85"/>
      <c r="AT445" s="16"/>
      <c r="AU445" s="17"/>
      <c r="AV445" s="16"/>
      <c r="AW445" s="17"/>
      <c r="AX445" s="16"/>
      <c r="AY445" s="17"/>
      <c r="AZ445" s="16"/>
      <c r="BA445" s="17"/>
      <c r="BB445" s="16"/>
      <c r="BC445" s="17"/>
      <c r="BD445" s="16"/>
      <c r="BE445" s="17"/>
      <c r="BF445" s="16"/>
      <c r="BG445" s="17"/>
      <c r="BH445" s="16"/>
      <c r="BI445" s="17"/>
      <c r="BJ445" s="16"/>
      <c r="BK445" s="17"/>
      <c r="BL445" s="16"/>
      <c r="BM445" s="17"/>
      <c r="BN445" s="16"/>
      <c r="BO445" s="17"/>
      <c r="BP445" s="16"/>
      <c r="BQ445" s="17"/>
      <c r="BR445" s="16"/>
      <c r="BS445" s="17"/>
      <c r="BT445" s="16"/>
      <c r="BU445" s="17"/>
      <c r="BV445" s="16"/>
      <c r="BW445" s="17"/>
      <c r="BX445" s="16"/>
      <c r="BY445" s="17"/>
      <c r="BZ445" s="16"/>
      <c r="CA445" s="17"/>
      <c r="CB445" s="16"/>
      <c r="CC445" s="17"/>
      <c r="CD445" s="16"/>
      <c r="CE445" s="15"/>
      <c r="CF445" s="16"/>
      <c r="CG445" s="15"/>
      <c r="CH445" s="16"/>
      <c r="CI445" s="15"/>
      <c r="CJ445" s="16"/>
      <c r="CK445" s="15"/>
      <c r="CL445" s="16"/>
      <c r="CM445" s="15"/>
      <c r="CN445" s="16"/>
      <c r="CO445" s="15"/>
      <c r="CP445" s="16"/>
      <c r="CQ445" s="19"/>
      <c r="CR445" s="20">
        <f t="shared" si="34"/>
        <v>57080</v>
      </c>
      <c r="CS445" s="20">
        <f t="shared" si="34"/>
        <v>38600</v>
      </c>
      <c r="CT445" s="21">
        <f t="shared" si="36"/>
        <v>18480</v>
      </c>
      <c r="CU445" s="1"/>
      <c r="CV445" s="1"/>
    </row>
    <row r="446" spans="1:100" ht="20.25" customHeight="1">
      <c r="A446" s="7">
        <v>243</v>
      </c>
      <c r="B446" s="35" t="s">
        <v>1294</v>
      </c>
      <c r="C446" s="112" t="s">
        <v>1295</v>
      </c>
      <c r="D446" s="9" t="s">
        <v>1414</v>
      </c>
      <c r="E446" s="9" t="s">
        <v>1411</v>
      </c>
      <c r="F446" s="83" t="s">
        <v>1296</v>
      </c>
      <c r="G446" s="148"/>
      <c r="H446" s="84" t="s">
        <v>639</v>
      </c>
      <c r="I446" s="62">
        <v>3300</v>
      </c>
      <c r="J446" s="84" t="s">
        <v>639</v>
      </c>
      <c r="K446" s="27">
        <f t="shared" si="35"/>
        <v>0</v>
      </c>
      <c r="L446" s="2"/>
      <c r="M446" s="15">
        <v>1500</v>
      </c>
      <c r="N446" s="16">
        <v>1500</v>
      </c>
      <c r="O446" s="15">
        <v>1000</v>
      </c>
      <c r="P446" s="16">
        <v>1000</v>
      </c>
      <c r="Q446" s="15">
        <v>5000</v>
      </c>
      <c r="R446" s="16">
        <v>5000</v>
      </c>
      <c r="S446" s="15">
        <v>8000</v>
      </c>
      <c r="T446" s="16"/>
      <c r="U446" s="15"/>
      <c r="V446" s="16"/>
      <c r="W446" s="18">
        <v>2310</v>
      </c>
      <c r="X446" s="16"/>
      <c r="Y446" s="18">
        <v>2310</v>
      </c>
      <c r="Z446" s="16"/>
      <c r="AA446" s="18">
        <v>2310</v>
      </c>
      <c r="AB446" s="16"/>
      <c r="AC446" s="18">
        <v>2310</v>
      </c>
      <c r="AD446" s="16"/>
      <c r="AE446" s="18">
        <v>2310</v>
      </c>
      <c r="AF446" s="16">
        <v>10000</v>
      </c>
      <c r="AG446" s="18">
        <v>2310</v>
      </c>
      <c r="AH446" s="16"/>
      <c r="AI446" s="18">
        <v>2310</v>
      </c>
      <c r="AJ446" s="16"/>
      <c r="AK446" s="18">
        <v>2310</v>
      </c>
      <c r="AL446" s="16"/>
      <c r="AM446" s="18">
        <v>2310</v>
      </c>
      <c r="AN446" s="16"/>
      <c r="AO446" s="85"/>
      <c r="AP446" s="16"/>
      <c r="AQ446" s="85"/>
      <c r="AR446" s="16"/>
      <c r="AS446" s="85"/>
      <c r="AT446" s="16"/>
      <c r="AU446" s="17"/>
      <c r="AV446" s="16"/>
      <c r="AW446" s="17"/>
      <c r="AX446" s="16"/>
      <c r="AY446" s="17"/>
      <c r="AZ446" s="16"/>
      <c r="BA446" s="17"/>
      <c r="BB446" s="16"/>
      <c r="BC446" s="17"/>
      <c r="BD446" s="16"/>
      <c r="BE446" s="17"/>
      <c r="BF446" s="16"/>
      <c r="BG446" s="17"/>
      <c r="BH446" s="16"/>
      <c r="BI446" s="17"/>
      <c r="BJ446" s="16"/>
      <c r="BK446" s="17"/>
      <c r="BL446" s="16"/>
      <c r="BM446" s="17"/>
      <c r="BN446" s="16"/>
      <c r="BO446" s="17"/>
      <c r="BP446" s="16"/>
      <c r="BQ446" s="17"/>
      <c r="BR446" s="16"/>
      <c r="BS446" s="17"/>
      <c r="BT446" s="16"/>
      <c r="BU446" s="17"/>
      <c r="BV446" s="16"/>
      <c r="BW446" s="17"/>
      <c r="BX446" s="16"/>
      <c r="BY446" s="17"/>
      <c r="BZ446" s="16"/>
      <c r="CA446" s="17"/>
      <c r="CB446" s="16"/>
      <c r="CC446" s="17"/>
      <c r="CD446" s="16"/>
      <c r="CE446" s="15"/>
      <c r="CF446" s="16"/>
      <c r="CG446" s="15"/>
      <c r="CH446" s="16"/>
      <c r="CI446" s="15"/>
      <c r="CJ446" s="16"/>
      <c r="CK446" s="15"/>
      <c r="CL446" s="16"/>
      <c r="CM446" s="15"/>
      <c r="CN446" s="16"/>
      <c r="CO446" s="15"/>
      <c r="CP446" s="16"/>
      <c r="CQ446" s="19"/>
      <c r="CR446" s="20">
        <f t="shared" si="34"/>
        <v>36290</v>
      </c>
      <c r="CS446" s="20">
        <f t="shared" si="34"/>
        <v>17500</v>
      </c>
      <c r="CT446" s="21">
        <f t="shared" si="36"/>
        <v>18790</v>
      </c>
      <c r="CU446" s="1"/>
      <c r="CV446" s="1"/>
    </row>
    <row r="447" spans="1:100" ht="20.25" customHeight="1">
      <c r="A447" s="7">
        <v>244</v>
      </c>
      <c r="B447" s="35" t="s">
        <v>1297</v>
      </c>
      <c r="C447" s="112" t="s">
        <v>1298</v>
      </c>
      <c r="D447" s="9" t="s">
        <v>1414</v>
      </c>
      <c r="E447" s="9" t="s">
        <v>1411</v>
      </c>
      <c r="F447" s="83" t="s">
        <v>1299</v>
      </c>
      <c r="G447" s="148"/>
      <c r="H447" s="84" t="s">
        <v>639</v>
      </c>
      <c r="I447" s="62">
        <v>3300</v>
      </c>
      <c r="J447" s="84" t="s">
        <v>639</v>
      </c>
      <c r="K447" s="27">
        <f t="shared" si="35"/>
        <v>0</v>
      </c>
      <c r="L447" s="2"/>
      <c r="M447" s="15">
        <v>1500</v>
      </c>
      <c r="N447" s="16">
        <v>1500</v>
      </c>
      <c r="O447" s="15">
        <v>1000</v>
      </c>
      <c r="P447" s="16">
        <v>1000</v>
      </c>
      <c r="Q447" s="15">
        <v>5000</v>
      </c>
      <c r="R447" s="16">
        <v>3500</v>
      </c>
      <c r="S447" s="15">
        <v>8000</v>
      </c>
      <c r="T447" s="16"/>
      <c r="U447" s="15"/>
      <c r="V447" s="16"/>
      <c r="W447" s="18">
        <v>2310</v>
      </c>
      <c r="X447" s="16">
        <v>0</v>
      </c>
      <c r="Y447" s="18">
        <v>2310</v>
      </c>
      <c r="Z447" s="16">
        <v>0</v>
      </c>
      <c r="AA447" s="18">
        <v>2310</v>
      </c>
      <c r="AB447" s="16">
        <f>4620+11810</f>
        <v>16430</v>
      </c>
      <c r="AC447" s="18">
        <v>2310</v>
      </c>
      <c r="AD447" s="16">
        <v>2310</v>
      </c>
      <c r="AE447" s="18">
        <v>2310</v>
      </c>
      <c r="AF447" s="16">
        <v>2310</v>
      </c>
      <c r="AG447" s="18">
        <v>2310</v>
      </c>
      <c r="AH447" s="16"/>
      <c r="AI447" s="18">
        <v>2310</v>
      </c>
      <c r="AJ447" s="16"/>
      <c r="AK447" s="18">
        <v>2310</v>
      </c>
      <c r="AL447" s="16">
        <v>6930</v>
      </c>
      <c r="AM447" s="18">
        <v>2310</v>
      </c>
      <c r="AN447" s="16">
        <v>2310</v>
      </c>
      <c r="AO447" s="85"/>
      <c r="AP447" s="16"/>
      <c r="AQ447" s="85"/>
      <c r="AR447" s="16"/>
      <c r="AS447" s="85"/>
      <c r="AT447" s="16"/>
      <c r="AU447" s="17"/>
      <c r="AV447" s="16"/>
      <c r="AW447" s="17"/>
      <c r="AX447" s="16"/>
      <c r="AY447" s="17"/>
      <c r="AZ447" s="16"/>
      <c r="BA447" s="17"/>
      <c r="BB447" s="16"/>
      <c r="BC447" s="17"/>
      <c r="BD447" s="16"/>
      <c r="BE447" s="17"/>
      <c r="BF447" s="16"/>
      <c r="BG447" s="17"/>
      <c r="BH447" s="16"/>
      <c r="BI447" s="17"/>
      <c r="BJ447" s="16"/>
      <c r="BK447" s="17"/>
      <c r="BL447" s="16"/>
      <c r="BM447" s="17"/>
      <c r="BN447" s="16"/>
      <c r="BO447" s="17"/>
      <c r="BP447" s="16"/>
      <c r="BQ447" s="17"/>
      <c r="BR447" s="16"/>
      <c r="BS447" s="17"/>
      <c r="BT447" s="16"/>
      <c r="BU447" s="17"/>
      <c r="BV447" s="16"/>
      <c r="BW447" s="17"/>
      <c r="BX447" s="16"/>
      <c r="BY447" s="17"/>
      <c r="BZ447" s="16"/>
      <c r="CA447" s="17"/>
      <c r="CB447" s="16"/>
      <c r="CC447" s="17"/>
      <c r="CD447" s="16"/>
      <c r="CE447" s="15"/>
      <c r="CF447" s="16"/>
      <c r="CG447" s="15"/>
      <c r="CH447" s="16"/>
      <c r="CI447" s="15"/>
      <c r="CJ447" s="16"/>
      <c r="CK447" s="15"/>
      <c r="CL447" s="16"/>
      <c r="CM447" s="15"/>
      <c r="CN447" s="16"/>
      <c r="CO447" s="15"/>
      <c r="CP447" s="16"/>
      <c r="CQ447" s="19"/>
      <c r="CR447" s="20">
        <f t="shared" si="34"/>
        <v>36290</v>
      </c>
      <c r="CS447" s="20">
        <f t="shared" si="34"/>
        <v>36290</v>
      </c>
      <c r="CT447" s="21">
        <f t="shared" si="36"/>
        <v>0</v>
      </c>
      <c r="CU447" s="1"/>
      <c r="CV447" s="1"/>
    </row>
    <row r="448" spans="1:100" ht="20.25" customHeight="1">
      <c r="A448" s="7">
        <v>245</v>
      </c>
      <c r="B448" s="35" t="s">
        <v>1300</v>
      </c>
      <c r="C448" s="112" t="s">
        <v>1301</v>
      </c>
      <c r="D448" s="9" t="s">
        <v>1414</v>
      </c>
      <c r="E448" s="9" t="s">
        <v>1411</v>
      </c>
      <c r="F448" s="83" t="s">
        <v>1302</v>
      </c>
      <c r="G448" s="148"/>
      <c r="H448" s="154" t="s">
        <v>109</v>
      </c>
      <c r="I448" s="62"/>
      <c r="J448" s="154" t="s">
        <v>109</v>
      </c>
      <c r="K448" s="27">
        <f t="shared" si="35"/>
        <v>0</v>
      </c>
      <c r="L448" s="2"/>
      <c r="M448" s="15">
        <v>1500</v>
      </c>
      <c r="N448" s="16">
        <v>1500</v>
      </c>
      <c r="O448" s="15">
        <v>1000</v>
      </c>
      <c r="P448" s="16">
        <v>1000</v>
      </c>
      <c r="Q448" s="15">
        <v>5000</v>
      </c>
      <c r="R448" s="16">
        <v>5000</v>
      </c>
      <c r="S448" s="15">
        <v>8000</v>
      </c>
      <c r="T448" s="16">
        <v>0</v>
      </c>
      <c r="U448" s="15"/>
      <c r="V448" s="16"/>
      <c r="W448" s="18">
        <v>4620</v>
      </c>
      <c r="X448" s="16">
        <v>10000</v>
      </c>
      <c r="Y448" s="18">
        <v>4620</v>
      </c>
      <c r="Z448" s="16">
        <v>4620</v>
      </c>
      <c r="AA448" s="18">
        <v>4620</v>
      </c>
      <c r="AB448" s="16">
        <v>0</v>
      </c>
      <c r="AC448" s="18">
        <v>4620</v>
      </c>
      <c r="AD448" s="16">
        <v>11860</v>
      </c>
      <c r="AE448" s="18">
        <v>4620</v>
      </c>
      <c r="AF448" s="16"/>
      <c r="AG448" s="18">
        <v>4620</v>
      </c>
      <c r="AH448" s="16"/>
      <c r="AI448" s="18"/>
      <c r="AJ448" s="16">
        <v>9240</v>
      </c>
      <c r="AK448" s="18"/>
      <c r="AL448" s="16"/>
      <c r="AM448" s="18"/>
      <c r="AN448" s="16"/>
      <c r="AO448" s="85"/>
      <c r="AP448" s="16"/>
      <c r="AQ448" s="85"/>
      <c r="AR448" s="16"/>
      <c r="AS448" s="85"/>
      <c r="AT448" s="16"/>
      <c r="AU448" s="17"/>
      <c r="AV448" s="16"/>
      <c r="AW448" s="17"/>
      <c r="AX448" s="16"/>
      <c r="AY448" s="17"/>
      <c r="AZ448" s="16"/>
      <c r="BA448" s="17"/>
      <c r="BB448" s="16"/>
      <c r="BC448" s="17"/>
      <c r="BD448" s="16"/>
      <c r="BE448" s="17"/>
      <c r="BF448" s="16"/>
      <c r="BG448" s="17"/>
      <c r="BH448" s="16"/>
      <c r="BI448" s="17"/>
      <c r="BJ448" s="16"/>
      <c r="BK448" s="17"/>
      <c r="BL448" s="16"/>
      <c r="BM448" s="17"/>
      <c r="BN448" s="16"/>
      <c r="BO448" s="17"/>
      <c r="BP448" s="16"/>
      <c r="BQ448" s="17"/>
      <c r="BR448" s="16"/>
      <c r="BS448" s="17"/>
      <c r="BT448" s="16"/>
      <c r="BU448" s="17"/>
      <c r="BV448" s="16"/>
      <c r="BW448" s="17"/>
      <c r="BX448" s="16"/>
      <c r="BY448" s="17"/>
      <c r="BZ448" s="16"/>
      <c r="CA448" s="17"/>
      <c r="CB448" s="16"/>
      <c r="CC448" s="17"/>
      <c r="CD448" s="16"/>
      <c r="CE448" s="15"/>
      <c r="CF448" s="16"/>
      <c r="CG448" s="15"/>
      <c r="CH448" s="16"/>
      <c r="CI448" s="15"/>
      <c r="CJ448" s="16"/>
      <c r="CK448" s="15"/>
      <c r="CL448" s="16"/>
      <c r="CM448" s="15"/>
      <c r="CN448" s="16"/>
      <c r="CO448" s="15"/>
      <c r="CP448" s="16"/>
      <c r="CQ448" s="19"/>
      <c r="CR448" s="20">
        <f t="shared" si="34"/>
        <v>43220</v>
      </c>
      <c r="CS448" s="20">
        <f t="shared" si="34"/>
        <v>43220</v>
      </c>
      <c r="CT448" s="21">
        <f t="shared" si="36"/>
        <v>0</v>
      </c>
      <c r="CU448" s="1"/>
      <c r="CV448" s="1"/>
    </row>
    <row r="449" spans="1:100" ht="21.75" customHeight="1">
      <c r="A449" s="7">
        <v>246</v>
      </c>
      <c r="B449" s="35" t="s">
        <v>1303</v>
      </c>
      <c r="C449" s="112" t="s">
        <v>1304</v>
      </c>
      <c r="D449" s="9" t="s">
        <v>1414</v>
      </c>
      <c r="E449" s="9" t="s">
        <v>1411</v>
      </c>
      <c r="F449" s="83" t="s">
        <v>1305</v>
      </c>
      <c r="G449" s="149" t="s">
        <v>383</v>
      </c>
      <c r="H449" s="24" t="s">
        <v>1417</v>
      </c>
      <c r="I449" s="62">
        <v>6200</v>
      </c>
      <c r="J449" s="24"/>
      <c r="K449" s="27">
        <f t="shared" si="35"/>
        <v>0</v>
      </c>
      <c r="L449" s="2"/>
      <c r="M449" s="15">
        <v>1500</v>
      </c>
      <c r="N449" s="16">
        <v>1500</v>
      </c>
      <c r="O449" s="15">
        <v>1000</v>
      </c>
      <c r="P449" s="16">
        <v>1000</v>
      </c>
      <c r="Q449" s="15">
        <v>5000</v>
      </c>
      <c r="R449" s="16">
        <v>5000</v>
      </c>
      <c r="S449" s="15">
        <v>8000</v>
      </c>
      <c r="T449" s="16"/>
      <c r="U449" s="15"/>
      <c r="V449" s="16"/>
      <c r="W449" s="18">
        <v>4340</v>
      </c>
      <c r="X449" s="16"/>
      <c r="Y449" s="18">
        <v>4340</v>
      </c>
      <c r="Z449" s="16"/>
      <c r="AA449" s="18">
        <v>4340</v>
      </c>
      <c r="AB449" s="16"/>
      <c r="AC449" s="18">
        <v>4340</v>
      </c>
      <c r="AD449" s="16"/>
      <c r="AE449" s="18">
        <v>4340</v>
      </c>
      <c r="AF449" s="16"/>
      <c r="AG449" s="18">
        <v>4340</v>
      </c>
      <c r="AH449" s="16"/>
      <c r="AI449" s="18">
        <v>4340</v>
      </c>
      <c r="AJ449" s="16"/>
      <c r="AK449" s="18">
        <v>4340</v>
      </c>
      <c r="AL449" s="16"/>
      <c r="AM449" s="18">
        <v>4340</v>
      </c>
      <c r="AN449" s="16"/>
      <c r="AO449" s="85"/>
      <c r="AP449" s="16"/>
      <c r="AQ449" s="85"/>
      <c r="AR449" s="16"/>
      <c r="AS449" s="85"/>
      <c r="AT449" s="16"/>
      <c r="AU449" s="17"/>
      <c r="AV449" s="16"/>
      <c r="AW449" s="17"/>
      <c r="AX449" s="16"/>
      <c r="AY449" s="17"/>
      <c r="AZ449" s="16"/>
      <c r="BA449" s="17"/>
      <c r="BB449" s="16"/>
      <c r="BC449" s="17"/>
      <c r="BD449" s="16"/>
      <c r="BE449" s="17"/>
      <c r="BF449" s="16"/>
      <c r="BG449" s="17"/>
      <c r="BH449" s="16"/>
      <c r="BI449" s="17"/>
      <c r="BJ449" s="16"/>
      <c r="BK449" s="17"/>
      <c r="BL449" s="16"/>
      <c r="BM449" s="17"/>
      <c r="BN449" s="16"/>
      <c r="BO449" s="17"/>
      <c r="BP449" s="16"/>
      <c r="BQ449" s="17"/>
      <c r="BR449" s="16"/>
      <c r="BS449" s="17"/>
      <c r="BT449" s="16"/>
      <c r="BU449" s="17"/>
      <c r="BV449" s="16"/>
      <c r="BW449" s="17"/>
      <c r="BX449" s="16"/>
      <c r="BY449" s="17"/>
      <c r="BZ449" s="16"/>
      <c r="CA449" s="17"/>
      <c r="CB449" s="16"/>
      <c r="CC449" s="17"/>
      <c r="CD449" s="16"/>
      <c r="CE449" s="15"/>
      <c r="CF449" s="16"/>
      <c r="CG449" s="15"/>
      <c r="CH449" s="16"/>
      <c r="CI449" s="15"/>
      <c r="CJ449" s="16"/>
      <c r="CK449" s="15"/>
      <c r="CL449" s="16"/>
      <c r="CM449" s="15"/>
      <c r="CN449" s="16"/>
      <c r="CO449" s="15"/>
      <c r="CP449" s="16"/>
      <c r="CQ449" s="19"/>
      <c r="CR449" s="20">
        <f t="shared" si="34"/>
        <v>54560</v>
      </c>
      <c r="CS449" s="20">
        <f t="shared" si="34"/>
        <v>7500</v>
      </c>
      <c r="CT449" s="21">
        <f t="shared" si="36"/>
        <v>47060</v>
      </c>
      <c r="CU449" s="1"/>
      <c r="CV449" s="1"/>
    </row>
    <row r="450" spans="1:100" ht="20.25" customHeight="1">
      <c r="A450" s="7">
        <v>247</v>
      </c>
      <c r="B450" s="35" t="s">
        <v>1306</v>
      </c>
      <c r="C450" s="112" t="s">
        <v>1307</v>
      </c>
      <c r="D450" s="9" t="s">
        <v>1414</v>
      </c>
      <c r="E450" s="9" t="s">
        <v>1411</v>
      </c>
      <c r="F450" s="83" t="s">
        <v>1308</v>
      </c>
      <c r="G450" s="148"/>
      <c r="H450" s="84"/>
      <c r="I450" s="62">
        <v>6600</v>
      </c>
      <c r="J450" s="84"/>
      <c r="K450" s="27">
        <f t="shared" si="35"/>
        <v>0</v>
      </c>
      <c r="L450" s="2"/>
      <c r="M450" s="15">
        <v>1500</v>
      </c>
      <c r="N450" s="16">
        <v>1500</v>
      </c>
      <c r="O450" s="15">
        <v>1000</v>
      </c>
      <c r="P450" s="16">
        <v>1000</v>
      </c>
      <c r="Q450" s="15">
        <v>5000</v>
      </c>
      <c r="R450" s="16">
        <v>5000</v>
      </c>
      <c r="S450" s="15">
        <v>8000</v>
      </c>
      <c r="T450" s="16">
        <v>8000</v>
      </c>
      <c r="U450" s="15"/>
      <c r="V450" s="16"/>
      <c r="W450" s="18">
        <v>4620</v>
      </c>
      <c r="X450" s="16">
        <v>0</v>
      </c>
      <c r="Y450" s="18">
        <v>4620</v>
      </c>
      <c r="Z450" s="16">
        <v>0</v>
      </c>
      <c r="AA450" s="18">
        <v>4620</v>
      </c>
      <c r="AB450" s="16">
        <v>0</v>
      </c>
      <c r="AC450" s="18">
        <v>4620</v>
      </c>
      <c r="AD450" s="16">
        <v>18480</v>
      </c>
      <c r="AE450" s="18">
        <v>4620</v>
      </c>
      <c r="AF450" s="16"/>
      <c r="AG450" s="18">
        <v>4620</v>
      </c>
      <c r="AH450" s="16"/>
      <c r="AI450" s="18">
        <v>4620</v>
      </c>
      <c r="AJ450" s="16"/>
      <c r="AK450" s="18">
        <v>4620</v>
      </c>
      <c r="AL450" s="16"/>
      <c r="AM450" s="18">
        <v>4620</v>
      </c>
      <c r="AN450" s="16">
        <v>9240</v>
      </c>
      <c r="AO450" s="85"/>
      <c r="AP450" s="16"/>
      <c r="AQ450" s="85"/>
      <c r="AR450" s="16"/>
      <c r="AS450" s="85"/>
      <c r="AT450" s="16"/>
      <c r="AU450" s="17"/>
      <c r="AV450" s="16"/>
      <c r="AW450" s="17"/>
      <c r="AX450" s="16"/>
      <c r="AY450" s="17"/>
      <c r="AZ450" s="16"/>
      <c r="BA450" s="17"/>
      <c r="BB450" s="16"/>
      <c r="BC450" s="17"/>
      <c r="BD450" s="16"/>
      <c r="BE450" s="17"/>
      <c r="BF450" s="16"/>
      <c r="BG450" s="17"/>
      <c r="BH450" s="16"/>
      <c r="BI450" s="17"/>
      <c r="BJ450" s="16"/>
      <c r="BK450" s="17"/>
      <c r="BL450" s="16"/>
      <c r="BM450" s="17"/>
      <c r="BN450" s="16"/>
      <c r="BO450" s="17"/>
      <c r="BP450" s="16"/>
      <c r="BQ450" s="17"/>
      <c r="BR450" s="16"/>
      <c r="BS450" s="17"/>
      <c r="BT450" s="16"/>
      <c r="BU450" s="17"/>
      <c r="BV450" s="16"/>
      <c r="BW450" s="17"/>
      <c r="BX450" s="16"/>
      <c r="BY450" s="17"/>
      <c r="BZ450" s="16"/>
      <c r="CA450" s="17"/>
      <c r="CB450" s="16"/>
      <c r="CC450" s="17"/>
      <c r="CD450" s="16"/>
      <c r="CE450" s="15"/>
      <c r="CF450" s="16"/>
      <c r="CG450" s="15"/>
      <c r="CH450" s="16"/>
      <c r="CI450" s="15"/>
      <c r="CJ450" s="16"/>
      <c r="CK450" s="15"/>
      <c r="CL450" s="16"/>
      <c r="CM450" s="15"/>
      <c r="CN450" s="16"/>
      <c r="CO450" s="15"/>
      <c r="CP450" s="16"/>
      <c r="CQ450" s="19"/>
      <c r="CR450" s="20">
        <f t="shared" si="34"/>
        <v>57080</v>
      </c>
      <c r="CS450" s="20">
        <f t="shared" si="34"/>
        <v>43220</v>
      </c>
      <c r="CT450" s="21">
        <f t="shared" si="36"/>
        <v>13860</v>
      </c>
      <c r="CU450" s="1"/>
      <c r="CV450" s="1"/>
    </row>
    <row r="451" spans="1:100" ht="20.25" customHeight="1">
      <c r="A451" s="7">
        <v>248</v>
      </c>
      <c r="B451" s="35" t="s">
        <v>1139</v>
      </c>
      <c r="C451" s="112" t="s">
        <v>1309</v>
      </c>
      <c r="D451" s="9" t="s">
        <v>1414</v>
      </c>
      <c r="E451" s="9" t="s">
        <v>1411</v>
      </c>
      <c r="F451" s="83" t="s">
        <v>1310</v>
      </c>
      <c r="G451" s="11"/>
      <c r="H451" s="100"/>
      <c r="I451" s="62">
        <v>6600</v>
      </c>
      <c r="J451" s="100"/>
      <c r="K451" s="27">
        <f t="shared" si="35"/>
        <v>0</v>
      </c>
      <c r="L451" s="2"/>
      <c r="M451" s="15">
        <v>1500</v>
      </c>
      <c r="N451" s="16">
        <v>1500</v>
      </c>
      <c r="O451" s="15">
        <v>1000</v>
      </c>
      <c r="P451" s="16">
        <v>1000</v>
      </c>
      <c r="Q451" s="15">
        <v>5000</v>
      </c>
      <c r="R451" s="16">
        <v>5000</v>
      </c>
      <c r="S451" s="15">
        <v>8000</v>
      </c>
      <c r="T451" s="16">
        <v>0</v>
      </c>
      <c r="U451" s="15"/>
      <c r="V451" s="16"/>
      <c r="W451" s="18">
        <v>4620</v>
      </c>
      <c r="X451" s="16">
        <v>0</v>
      </c>
      <c r="Y451" s="18">
        <v>4620</v>
      </c>
      <c r="Z451" s="16">
        <v>0</v>
      </c>
      <c r="AA451" s="18">
        <v>4620</v>
      </c>
      <c r="AB451" s="16">
        <v>0</v>
      </c>
      <c r="AC451" s="18">
        <v>4620</v>
      </c>
      <c r="AD451" s="16">
        <v>20000</v>
      </c>
      <c r="AE451" s="18">
        <v>4620</v>
      </c>
      <c r="AF451" s="16"/>
      <c r="AG451" s="18">
        <v>4620</v>
      </c>
      <c r="AH451" s="16"/>
      <c r="AI451" s="18">
        <v>4620</v>
      </c>
      <c r="AJ451" s="16"/>
      <c r="AK451" s="18">
        <v>4620</v>
      </c>
      <c r="AL451" s="16"/>
      <c r="AM451" s="18">
        <v>4620</v>
      </c>
      <c r="AN451" s="16"/>
      <c r="AO451" s="85"/>
      <c r="AP451" s="16"/>
      <c r="AQ451" s="85"/>
      <c r="AR451" s="16"/>
      <c r="AS451" s="85"/>
      <c r="AT451" s="16"/>
      <c r="AU451" s="17"/>
      <c r="AV451" s="16"/>
      <c r="AW451" s="17"/>
      <c r="AX451" s="16"/>
      <c r="AY451" s="17"/>
      <c r="AZ451" s="16"/>
      <c r="BA451" s="17"/>
      <c r="BB451" s="16"/>
      <c r="BC451" s="17"/>
      <c r="BD451" s="16"/>
      <c r="BE451" s="17"/>
      <c r="BF451" s="16"/>
      <c r="BG451" s="17"/>
      <c r="BH451" s="16"/>
      <c r="BI451" s="17"/>
      <c r="BJ451" s="16"/>
      <c r="BK451" s="17"/>
      <c r="BL451" s="16"/>
      <c r="BM451" s="17"/>
      <c r="BN451" s="16"/>
      <c r="BO451" s="17"/>
      <c r="BP451" s="16"/>
      <c r="BQ451" s="17"/>
      <c r="BR451" s="16"/>
      <c r="BS451" s="17"/>
      <c r="BT451" s="16"/>
      <c r="BU451" s="17"/>
      <c r="BV451" s="16"/>
      <c r="BW451" s="17"/>
      <c r="BX451" s="16"/>
      <c r="BY451" s="17"/>
      <c r="BZ451" s="16"/>
      <c r="CA451" s="17"/>
      <c r="CB451" s="16"/>
      <c r="CC451" s="17"/>
      <c r="CD451" s="16"/>
      <c r="CE451" s="15"/>
      <c r="CF451" s="16"/>
      <c r="CG451" s="15"/>
      <c r="CH451" s="16"/>
      <c r="CI451" s="15"/>
      <c r="CJ451" s="16"/>
      <c r="CK451" s="15"/>
      <c r="CL451" s="16"/>
      <c r="CM451" s="15"/>
      <c r="CN451" s="16"/>
      <c r="CO451" s="15"/>
      <c r="CP451" s="16"/>
      <c r="CQ451" s="19"/>
      <c r="CR451" s="20">
        <f t="shared" si="34"/>
        <v>57080</v>
      </c>
      <c r="CS451" s="20">
        <f t="shared" si="34"/>
        <v>27500</v>
      </c>
      <c r="CT451" s="21">
        <f t="shared" si="36"/>
        <v>29580</v>
      </c>
      <c r="CU451" s="1"/>
      <c r="CV451" s="1"/>
    </row>
    <row r="452" spans="1:100" ht="20.25" customHeight="1">
      <c r="A452" s="7">
        <v>154</v>
      </c>
      <c r="B452" s="35" t="s">
        <v>484</v>
      </c>
      <c r="C452" s="112" t="s">
        <v>485</v>
      </c>
      <c r="D452" s="9" t="s">
        <v>1414</v>
      </c>
      <c r="E452" s="9" t="s">
        <v>1412</v>
      </c>
      <c r="F452" s="10" t="s">
        <v>486</v>
      </c>
      <c r="G452" s="148"/>
      <c r="H452" s="154" t="s">
        <v>109</v>
      </c>
      <c r="I452" s="12"/>
      <c r="J452" s="154" t="s">
        <v>109</v>
      </c>
      <c r="K452" s="27">
        <f>CT452</f>
        <v>0</v>
      </c>
      <c r="L452" s="2"/>
      <c r="M452" s="15">
        <v>1500</v>
      </c>
      <c r="N452" s="16">
        <v>1500</v>
      </c>
      <c r="O452" s="15">
        <v>1000</v>
      </c>
      <c r="P452" s="16">
        <v>1000</v>
      </c>
      <c r="Q452" s="15">
        <v>5000</v>
      </c>
      <c r="R452" s="16">
        <v>5000</v>
      </c>
      <c r="S452" s="15">
        <v>8000</v>
      </c>
      <c r="T452" s="16">
        <v>0</v>
      </c>
      <c r="U452" s="17"/>
      <c r="V452" s="16"/>
      <c r="W452" s="15"/>
      <c r="X452" s="16"/>
      <c r="Y452" s="18">
        <v>4620</v>
      </c>
      <c r="Z452" s="16">
        <v>0</v>
      </c>
      <c r="AA452" s="18">
        <v>4620</v>
      </c>
      <c r="AB452" s="16">
        <v>17240</v>
      </c>
      <c r="AC452" s="18">
        <v>4620</v>
      </c>
      <c r="AD452" s="16">
        <v>4620</v>
      </c>
      <c r="AE452" s="18">
        <v>4620</v>
      </c>
      <c r="AF452" s="16">
        <v>4620</v>
      </c>
      <c r="AG452" s="18">
        <v>4620</v>
      </c>
      <c r="AH452" s="16">
        <v>4620</v>
      </c>
      <c r="AI452" s="18">
        <v>4620</v>
      </c>
      <c r="AJ452" s="16">
        <v>4620</v>
      </c>
      <c r="AK452" s="18"/>
      <c r="AL452" s="16"/>
      <c r="AM452" s="18"/>
      <c r="AN452" s="16"/>
      <c r="AO452" s="18"/>
      <c r="AP452" s="16"/>
      <c r="AQ452" s="17"/>
      <c r="AR452" s="16"/>
      <c r="AS452" s="17"/>
      <c r="AT452" s="16"/>
      <c r="AU452" s="17"/>
      <c r="AV452" s="16"/>
      <c r="AW452" s="17"/>
      <c r="AX452" s="16"/>
      <c r="AY452" s="17"/>
      <c r="AZ452" s="16"/>
      <c r="BA452" s="17"/>
      <c r="BB452" s="16"/>
      <c r="BC452" s="17"/>
      <c r="BD452" s="16"/>
      <c r="BE452" s="17"/>
      <c r="BF452" s="16"/>
      <c r="BG452" s="17"/>
      <c r="BH452" s="16"/>
      <c r="BI452" s="17"/>
      <c r="BJ452" s="16"/>
      <c r="BK452" s="17"/>
      <c r="BL452" s="16"/>
      <c r="BM452" s="17"/>
      <c r="BN452" s="16"/>
      <c r="BO452" s="17"/>
      <c r="BP452" s="16"/>
      <c r="BQ452" s="17"/>
      <c r="BR452" s="16"/>
      <c r="BS452" s="17"/>
      <c r="BT452" s="16"/>
      <c r="BU452" s="17"/>
      <c r="BV452" s="16"/>
      <c r="BW452" s="17"/>
      <c r="BX452" s="16"/>
      <c r="BY452" s="17"/>
      <c r="BZ452" s="16"/>
      <c r="CA452" s="17"/>
      <c r="CB452" s="16"/>
      <c r="CC452" s="17"/>
      <c r="CD452" s="16"/>
      <c r="CE452" s="15"/>
      <c r="CF452" s="16"/>
      <c r="CG452" s="15"/>
      <c r="CH452" s="16"/>
      <c r="CI452" s="15"/>
      <c r="CJ452" s="16"/>
      <c r="CK452" s="15"/>
      <c r="CL452" s="16"/>
      <c r="CM452" s="15"/>
      <c r="CN452" s="16"/>
      <c r="CO452" s="15"/>
      <c r="CP452" s="16"/>
      <c r="CQ452" s="19"/>
      <c r="CR452" s="20">
        <f t="shared" si="34"/>
        <v>43220</v>
      </c>
      <c r="CS452" s="20">
        <f t="shared" si="34"/>
        <v>43220</v>
      </c>
      <c r="CT452" s="21">
        <f t="shared" si="36"/>
        <v>0</v>
      </c>
      <c r="CU452" s="1"/>
      <c r="CV452" s="1"/>
    </row>
    <row r="453" spans="1:100" ht="20.25" customHeight="1">
      <c r="A453" s="7">
        <v>155</v>
      </c>
      <c r="B453" s="35" t="s">
        <v>487</v>
      </c>
      <c r="C453" s="112" t="s">
        <v>488</v>
      </c>
      <c r="D453" s="9" t="s">
        <v>1414</v>
      </c>
      <c r="E453" s="9" t="s">
        <v>1412</v>
      </c>
      <c r="F453" s="10" t="s">
        <v>489</v>
      </c>
      <c r="G453" s="148"/>
      <c r="H453" s="24"/>
      <c r="I453" s="12">
        <v>6600</v>
      </c>
      <c r="J453" s="24"/>
      <c r="K453" s="27">
        <f>CT453</f>
        <v>23100</v>
      </c>
      <c r="L453" s="2"/>
      <c r="M453" s="15">
        <v>1500</v>
      </c>
      <c r="N453" s="16">
        <v>1500</v>
      </c>
      <c r="O453" s="15">
        <v>1000</v>
      </c>
      <c r="P453" s="16">
        <v>1000</v>
      </c>
      <c r="Q453" s="15">
        <v>5000</v>
      </c>
      <c r="R453" s="16">
        <v>5000</v>
      </c>
      <c r="S453" s="15">
        <v>8000</v>
      </c>
      <c r="T453" s="16">
        <v>0</v>
      </c>
      <c r="U453" s="17"/>
      <c r="V453" s="16"/>
      <c r="W453" s="15"/>
      <c r="X453" s="16"/>
      <c r="Y453" s="18">
        <v>4620</v>
      </c>
      <c r="Z453" s="16">
        <v>0</v>
      </c>
      <c r="AA453" s="18">
        <v>4620</v>
      </c>
      <c r="AB453" s="16">
        <v>0</v>
      </c>
      <c r="AC453" s="18">
        <v>4620</v>
      </c>
      <c r="AD453" s="16">
        <v>0</v>
      </c>
      <c r="AE453" s="18">
        <v>4620</v>
      </c>
      <c r="AF453" s="16">
        <v>26480</v>
      </c>
      <c r="AG453" s="18">
        <v>4620</v>
      </c>
      <c r="AH453" s="16"/>
      <c r="AI453" s="18">
        <v>4620</v>
      </c>
      <c r="AJ453" s="16"/>
      <c r="AK453" s="18">
        <v>4620</v>
      </c>
      <c r="AL453" s="16"/>
      <c r="AM453" s="18">
        <v>4620</v>
      </c>
      <c r="AN453" s="16"/>
      <c r="AO453" s="18">
        <v>4620</v>
      </c>
      <c r="AP453" s="16"/>
      <c r="AQ453" s="17"/>
      <c r="AR453" s="16"/>
      <c r="AS453" s="17"/>
      <c r="AT453" s="16"/>
      <c r="AU453" s="17"/>
      <c r="AV453" s="16"/>
      <c r="AW453" s="17"/>
      <c r="AX453" s="16"/>
      <c r="AY453" s="17"/>
      <c r="AZ453" s="16"/>
      <c r="BA453" s="17"/>
      <c r="BB453" s="16"/>
      <c r="BC453" s="17"/>
      <c r="BD453" s="16"/>
      <c r="BE453" s="17"/>
      <c r="BF453" s="16"/>
      <c r="BG453" s="17"/>
      <c r="BH453" s="16"/>
      <c r="BI453" s="17"/>
      <c r="BJ453" s="16"/>
      <c r="BK453" s="17"/>
      <c r="BL453" s="16"/>
      <c r="BM453" s="17"/>
      <c r="BN453" s="16"/>
      <c r="BO453" s="17"/>
      <c r="BP453" s="16"/>
      <c r="BQ453" s="17"/>
      <c r="BR453" s="16"/>
      <c r="BS453" s="17"/>
      <c r="BT453" s="16"/>
      <c r="BU453" s="17"/>
      <c r="BV453" s="16"/>
      <c r="BW453" s="17"/>
      <c r="BX453" s="16"/>
      <c r="BY453" s="17"/>
      <c r="BZ453" s="16"/>
      <c r="CA453" s="17"/>
      <c r="CB453" s="16"/>
      <c r="CC453" s="17"/>
      <c r="CD453" s="16"/>
      <c r="CE453" s="15"/>
      <c r="CF453" s="16"/>
      <c r="CG453" s="15"/>
      <c r="CH453" s="16"/>
      <c r="CI453" s="15"/>
      <c r="CJ453" s="16"/>
      <c r="CK453" s="15"/>
      <c r="CL453" s="16"/>
      <c r="CM453" s="15"/>
      <c r="CN453" s="16"/>
      <c r="CO453" s="15"/>
      <c r="CP453" s="16"/>
      <c r="CQ453" s="19"/>
      <c r="CR453" s="20">
        <f t="shared" si="34"/>
        <v>57080</v>
      </c>
      <c r="CS453" s="20">
        <f t="shared" si="34"/>
        <v>33980</v>
      </c>
      <c r="CT453" s="21">
        <f t="shared" si="36"/>
        <v>23100</v>
      </c>
      <c r="CU453" s="1"/>
      <c r="CV453" s="1"/>
    </row>
    <row r="454" spans="1:100" ht="20.25" customHeight="1">
      <c r="A454" s="7">
        <v>249</v>
      </c>
      <c r="B454" s="35" t="s">
        <v>1311</v>
      </c>
      <c r="C454" s="112" t="s">
        <v>1312</v>
      </c>
      <c r="D454" s="9" t="s">
        <v>1414</v>
      </c>
      <c r="E454" s="9" t="s">
        <v>1411</v>
      </c>
      <c r="F454" s="83" t="s">
        <v>1313</v>
      </c>
      <c r="G454" s="148"/>
      <c r="H454" s="84"/>
      <c r="I454" s="62">
        <v>6600</v>
      </c>
      <c r="J454" s="84"/>
      <c r="K454" s="27">
        <f t="shared" ref="K454:K460" si="37">CV454</f>
        <v>0</v>
      </c>
      <c r="L454" s="2"/>
      <c r="M454" s="15">
        <v>1500</v>
      </c>
      <c r="N454" s="16">
        <v>1500</v>
      </c>
      <c r="O454" s="15">
        <v>1000</v>
      </c>
      <c r="P454" s="16">
        <v>1000</v>
      </c>
      <c r="Q454" s="15">
        <v>5000</v>
      </c>
      <c r="R454" s="16">
        <v>5000</v>
      </c>
      <c r="S454" s="15">
        <v>8000</v>
      </c>
      <c r="T454" s="16">
        <v>0</v>
      </c>
      <c r="U454" s="15"/>
      <c r="V454" s="16"/>
      <c r="W454" s="18">
        <v>4620</v>
      </c>
      <c r="X454" s="16">
        <v>0</v>
      </c>
      <c r="Y454" s="18">
        <v>4620</v>
      </c>
      <c r="Z454" s="16">
        <v>9240</v>
      </c>
      <c r="AA454" s="18">
        <v>4620</v>
      </c>
      <c r="AB454" s="16">
        <v>0</v>
      </c>
      <c r="AC454" s="18">
        <v>4620</v>
      </c>
      <c r="AD454" s="16">
        <v>9240</v>
      </c>
      <c r="AE454" s="18">
        <v>4620</v>
      </c>
      <c r="AF454" s="16">
        <v>8000</v>
      </c>
      <c r="AG454" s="18">
        <v>4620</v>
      </c>
      <c r="AH454" s="16"/>
      <c r="AI454" s="18">
        <v>4620</v>
      </c>
      <c r="AJ454" s="16"/>
      <c r="AK454" s="18">
        <v>4620</v>
      </c>
      <c r="AL454" s="16"/>
      <c r="AM454" s="18">
        <v>4620</v>
      </c>
      <c r="AN454" s="16"/>
      <c r="AO454" s="85"/>
      <c r="AP454" s="16"/>
      <c r="AQ454" s="85"/>
      <c r="AR454" s="16"/>
      <c r="AS454" s="85"/>
      <c r="AT454" s="16"/>
      <c r="AU454" s="17"/>
      <c r="AV454" s="16"/>
      <c r="AW454" s="17"/>
      <c r="AX454" s="16"/>
      <c r="AY454" s="17"/>
      <c r="AZ454" s="16"/>
      <c r="BA454" s="17"/>
      <c r="BB454" s="16"/>
      <c r="BC454" s="17"/>
      <c r="BD454" s="16"/>
      <c r="BE454" s="17"/>
      <c r="BF454" s="16"/>
      <c r="BG454" s="17"/>
      <c r="BH454" s="16"/>
      <c r="BI454" s="17"/>
      <c r="BJ454" s="16"/>
      <c r="BK454" s="17"/>
      <c r="BL454" s="16"/>
      <c r="BM454" s="17"/>
      <c r="BN454" s="16"/>
      <c r="BO454" s="17"/>
      <c r="BP454" s="16"/>
      <c r="BQ454" s="17"/>
      <c r="BR454" s="16"/>
      <c r="BS454" s="17"/>
      <c r="BT454" s="16"/>
      <c r="BU454" s="17"/>
      <c r="BV454" s="16"/>
      <c r="BW454" s="17"/>
      <c r="BX454" s="16"/>
      <c r="BY454" s="17"/>
      <c r="BZ454" s="16"/>
      <c r="CA454" s="17"/>
      <c r="CB454" s="16"/>
      <c r="CC454" s="17"/>
      <c r="CD454" s="16"/>
      <c r="CE454" s="15"/>
      <c r="CF454" s="16"/>
      <c r="CG454" s="15"/>
      <c r="CH454" s="16"/>
      <c r="CI454" s="15"/>
      <c r="CJ454" s="16"/>
      <c r="CK454" s="15"/>
      <c r="CL454" s="16"/>
      <c r="CM454" s="15"/>
      <c r="CN454" s="16"/>
      <c r="CO454" s="15"/>
      <c r="CP454" s="16"/>
      <c r="CQ454" s="19"/>
      <c r="CR454" s="20">
        <f t="shared" si="34"/>
        <v>57080</v>
      </c>
      <c r="CS454" s="20">
        <f t="shared" si="34"/>
        <v>33980</v>
      </c>
      <c r="CT454" s="21">
        <f t="shared" si="36"/>
        <v>23100</v>
      </c>
      <c r="CU454" s="1"/>
      <c r="CV454" s="1"/>
    </row>
    <row r="455" spans="1:100" ht="20.25" customHeight="1">
      <c r="A455" s="7">
        <v>250</v>
      </c>
      <c r="B455" s="35" t="s">
        <v>1314</v>
      </c>
      <c r="C455" s="112" t="s">
        <v>1315</v>
      </c>
      <c r="D455" s="9" t="s">
        <v>1414</v>
      </c>
      <c r="E455" s="9" t="s">
        <v>1411</v>
      </c>
      <c r="F455" s="83" t="s">
        <v>1316</v>
      </c>
      <c r="G455" s="148"/>
      <c r="H455" s="84"/>
      <c r="I455" s="62">
        <v>6600</v>
      </c>
      <c r="J455" s="84"/>
      <c r="K455" s="27">
        <f t="shared" si="37"/>
        <v>0</v>
      </c>
      <c r="L455" s="2"/>
      <c r="M455" s="15">
        <v>1500</v>
      </c>
      <c r="N455" s="16">
        <v>1500</v>
      </c>
      <c r="O455" s="15">
        <v>1000</v>
      </c>
      <c r="P455" s="16">
        <v>1000</v>
      </c>
      <c r="Q455" s="15">
        <v>5000</v>
      </c>
      <c r="R455" s="16">
        <v>5000</v>
      </c>
      <c r="S455" s="15">
        <v>8000</v>
      </c>
      <c r="T455" s="16"/>
      <c r="U455" s="15"/>
      <c r="V455" s="16"/>
      <c r="W455" s="18">
        <v>4620</v>
      </c>
      <c r="X455" s="16"/>
      <c r="Y455" s="18">
        <v>4620</v>
      </c>
      <c r="Z455" s="16"/>
      <c r="AA455" s="18">
        <v>4620</v>
      </c>
      <c r="AB455" s="16"/>
      <c r="AC455" s="18">
        <v>4620</v>
      </c>
      <c r="AD455" s="16"/>
      <c r="AE455" s="18">
        <v>4620</v>
      </c>
      <c r="AF455" s="16"/>
      <c r="AG455" s="18">
        <v>4620</v>
      </c>
      <c r="AH455" s="16"/>
      <c r="AI455" s="18">
        <v>4620</v>
      </c>
      <c r="AJ455" s="16"/>
      <c r="AK455" s="18">
        <v>4620</v>
      </c>
      <c r="AL455" s="16"/>
      <c r="AM455" s="18">
        <v>4620</v>
      </c>
      <c r="AN455" s="16"/>
      <c r="AO455" s="85"/>
      <c r="AP455" s="16"/>
      <c r="AQ455" s="85"/>
      <c r="AR455" s="16"/>
      <c r="AS455" s="85"/>
      <c r="AT455" s="16"/>
      <c r="AU455" s="17"/>
      <c r="AV455" s="16"/>
      <c r="AW455" s="17"/>
      <c r="AX455" s="16"/>
      <c r="AY455" s="17"/>
      <c r="AZ455" s="16"/>
      <c r="BA455" s="17"/>
      <c r="BB455" s="16"/>
      <c r="BC455" s="17"/>
      <c r="BD455" s="16"/>
      <c r="BE455" s="17"/>
      <c r="BF455" s="16"/>
      <c r="BG455" s="17"/>
      <c r="BH455" s="16"/>
      <c r="BI455" s="17"/>
      <c r="BJ455" s="16"/>
      <c r="BK455" s="17"/>
      <c r="BL455" s="16"/>
      <c r="BM455" s="17"/>
      <c r="BN455" s="16"/>
      <c r="BO455" s="17"/>
      <c r="BP455" s="16"/>
      <c r="BQ455" s="17"/>
      <c r="BR455" s="16"/>
      <c r="BS455" s="17"/>
      <c r="BT455" s="16"/>
      <c r="BU455" s="17"/>
      <c r="BV455" s="16"/>
      <c r="BW455" s="17"/>
      <c r="BX455" s="16"/>
      <c r="BY455" s="17"/>
      <c r="BZ455" s="16"/>
      <c r="CA455" s="17"/>
      <c r="CB455" s="16"/>
      <c r="CC455" s="17"/>
      <c r="CD455" s="16"/>
      <c r="CE455" s="15"/>
      <c r="CF455" s="16"/>
      <c r="CG455" s="15"/>
      <c r="CH455" s="16"/>
      <c r="CI455" s="15"/>
      <c r="CJ455" s="16"/>
      <c r="CK455" s="15"/>
      <c r="CL455" s="16"/>
      <c r="CM455" s="15"/>
      <c r="CN455" s="16"/>
      <c r="CO455" s="15"/>
      <c r="CP455" s="16"/>
      <c r="CQ455" s="19"/>
      <c r="CR455" s="20">
        <f t="shared" si="34"/>
        <v>57080</v>
      </c>
      <c r="CS455" s="20">
        <f t="shared" si="34"/>
        <v>7500</v>
      </c>
      <c r="CT455" s="21">
        <f t="shared" si="36"/>
        <v>49580</v>
      </c>
      <c r="CU455" s="1"/>
      <c r="CV455" s="1"/>
    </row>
    <row r="456" spans="1:100" ht="20.25" customHeight="1">
      <c r="A456" s="7">
        <v>251</v>
      </c>
      <c r="B456" s="25" t="s">
        <v>1317</v>
      </c>
      <c r="C456" s="112" t="s">
        <v>1318</v>
      </c>
      <c r="D456" s="9" t="s">
        <v>1414</v>
      </c>
      <c r="E456" s="9" t="s">
        <v>1411</v>
      </c>
      <c r="F456" s="134"/>
      <c r="G456" s="148"/>
      <c r="H456" s="84"/>
      <c r="I456" s="62">
        <v>6600</v>
      </c>
      <c r="J456" s="84"/>
      <c r="K456" s="27">
        <f t="shared" si="37"/>
        <v>0</v>
      </c>
      <c r="L456" s="2"/>
      <c r="M456" s="15">
        <v>1500</v>
      </c>
      <c r="N456" s="16">
        <v>1500</v>
      </c>
      <c r="O456" s="15">
        <v>1000</v>
      </c>
      <c r="P456" s="16">
        <v>1000</v>
      </c>
      <c r="Q456" s="15">
        <v>5000</v>
      </c>
      <c r="R456" s="16">
        <v>5000</v>
      </c>
      <c r="S456" s="15">
        <v>8000</v>
      </c>
      <c r="T456" s="16">
        <f>4500+0</f>
        <v>4500</v>
      </c>
      <c r="U456" s="15"/>
      <c r="V456" s="16"/>
      <c r="W456" s="18">
        <v>4620</v>
      </c>
      <c r="X456" s="16">
        <v>0</v>
      </c>
      <c r="Y456" s="18">
        <v>4620</v>
      </c>
      <c r="Z456" s="16">
        <v>0</v>
      </c>
      <c r="AA456" s="18">
        <v>4620</v>
      </c>
      <c r="AB456" s="16">
        <v>0</v>
      </c>
      <c r="AC456" s="18">
        <v>4620</v>
      </c>
      <c r="AD456" s="16">
        <v>21980</v>
      </c>
      <c r="AE456" s="18">
        <v>4620</v>
      </c>
      <c r="AF456" s="16"/>
      <c r="AG456" s="18">
        <v>4620</v>
      </c>
      <c r="AH456" s="16"/>
      <c r="AI456" s="18">
        <v>4620</v>
      </c>
      <c r="AJ456" s="16">
        <v>13860</v>
      </c>
      <c r="AK456" s="18">
        <v>4620</v>
      </c>
      <c r="AL456" s="16"/>
      <c r="AM456" s="18">
        <v>4620</v>
      </c>
      <c r="AN456" s="16">
        <v>9240</v>
      </c>
      <c r="AO456" s="85"/>
      <c r="AP456" s="16"/>
      <c r="AQ456" s="85"/>
      <c r="AR456" s="16"/>
      <c r="AS456" s="85"/>
      <c r="AT456" s="16"/>
      <c r="AU456" s="17"/>
      <c r="AV456" s="16"/>
      <c r="AW456" s="17"/>
      <c r="AX456" s="16"/>
      <c r="AY456" s="17"/>
      <c r="AZ456" s="16"/>
      <c r="BA456" s="17"/>
      <c r="BB456" s="16"/>
      <c r="BC456" s="17"/>
      <c r="BD456" s="16"/>
      <c r="BE456" s="17"/>
      <c r="BF456" s="16"/>
      <c r="BG456" s="17"/>
      <c r="BH456" s="16"/>
      <c r="BI456" s="17"/>
      <c r="BJ456" s="16"/>
      <c r="BK456" s="17"/>
      <c r="BL456" s="16"/>
      <c r="BM456" s="17"/>
      <c r="BN456" s="16"/>
      <c r="BO456" s="17"/>
      <c r="BP456" s="16"/>
      <c r="BQ456" s="17"/>
      <c r="BR456" s="16"/>
      <c r="BS456" s="17"/>
      <c r="BT456" s="16"/>
      <c r="BU456" s="17"/>
      <c r="BV456" s="16"/>
      <c r="BW456" s="17"/>
      <c r="BX456" s="16"/>
      <c r="BY456" s="17"/>
      <c r="BZ456" s="16"/>
      <c r="CA456" s="17"/>
      <c r="CB456" s="16"/>
      <c r="CC456" s="17"/>
      <c r="CD456" s="16"/>
      <c r="CE456" s="15"/>
      <c r="CF456" s="16"/>
      <c r="CG456" s="15"/>
      <c r="CH456" s="16"/>
      <c r="CI456" s="15"/>
      <c r="CJ456" s="16"/>
      <c r="CK456" s="15"/>
      <c r="CL456" s="16"/>
      <c r="CM456" s="15"/>
      <c r="CN456" s="16"/>
      <c r="CO456" s="15"/>
      <c r="CP456" s="16"/>
      <c r="CQ456" s="19"/>
      <c r="CR456" s="20">
        <f t="shared" si="34"/>
        <v>57080</v>
      </c>
      <c r="CS456" s="20">
        <f t="shared" si="34"/>
        <v>57080</v>
      </c>
      <c r="CT456" s="21">
        <f t="shared" si="36"/>
        <v>0</v>
      </c>
      <c r="CU456" s="1"/>
      <c r="CV456" s="1"/>
    </row>
    <row r="457" spans="1:100" ht="20.25" customHeight="1">
      <c r="A457" s="7">
        <v>252</v>
      </c>
      <c r="B457" s="25" t="s">
        <v>1319</v>
      </c>
      <c r="C457" s="112" t="s">
        <v>1320</v>
      </c>
      <c r="D457" s="9" t="s">
        <v>1414</v>
      </c>
      <c r="E457" s="9" t="s">
        <v>1411</v>
      </c>
      <c r="F457" s="134"/>
      <c r="G457" s="148"/>
      <c r="H457" s="84"/>
      <c r="I457" s="62">
        <v>6600</v>
      </c>
      <c r="J457" s="84"/>
      <c r="K457" s="27">
        <f t="shared" si="37"/>
        <v>0</v>
      </c>
      <c r="L457" s="2"/>
      <c r="M457" s="15">
        <v>1500</v>
      </c>
      <c r="N457" s="16">
        <v>1500</v>
      </c>
      <c r="O457" s="15">
        <v>1000</v>
      </c>
      <c r="P457" s="16">
        <v>1000</v>
      </c>
      <c r="Q457" s="15">
        <v>5000</v>
      </c>
      <c r="R457" s="16">
        <v>5000</v>
      </c>
      <c r="S457" s="15">
        <v>8000</v>
      </c>
      <c r="T457" s="16">
        <f>1500+0</f>
        <v>1500</v>
      </c>
      <c r="U457" s="15"/>
      <c r="V457" s="16"/>
      <c r="W457" s="18">
        <v>4620</v>
      </c>
      <c r="X457" s="16">
        <v>0</v>
      </c>
      <c r="Y457" s="18">
        <v>4620</v>
      </c>
      <c r="Z457" s="16"/>
      <c r="AA457" s="18">
        <v>4620</v>
      </c>
      <c r="AB457" s="16"/>
      <c r="AC457" s="18">
        <v>4620</v>
      </c>
      <c r="AD457" s="16">
        <v>11120</v>
      </c>
      <c r="AE457" s="18">
        <v>4620</v>
      </c>
      <c r="AF457" s="16"/>
      <c r="AG457" s="18">
        <v>4620</v>
      </c>
      <c r="AH457" s="16"/>
      <c r="AI457" s="18">
        <v>4620</v>
      </c>
      <c r="AJ457" s="16"/>
      <c r="AK457" s="18">
        <v>4620</v>
      </c>
      <c r="AL457" s="16"/>
      <c r="AM457" s="18">
        <v>4620</v>
      </c>
      <c r="AN457" s="16">
        <v>18480</v>
      </c>
      <c r="AO457" s="85"/>
      <c r="AP457" s="16"/>
      <c r="AQ457" s="85"/>
      <c r="AR457" s="16"/>
      <c r="AS457" s="85"/>
      <c r="AT457" s="16"/>
      <c r="AU457" s="17"/>
      <c r="AV457" s="16"/>
      <c r="AW457" s="17"/>
      <c r="AX457" s="16"/>
      <c r="AY457" s="17"/>
      <c r="AZ457" s="16"/>
      <c r="BA457" s="17"/>
      <c r="BB457" s="16"/>
      <c r="BC457" s="17"/>
      <c r="BD457" s="16"/>
      <c r="BE457" s="17"/>
      <c r="BF457" s="16"/>
      <c r="BG457" s="17"/>
      <c r="BH457" s="16"/>
      <c r="BI457" s="17"/>
      <c r="BJ457" s="16"/>
      <c r="BK457" s="17"/>
      <c r="BL457" s="16"/>
      <c r="BM457" s="17"/>
      <c r="BN457" s="16"/>
      <c r="BO457" s="17"/>
      <c r="BP457" s="16"/>
      <c r="BQ457" s="17"/>
      <c r="BR457" s="16"/>
      <c r="BS457" s="17"/>
      <c r="BT457" s="16"/>
      <c r="BU457" s="17"/>
      <c r="BV457" s="16"/>
      <c r="BW457" s="17"/>
      <c r="BX457" s="16"/>
      <c r="BY457" s="17"/>
      <c r="BZ457" s="16"/>
      <c r="CA457" s="17"/>
      <c r="CB457" s="16"/>
      <c r="CC457" s="17"/>
      <c r="CD457" s="16"/>
      <c r="CE457" s="15"/>
      <c r="CF457" s="16"/>
      <c r="CG457" s="15"/>
      <c r="CH457" s="16"/>
      <c r="CI457" s="15"/>
      <c r="CJ457" s="16"/>
      <c r="CK457" s="15"/>
      <c r="CL457" s="16"/>
      <c r="CM457" s="15"/>
      <c r="CN457" s="16"/>
      <c r="CO457" s="15"/>
      <c r="CP457" s="16"/>
      <c r="CQ457" s="19"/>
      <c r="CR457" s="20">
        <f t="shared" si="34"/>
        <v>57080</v>
      </c>
      <c r="CS457" s="20">
        <f t="shared" si="34"/>
        <v>38600</v>
      </c>
      <c r="CT457" s="21">
        <f t="shared" si="36"/>
        <v>18480</v>
      </c>
      <c r="CU457" s="1"/>
      <c r="CV457" s="1"/>
    </row>
    <row r="458" spans="1:100" ht="20.25" customHeight="1">
      <c r="A458" s="7">
        <v>253</v>
      </c>
      <c r="B458" s="25" t="s">
        <v>1321</v>
      </c>
      <c r="C458" s="112" t="s">
        <v>1322</v>
      </c>
      <c r="D458" s="9" t="s">
        <v>1414</v>
      </c>
      <c r="E458" s="9" t="s">
        <v>1411</v>
      </c>
      <c r="F458" s="134" t="s">
        <v>1323</v>
      </c>
      <c r="G458" s="148"/>
      <c r="H458" s="84"/>
      <c r="I458" s="62">
        <v>6600</v>
      </c>
      <c r="J458" s="84"/>
      <c r="K458" s="27">
        <f t="shared" si="37"/>
        <v>0</v>
      </c>
      <c r="L458" s="2"/>
      <c r="M458" s="15">
        <v>1500</v>
      </c>
      <c r="N458" s="16">
        <v>1500</v>
      </c>
      <c r="O458" s="15">
        <v>1000</v>
      </c>
      <c r="P458" s="16">
        <v>1000</v>
      </c>
      <c r="Q458" s="15">
        <v>5000</v>
      </c>
      <c r="R458" s="16">
        <v>5000</v>
      </c>
      <c r="S458" s="15">
        <v>8000</v>
      </c>
      <c r="T458" s="16">
        <v>0</v>
      </c>
      <c r="U458" s="15"/>
      <c r="V458" s="16"/>
      <c r="W458" s="18">
        <v>4620</v>
      </c>
      <c r="X458" s="16">
        <v>4620</v>
      </c>
      <c r="Y458" s="18">
        <v>4620</v>
      </c>
      <c r="Z458" s="16">
        <v>0</v>
      </c>
      <c r="AA458" s="18">
        <v>4620</v>
      </c>
      <c r="AB458" s="16">
        <v>21860</v>
      </c>
      <c r="AC458" s="18">
        <v>4620</v>
      </c>
      <c r="AD458" s="16">
        <v>0</v>
      </c>
      <c r="AE458" s="18">
        <v>4620</v>
      </c>
      <c r="AF458" s="16"/>
      <c r="AG458" s="18">
        <v>4620</v>
      </c>
      <c r="AH458" s="16"/>
      <c r="AI458" s="18">
        <v>4620</v>
      </c>
      <c r="AJ458" s="16">
        <v>18480</v>
      </c>
      <c r="AK458" s="18">
        <v>4620</v>
      </c>
      <c r="AL458" s="16"/>
      <c r="AM458" s="18">
        <v>4620</v>
      </c>
      <c r="AN458" s="16">
        <v>9240</v>
      </c>
      <c r="AO458" s="85"/>
      <c r="AP458" s="16"/>
      <c r="AQ458" s="85"/>
      <c r="AR458" s="16"/>
      <c r="AS458" s="85"/>
      <c r="AT458" s="16"/>
      <c r="AU458" s="17"/>
      <c r="AV458" s="16"/>
      <c r="AW458" s="17"/>
      <c r="AX458" s="16"/>
      <c r="AY458" s="17"/>
      <c r="AZ458" s="16"/>
      <c r="BA458" s="17"/>
      <c r="BB458" s="16"/>
      <c r="BC458" s="17"/>
      <c r="BD458" s="16"/>
      <c r="BE458" s="17"/>
      <c r="BF458" s="16"/>
      <c r="BG458" s="17"/>
      <c r="BH458" s="16"/>
      <c r="BI458" s="17"/>
      <c r="BJ458" s="16"/>
      <c r="BK458" s="17"/>
      <c r="BL458" s="16"/>
      <c r="BM458" s="17"/>
      <c r="BN458" s="16"/>
      <c r="BO458" s="17"/>
      <c r="BP458" s="16"/>
      <c r="BQ458" s="17"/>
      <c r="BR458" s="16"/>
      <c r="BS458" s="17"/>
      <c r="BT458" s="16"/>
      <c r="BU458" s="17"/>
      <c r="BV458" s="16"/>
      <c r="BW458" s="17"/>
      <c r="BX458" s="16"/>
      <c r="BY458" s="17"/>
      <c r="BZ458" s="16"/>
      <c r="CA458" s="17"/>
      <c r="CB458" s="16"/>
      <c r="CC458" s="17"/>
      <c r="CD458" s="16"/>
      <c r="CE458" s="15"/>
      <c r="CF458" s="16"/>
      <c r="CG458" s="15"/>
      <c r="CH458" s="16"/>
      <c r="CI458" s="15"/>
      <c r="CJ458" s="16"/>
      <c r="CK458" s="15"/>
      <c r="CL458" s="16"/>
      <c r="CM458" s="15"/>
      <c r="CN458" s="16"/>
      <c r="CO458" s="15"/>
      <c r="CP458" s="16"/>
      <c r="CQ458" s="19"/>
      <c r="CR458" s="20">
        <f t="shared" si="34"/>
        <v>57080</v>
      </c>
      <c r="CS458" s="20">
        <f t="shared" si="34"/>
        <v>61700</v>
      </c>
      <c r="CT458" s="21">
        <f t="shared" si="36"/>
        <v>-4620</v>
      </c>
      <c r="CU458" s="1"/>
      <c r="CV458" s="1"/>
    </row>
    <row r="459" spans="1:100" ht="20.25" customHeight="1">
      <c r="A459" s="7">
        <v>254</v>
      </c>
      <c r="B459" s="25" t="s">
        <v>1324</v>
      </c>
      <c r="C459" s="112" t="s">
        <v>1325</v>
      </c>
      <c r="D459" s="9" t="s">
        <v>1414</v>
      </c>
      <c r="E459" s="9" t="s">
        <v>1411</v>
      </c>
      <c r="F459" s="134" t="s">
        <v>1326</v>
      </c>
      <c r="G459" s="148"/>
      <c r="H459" s="84"/>
      <c r="I459" s="62">
        <v>6600</v>
      </c>
      <c r="J459" s="84"/>
      <c r="K459" s="27">
        <f t="shared" si="37"/>
        <v>0</v>
      </c>
      <c r="L459" s="165"/>
      <c r="M459" s="15">
        <v>1500</v>
      </c>
      <c r="N459" s="16">
        <v>1500</v>
      </c>
      <c r="O459" s="15">
        <v>1000</v>
      </c>
      <c r="P459" s="16">
        <v>1000</v>
      </c>
      <c r="Q459" s="15">
        <v>5000</v>
      </c>
      <c r="R459" s="16">
        <v>5000</v>
      </c>
      <c r="S459" s="15">
        <v>8000</v>
      </c>
      <c r="T459" s="16">
        <v>190</v>
      </c>
      <c r="U459" s="15"/>
      <c r="V459" s="16"/>
      <c r="W459" s="18"/>
      <c r="X459" s="16"/>
      <c r="Y459" s="18"/>
      <c r="Z459" s="16"/>
      <c r="AA459" s="18"/>
      <c r="AB459" s="16"/>
      <c r="AC459" s="18"/>
      <c r="AD459" s="16"/>
      <c r="AE459" s="18"/>
      <c r="AF459" s="16"/>
      <c r="AG459" s="18"/>
      <c r="AH459" s="16"/>
      <c r="AI459" s="18">
        <v>2310</v>
      </c>
      <c r="AJ459" s="16"/>
      <c r="AK459" s="18">
        <v>2310</v>
      </c>
      <c r="AL459" s="16"/>
      <c r="AM459" s="18">
        <v>2310</v>
      </c>
      <c r="AN459" s="16"/>
      <c r="AO459" s="85"/>
      <c r="AP459" s="16"/>
      <c r="AQ459" s="85"/>
      <c r="AR459" s="16"/>
      <c r="AS459" s="85"/>
      <c r="AT459" s="16"/>
      <c r="AU459" s="17"/>
      <c r="AV459" s="16"/>
      <c r="AW459" s="17"/>
      <c r="AX459" s="16"/>
      <c r="AY459" s="17"/>
      <c r="AZ459" s="16"/>
      <c r="BA459" s="17"/>
      <c r="BB459" s="16"/>
      <c r="BC459" s="17"/>
      <c r="BD459" s="16"/>
      <c r="BE459" s="17"/>
      <c r="BF459" s="16"/>
      <c r="BG459" s="17"/>
      <c r="BH459" s="16"/>
      <c r="BI459" s="17"/>
      <c r="BJ459" s="16"/>
      <c r="BK459" s="17"/>
      <c r="BL459" s="16"/>
      <c r="BM459" s="17"/>
      <c r="BN459" s="16"/>
      <c r="BO459" s="17"/>
      <c r="BP459" s="16"/>
      <c r="BQ459" s="17"/>
      <c r="BR459" s="16"/>
      <c r="BS459" s="17"/>
      <c r="BT459" s="16"/>
      <c r="BU459" s="17"/>
      <c r="BV459" s="16"/>
      <c r="BW459" s="17"/>
      <c r="BX459" s="16"/>
      <c r="BY459" s="17"/>
      <c r="BZ459" s="16"/>
      <c r="CA459" s="17"/>
      <c r="CB459" s="16"/>
      <c r="CC459" s="17"/>
      <c r="CD459" s="16"/>
      <c r="CE459" s="17"/>
      <c r="CF459" s="16"/>
      <c r="CG459" s="17"/>
      <c r="CH459" s="16"/>
      <c r="CI459" s="17"/>
      <c r="CJ459" s="16"/>
      <c r="CK459" s="17"/>
      <c r="CL459" s="16"/>
      <c r="CM459" s="15"/>
      <c r="CN459" s="16"/>
      <c r="CO459" s="15"/>
      <c r="CP459" s="16"/>
      <c r="CQ459" s="19"/>
      <c r="CR459" s="20">
        <f t="shared" si="34"/>
        <v>22430</v>
      </c>
      <c r="CS459" s="20">
        <f t="shared" si="34"/>
        <v>7690</v>
      </c>
      <c r="CT459" s="21">
        <f t="shared" si="36"/>
        <v>14740</v>
      </c>
      <c r="CU459" s="1"/>
      <c r="CV459" s="1"/>
    </row>
    <row r="460" spans="1:100" ht="20.25" customHeight="1">
      <c r="A460" s="7">
        <v>255</v>
      </c>
      <c r="B460" s="25" t="s">
        <v>1327</v>
      </c>
      <c r="C460" s="49" t="s">
        <v>1328</v>
      </c>
      <c r="D460" s="9" t="s">
        <v>1414</v>
      </c>
      <c r="E460" s="9" t="s">
        <v>1411</v>
      </c>
      <c r="F460" s="135" t="s">
        <v>1329</v>
      </c>
      <c r="G460" s="50"/>
      <c r="H460" s="100"/>
      <c r="I460" s="67">
        <v>6600</v>
      </c>
      <c r="J460" s="100"/>
      <c r="K460" s="27">
        <f t="shared" si="37"/>
        <v>0</v>
      </c>
      <c r="L460" s="51"/>
      <c r="M460" s="52">
        <v>1500</v>
      </c>
      <c r="N460" s="53">
        <v>1500</v>
      </c>
      <c r="O460" s="52">
        <v>1000</v>
      </c>
      <c r="P460" s="53">
        <v>1000</v>
      </c>
      <c r="Q460" s="52">
        <v>5000</v>
      </c>
      <c r="R460" s="53">
        <v>5000</v>
      </c>
      <c r="S460" s="52">
        <v>8000</v>
      </c>
      <c r="T460" s="53">
        <v>8000</v>
      </c>
      <c r="U460" s="52"/>
      <c r="V460" s="53"/>
      <c r="W460" s="55"/>
      <c r="X460" s="53"/>
      <c r="Y460" s="55"/>
      <c r="Z460" s="53"/>
      <c r="AA460" s="167"/>
      <c r="AB460" s="53"/>
      <c r="AC460" s="167"/>
      <c r="AD460" s="53"/>
      <c r="AE460" s="167"/>
      <c r="AF460" s="53"/>
      <c r="AG460" s="167"/>
      <c r="AH460" s="53"/>
      <c r="AI460" s="167"/>
      <c r="AJ460" s="56"/>
      <c r="AK460" s="167">
        <v>4620</v>
      </c>
      <c r="AL460" s="53">
        <v>4620</v>
      </c>
      <c r="AM460" s="167">
        <v>4620</v>
      </c>
      <c r="AN460" s="53">
        <v>4620</v>
      </c>
      <c r="AO460" s="168"/>
      <c r="AP460" s="53"/>
      <c r="AQ460" s="168"/>
      <c r="AR460" s="53"/>
      <c r="AS460" s="168"/>
      <c r="AT460" s="53"/>
      <c r="AU460" s="54"/>
      <c r="AV460" s="57"/>
      <c r="AW460" s="54"/>
      <c r="AX460" s="57"/>
      <c r="AY460" s="54"/>
      <c r="AZ460" s="57"/>
      <c r="BA460" s="54"/>
      <c r="BB460" s="57"/>
      <c r="BC460" s="54"/>
      <c r="BD460" s="57"/>
      <c r="BE460" s="54"/>
      <c r="BF460" s="57"/>
      <c r="BG460" s="54"/>
      <c r="BH460" s="57"/>
      <c r="BI460" s="54"/>
      <c r="BJ460" s="57"/>
      <c r="BK460" s="54"/>
      <c r="BL460" s="57"/>
      <c r="BM460" s="54"/>
      <c r="BN460" s="57"/>
      <c r="BO460" s="54"/>
      <c r="BP460" s="57"/>
      <c r="BQ460" s="54"/>
      <c r="BR460" s="57"/>
      <c r="BS460" s="54"/>
      <c r="BT460" s="57"/>
      <c r="BU460" s="54"/>
      <c r="BV460" s="57"/>
      <c r="BW460" s="54"/>
      <c r="BX460" s="57"/>
      <c r="BY460" s="54"/>
      <c r="BZ460" s="57"/>
      <c r="CA460" s="54"/>
      <c r="CB460" s="57"/>
      <c r="CC460" s="54"/>
      <c r="CD460" s="57"/>
      <c r="CE460" s="58"/>
      <c r="CF460" s="57"/>
      <c r="CG460" s="58"/>
      <c r="CH460" s="57"/>
      <c r="CI460" s="58"/>
      <c r="CJ460" s="57"/>
      <c r="CK460" s="58"/>
      <c r="CL460" s="57"/>
      <c r="CM460" s="58"/>
      <c r="CN460" s="57"/>
      <c r="CO460" s="58"/>
      <c r="CP460" s="57"/>
      <c r="CQ460" s="59"/>
      <c r="CR460" s="20">
        <f t="shared" si="34"/>
        <v>24740</v>
      </c>
      <c r="CS460" s="20">
        <f t="shared" si="34"/>
        <v>24740</v>
      </c>
      <c r="CT460" s="21">
        <f t="shared" si="36"/>
        <v>0</v>
      </c>
      <c r="CU460" s="1"/>
      <c r="CV460" s="1"/>
    </row>
    <row r="461" spans="1:100">
      <c r="H461" s="13"/>
    </row>
    <row r="462" spans="1:100">
      <c r="H462" s="13"/>
    </row>
    <row r="463" spans="1:100">
      <c r="H463" s="13"/>
    </row>
    <row r="464" spans="1:100">
      <c r="H464" s="13"/>
    </row>
    <row r="465" spans="8:8">
      <c r="H465" s="13"/>
    </row>
    <row r="466" spans="8:8">
      <c r="H466" s="13"/>
    </row>
    <row r="467" spans="8:8">
      <c r="H467" s="13"/>
    </row>
    <row r="468" spans="8:8">
      <c r="H468" s="13"/>
    </row>
    <row r="469" spans="8:8">
      <c r="H469" s="13"/>
    </row>
    <row r="470" spans="8:8">
      <c r="H470" s="13"/>
    </row>
    <row r="471" spans="8:8">
      <c r="H471" s="13"/>
    </row>
    <row r="472" spans="8:8">
      <c r="H472" s="13"/>
    </row>
    <row r="473" spans="8:8">
      <c r="H473" s="13"/>
    </row>
    <row r="474" spans="8:8">
      <c r="H474" s="13"/>
    </row>
    <row r="475" spans="8:8">
      <c r="H475" s="13"/>
    </row>
    <row r="476" spans="8:8">
      <c r="H476" s="13"/>
    </row>
    <row r="477" spans="8:8">
      <c r="H477" s="13"/>
    </row>
    <row r="478" spans="8:8">
      <c r="H478" s="13"/>
    </row>
    <row r="479" spans="8:8">
      <c r="H479" s="13"/>
    </row>
    <row r="480" spans="8:8">
      <c r="H480" s="13"/>
    </row>
    <row r="481" spans="8:8">
      <c r="H481" s="13"/>
    </row>
    <row r="482" spans="8:8">
      <c r="H482" s="13"/>
    </row>
    <row r="483" spans="8:8">
      <c r="H483" s="13"/>
    </row>
    <row r="484" spans="8:8">
      <c r="H484" s="13"/>
    </row>
    <row r="485" spans="8:8">
      <c r="H485" s="13"/>
    </row>
    <row r="486" spans="8:8">
      <c r="H486" s="13"/>
    </row>
    <row r="487" spans="8:8">
      <c r="H487" s="13"/>
    </row>
    <row r="488" spans="8:8">
      <c r="H488" s="13"/>
    </row>
    <row r="489" spans="8:8">
      <c r="H489" s="13"/>
    </row>
    <row r="490" spans="8:8">
      <c r="H490" s="13"/>
    </row>
    <row r="491" spans="8:8">
      <c r="H491" s="13"/>
    </row>
    <row r="492" spans="8:8">
      <c r="H492" s="13"/>
    </row>
    <row r="493" spans="8:8">
      <c r="H493" s="13"/>
    </row>
    <row r="494" spans="8:8">
      <c r="H494" s="13"/>
    </row>
    <row r="495" spans="8:8">
      <c r="H495" s="13"/>
    </row>
    <row r="496" spans="8:8">
      <c r="H496" s="13"/>
    </row>
    <row r="497" spans="8:8">
      <c r="H497" s="13"/>
    </row>
    <row r="498" spans="8:8">
      <c r="H498" s="13"/>
    </row>
    <row r="499" spans="8:8">
      <c r="H499" s="13"/>
    </row>
    <row r="500" spans="8:8">
      <c r="H500" s="13"/>
    </row>
    <row r="501" spans="8:8">
      <c r="H501" s="13"/>
    </row>
    <row r="502" spans="8:8">
      <c r="H502" s="13"/>
    </row>
    <row r="503" spans="8:8">
      <c r="H503" s="13"/>
    </row>
    <row r="504" spans="8:8">
      <c r="H504" s="13"/>
    </row>
    <row r="505" spans="8:8">
      <c r="H505" s="13"/>
    </row>
    <row r="506" spans="8:8">
      <c r="H506" s="13"/>
    </row>
    <row r="507" spans="8:8">
      <c r="H507" s="13"/>
    </row>
    <row r="508" spans="8:8">
      <c r="H508" s="13"/>
    </row>
    <row r="509" spans="8:8">
      <c r="H509" s="13"/>
    </row>
    <row r="510" spans="8:8">
      <c r="H510" s="13"/>
    </row>
    <row r="511" spans="8:8">
      <c r="H511" s="13"/>
    </row>
    <row r="512" spans="8:8">
      <c r="H512" s="13"/>
    </row>
    <row r="513" spans="8:8">
      <c r="H513" s="13"/>
    </row>
    <row r="514" spans="8:8">
      <c r="H514" s="13"/>
    </row>
    <row r="515" spans="8:8">
      <c r="H515" s="13"/>
    </row>
    <row r="516" spans="8:8">
      <c r="H516" s="13"/>
    </row>
    <row r="517" spans="8:8">
      <c r="H517" s="13"/>
    </row>
    <row r="518" spans="8:8">
      <c r="H518" s="13"/>
    </row>
    <row r="519" spans="8:8">
      <c r="H519" s="13"/>
    </row>
    <row r="520" spans="8:8">
      <c r="H520" s="13"/>
    </row>
    <row r="521" spans="8:8">
      <c r="H521" s="13"/>
    </row>
    <row r="522" spans="8:8">
      <c r="H522" s="13"/>
    </row>
    <row r="523" spans="8:8">
      <c r="H523" s="13"/>
    </row>
    <row r="524" spans="8:8">
      <c r="H524" s="13"/>
    </row>
    <row r="525" spans="8:8">
      <c r="H525" s="13"/>
    </row>
    <row r="526" spans="8:8">
      <c r="H526" s="13"/>
    </row>
    <row r="527" spans="8:8">
      <c r="H527" s="13"/>
    </row>
    <row r="528" spans="8:8">
      <c r="H528" s="13"/>
    </row>
    <row r="529" spans="8:8">
      <c r="H529" s="13"/>
    </row>
    <row r="530" spans="8:8">
      <c r="H530" s="13"/>
    </row>
    <row r="531" spans="8:8">
      <c r="H531" s="13"/>
    </row>
    <row r="532" spans="8:8">
      <c r="H532" s="13"/>
    </row>
    <row r="533" spans="8:8">
      <c r="H533" s="13"/>
    </row>
    <row r="534" spans="8:8">
      <c r="H534" s="13"/>
    </row>
    <row r="535" spans="8:8">
      <c r="H535" s="13"/>
    </row>
    <row r="536" spans="8:8">
      <c r="H536" s="13"/>
    </row>
    <row r="537" spans="8:8">
      <c r="H537" s="13"/>
    </row>
    <row r="538" spans="8:8">
      <c r="H538" s="13"/>
    </row>
    <row r="539" spans="8:8">
      <c r="H539" s="13"/>
    </row>
    <row r="540" spans="8:8">
      <c r="H540" s="13"/>
    </row>
    <row r="541" spans="8:8">
      <c r="H541" s="13"/>
    </row>
    <row r="542" spans="8:8">
      <c r="H542" s="13"/>
    </row>
    <row r="543" spans="8:8">
      <c r="H543" s="13"/>
    </row>
    <row r="544" spans="8:8">
      <c r="H544" s="13"/>
    </row>
    <row r="545" spans="8:8">
      <c r="H545" s="13"/>
    </row>
    <row r="546" spans="8:8">
      <c r="H546" s="13"/>
    </row>
    <row r="547" spans="8:8">
      <c r="H547" s="13"/>
    </row>
    <row r="548" spans="8:8">
      <c r="H548" s="13"/>
    </row>
    <row r="549" spans="8:8">
      <c r="H549" s="13"/>
    </row>
    <row r="550" spans="8:8">
      <c r="H550" s="13"/>
    </row>
    <row r="551" spans="8:8">
      <c r="H551" s="13"/>
    </row>
    <row r="552" spans="8:8">
      <c r="H552" s="13"/>
    </row>
    <row r="553" spans="8:8">
      <c r="H553" s="13"/>
    </row>
    <row r="554" spans="8:8">
      <c r="H554" s="13"/>
    </row>
    <row r="555" spans="8:8">
      <c r="H555" s="13"/>
    </row>
    <row r="556" spans="8:8">
      <c r="H556" s="13"/>
    </row>
    <row r="557" spans="8:8">
      <c r="H557" s="13"/>
    </row>
    <row r="558" spans="8:8">
      <c r="H558" s="13"/>
    </row>
    <row r="559" spans="8:8">
      <c r="H559" s="13"/>
    </row>
    <row r="560" spans="8:8">
      <c r="H560" s="13"/>
    </row>
    <row r="561" spans="8:8">
      <c r="H561" s="13"/>
    </row>
    <row r="562" spans="8:8">
      <c r="H562" s="13"/>
    </row>
    <row r="563" spans="8:8">
      <c r="H563" s="13"/>
    </row>
    <row r="564" spans="8:8">
      <c r="H564" s="13"/>
    </row>
    <row r="565" spans="8:8">
      <c r="H565" s="13"/>
    </row>
    <row r="566" spans="8:8">
      <c r="H566" s="13"/>
    </row>
    <row r="567" spans="8:8">
      <c r="H567" s="13"/>
    </row>
    <row r="568" spans="8:8">
      <c r="H568" s="13"/>
    </row>
    <row r="569" spans="8:8">
      <c r="H569" s="13"/>
    </row>
    <row r="570" spans="8:8">
      <c r="H570" s="13"/>
    </row>
    <row r="571" spans="8:8">
      <c r="H571" s="13"/>
    </row>
    <row r="572" spans="8:8">
      <c r="H572" s="13"/>
    </row>
    <row r="573" spans="8:8">
      <c r="H573" s="13"/>
    </row>
    <row r="574" spans="8:8">
      <c r="H574" s="13"/>
    </row>
    <row r="575" spans="8:8">
      <c r="H575" s="13"/>
    </row>
    <row r="576" spans="8:8">
      <c r="H576" s="13"/>
    </row>
    <row r="577" spans="8:8">
      <c r="H577" s="13"/>
    </row>
    <row r="578" spans="8:8">
      <c r="H578" s="13"/>
    </row>
    <row r="579" spans="8:8">
      <c r="H579" s="13"/>
    </row>
    <row r="580" spans="8:8">
      <c r="H580" s="13"/>
    </row>
    <row r="581" spans="8:8">
      <c r="H581" s="13"/>
    </row>
    <row r="582" spans="8:8">
      <c r="H582" s="13"/>
    </row>
    <row r="583" spans="8:8">
      <c r="H583" s="13"/>
    </row>
    <row r="584" spans="8:8">
      <c r="H584" s="13"/>
    </row>
    <row r="585" spans="8:8">
      <c r="H585" s="13"/>
    </row>
    <row r="586" spans="8:8">
      <c r="H586" s="13"/>
    </row>
    <row r="587" spans="8:8">
      <c r="H587" s="13"/>
    </row>
    <row r="588" spans="8:8">
      <c r="H588" s="13"/>
    </row>
    <row r="589" spans="8:8">
      <c r="H589" s="13"/>
    </row>
    <row r="590" spans="8:8">
      <c r="H590" s="13"/>
    </row>
    <row r="591" spans="8:8">
      <c r="H591" s="13"/>
    </row>
    <row r="592" spans="8:8">
      <c r="H592" s="13"/>
    </row>
    <row r="593" spans="8:8">
      <c r="H593" s="13"/>
    </row>
    <row r="594" spans="8:8">
      <c r="H594" s="13"/>
    </row>
    <row r="595" spans="8:8">
      <c r="H595" s="13"/>
    </row>
    <row r="596" spans="8:8">
      <c r="H596" s="13"/>
    </row>
    <row r="597" spans="8:8">
      <c r="H597" s="13"/>
    </row>
    <row r="598" spans="8:8">
      <c r="H598" s="13"/>
    </row>
    <row r="599" spans="8:8">
      <c r="H599" s="13"/>
    </row>
    <row r="600" spans="8:8">
      <c r="H600" s="13"/>
    </row>
    <row r="601" spans="8:8">
      <c r="H601" s="13"/>
    </row>
    <row r="602" spans="8:8">
      <c r="H602" s="13"/>
    </row>
    <row r="603" spans="8:8">
      <c r="H603" s="13"/>
    </row>
    <row r="604" spans="8:8">
      <c r="H604" s="13"/>
    </row>
    <row r="605" spans="8:8">
      <c r="H605" s="13"/>
    </row>
    <row r="606" spans="8:8">
      <c r="H606" s="13"/>
    </row>
    <row r="607" spans="8:8">
      <c r="H607" s="13"/>
    </row>
    <row r="608" spans="8:8">
      <c r="H608" s="13"/>
    </row>
    <row r="609" spans="8:8">
      <c r="H609" s="13"/>
    </row>
    <row r="610" spans="8:8">
      <c r="H610" s="13"/>
    </row>
    <row r="611" spans="8:8">
      <c r="H611" s="13"/>
    </row>
    <row r="612" spans="8:8">
      <c r="H612" s="13"/>
    </row>
    <row r="613" spans="8:8">
      <c r="H613" s="13"/>
    </row>
    <row r="614" spans="8:8">
      <c r="H614" s="13"/>
    </row>
  </sheetData>
  <autoFilter ref="A4:AT460">
    <sortState ref="A5:AT460">
      <sortCondition ref="D5:D460"/>
      <sortCondition ref="C5:C460"/>
    </sortState>
  </autoFilter>
  <mergeCells count="53">
    <mergeCell ref="S1:T2"/>
    <mergeCell ref="A1:K2"/>
    <mergeCell ref="L1:L2"/>
    <mergeCell ref="M1:N2"/>
    <mergeCell ref="O1:P2"/>
    <mergeCell ref="Q1:R2"/>
    <mergeCell ref="AE1:AF2"/>
    <mergeCell ref="AG1:AH2"/>
    <mergeCell ref="AI1:AJ2"/>
    <mergeCell ref="AK1:AL2"/>
    <mergeCell ref="AM1:AN2"/>
    <mergeCell ref="U1:V2"/>
    <mergeCell ref="W1:X2"/>
    <mergeCell ref="Y1:Z2"/>
    <mergeCell ref="AA1:AB2"/>
    <mergeCell ref="AC1:AD2"/>
    <mergeCell ref="BU1:BZ1"/>
    <mergeCell ref="CA1:CR1"/>
    <mergeCell ref="CS1:CS4"/>
    <mergeCell ref="BN2:BO2"/>
    <mergeCell ref="CT1:CT4"/>
    <mergeCell ref="BY2:BZ2"/>
    <mergeCell ref="BP2:BQ2"/>
    <mergeCell ref="BR2:BS2"/>
    <mergeCell ref="BU2:BV2"/>
    <mergeCell ref="BW2:BX2"/>
    <mergeCell ref="CM2:CN2"/>
    <mergeCell ref="CO2:CP2"/>
    <mergeCell ref="CQ2:CR2"/>
    <mergeCell ref="CA2:CB2"/>
    <mergeCell ref="CC2:CD2"/>
    <mergeCell ref="CE2:CF2"/>
    <mergeCell ref="AZ2:BA2"/>
    <mergeCell ref="BB2:BC2"/>
    <mergeCell ref="BD2:BE2"/>
    <mergeCell ref="BB1:BS1"/>
    <mergeCell ref="BT1:BT4"/>
    <mergeCell ref="BF2:BG2"/>
    <mergeCell ref="BH2:BI2"/>
    <mergeCell ref="BJ2:BK2"/>
    <mergeCell ref="BL2:BM2"/>
    <mergeCell ref="AV1:BA1"/>
    <mergeCell ref="AO2:AP2"/>
    <mergeCell ref="AQ2:AR2"/>
    <mergeCell ref="AS2:AT2"/>
    <mergeCell ref="AV2:AW2"/>
    <mergeCell ref="AX2:AY2"/>
    <mergeCell ref="AU1:AU2"/>
    <mergeCell ref="CG2:CH2"/>
    <mergeCell ref="CI2:CJ2"/>
    <mergeCell ref="CK2:CL2"/>
    <mergeCell ref="CU1:CU4"/>
    <mergeCell ref="CV1:CV4"/>
  </mergeCells>
  <pageMargins left="0.75" right="0.75" top="1" bottom="1" header="0.5" footer="0.5"/>
  <pageSetup scale="90" orientation="portrait" r:id="rId1"/>
  <headerFooter alignWithMargins="0"/>
  <legacyDrawing r:id="rId2"/>
</worksheet>
</file>

<file path=xl/worksheets/sheet2.xml><?xml version="1.0" encoding="utf-8"?>
<worksheet xmlns="http://schemas.openxmlformats.org/spreadsheetml/2006/main" xmlns:r="http://schemas.openxmlformats.org/officeDocument/2006/relationships">
  <sheetPr>
    <tabColor indexed="40"/>
  </sheetPr>
  <dimension ref="A1:FL614"/>
  <sheetViews>
    <sheetView tabSelected="1" topLeftCell="A3" zoomScale="90" zoomScaleNormal="90" workbookViewId="0">
      <pane xSplit="14" ySplit="11" topLeftCell="O455" activePane="bottomRight" state="frozen"/>
      <selection activeCell="A3" sqref="A3"/>
      <selection pane="topRight" activeCell="M3" sqref="M3"/>
      <selection pane="bottomLeft" activeCell="A13" sqref="A13"/>
      <selection pane="bottomRight" activeCell="I8" sqref="I8:I460"/>
    </sheetView>
  </sheetViews>
  <sheetFormatPr defaultRowHeight="20.25"/>
  <cols>
    <col min="1" max="1" width="8.85546875" style="1" bestFit="1" customWidth="1"/>
    <col min="2" max="2" width="27" style="69" customWidth="1"/>
    <col min="3" max="3" width="15.7109375" style="49" hidden="1" customWidth="1"/>
    <col min="4" max="4" width="9.85546875" style="49" hidden="1" customWidth="1"/>
    <col min="5" max="5" width="7.85546875" style="49" hidden="1" customWidth="1"/>
    <col min="6" max="6" width="17.42578125" style="70" hidden="1" customWidth="1"/>
    <col min="7" max="7" width="13.85546875" style="49" customWidth="1"/>
    <col min="8" max="8" width="26.7109375" style="49" customWidth="1"/>
    <col min="9" max="10" width="11.42578125" style="49" customWidth="1"/>
    <col min="11" max="11" width="15.140625" style="71" customWidth="1"/>
    <col min="12" max="12" width="14.5703125" style="13" customWidth="1"/>
    <col min="13" max="13" width="12.5703125" style="13" customWidth="1"/>
    <col min="14" max="14" width="15.5703125" style="72" customWidth="1"/>
    <col min="15" max="15" width="12.7109375" style="1" customWidth="1"/>
    <col min="16" max="16" width="13.28515625" style="1" customWidth="1"/>
    <col min="17" max="17" width="10.85546875" style="1" customWidth="1"/>
    <col min="18" max="19" width="13.28515625" style="1" customWidth="1"/>
    <col min="20" max="21" width="10.140625" style="1" customWidth="1"/>
    <col min="22" max="22" width="10" style="1" customWidth="1"/>
    <col min="23" max="23" width="11.42578125" style="1" customWidth="1"/>
    <col min="24" max="24" width="8.42578125" style="1" customWidth="1"/>
    <col min="25" max="25" width="11.140625" style="1" customWidth="1"/>
    <col min="26" max="26" width="11.42578125" style="1" customWidth="1"/>
    <col min="27" max="27" width="12" style="1" customWidth="1"/>
    <col min="28" max="28" width="11.28515625" style="1" customWidth="1"/>
    <col min="29" max="29" width="12.7109375" style="1" customWidth="1"/>
    <col min="30" max="30" width="12.140625" style="1" customWidth="1"/>
    <col min="31" max="31" width="13.5703125" style="1" customWidth="1"/>
    <col min="32" max="32" width="13.140625" style="1" customWidth="1"/>
    <col min="33" max="34" width="11.28515625" style="1" customWidth="1"/>
    <col min="35" max="37" width="10.5703125" style="1" customWidth="1"/>
    <col min="38" max="48" width="8.7109375" style="1" customWidth="1"/>
    <col min="49" max="49" width="13.28515625" style="1" customWidth="1"/>
    <col min="50" max="50" width="17.5703125" style="1" customWidth="1"/>
    <col min="51" max="51" width="10.85546875" style="1" customWidth="1"/>
    <col min="52" max="52" width="9.28515625" style="1" bestFit="1" customWidth="1"/>
    <col min="53" max="53" width="9.42578125" style="1" bestFit="1" customWidth="1"/>
    <col min="54" max="55" width="9.28515625" style="1" bestFit="1" customWidth="1"/>
    <col min="56" max="56" width="9.140625" style="1" customWidth="1"/>
    <col min="57" max="79" width="7.7109375" style="1" customWidth="1"/>
    <col min="80" max="80" width="11.5703125" style="1" customWidth="1"/>
    <col min="81" max="81" width="12.7109375" style="1" hidden="1" customWidth="1"/>
    <col min="82" max="83" width="11.7109375" style="1" hidden="1" customWidth="1"/>
    <col min="84" max="84" width="11.5703125" style="1" hidden="1" customWidth="1"/>
    <col min="85" max="87" width="11.7109375" style="1" hidden="1" customWidth="1"/>
    <col min="88" max="88" width="11.140625" style="1" hidden="1" customWidth="1"/>
    <col min="89" max="89" width="15.42578125" style="1" hidden="1" customWidth="1"/>
    <col min="90" max="90" width="11.7109375" style="1" hidden="1" customWidth="1"/>
    <col min="91" max="97" width="12.42578125" style="1" hidden="1" customWidth="1"/>
    <col min="98" max="98" width="13.28515625" style="1" hidden="1" customWidth="1"/>
    <col min="99" max="113" width="12.42578125" style="1" hidden="1" customWidth="1"/>
    <col min="114" max="114" width="12.140625" style="1" hidden="1" customWidth="1"/>
    <col min="115" max="115" width="0.7109375" style="1" hidden="1" customWidth="1"/>
    <col min="116" max="138" width="12.42578125" style="1" hidden="1" customWidth="1"/>
    <col min="139" max="139" width="12.140625" style="1" hidden="1" customWidth="1"/>
    <col min="140" max="140" width="0.5703125" style="1" hidden="1" customWidth="1"/>
    <col min="141" max="163" width="12.42578125" style="1" hidden="1" customWidth="1"/>
    <col min="164" max="164" width="13.140625" style="1" hidden="1" customWidth="1"/>
    <col min="165" max="165" width="18.7109375" style="73" customWidth="1"/>
    <col min="166" max="166" width="16.28515625" style="73" customWidth="1"/>
    <col min="167" max="167" width="20.7109375" style="73" customWidth="1"/>
    <col min="168" max="326" width="9.140625" style="1"/>
    <col min="327" max="327" width="7.5703125" style="1" customWidth="1"/>
    <col min="328" max="328" width="27" style="1" customWidth="1"/>
    <col min="329" max="329" width="15.7109375" style="1" customWidth="1"/>
    <col min="330" max="330" width="17.42578125" style="1" customWidth="1"/>
    <col min="331" max="331" width="13.85546875" style="1" customWidth="1"/>
    <col min="332" max="332" width="15.140625" style="1" customWidth="1"/>
    <col min="333" max="333" width="14.5703125" style="1" customWidth="1"/>
    <col min="334" max="334" width="20" style="1" customWidth="1"/>
    <col min="335" max="335" width="0.42578125" style="1" customWidth="1"/>
    <col min="336" max="338" width="11.7109375" style="1" customWidth="1"/>
    <col min="339" max="339" width="11.5703125" style="1" customWidth="1"/>
    <col min="340" max="342" width="11.7109375" style="1" customWidth="1"/>
    <col min="343" max="343" width="11.140625" style="1" customWidth="1"/>
    <col min="344" max="344" width="15.42578125" style="1" customWidth="1"/>
    <col min="345" max="345" width="11.7109375" style="1" customWidth="1"/>
    <col min="346" max="352" width="12.42578125" style="1" customWidth="1"/>
    <col min="353" max="353" width="13.28515625" style="1" customWidth="1"/>
    <col min="354" max="363" width="12.42578125" style="1" customWidth="1"/>
    <col min="364" max="419" width="0" style="1" hidden="1" customWidth="1"/>
    <col min="420" max="420" width="0.5703125" style="1" customWidth="1"/>
    <col min="421" max="421" width="18.7109375" style="1" customWidth="1"/>
    <col min="422" max="422" width="16.28515625" style="1" customWidth="1"/>
    <col min="423" max="423" width="20.7109375" style="1" customWidth="1"/>
    <col min="424" max="582" width="9.140625" style="1"/>
    <col min="583" max="583" width="7.5703125" style="1" customWidth="1"/>
    <col min="584" max="584" width="27" style="1" customWidth="1"/>
    <col min="585" max="585" width="15.7109375" style="1" customWidth="1"/>
    <col min="586" max="586" width="17.42578125" style="1" customWidth="1"/>
    <col min="587" max="587" width="13.85546875" style="1" customWidth="1"/>
    <col min="588" max="588" width="15.140625" style="1" customWidth="1"/>
    <col min="589" max="589" width="14.5703125" style="1" customWidth="1"/>
    <col min="590" max="590" width="20" style="1" customWidth="1"/>
    <col min="591" max="591" width="0.42578125" style="1" customWidth="1"/>
    <col min="592" max="594" width="11.7109375" style="1" customWidth="1"/>
    <col min="595" max="595" width="11.5703125" style="1" customWidth="1"/>
    <col min="596" max="598" width="11.7109375" style="1" customWidth="1"/>
    <col min="599" max="599" width="11.140625" style="1" customWidth="1"/>
    <col min="600" max="600" width="15.42578125" style="1" customWidth="1"/>
    <col min="601" max="601" width="11.7109375" style="1" customWidth="1"/>
    <col min="602" max="608" width="12.42578125" style="1" customWidth="1"/>
    <col min="609" max="609" width="13.28515625" style="1" customWidth="1"/>
    <col min="610" max="619" width="12.42578125" style="1" customWidth="1"/>
    <col min="620" max="675" width="0" style="1" hidden="1" customWidth="1"/>
    <col min="676" max="676" width="0.5703125" style="1" customWidth="1"/>
    <col min="677" max="677" width="18.7109375" style="1" customWidth="1"/>
    <col min="678" max="678" width="16.28515625" style="1" customWidth="1"/>
    <col min="679" max="679" width="20.7109375" style="1" customWidth="1"/>
    <col min="680" max="838" width="9.140625" style="1"/>
    <col min="839" max="839" width="7.5703125" style="1" customWidth="1"/>
    <col min="840" max="840" width="27" style="1" customWidth="1"/>
    <col min="841" max="841" width="15.7109375" style="1" customWidth="1"/>
    <col min="842" max="842" width="17.42578125" style="1" customWidth="1"/>
    <col min="843" max="843" width="13.85546875" style="1" customWidth="1"/>
    <col min="844" max="844" width="15.140625" style="1" customWidth="1"/>
    <col min="845" max="845" width="14.5703125" style="1" customWidth="1"/>
    <col min="846" max="846" width="20" style="1" customWidth="1"/>
    <col min="847" max="847" width="0.42578125" style="1" customWidth="1"/>
    <col min="848" max="850" width="11.7109375" style="1" customWidth="1"/>
    <col min="851" max="851" width="11.5703125" style="1" customWidth="1"/>
    <col min="852" max="854" width="11.7109375" style="1" customWidth="1"/>
    <col min="855" max="855" width="11.140625" style="1" customWidth="1"/>
    <col min="856" max="856" width="15.42578125" style="1" customWidth="1"/>
    <col min="857" max="857" width="11.7109375" style="1" customWidth="1"/>
    <col min="858" max="864" width="12.42578125" style="1" customWidth="1"/>
    <col min="865" max="865" width="13.28515625" style="1" customWidth="1"/>
    <col min="866" max="875" width="12.42578125" style="1" customWidth="1"/>
    <col min="876" max="931" width="0" style="1" hidden="1" customWidth="1"/>
    <col min="932" max="932" width="0.5703125" style="1" customWidth="1"/>
    <col min="933" max="933" width="18.7109375" style="1" customWidth="1"/>
    <col min="934" max="934" width="16.28515625" style="1" customWidth="1"/>
    <col min="935" max="935" width="20.7109375" style="1" customWidth="1"/>
    <col min="936" max="1094" width="9.140625" style="1"/>
    <col min="1095" max="1095" width="7.5703125" style="1" customWidth="1"/>
    <col min="1096" max="1096" width="27" style="1" customWidth="1"/>
    <col min="1097" max="1097" width="15.7109375" style="1" customWidth="1"/>
    <col min="1098" max="1098" width="17.42578125" style="1" customWidth="1"/>
    <col min="1099" max="1099" width="13.85546875" style="1" customWidth="1"/>
    <col min="1100" max="1100" width="15.140625" style="1" customWidth="1"/>
    <col min="1101" max="1101" width="14.5703125" style="1" customWidth="1"/>
    <col min="1102" max="1102" width="20" style="1" customWidth="1"/>
    <col min="1103" max="1103" width="0.42578125" style="1" customWidth="1"/>
    <col min="1104" max="1106" width="11.7109375" style="1" customWidth="1"/>
    <col min="1107" max="1107" width="11.5703125" style="1" customWidth="1"/>
    <col min="1108" max="1110" width="11.7109375" style="1" customWidth="1"/>
    <col min="1111" max="1111" width="11.140625" style="1" customWidth="1"/>
    <col min="1112" max="1112" width="15.42578125" style="1" customWidth="1"/>
    <col min="1113" max="1113" width="11.7109375" style="1" customWidth="1"/>
    <col min="1114" max="1120" width="12.42578125" style="1" customWidth="1"/>
    <col min="1121" max="1121" width="13.28515625" style="1" customWidth="1"/>
    <col min="1122" max="1131" width="12.42578125" style="1" customWidth="1"/>
    <col min="1132" max="1187" width="0" style="1" hidden="1" customWidth="1"/>
    <col min="1188" max="1188" width="0.5703125" style="1" customWidth="1"/>
    <col min="1189" max="1189" width="18.7109375" style="1" customWidth="1"/>
    <col min="1190" max="1190" width="16.28515625" style="1" customWidth="1"/>
    <col min="1191" max="1191" width="20.7109375" style="1" customWidth="1"/>
    <col min="1192" max="1350" width="9.140625" style="1"/>
    <col min="1351" max="1351" width="7.5703125" style="1" customWidth="1"/>
    <col min="1352" max="1352" width="27" style="1" customWidth="1"/>
    <col min="1353" max="1353" width="15.7109375" style="1" customWidth="1"/>
    <col min="1354" max="1354" width="17.42578125" style="1" customWidth="1"/>
    <col min="1355" max="1355" width="13.85546875" style="1" customWidth="1"/>
    <col min="1356" max="1356" width="15.140625" style="1" customWidth="1"/>
    <col min="1357" max="1357" width="14.5703125" style="1" customWidth="1"/>
    <col min="1358" max="1358" width="20" style="1" customWidth="1"/>
    <col min="1359" max="1359" width="0.42578125" style="1" customWidth="1"/>
    <col min="1360" max="1362" width="11.7109375" style="1" customWidth="1"/>
    <col min="1363" max="1363" width="11.5703125" style="1" customWidth="1"/>
    <col min="1364" max="1366" width="11.7109375" style="1" customWidth="1"/>
    <col min="1367" max="1367" width="11.140625" style="1" customWidth="1"/>
    <col min="1368" max="1368" width="15.42578125" style="1" customWidth="1"/>
    <col min="1369" max="1369" width="11.7109375" style="1" customWidth="1"/>
    <col min="1370" max="1376" width="12.42578125" style="1" customWidth="1"/>
    <col min="1377" max="1377" width="13.28515625" style="1" customWidth="1"/>
    <col min="1378" max="1387" width="12.42578125" style="1" customWidth="1"/>
    <col min="1388" max="1443" width="0" style="1" hidden="1" customWidth="1"/>
    <col min="1444" max="1444" width="0.5703125" style="1" customWidth="1"/>
    <col min="1445" max="1445" width="18.7109375" style="1" customWidth="1"/>
    <col min="1446" max="1446" width="16.28515625" style="1" customWidth="1"/>
    <col min="1447" max="1447" width="20.7109375" style="1" customWidth="1"/>
    <col min="1448" max="1606" width="9.140625" style="1"/>
    <col min="1607" max="1607" width="7.5703125" style="1" customWidth="1"/>
    <col min="1608" max="1608" width="27" style="1" customWidth="1"/>
    <col min="1609" max="1609" width="15.7109375" style="1" customWidth="1"/>
    <col min="1610" max="1610" width="17.42578125" style="1" customWidth="1"/>
    <col min="1611" max="1611" width="13.85546875" style="1" customWidth="1"/>
    <col min="1612" max="1612" width="15.140625" style="1" customWidth="1"/>
    <col min="1613" max="1613" width="14.5703125" style="1" customWidth="1"/>
    <col min="1614" max="1614" width="20" style="1" customWidth="1"/>
    <col min="1615" max="1615" width="0.42578125" style="1" customWidth="1"/>
    <col min="1616" max="1618" width="11.7109375" style="1" customWidth="1"/>
    <col min="1619" max="1619" width="11.5703125" style="1" customWidth="1"/>
    <col min="1620" max="1622" width="11.7109375" style="1" customWidth="1"/>
    <col min="1623" max="1623" width="11.140625" style="1" customWidth="1"/>
    <col min="1624" max="1624" width="15.42578125" style="1" customWidth="1"/>
    <col min="1625" max="1625" width="11.7109375" style="1" customWidth="1"/>
    <col min="1626" max="1632" width="12.42578125" style="1" customWidth="1"/>
    <col min="1633" max="1633" width="13.28515625" style="1" customWidth="1"/>
    <col min="1634" max="1643" width="12.42578125" style="1" customWidth="1"/>
    <col min="1644" max="1699" width="0" style="1" hidden="1" customWidth="1"/>
    <col min="1700" max="1700" width="0.5703125" style="1" customWidth="1"/>
    <col min="1701" max="1701" width="18.7109375" style="1" customWidth="1"/>
    <col min="1702" max="1702" width="16.28515625" style="1" customWidth="1"/>
    <col min="1703" max="1703" width="20.7109375" style="1" customWidth="1"/>
    <col min="1704" max="1862" width="9.140625" style="1"/>
    <col min="1863" max="1863" width="7.5703125" style="1" customWidth="1"/>
    <col min="1864" max="1864" width="27" style="1" customWidth="1"/>
    <col min="1865" max="1865" width="15.7109375" style="1" customWidth="1"/>
    <col min="1866" max="1866" width="17.42578125" style="1" customWidth="1"/>
    <col min="1867" max="1867" width="13.85546875" style="1" customWidth="1"/>
    <col min="1868" max="1868" width="15.140625" style="1" customWidth="1"/>
    <col min="1869" max="1869" width="14.5703125" style="1" customWidth="1"/>
    <col min="1870" max="1870" width="20" style="1" customWidth="1"/>
    <col min="1871" max="1871" width="0.42578125" style="1" customWidth="1"/>
    <col min="1872" max="1874" width="11.7109375" style="1" customWidth="1"/>
    <col min="1875" max="1875" width="11.5703125" style="1" customWidth="1"/>
    <col min="1876" max="1878" width="11.7109375" style="1" customWidth="1"/>
    <col min="1879" max="1879" width="11.140625" style="1" customWidth="1"/>
    <col min="1880" max="1880" width="15.42578125" style="1" customWidth="1"/>
    <col min="1881" max="1881" width="11.7109375" style="1" customWidth="1"/>
    <col min="1882" max="1888" width="12.42578125" style="1" customWidth="1"/>
    <col min="1889" max="1889" width="13.28515625" style="1" customWidth="1"/>
    <col min="1890" max="1899" width="12.42578125" style="1" customWidth="1"/>
    <col min="1900" max="1955" width="0" style="1" hidden="1" customWidth="1"/>
    <col min="1956" max="1956" width="0.5703125" style="1" customWidth="1"/>
    <col min="1957" max="1957" width="18.7109375" style="1" customWidth="1"/>
    <col min="1958" max="1958" width="16.28515625" style="1" customWidth="1"/>
    <col min="1959" max="1959" width="20.7109375" style="1" customWidth="1"/>
    <col min="1960" max="2118" width="9.140625" style="1"/>
    <col min="2119" max="2119" width="7.5703125" style="1" customWidth="1"/>
    <col min="2120" max="2120" width="27" style="1" customWidth="1"/>
    <col min="2121" max="2121" width="15.7109375" style="1" customWidth="1"/>
    <col min="2122" max="2122" width="17.42578125" style="1" customWidth="1"/>
    <col min="2123" max="2123" width="13.85546875" style="1" customWidth="1"/>
    <col min="2124" max="2124" width="15.140625" style="1" customWidth="1"/>
    <col min="2125" max="2125" width="14.5703125" style="1" customWidth="1"/>
    <col min="2126" max="2126" width="20" style="1" customWidth="1"/>
    <col min="2127" max="2127" width="0.42578125" style="1" customWidth="1"/>
    <col min="2128" max="2130" width="11.7109375" style="1" customWidth="1"/>
    <col min="2131" max="2131" width="11.5703125" style="1" customWidth="1"/>
    <col min="2132" max="2134" width="11.7109375" style="1" customWidth="1"/>
    <col min="2135" max="2135" width="11.140625" style="1" customWidth="1"/>
    <col min="2136" max="2136" width="15.42578125" style="1" customWidth="1"/>
    <col min="2137" max="2137" width="11.7109375" style="1" customWidth="1"/>
    <col min="2138" max="2144" width="12.42578125" style="1" customWidth="1"/>
    <col min="2145" max="2145" width="13.28515625" style="1" customWidth="1"/>
    <col min="2146" max="2155" width="12.42578125" style="1" customWidth="1"/>
    <col min="2156" max="2211" width="0" style="1" hidden="1" customWidth="1"/>
    <col min="2212" max="2212" width="0.5703125" style="1" customWidth="1"/>
    <col min="2213" max="2213" width="18.7109375" style="1" customWidth="1"/>
    <col min="2214" max="2214" width="16.28515625" style="1" customWidth="1"/>
    <col min="2215" max="2215" width="20.7109375" style="1" customWidth="1"/>
    <col min="2216" max="2374" width="9.140625" style="1"/>
    <col min="2375" max="2375" width="7.5703125" style="1" customWidth="1"/>
    <col min="2376" max="2376" width="27" style="1" customWidth="1"/>
    <col min="2377" max="2377" width="15.7109375" style="1" customWidth="1"/>
    <col min="2378" max="2378" width="17.42578125" style="1" customWidth="1"/>
    <col min="2379" max="2379" width="13.85546875" style="1" customWidth="1"/>
    <col min="2380" max="2380" width="15.140625" style="1" customWidth="1"/>
    <col min="2381" max="2381" width="14.5703125" style="1" customWidth="1"/>
    <col min="2382" max="2382" width="20" style="1" customWidth="1"/>
    <col min="2383" max="2383" width="0.42578125" style="1" customWidth="1"/>
    <col min="2384" max="2386" width="11.7109375" style="1" customWidth="1"/>
    <col min="2387" max="2387" width="11.5703125" style="1" customWidth="1"/>
    <col min="2388" max="2390" width="11.7109375" style="1" customWidth="1"/>
    <col min="2391" max="2391" width="11.140625" style="1" customWidth="1"/>
    <col min="2392" max="2392" width="15.42578125" style="1" customWidth="1"/>
    <col min="2393" max="2393" width="11.7109375" style="1" customWidth="1"/>
    <col min="2394" max="2400" width="12.42578125" style="1" customWidth="1"/>
    <col min="2401" max="2401" width="13.28515625" style="1" customWidth="1"/>
    <col min="2402" max="2411" width="12.42578125" style="1" customWidth="1"/>
    <col min="2412" max="2467" width="0" style="1" hidden="1" customWidth="1"/>
    <col min="2468" max="2468" width="0.5703125" style="1" customWidth="1"/>
    <col min="2469" max="2469" width="18.7109375" style="1" customWidth="1"/>
    <col min="2470" max="2470" width="16.28515625" style="1" customWidth="1"/>
    <col min="2471" max="2471" width="20.7109375" style="1" customWidth="1"/>
    <col min="2472" max="2630" width="9.140625" style="1"/>
    <col min="2631" max="2631" width="7.5703125" style="1" customWidth="1"/>
    <col min="2632" max="2632" width="27" style="1" customWidth="1"/>
    <col min="2633" max="2633" width="15.7109375" style="1" customWidth="1"/>
    <col min="2634" max="2634" width="17.42578125" style="1" customWidth="1"/>
    <col min="2635" max="2635" width="13.85546875" style="1" customWidth="1"/>
    <col min="2636" max="2636" width="15.140625" style="1" customWidth="1"/>
    <col min="2637" max="2637" width="14.5703125" style="1" customWidth="1"/>
    <col min="2638" max="2638" width="20" style="1" customWidth="1"/>
    <col min="2639" max="2639" width="0.42578125" style="1" customWidth="1"/>
    <col min="2640" max="2642" width="11.7109375" style="1" customWidth="1"/>
    <col min="2643" max="2643" width="11.5703125" style="1" customWidth="1"/>
    <col min="2644" max="2646" width="11.7109375" style="1" customWidth="1"/>
    <col min="2647" max="2647" width="11.140625" style="1" customWidth="1"/>
    <col min="2648" max="2648" width="15.42578125" style="1" customWidth="1"/>
    <col min="2649" max="2649" width="11.7109375" style="1" customWidth="1"/>
    <col min="2650" max="2656" width="12.42578125" style="1" customWidth="1"/>
    <col min="2657" max="2657" width="13.28515625" style="1" customWidth="1"/>
    <col min="2658" max="2667" width="12.42578125" style="1" customWidth="1"/>
    <col min="2668" max="2723" width="0" style="1" hidden="1" customWidth="1"/>
    <col min="2724" max="2724" width="0.5703125" style="1" customWidth="1"/>
    <col min="2725" max="2725" width="18.7109375" style="1" customWidth="1"/>
    <col min="2726" max="2726" width="16.28515625" style="1" customWidth="1"/>
    <col min="2727" max="2727" width="20.7109375" style="1" customWidth="1"/>
    <col min="2728" max="2886" width="9.140625" style="1"/>
    <col min="2887" max="2887" width="7.5703125" style="1" customWidth="1"/>
    <col min="2888" max="2888" width="27" style="1" customWidth="1"/>
    <col min="2889" max="2889" width="15.7109375" style="1" customWidth="1"/>
    <col min="2890" max="2890" width="17.42578125" style="1" customWidth="1"/>
    <col min="2891" max="2891" width="13.85546875" style="1" customWidth="1"/>
    <col min="2892" max="2892" width="15.140625" style="1" customWidth="1"/>
    <col min="2893" max="2893" width="14.5703125" style="1" customWidth="1"/>
    <col min="2894" max="2894" width="20" style="1" customWidth="1"/>
    <col min="2895" max="2895" width="0.42578125" style="1" customWidth="1"/>
    <col min="2896" max="2898" width="11.7109375" style="1" customWidth="1"/>
    <col min="2899" max="2899" width="11.5703125" style="1" customWidth="1"/>
    <col min="2900" max="2902" width="11.7109375" style="1" customWidth="1"/>
    <col min="2903" max="2903" width="11.140625" style="1" customWidth="1"/>
    <col min="2904" max="2904" width="15.42578125" style="1" customWidth="1"/>
    <col min="2905" max="2905" width="11.7109375" style="1" customWidth="1"/>
    <col min="2906" max="2912" width="12.42578125" style="1" customWidth="1"/>
    <col min="2913" max="2913" width="13.28515625" style="1" customWidth="1"/>
    <col min="2914" max="2923" width="12.42578125" style="1" customWidth="1"/>
    <col min="2924" max="2979" width="0" style="1" hidden="1" customWidth="1"/>
    <col min="2980" max="2980" width="0.5703125" style="1" customWidth="1"/>
    <col min="2981" max="2981" width="18.7109375" style="1" customWidth="1"/>
    <col min="2982" max="2982" width="16.28515625" style="1" customWidth="1"/>
    <col min="2983" max="2983" width="20.7109375" style="1" customWidth="1"/>
    <col min="2984" max="3142" width="9.140625" style="1"/>
    <col min="3143" max="3143" width="7.5703125" style="1" customWidth="1"/>
    <col min="3144" max="3144" width="27" style="1" customWidth="1"/>
    <col min="3145" max="3145" width="15.7109375" style="1" customWidth="1"/>
    <col min="3146" max="3146" width="17.42578125" style="1" customWidth="1"/>
    <col min="3147" max="3147" width="13.85546875" style="1" customWidth="1"/>
    <col min="3148" max="3148" width="15.140625" style="1" customWidth="1"/>
    <col min="3149" max="3149" width="14.5703125" style="1" customWidth="1"/>
    <col min="3150" max="3150" width="20" style="1" customWidth="1"/>
    <col min="3151" max="3151" width="0.42578125" style="1" customWidth="1"/>
    <col min="3152" max="3154" width="11.7109375" style="1" customWidth="1"/>
    <col min="3155" max="3155" width="11.5703125" style="1" customWidth="1"/>
    <col min="3156" max="3158" width="11.7109375" style="1" customWidth="1"/>
    <col min="3159" max="3159" width="11.140625" style="1" customWidth="1"/>
    <col min="3160" max="3160" width="15.42578125" style="1" customWidth="1"/>
    <col min="3161" max="3161" width="11.7109375" style="1" customWidth="1"/>
    <col min="3162" max="3168" width="12.42578125" style="1" customWidth="1"/>
    <col min="3169" max="3169" width="13.28515625" style="1" customWidth="1"/>
    <col min="3170" max="3179" width="12.42578125" style="1" customWidth="1"/>
    <col min="3180" max="3235" width="0" style="1" hidden="1" customWidth="1"/>
    <col min="3236" max="3236" width="0.5703125" style="1" customWidth="1"/>
    <col min="3237" max="3237" width="18.7109375" style="1" customWidth="1"/>
    <col min="3238" max="3238" width="16.28515625" style="1" customWidth="1"/>
    <col min="3239" max="3239" width="20.7109375" style="1" customWidth="1"/>
    <col min="3240" max="3398" width="9.140625" style="1"/>
    <col min="3399" max="3399" width="7.5703125" style="1" customWidth="1"/>
    <col min="3400" max="3400" width="27" style="1" customWidth="1"/>
    <col min="3401" max="3401" width="15.7109375" style="1" customWidth="1"/>
    <col min="3402" max="3402" width="17.42578125" style="1" customWidth="1"/>
    <col min="3403" max="3403" width="13.85546875" style="1" customWidth="1"/>
    <col min="3404" max="3404" width="15.140625" style="1" customWidth="1"/>
    <col min="3405" max="3405" width="14.5703125" style="1" customWidth="1"/>
    <col min="3406" max="3406" width="20" style="1" customWidth="1"/>
    <col min="3407" max="3407" width="0.42578125" style="1" customWidth="1"/>
    <col min="3408" max="3410" width="11.7109375" style="1" customWidth="1"/>
    <col min="3411" max="3411" width="11.5703125" style="1" customWidth="1"/>
    <col min="3412" max="3414" width="11.7109375" style="1" customWidth="1"/>
    <col min="3415" max="3415" width="11.140625" style="1" customWidth="1"/>
    <col min="3416" max="3416" width="15.42578125" style="1" customWidth="1"/>
    <col min="3417" max="3417" width="11.7109375" style="1" customWidth="1"/>
    <col min="3418" max="3424" width="12.42578125" style="1" customWidth="1"/>
    <col min="3425" max="3425" width="13.28515625" style="1" customWidth="1"/>
    <col min="3426" max="3435" width="12.42578125" style="1" customWidth="1"/>
    <col min="3436" max="3491" width="0" style="1" hidden="1" customWidth="1"/>
    <col min="3492" max="3492" width="0.5703125" style="1" customWidth="1"/>
    <col min="3493" max="3493" width="18.7109375" style="1" customWidth="1"/>
    <col min="3494" max="3494" width="16.28515625" style="1" customWidth="1"/>
    <col min="3495" max="3495" width="20.7109375" style="1" customWidth="1"/>
    <col min="3496" max="3654" width="9.140625" style="1"/>
    <col min="3655" max="3655" width="7.5703125" style="1" customWidth="1"/>
    <col min="3656" max="3656" width="27" style="1" customWidth="1"/>
    <col min="3657" max="3657" width="15.7109375" style="1" customWidth="1"/>
    <col min="3658" max="3658" width="17.42578125" style="1" customWidth="1"/>
    <col min="3659" max="3659" width="13.85546875" style="1" customWidth="1"/>
    <col min="3660" max="3660" width="15.140625" style="1" customWidth="1"/>
    <col min="3661" max="3661" width="14.5703125" style="1" customWidth="1"/>
    <col min="3662" max="3662" width="20" style="1" customWidth="1"/>
    <col min="3663" max="3663" width="0.42578125" style="1" customWidth="1"/>
    <col min="3664" max="3666" width="11.7109375" style="1" customWidth="1"/>
    <col min="3667" max="3667" width="11.5703125" style="1" customWidth="1"/>
    <col min="3668" max="3670" width="11.7109375" style="1" customWidth="1"/>
    <col min="3671" max="3671" width="11.140625" style="1" customWidth="1"/>
    <col min="3672" max="3672" width="15.42578125" style="1" customWidth="1"/>
    <col min="3673" max="3673" width="11.7109375" style="1" customWidth="1"/>
    <col min="3674" max="3680" width="12.42578125" style="1" customWidth="1"/>
    <col min="3681" max="3681" width="13.28515625" style="1" customWidth="1"/>
    <col min="3682" max="3691" width="12.42578125" style="1" customWidth="1"/>
    <col min="3692" max="3747" width="0" style="1" hidden="1" customWidth="1"/>
    <col min="3748" max="3748" width="0.5703125" style="1" customWidth="1"/>
    <col min="3749" max="3749" width="18.7109375" style="1" customWidth="1"/>
    <col min="3750" max="3750" width="16.28515625" style="1" customWidth="1"/>
    <col min="3751" max="3751" width="20.7109375" style="1" customWidth="1"/>
    <col min="3752" max="3910" width="9.140625" style="1"/>
    <col min="3911" max="3911" width="7.5703125" style="1" customWidth="1"/>
    <col min="3912" max="3912" width="27" style="1" customWidth="1"/>
    <col min="3913" max="3913" width="15.7109375" style="1" customWidth="1"/>
    <col min="3914" max="3914" width="17.42578125" style="1" customWidth="1"/>
    <col min="3915" max="3915" width="13.85546875" style="1" customWidth="1"/>
    <col min="3916" max="3916" width="15.140625" style="1" customWidth="1"/>
    <col min="3917" max="3917" width="14.5703125" style="1" customWidth="1"/>
    <col min="3918" max="3918" width="20" style="1" customWidth="1"/>
    <col min="3919" max="3919" width="0.42578125" style="1" customWidth="1"/>
    <col min="3920" max="3922" width="11.7109375" style="1" customWidth="1"/>
    <col min="3923" max="3923" width="11.5703125" style="1" customWidth="1"/>
    <col min="3924" max="3926" width="11.7109375" style="1" customWidth="1"/>
    <col min="3927" max="3927" width="11.140625" style="1" customWidth="1"/>
    <col min="3928" max="3928" width="15.42578125" style="1" customWidth="1"/>
    <col min="3929" max="3929" width="11.7109375" style="1" customWidth="1"/>
    <col min="3930" max="3936" width="12.42578125" style="1" customWidth="1"/>
    <col min="3937" max="3937" width="13.28515625" style="1" customWidth="1"/>
    <col min="3938" max="3947" width="12.42578125" style="1" customWidth="1"/>
    <col min="3948" max="4003" width="0" style="1" hidden="1" customWidth="1"/>
    <col min="4004" max="4004" width="0.5703125" style="1" customWidth="1"/>
    <col min="4005" max="4005" width="18.7109375" style="1" customWidth="1"/>
    <col min="4006" max="4006" width="16.28515625" style="1" customWidth="1"/>
    <col min="4007" max="4007" width="20.7109375" style="1" customWidth="1"/>
    <col min="4008" max="4166" width="9.140625" style="1"/>
    <col min="4167" max="4167" width="7.5703125" style="1" customWidth="1"/>
    <col min="4168" max="4168" width="27" style="1" customWidth="1"/>
    <col min="4169" max="4169" width="15.7109375" style="1" customWidth="1"/>
    <col min="4170" max="4170" width="17.42578125" style="1" customWidth="1"/>
    <col min="4171" max="4171" width="13.85546875" style="1" customWidth="1"/>
    <col min="4172" max="4172" width="15.140625" style="1" customWidth="1"/>
    <col min="4173" max="4173" width="14.5703125" style="1" customWidth="1"/>
    <col min="4174" max="4174" width="20" style="1" customWidth="1"/>
    <col min="4175" max="4175" width="0.42578125" style="1" customWidth="1"/>
    <col min="4176" max="4178" width="11.7109375" style="1" customWidth="1"/>
    <col min="4179" max="4179" width="11.5703125" style="1" customWidth="1"/>
    <col min="4180" max="4182" width="11.7109375" style="1" customWidth="1"/>
    <col min="4183" max="4183" width="11.140625" style="1" customWidth="1"/>
    <col min="4184" max="4184" width="15.42578125" style="1" customWidth="1"/>
    <col min="4185" max="4185" width="11.7109375" style="1" customWidth="1"/>
    <col min="4186" max="4192" width="12.42578125" style="1" customWidth="1"/>
    <col min="4193" max="4193" width="13.28515625" style="1" customWidth="1"/>
    <col min="4194" max="4203" width="12.42578125" style="1" customWidth="1"/>
    <col min="4204" max="4259" width="0" style="1" hidden="1" customWidth="1"/>
    <col min="4260" max="4260" width="0.5703125" style="1" customWidth="1"/>
    <col min="4261" max="4261" width="18.7109375" style="1" customWidth="1"/>
    <col min="4262" max="4262" width="16.28515625" style="1" customWidth="1"/>
    <col min="4263" max="4263" width="20.7109375" style="1" customWidth="1"/>
    <col min="4264" max="4422" width="9.140625" style="1"/>
    <col min="4423" max="4423" width="7.5703125" style="1" customWidth="1"/>
    <col min="4424" max="4424" width="27" style="1" customWidth="1"/>
    <col min="4425" max="4425" width="15.7109375" style="1" customWidth="1"/>
    <col min="4426" max="4426" width="17.42578125" style="1" customWidth="1"/>
    <col min="4427" max="4427" width="13.85546875" style="1" customWidth="1"/>
    <col min="4428" max="4428" width="15.140625" style="1" customWidth="1"/>
    <col min="4429" max="4429" width="14.5703125" style="1" customWidth="1"/>
    <col min="4430" max="4430" width="20" style="1" customWidth="1"/>
    <col min="4431" max="4431" width="0.42578125" style="1" customWidth="1"/>
    <col min="4432" max="4434" width="11.7109375" style="1" customWidth="1"/>
    <col min="4435" max="4435" width="11.5703125" style="1" customWidth="1"/>
    <col min="4436" max="4438" width="11.7109375" style="1" customWidth="1"/>
    <col min="4439" max="4439" width="11.140625" style="1" customWidth="1"/>
    <col min="4440" max="4440" width="15.42578125" style="1" customWidth="1"/>
    <col min="4441" max="4441" width="11.7109375" style="1" customWidth="1"/>
    <col min="4442" max="4448" width="12.42578125" style="1" customWidth="1"/>
    <col min="4449" max="4449" width="13.28515625" style="1" customWidth="1"/>
    <col min="4450" max="4459" width="12.42578125" style="1" customWidth="1"/>
    <col min="4460" max="4515" width="0" style="1" hidden="1" customWidth="1"/>
    <col min="4516" max="4516" width="0.5703125" style="1" customWidth="1"/>
    <col min="4517" max="4517" width="18.7109375" style="1" customWidth="1"/>
    <col min="4518" max="4518" width="16.28515625" style="1" customWidth="1"/>
    <col min="4519" max="4519" width="20.7109375" style="1" customWidth="1"/>
    <col min="4520" max="4678" width="9.140625" style="1"/>
    <col min="4679" max="4679" width="7.5703125" style="1" customWidth="1"/>
    <col min="4680" max="4680" width="27" style="1" customWidth="1"/>
    <col min="4681" max="4681" width="15.7109375" style="1" customWidth="1"/>
    <col min="4682" max="4682" width="17.42578125" style="1" customWidth="1"/>
    <col min="4683" max="4683" width="13.85546875" style="1" customWidth="1"/>
    <col min="4684" max="4684" width="15.140625" style="1" customWidth="1"/>
    <col min="4685" max="4685" width="14.5703125" style="1" customWidth="1"/>
    <col min="4686" max="4686" width="20" style="1" customWidth="1"/>
    <col min="4687" max="4687" width="0.42578125" style="1" customWidth="1"/>
    <col min="4688" max="4690" width="11.7109375" style="1" customWidth="1"/>
    <col min="4691" max="4691" width="11.5703125" style="1" customWidth="1"/>
    <col min="4692" max="4694" width="11.7109375" style="1" customWidth="1"/>
    <col min="4695" max="4695" width="11.140625" style="1" customWidth="1"/>
    <col min="4696" max="4696" width="15.42578125" style="1" customWidth="1"/>
    <col min="4697" max="4697" width="11.7109375" style="1" customWidth="1"/>
    <col min="4698" max="4704" width="12.42578125" style="1" customWidth="1"/>
    <col min="4705" max="4705" width="13.28515625" style="1" customWidth="1"/>
    <col min="4706" max="4715" width="12.42578125" style="1" customWidth="1"/>
    <col min="4716" max="4771" width="0" style="1" hidden="1" customWidth="1"/>
    <col min="4772" max="4772" width="0.5703125" style="1" customWidth="1"/>
    <col min="4773" max="4773" width="18.7109375" style="1" customWidth="1"/>
    <col min="4774" max="4774" width="16.28515625" style="1" customWidth="1"/>
    <col min="4775" max="4775" width="20.7109375" style="1" customWidth="1"/>
    <col min="4776" max="4934" width="9.140625" style="1"/>
    <col min="4935" max="4935" width="7.5703125" style="1" customWidth="1"/>
    <col min="4936" max="4936" width="27" style="1" customWidth="1"/>
    <col min="4937" max="4937" width="15.7109375" style="1" customWidth="1"/>
    <col min="4938" max="4938" width="17.42578125" style="1" customWidth="1"/>
    <col min="4939" max="4939" width="13.85546875" style="1" customWidth="1"/>
    <col min="4940" max="4940" width="15.140625" style="1" customWidth="1"/>
    <col min="4941" max="4941" width="14.5703125" style="1" customWidth="1"/>
    <col min="4942" max="4942" width="20" style="1" customWidth="1"/>
    <col min="4943" max="4943" width="0.42578125" style="1" customWidth="1"/>
    <col min="4944" max="4946" width="11.7109375" style="1" customWidth="1"/>
    <col min="4947" max="4947" width="11.5703125" style="1" customWidth="1"/>
    <col min="4948" max="4950" width="11.7109375" style="1" customWidth="1"/>
    <col min="4951" max="4951" width="11.140625" style="1" customWidth="1"/>
    <col min="4952" max="4952" width="15.42578125" style="1" customWidth="1"/>
    <col min="4953" max="4953" width="11.7109375" style="1" customWidth="1"/>
    <col min="4954" max="4960" width="12.42578125" style="1" customWidth="1"/>
    <col min="4961" max="4961" width="13.28515625" style="1" customWidth="1"/>
    <col min="4962" max="4971" width="12.42578125" style="1" customWidth="1"/>
    <col min="4972" max="5027" width="0" style="1" hidden="1" customWidth="1"/>
    <col min="5028" max="5028" width="0.5703125" style="1" customWidth="1"/>
    <col min="5029" max="5029" width="18.7109375" style="1" customWidth="1"/>
    <col min="5030" max="5030" width="16.28515625" style="1" customWidth="1"/>
    <col min="5031" max="5031" width="20.7109375" style="1" customWidth="1"/>
    <col min="5032" max="5190" width="9.140625" style="1"/>
    <col min="5191" max="5191" width="7.5703125" style="1" customWidth="1"/>
    <col min="5192" max="5192" width="27" style="1" customWidth="1"/>
    <col min="5193" max="5193" width="15.7109375" style="1" customWidth="1"/>
    <col min="5194" max="5194" width="17.42578125" style="1" customWidth="1"/>
    <col min="5195" max="5195" width="13.85546875" style="1" customWidth="1"/>
    <col min="5196" max="5196" width="15.140625" style="1" customWidth="1"/>
    <col min="5197" max="5197" width="14.5703125" style="1" customWidth="1"/>
    <col min="5198" max="5198" width="20" style="1" customWidth="1"/>
    <col min="5199" max="5199" width="0.42578125" style="1" customWidth="1"/>
    <col min="5200" max="5202" width="11.7109375" style="1" customWidth="1"/>
    <col min="5203" max="5203" width="11.5703125" style="1" customWidth="1"/>
    <col min="5204" max="5206" width="11.7109375" style="1" customWidth="1"/>
    <col min="5207" max="5207" width="11.140625" style="1" customWidth="1"/>
    <col min="5208" max="5208" width="15.42578125" style="1" customWidth="1"/>
    <col min="5209" max="5209" width="11.7109375" style="1" customWidth="1"/>
    <col min="5210" max="5216" width="12.42578125" style="1" customWidth="1"/>
    <col min="5217" max="5217" width="13.28515625" style="1" customWidth="1"/>
    <col min="5218" max="5227" width="12.42578125" style="1" customWidth="1"/>
    <col min="5228" max="5283" width="0" style="1" hidden="1" customWidth="1"/>
    <col min="5284" max="5284" width="0.5703125" style="1" customWidth="1"/>
    <col min="5285" max="5285" width="18.7109375" style="1" customWidth="1"/>
    <col min="5286" max="5286" width="16.28515625" style="1" customWidth="1"/>
    <col min="5287" max="5287" width="20.7109375" style="1" customWidth="1"/>
    <col min="5288" max="5446" width="9.140625" style="1"/>
    <col min="5447" max="5447" width="7.5703125" style="1" customWidth="1"/>
    <col min="5448" max="5448" width="27" style="1" customWidth="1"/>
    <col min="5449" max="5449" width="15.7109375" style="1" customWidth="1"/>
    <col min="5450" max="5450" width="17.42578125" style="1" customWidth="1"/>
    <col min="5451" max="5451" width="13.85546875" style="1" customWidth="1"/>
    <col min="5452" max="5452" width="15.140625" style="1" customWidth="1"/>
    <col min="5453" max="5453" width="14.5703125" style="1" customWidth="1"/>
    <col min="5454" max="5454" width="20" style="1" customWidth="1"/>
    <col min="5455" max="5455" width="0.42578125" style="1" customWidth="1"/>
    <col min="5456" max="5458" width="11.7109375" style="1" customWidth="1"/>
    <col min="5459" max="5459" width="11.5703125" style="1" customWidth="1"/>
    <col min="5460" max="5462" width="11.7109375" style="1" customWidth="1"/>
    <col min="5463" max="5463" width="11.140625" style="1" customWidth="1"/>
    <col min="5464" max="5464" width="15.42578125" style="1" customWidth="1"/>
    <col min="5465" max="5465" width="11.7109375" style="1" customWidth="1"/>
    <col min="5466" max="5472" width="12.42578125" style="1" customWidth="1"/>
    <col min="5473" max="5473" width="13.28515625" style="1" customWidth="1"/>
    <col min="5474" max="5483" width="12.42578125" style="1" customWidth="1"/>
    <col min="5484" max="5539" width="0" style="1" hidden="1" customWidth="1"/>
    <col min="5540" max="5540" width="0.5703125" style="1" customWidth="1"/>
    <col min="5541" max="5541" width="18.7109375" style="1" customWidth="1"/>
    <col min="5542" max="5542" width="16.28515625" style="1" customWidth="1"/>
    <col min="5543" max="5543" width="20.7109375" style="1" customWidth="1"/>
    <col min="5544" max="5702" width="9.140625" style="1"/>
    <col min="5703" max="5703" width="7.5703125" style="1" customWidth="1"/>
    <col min="5704" max="5704" width="27" style="1" customWidth="1"/>
    <col min="5705" max="5705" width="15.7109375" style="1" customWidth="1"/>
    <col min="5706" max="5706" width="17.42578125" style="1" customWidth="1"/>
    <col min="5707" max="5707" width="13.85546875" style="1" customWidth="1"/>
    <col min="5708" max="5708" width="15.140625" style="1" customWidth="1"/>
    <col min="5709" max="5709" width="14.5703125" style="1" customWidth="1"/>
    <col min="5710" max="5710" width="20" style="1" customWidth="1"/>
    <col min="5711" max="5711" width="0.42578125" style="1" customWidth="1"/>
    <col min="5712" max="5714" width="11.7109375" style="1" customWidth="1"/>
    <col min="5715" max="5715" width="11.5703125" style="1" customWidth="1"/>
    <col min="5716" max="5718" width="11.7109375" style="1" customWidth="1"/>
    <col min="5719" max="5719" width="11.140625" style="1" customWidth="1"/>
    <col min="5720" max="5720" width="15.42578125" style="1" customWidth="1"/>
    <col min="5721" max="5721" width="11.7109375" style="1" customWidth="1"/>
    <col min="5722" max="5728" width="12.42578125" style="1" customWidth="1"/>
    <col min="5729" max="5729" width="13.28515625" style="1" customWidth="1"/>
    <col min="5730" max="5739" width="12.42578125" style="1" customWidth="1"/>
    <col min="5740" max="5795" width="0" style="1" hidden="1" customWidth="1"/>
    <col min="5796" max="5796" width="0.5703125" style="1" customWidth="1"/>
    <col min="5797" max="5797" width="18.7109375" style="1" customWidth="1"/>
    <col min="5798" max="5798" width="16.28515625" style="1" customWidth="1"/>
    <col min="5799" max="5799" width="20.7109375" style="1" customWidth="1"/>
    <col min="5800" max="5958" width="9.140625" style="1"/>
    <col min="5959" max="5959" width="7.5703125" style="1" customWidth="1"/>
    <col min="5960" max="5960" width="27" style="1" customWidth="1"/>
    <col min="5961" max="5961" width="15.7109375" style="1" customWidth="1"/>
    <col min="5962" max="5962" width="17.42578125" style="1" customWidth="1"/>
    <col min="5963" max="5963" width="13.85546875" style="1" customWidth="1"/>
    <col min="5964" max="5964" width="15.140625" style="1" customWidth="1"/>
    <col min="5965" max="5965" width="14.5703125" style="1" customWidth="1"/>
    <col min="5966" max="5966" width="20" style="1" customWidth="1"/>
    <col min="5967" max="5967" width="0.42578125" style="1" customWidth="1"/>
    <col min="5968" max="5970" width="11.7109375" style="1" customWidth="1"/>
    <col min="5971" max="5971" width="11.5703125" style="1" customWidth="1"/>
    <col min="5972" max="5974" width="11.7109375" style="1" customWidth="1"/>
    <col min="5975" max="5975" width="11.140625" style="1" customWidth="1"/>
    <col min="5976" max="5976" width="15.42578125" style="1" customWidth="1"/>
    <col min="5977" max="5977" width="11.7109375" style="1" customWidth="1"/>
    <col min="5978" max="5984" width="12.42578125" style="1" customWidth="1"/>
    <col min="5985" max="5985" width="13.28515625" style="1" customWidth="1"/>
    <col min="5986" max="5995" width="12.42578125" style="1" customWidth="1"/>
    <col min="5996" max="6051" width="0" style="1" hidden="1" customWidth="1"/>
    <col min="6052" max="6052" width="0.5703125" style="1" customWidth="1"/>
    <col min="6053" max="6053" width="18.7109375" style="1" customWidth="1"/>
    <col min="6054" max="6054" width="16.28515625" style="1" customWidth="1"/>
    <col min="6055" max="6055" width="20.7109375" style="1" customWidth="1"/>
    <col min="6056" max="6214" width="9.140625" style="1"/>
    <col min="6215" max="6215" width="7.5703125" style="1" customWidth="1"/>
    <col min="6216" max="6216" width="27" style="1" customWidth="1"/>
    <col min="6217" max="6217" width="15.7109375" style="1" customWidth="1"/>
    <col min="6218" max="6218" width="17.42578125" style="1" customWidth="1"/>
    <col min="6219" max="6219" width="13.85546875" style="1" customWidth="1"/>
    <col min="6220" max="6220" width="15.140625" style="1" customWidth="1"/>
    <col min="6221" max="6221" width="14.5703125" style="1" customWidth="1"/>
    <col min="6222" max="6222" width="20" style="1" customWidth="1"/>
    <col min="6223" max="6223" width="0.42578125" style="1" customWidth="1"/>
    <col min="6224" max="6226" width="11.7109375" style="1" customWidth="1"/>
    <col min="6227" max="6227" width="11.5703125" style="1" customWidth="1"/>
    <col min="6228" max="6230" width="11.7109375" style="1" customWidth="1"/>
    <col min="6231" max="6231" width="11.140625" style="1" customWidth="1"/>
    <col min="6232" max="6232" width="15.42578125" style="1" customWidth="1"/>
    <col min="6233" max="6233" width="11.7109375" style="1" customWidth="1"/>
    <col min="6234" max="6240" width="12.42578125" style="1" customWidth="1"/>
    <col min="6241" max="6241" width="13.28515625" style="1" customWidth="1"/>
    <col min="6242" max="6251" width="12.42578125" style="1" customWidth="1"/>
    <col min="6252" max="6307" width="0" style="1" hidden="1" customWidth="1"/>
    <col min="6308" max="6308" width="0.5703125" style="1" customWidth="1"/>
    <col min="6309" max="6309" width="18.7109375" style="1" customWidth="1"/>
    <col min="6310" max="6310" width="16.28515625" style="1" customWidth="1"/>
    <col min="6311" max="6311" width="20.7109375" style="1" customWidth="1"/>
    <col min="6312" max="6470" width="9.140625" style="1"/>
    <col min="6471" max="6471" width="7.5703125" style="1" customWidth="1"/>
    <col min="6472" max="6472" width="27" style="1" customWidth="1"/>
    <col min="6473" max="6473" width="15.7109375" style="1" customWidth="1"/>
    <col min="6474" max="6474" width="17.42578125" style="1" customWidth="1"/>
    <col min="6475" max="6475" width="13.85546875" style="1" customWidth="1"/>
    <col min="6476" max="6476" width="15.140625" style="1" customWidth="1"/>
    <col min="6477" max="6477" width="14.5703125" style="1" customWidth="1"/>
    <col min="6478" max="6478" width="20" style="1" customWidth="1"/>
    <col min="6479" max="6479" width="0.42578125" style="1" customWidth="1"/>
    <col min="6480" max="6482" width="11.7109375" style="1" customWidth="1"/>
    <col min="6483" max="6483" width="11.5703125" style="1" customWidth="1"/>
    <col min="6484" max="6486" width="11.7109375" style="1" customWidth="1"/>
    <col min="6487" max="6487" width="11.140625" style="1" customWidth="1"/>
    <col min="6488" max="6488" width="15.42578125" style="1" customWidth="1"/>
    <col min="6489" max="6489" width="11.7109375" style="1" customWidth="1"/>
    <col min="6490" max="6496" width="12.42578125" style="1" customWidth="1"/>
    <col min="6497" max="6497" width="13.28515625" style="1" customWidth="1"/>
    <col min="6498" max="6507" width="12.42578125" style="1" customWidth="1"/>
    <col min="6508" max="6563" width="0" style="1" hidden="1" customWidth="1"/>
    <col min="6564" max="6564" width="0.5703125" style="1" customWidth="1"/>
    <col min="6565" max="6565" width="18.7109375" style="1" customWidth="1"/>
    <col min="6566" max="6566" width="16.28515625" style="1" customWidth="1"/>
    <col min="6567" max="6567" width="20.7109375" style="1" customWidth="1"/>
    <col min="6568" max="6726" width="9.140625" style="1"/>
    <col min="6727" max="6727" width="7.5703125" style="1" customWidth="1"/>
    <col min="6728" max="6728" width="27" style="1" customWidth="1"/>
    <col min="6729" max="6729" width="15.7109375" style="1" customWidth="1"/>
    <col min="6730" max="6730" width="17.42578125" style="1" customWidth="1"/>
    <col min="6731" max="6731" width="13.85546875" style="1" customWidth="1"/>
    <col min="6732" max="6732" width="15.140625" style="1" customWidth="1"/>
    <col min="6733" max="6733" width="14.5703125" style="1" customWidth="1"/>
    <col min="6734" max="6734" width="20" style="1" customWidth="1"/>
    <col min="6735" max="6735" width="0.42578125" style="1" customWidth="1"/>
    <col min="6736" max="6738" width="11.7109375" style="1" customWidth="1"/>
    <col min="6739" max="6739" width="11.5703125" style="1" customWidth="1"/>
    <col min="6740" max="6742" width="11.7109375" style="1" customWidth="1"/>
    <col min="6743" max="6743" width="11.140625" style="1" customWidth="1"/>
    <col min="6744" max="6744" width="15.42578125" style="1" customWidth="1"/>
    <col min="6745" max="6745" width="11.7109375" style="1" customWidth="1"/>
    <col min="6746" max="6752" width="12.42578125" style="1" customWidth="1"/>
    <col min="6753" max="6753" width="13.28515625" style="1" customWidth="1"/>
    <col min="6754" max="6763" width="12.42578125" style="1" customWidth="1"/>
    <col min="6764" max="6819" width="0" style="1" hidden="1" customWidth="1"/>
    <col min="6820" max="6820" width="0.5703125" style="1" customWidth="1"/>
    <col min="6821" max="6821" width="18.7109375" style="1" customWidth="1"/>
    <col min="6822" max="6822" width="16.28515625" style="1" customWidth="1"/>
    <col min="6823" max="6823" width="20.7109375" style="1" customWidth="1"/>
    <col min="6824" max="6982" width="9.140625" style="1"/>
    <col min="6983" max="6983" width="7.5703125" style="1" customWidth="1"/>
    <col min="6984" max="6984" width="27" style="1" customWidth="1"/>
    <col min="6985" max="6985" width="15.7109375" style="1" customWidth="1"/>
    <col min="6986" max="6986" width="17.42578125" style="1" customWidth="1"/>
    <col min="6987" max="6987" width="13.85546875" style="1" customWidth="1"/>
    <col min="6988" max="6988" width="15.140625" style="1" customWidth="1"/>
    <col min="6989" max="6989" width="14.5703125" style="1" customWidth="1"/>
    <col min="6990" max="6990" width="20" style="1" customWidth="1"/>
    <col min="6991" max="6991" width="0.42578125" style="1" customWidth="1"/>
    <col min="6992" max="6994" width="11.7109375" style="1" customWidth="1"/>
    <col min="6995" max="6995" width="11.5703125" style="1" customWidth="1"/>
    <col min="6996" max="6998" width="11.7109375" style="1" customWidth="1"/>
    <col min="6999" max="6999" width="11.140625" style="1" customWidth="1"/>
    <col min="7000" max="7000" width="15.42578125" style="1" customWidth="1"/>
    <col min="7001" max="7001" width="11.7109375" style="1" customWidth="1"/>
    <col min="7002" max="7008" width="12.42578125" style="1" customWidth="1"/>
    <col min="7009" max="7009" width="13.28515625" style="1" customWidth="1"/>
    <col min="7010" max="7019" width="12.42578125" style="1" customWidth="1"/>
    <col min="7020" max="7075" width="0" style="1" hidden="1" customWidth="1"/>
    <col min="7076" max="7076" width="0.5703125" style="1" customWidth="1"/>
    <col min="7077" max="7077" width="18.7109375" style="1" customWidth="1"/>
    <col min="7078" max="7078" width="16.28515625" style="1" customWidth="1"/>
    <col min="7079" max="7079" width="20.7109375" style="1" customWidth="1"/>
    <col min="7080" max="7238" width="9.140625" style="1"/>
    <col min="7239" max="7239" width="7.5703125" style="1" customWidth="1"/>
    <col min="7240" max="7240" width="27" style="1" customWidth="1"/>
    <col min="7241" max="7241" width="15.7109375" style="1" customWidth="1"/>
    <col min="7242" max="7242" width="17.42578125" style="1" customWidth="1"/>
    <col min="7243" max="7243" width="13.85546875" style="1" customWidth="1"/>
    <col min="7244" max="7244" width="15.140625" style="1" customWidth="1"/>
    <col min="7245" max="7245" width="14.5703125" style="1" customWidth="1"/>
    <col min="7246" max="7246" width="20" style="1" customWidth="1"/>
    <col min="7247" max="7247" width="0.42578125" style="1" customWidth="1"/>
    <col min="7248" max="7250" width="11.7109375" style="1" customWidth="1"/>
    <col min="7251" max="7251" width="11.5703125" style="1" customWidth="1"/>
    <col min="7252" max="7254" width="11.7109375" style="1" customWidth="1"/>
    <col min="7255" max="7255" width="11.140625" style="1" customWidth="1"/>
    <col min="7256" max="7256" width="15.42578125" style="1" customWidth="1"/>
    <col min="7257" max="7257" width="11.7109375" style="1" customWidth="1"/>
    <col min="7258" max="7264" width="12.42578125" style="1" customWidth="1"/>
    <col min="7265" max="7265" width="13.28515625" style="1" customWidth="1"/>
    <col min="7266" max="7275" width="12.42578125" style="1" customWidth="1"/>
    <col min="7276" max="7331" width="0" style="1" hidden="1" customWidth="1"/>
    <col min="7332" max="7332" width="0.5703125" style="1" customWidth="1"/>
    <col min="7333" max="7333" width="18.7109375" style="1" customWidth="1"/>
    <col min="7334" max="7334" width="16.28515625" style="1" customWidth="1"/>
    <col min="7335" max="7335" width="20.7109375" style="1" customWidth="1"/>
    <col min="7336" max="7494" width="9.140625" style="1"/>
    <col min="7495" max="7495" width="7.5703125" style="1" customWidth="1"/>
    <col min="7496" max="7496" width="27" style="1" customWidth="1"/>
    <col min="7497" max="7497" width="15.7109375" style="1" customWidth="1"/>
    <col min="7498" max="7498" width="17.42578125" style="1" customWidth="1"/>
    <col min="7499" max="7499" width="13.85546875" style="1" customWidth="1"/>
    <col min="7500" max="7500" width="15.140625" style="1" customWidth="1"/>
    <col min="7501" max="7501" width="14.5703125" style="1" customWidth="1"/>
    <col min="7502" max="7502" width="20" style="1" customWidth="1"/>
    <col min="7503" max="7503" width="0.42578125" style="1" customWidth="1"/>
    <col min="7504" max="7506" width="11.7109375" style="1" customWidth="1"/>
    <col min="7507" max="7507" width="11.5703125" style="1" customWidth="1"/>
    <col min="7508" max="7510" width="11.7109375" style="1" customWidth="1"/>
    <col min="7511" max="7511" width="11.140625" style="1" customWidth="1"/>
    <col min="7512" max="7512" width="15.42578125" style="1" customWidth="1"/>
    <col min="7513" max="7513" width="11.7109375" style="1" customWidth="1"/>
    <col min="7514" max="7520" width="12.42578125" style="1" customWidth="1"/>
    <col min="7521" max="7521" width="13.28515625" style="1" customWidth="1"/>
    <col min="7522" max="7531" width="12.42578125" style="1" customWidth="1"/>
    <col min="7532" max="7587" width="0" style="1" hidden="1" customWidth="1"/>
    <col min="7588" max="7588" width="0.5703125" style="1" customWidth="1"/>
    <col min="7589" max="7589" width="18.7109375" style="1" customWidth="1"/>
    <col min="7590" max="7590" width="16.28515625" style="1" customWidth="1"/>
    <col min="7591" max="7591" width="20.7109375" style="1" customWidth="1"/>
    <col min="7592" max="7750" width="9.140625" style="1"/>
    <col min="7751" max="7751" width="7.5703125" style="1" customWidth="1"/>
    <col min="7752" max="7752" width="27" style="1" customWidth="1"/>
    <col min="7753" max="7753" width="15.7109375" style="1" customWidth="1"/>
    <col min="7754" max="7754" width="17.42578125" style="1" customWidth="1"/>
    <col min="7755" max="7755" width="13.85546875" style="1" customWidth="1"/>
    <col min="7756" max="7756" width="15.140625" style="1" customWidth="1"/>
    <col min="7757" max="7757" width="14.5703125" style="1" customWidth="1"/>
    <col min="7758" max="7758" width="20" style="1" customWidth="1"/>
    <col min="7759" max="7759" width="0.42578125" style="1" customWidth="1"/>
    <col min="7760" max="7762" width="11.7109375" style="1" customWidth="1"/>
    <col min="7763" max="7763" width="11.5703125" style="1" customWidth="1"/>
    <col min="7764" max="7766" width="11.7109375" style="1" customWidth="1"/>
    <col min="7767" max="7767" width="11.140625" style="1" customWidth="1"/>
    <col min="7768" max="7768" width="15.42578125" style="1" customWidth="1"/>
    <col min="7769" max="7769" width="11.7109375" style="1" customWidth="1"/>
    <col min="7770" max="7776" width="12.42578125" style="1" customWidth="1"/>
    <col min="7777" max="7777" width="13.28515625" style="1" customWidth="1"/>
    <col min="7778" max="7787" width="12.42578125" style="1" customWidth="1"/>
    <col min="7788" max="7843" width="0" style="1" hidden="1" customWidth="1"/>
    <col min="7844" max="7844" width="0.5703125" style="1" customWidth="1"/>
    <col min="7845" max="7845" width="18.7109375" style="1" customWidth="1"/>
    <col min="7846" max="7846" width="16.28515625" style="1" customWidth="1"/>
    <col min="7847" max="7847" width="20.7109375" style="1" customWidth="1"/>
    <col min="7848" max="8006" width="9.140625" style="1"/>
    <col min="8007" max="8007" width="7.5703125" style="1" customWidth="1"/>
    <col min="8008" max="8008" width="27" style="1" customWidth="1"/>
    <col min="8009" max="8009" width="15.7109375" style="1" customWidth="1"/>
    <col min="8010" max="8010" width="17.42578125" style="1" customWidth="1"/>
    <col min="8011" max="8011" width="13.85546875" style="1" customWidth="1"/>
    <col min="8012" max="8012" width="15.140625" style="1" customWidth="1"/>
    <col min="8013" max="8013" width="14.5703125" style="1" customWidth="1"/>
    <col min="8014" max="8014" width="20" style="1" customWidth="1"/>
    <col min="8015" max="8015" width="0.42578125" style="1" customWidth="1"/>
    <col min="8016" max="8018" width="11.7109375" style="1" customWidth="1"/>
    <col min="8019" max="8019" width="11.5703125" style="1" customWidth="1"/>
    <col min="8020" max="8022" width="11.7109375" style="1" customWidth="1"/>
    <col min="8023" max="8023" width="11.140625" style="1" customWidth="1"/>
    <col min="8024" max="8024" width="15.42578125" style="1" customWidth="1"/>
    <col min="8025" max="8025" width="11.7109375" style="1" customWidth="1"/>
    <col min="8026" max="8032" width="12.42578125" style="1" customWidth="1"/>
    <col min="8033" max="8033" width="13.28515625" style="1" customWidth="1"/>
    <col min="8034" max="8043" width="12.42578125" style="1" customWidth="1"/>
    <col min="8044" max="8099" width="0" style="1" hidden="1" customWidth="1"/>
    <col min="8100" max="8100" width="0.5703125" style="1" customWidth="1"/>
    <col min="8101" max="8101" width="18.7109375" style="1" customWidth="1"/>
    <col min="8102" max="8102" width="16.28515625" style="1" customWidth="1"/>
    <col min="8103" max="8103" width="20.7109375" style="1" customWidth="1"/>
    <col min="8104" max="8262" width="9.140625" style="1"/>
    <col min="8263" max="8263" width="7.5703125" style="1" customWidth="1"/>
    <col min="8264" max="8264" width="27" style="1" customWidth="1"/>
    <col min="8265" max="8265" width="15.7109375" style="1" customWidth="1"/>
    <col min="8266" max="8266" width="17.42578125" style="1" customWidth="1"/>
    <col min="8267" max="8267" width="13.85546875" style="1" customWidth="1"/>
    <col min="8268" max="8268" width="15.140625" style="1" customWidth="1"/>
    <col min="8269" max="8269" width="14.5703125" style="1" customWidth="1"/>
    <col min="8270" max="8270" width="20" style="1" customWidth="1"/>
    <col min="8271" max="8271" width="0.42578125" style="1" customWidth="1"/>
    <col min="8272" max="8274" width="11.7109375" style="1" customWidth="1"/>
    <col min="8275" max="8275" width="11.5703125" style="1" customWidth="1"/>
    <col min="8276" max="8278" width="11.7109375" style="1" customWidth="1"/>
    <col min="8279" max="8279" width="11.140625" style="1" customWidth="1"/>
    <col min="8280" max="8280" width="15.42578125" style="1" customWidth="1"/>
    <col min="8281" max="8281" width="11.7109375" style="1" customWidth="1"/>
    <col min="8282" max="8288" width="12.42578125" style="1" customWidth="1"/>
    <col min="8289" max="8289" width="13.28515625" style="1" customWidth="1"/>
    <col min="8290" max="8299" width="12.42578125" style="1" customWidth="1"/>
    <col min="8300" max="8355" width="0" style="1" hidden="1" customWidth="1"/>
    <col min="8356" max="8356" width="0.5703125" style="1" customWidth="1"/>
    <col min="8357" max="8357" width="18.7109375" style="1" customWidth="1"/>
    <col min="8358" max="8358" width="16.28515625" style="1" customWidth="1"/>
    <col min="8359" max="8359" width="20.7109375" style="1" customWidth="1"/>
    <col min="8360" max="8518" width="9.140625" style="1"/>
    <col min="8519" max="8519" width="7.5703125" style="1" customWidth="1"/>
    <col min="8520" max="8520" width="27" style="1" customWidth="1"/>
    <col min="8521" max="8521" width="15.7109375" style="1" customWidth="1"/>
    <col min="8522" max="8522" width="17.42578125" style="1" customWidth="1"/>
    <col min="8523" max="8523" width="13.85546875" style="1" customWidth="1"/>
    <col min="8524" max="8524" width="15.140625" style="1" customWidth="1"/>
    <col min="8525" max="8525" width="14.5703125" style="1" customWidth="1"/>
    <col min="8526" max="8526" width="20" style="1" customWidth="1"/>
    <col min="8527" max="8527" width="0.42578125" style="1" customWidth="1"/>
    <col min="8528" max="8530" width="11.7109375" style="1" customWidth="1"/>
    <col min="8531" max="8531" width="11.5703125" style="1" customWidth="1"/>
    <col min="8532" max="8534" width="11.7109375" style="1" customWidth="1"/>
    <col min="8535" max="8535" width="11.140625" style="1" customWidth="1"/>
    <col min="8536" max="8536" width="15.42578125" style="1" customWidth="1"/>
    <col min="8537" max="8537" width="11.7109375" style="1" customWidth="1"/>
    <col min="8538" max="8544" width="12.42578125" style="1" customWidth="1"/>
    <col min="8545" max="8545" width="13.28515625" style="1" customWidth="1"/>
    <col min="8546" max="8555" width="12.42578125" style="1" customWidth="1"/>
    <col min="8556" max="8611" width="0" style="1" hidden="1" customWidth="1"/>
    <col min="8612" max="8612" width="0.5703125" style="1" customWidth="1"/>
    <col min="8613" max="8613" width="18.7109375" style="1" customWidth="1"/>
    <col min="8614" max="8614" width="16.28515625" style="1" customWidth="1"/>
    <col min="8615" max="8615" width="20.7109375" style="1" customWidth="1"/>
    <col min="8616" max="8774" width="9.140625" style="1"/>
    <col min="8775" max="8775" width="7.5703125" style="1" customWidth="1"/>
    <col min="8776" max="8776" width="27" style="1" customWidth="1"/>
    <col min="8777" max="8777" width="15.7109375" style="1" customWidth="1"/>
    <col min="8778" max="8778" width="17.42578125" style="1" customWidth="1"/>
    <col min="8779" max="8779" width="13.85546875" style="1" customWidth="1"/>
    <col min="8780" max="8780" width="15.140625" style="1" customWidth="1"/>
    <col min="8781" max="8781" width="14.5703125" style="1" customWidth="1"/>
    <col min="8782" max="8782" width="20" style="1" customWidth="1"/>
    <col min="8783" max="8783" width="0.42578125" style="1" customWidth="1"/>
    <col min="8784" max="8786" width="11.7109375" style="1" customWidth="1"/>
    <col min="8787" max="8787" width="11.5703125" style="1" customWidth="1"/>
    <col min="8788" max="8790" width="11.7109375" style="1" customWidth="1"/>
    <col min="8791" max="8791" width="11.140625" style="1" customWidth="1"/>
    <col min="8792" max="8792" width="15.42578125" style="1" customWidth="1"/>
    <col min="8793" max="8793" width="11.7109375" style="1" customWidth="1"/>
    <col min="8794" max="8800" width="12.42578125" style="1" customWidth="1"/>
    <col min="8801" max="8801" width="13.28515625" style="1" customWidth="1"/>
    <col min="8802" max="8811" width="12.42578125" style="1" customWidth="1"/>
    <col min="8812" max="8867" width="0" style="1" hidden="1" customWidth="1"/>
    <col min="8868" max="8868" width="0.5703125" style="1" customWidth="1"/>
    <col min="8869" max="8869" width="18.7109375" style="1" customWidth="1"/>
    <col min="8870" max="8870" width="16.28515625" style="1" customWidth="1"/>
    <col min="8871" max="8871" width="20.7109375" style="1" customWidth="1"/>
    <col min="8872" max="9030" width="9.140625" style="1"/>
    <col min="9031" max="9031" width="7.5703125" style="1" customWidth="1"/>
    <col min="9032" max="9032" width="27" style="1" customWidth="1"/>
    <col min="9033" max="9033" width="15.7109375" style="1" customWidth="1"/>
    <col min="9034" max="9034" width="17.42578125" style="1" customWidth="1"/>
    <col min="9035" max="9035" width="13.85546875" style="1" customWidth="1"/>
    <col min="9036" max="9036" width="15.140625" style="1" customWidth="1"/>
    <col min="9037" max="9037" width="14.5703125" style="1" customWidth="1"/>
    <col min="9038" max="9038" width="20" style="1" customWidth="1"/>
    <col min="9039" max="9039" width="0.42578125" style="1" customWidth="1"/>
    <col min="9040" max="9042" width="11.7109375" style="1" customWidth="1"/>
    <col min="9043" max="9043" width="11.5703125" style="1" customWidth="1"/>
    <col min="9044" max="9046" width="11.7109375" style="1" customWidth="1"/>
    <col min="9047" max="9047" width="11.140625" style="1" customWidth="1"/>
    <col min="9048" max="9048" width="15.42578125" style="1" customWidth="1"/>
    <col min="9049" max="9049" width="11.7109375" style="1" customWidth="1"/>
    <col min="9050" max="9056" width="12.42578125" style="1" customWidth="1"/>
    <col min="9057" max="9057" width="13.28515625" style="1" customWidth="1"/>
    <col min="9058" max="9067" width="12.42578125" style="1" customWidth="1"/>
    <col min="9068" max="9123" width="0" style="1" hidden="1" customWidth="1"/>
    <col min="9124" max="9124" width="0.5703125" style="1" customWidth="1"/>
    <col min="9125" max="9125" width="18.7109375" style="1" customWidth="1"/>
    <col min="9126" max="9126" width="16.28515625" style="1" customWidth="1"/>
    <col min="9127" max="9127" width="20.7109375" style="1" customWidth="1"/>
    <col min="9128" max="9286" width="9.140625" style="1"/>
    <col min="9287" max="9287" width="7.5703125" style="1" customWidth="1"/>
    <col min="9288" max="9288" width="27" style="1" customWidth="1"/>
    <col min="9289" max="9289" width="15.7109375" style="1" customWidth="1"/>
    <col min="9290" max="9290" width="17.42578125" style="1" customWidth="1"/>
    <col min="9291" max="9291" width="13.85546875" style="1" customWidth="1"/>
    <col min="9292" max="9292" width="15.140625" style="1" customWidth="1"/>
    <col min="9293" max="9293" width="14.5703125" style="1" customWidth="1"/>
    <col min="9294" max="9294" width="20" style="1" customWidth="1"/>
    <col min="9295" max="9295" width="0.42578125" style="1" customWidth="1"/>
    <col min="9296" max="9298" width="11.7109375" style="1" customWidth="1"/>
    <col min="9299" max="9299" width="11.5703125" style="1" customWidth="1"/>
    <col min="9300" max="9302" width="11.7109375" style="1" customWidth="1"/>
    <col min="9303" max="9303" width="11.140625" style="1" customWidth="1"/>
    <col min="9304" max="9304" width="15.42578125" style="1" customWidth="1"/>
    <col min="9305" max="9305" width="11.7109375" style="1" customWidth="1"/>
    <col min="9306" max="9312" width="12.42578125" style="1" customWidth="1"/>
    <col min="9313" max="9313" width="13.28515625" style="1" customWidth="1"/>
    <col min="9314" max="9323" width="12.42578125" style="1" customWidth="1"/>
    <col min="9324" max="9379" width="0" style="1" hidden="1" customWidth="1"/>
    <col min="9380" max="9380" width="0.5703125" style="1" customWidth="1"/>
    <col min="9381" max="9381" width="18.7109375" style="1" customWidth="1"/>
    <col min="9382" max="9382" width="16.28515625" style="1" customWidth="1"/>
    <col min="9383" max="9383" width="20.7109375" style="1" customWidth="1"/>
    <col min="9384" max="9542" width="9.140625" style="1"/>
    <col min="9543" max="9543" width="7.5703125" style="1" customWidth="1"/>
    <col min="9544" max="9544" width="27" style="1" customWidth="1"/>
    <col min="9545" max="9545" width="15.7109375" style="1" customWidth="1"/>
    <col min="9546" max="9546" width="17.42578125" style="1" customWidth="1"/>
    <col min="9547" max="9547" width="13.85546875" style="1" customWidth="1"/>
    <col min="9548" max="9548" width="15.140625" style="1" customWidth="1"/>
    <col min="9549" max="9549" width="14.5703125" style="1" customWidth="1"/>
    <col min="9550" max="9550" width="20" style="1" customWidth="1"/>
    <col min="9551" max="9551" width="0.42578125" style="1" customWidth="1"/>
    <col min="9552" max="9554" width="11.7109375" style="1" customWidth="1"/>
    <col min="9555" max="9555" width="11.5703125" style="1" customWidth="1"/>
    <col min="9556" max="9558" width="11.7109375" style="1" customWidth="1"/>
    <col min="9559" max="9559" width="11.140625" style="1" customWidth="1"/>
    <col min="9560" max="9560" width="15.42578125" style="1" customWidth="1"/>
    <col min="9561" max="9561" width="11.7109375" style="1" customWidth="1"/>
    <col min="9562" max="9568" width="12.42578125" style="1" customWidth="1"/>
    <col min="9569" max="9569" width="13.28515625" style="1" customWidth="1"/>
    <col min="9570" max="9579" width="12.42578125" style="1" customWidth="1"/>
    <col min="9580" max="9635" width="0" style="1" hidden="1" customWidth="1"/>
    <col min="9636" max="9636" width="0.5703125" style="1" customWidth="1"/>
    <col min="9637" max="9637" width="18.7109375" style="1" customWidth="1"/>
    <col min="9638" max="9638" width="16.28515625" style="1" customWidth="1"/>
    <col min="9639" max="9639" width="20.7109375" style="1" customWidth="1"/>
    <col min="9640" max="9798" width="9.140625" style="1"/>
    <col min="9799" max="9799" width="7.5703125" style="1" customWidth="1"/>
    <col min="9800" max="9800" width="27" style="1" customWidth="1"/>
    <col min="9801" max="9801" width="15.7109375" style="1" customWidth="1"/>
    <col min="9802" max="9802" width="17.42578125" style="1" customWidth="1"/>
    <col min="9803" max="9803" width="13.85546875" style="1" customWidth="1"/>
    <col min="9804" max="9804" width="15.140625" style="1" customWidth="1"/>
    <col min="9805" max="9805" width="14.5703125" style="1" customWidth="1"/>
    <col min="9806" max="9806" width="20" style="1" customWidth="1"/>
    <col min="9807" max="9807" width="0.42578125" style="1" customWidth="1"/>
    <col min="9808" max="9810" width="11.7109375" style="1" customWidth="1"/>
    <col min="9811" max="9811" width="11.5703125" style="1" customWidth="1"/>
    <col min="9812" max="9814" width="11.7109375" style="1" customWidth="1"/>
    <col min="9815" max="9815" width="11.140625" style="1" customWidth="1"/>
    <col min="9816" max="9816" width="15.42578125" style="1" customWidth="1"/>
    <col min="9817" max="9817" width="11.7109375" style="1" customWidth="1"/>
    <col min="9818" max="9824" width="12.42578125" style="1" customWidth="1"/>
    <col min="9825" max="9825" width="13.28515625" style="1" customWidth="1"/>
    <col min="9826" max="9835" width="12.42578125" style="1" customWidth="1"/>
    <col min="9836" max="9891" width="0" style="1" hidden="1" customWidth="1"/>
    <col min="9892" max="9892" width="0.5703125" style="1" customWidth="1"/>
    <col min="9893" max="9893" width="18.7109375" style="1" customWidth="1"/>
    <col min="9894" max="9894" width="16.28515625" style="1" customWidth="1"/>
    <col min="9895" max="9895" width="20.7109375" style="1" customWidth="1"/>
    <col min="9896" max="10054" width="9.140625" style="1"/>
    <col min="10055" max="10055" width="7.5703125" style="1" customWidth="1"/>
    <col min="10056" max="10056" width="27" style="1" customWidth="1"/>
    <col min="10057" max="10057" width="15.7109375" style="1" customWidth="1"/>
    <col min="10058" max="10058" width="17.42578125" style="1" customWidth="1"/>
    <col min="10059" max="10059" width="13.85546875" style="1" customWidth="1"/>
    <col min="10060" max="10060" width="15.140625" style="1" customWidth="1"/>
    <col min="10061" max="10061" width="14.5703125" style="1" customWidth="1"/>
    <col min="10062" max="10062" width="20" style="1" customWidth="1"/>
    <col min="10063" max="10063" width="0.42578125" style="1" customWidth="1"/>
    <col min="10064" max="10066" width="11.7109375" style="1" customWidth="1"/>
    <col min="10067" max="10067" width="11.5703125" style="1" customWidth="1"/>
    <col min="10068" max="10070" width="11.7109375" style="1" customWidth="1"/>
    <col min="10071" max="10071" width="11.140625" style="1" customWidth="1"/>
    <col min="10072" max="10072" width="15.42578125" style="1" customWidth="1"/>
    <col min="10073" max="10073" width="11.7109375" style="1" customWidth="1"/>
    <col min="10074" max="10080" width="12.42578125" style="1" customWidth="1"/>
    <col min="10081" max="10081" width="13.28515625" style="1" customWidth="1"/>
    <col min="10082" max="10091" width="12.42578125" style="1" customWidth="1"/>
    <col min="10092" max="10147" width="0" style="1" hidden="1" customWidth="1"/>
    <col min="10148" max="10148" width="0.5703125" style="1" customWidth="1"/>
    <col min="10149" max="10149" width="18.7109375" style="1" customWidth="1"/>
    <col min="10150" max="10150" width="16.28515625" style="1" customWidth="1"/>
    <col min="10151" max="10151" width="20.7109375" style="1" customWidth="1"/>
    <col min="10152" max="10310" width="9.140625" style="1"/>
    <col min="10311" max="10311" width="7.5703125" style="1" customWidth="1"/>
    <col min="10312" max="10312" width="27" style="1" customWidth="1"/>
    <col min="10313" max="10313" width="15.7109375" style="1" customWidth="1"/>
    <col min="10314" max="10314" width="17.42578125" style="1" customWidth="1"/>
    <col min="10315" max="10315" width="13.85546875" style="1" customWidth="1"/>
    <col min="10316" max="10316" width="15.140625" style="1" customWidth="1"/>
    <col min="10317" max="10317" width="14.5703125" style="1" customWidth="1"/>
    <col min="10318" max="10318" width="20" style="1" customWidth="1"/>
    <col min="10319" max="10319" width="0.42578125" style="1" customWidth="1"/>
    <col min="10320" max="10322" width="11.7109375" style="1" customWidth="1"/>
    <col min="10323" max="10323" width="11.5703125" style="1" customWidth="1"/>
    <col min="10324" max="10326" width="11.7109375" style="1" customWidth="1"/>
    <col min="10327" max="10327" width="11.140625" style="1" customWidth="1"/>
    <col min="10328" max="10328" width="15.42578125" style="1" customWidth="1"/>
    <col min="10329" max="10329" width="11.7109375" style="1" customWidth="1"/>
    <col min="10330" max="10336" width="12.42578125" style="1" customWidth="1"/>
    <col min="10337" max="10337" width="13.28515625" style="1" customWidth="1"/>
    <col min="10338" max="10347" width="12.42578125" style="1" customWidth="1"/>
    <col min="10348" max="10403" width="0" style="1" hidden="1" customWidth="1"/>
    <col min="10404" max="10404" width="0.5703125" style="1" customWidth="1"/>
    <col min="10405" max="10405" width="18.7109375" style="1" customWidth="1"/>
    <col min="10406" max="10406" width="16.28515625" style="1" customWidth="1"/>
    <col min="10407" max="10407" width="20.7109375" style="1" customWidth="1"/>
    <col min="10408" max="10566" width="9.140625" style="1"/>
    <col min="10567" max="10567" width="7.5703125" style="1" customWidth="1"/>
    <col min="10568" max="10568" width="27" style="1" customWidth="1"/>
    <col min="10569" max="10569" width="15.7109375" style="1" customWidth="1"/>
    <col min="10570" max="10570" width="17.42578125" style="1" customWidth="1"/>
    <col min="10571" max="10571" width="13.85546875" style="1" customWidth="1"/>
    <col min="10572" max="10572" width="15.140625" style="1" customWidth="1"/>
    <col min="10573" max="10573" width="14.5703125" style="1" customWidth="1"/>
    <col min="10574" max="10574" width="20" style="1" customWidth="1"/>
    <col min="10575" max="10575" width="0.42578125" style="1" customWidth="1"/>
    <col min="10576" max="10578" width="11.7109375" style="1" customWidth="1"/>
    <col min="10579" max="10579" width="11.5703125" style="1" customWidth="1"/>
    <col min="10580" max="10582" width="11.7109375" style="1" customWidth="1"/>
    <col min="10583" max="10583" width="11.140625" style="1" customWidth="1"/>
    <col min="10584" max="10584" width="15.42578125" style="1" customWidth="1"/>
    <col min="10585" max="10585" width="11.7109375" style="1" customWidth="1"/>
    <col min="10586" max="10592" width="12.42578125" style="1" customWidth="1"/>
    <col min="10593" max="10593" width="13.28515625" style="1" customWidth="1"/>
    <col min="10594" max="10603" width="12.42578125" style="1" customWidth="1"/>
    <col min="10604" max="10659" width="0" style="1" hidden="1" customWidth="1"/>
    <col min="10660" max="10660" width="0.5703125" style="1" customWidth="1"/>
    <col min="10661" max="10661" width="18.7109375" style="1" customWidth="1"/>
    <col min="10662" max="10662" width="16.28515625" style="1" customWidth="1"/>
    <col min="10663" max="10663" width="20.7109375" style="1" customWidth="1"/>
    <col min="10664" max="10822" width="9.140625" style="1"/>
    <col min="10823" max="10823" width="7.5703125" style="1" customWidth="1"/>
    <col min="10824" max="10824" width="27" style="1" customWidth="1"/>
    <col min="10825" max="10825" width="15.7109375" style="1" customWidth="1"/>
    <col min="10826" max="10826" width="17.42578125" style="1" customWidth="1"/>
    <col min="10827" max="10827" width="13.85546875" style="1" customWidth="1"/>
    <col min="10828" max="10828" width="15.140625" style="1" customWidth="1"/>
    <col min="10829" max="10829" width="14.5703125" style="1" customWidth="1"/>
    <col min="10830" max="10830" width="20" style="1" customWidth="1"/>
    <col min="10831" max="10831" width="0.42578125" style="1" customWidth="1"/>
    <col min="10832" max="10834" width="11.7109375" style="1" customWidth="1"/>
    <col min="10835" max="10835" width="11.5703125" style="1" customWidth="1"/>
    <col min="10836" max="10838" width="11.7109375" style="1" customWidth="1"/>
    <col min="10839" max="10839" width="11.140625" style="1" customWidth="1"/>
    <col min="10840" max="10840" width="15.42578125" style="1" customWidth="1"/>
    <col min="10841" max="10841" width="11.7109375" style="1" customWidth="1"/>
    <col min="10842" max="10848" width="12.42578125" style="1" customWidth="1"/>
    <col min="10849" max="10849" width="13.28515625" style="1" customWidth="1"/>
    <col min="10850" max="10859" width="12.42578125" style="1" customWidth="1"/>
    <col min="10860" max="10915" width="0" style="1" hidden="1" customWidth="1"/>
    <col min="10916" max="10916" width="0.5703125" style="1" customWidth="1"/>
    <col min="10917" max="10917" width="18.7109375" style="1" customWidth="1"/>
    <col min="10918" max="10918" width="16.28515625" style="1" customWidth="1"/>
    <col min="10919" max="10919" width="20.7109375" style="1" customWidth="1"/>
    <col min="10920" max="11078" width="9.140625" style="1"/>
    <col min="11079" max="11079" width="7.5703125" style="1" customWidth="1"/>
    <col min="11080" max="11080" width="27" style="1" customWidth="1"/>
    <col min="11081" max="11081" width="15.7109375" style="1" customWidth="1"/>
    <col min="11082" max="11082" width="17.42578125" style="1" customWidth="1"/>
    <col min="11083" max="11083" width="13.85546875" style="1" customWidth="1"/>
    <col min="11084" max="11084" width="15.140625" style="1" customWidth="1"/>
    <col min="11085" max="11085" width="14.5703125" style="1" customWidth="1"/>
    <col min="11086" max="11086" width="20" style="1" customWidth="1"/>
    <col min="11087" max="11087" width="0.42578125" style="1" customWidth="1"/>
    <col min="11088" max="11090" width="11.7109375" style="1" customWidth="1"/>
    <col min="11091" max="11091" width="11.5703125" style="1" customWidth="1"/>
    <col min="11092" max="11094" width="11.7109375" style="1" customWidth="1"/>
    <col min="11095" max="11095" width="11.140625" style="1" customWidth="1"/>
    <col min="11096" max="11096" width="15.42578125" style="1" customWidth="1"/>
    <col min="11097" max="11097" width="11.7109375" style="1" customWidth="1"/>
    <col min="11098" max="11104" width="12.42578125" style="1" customWidth="1"/>
    <col min="11105" max="11105" width="13.28515625" style="1" customWidth="1"/>
    <col min="11106" max="11115" width="12.42578125" style="1" customWidth="1"/>
    <col min="11116" max="11171" width="0" style="1" hidden="1" customWidth="1"/>
    <col min="11172" max="11172" width="0.5703125" style="1" customWidth="1"/>
    <col min="11173" max="11173" width="18.7109375" style="1" customWidth="1"/>
    <col min="11174" max="11174" width="16.28515625" style="1" customWidth="1"/>
    <col min="11175" max="11175" width="20.7109375" style="1" customWidth="1"/>
    <col min="11176" max="11334" width="9.140625" style="1"/>
    <col min="11335" max="11335" width="7.5703125" style="1" customWidth="1"/>
    <col min="11336" max="11336" width="27" style="1" customWidth="1"/>
    <col min="11337" max="11337" width="15.7109375" style="1" customWidth="1"/>
    <col min="11338" max="11338" width="17.42578125" style="1" customWidth="1"/>
    <col min="11339" max="11339" width="13.85546875" style="1" customWidth="1"/>
    <col min="11340" max="11340" width="15.140625" style="1" customWidth="1"/>
    <col min="11341" max="11341" width="14.5703125" style="1" customWidth="1"/>
    <col min="11342" max="11342" width="20" style="1" customWidth="1"/>
    <col min="11343" max="11343" width="0.42578125" style="1" customWidth="1"/>
    <col min="11344" max="11346" width="11.7109375" style="1" customWidth="1"/>
    <col min="11347" max="11347" width="11.5703125" style="1" customWidth="1"/>
    <col min="11348" max="11350" width="11.7109375" style="1" customWidth="1"/>
    <col min="11351" max="11351" width="11.140625" style="1" customWidth="1"/>
    <col min="11352" max="11352" width="15.42578125" style="1" customWidth="1"/>
    <col min="11353" max="11353" width="11.7109375" style="1" customWidth="1"/>
    <col min="11354" max="11360" width="12.42578125" style="1" customWidth="1"/>
    <col min="11361" max="11361" width="13.28515625" style="1" customWidth="1"/>
    <col min="11362" max="11371" width="12.42578125" style="1" customWidth="1"/>
    <col min="11372" max="11427" width="0" style="1" hidden="1" customWidth="1"/>
    <col min="11428" max="11428" width="0.5703125" style="1" customWidth="1"/>
    <col min="11429" max="11429" width="18.7109375" style="1" customWidth="1"/>
    <col min="11430" max="11430" width="16.28515625" style="1" customWidth="1"/>
    <col min="11431" max="11431" width="20.7109375" style="1" customWidth="1"/>
    <col min="11432" max="11590" width="9.140625" style="1"/>
    <col min="11591" max="11591" width="7.5703125" style="1" customWidth="1"/>
    <col min="11592" max="11592" width="27" style="1" customWidth="1"/>
    <col min="11593" max="11593" width="15.7109375" style="1" customWidth="1"/>
    <col min="11594" max="11594" width="17.42578125" style="1" customWidth="1"/>
    <col min="11595" max="11595" width="13.85546875" style="1" customWidth="1"/>
    <col min="11596" max="11596" width="15.140625" style="1" customWidth="1"/>
    <col min="11597" max="11597" width="14.5703125" style="1" customWidth="1"/>
    <col min="11598" max="11598" width="20" style="1" customWidth="1"/>
    <col min="11599" max="11599" width="0.42578125" style="1" customWidth="1"/>
    <col min="11600" max="11602" width="11.7109375" style="1" customWidth="1"/>
    <col min="11603" max="11603" width="11.5703125" style="1" customWidth="1"/>
    <col min="11604" max="11606" width="11.7109375" style="1" customWidth="1"/>
    <col min="11607" max="11607" width="11.140625" style="1" customWidth="1"/>
    <col min="11608" max="11608" width="15.42578125" style="1" customWidth="1"/>
    <col min="11609" max="11609" width="11.7109375" style="1" customWidth="1"/>
    <col min="11610" max="11616" width="12.42578125" style="1" customWidth="1"/>
    <col min="11617" max="11617" width="13.28515625" style="1" customWidth="1"/>
    <col min="11618" max="11627" width="12.42578125" style="1" customWidth="1"/>
    <col min="11628" max="11683" width="0" style="1" hidden="1" customWidth="1"/>
    <col min="11684" max="11684" width="0.5703125" style="1" customWidth="1"/>
    <col min="11685" max="11685" width="18.7109375" style="1" customWidth="1"/>
    <col min="11686" max="11686" width="16.28515625" style="1" customWidth="1"/>
    <col min="11687" max="11687" width="20.7109375" style="1" customWidth="1"/>
    <col min="11688" max="11846" width="9.140625" style="1"/>
    <col min="11847" max="11847" width="7.5703125" style="1" customWidth="1"/>
    <col min="11848" max="11848" width="27" style="1" customWidth="1"/>
    <col min="11849" max="11849" width="15.7109375" style="1" customWidth="1"/>
    <col min="11850" max="11850" width="17.42578125" style="1" customWidth="1"/>
    <col min="11851" max="11851" width="13.85546875" style="1" customWidth="1"/>
    <col min="11852" max="11852" width="15.140625" style="1" customWidth="1"/>
    <col min="11853" max="11853" width="14.5703125" style="1" customWidth="1"/>
    <col min="11854" max="11854" width="20" style="1" customWidth="1"/>
    <col min="11855" max="11855" width="0.42578125" style="1" customWidth="1"/>
    <col min="11856" max="11858" width="11.7109375" style="1" customWidth="1"/>
    <col min="11859" max="11859" width="11.5703125" style="1" customWidth="1"/>
    <col min="11860" max="11862" width="11.7109375" style="1" customWidth="1"/>
    <col min="11863" max="11863" width="11.140625" style="1" customWidth="1"/>
    <col min="11864" max="11864" width="15.42578125" style="1" customWidth="1"/>
    <col min="11865" max="11865" width="11.7109375" style="1" customWidth="1"/>
    <col min="11866" max="11872" width="12.42578125" style="1" customWidth="1"/>
    <col min="11873" max="11873" width="13.28515625" style="1" customWidth="1"/>
    <col min="11874" max="11883" width="12.42578125" style="1" customWidth="1"/>
    <col min="11884" max="11939" width="0" style="1" hidden="1" customWidth="1"/>
    <col min="11940" max="11940" width="0.5703125" style="1" customWidth="1"/>
    <col min="11941" max="11941" width="18.7109375" style="1" customWidth="1"/>
    <col min="11942" max="11942" width="16.28515625" style="1" customWidth="1"/>
    <col min="11943" max="11943" width="20.7109375" style="1" customWidth="1"/>
    <col min="11944" max="12102" width="9.140625" style="1"/>
    <col min="12103" max="12103" width="7.5703125" style="1" customWidth="1"/>
    <col min="12104" max="12104" width="27" style="1" customWidth="1"/>
    <col min="12105" max="12105" width="15.7109375" style="1" customWidth="1"/>
    <col min="12106" max="12106" width="17.42578125" style="1" customWidth="1"/>
    <col min="12107" max="12107" width="13.85546875" style="1" customWidth="1"/>
    <col min="12108" max="12108" width="15.140625" style="1" customWidth="1"/>
    <col min="12109" max="12109" width="14.5703125" style="1" customWidth="1"/>
    <col min="12110" max="12110" width="20" style="1" customWidth="1"/>
    <col min="12111" max="12111" width="0.42578125" style="1" customWidth="1"/>
    <col min="12112" max="12114" width="11.7109375" style="1" customWidth="1"/>
    <col min="12115" max="12115" width="11.5703125" style="1" customWidth="1"/>
    <col min="12116" max="12118" width="11.7109375" style="1" customWidth="1"/>
    <col min="12119" max="12119" width="11.140625" style="1" customWidth="1"/>
    <col min="12120" max="12120" width="15.42578125" style="1" customWidth="1"/>
    <col min="12121" max="12121" width="11.7109375" style="1" customWidth="1"/>
    <col min="12122" max="12128" width="12.42578125" style="1" customWidth="1"/>
    <col min="12129" max="12129" width="13.28515625" style="1" customWidth="1"/>
    <col min="12130" max="12139" width="12.42578125" style="1" customWidth="1"/>
    <col min="12140" max="12195" width="0" style="1" hidden="1" customWidth="1"/>
    <col min="12196" max="12196" width="0.5703125" style="1" customWidth="1"/>
    <col min="12197" max="12197" width="18.7109375" style="1" customWidth="1"/>
    <col min="12198" max="12198" width="16.28515625" style="1" customWidth="1"/>
    <col min="12199" max="12199" width="20.7109375" style="1" customWidth="1"/>
    <col min="12200" max="12358" width="9.140625" style="1"/>
    <col min="12359" max="12359" width="7.5703125" style="1" customWidth="1"/>
    <col min="12360" max="12360" width="27" style="1" customWidth="1"/>
    <col min="12361" max="12361" width="15.7109375" style="1" customWidth="1"/>
    <col min="12362" max="12362" width="17.42578125" style="1" customWidth="1"/>
    <col min="12363" max="12363" width="13.85546875" style="1" customWidth="1"/>
    <col min="12364" max="12364" width="15.140625" style="1" customWidth="1"/>
    <col min="12365" max="12365" width="14.5703125" style="1" customWidth="1"/>
    <col min="12366" max="12366" width="20" style="1" customWidth="1"/>
    <col min="12367" max="12367" width="0.42578125" style="1" customWidth="1"/>
    <col min="12368" max="12370" width="11.7109375" style="1" customWidth="1"/>
    <col min="12371" max="12371" width="11.5703125" style="1" customWidth="1"/>
    <col min="12372" max="12374" width="11.7109375" style="1" customWidth="1"/>
    <col min="12375" max="12375" width="11.140625" style="1" customWidth="1"/>
    <col min="12376" max="12376" width="15.42578125" style="1" customWidth="1"/>
    <col min="12377" max="12377" width="11.7109375" style="1" customWidth="1"/>
    <col min="12378" max="12384" width="12.42578125" style="1" customWidth="1"/>
    <col min="12385" max="12385" width="13.28515625" style="1" customWidth="1"/>
    <col min="12386" max="12395" width="12.42578125" style="1" customWidth="1"/>
    <col min="12396" max="12451" width="0" style="1" hidden="1" customWidth="1"/>
    <col min="12452" max="12452" width="0.5703125" style="1" customWidth="1"/>
    <col min="12453" max="12453" width="18.7109375" style="1" customWidth="1"/>
    <col min="12454" max="12454" width="16.28515625" style="1" customWidth="1"/>
    <col min="12455" max="12455" width="20.7109375" style="1" customWidth="1"/>
    <col min="12456" max="12614" width="9.140625" style="1"/>
    <col min="12615" max="12615" width="7.5703125" style="1" customWidth="1"/>
    <col min="12616" max="12616" width="27" style="1" customWidth="1"/>
    <col min="12617" max="12617" width="15.7109375" style="1" customWidth="1"/>
    <col min="12618" max="12618" width="17.42578125" style="1" customWidth="1"/>
    <col min="12619" max="12619" width="13.85546875" style="1" customWidth="1"/>
    <col min="12620" max="12620" width="15.140625" style="1" customWidth="1"/>
    <col min="12621" max="12621" width="14.5703125" style="1" customWidth="1"/>
    <col min="12622" max="12622" width="20" style="1" customWidth="1"/>
    <col min="12623" max="12623" width="0.42578125" style="1" customWidth="1"/>
    <col min="12624" max="12626" width="11.7109375" style="1" customWidth="1"/>
    <col min="12627" max="12627" width="11.5703125" style="1" customWidth="1"/>
    <col min="12628" max="12630" width="11.7109375" style="1" customWidth="1"/>
    <col min="12631" max="12631" width="11.140625" style="1" customWidth="1"/>
    <col min="12632" max="12632" width="15.42578125" style="1" customWidth="1"/>
    <col min="12633" max="12633" width="11.7109375" style="1" customWidth="1"/>
    <col min="12634" max="12640" width="12.42578125" style="1" customWidth="1"/>
    <col min="12641" max="12641" width="13.28515625" style="1" customWidth="1"/>
    <col min="12642" max="12651" width="12.42578125" style="1" customWidth="1"/>
    <col min="12652" max="12707" width="0" style="1" hidden="1" customWidth="1"/>
    <col min="12708" max="12708" width="0.5703125" style="1" customWidth="1"/>
    <col min="12709" max="12709" width="18.7109375" style="1" customWidth="1"/>
    <col min="12710" max="12710" width="16.28515625" style="1" customWidth="1"/>
    <col min="12711" max="12711" width="20.7109375" style="1" customWidth="1"/>
    <col min="12712" max="12870" width="9.140625" style="1"/>
    <col min="12871" max="12871" width="7.5703125" style="1" customWidth="1"/>
    <col min="12872" max="12872" width="27" style="1" customWidth="1"/>
    <col min="12873" max="12873" width="15.7109375" style="1" customWidth="1"/>
    <col min="12874" max="12874" width="17.42578125" style="1" customWidth="1"/>
    <col min="12875" max="12875" width="13.85546875" style="1" customWidth="1"/>
    <col min="12876" max="12876" width="15.140625" style="1" customWidth="1"/>
    <col min="12877" max="12877" width="14.5703125" style="1" customWidth="1"/>
    <col min="12878" max="12878" width="20" style="1" customWidth="1"/>
    <col min="12879" max="12879" width="0.42578125" style="1" customWidth="1"/>
    <col min="12880" max="12882" width="11.7109375" style="1" customWidth="1"/>
    <col min="12883" max="12883" width="11.5703125" style="1" customWidth="1"/>
    <col min="12884" max="12886" width="11.7109375" style="1" customWidth="1"/>
    <col min="12887" max="12887" width="11.140625" style="1" customWidth="1"/>
    <col min="12888" max="12888" width="15.42578125" style="1" customWidth="1"/>
    <col min="12889" max="12889" width="11.7109375" style="1" customWidth="1"/>
    <col min="12890" max="12896" width="12.42578125" style="1" customWidth="1"/>
    <col min="12897" max="12897" width="13.28515625" style="1" customWidth="1"/>
    <col min="12898" max="12907" width="12.42578125" style="1" customWidth="1"/>
    <col min="12908" max="12963" width="0" style="1" hidden="1" customWidth="1"/>
    <col min="12964" max="12964" width="0.5703125" style="1" customWidth="1"/>
    <col min="12965" max="12965" width="18.7109375" style="1" customWidth="1"/>
    <col min="12966" max="12966" width="16.28515625" style="1" customWidth="1"/>
    <col min="12967" max="12967" width="20.7109375" style="1" customWidth="1"/>
    <col min="12968" max="13126" width="9.140625" style="1"/>
    <col min="13127" max="13127" width="7.5703125" style="1" customWidth="1"/>
    <col min="13128" max="13128" width="27" style="1" customWidth="1"/>
    <col min="13129" max="13129" width="15.7109375" style="1" customWidth="1"/>
    <col min="13130" max="13130" width="17.42578125" style="1" customWidth="1"/>
    <col min="13131" max="13131" width="13.85546875" style="1" customWidth="1"/>
    <col min="13132" max="13132" width="15.140625" style="1" customWidth="1"/>
    <col min="13133" max="13133" width="14.5703125" style="1" customWidth="1"/>
    <col min="13134" max="13134" width="20" style="1" customWidth="1"/>
    <col min="13135" max="13135" width="0.42578125" style="1" customWidth="1"/>
    <col min="13136" max="13138" width="11.7109375" style="1" customWidth="1"/>
    <col min="13139" max="13139" width="11.5703125" style="1" customWidth="1"/>
    <col min="13140" max="13142" width="11.7109375" style="1" customWidth="1"/>
    <col min="13143" max="13143" width="11.140625" style="1" customWidth="1"/>
    <col min="13144" max="13144" width="15.42578125" style="1" customWidth="1"/>
    <col min="13145" max="13145" width="11.7109375" style="1" customWidth="1"/>
    <col min="13146" max="13152" width="12.42578125" style="1" customWidth="1"/>
    <col min="13153" max="13153" width="13.28515625" style="1" customWidth="1"/>
    <col min="13154" max="13163" width="12.42578125" style="1" customWidth="1"/>
    <col min="13164" max="13219" width="0" style="1" hidden="1" customWidth="1"/>
    <col min="13220" max="13220" width="0.5703125" style="1" customWidth="1"/>
    <col min="13221" max="13221" width="18.7109375" style="1" customWidth="1"/>
    <col min="13222" max="13222" width="16.28515625" style="1" customWidth="1"/>
    <col min="13223" max="13223" width="20.7109375" style="1" customWidth="1"/>
    <col min="13224" max="13382" width="9.140625" style="1"/>
    <col min="13383" max="13383" width="7.5703125" style="1" customWidth="1"/>
    <col min="13384" max="13384" width="27" style="1" customWidth="1"/>
    <col min="13385" max="13385" width="15.7109375" style="1" customWidth="1"/>
    <col min="13386" max="13386" width="17.42578125" style="1" customWidth="1"/>
    <col min="13387" max="13387" width="13.85546875" style="1" customWidth="1"/>
    <col min="13388" max="13388" width="15.140625" style="1" customWidth="1"/>
    <col min="13389" max="13389" width="14.5703125" style="1" customWidth="1"/>
    <col min="13390" max="13390" width="20" style="1" customWidth="1"/>
    <col min="13391" max="13391" width="0.42578125" style="1" customWidth="1"/>
    <col min="13392" max="13394" width="11.7109375" style="1" customWidth="1"/>
    <col min="13395" max="13395" width="11.5703125" style="1" customWidth="1"/>
    <col min="13396" max="13398" width="11.7109375" style="1" customWidth="1"/>
    <col min="13399" max="13399" width="11.140625" style="1" customWidth="1"/>
    <col min="13400" max="13400" width="15.42578125" style="1" customWidth="1"/>
    <col min="13401" max="13401" width="11.7109375" style="1" customWidth="1"/>
    <col min="13402" max="13408" width="12.42578125" style="1" customWidth="1"/>
    <col min="13409" max="13409" width="13.28515625" style="1" customWidth="1"/>
    <col min="13410" max="13419" width="12.42578125" style="1" customWidth="1"/>
    <col min="13420" max="13475" width="0" style="1" hidden="1" customWidth="1"/>
    <col min="13476" max="13476" width="0.5703125" style="1" customWidth="1"/>
    <col min="13477" max="13477" width="18.7109375" style="1" customWidth="1"/>
    <col min="13478" max="13478" width="16.28515625" style="1" customWidth="1"/>
    <col min="13479" max="13479" width="20.7109375" style="1" customWidth="1"/>
    <col min="13480" max="13638" width="9.140625" style="1"/>
    <col min="13639" max="13639" width="7.5703125" style="1" customWidth="1"/>
    <col min="13640" max="13640" width="27" style="1" customWidth="1"/>
    <col min="13641" max="13641" width="15.7109375" style="1" customWidth="1"/>
    <col min="13642" max="13642" width="17.42578125" style="1" customWidth="1"/>
    <col min="13643" max="13643" width="13.85546875" style="1" customWidth="1"/>
    <col min="13644" max="13644" width="15.140625" style="1" customWidth="1"/>
    <col min="13645" max="13645" width="14.5703125" style="1" customWidth="1"/>
    <col min="13646" max="13646" width="20" style="1" customWidth="1"/>
    <col min="13647" max="13647" width="0.42578125" style="1" customWidth="1"/>
    <col min="13648" max="13650" width="11.7109375" style="1" customWidth="1"/>
    <col min="13651" max="13651" width="11.5703125" style="1" customWidth="1"/>
    <col min="13652" max="13654" width="11.7109375" style="1" customWidth="1"/>
    <col min="13655" max="13655" width="11.140625" style="1" customWidth="1"/>
    <col min="13656" max="13656" width="15.42578125" style="1" customWidth="1"/>
    <col min="13657" max="13657" width="11.7109375" style="1" customWidth="1"/>
    <col min="13658" max="13664" width="12.42578125" style="1" customWidth="1"/>
    <col min="13665" max="13665" width="13.28515625" style="1" customWidth="1"/>
    <col min="13666" max="13675" width="12.42578125" style="1" customWidth="1"/>
    <col min="13676" max="13731" width="0" style="1" hidden="1" customWidth="1"/>
    <col min="13732" max="13732" width="0.5703125" style="1" customWidth="1"/>
    <col min="13733" max="13733" width="18.7109375" style="1" customWidth="1"/>
    <col min="13734" max="13734" width="16.28515625" style="1" customWidth="1"/>
    <col min="13735" max="13735" width="20.7109375" style="1" customWidth="1"/>
    <col min="13736" max="13894" width="9.140625" style="1"/>
    <col min="13895" max="13895" width="7.5703125" style="1" customWidth="1"/>
    <col min="13896" max="13896" width="27" style="1" customWidth="1"/>
    <col min="13897" max="13897" width="15.7109375" style="1" customWidth="1"/>
    <col min="13898" max="13898" width="17.42578125" style="1" customWidth="1"/>
    <col min="13899" max="13899" width="13.85546875" style="1" customWidth="1"/>
    <col min="13900" max="13900" width="15.140625" style="1" customWidth="1"/>
    <col min="13901" max="13901" width="14.5703125" style="1" customWidth="1"/>
    <col min="13902" max="13902" width="20" style="1" customWidth="1"/>
    <col min="13903" max="13903" width="0.42578125" style="1" customWidth="1"/>
    <col min="13904" max="13906" width="11.7109375" style="1" customWidth="1"/>
    <col min="13907" max="13907" width="11.5703125" style="1" customWidth="1"/>
    <col min="13908" max="13910" width="11.7109375" style="1" customWidth="1"/>
    <col min="13911" max="13911" width="11.140625" style="1" customWidth="1"/>
    <col min="13912" max="13912" width="15.42578125" style="1" customWidth="1"/>
    <col min="13913" max="13913" width="11.7109375" style="1" customWidth="1"/>
    <col min="13914" max="13920" width="12.42578125" style="1" customWidth="1"/>
    <col min="13921" max="13921" width="13.28515625" style="1" customWidth="1"/>
    <col min="13922" max="13931" width="12.42578125" style="1" customWidth="1"/>
    <col min="13932" max="13987" width="0" style="1" hidden="1" customWidth="1"/>
    <col min="13988" max="13988" width="0.5703125" style="1" customWidth="1"/>
    <col min="13989" max="13989" width="18.7109375" style="1" customWidth="1"/>
    <col min="13990" max="13990" width="16.28515625" style="1" customWidth="1"/>
    <col min="13991" max="13991" width="20.7109375" style="1" customWidth="1"/>
    <col min="13992" max="14150" width="9.140625" style="1"/>
    <col min="14151" max="14151" width="7.5703125" style="1" customWidth="1"/>
    <col min="14152" max="14152" width="27" style="1" customWidth="1"/>
    <col min="14153" max="14153" width="15.7109375" style="1" customWidth="1"/>
    <col min="14154" max="14154" width="17.42578125" style="1" customWidth="1"/>
    <col min="14155" max="14155" width="13.85546875" style="1" customWidth="1"/>
    <col min="14156" max="14156" width="15.140625" style="1" customWidth="1"/>
    <col min="14157" max="14157" width="14.5703125" style="1" customWidth="1"/>
    <col min="14158" max="14158" width="20" style="1" customWidth="1"/>
    <col min="14159" max="14159" width="0.42578125" style="1" customWidth="1"/>
    <col min="14160" max="14162" width="11.7109375" style="1" customWidth="1"/>
    <col min="14163" max="14163" width="11.5703125" style="1" customWidth="1"/>
    <col min="14164" max="14166" width="11.7109375" style="1" customWidth="1"/>
    <col min="14167" max="14167" width="11.140625" style="1" customWidth="1"/>
    <col min="14168" max="14168" width="15.42578125" style="1" customWidth="1"/>
    <col min="14169" max="14169" width="11.7109375" style="1" customWidth="1"/>
    <col min="14170" max="14176" width="12.42578125" style="1" customWidth="1"/>
    <col min="14177" max="14177" width="13.28515625" style="1" customWidth="1"/>
    <col min="14178" max="14187" width="12.42578125" style="1" customWidth="1"/>
    <col min="14188" max="14243" width="0" style="1" hidden="1" customWidth="1"/>
    <col min="14244" max="14244" width="0.5703125" style="1" customWidth="1"/>
    <col min="14245" max="14245" width="18.7109375" style="1" customWidth="1"/>
    <col min="14246" max="14246" width="16.28515625" style="1" customWidth="1"/>
    <col min="14247" max="14247" width="20.7109375" style="1" customWidth="1"/>
    <col min="14248" max="14406" width="9.140625" style="1"/>
    <col min="14407" max="14407" width="7.5703125" style="1" customWidth="1"/>
    <col min="14408" max="14408" width="27" style="1" customWidth="1"/>
    <col min="14409" max="14409" width="15.7109375" style="1" customWidth="1"/>
    <col min="14410" max="14410" width="17.42578125" style="1" customWidth="1"/>
    <col min="14411" max="14411" width="13.85546875" style="1" customWidth="1"/>
    <col min="14412" max="14412" width="15.140625" style="1" customWidth="1"/>
    <col min="14413" max="14413" width="14.5703125" style="1" customWidth="1"/>
    <col min="14414" max="14414" width="20" style="1" customWidth="1"/>
    <col min="14415" max="14415" width="0.42578125" style="1" customWidth="1"/>
    <col min="14416" max="14418" width="11.7109375" style="1" customWidth="1"/>
    <col min="14419" max="14419" width="11.5703125" style="1" customWidth="1"/>
    <col min="14420" max="14422" width="11.7109375" style="1" customWidth="1"/>
    <col min="14423" max="14423" width="11.140625" style="1" customWidth="1"/>
    <col min="14424" max="14424" width="15.42578125" style="1" customWidth="1"/>
    <col min="14425" max="14425" width="11.7109375" style="1" customWidth="1"/>
    <col min="14426" max="14432" width="12.42578125" style="1" customWidth="1"/>
    <col min="14433" max="14433" width="13.28515625" style="1" customWidth="1"/>
    <col min="14434" max="14443" width="12.42578125" style="1" customWidth="1"/>
    <col min="14444" max="14499" width="0" style="1" hidden="1" customWidth="1"/>
    <col min="14500" max="14500" width="0.5703125" style="1" customWidth="1"/>
    <col min="14501" max="14501" width="18.7109375" style="1" customWidth="1"/>
    <col min="14502" max="14502" width="16.28515625" style="1" customWidth="1"/>
    <col min="14503" max="14503" width="20.7109375" style="1" customWidth="1"/>
    <col min="14504" max="14662" width="9.140625" style="1"/>
    <col min="14663" max="14663" width="7.5703125" style="1" customWidth="1"/>
    <col min="14664" max="14664" width="27" style="1" customWidth="1"/>
    <col min="14665" max="14665" width="15.7109375" style="1" customWidth="1"/>
    <col min="14666" max="14666" width="17.42578125" style="1" customWidth="1"/>
    <col min="14667" max="14667" width="13.85546875" style="1" customWidth="1"/>
    <col min="14668" max="14668" width="15.140625" style="1" customWidth="1"/>
    <col min="14669" max="14669" width="14.5703125" style="1" customWidth="1"/>
    <col min="14670" max="14670" width="20" style="1" customWidth="1"/>
    <col min="14671" max="14671" width="0.42578125" style="1" customWidth="1"/>
    <col min="14672" max="14674" width="11.7109375" style="1" customWidth="1"/>
    <col min="14675" max="14675" width="11.5703125" style="1" customWidth="1"/>
    <col min="14676" max="14678" width="11.7109375" style="1" customWidth="1"/>
    <col min="14679" max="14679" width="11.140625" style="1" customWidth="1"/>
    <col min="14680" max="14680" width="15.42578125" style="1" customWidth="1"/>
    <col min="14681" max="14681" width="11.7109375" style="1" customWidth="1"/>
    <col min="14682" max="14688" width="12.42578125" style="1" customWidth="1"/>
    <col min="14689" max="14689" width="13.28515625" style="1" customWidth="1"/>
    <col min="14690" max="14699" width="12.42578125" style="1" customWidth="1"/>
    <col min="14700" max="14755" width="0" style="1" hidden="1" customWidth="1"/>
    <col min="14756" max="14756" width="0.5703125" style="1" customWidth="1"/>
    <col min="14757" max="14757" width="18.7109375" style="1" customWidth="1"/>
    <col min="14758" max="14758" width="16.28515625" style="1" customWidth="1"/>
    <col min="14759" max="14759" width="20.7109375" style="1" customWidth="1"/>
    <col min="14760" max="14918" width="9.140625" style="1"/>
    <col min="14919" max="14919" width="7.5703125" style="1" customWidth="1"/>
    <col min="14920" max="14920" width="27" style="1" customWidth="1"/>
    <col min="14921" max="14921" width="15.7109375" style="1" customWidth="1"/>
    <col min="14922" max="14922" width="17.42578125" style="1" customWidth="1"/>
    <col min="14923" max="14923" width="13.85546875" style="1" customWidth="1"/>
    <col min="14924" max="14924" width="15.140625" style="1" customWidth="1"/>
    <col min="14925" max="14925" width="14.5703125" style="1" customWidth="1"/>
    <col min="14926" max="14926" width="20" style="1" customWidth="1"/>
    <col min="14927" max="14927" width="0.42578125" style="1" customWidth="1"/>
    <col min="14928" max="14930" width="11.7109375" style="1" customWidth="1"/>
    <col min="14931" max="14931" width="11.5703125" style="1" customWidth="1"/>
    <col min="14932" max="14934" width="11.7109375" style="1" customWidth="1"/>
    <col min="14935" max="14935" width="11.140625" style="1" customWidth="1"/>
    <col min="14936" max="14936" width="15.42578125" style="1" customWidth="1"/>
    <col min="14937" max="14937" width="11.7109375" style="1" customWidth="1"/>
    <col min="14938" max="14944" width="12.42578125" style="1" customWidth="1"/>
    <col min="14945" max="14945" width="13.28515625" style="1" customWidth="1"/>
    <col min="14946" max="14955" width="12.42578125" style="1" customWidth="1"/>
    <col min="14956" max="15011" width="0" style="1" hidden="1" customWidth="1"/>
    <col min="15012" max="15012" width="0.5703125" style="1" customWidth="1"/>
    <col min="15013" max="15013" width="18.7109375" style="1" customWidth="1"/>
    <col min="15014" max="15014" width="16.28515625" style="1" customWidth="1"/>
    <col min="15015" max="15015" width="20.7109375" style="1" customWidth="1"/>
    <col min="15016" max="15174" width="9.140625" style="1"/>
    <col min="15175" max="15175" width="7.5703125" style="1" customWidth="1"/>
    <col min="15176" max="15176" width="27" style="1" customWidth="1"/>
    <col min="15177" max="15177" width="15.7109375" style="1" customWidth="1"/>
    <col min="15178" max="15178" width="17.42578125" style="1" customWidth="1"/>
    <col min="15179" max="15179" width="13.85546875" style="1" customWidth="1"/>
    <col min="15180" max="15180" width="15.140625" style="1" customWidth="1"/>
    <col min="15181" max="15181" width="14.5703125" style="1" customWidth="1"/>
    <col min="15182" max="15182" width="20" style="1" customWidth="1"/>
    <col min="15183" max="15183" width="0.42578125" style="1" customWidth="1"/>
    <col min="15184" max="15186" width="11.7109375" style="1" customWidth="1"/>
    <col min="15187" max="15187" width="11.5703125" style="1" customWidth="1"/>
    <col min="15188" max="15190" width="11.7109375" style="1" customWidth="1"/>
    <col min="15191" max="15191" width="11.140625" style="1" customWidth="1"/>
    <col min="15192" max="15192" width="15.42578125" style="1" customWidth="1"/>
    <col min="15193" max="15193" width="11.7109375" style="1" customWidth="1"/>
    <col min="15194" max="15200" width="12.42578125" style="1" customWidth="1"/>
    <col min="15201" max="15201" width="13.28515625" style="1" customWidth="1"/>
    <col min="15202" max="15211" width="12.42578125" style="1" customWidth="1"/>
    <col min="15212" max="15267" width="0" style="1" hidden="1" customWidth="1"/>
    <col min="15268" max="15268" width="0.5703125" style="1" customWidth="1"/>
    <col min="15269" max="15269" width="18.7109375" style="1" customWidth="1"/>
    <col min="15270" max="15270" width="16.28515625" style="1" customWidth="1"/>
    <col min="15271" max="15271" width="20.7109375" style="1" customWidth="1"/>
    <col min="15272" max="15430" width="9.140625" style="1"/>
    <col min="15431" max="15431" width="7.5703125" style="1" customWidth="1"/>
    <col min="15432" max="15432" width="27" style="1" customWidth="1"/>
    <col min="15433" max="15433" width="15.7109375" style="1" customWidth="1"/>
    <col min="15434" max="15434" width="17.42578125" style="1" customWidth="1"/>
    <col min="15435" max="15435" width="13.85546875" style="1" customWidth="1"/>
    <col min="15436" max="15436" width="15.140625" style="1" customWidth="1"/>
    <col min="15437" max="15437" width="14.5703125" style="1" customWidth="1"/>
    <col min="15438" max="15438" width="20" style="1" customWidth="1"/>
    <col min="15439" max="15439" width="0.42578125" style="1" customWidth="1"/>
    <col min="15440" max="15442" width="11.7109375" style="1" customWidth="1"/>
    <col min="15443" max="15443" width="11.5703125" style="1" customWidth="1"/>
    <col min="15444" max="15446" width="11.7109375" style="1" customWidth="1"/>
    <col min="15447" max="15447" width="11.140625" style="1" customWidth="1"/>
    <col min="15448" max="15448" width="15.42578125" style="1" customWidth="1"/>
    <col min="15449" max="15449" width="11.7109375" style="1" customWidth="1"/>
    <col min="15450" max="15456" width="12.42578125" style="1" customWidth="1"/>
    <col min="15457" max="15457" width="13.28515625" style="1" customWidth="1"/>
    <col min="15458" max="15467" width="12.42578125" style="1" customWidth="1"/>
    <col min="15468" max="15523" width="0" style="1" hidden="1" customWidth="1"/>
    <col min="15524" max="15524" width="0.5703125" style="1" customWidth="1"/>
    <col min="15525" max="15525" width="18.7109375" style="1" customWidth="1"/>
    <col min="15526" max="15526" width="16.28515625" style="1" customWidth="1"/>
    <col min="15527" max="15527" width="20.7109375" style="1" customWidth="1"/>
    <col min="15528" max="15686" width="9.140625" style="1"/>
    <col min="15687" max="15687" width="7.5703125" style="1" customWidth="1"/>
    <col min="15688" max="15688" width="27" style="1" customWidth="1"/>
    <col min="15689" max="15689" width="15.7109375" style="1" customWidth="1"/>
    <col min="15690" max="15690" width="17.42578125" style="1" customWidth="1"/>
    <col min="15691" max="15691" width="13.85546875" style="1" customWidth="1"/>
    <col min="15692" max="15692" width="15.140625" style="1" customWidth="1"/>
    <col min="15693" max="15693" width="14.5703125" style="1" customWidth="1"/>
    <col min="15694" max="15694" width="20" style="1" customWidth="1"/>
    <col min="15695" max="15695" width="0.42578125" style="1" customWidth="1"/>
    <col min="15696" max="15698" width="11.7109375" style="1" customWidth="1"/>
    <col min="15699" max="15699" width="11.5703125" style="1" customWidth="1"/>
    <col min="15700" max="15702" width="11.7109375" style="1" customWidth="1"/>
    <col min="15703" max="15703" width="11.140625" style="1" customWidth="1"/>
    <col min="15704" max="15704" width="15.42578125" style="1" customWidth="1"/>
    <col min="15705" max="15705" width="11.7109375" style="1" customWidth="1"/>
    <col min="15706" max="15712" width="12.42578125" style="1" customWidth="1"/>
    <col min="15713" max="15713" width="13.28515625" style="1" customWidth="1"/>
    <col min="15714" max="15723" width="12.42578125" style="1" customWidth="1"/>
    <col min="15724" max="15779" width="0" style="1" hidden="1" customWidth="1"/>
    <col min="15780" max="15780" width="0.5703125" style="1" customWidth="1"/>
    <col min="15781" max="15781" width="18.7109375" style="1" customWidth="1"/>
    <col min="15782" max="15782" width="16.28515625" style="1" customWidth="1"/>
    <col min="15783" max="15783" width="20.7109375" style="1" customWidth="1"/>
    <col min="15784" max="15942" width="9.140625" style="1"/>
    <col min="15943" max="15943" width="7.5703125" style="1" customWidth="1"/>
    <col min="15944" max="15944" width="27" style="1" customWidth="1"/>
    <col min="15945" max="15945" width="15.7109375" style="1" customWidth="1"/>
    <col min="15946" max="15946" width="17.42578125" style="1" customWidth="1"/>
    <col min="15947" max="15947" width="13.85546875" style="1" customWidth="1"/>
    <col min="15948" max="15948" width="15.140625" style="1" customWidth="1"/>
    <col min="15949" max="15949" width="14.5703125" style="1" customWidth="1"/>
    <col min="15950" max="15950" width="20" style="1" customWidth="1"/>
    <col min="15951" max="15951" width="0.42578125" style="1" customWidth="1"/>
    <col min="15952" max="15954" width="11.7109375" style="1" customWidth="1"/>
    <col min="15955" max="15955" width="11.5703125" style="1" customWidth="1"/>
    <col min="15956" max="15958" width="11.7109375" style="1" customWidth="1"/>
    <col min="15959" max="15959" width="11.140625" style="1" customWidth="1"/>
    <col min="15960" max="15960" width="15.42578125" style="1" customWidth="1"/>
    <col min="15961" max="15961" width="11.7109375" style="1" customWidth="1"/>
    <col min="15962" max="15968" width="12.42578125" style="1" customWidth="1"/>
    <col min="15969" max="15969" width="13.28515625" style="1" customWidth="1"/>
    <col min="15970" max="15979" width="12.42578125" style="1" customWidth="1"/>
    <col min="15980" max="16035" width="0" style="1" hidden="1" customWidth="1"/>
    <col min="16036" max="16036" width="0.5703125" style="1" customWidth="1"/>
    <col min="16037" max="16037" width="18.7109375" style="1" customWidth="1"/>
    <col min="16038" max="16038" width="16.28515625" style="1" customWidth="1"/>
    <col min="16039" max="16039" width="20.7109375" style="1" customWidth="1"/>
    <col min="16040" max="16198" width="9.140625" style="1"/>
    <col min="16199" max="16199" width="7.5703125" style="1" customWidth="1"/>
    <col min="16200" max="16200" width="27" style="1" customWidth="1"/>
    <col min="16201" max="16201" width="15.7109375" style="1" customWidth="1"/>
    <col min="16202" max="16202" width="17.42578125" style="1" customWidth="1"/>
    <col min="16203" max="16203" width="13.85546875" style="1" customWidth="1"/>
    <col min="16204" max="16204" width="15.140625" style="1" customWidth="1"/>
    <col min="16205" max="16205" width="14.5703125" style="1" customWidth="1"/>
    <col min="16206" max="16206" width="20" style="1" customWidth="1"/>
    <col min="16207" max="16207" width="0.42578125" style="1" customWidth="1"/>
    <col min="16208" max="16210" width="11.7109375" style="1" customWidth="1"/>
    <col min="16211" max="16211" width="11.5703125" style="1" customWidth="1"/>
    <col min="16212" max="16214" width="11.7109375" style="1" customWidth="1"/>
    <col min="16215" max="16215" width="11.140625" style="1" customWidth="1"/>
    <col min="16216" max="16216" width="15.42578125" style="1" customWidth="1"/>
    <col min="16217" max="16217" width="11.7109375" style="1" customWidth="1"/>
    <col min="16218" max="16224" width="12.42578125" style="1" customWidth="1"/>
    <col min="16225" max="16225" width="13.28515625" style="1" customWidth="1"/>
    <col min="16226" max="16235" width="12.42578125" style="1" customWidth="1"/>
    <col min="16236" max="16291" width="0" style="1" hidden="1" customWidth="1"/>
    <col min="16292" max="16292" width="0.5703125" style="1" customWidth="1"/>
    <col min="16293" max="16293" width="18.7109375" style="1" customWidth="1"/>
    <col min="16294" max="16294" width="16.28515625" style="1" customWidth="1"/>
    <col min="16295" max="16295" width="20.7109375" style="1" customWidth="1"/>
    <col min="16296" max="16384" width="9.140625" style="1"/>
  </cols>
  <sheetData>
    <row r="1" spans="1:168" ht="29.25" customHeight="1" thickTop="1">
      <c r="B1" s="298"/>
      <c r="C1" s="298"/>
      <c r="D1" s="298"/>
      <c r="E1" s="298"/>
      <c r="F1" s="298"/>
      <c r="G1" s="298"/>
      <c r="H1" s="298"/>
      <c r="I1" s="298"/>
      <c r="J1" s="298"/>
      <c r="K1" s="298"/>
      <c r="L1" s="298"/>
      <c r="M1" s="298"/>
      <c r="N1" s="299"/>
      <c r="O1" s="305"/>
      <c r="P1" s="180"/>
      <c r="Q1" s="180"/>
      <c r="R1" s="180"/>
      <c r="S1" s="180"/>
      <c r="T1" s="180"/>
      <c r="U1" s="180"/>
      <c r="V1" s="180"/>
      <c r="W1" s="180"/>
      <c r="X1" s="180"/>
      <c r="Y1" s="180"/>
      <c r="Z1" s="180"/>
      <c r="AA1" s="180"/>
      <c r="AB1" s="180"/>
      <c r="AC1" s="180"/>
      <c r="AD1" s="180"/>
      <c r="AE1" s="180"/>
      <c r="AF1" s="180"/>
      <c r="AG1" s="180"/>
      <c r="AH1" s="180"/>
      <c r="AI1" s="180"/>
      <c r="AJ1" s="180"/>
      <c r="AK1" s="180"/>
      <c r="AL1" s="180"/>
      <c r="AM1" s="180"/>
      <c r="AN1" s="180"/>
      <c r="AO1" s="180"/>
      <c r="AP1" s="180"/>
      <c r="AQ1" s="180"/>
      <c r="AR1" s="180"/>
      <c r="AS1" s="180"/>
      <c r="AT1" s="180"/>
      <c r="AU1" s="180"/>
      <c r="AV1" s="180"/>
      <c r="AW1" s="180"/>
      <c r="AX1" s="180"/>
      <c r="AY1" s="180"/>
      <c r="AZ1" s="180"/>
      <c r="BA1" s="180"/>
      <c r="BB1" s="180"/>
      <c r="BC1" s="180"/>
      <c r="BD1" s="180"/>
      <c r="BE1" s="180"/>
      <c r="BF1" s="180"/>
      <c r="BG1" s="180"/>
      <c r="BH1" s="180"/>
      <c r="BI1" s="180"/>
      <c r="BJ1" s="180"/>
      <c r="BK1" s="180"/>
      <c r="BL1" s="180"/>
      <c r="BM1" s="180"/>
      <c r="BN1" s="180"/>
      <c r="BO1" s="180"/>
      <c r="BP1" s="180"/>
      <c r="BQ1" s="180"/>
      <c r="BR1" s="180"/>
      <c r="BS1" s="180"/>
      <c r="BT1" s="180"/>
      <c r="BU1" s="180"/>
      <c r="BV1" s="180"/>
      <c r="BW1" s="180"/>
      <c r="BX1" s="180"/>
      <c r="BY1" s="180"/>
      <c r="BZ1" s="180"/>
      <c r="CA1" s="180"/>
      <c r="CB1" s="180"/>
      <c r="CC1" s="285" t="s">
        <v>0</v>
      </c>
      <c r="CD1" s="285"/>
      <c r="CE1" s="295" t="s">
        <v>1</v>
      </c>
      <c r="CF1" s="295"/>
      <c r="CG1" s="295" t="s">
        <v>2</v>
      </c>
      <c r="CH1" s="295"/>
      <c r="CI1" s="295" t="s">
        <v>3</v>
      </c>
      <c r="CJ1" s="295"/>
      <c r="CK1" s="284" t="s">
        <v>4</v>
      </c>
      <c r="CL1" s="285"/>
      <c r="CM1" s="287" t="s">
        <v>545</v>
      </c>
      <c r="CN1" s="287"/>
      <c r="CO1" s="287" t="s">
        <v>546</v>
      </c>
      <c r="CP1" s="287"/>
      <c r="CQ1" s="287" t="s">
        <v>547</v>
      </c>
      <c r="CR1" s="287"/>
      <c r="CS1" s="289" t="s">
        <v>548</v>
      </c>
      <c r="CT1" s="289"/>
      <c r="CU1" s="287" t="s">
        <v>549</v>
      </c>
      <c r="CV1" s="287"/>
      <c r="CW1" s="289" t="s">
        <v>550</v>
      </c>
      <c r="CX1" s="289"/>
      <c r="CY1" s="287" t="s">
        <v>551</v>
      </c>
      <c r="CZ1" s="287"/>
      <c r="DA1" s="291" t="s">
        <v>552</v>
      </c>
      <c r="DB1" s="291"/>
      <c r="DC1" s="293" t="s">
        <v>553</v>
      </c>
      <c r="DD1" s="293"/>
      <c r="DE1" s="74"/>
      <c r="DF1" s="74"/>
      <c r="DG1" s="74"/>
      <c r="DH1" s="74"/>
      <c r="DI1" s="74"/>
      <c r="DJ1" s="75"/>
      <c r="DK1" s="276"/>
      <c r="DL1" s="280" t="s">
        <v>554</v>
      </c>
      <c r="DM1" s="280"/>
      <c r="DN1" s="280"/>
      <c r="DO1" s="280"/>
      <c r="DP1" s="280"/>
      <c r="DQ1" s="280"/>
      <c r="DR1" s="280" t="s">
        <v>555</v>
      </c>
      <c r="DS1" s="280"/>
      <c r="DT1" s="280"/>
      <c r="DU1" s="280"/>
      <c r="DV1" s="280"/>
      <c r="DW1" s="280"/>
      <c r="DX1" s="280"/>
      <c r="DY1" s="280"/>
      <c r="DZ1" s="280"/>
      <c r="EA1" s="280"/>
      <c r="EB1" s="280"/>
      <c r="EC1" s="280"/>
      <c r="ED1" s="280"/>
      <c r="EE1" s="280"/>
      <c r="EF1" s="280"/>
      <c r="EG1" s="280"/>
      <c r="EH1" s="280"/>
      <c r="EI1" s="280"/>
      <c r="EJ1" s="281"/>
      <c r="EK1" s="280" t="s">
        <v>556</v>
      </c>
      <c r="EL1" s="280"/>
      <c r="EM1" s="280"/>
      <c r="EN1" s="280"/>
      <c r="EO1" s="280"/>
      <c r="EP1" s="280"/>
      <c r="EQ1" s="280" t="s">
        <v>557</v>
      </c>
      <c r="ER1" s="280"/>
      <c r="ES1" s="280"/>
      <c r="ET1" s="280"/>
      <c r="EU1" s="280"/>
      <c r="EV1" s="280"/>
      <c r="EW1" s="280"/>
      <c r="EX1" s="280"/>
      <c r="EY1" s="280"/>
      <c r="EZ1" s="280"/>
      <c r="FA1" s="280"/>
      <c r="FB1" s="280"/>
      <c r="FC1" s="280"/>
      <c r="FD1" s="280"/>
      <c r="FE1" s="280"/>
      <c r="FF1" s="280"/>
      <c r="FG1" s="280"/>
      <c r="FH1" s="280"/>
      <c r="FI1" s="272" t="s">
        <v>558</v>
      </c>
      <c r="FJ1" s="272" t="s">
        <v>559</v>
      </c>
      <c r="FK1" s="274" t="s">
        <v>5</v>
      </c>
    </row>
    <row r="2" spans="1:168" ht="75" customHeight="1">
      <c r="B2" s="301"/>
      <c r="C2" s="301"/>
      <c r="D2" s="301"/>
      <c r="E2" s="301"/>
      <c r="F2" s="301"/>
      <c r="G2" s="301"/>
      <c r="H2" s="301"/>
      <c r="I2" s="301"/>
      <c r="J2" s="301"/>
      <c r="K2" s="301"/>
      <c r="L2" s="301"/>
      <c r="M2" s="301"/>
      <c r="N2" s="302"/>
      <c r="O2" s="306"/>
      <c r="P2" s="181"/>
      <c r="Q2" s="181"/>
      <c r="R2" s="181"/>
      <c r="S2" s="181"/>
      <c r="T2" s="181"/>
      <c r="U2" s="181"/>
      <c r="V2" s="181"/>
      <c r="W2" s="181"/>
      <c r="X2" s="181"/>
      <c r="Y2" s="181"/>
      <c r="Z2" s="181"/>
      <c r="AA2" s="181"/>
      <c r="AB2" s="181"/>
      <c r="AC2" s="181"/>
      <c r="AD2" s="181"/>
      <c r="AE2" s="181"/>
      <c r="AF2" s="181"/>
      <c r="AG2" s="181"/>
      <c r="AH2" s="181"/>
      <c r="AI2" s="181"/>
      <c r="AJ2" s="181"/>
      <c r="AK2" s="181"/>
      <c r="AL2" s="181"/>
      <c r="AM2" s="181"/>
      <c r="AN2" s="181"/>
      <c r="AO2" s="181"/>
      <c r="AP2" s="181"/>
      <c r="AQ2" s="181"/>
      <c r="AR2" s="181"/>
      <c r="AS2" s="181"/>
      <c r="AT2" s="181"/>
      <c r="AU2" s="181"/>
      <c r="AV2" s="181"/>
      <c r="AW2" s="181"/>
      <c r="AX2" s="181"/>
      <c r="AY2" s="181"/>
      <c r="AZ2" s="181"/>
      <c r="BA2" s="181"/>
      <c r="BB2" s="181"/>
      <c r="BC2" s="181"/>
      <c r="BD2" s="181"/>
      <c r="BE2" s="181"/>
      <c r="BF2" s="181"/>
      <c r="BG2" s="181"/>
      <c r="BH2" s="181"/>
      <c r="BI2" s="181"/>
      <c r="BJ2" s="181"/>
      <c r="BK2" s="181"/>
      <c r="BL2" s="181"/>
      <c r="BM2" s="181"/>
      <c r="BN2" s="181"/>
      <c r="BO2" s="181"/>
      <c r="BP2" s="181"/>
      <c r="BQ2" s="181"/>
      <c r="BR2" s="181"/>
      <c r="BS2" s="181"/>
      <c r="BT2" s="181"/>
      <c r="BU2" s="181"/>
      <c r="BV2" s="181"/>
      <c r="BW2" s="181"/>
      <c r="BX2" s="181"/>
      <c r="BY2" s="181"/>
      <c r="BZ2" s="181"/>
      <c r="CA2" s="181"/>
      <c r="CB2" s="181"/>
      <c r="CC2" s="286"/>
      <c r="CD2" s="286"/>
      <c r="CE2" s="296"/>
      <c r="CF2" s="296"/>
      <c r="CG2" s="296"/>
      <c r="CH2" s="296"/>
      <c r="CI2" s="296"/>
      <c r="CJ2" s="296"/>
      <c r="CK2" s="286"/>
      <c r="CL2" s="286"/>
      <c r="CM2" s="288"/>
      <c r="CN2" s="288"/>
      <c r="CO2" s="288"/>
      <c r="CP2" s="288"/>
      <c r="CQ2" s="288"/>
      <c r="CR2" s="288"/>
      <c r="CS2" s="290"/>
      <c r="CT2" s="290"/>
      <c r="CU2" s="288"/>
      <c r="CV2" s="288"/>
      <c r="CW2" s="290"/>
      <c r="CX2" s="290"/>
      <c r="CY2" s="288"/>
      <c r="CZ2" s="288"/>
      <c r="DA2" s="292"/>
      <c r="DB2" s="292"/>
      <c r="DC2" s="294"/>
      <c r="DD2" s="294"/>
      <c r="DE2" s="271" t="s">
        <v>560</v>
      </c>
      <c r="DF2" s="271"/>
      <c r="DG2" s="270" t="s">
        <v>561</v>
      </c>
      <c r="DH2" s="270"/>
      <c r="DI2" s="271" t="s">
        <v>562</v>
      </c>
      <c r="DJ2" s="271"/>
      <c r="DK2" s="277"/>
      <c r="DL2" s="270" t="s">
        <v>563</v>
      </c>
      <c r="DM2" s="270"/>
      <c r="DN2" s="271" t="s">
        <v>14</v>
      </c>
      <c r="DO2" s="271"/>
      <c r="DP2" s="270" t="s">
        <v>564</v>
      </c>
      <c r="DQ2" s="270"/>
      <c r="DR2" s="278" t="s">
        <v>565</v>
      </c>
      <c r="DS2" s="278"/>
      <c r="DT2" s="279" t="s">
        <v>566</v>
      </c>
      <c r="DU2" s="279"/>
      <c r="DV2" s="278" t="s">
        <v>567</v>
      </c>
      <c r="DW2" s="278"/>
      <c r="DX2" s="279" t="s">
        <v>568</v>
      </c>
      <c r="DY2" s="279"/>
      <c r="DZ2" s="278" t="s">
        <v>569</v>
      </c>
      <c r="EA2" s="278"/>
      <c r="EB2" s="279" t="s">
        <v>570</v>
      </c>
      <c r="EC2" s="279"/>
      <c r="ED2" s="278" t="s">
        <v>560</v>
      </c>
      <c r="EE2" s="278"/>
      <c r="EF2" s="279" t="s">
        <v>561</v>
      </c>
      <c r="EG2" s="279"/>
      <c r="EH2" s="278" t="s">
        <v>562</v>
      </c>
      <c r="EI2" s="278"/>
      <c r="EJ2" s="282"/>
      <c r="EK2" s="270" t="s">
        <v>563</v>
      </c>
      <c r="EL2" s="270"/>
      <c r="EM2" s="271" t="s">
        <v>14</v>
      </c>
      <c r="EN2" s="271"/>
      <c r="EO2" s="270" t="s">
        <v>571</v>
      </c>
      <c r="EP2" s="270"/>
      <c r="EQ2" s="271" t="s">
        <v>565</v>
      </c>
      <c r="ER2" s="271"/>
      <c r="ES2" s="270" t="s">
        <v>566</v>
      </c>
      <c r="ET2" s="270"/>
      <c r="EU2" s="271" t="s">
        <v>567</v>
      </c>
      <c r="EV2" s="271"/>
      <c r="EW2" s="270" t="s">
        <v>568</v>
      </c>
      <c r="EX2" s="270"/>
      <c r="EY2" s="271" t="s">
        <v>569</v>
      </c>
      <c r="EZ2" s="271"/>
      <c r="FA2" s="270" t="s">
        <v>570</v>
      </c>
      <c r="FB2" s="270"/>
      <c r="FC2" s="271" t="s">
        <v>560</v>
      </c>
      <c r="FD2" s="271"/>
      <c r="FE2" s="270" t="s">
        <v>561</v>
      </c>
      <c r="FF2" s="270"/>
      <c r="FG2" s="271" t="s">
        <v>562</v>
      </c>
      <c r="FH2" s="271"/>
      <c r="FI2" s="273"/>
      <c r="FJ2" s="273"/>
      <c r="FK2" s="275"/>
    </row>
    <row r="3" spans="1:168" ht="8.25" customHeight="1">
      <c r="B3" s="127"/>
      <c r="C3" s="127"/>
      <c r="D3" s="127"/>
      <c r="E3" s="127"/>
      <c r="F3" s="127"/>
      <c r="G3" s="127"/>
      <c r="H3" s="127"/>
      <c r="I3" s="204"/>
      <c r="J3" s="244"/>
      <c r="K3" s="127"/>
      <c r="L3" s="127"/>
      <c r="M3" s="127"/>
      <c r="N3" s="127"/>
      <c r="O3" s="181"/>
      <c r="P3" s="181"/>
      <c r="Q3" s="181"/>
      <c r="R3" s="181"/>
      <c r="S3" s="181"/>
      <c r="T3" s="181"/>
      <c r="U3" s="181"/>
      <c r="V3" s="181"/>
      <c r="W3" s="181"/>
      <c r="X3" s="181"/>
      <c r="Y3" s="181"/>
      <c r="Z3" s="181"/>
      <c r="AA3" s="181"/>
      <c r="AB3" s="181"/>
      <c r="AC3" s="181"/>
      <c r="AD3" s="181"/>
      <c r="AE3" s="181"/>
      <c r="AF3" s="181"/>
      <c r="AG3" s="181"/>
      <c r="AH3" s="181"/>
      <c r="AI3" s="181"/>
      <c r="AJ3" s="181"/>
      <c r="AK3" s="181"/>
      <c r="AL3" s="181"/>
      <c r="AM3" s="181"/>
      <c r="AN3" s="181"/>
      <c r="AO3" s="181"/>
      <c r="AP3" s="181"/>
      <c r="AQ3" s="181"/>
      <c r="AR3" s="181"/>
      <c r="AS3" s="181"/>
      <c r="AT3" s="181"/>
      <c r="AU3" s="181"/>
      <c r="AV3" s="181"/>
      <c r="AW3" s="181"/>
      <c r="AX3" s="181"/>
      <c r="AY3" s="181"/>
      <c r="AZ3" s="181"/>
      <c r="BA3" s="181"/>
      <c r="BB3" s="181"/>
      <c r="BC3" s="181"/>
      <c r="BD3" s="181"/>
      <c r="BE3" s="181"/>
      <c r="BF3" s="181"/>
      <c r="BG3" s="181"/>
      <c r="BH3" s="181"/>
      <c r="BI3" s="181"/>
      <c r="BJ3" s="181"/>
      <c r="BK3" s="181"/>
      <c r="BL3" s="181"/>
      <c r="BM3" s="181"/>
      <c r="BN3" s="181"/>
      <c r="BO3" s="181"/>
      <c r="BP3" s="181"/>
      <c r="BQ3" s="181"/>
      <c r="BR3" s="181"/>
      <c r="BS3" s="181"/>
      <c r="BT3" s="181"/>
      <c r="BU3" s="181"/>
      <c r="BV3" s="181"/>
      <c r="BW3" s="181"/>
      <c r="BX3" s="181"/>
      <c r="BY3" s="181"/>
      <c r="BZ3" s="181"/>
      <c r="CA3" s="181"/>
      <c r="CB3" s="181"/>
      <c r="CC3" s="115"/>
      <c r="CD3" s="115"/>
      <c r="CE3" s="116"/>
      <c r="CF3" s="116"/>
      <c r="CG3" s="116"/>
      <c r="CH3" s="116"/>
      <c r="CI3" s="116"/>
      <c r="CJ3" s="116"/>
      <c r="CK3" s="115"/>
      <c r="CL3" s="115"/>
      <c r="CM3" s="118"/>
      <c r="CN3" s="118"/>
      <c r="CO3" s="118"/>
      <c r="CP3" s="118"/>
      <c r="CQ3" s="118"/>
      <c r="CR3" s="118"/>
      <c r="CS3" s="117"/>
      <c r="CT3" s="117"/>
      <c r="CU3" s="118"/>
      <c r="CV3" s="118"/>
      <c r="CW3" s="117"/>
      <c r="CX3" s="117"/>
      <c r="CY3" s="118"/>
      <c r="CZ3" s="118"/>
      <c r="DA3" s="119"/>
      <c r="DB3" s="119"/>
      <c r="DC3" s="120"/>
      <c r="DD3" s="120"/>
      <c r="DE3" s="123"/>
      <c r="DF3" s="123"/>
      <c r="DG3" s="124"/>
      <c r="DH3" s="124"/>
      <c r="DI3" s="123"/>
      <c r="DJ3" s="123"/>
      <c r="DK3" s="121"/>
      <c r="DL3" s="124"/>
      <c r="DM3" s="124"/>
      <c r="DN3" s="123"/>
      <c r="DO3" s="123"/>
      <c r="DP3" s="124"/>
      <c r="DQ3" s="124"/>
      <c r="DR3" s="125"/>
      <c r="DS3" s="125"/>
      <c r="DT3" s="126"/>
      <c r="DU3" s="126"/>
      <c r="DV3" s="125"/>
      <c r="DW3" s="125"/>
      <c r="DX3" s="126"/>
      <c r="DY3" s="126"/>
      <c r="DZ3" s="125"/>
      <c r="EA3" s="125"/>
      <c r="EB3" s="126"/>
      <c r="EC3" s="126"/>
      <c r="ED3" s="125"/>
      <c r="EE3" s="125"/>
      <c r="EF3" s="126"/>
      <c r="EG3" s="126"/>
      <c r="EH3" s="125"/>
      <c r="EI3" s="125"/>
      <c r="EJ3" s="282"/>
      <c r="EK3" s="124"/>
      <c r="EL3" s="124"/>
      <c r="EM3" s="123"/>
      <c r="EN3" s="123"/>
      <c r="EO3" s="124"/>
      <c r="EP3" s="124"/>
      <c r="EQ3" s="123"/>
      <c r="ER3" s="123"/>
      <c r="ES3" s="124"/>
      <c r="ET3" s="124"/>
      <c r="EU3" s="123"/>
      <c r="EV3" s="123"/>
      <c r="EW3" s="124"/>
      <c r="EX3" s="124"/>
      <c r="EY3" s="123"/>
      <c r="EZ3" s="123"/>
      <c r="FA3" s="124"/>
      <c r="FB3" s="124"/>
      <c r="FC3" s="123"/>
      <c r="FD3" s="123"/>
      <c r="FE3" s="124"/>
      <c r="FF3" s="124"/>
      <c r="FG3" s="123"/>
      <c r="FH3" s="123"/>
      <c r="FI3" s="273"/>
      <c r="FJ3" s="273"/>
      <c r="FK3" s="275"/>
    </row>
    <row r="4" spans="1:168" ht="39" customHeight="1">
      <c r="B4" s="77" t="s">
        <v>572</v>
      </c>
      <c r="C4" s="78" t="s">
        <v>7</v>
      </c>
      <c r="D4" s="78" t="s">
        <v>1413</v>
      </c>
      <c r="E4" s="78" t="s">
        <v>1410</v>
      </c>
      <c r="F4" s="78" t="s">
        <v>8</v>
      </c>
      <c r="G4" s="78" t="s">
        <v>1426</v>
      </c>
      <c r="H4" s="78" t="s">
        <v>1416</v>
      </c>
      <c r="I4" s="78"/>
      <c r="J4" s="78"/>
      <c r="K4" s="79" t="s">
        <v>9</v>
      </c>
      <c r="L4" s="80" t="s">
        <v>10</v>
      </c>
      <c r="M4" s="80" t="s">
        <v>1427</v>
      </c>
      <c r="N4" s="81" t="s">
        <v>11</v>
      </c>
      <c r="O4" s="182" t="s">
        <v>0</v>
      </c>
      <c r="P4" s="182" t="s">
        <v>1</v>
      </c>
      <c r="Q4" s="182" t="s">
        <v>2</v>
      </c>
      <c r="R4" s="182" t="s">
        <v>3</v>
      </c>
      <c r="S4" s="182" t="s">
        <v>4</v>
      </c>
      <c r="T4" s="182" t="s">
        <v>1463</v>
      </c>
      <c r="U4" s="182" t="s">
        <v>1464</v>
      </c>
      <c r="V4" s="182" t="s">
        <v>1465</v>
      </c>
      <c r="W4" s="182" t="s">
        <v>1466</v>
      </c>
      <c r="X4" s="182" t="s">
        <v>1467</v>
      </c>
      <c r="Y4" s="189" t="s">
        <v>1442</v>
      </c>
      <c r="Z4" s="189" t="s">
        <v>546</v>
      </c>
      <c r="AA4" s="182" t="s">
        <v>547</v>
      </c>
      <c r="AB4" s="182" t="s">
        <v>548</v>
      </c>
      <c r="AC4" s="182" t="s">
        <v>549</v>
      </c>
      <c r="AD4" s="182" t="s">
        <v>550</v>
      </c>
      <c r="AE4" s="182" t="s">
        <v>551</v>
      </c>
      <c r="AF4" s="182" t="s">
        <v>552</v>
      </c>
      <c r="AG4" s="182" t="s">
        <v>553</v>
      </c>
      <c r="AH4" s="182" t="s">
        <v>1443</v>
      </c>
      <c r="AI4" s="182" t="s">
        <v>1444</v>
      </c>
      <c r="AJ4" s="182" t="s">
        <v>1445</v>
      </c>
      <c r="AK4" s="182" t="s">
        <v>1446</v>
      </c>
      <c r="AL4" s="182" t="s">
        <v>1447</v>
      </c>
      <c r="AM4" s="182" t="s">
        <v>1448</v>
      </c>
      <c r="AN4" s="182" t="s">
        <v>1449</v>
      </c>
      <c r="AO4" s="182" t="s">
        <v>1450</v>
      </c>
      <c r="AP4" s="182" t="s">
        <v>1451</v>
      </c>
      <c r="AQ4" s="182" t="s">
        <v>1453</v>
      </c>
      <c r="AR4" s="182" t="s">
        <v>1454</v>
      </c>
      <c r="AS4" s="182" t="s">
        <v>1455</v>
      </c>
      <c r="AT4" s="182" t="s">
        <v>1456</v>
      </c>
      <c r="AU4" s="182" t="s">
        <v>1457</v>
      </c>
      <c r="AV4" s="182" t="s">
        <v>1452</v>
      </c>
      <c r="AW4" s="182" t="s">
        <v>1468</v>
      </c>
      <c r="AX4" s="182" t="s">
        <v>1469</v>
      </c>
      <c r="AY4" s="182" t="s">
        <v>1470</v>
      </c>
      <c r="AZ4" s="182"/>
      <c r="BA4" s="182"/>
      <c r="BB4" s="182"/>
      <c r="BC4" s="182"/>
      <c r="BD4" s="182"/>
      <c r="BE4" s="182"/>
      <c r="BF4" s="182"/>
      <c r="BG4" s="182"/>
      <c r="BH4" s="182"/>
      <c r="BI4" s="182"/>
      <c r="BJ4" s="182"/>
      <c r="BK4" s="182"/>
      <c r="BL4" s="182"/>
      <c r="BM4" s="182"/>
      <c r="BN4" s="182"/>
      <c r="BO4" s="182"/>
      <c r="BP4" s="182"/>
      <c r="BQ4" s="182"/>
      <c r="BR4" s="182"/>
      <c r="BS4" s="182"/>
      <c r="BT4" s="182"/>
      <c r="BU4" s="182"/>
      <c r="BV4" s="182"/>
      <c r="BW4" s="182"/>
      <c r="BX4" s="182"/>
      <c r="BY4" s="182"/>
      <c r="BZ4" s="182"/>
      <c r="CA4" s="182"/>
      <c r="CB4" s="182"/>
      <c r="CC4" s="3" t="s">
        <v>12</v>
      </c>
      <c r="CD4" s="4" t="s">
        <v>13</v>
      </c>
      <c r="CE4" s="3" t="s">
        <v>12</v>
      </c>
      <c r="CF4" s="4" t="s">
        <v>13</v>
      </c>
      <c r="CG4" s="3" t="s">
        <v>12</v>
      </c>
      <c r="CH4" s="4" t="s">
        <v>13</v>
      </c>
      <c r="CI4" s="3" t="s">
        <v>12</v>
      </c>
      <c r="CJ4" s="4" t="s">
        <v>13</v>
      </c>
      <c r="CK4" s="3" t="s">
        <v>12</v>
      </c>
      <c r="CL4" s="4" t="s">
        <v>13</v>
      </c>
      <c r="CM4" s="6" t="s">
        <v>12</v>
      </c>
      <c r="CN4" s="4" t="s">
        <v>13</v>
      </c>
      <c r="CO4" s="3" t="s">
        <v>12</v>
      </c>
      <c r="CP4" s="4" t="s">
        <v>13</v>
      </c>
      <c r="CQ4" s="3" t="s">
        <v>12</v>
      </c>
      <c r="CR4" s="4" t="s">
        <v>13</v>
      </c>
      <c r="CS4" s="3" t="s">
        <v>12</v>
      </c>
      <c r="CT4" s="4"/>
      <c r="CU4" s="3" t="s">
        <v>12</v>
      </c>
      <c r="CV4" s="4" t="s">
        <v>13</v>
      </c>
      <c r="CW4" s="3" t="s">
        <v>12</v>
      </c>
      <c r="CX4" s="4" t="s">
        <v>13</v>
      </c>
      <c r="CY4" s="3" t="s">
        <v>12</v>
      </c>
      <c r="CZ4" s="4" t="s">
        <v>13</v>
      </c>
      <c r="DA4" s="3" t="s">
        <v>12</v>
      </c>
      <c r="DB4" s="4" t="s">
        <v>13</v>
      </c>
      <c r="DC4" s="3" t="s">
        <v>12</v>
      </c>
      <c r="DD4" s="4" t="s">
        <v>13</v>
      </c>
      <c r="DE4" s="3" t="s">
        <v>12</v>
      </c>
      <c r="DF4" s="4" t="s">
        <v>13</v>
      </c>
      <c r="DG4" s="3" t="s">
        <v>12</v>
      </c>
      <c r="DH4" s="4" t="s">
        <v>13</v>
      </c>
      <c r="DI4" s="3" t="s">
        <v>12</v>
      </c>
      <c r="DJ4" s="4" t="s">
        <v>13</v>
      </c>
      <c r="DK4" s="82"/>
      <c r="DL4" s="3" t="s">
        <v>12</v>
      </c>
      <c r="DM4" s="4" t="s">
        <v>13</v>
      </c>
      <c r="DN4" s="3" t="s">
        <v>12</v>
      </c>
      <c r="DO4" s="4" t="s">
        <v>13</v>
      </c>
      <c r="DP4" s="3" t="s">
        <v>12</v>
      </c>
      <c r="DQ4" s="4" t="s">
        <v>13</v>
      </c>
      <c r="DR4" s="3" t="s">
        <v>12</v>
      </c>
      <c r="DS4" s="4" t="s">
        <v>13</v>
      </c>
      <c r="DT4" s="3" t="s">
        <v>12</v>
      </c>
      <c r="DU4" s="4" t="s">
        <v>13</v>
      </c>
      <c r="DV4" s="3" t="s">
        <v>12</v>
      </c>
      <c r="DW4" s="4" t="s">
        <v>13</v>
      </c>
      <c r="DX4" s="3" t="s">
        <v>12</v>
      </c>
      <c r="DY4" s="4" t="s">
        <v>13</v>
      </c>
      <c r="DZ4" s="3" t="s">
        <v>12</v>
      </c>
      <c r="EA4" s="4" t="s">
        <v>13</v>
      </c>
      <c r="EB4" s="3" t="s">
        <v>12</v>
      </c>
      <c r="EC4" s="4" t="s">
        <v>13</v>
      </c>
      <c r="ED4" s="3" t="s">
        <v>12</v>
      </c>
      <c r="EE4" s="4" t="s">
        <v>13</v>
      </c>
      <c r="EF4" s="3" t="s">
        <v>12</v>
      </c>
      <c r="EG4" s="4" t="s">
        <v>13</v>
      </c>
      <c r="EH4" s="3" t="s">
        <v>12</v>
      </c>
      <c r="EI4" s="4" t="s">
        <v>13</v>
      </c>
      <c r="EJ4" s="282"/>
      <c r="EK4" s="6" t="s">
        <v>12</v>
      </c>
      <c r="EL4" s="4" t="s">
        <v>13</v>
      </c>
      <c r="EM4" s="6" t="s">
        <v>12</v>
      </c>
      <c r="EN4" s="4" t="s">
        <v>13</v>
      </c>
      <c r="EO4" s="3" t="s">
        <v>12</v>
      </c>
      <c r="EP4" s="4" t="s">
        <v>13</v>
      </c>
      <c r="EQ4" s="3" t="s">
        <v>12</v>
      </c>
      <c r="ER4" s="4" t="s">
        <v>13</v>
      </c>
      <c r="ES4" s="3" t="s">
        <v>12</v>
      </c>
      <c r="ET4" s="4" t="s">
        <v>13</v>
      </c>
      <c r="EU4" s="3" t="s">
        <v>12</v>
      </c>
      <c r="EV4" s="4" t="s">
        <v>13</v>
      </c>
      <c r="EW4" s="3" t="s">
        <v>12</v>
      </c>
      <c r="EX4" s="4" t="s">
        <v>13</v>
      </c>
      <c r="EY4" s="3" t="s">
        <v>12</v>
      </c>
      <c r="EZ4" s="4" t="s">
        <v>13</v>
      </c>
      <c r="FA4" s="3" t="s">
        <v>12</v>
      </c>
      <c r="FB4" s="4" t="s">
        <v>13</v>
      </c>
      <c r="FC4" s="3" t="s">
        <v>12</v>
      </c>
      <c r="FD4" s="4" t="s">
        <v>13</v>
      </c>
      <c r="FE4" s="3" t="s">
        <v>12</v>
      </c>
      <c r="FF4" s="4" t="s">
        <v>13</v>
      </c>
      <c r="FG4" s="3" t="s">
        <v>12</v>
      </c>
      <c r="FH4" s="4" t="s">
        <v>13</v>
      </c>
      <c r="FI4" s="273"/>
      <c r="FJ4" s="273"/>
      <c r="FK4" s="275"/>
    </row>
    <row r="5" spans="1:168" ht="3" customHeight="1">
      <c r="B5" s="169"/>
      <c r="C5" s="170"/>
      <c r="D5" s="170"/>
      <c r="E5" s="170"/>
      <c r="F5" s="170"/>
      <c r="G5" s="170"/>
      <c r="H5" s="170"/>
      <c r="I5" s="170"/>
      <c r="J5" s="170"/>
      <c r="K5" s="171"/>
      <c r="L5" s="172"/>
      <c r="M5" s="172"/>
      <c r="N5" s="173"/>
      <c r="O5" s="182"/>
      <c r="P5" s="182"/>
      <c r="Q5" s="182"/>
      <c r="R5" s="182"/>
      <c r="S5" s="182"/>
      <c r="T5" s="182"/>
      <c r="U5" s="182"/>
      <c r="V5" s="182"/>
      <c r="W5" s="182"/>
      <c r="X5" s="182"/>
      <c r="Y5" s="182"/>
      <c r="Z5" s="182"/>
      <c r="AA5" s="182"/>
      <c r="AB5" s="182"/>
      <c r="AC5" s="182"/>
      <c r="AD5" s="182"/>
      <c r="AE5" s="182"/>
      <c r="AF5" s="182"/>
      <c r="AG5" s="182"/>
      <c r="AH5" s="182"/>
      <c r="AI5" s="182"/>
      <c r="AJ5" s="182"/>
      <c r="AK5" s="182"/>
      <c r="AL5" s="182"/>
      <c r="AM5" s="182"/>
      <c r="AN5" s="182"/>
      <c r="AO5" s="182"/>
      <c r="AP5" s="182"/>
      <c r="AQ5" s="182"/>
      <c r="AR5" s="182"/>
      <c r="AS5" s="182"/>
      <c r="AT5" s="182"/>
      <c r="AU5" s="182"/>
      <c r="AV5" s="182"/>
      <c r="AW5" s="182"/>
      <c r="AX5" s="182"/>
      <c r="AY5" s="182"/>
      <c r="AZ5" s="182"/>
      <c r="BA5" s="182"/>
      <c r="BB5" s="182"/>
      <c r="BC5" s="182"/>
      <c r="BD5" s="182"/>
      <c r="BE5" s="182"/>
      <c r="BF5" s="182"/>
      <c r="BG5" s="182"/>
      <c r="BH5" s="182"/>
      <c r="BI5" s="182"/>
      <c r="BJ5" s="182"/>
      <c r="BK5" s="182"/>
      <c r="BL5" s="182"/>
      <c r="BM5" s="182"/>
      <c r="BN5" s="182"/>
      <c r="BO5" s="182"/>
      <c r="BP5" s="182"/>
      <c r="BQ5" s="182"/>
      <c r="BR5" s="182"/>
      <c r="BS5" s="182"/>
      <c r="BT5" s="182"/>
      <c r="BU5" s="182"/>
      <c r="BV5" s="182"/>
      <c r="BW5" s="182"/>
      <c r="BX5" s="182"/>
      <c r="BY5" s="182"/>
      <c r="BZ5" s="182"/>
      <c r="CA5" s="182"/>
      <c r="CB5" s="182"/>
      <c r="CC5" s="3"/>
      <c r="CD5" s="4"/>
      <c r="CE5" s="3"/>
      <c r="CF5" s="4"/>
      <c r="CG5" s="3"/>
      <c r="CH5" s="4"/>
      <c r="CI5" s="3"/>
      <c r="CJ5" s="4"/>
      <c r="CK5" s="3"/>
      <c r="CL5" s="4"/>
      <c r="CM5" s="6"/>
      <c r="CN5" s="4"/>
      <c r="CO5" s="3"/>
      <c r="CP5" s="4"/>
      <c r="CQ5" s="3"/>
      <c r="CR5" s="4"/>
      <c r="CS5" s="3"/>
      <c r="CT5" s="4"/>
      <c r="CU5" s="3"/>
      <c r="CV5" s="4"/>
      <c r="CW5" s="3"/>
      <c r="CX5" s="4"/>
      <c r="CY5" s="3"/>
      <c r="CZ5" s="4"/>
      <c r="DA5" s="3"/>
      <c r="DB5" s="4"/>
      <c r="DC5" s="3"/>
      <c r="DD5" s="4"/>
      <c r="DE5" s="3"/>
      <c r="DF5" s="4"/>
      <c r="DG5" s="5"/>
      <c r="DH5" s="4"/>
      <c r="DI5" s="3"/>
      <c r="DJ5" s="4"/>
      <c r="DK5" s="82"/>
      <c r="DL5" s="3"/>
      <c r="DM5" s="4"/>
      <c r="DN5" s="3"/>
      <c r="DO5" s="4"/>
      <c r="DP5" s="3"/>
      <c r="DQ5" s="4"/>
      <c r="DR5" s="3"/>
      <c r="DS5" s="4"/>
      <c r="DT5" s="3"/>
      <c r="DU5" s="4"/>
      <c r="DV5" s="3"/>
      <c r="DW5" s="4"/>
      <c r="DX5" s="3"/>
      <c r="DY5" s="4"/>
      <c r="DZ5" s="3"/>
      <c r="EA5" s="4"/>
      <c r="EB5" s="3"/>
      <c r="EC5" s="4"/>
      <c r="ED5" s="3"/>
      <c r="EE5" s="4"/>
      <c r="EF5" s="3"/>
      <c r="EG5" s="4"/>
      <c r="EH5" s="3"/>
      <c r="EI5" s="4"/>
      <c r="EJ5" s="122"/>
      <c r="EK5" s="6"/>
      <c r="EL5" s="4"/>
      <c r="EM5" s="6"/>
      <c r="EN5" s="4"/>
      <c r="EO5" s="3"/>
      <c r="EP5" s="4"/>
      <c r="EQ5" s="3"/>
      <c r="ER5" s="4"/>
      <c r="ES5" s="3"/>
      <c r="ET5" s="4"/>
      <c r="EU5" s="3"/>
      <c r="EV5" s="4"/>
      <c r="EW5" s="3"/>
      <c r="EX5" s="4"/>
      <c r="EY5" s="3"/>
      <c r="EZ5" s="4"/>
      <c r="FA5" s="3"/>
      <c r="FB5" s="4"/>
      <c r="FC5" s="3"/>
      <c r="FD5" s="4"/>
      <c r="FE5" s="3"/>
      <c r="FF5" s="4"/>
      <c r="FG5" s="3"/>
      <c r="FH5" s="4"/>
      <c r="FI5" s="174"/>
      <c r="FJ5" s="174"/>
      <c r="FK5" s="175"/>
    </row>
    <row r="6" spans="1:168" ht="18" customHeight="1">
      <c r="B6" s="169"/>
      <c r="C6" s="170"/>
      <c r="D6" s="170"/>
      <c r="E6" s="170"/>
      <c r="F6" s="170"/>
      <c r="G6" s="170"/>
      <c r="H6" s="170"/>
      <c r="I6" s="170"/>
      <c r="J6" s="170"/>
      <c r="K6" s="171"/>
      <c r="L6" s="172"/>
      <c r="M6" s="179">
        <v>9</v>
      </c>
      <c r="N6" s="173"/>
      <c r="O6" s="182"/>
      <c r="P6" s="182"/>
      <c r="Q6" s="182"/>
      <c r="R6" s="182"/>
      <c r="S6" s="188">
        <v>0</v>
      </c>
      <c r="T6" s="188"/>
      <c r="U6" s="188"/>
      <c r="V6" s="188"/>
      <c r="W6" s="188"/>
      <c r="X6" s="188"/>
      <c r="Y6" s="182">
        <v>0.7</v>
      </c>
      <c r="Z6" s="182">
        <v>0.7</v>
      </c>
      <c r="AA6" s="182">
        <v>0.7</v>
      </c>
      <c r="AB6" s="182">
        <v>0.7</v>
      </c>
      <c r="AC6" s="182">
        <v>0.7</v>
      </c>
      <c r="AD6" s="182">
        <v>0.7</v>
      </c>
      <c r="AE6" s="182">
        <v>0.7</v>
      </c>
      <c r="AF6" s="182">
        <v>0.7</v>
      </c>
      <c r="AG6" s="182">
        <v>0.7</v>
      </c>
      <c r="AH6" s="182"/>
      <c r="AI6" s="182"/>
      <c r="AJ6" s="182"/>
      <c r="AK6" s="182"/>
      <c r="AL6" s="182"/>
      <c r="AM6" s="182"/>
      <c r="AN6" s="182"/>
      <c r="AO6" s="182"/>
      <c r="AP6" s="182"/>
      <c r="AQ6" s="182"/>
      <c r="AR6" s="182"/>
      <c r="AS6" s="182"/>
      <c r="AT6" s="182"/>
      <c r="AU6" s="182"/>
      <c r="AV6" s="182"/>
      <c r="AW6" s="182"/>
      <c r="AX6" s="182"/>
      <c r="AY6" s="182"/>
      <c r="AZ6" s="182"/>
      <c r="BA6" s="182"/>
      <c r="BB6" s="182"/>
      <c r="BC6" s="182"/>
      <c r="BD6" s="182"/>
      <c r="BE6" s="182"/>
      <c r="BF6" s="182"/>
      <c r="BG6" s="182"/>
      <c r="BH6" s="182"/>
      <c r="BI6" s="182"/>
      <c r="BJ6" s="182"/>
      <c r="BK6" s="182"/>
      <c r="BL6" s="182"/>
      <c r="BM6" s="182"/>
      <c r="BN6" s="182"/>
      <c r="BO6" s="182"/>
      <c r="BP6" s="182"/>
      <c r="BQ6" s="182"/>
      <c r="BR6" s="182"/>
      <c r="BS6" s="182"/>
      <c r="BT6" s="182"/>
      <c r="BU6" s="182"/>
      <c r="BV6" s="182"/>
      <c r="BW6" s="182"/>
      <c r="BX6" s="182"/>
      <c r="BY6" s="182"/>
      <c r="BZ6" s="182"/>
      <c r="CA6" s="182"/>
      <c r="CB6" s="182"/>
      <c r="CC6" s="3"/>
      <c r="CD6" s="4"/>
      <c r="CE6" s="3"/>
      <c r="CF6" s="4"/>
      <c r="CG6" s="3"/>
      <c r="CH6" s="4"/>
      <c r="CI6" s="3"/>
      <c r="CJ6" s="4"/>
      <c r="CK6" s="3"/>
      <c r="CL6" s="4"/>
      <c r="CM6" s="6"/>
      <c r="CN6" s="4"/>
      <c r="CO6" s="3"/>
      <c r="CP6" s="4"/>
      <c r="CQ6" s="3"/>
      <c r="CR6" s="4"/>
      <c r="CS6" s="3"/>
      <c r="CT6" s="4"/>
      <c r="CU6" s="3"/>
      <c r="CV6" s="4"/>
      <c r="CW6" s="3"/>
      <c r="CX6" s="4"/>
      <c r="CY6" s="3"/>
      <c r="CZ6" s="4"/>
      <c r="DA6" s="3"/>
      <c r="DB6" s="4"/>
      <c r="DC6" s="3"/>
      <c r="DD6" s="4"/>
      <c r="DE6" s="3"/>
      <c r="DF6" s="4"/>
      <c r="DG6" s="5"/>
      <c r="DH6" s="4"/>
      <c r="DI6" s="3"/>
      <c r="DJ6" s="4"/>
      <c r="DK6" s="82"/>
      <c r="DL6" s="3"/>
      <c r="DM6" s="4"/>
      <c r="DN6" s="3"/>
      <c r="DO6" s="4"/>
      <c r="DP6" s="3"/>
      <c r="DQ6" s="4"/>
      <c r="DR6" s="3"/>
      <c r="DS6" s="4"/>
      <c r="DT6" s="3"/>
      <c r="DU6" s="4"/>
      <c r="DV6" s="3"/>
      <c r="DW6" s="4"/>
      <c r="DX6" s="3"/>
      <c r="DY6" s="4"/>
      <c r="DZ6" s="3"/>
      <c r="EA6" s="4"/>
      <c r="EB6" s="3"/>
      <c r="EC6" s="4"/>
      <c r="ED6" s="3"/>
      <c r="EE6" s="4"/>
      <c r="EF6" s="3"/>
      <c r="EG6" s="4"/>
      <c r="EH6" s="3"/>
      <c r="EI6" s="4"/>
      <c r="EJ6" s="122"/>
      <c r="EK6" s="6"/>
      <c r="EL6" s="4"/>
      <c r="EM6" s="6"/>
      <c r="EN6" s="4"/>
      <c r="EO6" s="3"/>
      <c r="EP6" s="4"/>
      <c r="EQ6" s="3"/>
      <c r="ER6" s="4"/>
      <c r="ES6" s="3"/>
      <c r="ET6" s="4"/>
      <c r="EU6" s="3"/>
      <c r="EV6" s="4"/>
      <c r="EW6" s="3"/>
      <c r="EX6" s="4"/>
      <c r="EY6" s="3"/>
      <c r="EZ6" s="4"/>
      <c r="FA6" s="3"/>
      <c r="FB6" s="4"/>
      <c r="FC6" s="3"/>
      <c r="FD6" s="4"/>
      <c r="FE6" s="3"/>
      <c r="FF6" s="4"/>
      <c r="FG6" s="3"/>
      <c r="FH6" s="4"/>
      <c r="FI6" s="174"/>
      <c r="FJ6" s="174"/>
      <c r="FK6" s="175"/>
    </row>
    <row r="7" spans="1:168" ht="3.75" customHeight="1">
      <c r="B7" s="169"/>
      <c r="C7" s="170"/>
      <c r="D7" s="170"/>
      <c r="E7" s="170"/>
      <c r="F7" s="170"/>
      <c r="G7" s="170"/>
      <c r="H7" s="170"/>
      <c r="I7" s="170"/>
      <c r="J7" s="170"/>
      <c r="K7" s="171"/>
      <c r="L7" s="172"/>
      <c r="M7" s="179"/>
      <c r="N7" s="173"/>
      <c r="O7" s="182"/>
      <c r="P7" s="182"/>
      <c r="Q7" s="182"/>
      <c r="R7" s="182"/>
      <c r="S7" s="188"/>
      <c r="T7" s="188"/>
      <c r="U7" s="188"/>
      <c r="V7" s="188"/>
      <c r="W7" s="188"/>
      <c r="X7" s="188"/>
      <c r="Y7" s="182"/>
      <c r="Z7" s="182"/>
      <c r="AA7" s="182"/>
      <c r="AB7" s="182"/>
      <c r="AC7" s="182"/>
      <c r="AD7" s="182"/>
      <c r="AE7" s="182"/>
      <c r="AF7" s="182"/>
      <c r="AG7" s="182"/>
      <c r="AH7" s="182"/>
      <c r="AI7" s="182"/>
      <c r="AJ7" s="182"/>
      <c r="AK7" s="182"/>
      <c r="AL7" s="182"/>
      <c r="AM7" s="182"/>
      <c r="AN7" s="182"/>
      <c r="AO7" s="182"/>
      <c r="AP7" s="182"/>
      <c r="AQ7" s="182"/>
      <c r="AR7" s="182"/>
      <c r="AS7" s="182"/>
      <c r="AT7" s="182"/>
      <c r="AU7" s="182"/>
      <c r="AV7" s="182"/>
      <c r="AW7" s="182"/>
      <c r="AX7" s="182"/>
      <c r="AY7" s="182"/>
      <c r="AZ7" s="182"/>
      <c r="BA7" s="182"/>
      <c r="BB7" s="182"/>
      <c r="BC7" s="182"/>
      <c r="BD7" s="182"/>
      <c r="BE7" s="182"/>
      <c r="BF7" s="182"/>
      <c r="BG7" s="182"/>
      <c r="BH7" s="182"/>
      <c r="BI7" s="182"/>
      <c r="BJ7" s="182"/>
      <c r="BK7" s="182"/>
      <c r="BL7" s="182"/>
      <c r="BM7" s="182"/>
      <c r="BN7" s="182"/>
      <c r="BO7" s="182"/>
      <c r="BP7" s="182"/>
      <c r="BQ7" s="182"/>
      <c r="BR7" s="182"/>
      <c r="BS7" s="182"/>
      <c r="BT7" s="182"/>
      <c r="BU7" s="182"/>
      <c r="BV7" s="182"/>
      <c r="BW7" s="182"/>
      <c r="BX7" s="182"/>
      <c r="BY7" s="182"/>
      <c r="BZ7" s="182"/>
      <c r="CA7" s="182"/>
      <c r="CB7" s="182"/>
      <c r="CC7" s="3"/>
      <c r="CD7" s="4"/>
      <c r="CE7" s="3"/>
      <c r="CF7" s="4"/>
      <c r="CG7" s="3"/>
      <c r="CH7" s="4"/>
      <c r="CI7" s="3"/>
      <c r="CJ7" s="4"/>
      <c r="CK7" s="3"/>
      <c r="CL7" s="4"/>
      <c r="CM7" s="6"/>
      <c r="CN7" s="4"/>
      <c r="CO7" s="3"/>
      <c r="CP7" s="4"/>
      <c r="CQ7" s="3"/>
      <c r="CR7" s="4"/>
      <c r="CS7" s="3"/>
      <c r="CT7" s="4"/>
      <c r="CU7" s="3"/>
      <c r="CV7" s="4"/>
      <c r="CW7" s="3"/>
      <c r="CX7" s="4"/>
      <c r="CY7" s="3"/>
      <c r="CZ7" s="4"/>
      <c r="DA7" s="3"/>
      <c r="DB7" s="4"/>
      <c r="DC7" s="3"/>
      <c r="DD7" s="4"/>
      <c r="DE7" s="3"/>
      <c r="DF7" s="4"/>
      <c r="DG7" s="5"/>
      <c r="DH7" s="4"/>
      <c r="DI7" s="3"/>
      <c r="DJ7" s="4"/>
      <c r="DK7" s="82"/>
      <c r="DL7" s="3"/>
      <c r="DM7" s="4"/>
      <c r="DN7" s="3"/>
      <c r="DO7" s="4"/>
      <c r="DP7" s="3"/>
      <c r="DQ7" s="4"/>
      <c r="DR7" s="3"/>
      <c r="DS7" s="4"/>
      <c r="DT7" s="3"/>
      <c r="DU7" s="4"/>
      <c r="DV7" s="3"/>
      <c r="DW7" s="4"/>
      <c r="DX7" s="3"/>
      <c r="DY7" s="4"/>
      <c r="DZ7" s="3"/>
      <c r="EA7" s="4"/>
      <c r="EB7" s="3"/>
      <c r="EC7" s="4"/>
      <c r="ED7" s="3"/>
      <c r="EE7" s="4"/>
      <c r="EF7" s="3"/>
      <c r="EG7" s="4"/>
      <c r="EH7" s="3"/>
      <c r="EI7" s="4"/>
      <c r="EJ7" s="203"/>
      <c r="EK7" s="6"/>
      <c r="EL7" s="4"/>
      <c r="EM7" s="6"/>
      <c r="EN7" s="4"/>
      <c r="EO7" s="3"/>
      <c r="EP7" s="4"/>
      <c r="EQ7" s="3"/>
      <c r="ER7" s="4"/>
      <c r="ES7" s="3"/>
      <c r="ET7" s="4"/>
      <c r="EU7" s="3"/>
      <c r="EV7" s="4"/>
      <c r="EW7" s="3"/>
      <c r="EX7" s="4"/>
      <c r="EY7" s="3"/>
      <c r="EZ7" s="4"/>
      <c r="FA7" s="3"/>
      <c r="FB7" s="4"/>
      <c r="FC7" s="3"/>
      <c r="FD7" s="4"/>
      <c r="FE7" s="3"/>
      <c r="FF7" s="4"/>
      <c r="FG7" s="3"/>
      <c r="FH7" s="4"/>
      <c r="FI7" s="202"/>
      <c r="FJ7" s="202"/>
      <c r="FK7" s="175"/>
    </row>
    <row r="8" spans="1:168" s="178" customFormat="1" ht="27" customHeight="1">
      <c r="A8" s="187" t="s">
        <v>1519</v>
      </c>
      <c r="B8" s="187" t="s">
        <v>1428</v>
      </c>
      <c r="C8" s="187" t="s">
        <v>1429</v>
      </c>
      <c r="D8" s="187" t="s">
        <v>1430</v>
      </c>
      <c r="E8" s="187" t="s">
        <v>1431</v>
      </c>
      <c r="F8" s="187" t="s">
        <v>1433</v>
      </c>
      <c r="G8" s="187" t="s">
        <v>1434</v>
      </c>
      <c r="H8" s="187" t="s">
        <v>1435</v>
      </c>
      <c r="I8" s="312" t="s">
        <v>1517</v>
      </c>
      <c r="J8" s="187" t="s">
        <v>1542</v>
      </c>
      <c r="K8" s="187" t="s">
        <v>1432</v>
      </c>
      <c r="L8" s="187" t="s">
        <v>1563</v>
      </c>
      <c r="M8" s="187" t="s">
        <v>1525</v>
      </c>
      <c r="N8" s="187" t="s">
        <v>1436</v>
      </c>
      <c r="O8" s="187" t="s">
        <v>1437</v>
      </c>
      <c r="P8" s="187" t="s">
        <v>1438</v>
      </c>
      <c r="Q8" s="187" t="s">
        <v>1439</v>
      </c>
      <c r="R8" s="187" t="s">
        <v>1440</v>
      </c>
      <c r="S8" s="187" t="s">
        <v>1441</v>
      </c>
      <c r="T8" s="187" t="s">
        <v>1458</v>
      </c>
      <c r="U8" s="187" t="s">
        <v>1459</v>
      </c>
      <c r="V8" s="187" t="s">
        <v>1460</v>
      </c>
      <c r="W8" s="187" t="s">
        <v>1461</v>
      </c>
      <c r="X8" s="187" t="s">
        <v>1462</v>
      </c>
      <c r="Y8" s="190">
        <v>44105</v>
      </c>
      <c r="Z8" s="190">
        <v>44136</v>
      </c>
      <c r="AA8" s="190">
        <v>44166</v>
      </c>
      <c r="AB8" s="190">
        <v>44197</v>
      </c>
      <c r="AC8" s="190">
        <v>44228</v>
      </c>
      <c r="AD8" s="190">
        <v>44256</v>
      </c>
      <c r="AE8" s="190">
        <v>44287</v>
      </c>
      <c r="AF8" s="190">
        <v>44317</v>
      </c>
      <c r="AG8" s="190">
        <v>44348</v>
      </c>
      <c r="AH8" s="190">
        <v>44378</v>
      </c>
      <c r="AI8" s="190">
        <v>44409</v>
      </c>
      <c r="AJ8" s="190">
        <v>44440</v>
      </c>
      <c r="AK8" s="190">
        <v>44470</v>
      </c>
      <c r="AL8" s="190">
        <v>44501</v>
      </c>
      <c r="AM8" s="190">
        <v>44531</v>
      </c>
      <c r="AN8" s="190">
        <v>44562</v>
      </c>
      <c r="AO8" s="190">
        <v>44593</v>
      </c>
      <c r="AP8" s="190">
        <v>44621</v>
      </c>
      <c r="AQ8" s="190">
        <v>44652</v>
      </c>
      <c r="AR8" s="190">
        <v>44682</v>
      </c>
      <c r="AS8" s="190">
        <v>44713</v>
      </c>
      <c r="AT8" s="190">
        <v>44743</v>
      </c>
      <c r="AU8" s="190">
        <v>44774</v>
      </c>
      <c r="AV8" s="190">
        <v>44805</v>
      </c>
      <c r="AW8" s="190" t="s">
        <v>1501</v>
      </c>
      <c r="AX8" s="190" t="s">
        <v>1471</v>
      </c>
      <c r="AY8" s="190" t="s">
        <v>1472</v>
      </c>
      <c r="AZ8" s="198" t="s">
        <v>1473</v>
      </c>
      <c r="BA8" s="190" t="s">
        <v>1474</v>
      </c>
      <c r="BB8" s="190" t="s">
        <v>1475</v>
      </c>
      <c r="BC8" s="190" t="s">
        <v>1476</v>
      </c>
      <c r="BD8" s="190" t="s">
        <v>1477</v>
      </c>
      <c r="BE8" s="190" t="s">
        <v>1478</v>
      </c>
      <c r="BF8" s="190" t="s">
        <v>1479</v>
      </c>
      <c r="BG8" s="190" t="s">
        <v>1480</v>
      </c>
      <c r="BH8" s="190" t="s">
        <v>1481</v>
      </c>
      <c r="BI8" s="190" t="s">
        <v>1482</v>
      </c>
      <c r="BJ8" s="190" t="s">
        <v>1483</v>
      </c>
      <c r="BK8" s="190" t="s">
        <v>1484</v>
      </c>
      <c r="BL8" s="190" t="s">
        <v>1485</v>
      </c>
      <c r="BM8" s="190" t="s">
        <v>1486</v>
      </c>
      <c r="BN8" s="190" t="s">
        <v>1487</v>
      </c>
      <c r="BO8" s="190" t="s">
        <v>1488</v>
      </c>
      <c r="BP8" s="190" t="s">
        <v>1489</v>
      </c>
      <c r="BQ8" s="190" t="s">
        <v>1490</v>
      </c>
      <c r="BR8" s="190" t="s">
        <v>1491</v>
      </c>
      <c r="BS8" s="190" t="s">
        <v>1492</v>
      </c>
      <c r="BT8" s="190" t="s">
        <v>1493</v>
      </c>
      <c r="BU8" s="190" t="s">
        <v>1494</v>
      </c>
      <c r="BV8" s="190" t="s">
        <v>1495</v>
      </c>
      <c r="BW8" s="190" t="s">
        <v>1496</v>
      </c>
      <c r="BX8" s="190" t="s">
        <v>1497</v>
      </c>
      <c r="BY8" s="190" t="s">
        <v>1498</v>
      </c>
      <c r="BZ8" s="190" t="s">
        <v>1499</v>
      </c>
      <c r="CA8" s="190" t="s">
        <v>1500</v>
      </c>
      <c r="CB8" s="190" t="s">
        <v>1502</v>
      </c>
      <c r="CC8" s="3" t="s">
        <v>12</v>
      </c>
      <c r="CD8" s="4" t="s">
        <v>13</v>
      </c>
      <c r="CE8" s="3" t="s">
        <v>12</v>
      </c>
      <c r="CF8" s="4" t="s">
        <v>13</v>
      </c>
      <c r="CG8" s="3" t="s">
        <v>12</v>
      </c>
      <c r="CH8" s="4" t="s">
        <v>13</v>
      </c>
      <c r="CI8" s="3" t="s">
        <v>12</v>
      </c>
      <c r="CJ8" s="4" t="s">
        <v>13</v>
      </c>
      <c r="CK8" s="3" t="s">
        <v>12</v>
      </c>
      <c r="CL8" s="4" t="s">
        <v>13</v>
      </c>
      <c r="CM8" s="6" t="s">
        <v>12</v>
      </c>
      <c r="CN8" s="4" t="s">
        <v>13</v>
      </c>
      <c r="CO8" s="3" t="s">
        <v>12</v>
      </c>
      <c r="CP8" s="4" t="s">
        <v>13</v>
      </c>
      <c r="CQ8" s="3" t="s">
        <v>12</v>
      </c>
      <c r="CR8" s="4" t="s">
        <v>13</v>
      </c>
      <c r="CS8" s="3" t="s">
        <v>12</v>
      </c>
      <c r="CT8" s="4"/>
      <c r="CU8" s="3" t="s">
        <v>12</v>
      </c>
      <c r="CV8" s="4" t="s">
        <v>13</v>
      </c>
      <c r="CW8" s="3" t="s">
        <v>12</v>
      </c>
      <c r="CX8" s="4" t="s">
        <v>13</v>
      </c>
      <c r="CY8" s="3" t="s">
        <v>12</v>
      </c>
      <c r="CZ8" s="4" t="s">
        <v>13</v>
      </c>
      <c r="DA8" s="3" t="s">
        <v>12</v>
      </c>
      <c r="DB8" s="4" t="s">
        <v>13</v>
      </c>
      <c r="DC8" s="3" t="s">
        <v>12</v>
      </c>
      <c r="DD8" s="4" t="s">
        <v>13</v>
      </c>
      <c r="DE8" s="3" t="s">
        <v>12</v>
      </c>
      <c r="DF8" s="4" t="s">
        <v>13</v>
      </c>
      <c r="DG8" s="3" t="s">
        <v>12</v>
      </c>
      <c r="DH8" s="4" t="s">
        <v>13</v>
      </c>
      <c r="DI8" s="3" t="s">
        <v>12</v>
      </c>
      <c r="DJ8" s="4" t="s">
        <v>13</v>
      </c>
      <c r="DK8" s="3" t="s">
        <v>12</v>
      </c>
      <c r="DL8" s="4" t="s">
        <v>13</v>
      </c>
      <c r="DM8" s="3" t="s">
        <v>12</v>
      </c>
      <c r="DN8" s="4" t="s">
        <v>13</v>
      </c>
      <c r="DO8" s="3" t="s">
        <v>12</v>
      </c>
      <c r="DP8" s="4" t="s">
        <v>13</v>
      </c>
      <c r="DQ8" s="3" t="s">
        <v>12</v>
      </c>
      <c r="DR8" s="4" t="s">
        <v>13</v>
      </c>
      <c r="DS8" s="3" t="s">
        <v>12</v>
      </c>
      <c r="DT8" s="4" t="s">
        <v>13</v>
      </c>
      <c r="DU8" s="3" t="s">
        <v>12</v>
      </c>
      <c r="DV8" s="4" t="s">
        <v>13</v>
      </c>
      <c r="DW8" s="3" t="s">
        <v>12</v>
      </c>
      <c r="DX8" s="4" t="s">
        <v>13</v>
      </c>
      <c r="DY8" s="3" t="s">
        <v>12</v>
      </c>
      <c r="DZ8" s="4" t="s">
        <v>13</v>
      </c>
      <c r="EA8" s="3" t="s">
        <v>12</v>
      </c>
      <c r="EB8" s="4" t="s">
        <v>13</v>
      </c>
      <c r="EC8" s="3" t="s">
        <v>12</v>
      </c>
      <c r="ED8" s="4" t="s">
        <v>13</v>
      </c>
      <c r="EE8" s="3" t="s">
        <v>12</v>
      </c>
      <c r="EF8" s="4" t="s">
        <v>13</v>
      </c>
      <c r="EG8" s="3" t="s">
        <v>12</v>
      </c>
      <c r="EH8" s="4" t="s">
        <v>13</v>
      </c>
      <c r="EI8" s="3" t="s">
        <v>12</v>
      </c>
      <c r="EJ8" s="4" t="s">
        <v>13</v>
      </c>
      <c r="EK8" s="3" t="s">
        <v>12</v>
      </c>
      <c r="EL8" s="4" t="s">
        <v>13</v>
      </c>
      <c r="EM8" s="3" t="s">
        <v>12</v>
      </c>
      <c r="EN8" s="4" t="s">
        <v>13</v>
      </c>
      <c r="EO8" s="3" t="s">
        <v>12</v>
      </c>
      <c r="EP8" s="4" t="s">
        <v>13</v>
      </c>
      <c r="EQ8" s="3" t="s">
        <v>12</v>
      </c>
      <c r="ER8" s="4" t="s">
        <v>13</v>
      </c>
      <c r="ES8" s="3" t="s">
        <v>12</v>
      </c>
      <c r="ET8" s="4" t="s">
        <v>13</v>
      </c>
      <c r="EU8" s="3" t="s">
        <v>12</v>
      </c>
      <c r="EV8" s="4" t="s">
        <v>13</v>
      </c>
      <c r="EW8" s="3" t="s">
        <v>12</v>
      </c>
      <c r="EX8" s="4" t="s">
        <v>13</v>
      </c>
      <c r="EY8" s="3" t="s">
        <v>12</v>
      </c>
      <c r="EZ8" s="4" t="s">
        <v>13</v>
      </c>
      <c r="FA8" s="3" t="s">
        <v>12</v>
      </c>
      <c r="FB8" s="4" t="s">
        <v>13</v>
      </c>
      <c r="FC8" s="3" t="s">
        <v>12</v>
      </c>
      <c r="FD8" s="4" t="s">
        <v>13</v>
      </c>
      <c r="FE8" s="3" t="s">
        <v>12</v>
      </c>
      <c r="FF8" s="4" t="s">
        <v>13</v>
      </c>
      <c r="FG8" s="3" t="s">
        <v>12</v>
      </c>
      <c r="FH8" s="4" t="s">
        <v>13</v>
      </c>
      <c r="FI8" s="4" t="s">
        <v>12</v>
      </c>
      <c r="FJ8" s="176" t="s">
        <v>1504</v>
      </c>
      <c r="FK8" s="177"/>
      <c r="FL8" s="178" t="s">
        <v>1518</v>
      </c>
    </row>
    <row r="9" spans="1:168" ht="25.5" customHeight="1">
      <c r="A9">
        <v>2200001</v>
      </c>
      <c r="B9" s="8" t="s">
        <v>15</v>
      </c>
      <c r="C9" s="240" t="s">
        <v>16</v>
      </c>
      <c r="D9" s="9" t="s">
        <v>1414</v>
      </c>
      <c r="E9" s="9" t="s">
        <v>1412</v>
      </c>
      <c r="F9" s="10" t="s">
        <v>17</v>
      </c>
      <c r="G9" s="143" t="s">
        <v>18</v>
      </c>
      <c r="H9" s="24" t="s">
        <v>1417</v>
      </c>
      <c r="I9" s="313"/>
      <c r="J9" s="24"/>
      <c r="K9" s="12">
        <v>6200</v>
      </c>
      <c r="L9" s="24" t="s">
        <v>1564</v>
      </c>
      <c r="M9" s="246">
        <f t="shared" ref="M9:M72" si="0">IF(OR(L9="wUwm",L9="fwZ© evwZj"),J9*K9*0.7+SUM(O9:S9)-I9,K9*$M$6*0.7+SUM(O9:S9)-I9)</f>
        <v>54560</v>
      </c>
      <c r="N9" s="14">
        <f>M9-CB9</f>
        <v>21390</v>
      </c>
      <c r="O9" s="15">
        <v>1500</v>
      </c>
      <c r="P9" s="15">
        <v>1000</v>
      </c>
      <c r="Q9" s="15">
        <v>5000</v>
      </c>
      <c r="R9" s="15">
        <v>8000</v>
      </c>
      <c r="S9" s="182"/>
      <c r="T9" s="16">
        <v>1500</v>
      </c>
      <c r="U9" s="16">
        <v>1000</v>
      </c>
      <c r="V9" s="16">
        <v>5000</v>
      </c>
      <c r="W9" s="16">
        <v>8000</v>
      </c>
      <c r="X9" s="182"/>
      <c r="Y9" s="16">
        <f>IF(($CB9-SUM($T9:X9))&gt;=$K9*0.7,$K9*0.7,($CB9-SUM($T9:X9)))</f>
        <v>4340</v>
      </c>
      <c r="Z9" s="16">
        <f>IF(($CB9-SUM($T9:Y9))&gt;=$K9*0.7,$K9*0.7,($CB9-SUM($T9:Y9)))</f>
        <v>4340</v>
      </c>
      <c r="AA9" s="16">
        <f>IF(($CB9-SUM($T9:Z9))&gt;=$K9*0.7,$K9*0.7,($CB9-SUM($T9:Z9)))</f>
        <v>4340</v>
      </c>
      <c r="AB9" s="16">
        <f>IF(($CB9-SUM($T9:AA9))&gt;=$K9*0.7,$K9*0.7,($CB9-SUM($T9:AA9)))</f>
        <v>4340</v>
      </c>
      <c r="AC9" s="16">
        <f>IF(($CB9-SUM($T9:AB9))&gt;=$K9*0.7,$K9*0.7,($CB9-SUM($T9:AB9)))</f>
        <v>310</v>
      </c>
      <c r="AD9" s="16">
        <f>IF(($CB9-SUM($T9:AC9))&gt;=$K9*0.7,$K9*0.7,($CB9-SUM($T9:AC9)))</f>
        <v>0</v>
      </c>
      <c r="AE9" s="16">
        <f>IF(($CB9-SUM($T9:AD9))&gt;=$K9*0.7,$K9*0.7,($CB9-SUM($T9:AD9)))</f>
        <v>0</v>
      </c>
      <c r="AF9" s="16">
        <f>IF(($CB9-SUM($T9:AE9))&gt;=$K9*0.7,$K9*0.7,($CB9-SUM($T9:AE9)))</f>
        <v>0</v>
      </c>
      <c r="AG9" s="16">
        <f>IF(($CB9-SUM($T9:AF9))&gt;=$K9*0.7,$K9*0.7,($CB9-SUM($T9:AF9)))</f>
        <v>0</v>
      </c>
      <c r="AH9" s="16">
        <f>IF(($CB9-SUM($T9:AG9))&gt;=$K9*0.7,$K9*0.7,($CB9-SUM($T9:AG9)))</f>
        <v>0</v>
      </c>
      <c r="AI9" s="16">
        <f>IF(($CB9-SUM($T9:AH9))&gt;=$K9*0.7,$K9*0.7,($CB9-SUM($T9:AH9)))</f>
        <v>0</v>
      </c>
      <c r="AJ9" s="16">
        <f>IF(($CB9-SUM($T9:AI9))&gt;=$K9*0.7,$K9*0.7,($CB9-SUM($T9:AI9)))</f>
        <v>0</v>
      </c>
      <c r="AK9" s="16">
        <f>IF(($CB9-SUM($T9:AJ9))&gt;=$K9*0.7,$K9*0.7,($CB9-SUM($T9:AJ9)))</f>
        <v>0</v>
      </c>
      <c r="AL9" s="16">
        <f>IF(($CB9-SUM($T9:AK9))&gt;=$K9*0.7,$K9*0.7,($CB9-SUM($T9:AK9)))</f>
        <v>0</v>
      </c>
      <c r="AM9" s="16">
        <f>IF(($CB9-SUM($T9:AL9))&gt;=$K9*0.7,$K9*0.7,($CB9-SUM($T9:AL9)))</f>
        <v>0</v>
      </c>
      <c r="AN9" s="16">
        <f>IF(($CB9-SUM($T9:AM9))&gt;=$K9*0.7,$K9*0.7,($CB9-SUM($T9:AM9)))</f>
        <v>0</v>
      </c>
      <c r="AO9" s="16">
        <f>IF(($CB9-SUM($T9:AN9))&gt;=$K9*0.7,$K9*0.7,($CB9-SUM($T9:AN9)))</f>
        <v>0</v>
      </c>
      <c r="AP9" s="16">
        <f>IF(($CB9-SUM($T9:AO9))&gt;=$K9*0.7,$K9*0.7,($CB9-SUM($T9:AO9)))</f>
        <v>0</v>
      </c>
      <c r="AQ9" s="16">
        <f>IF(($CB9-SUM($T9:AP9))&gt;=$K9*0.7,$K9*0.7,($CB9-SUM($T9:AP9)))</f>
        <v>0</v>
      </c>
      <c r="AR9" s="16">
        <f>IF(($CB9-SUM($T9:AQ9))&gt;=$K9*0.7,$K9*0.7,($CB9-SUM($T9:AQ9)))</f>
        <v>0</v>
      </c>
      <c r="AS9" s="16">
        <f>IF(($CB9-SUM($T9:AR9))&gt;=$K9*0.7,$K9*0.7,($CB9-SUM($T9:AR9)))</f>
        <v>0</v>
      </c>
      <c r="AT9" s="16">
        <f>IF(($CB9-SUM($T9:AS9))&gt;=$K9*0.7,$K9*0.7,($CB9-SUM($T9:AS9)))</f>
        <v>0</v>
      </c>
      <c r="AU9" s="16">
        <f>IF(($CB9-SUM($T9:AT9))&gt;=$K9*0.7,$K9*0.7,($CB9-SUM($T9:AT9)))</f>
        <v>0</v>
      </c>
      <c r="AV9" s="16">
        <f>IF(($CB9-SUM($T9:AU9))&gt;=$K9*0.7,$K9*0.7,($CB9-SUM($T9:AU9)))</f>
        <v>0</v>
      </c>
      <c r="AW9" s="182">
        <f t="shared" ref="AW9:AW72" si="1">SUM(T9:AV9)</f>
        <v>33170</v>
      </c>
      <c r="AX9" s="182">
        <f>IF(LinkRpt!B$4=LinkRpt!B$2,VLOOKUP(LinkRpt!$A5,Rpt,LinkRpt!B$2+1),"")</f>
        <v>33170</v>
      </c>
      <c r="AY9" s="182">
        <f>IF(LinkRpt!C$4=LinkRpt!C$2,VLOOKUP(LinkRpt!$A5,Rpt,LinkRpt!C$2+1),"")</f>
        <v>0</v>
      </c>
      <c r="AZ9" s="182">
        <f>IF(LinkRpt!D$4=LinkRpt!D$2,VLOOKUP(LinkRpt!$A5,Rpt,LinkRpt!D$2+1),"")</f>
        <v>0</v>
      </c>
      <c r="BA9" s="182" t="str">
        <f>IF(LinkRpt!E$4=LinkRpt!E$2,VLOOKUP(LinkRpt!$A5,Rpt,LinkRpt!E$2+1),"")</f>
        <v/>
      </c>
      <c r="BB9" s="182">
        <f>IF(LinkRpt!F$4=LinkRpt!F$2,VLOOKUP(LinkRpt!$A5,Rpt,LinkRpt!F$2+1),"")</f>
        <v>0</v>
      </c>
      <c r="BC9" s="182">
        <f>IF(LinkRpt!G$4=LinkRpt!G$2,VLOOKUP(LinkRpt!$A5,Rpt,LinkRpt!G$2+1),"")</f>
        <v>0</v>
      </c>
      <c r="BD9" s="182">
        <f>IF(LinkRpt!H$4=LinkRpt!H$2,VLOOKUP(LinkRpt!$A5,Rpt,LinkRpt!H$2+1),"")</f>
        <v>0</v>
      </c>
      <c r="BE9" s="182" t="str">
        <f>IF(LinkRpt!I$4=LinkRpt!I$2,VLOOKUP(LinkRpt!$A5,Rpt,LinkRpt!I$2+1),"")</f>
        <v/>
      </c>
      <c r="BF9" s="182" t="str">
        <f>IF(LinkRpt!J$4=LinkRpt!J$2,VLOOKUP(LinkRpt!$A5,Rpt,LinkRpt!J$2+1),"")</f>
        <v/>
      </c>
      <c r="BG9" s="182" t="str">
        <f>IF(LinkRpt!K$4=LinkRpt!K$2,VLOOKUP(LinkRpt!$A5,Rpt,LinkRpt!K$2+1),"")</f>
        <v/>
      </c>
      <c r="BH9" s="182" t="str">
        <f>IF(LinkRpt!L$4=LinkRpt!L$2,VLOOKUP(LinkRpt!$A5,Rpt,LinkRpt!L$2+1),"")</f>
        <v/>
      </c>
      <c r="BI9" s="182" t="str">
        <f>IF(LinkRpt!M$4=LinkRpt!M$2,VLOOKUP(LinkRpt!$A5,Rpt,LinkRpt!M$2+1),"")</f>
        <v/>
      </c>
      <c r="BJ9" s="182" t="str">
        <f>IF(LinkRpt!N$4=LinkRpt!N$2,VLOOKUP(LinkRpt!$A5,Rpt,LinkRpt!N$2+1),"")</f>
        <v/>
      </c>
      <c r="BK9" s="182" t="str">
        <f>IF(LinkRpt!O$4=LinkRpt!O$2,VLOOKUP(LinkRpt!$A5,Rpt,LinkRpt!O$2+1),"")</f>
        <v/>
      </c>
      <c r="BL9" s="182" t="str">
        <f>IF(LinkRpt!P$4=LinkRpt!P$2,VLOOKUP(LinkRpt!$A5,Rpt,LinkRpt!P$2+1),"")</f>
        <v/>
      </c>
      <c r="BM9" s="182" t="str">
        <f>IF(LinkRpt!Q$4=LinkRpt!Q$2,VLOOKUP(LinkRpt!$A5,Rpt,LinkRpt!Q$2+1),"")</f>
        <v/>
      </c>
      <c r="BN9" s="182" t="str">
        <f>IF(LinkRpt!R$4=LinkRpt!R$2,VLOOKUP(LinkRpt!$A5,Rpt,LinkRpt!R$2+1),"")</f>
        <v/>
      </c>
      <c r="BO9" s="182" t="str">
        <f>IF(LinkRpt!S$4=LinkRpt!S$2,VLOOKUP(LinkRpt!$A5,Rpt,LinkRpt!S$2+1),"")</f>
        <v/>
      </c>
      <c r="BP9" s="182" t="str">
        <f>IF(LinkRpt!T$4=LinkRpt!T$2,VLOOKUP(LinkRpt!$A5,Rpt,LinkRpt!T$2+1),"")</f>
        <v/>
      </c>
      <c r="BQ9" s="182" t="str">
        <f>IF(LinkRpt!U$4=LinkRpt!U$2,VLOOKUP(LinkRpt!$A5,Rpt,LinkRpt!U$2+1),"")</f>
        <v/>
      </c>
      <c r="BR9" s="182" t="str">
        <f>IF(LinkRpt!V$4=LinkRpt!V$2,VLOOKUP(LinkRpt!$A5,Rpt,LinkRpt!V$2+1),"")</f>
        <v/>
      </c>
      <c r="BS9" s="182" t="str">
        <f>IF(LinkRpt!W$4=LinkRpt!W$2,VLOOKUP(LinkRpt!$A5,Rpt,LinkRpt!W$2+1),"")</f>
        <v/>
      </c>
      <c r="BT9" s="182" t="str">
        <f>IF(LinkRpt!X$4=LinkRpt!X$2,VLOOKUP(LinkRpt!$A5,Rpt,LinkRpt!X$2+1),"")</f>
        <v/>
      </c>
      <c r="BU9" s="182" t="str">
        <f>IF(LinkRpt!Y$4=LinkRpt!Y$2,VLOOKUP(LinkRpt!$A5,Rpt,LinkRpt!Y$2+1),"")</f>
        <v/>
      </c>
      <c r="BV9" s="182" t="str">
        <f>IF(LinkRpt!Z$4=LinkRpt!Z$2,VLOOKUP(LinkRpt!$A5,Rpt,LinkRpt!Z$2+1),"")</f>
        <v/>
      </c>
      <c r="BW9" s="182" t="str">
        <f>IF(LinkRpt!AA$4=LinkRpt!AA$2,VLOOKUP(LinkRpt!$A5,Rpt,LinkRpt!AA$2+1),"")</f>
        <v/>
      </c>
      <c r="BX9" s="182" t="str">
        <f>IF(LinkRpt!AB$4=LinkRpt!AB$2,VLOOKUP(LinkRpt!$A5,Rpt,LinkRpt!AB$2+1),"")</f>
        <v/>
      </c>
      <c r="BY9" s="182" t="str">
        <f>IF(LinkRpt!AC$4=LinkRpt!AC$2,VLOOKUP(LinkRpt!$A5,Rpt,LinkRpt!AC$2+1),"")</f>
        <v/>
      </c>
      <c r="BZ9" s="182" t="str">
        <f>IF(LinkRpt!AD$4=LinkRpt!AD$2,VLOOKUP(LinkRpt!$A5,Rpt,LinkRpt!AD$2+1),"")</f>
        <v/>
      </c>
      <c r="CA9" s="182" t="str">
        <f>IF(LinkRpt!AE$4=LinkRpt!AE$2,VLOOKUP(LinkRpt!$A5,Rpt,LinkRpt!AE$2+1),"")</f>
        <v/>
      </c>
      <c r="CB9" s="182">
        <f>SUM(AX9:CA9)</f>
        <v>33170</v>
      </c>
      <c r="CC9" s="15">
        <v>1500</v>
      </c>
      <c r="CD9" s="16">
        <v>1500</v>
      </c>
      <c r="CE9" s="15">
        <v>1000</v>
      </c>
      <c r="CF9" s="16">
        <v>1000</v>
      </c>
      <c r="CG9" s="15">
        <v>5000</v>
      </c>
      <c r="CH9" s="16">
        <v>5000</v>
      </c>
      <c r="CI9" s="15">
        <v>8000</v>
      </c>
      <c r="CJ9" s="16">
        <f>1500+0</f>
        <v>1500</v>
      </c>
      <c r="CK9" s="17"/>
      <c r="CL9" s="16"/>
      <c r="CM9" s="15"/>
      <c r="CN9" s="16"/>
      <c r="CO9" s="18">
        <v>4340</v>
      </c>
      <c r="CP9" s="16">
        <v>11120</v>
      </c>
      <c r="CQ9" s="18">
        <v>4340</v>
      </c>
      <c r="CR9" s="16">
        <v>4620</v>
      </c>
      <c r="CS9" s="18">
        <v>4340</v>
      </c>
      <c r="CT9" s="16">
        <v>0</v>
      </c>
      <c r="CU9" s="18">
        <v>4340</v>
      </c>
      <c r="CV9" s="16">
        <v>8430</v>
      </c>
      <c r="CW9" s="18">
        <v>4340</v>
      </c>
      <c r="CX9" s="16"/>
      <c r="CY9" s="18">
        <v>4340</v>
      </c>
      <c r="CZ9" s="16"/>
      <c r="DA9" s="18">
        <v>4340</v>
      </c>
      <c r="DB9" s="16"/>
      <c r="DC9" s="18">
        <v>4340</v>
      </c>
      <c r="DD9" s="16"/>
      <c r="DE9" s="18">
        <v>4340</v>
      </c>
      <c r="DF9" s="16"/>
      <c r="DG9" s="17"/>
      <c r="DH9" s="16"/>
      <c r="DI9" s="17"/>
      <c r="DJ9" s="16"/>
      <c r="DK9" s="82"/>
      <c r="DL9" s="85"/>
      <c r="DM9" s="16"/>
      <c r="DN9" s="85"/>
      <c r="DO9" s="16"/>
      <c r="DP9" s="85"/>
      <c r="DQ9" s="16"/>
      <c r="DR9" s="85"/>
      <c r="DS9" s="16"/>
      <c r="DT9" s="85"/>
      <c r="DU9" s="16"/>
      <c r="DV9" s="85"/>
      <c r="DW9" s="16"/>
      <c r="DX9" s="85"/>
      <c r="DY9" s="16"/>
      <c r="DZ9" s="85"/>
      <c r="EA9" s="16"/>
      <c r="EB9" s="85"/>
      <c r="EC9" s="16"/>
      <c r="ED9" s="85"/>
      <c r="EE9" s="16"/>
      <c r="EF9" s="85"/>
      <c r="EG9" s="16"/>
      <c r="EH9" s="17"/>
      <c r="EI9" s="16"/>
      <c r="EJ9" s="19"/>
      <c r="EK9" s="17"/>
      <c r="EL9" s="16"/>
      <c r="EM9" s="17"/>
      <c r="EN9" s="16"/>
      <c r="EO9" s="17"/>
      <c r="EP9" s="16"/>
      <c r="EQ9" s="17"/>
      <c r="ER9" s="16"/>
      <c r="ES9" s="17"/>
      <c r="ET9" s="16"/>
      <c r="EU9" s="17"/>
      <c r="EV9" s="16"/>
      <c r="EW9" s="15"/>
      <c r="EX9" s="16"/>
      <c r="EY9" s="15"/>
      <c r="EZ9" s="16"/>
      <c r="FA9" s="15"/>
      <c r="FB9" s="16"/>
      <c r="FC9" s="15"/>
      <c r="FD9" s="16"/>
      <c r="FE9" s="15"/>
      <c r="FF9" s="16"/>
      <c r="FG9" s="15"/>
      <c r="FH9" s="16"/>
      <c r="FI9" s="20">
        <f t="shared" ref="FI9:FI72" si="2">FG9+FE9+FC9+FA9+EY9+EW9+EU9+ES9+EQ9+EO9+EM9+EK9+EH9+EF9+ED9+EB9+DZ9+DX9+DV9+DT9+DR9+DP9+DN9+DL9+DI9+DG9+DE9+DC9+DA9+CY9+CW9+CU9+CS9+CQ9+CO9+CM9+CK9+CG9+CE9+CC9+CI9</f>
        <v>54560</v>
      </c>
      <c r="FJ9" s="20">
        <f t="shared" ref="FJ9:FJ72" si="3">FH9+FF9+FD9+FB9+EZ9+EX9+EV9+ET9+ER9+EP9+EN9+EL9+EI9+EG9+EE9+EC9+EA9+DY9+DW9+DU9+DS9+DQ9+DO9+DM9+DJ9+DH9+DF9+DD9+DB9+CZ9+CX9+CV9+CT9+CR9+CP9+CN9+CL9+CH9+CF9+CD9+CJ9</f>
        <v>33170</v>
      </c>
      <c r="FK9" s="21">
        <f t="shared" ref="FK9:FK72" si="4">FI9-FJ9</f>
        <v>21390</v>
      </c>
      <c r="FL9" s="1" t="str">
        <f>IF(CB9=FJ9,"","X")</f>
        <v/>
      </c>
    </row>
    <row r="10" spans="1:168" ht="25.5" customHeight="1">
      <c r="A10" s="239">
        <v>2200002</v>
      </c>
      <c r="B10" s="8" t="s">
        <v>19</v>
      </c>
      <c r="C10" s="240" t="s">
        <v>20</v>
      </c>
      <c r="D10" s="9" t="s">
        <v>1414</v>
      </c>
      <c r="E10" s="9" t="s">
        <v>1412</v>
      </c>
      <c r="F10" s="10" t="s">
        <v>21</v>
      </c>
      <c r="G10" s="142"/>
      <c r="H10" s="84" t="s">
        <v>1425</v>
      </c>
      <c r="I10" s="314"/>
      <c r="J10" s="84"/>
      <c r="K10" s="12">
        <v>5600</v>
      </c>
      <c r="L10" s="23" t="s">
        <v>1564</v>
      </c>
      <c r="M10" s="246">
        <f t="shared" si="0"/>
        <v>50780</v>
      </c>
      <c r="N10" s="14">
        <f t="shared" ref="N10:N73" si="5">M10-CB10</f>
        <v>-6300</v>
      </c>
      <c r="O10" s="15">
        <v>1500</v>
      </c>
      <c r="P10" s="15">
        <v>1000</v>
      </c>
      <c r="Q10" s="15">
        <v>5000</v>
      </c>
      <c r="R10" s="15">
        <v>8000</v>
      </c>
      <c r="S10" s="182"/>
      <c r="T10" s="16">
        <v>1500</v>
      </c>
      <c r="U10" s="16">
        <v>1000</v>
      </c>
      <c r="V10" s="16">
        <v>5000</v>
      </c>
      <c r="W10" s="16">
        <v>8000</v>
      </c>
      <c r="X10" s="182"/>
      <c r="Y10" s="16">
        <f>IF(($CB10-SUM($T10:X10))&gt;=$K10*0.7,$K10*0.7,($CB10-SUM($T10:X10)))</f>
        <v>3919.9999999999995</v>
      </c>
      <c r="Z10" s="16">
        <f>IF(($CB10-SUM($T10:Y10))&gt;=$K10*0.7,$K10*0.7,($CB10-SUM($T10:Y10)))</f>
        <v>3919.9999999999995</v>
      </c>
      <c r="AA10" s="16">
        <f>IF(($CB10-SUM($T10:Z10))&gt;=$K10*0.7,$K10*0.7,($CB10-SUM($T10:Z10)))</f>
        <v>3919.9999999999995</v>
      </c>
      <c r="AB10" s="16">
        <f>IF(($CB10-SUM($T10:AA10))&gt;=$K10*0.7,$K10*0.7,($CB10-SUM($T10:AA10)))</f>
        <v>3919.9999999999995</v>
      </c>
      <c r="AC10" s="16">
        <f>IF(($CB10-SUM($T10:AB10))&gt;=$K10*0.7,$K10*0.7,($CB10-SUM($T10:AB10)))</f>
        <v>3919.9999999999995</v>
      </c>
      <c r="AD10" s="16">
        <f>IF(($CB10-SUM($T10:AC10))&gt;=$K10*0.7,$K10*0.7,($CB10-SUM($T10:AC10)))</f>
        <v>3919.9999999999995</v>
      </c>
      <c r="AE10" s="16">
        <f>IF(($CB10-SUM($T10:AD10))&gt;=$K10*0.7,$K10*0.7,($CB10-SUM($T10:AD10)))</f>
        <v>3919.9999999999995</v>
      </c>
      <c r="AF10" s="16">
        <f>IF(($CB10-SUM($T10:AE10))&gt;=$K10*0.7,$K10*0.7,($CB10-SUM($T10:AE10)))</f>
        <v>3919.9999999999995</v>
      </c>
      <c r="AG10" s="16">
        <f>IF(($CB10-SUM($T10:AF10))&gt;=$K10*0.7,$K10*0.7,($CB10-SUM($T10:AF10)))</f>
        <v>3919.9999999999995</v>
      </c>
      <c r="AH10" s="16">
        <f>IF(($CB10-SUM($T10:AG10))&gt;=$K10*0.7,$K10*0.7,($CB10-SUM($T10:AG10)))</f>
        <v>3919.9999999999995</v>
      </c>
      <c r="AI10" s="16">
        <f>IF(($CB10-SUM($T10:AH10))&gt;=$K10*0.7,$K10*0.7,($CB10-SUM($T10:AH10)))</f>
        <v>2380</v>
      </c>
      <c r="AJ10" s="16">
        <f>IF(($CB10-SUM($T10:AI10))&gt;=$K10*0.7,$K10*0.7,($CB10-SUM($T10:AI10)))</f>
        <v>0</v>
      </c>
      <c r="AK10" s="16">
        <f>IF(($CB10-SUM($T10:AJ10))&gt;=$K10*0.7,$K10*0.7,($CB10-SUM($T10:AJ10)))</f>
        <v>0</v>
      </c>
      <c r="AL10" s="16">
        <f>IF(($CB10-SUM($T10:AK10))&gt;=$K10*0.7,$K10*0.7,($CB10-SUM($T10:AK10)))</f>
        <v>0</v>
      </c>
      <c r="AM10" s="16">
        <f>IF(($CB10-SUM($T10:AL10))&gt;=$K10*0.7,$K10*0.7,($CB10-SUM($T10:AL10)))</f>
        <v>0</v>
      </c>
      <c r="AN10" s="16">
        <f>IF(($CB10-SUM($T10:AM10))&gt;=$K10*0.7,$K10*0.7,($CB10-SUM($T10:AM10)))</f>
        <v>0</v>
      </c>
      <c r="AO10" s="16">
        <f>IF(($CB10-SUM($T10:AN10))&gt;=$K10*0.7,$K10*0.7,($CB10-SUM($T10:AN10)))</f>
        <v>0</v>
      </c>
      <c r="AP10" s="16">
        <f>IF(($CB10-SUM($T10:AO10))&gt;=$K10*0.7,$K10*0.7,($CB10-SUM($T10:AO10)))</f>
        <v>0</v>
      </c>
      <c r="AQ10" s="16">
        <f>IF(($CB10-SUM($T10:AP10))&gt;=$K10*0.7,$K10*0.7,($CB10-SUM($T10:AP10)))</f>
        <v>0</v>
      </c>
      <c r="AR10" s="16">
        <f>IF(($CB10-SUM($T10:AQ10))&gt;=$K10*0.7,$K10*0.7,($CB10-SUM($T10:AQ10)))</f>
        <v>0</v>
      </c>
      <c r="AS10" s="16">
        <f>IF(($CB10-SUM($T10:AR10))&gt;=$K10*0.7,$K10*0.7,($CB10-SUM($T10:AR10)))</f>
        <v>0</v>
      </c>
      <c r="AT10" s="16">
        <f>IF(($CB10-SUM($T10:AS10))&gt;=$K10*0.7,$K10*0.7,($CB10-SUM($T10:AS10)))</f>
        <v>0</v>
      </c>
      <c r="AU10" s="16">
        <f>IF(($CB10-SUM($T10:AT10))&gt;=$K10*0.7,$K10*0.7,($CB10-SUM($T10:AT10)))</f>
        <v>0</v>
      </c>
      <c r="AV10" s="16">
        <f>IF(($CB10-SUM($T10:AU10))&gt;=$K10*0.7,$K10*0.7,($CB10-SUM($T10:AU10)))</f>
        <v>0</v>
      </c>
      <c r="AW10" s="182">
        <f t="shared" si="1"/>
        <v>57080</v>
      </c>
      <c r="AX10" s="182">
        <f>IF(LinkRpt!B$4=LinkRpt!B$2,VLOOKUP(LinkRpt!$A6,Rpt,LinkRpt!B$2+1),"")</f>
        <v>57080</v>
      </c>
      <c r="AY10" s="182">
        <f>IF(LinkRpt!C$4=LinkRpt!C$2,VLOOKUP(LinkRpt!$A6,Rpt,LinkRpt!C$2+1),"")</f>
        <v>0</v>
      </c>
      <c r="AZ10" s="182">
        <f>IF(LinkRpt!D$4=LinkRpt!D$2,VLOOKUP(LinkRpt!$A6,Rpt,LinkRpt!D$2+1),"")</f>
        <v>0</v>
      </c>
      <c r="BA10" s="182" t="str">
        <f>IF(LinkRpt!E$4=LinkRpt!E$2,VLOOKUP(LinkRpt!$A6,Rpt,LinkRpt!E$2+1),"")</f>
        <v/>
      </c>
      <c r="BB10" s="182">
        <f>IF(LinkRpt!F$4=LinkRpt!F$2,VLOOKUP(LinkRpt!$A6,Rpt,LinkRpt!F$2+1),"")</f>
        <v>0</v>
      </c>
      <c r="BC10" s="182">
        <f>IF(LinkRpt!G$4=LinkRpt!G$2,VLOOKUP(LinkRpt!$A6,Rpt,LinkRpt!G$2+1),"")</f>
        <v>0</v>
      </c>
      <c r="BD10" s="182">
        <f>IF(LinkRpt!H$4=LinkRpt!H$2,VLOOKUP(LinkRpt!$A6,Rpt,LinkRpt!H$2+1),"")</f>
        <v>0</v>
      </c>
      <c r="BE10" s="182" t="str">
        <f>IF(LinkRpt!I$4=LinkRpt!I$2,VLOOKUP(LinkRpt!$A6,Rpt,LinkRpt!I$2+1),"")</f>
        <v/>
      </c>
      <c r="BF10" s="182" t="str">
        <f>IF(LinkRpt!J$4=LinkRpt!J$2,VLOOKUP(LinkRpt!$A6,Rpt,LinkRpt!J$2+1),"")</f>
        <v/>
      </c>
      <c r="BG10" s="182" t="str">
        <f>IF(LinkRpt!K$4=LinkRpt!K$2,VLOOKUP(LinkRpt!$A6,Rpt,LinkRpt!K$2+1),"")</f>
        <v/>
      </c>
      <c r="BH10" s="182" t="str">
        <f>IF(LinkRpt!L$4=LinkRpt!L$2,VLOOKUP(LinkRpt!$A6,Rpt,LinkRpt!L$2+1),"")</f>
        <v/>
      </c>
      <c r="BI10" s="182" t="str">
        <f>IF(LinkRpt!M$4=LinkRpt!M$2,VLOOKUP(LinkRpt!$A6,Rpt,LinkRpt!M$2+1),"")</f>
        <v/>
      </c>
      <c r="BJ10" s="182" t="str">
        <f>IF(LinkRpt!N$4=LinkRpt!N$2,VLOOKUP(LinkRpt!$A6,Rpt,LinkRpt!N$2+1),"")</f>
        <v/>
      </c>
      <c r="BK10" s="182" t="str">
        <f>IF(LinkRpt!O$4=LinkRpt!O$2,VLOOKUP(LinkRpt!$A6,Rpt,LinkRpt!O$2+1),"")</f>
        <v/>
      </c>
      <c r="BL10" s="182" t="str">
        <f>IF(LinkRpt!P$4=LinkRpt!P$2,VLOOKUP(LinkRpt!$A6,Rpt,LinkRpt!P$2+1),"")</f>
        <v/>
      </c>
      <c r="BM10" s="182" t="str">
        <f>IF(LinkRpt!Q$4=LinkRpt!Q$2,VLOOKUP(LinkRpt!$A6,Rpt,LinkRpt!Q$2+1),"")</f>
        <v/>
      </c>
      <c r="BN10" s="182" t="str">
        <f>IF(LinkRpt!R$4=LinkRpt!R$2,VLOOKUP(LinkRpt!$A6,Rpt,LinkRpt!R$2+1),"")</f>
        <v/>
      </c>
      <c r="BO10" s="182" t="str">
        <f>IF(LinkRpt!S$4=LinkRpt!S$2,VLOOKUP(LinkRpt!$A6,Rpt,LinkRpt!S$2+1),"")</f>
        <v/>
      </c>
      <c r="BP10" s="182" t="str">
        <f>IF(LinkRpt!T$4=LinkRpt!T$2,VLOOKUP(LinkRpt!$A6,Rpt,LinkRpt!T$2+1),"")</f>
        <v/>
      </c>
      <c r="BQ10" s="182" t="str">
        <f>IF(LinkRpt!U$4=LinkRpt!U$2,VLOOKUP(LinkRpt!$A6,Rpt,LinkRpt!U$2+1),"")</f>
        <v/>
      </c>
      <c r="BR10" s="182" t="str">
        <f>IF(LinkRpt!V$4=LinkRpt!V$2,VLOOKUP(LinkRpt!$A6,Rpt,LinkRpt!V$2+1),"")</f>
        <v/>
      </c>
      <c r="BS10" s="182" t="str">
        <f>IF(LinkRpt!W$4=LinkRpt!W$2,VLOOKUP(LinkRpt!$A6,Rpt,LinkRpt!W$2+1),"")</f>
        <v/>
      </c>
      <c r="BT10" s="182" t="str">
        <f>IF(LinkRpt!X$4=LinkRpt!X$2,VLOOKUP(LinkRpt!$A6,Rpt,LinkRpt!X$2+1),"")</f>
        <v/>
      </c>
      <c r="BU10" s="182" t="str">
        <f>IF(LinkRpt!Y$4=LinkRpt!Y$2,VLOOKUP(LinkRpt!$A6,Rpt,LinkRpt!Y$2+1),"")</f>
        <v/>
      </c>
      <c r="BV10" s="182" t="str">
        <f>IF(LinkRpt!Z$4=LinkRpt!Z$2,VLOOKUP(LinkRpt!$A6,Rpt,LinkRpt!Z$2+1),"")</f>
        <v/>
      </c>
      <c r="BW10" s="182" t="str">
        <f>IF(LinkRpt!AA$4=LinkRpt!AA$2,VLOOKUP(LinkRpt!$A6,Rpt,LinkRpt!AA$2+1),"")</f>
        <v/>
      </c>
      <c r="BX10" s="182" t="str">
        <f>IF(LinkRpt!AB$4=LinkRpt!AB$2,VLOOKUP(LinkRpt!$A6,Rpt,LinkRpt!AB$2+1),"")</f>
        <v/>
      </c>
      <c r="BY10" s="182" t="str">
        <f>IF(LinkRpt!AC$4=LinkRpt!AC$2,VLOOKUP(LinkRpt!$A6,Rpt,LinkRpt!AC$2+1),"")</f>
        <v/>
      </c>
      <c r="BZ10" s="182" t="str">
        <f>IF(LinkRpt!AD$4=LinkRpt!AD$2,VLOOKUP(LinkRpt!$A6,Rpt,LinkRpt!AD$2+1),"")</f>
        <v/>
      </c>
      <c r="CA10" s="182" t="str">
        <f>IF(LinkRpt!AE$4=LinkRpt!AE$2,VLOOKUP(LinkRpt!$A6,Rpt,LinkRpt!AE$2+1),"")</f>
        <v/>
      </c>
      <c r="CB10" s="182">
        <f t="shared" ref="CB10:CB73" si="6">SUM(AX10:CA10)</f>
        <v>57080</v>
      </c>
      <c r="CC10" s="15">
        <v>1500</v>
      </c>
      <c r="CD10" s="16">
        <v>1500</v>
      </c>
      <c r="CE10" s="15">
        <v>1000</v>
      </c>
      <c r="CF10" s="16">
        <v>1000</v>
      </c>
      <c r="CG10" s="15">
        <v>5000</v>
      </c>
      <c r="CH10" s="16">
        <v>5000</v>
      </c>
      <c r="CI10" s="15">
        <v>8000</v>
      </c>
      <c r="CJ10" s="16">
        <f>1500+0</f>
        <v>1500</v>
      </c>
      <c r="CK10" s="17"/>
      <c r="CL10" s="16"/>
      <c r="CM10" s="15"/>
      <c r="CN10" s="16"/>
      <c r="CO10" s="18">
        <v>3920</v>
      </c>
      <c r="CP10" s="16">
        <v>11120</v>
      </c>
      <c r="CQ10" s="18">
        <v>3920</v>
      </c>
      <c r="CR10" s="16">
        <v>4620</v>
      </c>
      <c r="CS10" s="18">
        <v>3920</v>
      </c>
      <c r="CT10" s="16">
        <f>4620+4620</f>
        <v>9240</v>
      </c>
      <c r="CU10" s="18">
        <v>3920</v>
      </c>
      <c r="CV10" s="16">
        <f>0+4620</f>
        <v>4620</v>
      </c>
      <c r="CW10" s="18">
        <v>3920</v>
      </c>
      <c r="CX10" s="16">
        <v>0</v>
      </c>
      <c r="CY10" s="18">
        <v>3920</v>
      </c>
      <c r="CZ10" s="16">
        <v>4620</v>
      </c>
      <c r="DA10" s="18">
        <v>3920</v>
      </c>
      <c r="DB10" s="16">
        <v>4620</v>
      </c>
      <c r="DC10" s="18">
        <v>3920</v>
      </c>
      <c r="DD10" s="16">
        <v>4620</v>
      </c>
      <c r="DE10" s="18">
        <v>3920</v>
      </c>
      <c r="DF10" s="16">
        <v>4620</v>
      </c>
      <c r="DG10" s="17"/>
      <c r="DH10" s="16"/>
      <c r="DI10" s="17"/>
      <c r="DJ10" s="16"/>
      <c r="DK10" s="82"/>
      <c r="DL10" s="85"/>
      <c r="DM10" s="16"/>
      <c r="DN10" s="85"/>
      <c r="DO10" s="16"/>
      <c r="DP10" s="85"/>
      <c r="DQ10" s="16"/>
      <c r="DR10" s="85"/>
      <c r="DS10" s="16"/>
      <c r="DT10" s="85"/>
      <c r="DU10" s="16"/>
      <c r="DV10" s="85"/>
      <c r="DW10" s="16"/>
      <c r="DX10" s="85"/>
      <c r="DY10" s="16"/>
      <c r="DZ10" s="85"/>
      <c r="EA10" s="16"/>
      <c r="EB10" s="85"/>
      <c r="EC10" s="16"/>
      <c r="ED10" s="85"/>
      <c r="EE10" s="16"/>
      <c r="EF10" s="85"/>
      <c r="EG10" s="16"/>
      <c r="EH10" s="17"/>
      <c r="EI10" s="16"/>
      <c r="EJ10" s="19"/>
      <c r="EK10" s="17"/>
      <c r="EL10" s="16"/>
      <c r="EM10" s="17"/>
      <c r="EN10" s="16"/>
      <c r="EO10" s="17"/>
      <c r="EP10" s="16"/>
      <c r="EQ10" s="17"/>
      <c r="ER10" s="16"/>
      <c r="ES10" s="17"/>
      <c r="ET10" s="16"/>
      <c r="EU10" s="17"/>
      <c r="EV10" s="16"/>
      <c r="EW10" s="15"/>
      <c r="EX10" s="16"/>
      <c r="EY10" s="15"/>
      <c r="EZ10" s="16"/>
      <c r="FA10" s="15"/>
      <c r="FB10" s="16"/>
      <c r="FC10" s="15"/>
      <c r="FD10" s="16"/>
      <c r="FE10" s="15"/>
      <c r="FF10" s="16"/>
      <c r="FG10" s="15"/>
      <c r="FH10" s="16"/>
      <c r="FI10" s="20">
        <f t="shared" si="2"/>
        <v>50780</v>
      </c>
      <c r="FJ10" s="20">
        <f t="shared" si="3"/>
        <v>57080</v>
      </c>
      <c r="FK10" s="21">
        <f t="shared" si="4"/>
        <v>-6300</v>
      </c>
      <c r="FL10" s="1" t="str">
        <f t="shared" ref="FL10:FL73" si="7">IF(CB10=FJ10,"","X")</f>
        <v/>
      </c>
    </row>
    <row r="11" spans="1:168" ht="24.75" customHeight="1">
      <c r="A11" s="239">
        <v>2200003</v>
      </c>
      <c r="B11" s="8" t="s">
        <v>23</v>
      </c>
      <c r="C11" s="240" t="s">
        <v>24</v>
      </c>
      <c r="D11" s="9" t="s">
        <v>1414</v>
      </c>
      <c r="E11" s="9" t="s">
        <v>1412</v>
      </c>
      <c r="F11" s="10" t="s">
        <v>25</v>
      </c>
      <c r="G11" s="142"/>
      <c r="H11" s="24"/>
      <c r="I11" s="313"/>
      <c r="J11" s="24"/>
      <c r="K11" s="12">
        <v>6600</v>
      </c>
      <c r="L11" s="24" t="s">
        <v>1564</v>
      </c>
      <c r="M11" s="246">
        <f t="shared" si="0"/>
        <v>57080</v>
      </c>
      <c r="N11" s="14">
        <f t="shared" si="5"/>
        <v>4620</v>
      </c>
      <c r="O11" s="15">
        <v>1500</v>
      </c>
      <c r="P11" s="15">
        <v>1000</v>
      </c>
      <c r="Q11" s="15">
        <v>5000</v>
      </c>
      <c r="R11" s="15">
        <v>8000</v>
      </c>
      <c r="S11" s="182"/>
      <c r="T11" s="16">
        <v>1500</v>
      </c>
      <c r="U11" s="16">
        <v>1000</v>
      </c>
      <c r="V11" s="16">
        <v>5000</v>
      </c>
      <c r="W11" s="16">
        <v>8000</v>
      </c>
      <c r="X11" s="182"/>
      <c r="Y11" s="16">
        <f>IF(($CB11-SUM($T11:X11))&gt;=$K11*0.7,$K11*0.7,($CB11-SUM($T11:X11)))</f>
        <v>4620</v>
      </c>
      <c r="Z11" s="16">
        <f>IF(($CB11-SUM($T11:Y11))&gt;=$K11*0.7,$K11*0.7,($CB11-SUM($T11:Y11)))</f>
        <v>4620</v>
      </c>
      <c r="AA11" s="16">
        <f>IF(($CB11-SUM($T11:Z11))&gt;=$K11*0.7,$K11*0.7,($CB11-SUM($T11:Z11)))</f>
        <v>4620</v>
      </c>
      <c r="AB11" s="16">
        <f>IF(($CB11-SUM($T11:AA11))&gt;=$K11*0.7,$K11*0.7,($CB11-SUM($T11:AA11)))</f>
        <v>4620</v>
      </c>
      <c r="AC11" s="16">
        <f>IF(($CB11-SUM($T11:AB11))&gt;=$K11*0.7,$K11*0.7,($CB11-SUM($T11:AB11)))</f>
        <v>4620</v>
      </c>
      <c r="AD11" s="16">
        <f>IF(($CB11-SUM($T11:AC11))&gt;=$K11*0.7,$K11*0.7,($CB11-SUM($T11:AC11)))</f>
        <v>4620</v>
      </c>
      <c r="AE11" s="16">
        <f>IF(($CB11-SUM($T11:AD11))&gt;=$K11*0.7,$K11*0.7,($CB11-SUM($T11:AD11)))</f>
        <v>4620</v>
      </c>
      <c r="AF11" s="16">
        <f>IF(($CB11-SUM($T11:AE11))&gt;=$K11*0.7,$K11*0.7,($CB11-SUM($T11:AE11)))</f>
        <v>4620</v>
      </c>
      <c r="AG11" s="16">
        <f>IF(($CB11-SUM($T11:AF11))&gt;=$K11*0.7,$K11*0.7,($CB11-SUM($T11:AF11)))</f>
        <v>0</v>
      </c>
      <c r="AH11" s="16">
        <f>IF(($CB11-SUM($T11:AG11))&gt;=$K11*0.7,$K11*0.7,($CB11-SUM($T11:AG11)))</f>
        <v>0</v>
      </c>
      <c r="AI11" s="16">
        <f>IF(($CB11-SUM($T11:AH11))&gt;=$K11*0.7,$K11*0.7,($CB11-SUM($T11:AH11)))</f>
        <v>0</v>
      </c>
      <c r="AJ11" s="16">
        <f>IF(($CB11-SUM($T11:AI11))&gt;=$K11*0.7,$K11*0.7,($CB11-SUM($T11:AI11)))</f>
        <v>0</v>
      </c>
      <c r="AK11" s="16">
        <f>IF(($CB11-SUM($T11:AJ11))&gt;=$K11*0.7,$K11*0.7,($CB11-SUM($T11:AJ11)))</f>
        <v>0</v>
      </c>
      <c r="AL11" s="16">
        <f>IF(($CB11-SUM($T11:AK11))&gt;=$K11*0.7,$K11*0.7,($CB11-SUM($T11:AK11)))</f>
        <v>0</v>
      </c>
      <c r="AM11" s="16">
        <f>IF(($CB11-SUM($T11:AL11))&gt;=$K11*0.7,$K11*0.7,($CB11-SUM($T11:AL11)))</f>
        <v>0</v>
      </c>
      <c r="AN11" s="16">
        <f>IF(($CB11-SUM($T11:AM11))&gt;=$K11*0.7,$K11*0.7,($CB11-SUM($T11:AM11)))</f>
        <v>0</v>
      </c>
      <c r="AO11" s="16">
        <f>IF(($CB11-SUM($T11:AN11))&gt;=$K11*0.7,$K11*0.7,($CB11-SUM($T11:AN11)))</f>
        <v>0</v>
      </c>
      <c r="AP11" s="16">
        <f>IF(($CB11-SUM($T11:AO11))&gt;=$K11*0.7,$K11*0.7,($CB11-SUM($T11:AO11)))</f>
        <v>0</v>
      </c>
      <c r="AQ11" s="16">
        <f>IF(($CB11-SUM($T11:AP11))&gt;=$K11*0.7,$K11*0.7,($CB11-SUM($T11:AP11)))</f>
        <v>0</v>
      </c>
      <c r="AR11" s="16">
        <f>IF(($CB11-SUM($T11:AQ11))&gt;=$K11*0.7,$K11*0.7,($CB11-SUM($T11:AQ11)))</f>
        <v>0</v>
      </c>
      <c r="AS11" s="16">
        <f>IF(($CB11-SUM($T11:AR11))&gt;=$K11*0.7,$K11*0.7,($CB11-SUM($T11:AR11)))</f>
        <v>0</v>
      </c>
      <c r="AT11" s="16">
        <f>IF(($CB11-SUM($T11:AS11))&gt;=$K11*0.7,$K11*0.7,($CB11-SUM($T11:AS11)))</f>
        <v>0</v>
      </c>
      <c r="AU11" s="16">
        <f>IF(($CB11-SUM($T11:AT11))&gt;=$K11*0.7,$K11*0.7,($CB11-SUM($T11:AT11)))</f>
        <v>0</v>
      </c>
      <c r="AV11" s="16">
        <f>IF(($CB11-SUM($T11:AU11))&gt;=$K11*0.7,$K11*0.7,($CB11-SUM($T11:AU11)))</f>
        <v>0</v>
      </c>
      <c r="AW11" s="182">
        <f t="shared" si="1"/>
        <v>52460</v>
      </c>
      <c r="AX11" s="182">
        <f>IF(LinkRpt!B$4=LinkRpt!B$2,VLOOKUP(LinkRpt!$A7,Rpt,LinkRpt!B$2+1),"")</f>
        <v>52460</v>
      </c>
      <c r="AY11" s="182">
        <f>IF(LinkRpt!C$4=LinkRpt!C$2,VLOOKUP(LinkRpt!$A7,Rpt,LinkRpt!C$2+1),"")</f>
        <v>0</v>
      </c>
      <c r="AZ11" s="182">
        <f>IF(LinkRpt!D$4=LinkRpt!D$2,VLOOKUP(LinkRpt!$A7,Rpt,LinkRpt!D$2+1),"")</f>
        <v>0</v>
      </c>
      <c r="BA11" s="182" t="str">
        <f>IF(LinkRpt!E$4=LinkRpt!E$2,VLOOKUP(LinkRpt!$A7,Rpt,LinkRpt!E$2+1),"")</f>
        <v/>
      </c>
      <c r="BB11" s="182">
        <f>IF(LinkRpt!F$4=LinkRpt!F$2,VLOOKUP(LinkRpt!$A7,Rpt,LinkRpt!F$2+1),"")</f>
        <v>0</v>
      </c>
      <c r="BC11" s="182">
        <f>IF(LinkRpt!G$4=LinkRpt!G$2,VLOOKUP(LinkRpt!$A7,Rpt,LinkRpt!G$2+1),"")</f>
        <v>0</v>
      </c>
      <c r="BD11" s="182">
        <f>IF(LinkRpt!H$4=LinkRpt!H$2,VLOOKUP(LinkRpt!$A7,Rpt,LinkRpt!H$2+1),"")</f>
        <v>0</v>
      </c>
      <c r="BE11" s="182" t="str">
        <f>IF(LinkRpt!I$4=LinkRpt!I$2,VLOOKUP(LinkRpt!$A7,Rpt,LinkRpt!I$2+1),"")</f>
        <v/>
      </c>
      <c r="BF11" s="182" t="str">
        <f>IF(LinkRpt!J$4=LinkRpt!J$2,VLOOKUP(LinkRpt!$A7,Rpt,LinkRpt!J$2+1),"")</f>
        <v/>
      </c>
      <c r="BG11" s="182" t="str">
        <f>IF(LinkRpt!K$4=LinkRpt!K$2,VLOOKUP(LinkRpt!$A7,Rpt,LinkRpt!K$2+1),"")</f>
        <v/>
      </c>
      <c r="BH11" s="182" t="str">
        <f>IF(LinkRpt!L$4=LinkRpt!L$2,VLOOKUP(LinkRpt!$A7,Rpt,LinkRpt!L$2+1),"")</f>
        <v/>
      </c>
      <c r="BI11" s="182" t="str">
        <f>IF(LinkRpt!M$4=LinkRpt!M$2,VLOOKUP(LinkRpt!$A7,Rpt,LinkRpt!M$2+1),"")</f>
        <v/>
      </c>
      <c r="BJ11" s="182" t="str">
        <f>IF(LinkRpt!N$4=LinkRpt!N$2,VLOOKUP(LinkRpt!$A7,Rpt,LinkRpt!N$2+1),"")</f>
        <v/>
      </c>
      <c r="BK11" s="182" t="str">
        <f>IF(LinkRpt!O$4=LinkRpt!O$2,VLOOKUP(LinkRpt!$A7,Rpt,LinkRpt!O$2+1),"")</f>
        <v/>
      </c>
      <c r="BL11" s="182" t="str">
        <f>IF(LinkRpt!P$4=LinkRpt!P$2,VLOOKUP(LinkRpt!$A7,Rpt,LinkRpt!P$2+1),"")</f>
        <v/>
      </c>
      <c r="BM11" s="182" t="str">
        <f>IF(LinkRpt!Q$4=LinkRpt!Q$2,VLOOKUP(LinkRpt!$A7,Rpt,LinkRpt!Q$2+1),"")</f>
        <v/>
      </c>
      <c r="BN11" s="182" t="str">
        <f>IF(LinkRpt!R$4=LinkRpt!R$2,VLOOKUP(LinkRpt!$A7,Rpt,LinkRpt!R$2+1),"")</f>
        <v/>
      </c>
      <c r="BO11" s="182" t="str">
        <f>IF(LinkRpt!S$4=LinkRpt!S$2,VLOOKUP(LinkRpt!$A7,Rpt,LinkRpt!S$2+1),"")</f>
        <v/>
      </c>
      <c r="BP11" s="182" t="str">
        <f>IF(LinkRpt!T$4=LinkRpt!T$2,VLOOKUP(LinkRpt!$A7,Rpt,LinkRpt!T$2+1),"")</f>
        <v/>
      </c>
      <c r="BQ11" s="182" t="str">
        <f>IF(LinkRpt!U$4=LinkRpt!U$2,VLOOKUP(LinkRpt!$A7,Rpt,LinkRpt!U$2+1),"")</f>
        <v/>
      </c>
      <c r="BR11" s="182" t="str">
        <f>IF(LinkRpt!V$4=LinkRpt!V$2,VLOOKUP(LinkRpt!$A7,Rpt,LinkRpt!V$2+1),"")</f>
        <v/>
      </c>
      <c r="BS11" s="182" t="str">
        <f>IF(LinkRpt!W$4=LinkRpt!W$2,VLOOKUP(LinkRpt!$A7,Rpt,LinkRpt!W$2+1),"")</f>
        <v/>
      </c>
      <c r="BT11" s="182" t="str">
        <f>IF(LinkRpt!X$4=LinkRpt!X$2,VLOOKUP(LinkRpt!$A7,Rpt,LinkRpt!X$2+1),"")</f>
        <v/>
      </c>
      <c r="BU11" s="182" t="str">
        <f>IF(LinkRpt!Y$4=LinkRpt!Y$2,VLOOKUP(LinkRpt!$A7,Rpt,LinkRpt!Y$2+1),"")</f>
        <v/>
      </c>
      <c r="BV11" s="182" t="str">
        <f>IF(LinkRpt!Z$4=LinkRpt!Z$2,VLOOKUP(LinkRpt!$A7,Rpt,LinkRpt!Z$2+1),"")</f>
        <v/>
      </c>
      <c r="BW11" s="182" t="str">
        <f>IF(LinkRpt!AA$4=LinkRpt!AA$2,VLOOKUP(LinkRpt!$A7,Rpt,LinkRpt!AA$2+1),"")</f>
        <v/>
      </c>
      <c r="BX11" s="182" t="str">
        <f>IF(LinkRpt!AB$4=LinkRpt!AB$2,VLOOKUP(LinkRpt!$A7,Rpt,LinkRpt!AB$2+1),"")</f>
        <v/>
      </c>
      <c r="BY11" s="182" t="str">
        <f>IF(LinkRpt!AC$4=LinkRpt!AC$2,VLOOKUP(LinkRpt!$A7,Rpt,LinkRpt!AC$2+1),"")</f>
        <v/>
      </c>
      <c r="BZ11" s="182" t="str">
        <f>IF(LinkRpt!AD$4=LinkRpt!AD$2,VLOOKUP(LinkRpt!$A7,Rpt,LinkRpt!AD$2+1),"")</f>
        <v/>
      </c>
      <c r="CA11" s="182" t="str">
        <f>IF(LinkRpt!AE$4=LinkRpt!AE$2,VLOOKUP(LinkRpt!$A7,Rpt,LinkRpt!AE$2+1),"")</f>
        <v/>
      </c>
      <c r="CB11" s="182">
        <f t="shared" si="6"/>
        <v>52460</v>
      </c>
      <c r="CC11" s="15">
        <v>1500</v>
      </c>
      <c r="CD11" s="16">
        <v>1500</v>
      </c>
      <c r="CE11" s="15">
        <v>1000</v>
      </c>
      <c r="CF11" s="16">
        <v>1000</v>
      </c>
      <c r="CG11" s="15">
        <v>5000</v>
      </c>
      <c r="CH11" s="16">
        <v>5000</v>
      </c>
      <c r="CI11" s="15">
        <v>8000</v>
      </c>
      <c r="CJ11" s="16">
        <f>1500+0</f>
        <v>1500</v>
      </c>
      <c r="CK11" s="17"/>
      <c r="CL11" s="16"/>
      <c r="CM11" s="15"/>
      <c r="CN11" s="16"/>
      <c r="CO11" s="18">
        <v>4620</v>
      </c>
      <c r="CP11" s="16">
        <v>11120</v>
      </c>
      <c r="CQ11" s="18">
        <v>4620</v>
      </c>
      <c r="CR11" s="16">
        <v>4620</v>
      </c>
      <c r="CS11" s="18">
        <v>4620</v>
      </c>
      <c r="CT11" s="16">
        <v>4620</v>
      </c>
      <c r="CU11" s="18">
        <v>4620</v>
      </c>
      <c r="CV11" s="16">
        <v>4620</v>
      </c>
      <c r="CW11" s="18">
        <v>4620</v>
      </c>
      <c r="CX11" s="16">
        <v>4620</v>
      </c>
      <c r="CY11" s="18">
        <v>4620</v>
      </c>
      <c r="CZ11" s="16">
        <v>4620</v>
      </c>
      <c r="DA11" s="18">
        <v>4620</v>
      </c>
      <c r="DB11" s="16">
        <v>4620</v>
      </c>
      <c r="DC11" s="18">
        <v>4620</v>
      </c>
      <c r="DD11" s="16">
        <v>4620</v>
      </c>
      <c r="DE11" s="18">
        <v>4620</v>
      </c>
      <c r="DF11" s="16"/>
      <c r="DG11" s="17"/>
      <c r="DH11" s="16"/>
      <c r="DI11" s="17"/>
      <c r="DJ11" s="16"/>
      <c r="DK11" s="82"/>
      <c r="DL11" s="85"/>
      <c r="DM11" s="16"/>
      <c r="DN11" s="85"/>
      <c r="DO11" s="16"/>
      <c r="DP11" s="85"/>
      <c r="DQ11" s="16"/>
      <c r="DR11" s="85"/>
      <c r="DS11" s="16"/>
      <c r="DT11" s="85"/>
      <c r="DU11" s="16"/>
      <c r="DV11" s="85"/>
      <c r="DW11" s="16"/>
      <c r="DX11" s="85"/>
      <c r="DY11" s="16"/>
      <c r="DZ11" s="85"/>
      <c r="EA11" s="16"/>
      <c r="EB11" s="85"/>
      <c r="EC11" s="16"/>
      <c r="ED11" s="85"/>
      <c r="EE11" s="16"/>
      <c r="EF11" s="85"/>
      <c r="EG11" s="16"/>
      <c r="EH11" s="17"/>
      <c r="EI11" s="16"/>
      <c r="EJ11" s="19"/>
      <c r="EK11" s="17"/>
      <c r="EL11" s="16"/>
      <c r="EM11" s="17"/>
      <c r="EN11" s="16"/>
      <c r="EO11" s="17"/>
      <c r="EP11" s="16"/>
      <c r="EQ11" s="17"/>
      <c r="ER11" s="16"/>
      <c r="ES11" s="17"/>
      <c r="ET11" s="16"/>
      <c r="EU11" s="17"/>
      <c r="EV11" s="16"/>
      <c r="EW11" s="15"/>
      <c r="EX11" s="16"/>
      <c r="EY11" s="15"/>
      <c r="EZ11" s="16"/>
      <c r="FA11" s="15"/>
      <c r="FB11" s="16"/>
      <c r="FC11" s="15"/>
      <c r="FD11" s="16"/>
      <c r="FE11" s="15"/>
      <c r="FF11" s="16"/>
      <c r="FG11" s="15"/>
      <c r="FH11" s="16"/>
      <c r="FI11" s="20">
        <f t="shared" si="2"/>
        <v>57080</v>
      </c>
      <c r="FJ11" s="20">
        <f t="shared" si="3"/>
        <v>52460</v>
      </c>
      <c r="FK11" s="21">
        <f t="shared" si="4"/>
        <v>4620</v>
      </c>
      <c r="FL11" s="1" t="str">
        <f t="shared" si="7"/>
        <v/>
      </c>
    </row>
    <row r="12" spans="1:168" ht="25.5" customHeight="1">
      <c r="A12" s="239">
        <v>2200004</v>
      </c>
      <c r="B12" s="8" t="s">
        <v>573</v>
      </c>
      <c r="C12" s="240" t="s">
        <v>574</v>
      </c>
      <c r="D12" s="9" t="s">
        <v>1414</v>
      </c>
      <c r="E12" s="9" t="s">
        <v>1411</v>
      </c>
      <c r="F12" s="83" t="s">
        <v>575</v>
      </c>
      <c r="G12" s="22"/>
      <c r="H12" s="84" t="s">
        <v>1418</v>
      </c>
      <c r="I12" s="314"/>
      <c r="J12" s="84"/>
      <c r="K12" s="62">
        <v>0</v>
      </c>
      <c r="L12" s="84" t="s">
        <v>1564</v>
      </c>
      <c r="M12" s="246">
        <f t="shared" si="0"/>
        <v>15500</v>
      </c>
      <c r="N12" s="14">
        <f t="shared" si="5"/>
        <v>0</v>
      </c>
      <c r="O12" s="15">
        <v>1500</v>
      </c>
      <c r="P12" s="15">
        <v>1000</v>
      </c>
      <c r="Q12" s="15">
        <v>5000</v>
      </c>
      <c r="R12" s="15">
        <v>8000</v>
      </c>
      <c r="S12" s="182"/>
      <c r="T12" s="16">
        <v>1500</v>
      </c>
      <c r="U12" s="16">
        <v>1000</v>
      </c>
      <c r="V12" s="16">
        <v>5000</v>
      </c>
      <c r="W12" s="16">
        <v>8000</v>
      </c>
      <c r="X12" s="182"/>
      <c r="Y12" s="16">
        <f>IF(($CB12-SUM($T12:X12))&gt;=$K12*0.7,$K12*0.7,($CB12-SUM($T12:X12)))</f>
        <v>0</v>
      </c>
      <c r="Z12" s="16">
        <f>IF(($CB12-SUM($T12:Y12))&gt;=$K12*0.7,$K12*0.7,($CB12-SUM($T12:Y12)))</f>
        <v>0</v>
      </c>
      <c r="AA12" s="16">
        <f>IF(($CB12-SUM($T12:Z12))&gt;=$K12*0.7,$K12*0.7,($CB12-SUM($T12:Z12)))</f>
        <v>0</v>
      </c>
      <c r="AB12" s="16">
        <f>IF(($CB12-SUM($T12:AA12))&gt;=$K12*0.7,$K12*0.7,($CB12-SUM($T12:AA12)))</f>
        <v>0</v>
      </c>
      <c r="AC12" s="16">
        <f>IF(($CB12-SUM($T12:AB12))&gt;=$K12*0.7,$K12*0.7,($CB12-SUM($T12:AB12)))</f>
        <v>0</v>
      </c>
      <c r="AD12" s="16">
        <f>IF(($CB12-SUM($T12:AC12))&gt;=$K12*0.7,$K12*0.7,($CB12-SUM($T12:AC12)))</f>
        <v>0</v>
      </c>
      <c r="AE12" s="16">
        <f>IF(($CB12-SUM($T12:AD12))&gt;=$K12*0.7,$K12*0.7,($CB12-SUM($T12:AD12)))</f>
        <v>0</v>
      </c>
      <c r="AF12" s="16">
        <f>IF(($CB12-SUM($T12:AE12))&gt;=$K12*0.7,$K12*0.7,($CB12-SUM($T12:AE12)))</f>
        <v>0</v>
      </c>
      <c r="AG12" s="16">
        <f>IF(($CB12-SUM($T12:AF12))&gt;=$K12*0.7,$K12*0.7,($CB12-SUM($T12:AF12)))</f>
        <v>0</v>
      </c>
      <c r="AH12" s="16">
        <f>IF(($CB12-SUM($T12:AG12))&gt;=$K12*0.7,$K12*0.7,($CB12-SUM($T12:AG12)))</f>
        <v>0</v>
      </c>
      <c r="AI12" s="16">
        <f>IF(($CB12-SUM($T12:AH12))&gt;=$K12*0.7,$K12*0.7,($CB12-SUM($T12:AH12)))</f>
        <v>0</v>
      </c>
      <c r="AJ12" s="16">
        <f>IF(($CB12-SUM($T12:AI12))&gt;=$K12*0.7,$K12*0.7,($CB12-SUM($T12:AI12)))</f>
        <v>0</v>
      </c>
      <c r="AK12" s="16">
        <f>IF(($CB12-SUM($T12:AJ12))&gt;=$K12*0.7,$K12*0.7,($CB12-SUM($T12:AJ12)))</f>
        <v>0</v>
      </c>
      <c r="AL12" s="16">
        <f>IF(($CB12-SUM($T12:AK12))&gt;=$K12*0.7,$K12*0.7,($CB12-SUM($T12:AK12)))</f>
        <v>0</v>
      </c>
      <c r="AM12" s="16">
        <f>IF(($CB12-SUM($T12:AL12))&gt;=$K12*0.7,$K12*0.7,($CB12-SUM($T12:AL12)))</f>
        <v>0</v>
      </c>
      <c r="AN12" s="16">
        <f>IF(($CB12-SUM($T12:AM12))&gt;=$K12*0.7,$K12*0.7,($CB12-SUM($T12:AM12)))</f>
        <v>0</v>
      </c>
      <c r="AO12" s="16">
        <f>IF(($CB12-SUM($T12:AN12))&gt;=$K12*0.7,$K12*0.7,($CB12-SUM($T12:AN12)))</f>
        <v>0</v>
      </c>
      <c r="AP12" s="16">
        <f>IF(($CB12-SUM($T12:AO12))&gt;=$K12*0.7,$K12*0.7,($CB12-SUM($T12:AO12)))</f>
        <v>0</v>
      </c>
      <c r="AQ12" s="16">
        <f>IF(($CB12-SUM($T12:AP12))&gt;=$K12*0.7,$K12*0.7,($CB12-SUM($T12:AP12)))</f>
        <v>0</v>
      </c>
      <c r="AR12" s="16">
        <f>IF(($CB12-SUM($T12:AQ12))&gt;=$K12*0.7,$K12*0.7,($CB12-SUM($T12:AQ12)))</f>
        <v>0</v>
      </c>
      <c r="AS12" s="16">
        <f>IF(($CB12-SUM($T12:AR12))&gt;=$K12*0.7,$K12*0.7,($CB12-SUM($T12:AR12)))</f>
        <v>0</v>
      </c>
      <c r="AT12" s="16">
        <f>IF(($CB12-SUM($T12:AS12))&gt;=$K12*0.7,$K12*0.7,($CB12-SUM($T12:AS12)))</f>
        <v>0</v>
      </c>
      <c r="AU12" s="16">
        <f>IF(($CB12-SUM($T12:AT12))&gt;=$K12*0.7,$K12*0.7,($CB12-SUM($T12:AT12)))</f>
        <v>0</v>
      </c>
      <c r="AV12" s="16">
        <f>IF(($CB12-SUM($T12:AU12))&gt;=$K12*0.7,$K12*0.7,($CB12-SUM($T12:AU12)))</f>
        <v>0</v>
      </c>
      <c r="AW12" s="182">
        <f t="shared" si="1"/>
        <v>15500</v>
      </c>
      <c r="AX12" s="182">
        <f>IF(LinkRpt!B$4=LinkRpt!B$2,VLOOKUP(LinkRpt!$A8,Rpt,LinkRpt!B$2+1),"")</f>
        <v>15500</v>
      </c>
      <c r="AY12" s="182">
        <f>IF(LinkRpt!C$4=LinkRpt!C$2,VLOOKUP(LinkRpt!$A8,Rpt,LinkRpt!C$2+1),"")</f>
        <v>0</v>
      </c>
      <c r="AZ12" s="182">
        <f>IF(LinkRpt!D$4=LinkRpt!D$2,VLOOKUP(LinkRpt!$A8,Rpt,LinkRpt!D$2+1),"")</f>
        <v>0</v>
      </c>
      <c r="BA12" s="182" t="str">
        <f>IF(LinkRpt!E$4=LinkRpt!E$2,VLOOKUP(LinkRpt!$A8,Rpt,LinkRpt!E$2+1),"")</f>
        <v/>
      </c>
      <c r="BB12" s="182">
        <f>IF(LinkRpt!F$4=LinkRpt!F$2,VLOOKUP(LinkRpt!$A8,Rpt,LinkRpt!F$2+1),"")</f>
        <v>0</v>
      </c>
      <c r="BC12" s="182">
        <f>IF(LinkRpt!G$4=LinkRpt!G$2,VLOOKUP(LinkRpt!$A8,Rpt,LinkRpt!G$2+1),"")</f>
        <v>0</v>
      </c>
      <c r="BD12" s="182">
        <f>IF(LinkRpt!H$4=LinkRpt!H$2,VLOOKUP(LinkRpt!$A8,Rpt,LinkRpt!H$2+1),"")</f>
        <v>0</v>
      </c>
      <c r="BE12" s="182" t="str">
        <f>IF(LinkRpt!I$4=LinkRpt!I$2,VLOOKUP(LinkRpt!$A8,Rpt,LinkRpt!I$2+1),"")</f>
        <v/>
      </c>
      <c r="BF12" s="182" t="str">
        <f>IF(LinkRpt!J$4=LinkRpt!J$2,VLOOKUP(LinkRpt!$A8,Rpt,LinkRpt!J$2+1),"")</f>
        <v/>
      </c>
      <c r="BG12" s="182" t="str">
        <f>IF(LinkRpt!K$4=LinkRpt!K$2,VLOOKUP(LinkRpt!$A8,Rpt,LinkRpt!K$2+1),"")</f>
        <v/>
      </c>
      <c r="BH12" s="182" t="str">
        <f>IF(LinkRpt!L$4=LinkRpt!L$2,VLOOKUP(LinkRpt!$A8,Rpt,LinkRpt!L$2+1),"")</f>
        <v/>
      </c>
      <c r="BI12" s="182" t="str">
        <f>IF(LinkRpt!M$4=LinkRpt!M$2,VLOOKUP(LinkRpt!$A8,Rpt,LinkRpt!M$2+1),"")</f>
        <v/>
      </c>
      <c r="BJ12" s="182" t="str">
        <f>IF(LinkRpt!N$4=LinkRpt!N$2,VLOOKUP(LinkRpt!$A8,Rpt,LinkRpt!N$2+1),"")</f>
        <v/>
      </c>
      <c r="BK12" s="182" t="str">
        <f>IF(LinkRpt!O$4=LinkRpt!O$2,VLOOKUP(LinkRpt!$A8,Rpt,LinkRpt!O$2+1),"")</f>
        <v/>
      </c>
      <c r="BL12" s="182" t="str">
        <f>IF(LinkRpt!P$4=LinkRpt!P$2,VLOOKUP(LinkRpt!$A8,Rpt,LinkRpt!P$2+1),"")</f>
        <v/>
      </c>
      <c r="BM12" s="182" t="str">
        <f>IF(LinkRpt!Q$4=LinkRpt!Q$2,VLOOKUP(LinkRpt!$A8,Rpt,LinkRpt!Q$2+1),"")</f>
        <v/>
      </c>
      <c r="BN12" s="182" t="str">
        <f>IF(LinkRpt!R$4=LinkRpt!R$2,VLOOKUP(LinkRpt!$A8,Rpt,LinkRpt!R$2+1),"")</f>
        <v/>
      </c>
      <c r="BO12" s="182" t="str">
        <f>IF(LinkRpt!S$4=LinkRpt!S$2,VLOOKUP(LinkRpt!$A8,Rpt,LinkRpt!S$2+1),"")</f>
        <v/>
      </c>
      <c r="BP12" s="182" t="str">
        <f>IF(LinkRpt!T$4=LinkRpt!T$2,VLOOKUP(LinkRpt!$A8,Rpt,LinkRpt!T$2+1),"")</f>
        <v/>
      </c>
      <c r="BQ12" s="182" t="str">
        <f>IF(LinkRpt!U$4=LinkRpt!U$2,VLOOKUP(LinkRpt!$A8,Rpt,LinkRpt!U$2+1),"")</f>
        <v/>
      </c>
      <c r="BR12" s="182" t="str">
        <f>IF(LinkRpt!V$4=LinkRpt!V$2,VLOOKUP(LinkRpt!$A8,Rpt,LinkRpt!V$2+1),"")</f>
        <v/>
      </c>
      <c r="BS12" s="182" t="str">
        <f>IF(LinkRpt!W$4=LinkRpt!W$2,VLOOKUP(LinkRpt!$A8,Rpt,LinkRpt!W$2+1),"")</f>
        <v/>
      </c>
      <c r="BT12" s="182" t="str">
        <f>IF(LinkRpt!X$4=LinkRpt!X$2,VLOOKUP(LinkRpt!$A8,Rpt,LinkRpt!X$2+1),"")</f>
        <v/>
      </c>
      <c r="BU12" s="182" t="str">
        <f>IF(LinkRpt!Y$4=LinkRpt!Y$2,VLOOKUP(LinkRpt!$A8,Rpt,LinkRpt!Y$2+1),"")</f>
        <v/>
      </c>
      <c r="BV12" s="182" t="str">
        <f>IF(LinkRpt!Z$4=LinkRpt!Z$2,VLOOKUP(LinkRpt!$A8,Rpt,LinkRpt!Z$2+1),"")</f>
        <v/>
      </c>
      <c r="BW12" s="182" t="str">
        <f>IF(LinkRpt!AA$4=LinkRpt!AA$2,VLOOKUP(LinkRpt!$A8,Rpt,LinkRpt!AA$2+1),"")</f>
        <v/>
      </c>
      <c r="BX12" s="182" t="str">
        <f>IF(LinkRpt!AB$4=LinkRpt!AB$2,VLOOKUP(LinkRpt!$A8,Rpt,LinkRpt!AB$2+1),"")</f>
        <v/>
      </c>
      <c r="BY12" s="182" t="str">
        <f>IF(LinkRpt!AC$4=LinkRpt!AC$2,VLOOKUP(LinkRpt!$A8,Rpt,LinkRpt!AC$2+1),"")</f>
        <v/>
      </c>
      <c r="BZ12" s="182" t="str">
        <f>IF(LinkRpt!AD$4=LinkRpt!AD$2,VLOOKUP(LinkRpt!$A8,Rpt,LinkRpt!AD$2+1),"")</f>
        <v/>
      </c>
      <c r="CA12" s="182" t="str">
        <f>IF(LinkRpt!AE$4=LinkRpt!AE$2,VLOOKUP(LinkRpt!$A8,Rpt,LinkRpt!AE$2+1),"")</f>
        <v/>
      </c>
      <c r="CB12" s="182">
        <f t="shared" si="6"/>
        <v>15500</v>
      </c>
      <c r="CC12" s="15">
        <v>1500</v>
      </c>
      <c r="CD12" s="16">
        <v>1500</v>
      </c>
      <c r="CE12" s="15">
        <v>1000</v>
      </c>
      <c r="CF12" s="16">
        <v>1000</v>
      </c>
      <c r="CG12" s="15">
        <v>5000</v>
      </c>
      <c r="CH12" s="16">
        <v>5000</v>
      </c>
      <c r="CI12" s="15">
        <v>8000</v>
      </c>
      <c r="CJ12" s="16">
        <f>1500+0</f>
        <v>1500</v>
      </c>
      <c r="CK12" s="15"/>
      <c r="CL12" s="16"/>
      <c r="CM12" s="18">
        <v>0</v>
      </c>
      <c r="CN12" s="16"/>
      <c r="CO12" s="18">
        <v>0</v>
      </c>
      <c r="CP12" s="16"/>
      <c r="CQ12" s="18">
        <v>0</v>
      </c>
      <c r="CR12" s="16"/>
      <c r="CS12" s="18">
        <v>0</v>
      </c>
      <c r="CT12" s="16">
        <v>6500</v>
      </c>
      <c r="CU12" s="18">
        <v>0</v>
      </c>
      <c r="CV12" s="16"/>
      <c r="CW12" s="18">
        <v>0</v>
      </c>
      <c r="CX12" s="16"/>
      <c r="CY12" s="18">
        <v>0</v>
      </c>
      <c r="CZ12" s="16"/>
      <c r="DA12" s="18">
        <v>0</v>
      </c>
      <c r="DB12" s="16"/>
      <c r="DC12" s="18">
        <v>0</v>
      </c>
      <c r="DD12" s="16"/>
      <c r="DE12" s="85"/>
      <c r="DF12" s="16"/>
      <c r="DG12" s="85"/>
      <c r="DH12" s="16"/>
      <c r="DI12" s="85"/>
      <c r="DJ12" s="16"/>
      <c r="DK12" s="82"/>
      <c r="DL12" s="85"/>
      <c r="DM12" s="16"/>
      <c r="DN12" s="85"/>
      <c r="DO12" s="16"/>
      <c r="DP12" s="85"/>
      <c r="DQ12" s="16"/>
      <c r="DR12" s="85"/>
      <c r="DS12" s="16"/>
      <c r="DT12" s="85"/>
      <c r="DU12" s="16"/>
      <c r="DV12" s="85"/>
      <c r="DW12" s="16"/>
      <c r="DX12" s="85"/>
      <c r="DY12" s="16"/>
      <c r="DZ12" s="85"/>
      <c r="EA12" s="16"/>
      <c r="EB12" s="85"/>
      <c r="EC12" s="16"/>
      <c r="ED12" s="85"/>
      <c r="EE12" s="16"/>
      <c r="EF12" s="85"/>
      <c r="EG12" s="16"/>
      <c r="EH12" s="17"/>
      <c r="EI12" s="16"/>
      <c r="EJ12" s="19"/>
      <c r="EK12" s="17"/>
      <c r="EL12" s="16"/>
      <c r="EM12" s="17"/>
      <c r="EN12" s="16"/>
      <c r="EO12" s="17"/>
      <c r="EP12" s="16"/>
      <c r="EQ12" s="17"/>
      <c r="ER12" s="16"/>
      <c r="ES12" s="17"/>
      <c r="ET12" s="16"/>
      <c r="EU12" s="17"/>
      <c r="EV12" s="16"/>
      <c r="EW12" s="15"/>
      <c r="EX12" s="16"/>
      <c r="EY12" s="15"/>
      <c r="EZ12" s="16"/>
      <c r="FA12" s="15"/>
      <c r="FB12" s="16"/>
      <c r="FC12" s="15"/>
      <c r="FD12" s="16"/>
      <c r="FE12" s="15"/>
      <c r="FF12" s="16"/>
      <c r="FG12" s="15"/>
      <c r="FH12" s="16"/>
      <c r="FI12" s="20">
        <f t="shared" si="2"/>
        <v>15500</v>
      </c>
      <c r="FJ12" s="20">
        <f t="shared" si="3"/>
        <v>15500</v>
      </c>
      <c r="FK12" s="21">
        <f t="shared" si="4"/>
        <v>0</v>
      </c>
      <c r="FL12" s="1" t="str">
        <f t="shared" si="7"/>
        <v/>
      </c>
    </row>
    <row r="13" spans="1:168" ht="25.5" customHeight="1">
      <c r="A13" s="239">
        <v>2200005</v>
      </c>
      <c r="B13" s="25" t="s">
        <v>26</v>
      </c>
      <c r="C13" s="240" t="s">
        <v>27</v>
      </c>
      <c r="D13" s="9" t="s">
        <v>1414</v>
      </c>
      <c r="E13" s="9" t="s">
        <v>1412</v>
      </c>
      <c r="F13" s="10" t="s">
        <v>28</v>
      </c>
      <c r="G13" s="22"/>
      <c r="H13" s="84" t="s">
        <v>1419</v>
      </c>
      <c r="I13" s="314"/>
      <c r="J13" s="84"/>
      <c r="K13" s="12">
        <v>4600</v>
      </c>
      <c r="L13" s="23" t="s">
        <v>1564</v>
      </c>
      <c r="M13" s="246">
        <f t="shared" si="0"/>
        <v>44480</v>
      </c>
      <c r="N13" s="14">
        <f t="shared" si="5"/>
        <v>22540</v>
      </c>
      <c r="O13" s="15">
        <v>1500</v>
      </c>
      <c r="P13" s="15">
        <v>1000</v>
      </c>
      <c r="Q13" s="15">
        <v>5000</v>
      </c>
      <c r="R13" s="15">
        <v>8000</v>
      </c>
      <c r="S13" s="182"/>
      <c r="T13" s="16">
        <v>1500</v>
      </c>
      <c r="U13" s="16">
        <v>1000</v>
      </c>
      <c r="V13" s="16">
        <v>5000</v>
      </c>
      <c r="W13" s="16">
        <v>6500</v>
      </c>
      <c r="X13" s="182"/>
      <c r="Y13" s="16">
        <f>IF(($CB13-SUM($T13:X13))&gt;=$K13*0.7,$K13*0.7,($CB13-SUM($T13:X13)))</f>
        <v>3220</v>
      </c>
      <c r="Z13" s="16">
        <f>IF(($CB13-SUM($T13:Y13))&gt;=$K13*0.7,$K13*0.7,($CB13-SUM($T13:Y13)))</f>
        <v>3220</v>
      </c>
      <c r="AA13" s="16">
        <f>IF(($CB13-SUM($T13:Z13))&gt;=$K13*0.7,$K13*0.7,($CB13-SUM($T13:Z13)))</f>
        <v>1500</v>
      </c>
      <c r="AB13" s="16">
        <f>IF(($CB13-SUM($T13:AA13))&gt;=$K13*0.7,$K13*0.7,($CB13-SUM($T13:AA13)))</f>
        <v>0</v>
      </c>
      <c r="AC13" s="16">
        <f>IF(($CB13-SUM($T13:AB13))&gt;=$K13*0.7,$K13*0.7,($CB13-SUM($T13:AB13)))</f>
        <v>0</v>
      </c>
      <c r="AD13" s="16">
        <f>IF(($CB13-SUM($T13:AC13))&gt;=$K13*0.7,$K13*0.7,($CB13-SUM($T13:AC13)))</f>
        <v>0</v>
      </c>
      <c r="AE13" s="16">
        <f>IF(($CB13-SUM($T13:AD13))&gt;=$K13*0.7,$K13*0.7,($CB13-SUM($T13:AD13)))</f>
        <v>0</v>
      </c>
      <c r="AF13" s="16">
        <f>IF(($CB13-SUM($T13:AE13))&gt;=$K13*0.7,$K13*0.7,($CB13-SUM($T13:AE13)))</f>
        <v>0</v>
      </c>
      <c r="AG13" s="16">
        <f>IF(($CB13-SUM($T13:AF13))&gt;=$K13*0.7,$K13*0.7,($CB13-SUM($T13:AF13)))</f>
        <v>0</v>
      </c>
      <c r="AH13" s="16">
        <f>IF(($CB13-SUM($T13:AG13))&gt;=$K13*0.7,$K13*0.7,($CB13-SUM($T13:AG13)))</f>
        <v>0</v>
      </c>
      <c r="AI13" s="16">
        <f>IF(($CB13-SUM($T13:AH13))&gt;=$K13*0.7,$K13*0.7,($CB13-SUM($T13:AH13)))</f>
        <v>0</v>
      </c>
      <c r="AJ13" s="16">
        <f>IF(($CB13-SUM($T13:AI13))&gt;=$K13*0.7,$K13*0.7,($CB13-SUM($T13:AI13)))</f>
        <v>0</v>
      </c>
      <c r="AK13" s="16">
        <f>IF(($CB13-SUM($T13:AJ13))&gt;=$K13*0.7,$K13*0.7,($CB13-SUM($T13:AJ13)))</f>
        <v>0</v>
      </c>
      <c r="AL13" s="16">
        <f>IF(($CB13-SUM($T13:AK13))&gt;=$K13*0.7,$K13*0.7,($CB13-SUM($T13:AK13)))</f>
        <v>0</v>
      </c>
      <c r="AM13" s="16">
        <f>IF(($CB13-SUM($T13:AL13))&gt;=$K13*0.7,$K13*0.7,($CB13-SUM($T13:AL13)))</f>
        <v>0</v>
      </c>
      <c r="AN13" s="16">
        <f>IF(($CB13-SUM($T13:AM13))&gt;=$K13*0.7,$K13*0.7,($CB13-SUM($T13:AM13)))</f>
        <v>0</v>
      </c>
      <c r="AO13" s="16">
        <f>IF(($CB13-SUM($T13:AN13))&gt;=$K13*0.7,$K13*0.7,($CB13-SUM($T13:AN13)))</f>
        <v>0</v>
      </c>
      <c r="AP13" s="16">
        <f>IF(($CB13-SUM($T13:AO13))&gt;=$K13*0.7,$K13*0.7,($CB13-SUM($T13:AO13)))</f>
        <v>0</v>
      </c>
      <c r="AQ13" s="16">
        <f>IF(($CB13-SUM($T13:AP13))&gt;=$K13*0.7,$K13*0.7,($CB13-SUM($T13:AP13)))</f>
        <v>0</v>
      </c>
      <c r="AR13" s="16">
        <f>IF(($CB13-SUM($T13:AQ13))&gt;=$K13*0.7,$K13*0.7,($CB13-SUM($T13:AQ13)))</f>
        <v>0</v>
      </c>
      <c r="AS13" s="16">
        <f>IF(($CB13-SUM($T13:AR13))&gt;=$K13*0.7,$K13*0.7,($CB13-SUM($T13:AR13)))</f>
        <v>0</v>
      </c>
      <c r="AT13" s="16">
        <f>IF(($CB13-SUM($T13:AS13))&gt;=$K13*0.7,$K13*0.7,($CB13-SUM($T13:AS13)))</f>
        <v>0</v>
      </c>
      <c r="AU13" s="16">
        <f>IF(($CB13-SUM($T13:AT13))&gt;=$K13*0.7,$K13*0.7,($CB13-SUM($T13:AT13)))</f>
        <v>0</v>
      </c>
      <c r="AV13" s="16">
        <f>IF(($CB13-SUM($T13:AU13))&gt;=$K13*0.7,$K13*0.7,($CB13-SUM($T13:AU13)))</f>
        <v>0</v>
      </c>
      <c r="AW13" s="182">
        <f t="shared" si="1"/>
        <v>21940</v>
      </c>
      <c r="AX13" s="182">
        <f>IF(LinkRpt!B$4=LinkRpt!B$2,VLOOKUP(LinkRpt!$A9,Rpt,LinkRpt!B$2+1),"")</f>
        <v>21940</v>
      </c>
      <c r="AY13" s="182">
        <f>IF(LinkRpt!C$4=LinkRpt!C$2,VLOOKUP(LinkRpt!$A9,Rpt,LinkRpt!C$2+1),"")</f>
        <v>0</v>
      </c>
      <c r="AZ13" s="182">
        <f>IF(LinkRpt!D$4=LinkRpt!D$2,VLOOKUP(LinkRpt!$A9,Rpt,LinkRpt!D$2+1),"")</f>
        <v>0</v>
      </c>
      <c r="BA13" s="182" t="str">
        <f>IF(LinkRpt!E$4=LinkRpt!E$2,VLOOKUP(LinkRpt!$A9,Rpt,LinkRpt!E$2+1),"")</f>
        <v/>
      </c>
      <c r="BB13" s="182">
        <f>IF(LinkRpt!F$4=LinkRpt!F$2,VLOOKUP(LinkRpt!$A9,Rpt,LinkRpt!F$2+1),"")</f>
        <v>0</v>
      </c>
      <c r="BC13" s="182">
        <f>IF(LinkRpt!G$4=LinkRpt!G$2,VLOOKUP(LinkRpt!$A9,Rpt,LinkRpt!G$2+1),"")</f>
        <v>0</v>
      </c>
      <c r="BD13" s="182">
        <f>IF(LinkRpt!H$4=LinkRpt!H$2,VLOOKUP(LinkRpt!$A9,Rpt,LinkRpt!H$2+1),"")</f>
        <v>0</v>
      </c>
      <c r="BE13" s="182" t="str">
        <f>IF(LinkRpt!I$4=LinkRpt!I$2,VLOOKUP(LinkRpt!$A9,Rpt,LinkRpt!I$2+1),"")</f>
        <v/>
      </c>
      <c r="BF13" s="182" t="str">
        <f>IF(LinkRpt!J$4=LinkRpt!J$2,VLOOKUP(LinkRpt!$A9,Rpt,LinkRpt!J$2+1),"")</f>
        <v/>
      </c>
      <c r="BG13" s="182" t="str">
        <f>IF(LinkRpt!K$4=LinkRpt!K$2,VLOOKUP(LinkRpt!$A9,Rpt,LinkRpt!K$2+1),"")</f>
        <v/>
      </c>
      <c r="BH13" s="182" t="str">
        <f>IF(LinkRpt!L$4=LinkRpt!L$2,VLOOKUP(LinkRpt!$A9,Rpt,LinkRpt!L$2+1),"")</f>
        <v/>
      </c>
      <c r="BI13" s="182" t="str">
        <f>IF(LinkRpt!M$4=LinkRpt!M$2,VLOOKUP(LinkRpt!$A9,Rpt,LinkRpt!M$2+1),"")</f>
        <v/>
      </c>
      <c r="BJ13" s="182" t="str">
        <f>IF(LinkRpt!N$4=LinkRpt!N$2,VLOOKUP(LinkRpt!$A9,Rpt,LinkRpt!N$2+1),"")</f>
        <v/>
      </c>
      <c r="BK13" s="182" t="str">
        <f>IF(LinkRpt!O$4=LinkRpt!O$2,VLOOKUP(LinkRpt!$A9,Rpt,LinkRpt!O$2+1),"")</f>
        <v/>
      </c>
      <c r="BL13" s="182" t="str">
        <f>IF(LinkRpt!P$4=LinkRpt!P$2,VLOOKUP(LinkRpt!$A9,Rpt,LinkRpt!P$2+1),"")</f>
        <v/>
      </c>
      <c r="BM13" s="182" t="str">
        <f>IF(LinkRpt!Q$4=LinkRpt!Q$2,VLOOKUP(LinkRpt!$A9,Rpt,LinkRpt!Q$2+1),"")</f>
        <v/>
      </c>
      <c r="BN13" s="182" t="str">
        <f>IF(LinkRpt!R$4=LinkRpt!R$2,VLOOKUP(LinkRpt!$A9,Rpt,LinkRpt!R$2+1),"")</f>
        <v/>
      </c>
      <c r="BO13" s="182" t="str">
        <f>IF(LinkRpt!S$4=LinkRpt!S$2,VLOOKUP(LinkRpt!$A9,Rpt,LinkRpt!S$2+1),"")</f>
        <v/>
      </c>
      <c r="BP13" s="182" t="str">
        <f>IF(LinkRpt!T$4=LinkRpt!T$2,VLOOKUP(LinkRpt!$A9,Rpt,LinkRpt!T$2+1),"")</f>
        <v/>
      </c>
      <c r="BQ13" s="182" t="str">
        <f>IF(LinkRpt!U$4=LinkRpt!U$2,VLOOKUP(LinkRpt!$A9,Rpt,LinkRpt!U$2+1),"")</f>
        <v/>
      </c>
      <c r="BR13" s="182" t="str">
        <f>IF(LinkRpt!V$4=LinkRpt!V$2,VLOOKUP(LinkRpt!$A9,Rpt,LinkRpt!V$2+1),"")</f>
        <v/>
      </c>
      <c r="BS13" s="182" t="str">
        <f>IF(LinkRpt!W$4=LinkRpt!W$2,VLOOKUP(LinkRpt!$A9,Rpt,LinkRpt!W$2+1),"")</f>
        <v/>
      </c>
      <c r="BT13" s="182" t="str">
        <f>IF(LinkRpt!X$4=LinkRpt!X$2,VLOOKUP(LinkRpt!$A9,Rpt,LinkRpt!X$2+1),"")</f>
        <v/>
      </c>
      <c r="BU13" s="182" t="str">
        <f>IF(LinkRpt!Y$4=LinkRpt!Y$2,VLOOKUP(LinkRpt!$A9,Rpt,LinkRpt!Y$2+1),"")</f>
        <v/>
      </c>
      <c r="BV13" s="182" t="str">
        <f>IF(LinkRpt!Z$4=LinkRpt!Z$2,VLOOKUP(LinkRpt!$A9,Rpt,LinkRpt!Z$2+1),"")</f>
        <v/>
      </c>
      <c r="BW13" s="182" t="str">
        <f>IF(LinkRpt!AA$4=LinkRpt!AA$2,VLOOKUP(LinkRpt!$A9,Rpt,LinkRpt!AA$2+1),"")</f>
        <v/>
      </c>
      <c r="BX13" s="182" t="str">
        <f>IF(LinkRpt!AB$4=LinkRpt!AB$2,VLOOKUP(LinkRpt!$A9,Rpt,LinkRpt!AB$2+1),"")</f>
        <v/>
      </c>
      <c r="BY13" s="182" t="str">
        <f>IF(LinkRpt!AC$4=LinkRpt!AC$2,VLOOKUP(LinkRpt!$A9,Rpt,LinkRpt!AC$2+1),"")</f>
        <v/>
      </c>
      <c r="BZ13" s="182" t="str">
        <f>IF(LinkRpt!AD$4=LinkRpt!AD$2,VLOOKUP(LinkRpt!$A9,Rpt,LinkRpt!AD$2+1),"")</f>
        <v/>
      </c>
      <c r="CA13" s="182" t="str">
        <f>IF(LinkRpt!AE$4=LinkRpt!AE$2,VLOOKUP(LinkRpt!$A9,Rpt,LinkRpt!AE$2+1),"")</f>
        <v/>
      </c>
      <c r="CB13" s="182">
        <f t="shared" si="6"/>
        <v>21940</v>
      </c>
      <c r="CC13" s="15">
        <v>1500</v>
      </c>
      <c r="CD13" s="16">
        <v>1500</v>
      </c>
      <c r="CE13" s="15">
        <v>1000</v>
      </c>
      <c r="CF13" s="16">
        <v>1000</v>
      </c>
      <c r="CG13" s="15">
        <v>5000</v>
      </c>
      <c r="CH13" s="16">
        <v>5000</v>
      </c>
      <c r="CI13" s="15">
        <v>8000</v>
      </c>
      <c r="CJ13" s="16">
        <v>1500</v>
      </c>
      <c r="CK13" s="17"/>
      <c r="CL13" s="16"/>
      <c r="CM13" s="15"/>
      <c r="CN13" s="16"/>
      <c r="CO13" s="18">
        <v>3220</v>
      </c>
      <c r="CP13" s="16">
        <v>3220</v>
      </c>
      <c r="CQ13" s="18">
        <v>3220</v>
      </c>
      <c r="CR13" s="16">
        <v>0</v>
      </c>
      <c r="CS13" s="18">
        <v>3220</v>
      </c>
      <c r="CT13" s="16"/>
      <c r="CU13" s="18">
        <v>3220</v>
      </c>
      <c r="CV13" s="16">
        <v>3220</v>
      </c>
      <c r="CW13" s="18">
        <v>3220</v>
      </c>
      <c r="CX13" s="16"/>
      <c r="CY13" s="18">
        <v>3220</v>
      </c>
      <c r="CZ13" s="16"/>
      <c r="DA13" s="18">
        <v>3220</v>
      </c>
      <c r="DB13" s="16"/>
      <c r="DC13" s="18">
        <v>3220</v>
      </c>
      <c r="DD13" s="16"/>
      <c r="DE13" s="18">
        <v>3220</v>
      </c>
      <c r="DF13" s="16">
        <v>6500</v>
      </c>
      <c r="DG13" s="17"/>
      <c r="DH13" s="16"/>
      <c r="DI13" s="17"/>
      <c r="DJ13" s="16"/>
      <c r="DK13" s="82"/>
      <c r="DL13" s="85"/>
      <c r="DM13" s="16"/>
      <c r="DN13" s="85"/>
      <c r="DO13" s="16"/>
      <c r="DP13" s="85"/>
      <c r="DQ13" s="16"/>
      <c r="DR13" s="85"/>
      <c r="DS13" s="16"/>
      <c r="DT13" s="85"/>
      <c r="DU13" s="16"/>
      <c r="DV13" s="85"/>
      <c r="DW13" s="16"/>
      <c r="DX13" s="85"/>
      <c r="DY13" s="16"/>
      <c r="DZ13" s="85"/>
      <c r="EA13" s="16"/>
      <c r="EB13" s="85"/>
      <c r="EC13" s="16"/>
      <c r="ED13" s="85"/>
      <c r="EE13" s="16"/>
      <c r="EF13" s="85"/>
      <c r="EG13" s="16"/>
      <c r="EH13" s="17"/>
      <c r="EI13" s="16"/>
      <c r="EJ13" s="19"/>
      <c r="EK13" s="17"/>
      <c r="EL13" s="16"/>
      <c r="EM13" s="17"/>
      <c r="EN13" s="16"/>
      <c r="EO13" s="17"/>
      <c r="EP13" s="16"/>
      <c r="EQ13" s="17"/>
      <c r="ER13" s="16"/>
      <c r="ES13" s="17"/>
      <c r="ET13" s="16"/>
      <c r="EU13" s="17"/>
      <c r="EV13" s="16"/>
      <c r="EW13" s="15"/>
      <c r="EX13" s="16"/>
      <c r="EY13" s="15"/>
      <c r="EZ13" s="16"/>
      <c r="FA13" s="15"/>
      <c r="FB13" s="16"/>
      <c r="FC13" s="15"/>
      <c r="FD13" s="16"/>
      <c r="FE13" s="15"/>
      <c r="FF13" s="16"/>
      <c r="FG13" s="15"/>
      <c r="FH13" s="16"/>
      <c r="FI13" s="20">
        <f t="shared" si="2"/>
        <v>44480</v>
      </c>
      <c r="FJ13" s="20">
        <f t="shared" si="3"/>
        <v>21940</v>
      </c>
      <c r="FK13" s="21">
        <f t="shared" si="4"/>
        <v>22540</v>
      </c>
      <c r="FL13" s="1" t="str">
        <f t="shared" si="7"/>
        <v/>
      </c>
    </row>
    <row r="14" spans="1:168" ht="25.5" customHeight="1">
      <c r="A14" s="239">
        <v>2200006</v>
      </c>
      <c r="B14" s="25" t="s">
        <v>30</v>
      </c>
      <c r="C14" s="239" t="s">
        <v>31</v>
      </c>
      <c r="D14" s="9" t="s">
        <v>1414</v>
      </c>
      <c r="E14" s="9" t="s">
        <v>1412</v>
      </c>
      <c r="F14" s="10" t="s">
        <v>32</v>
      </c>
      <c r="G14" s="11"/>
      <c r="H14" s="100" t="s">
        <v>1567</v>
      </c>
      <c r="I14" s="315"/>
      <c r="J14" s="100"/>
      <c r="K14" s="12">
        <v>0</v>
      </c>
      <c r="L14" s="160" t="s">
        <v>1564</v>
      </c>
      <c r="M14" s="246">
        <f t="shared" si="0"/>
        <v>2000</v>
      </c>
      <c r="N14" s="14">
        <f t="shared" si="5"/>
        <v>0</v>
      </c>
      <c r="O14" s="15">
        <v>1500</v>
      </c>
      <c r="P14" s="15">
        <v>500</v>
      </c>
      <c r="Q14" s="15"/>
      <c r="R14" s="15"/>
      <c r="S14" s="182"/>
      <c r="T14" s="16">
        <v>1500</v>
      </c>
      <c r="U14" s="16">
        <v>500</v>
      </c>
      <c r="V14" s="16"/>
      <c r="W14" s="16"/>
      <c r="X14" s="182"/>
      <c r="Y14" s="16">
        <f>IF(($CB14-SUM($T14:X14))&gt;=$K14*0.7,$K14*0.7,($CB14-SUM($T14:X14)))</f>
        <v>0</v>
      </c>
      <c r="Z14" s="16">
        <f>IF(($CB14-SUM($T14:Y14))&gt;=$K14*0.7,$K14*0.7,($CB14-SUM($T14:Y14)))</f>
        <v>0</v>
      </c>
      <c r="AA14" s="16">
        <f>IF(($CB14-SUM($T14:Z14))&gt;=$K14*0.7,$K14*0.7,($CB14-SUM($T14:Z14)))</f>
        <v>0</v>
      </c>
      <c r="AB14" s="16">
        <f>IF(($CB14-SUM($T14:AA14))&gt;=$K14*0.7,$K14*0.7,($CB14-SUM($T14:AA14)))</f>
        <v>0</v>
      </c>
      <c r="AC14" s="16">
        <f>IF(($CB14-SUM($T14:AB14))&gt;=$K14*0.7,$K14*0.7,($CB14-SUM($T14:AB14)))</f>
        <v>0</v>
      </c>
      <c r="AD14" s="16">
        <f>IF(($CB14-SUM($T14:AC14))&gt;=$K14*0.7,$K14*0.7,($CB14-SUM($T14:AC14)))</f>
        <v>0</v>
      </c>
      <c r="AE14" s="16">
        <f>IF(($CB14-SUM($T14:AD14))&gt;=$K14*0.7,$K14*0.7,($CB14-SUM($T14:AD14)))</f>
        <v>0</v>
      </c>
      <c r="AF14" s="16">
        <f>IF(($CB14-SUM($T14:AE14))&gt;=$K14*0.7,$K14*0.7,($CB14-SUM($T14:AE14)))</f>
        <v>0</v>
      </c>
      <c r="AG14" s="16">
        <f>IF(($CB14-SUM($T14:AF14))&gt;=$K14*0.7,$K14*0.7,($CB14-SUM($T14:AF14)))</f>
        <v>0</v>
      </c>
      <c r="AH14" s="16">
        <f>IF(($CB14-SUM($T14:AG14))&gt;=$K14*0.7,$K14*0.7,($CB14-SUM($T14:AG14)))</f>
        <v>0</v>
      </c>
      <c r="AI14" s="16">
        <f>IF(($CB14-SUM($T14:AH14))&gt;=$K14*0.7,$K14*0.7,($CB14-SUM($T14:AH14)))</f>
        <v>0</v>
      </c>
      <c r="AJ14" s="16">
        <f>IF(($CB14-SUM($T14:AI14))&gt;=$K14*0.7,$K14*0.7,($CB14-SUM($T14:AI14)))</f>
        <v>0</v>
      </c>
      <c r="AK14" s="16">
        <f>IF(($CB14-SUM($T14:AJ14))&gt;=$K14*0.7,$K14*0.7,($CB14-SUM($T14:AJ14)))</f>
        <v>0</v>
      </c>
      <c r="AL14" s="16">
        <f>IF(($CB14-SUM($T14:AK14))&gt;=$K14*0.7,$K14*0.7,($CB14-SUM($T14:AK14)))</f>
        <v>0</v>
      </c>
      <c r="AM14" s="16">
        <f>IF(($CB14-SUM($T14:AL14))&gt;=$K14*0.7,$K14*0.7,($CB14-SUM($T14:AL14)))</f>
        <v>0</v>
      </c>
      <c r="AN14" s="16">
        <f>IF(($CB14-SUM($T14:AM14))&gt;=$K14*0.7,$K14*0.7,($CB14-SUM($T14:AM14)))</f>
        <v>0</v>
      </c>
      <c r="AO14" s="16">
        <f>IF(($CB14-SUM($T14:AN14))&gt;=$K14*0.7,$K14*0.7,($CB14-SUM($T14:AN14)))</f>
        <v>0</v>
      </c>
      <c r="AP14" s="16">
        <f>IF(($CB14-SUM($T14:AO14))&gt;=$K14*0.7,$K14*0.7,($CB14-SUM($T14:AO14)))</f>
        <v>0</v>
      </c>
      <c r="AQ14" s="16">
        <f>IF(($CB14-SUM($T14:AP14))&gt;=$K14*0.7,$K14*0.7,($CB14-SUM($T14:AP14)))</f>
        <v>0</v>
      </c>
      <c r="AR14" s="16">
        <f>IF(($CB14-SUM($T14:AQ14))&gt;=$K14*0.7,$K14*0.7,($CB14-SUM($T14:AQ14)))</f>
        <v>0</v>
      </c>
      <c r="AS14" s="16">
        <f>IF(($CB14-SUM($T14:AR14))&gt;=$K14*0.7,$K14*0.7,($CB14-SUM($T14:AR14)))</f>
        <v>0</v>
      </c>
      <c r="AT14" s="16">
        <f>IF(($CB14-SUM($T14:AS14))&gt;=$K14*0.7,$K14*0.7,($CB14-SUM($T14:AS14)))</f>
        <v>0</v>
      </c>
      <c r="AU14" s="16">
        <f>IF(($CB14-SUM($T14:AT14))&gt;=$K14*0.7,$K14*0.7,($CB14-SUM($T14:AT14)))</f>
        <v>0</v>
      </c>
      <c r="AV14" s="16">
        <f>IF(($CB14-SUM($T14:AU14))&gt;=$K14*0.7,$K14*0.7,($CB14-SUM($T14:AU14)))</f>
        <v>0</v>
      </c>
      <c r="AW14" s="182">
        <f t="shared" si="1"/>
        <v>2000</v>
      </c>
      <c r="AX14" s="182">
        <f>IF(LinkRpt!B$4=LinkRpt!B$2,VLOOKUP(LinkRpt!$A10,Rpt,LinkRpt!B$2+1),"")</f>
        <v>2000</v>
      </c>
      <c r="AY14" s="182">
        <f>IF(LinkRpt!C$4=LinkRpt!C$2,VLOOKUP(LinkRpt!$A10,Rpt,LinkRpt!C$2+1),"")</f>
        <v>0</v>
      </c>
      <c r="AZ14" s="182">
        <f>IF(LinkRpt!D$4=LinkRpt!D$2,VLOOKUP(LinkRpt!$A10,Rpt,LinkRpt!D$2+1),"")</f>
        <v>0</v>
      </c>
      <c r="BA14" s="182" t="str">
        <f>IF(LinkRpt!E$4=LinkRpt!E$2,VLOOKUP(LinkRpt!$A10,Rpt,LinkRpt!E$2+1),"")</f>
        <v/>
      </c>
      <c r="BB14" s="182">
        <f>IF(LinkRpt!F$4=LinkRpt!F$2,VLOOKUP(LinkRpt!$A10,Rpt,LinkRpt!F$2+1),"")</f>
        <v>0</v>
      </c>
      <c r="BC14" s="182">
        <f>IF(LinkRpt!G$4=LinkRpt!G$2,VLOOKUP(LinkRpt!$A10,Rpt,LinkRpt!G$2+1),"")</f>
        <v>0</v>
      </c>
      <c r="BD14" s="182">
        <f>IF(LinkRpt!H$4=LinkRpt!H$2,VLOOKUP(LinkRpt!$A10,Rpt,LinkRpt!H$2+1),"")</f>
        <v>0</v>
      </c>
      <c r="BE14" s="182" t="str">
        <f>IF(LinkRpt!I$4=LinkRpt!I$2,VLOOKUP(LinkRpt!$A10,Rpt,LinkRpt!I$2+1),"")</f>
        <v/>
      </c>
      <c r="BF14" s="182" t="str">
        <f>IF(LinkRpt!J$4=LinkRpt!J$2,VLOOKUP(LinkRpt!$A10,Rpt,LinkRpt!J$2+1),"")</f>
        <v/>
      </c>
      <c r="BG14" s="182" t="str">
        <f>IF(LinkRpt!K$4=LinkRpt!K$2,VLOOKUP(LinkRpt!$A10,Rpt,LinkRpt!K$2+1),"")</f>
        <v/>
      </c>
      <c r="BH14" s="182" t="str">
        <f>IF(LinkRpt!L$4=LinkRpt!L$2,VLOOKUP(LinkRpt!$A10,Rpt,LinkRpt!L$2+1),"")</f>
        <v/>
      </c>
      <c r="BI14" s="182" t="str">
        <f>IF(LinkRpt!M$4=LinkRpt!M$2,VLOOKUP(LinkRpt!$A10,Rpt,LinkRpt!M$2+1),"")</f>
        <v/>
      </c>
      <c r="BJ14" s="182" t="str">
        <f>IF(LinkRpt!N$4=LinkRpt!N$2,VLOOKUP(LinkRpt!$A10,Rpt,LinkRpt!N$2+1),"")</f>
        <v/>
      </c>
      <c r="BK14" s="182" t="str">
        <f>IF(LinkRpt!O$4=LinkRpt!O$2,VLOOKUP(LinkRpt!$A10,Rpt,LinkRpt!O$2+1),"")</f>
        <v/>
      </c>
      <c r="BL14" s="182" t="str">
        <f>IF(LinkRpt!P$4=LinkRpt!P$2,VLOOKUP(LinkRpt!$A10,Rpt,LinkRpt!P$2+1),"")</f>
        <v/>
      </c>
      <c r="BM14" s="182" t="str">
        <f>IF(LinkRpt!Q$4=LinkRpt!Q$2,VLOOKUP(LinkRpt!$A10,Rpt,LinkRpt!Q$2+1),"")</f>
        <v/>
      </c>
      <c r="BN14" s="182" t="str">
        <f>IF(LinkRpt!R$4=LinkRpt!R$2,VLOOKUP(LinkRpt!$A10,Rpt,LinkRpt!R$2+1),"")</f>
        <v/>
      </c>
      <c r="BO14" s="182" t="str">
        <f>IF(LinkRpt!S$4=LinkRpt!S$2,VLOOKUP(LinkRpt!$A10,Rpt,LinkRpt!S$2+1),"")</f>
        <v/>
      </c>
      <c r="BP14" s="182" t="str">
        <f>IF(LinkRpt!T$4=LinkRpt!T$2,VLOOKUP(LinkRpt!$A10,Rpt,LinkRpt!T$2+1),"")</f>
        <v/>
      </c>
      <c r="BQ14" s="182" t="str">
        <f>IF(LinkRpt!U$4=LinkRpt!U$2,VLOOKUP(LinkRpt!$A10,Rpt,LinkRpt!U$2+1),"")</f>
        <v/>
      </c>
      <c r="BR14" s="182" t="str">
        <f>IF(LinkRpt!V$4=LinkRpt!V$2,VLOOKUP(LinkRpt!$A10,Rpt,LinkRpt!V$2+1),"")</f>
        <v/>
      </c>
      <c r="BS14" s="182" t="str">
        <f>IF(LinkRpt!W$4=LinkRpt!W$2,VLOOKUP(LinkRpt!$A10,Rpt,LinkRpt!W$2+1),"")</f>
        <v/>
      </c>
      <c r="BT14" s="182" t="str">
        <f>IF(LinkRpt!X$4=LinkRpt!X$2,VLOOKUP(LinkRpt!$A10,Rpt,LinkRpt!X$2+1),"")</f>
        <v/>
      </c>
      <c r="BU14" s="182" t="str">
        <f>IF(LinkRpt!Y$4=LinkRpt!Y$2,VLOOKUP(LinkRpt!$A10,Rpt,LinkRpt!Y$2+1),"")</f>
        <v/>
      </c>
      <c r="BV14" s="182" t="str">
        <f>IF(LinkRpt!Z$4=LinkRpt!Z$2,VLOOKUP(LinkRpt!$A10,Rpt,LinkRpt!Z$2+1),"")</f>
        <v/>
      </c>
      <c r="BW14" s="182" t="str">
        <f>IF(LinkRpt!AA$4=LinkRpt!AA$2,VLOOKUP(LinkRpt!$A10,Rpt,LinkRpt!AA$2+1),"")</f>
        <v/>
      </c>
      <c r="BX14" s="182" t="str">
        <f>IF(LinkRpt!AB$4=LinkRpt!AB$2,VLOOKUP(LinkRpt!$A10,Rpt,LinkRpt!AB$2+1),"")</f>
        <v/>
      </c>
      <c r="BY14" s="182" t="str">
        <f>IF(LinkRpt!AC$4=LinkRpt!AC$2,VLOOKUP(LinkRpt!$A10,Rpt,LinkRpt!AC$2+1),"")</f>
        <v/>
      </c>
      <c r="BZ14" s="182" t="str">
        <f>IF(LinkRpt!AD$4=LinkRpt!AD$2,VLOOKUP(LinkRpt!$A10,Rpt,LinkRpt!AD$2+1),"")</f>
        <v/>
      </c>
      <c r="CA14" s="182" t="str">
        <f>IF(LinkRpt!AE$4=LinkRpt!AE$2,VLOOKUP(LinkRpt!$A10,Rpt,LinkRpt!AE$2+1),"")</f>
        <v/>
      </c>
      <c r="CB14" s="182">
        <f t="shared" si="6"/>
        <v>2000</v>
      </c>
      <c r="CC14" s="15">
        <v>1500</v>
      </c>
      <c r="CD14" s="16">
        <v>1500</v>
      </c>
      <c r="CE14" s="15">
        <v>500</v>
      </c>
      <c r="CF14" s="16">
        <v>500</v>
      </c>
      <c r="CG14" s="15"/>
      <c r="CH14" s="16"/>
      <c r="CI14" s="15"/>
      <c r="CJ14" s="16"/>
      <c r="CK14" s="17"/>
      <c r="CL14" s="16"/>
      <c r="CM14" s="15"/>
      <c r="CN14" s="16"/>
      <c r="CO14" s="18"/>
      <c r="CP14" s="16"/>
      <c r="CQ14" s="18"/>
      <c r="CR14" s="16"/>
      <c r="CS14" s="18"/>
      <c r="CT14" s="16"/>
      <c r="CU14" s="18"/>
      <c r="CV14" s="16"/>
      <c r="CW14" s="18"/>
      <c r="CX14" s="16"/>
      <c r="CY14" s="18"/>
      <c r="CZ14" s="16"/>
      <c r="DA14" s="18"/>
      <c r="DB14" s="16"/>
      <c r="DC14" s="18"/>
      <c r="DD14" s="16"/>
      <c r="DE14" s="18"/>
      <c r="DF14" s="16"/>
      <c r="DG14" s="17"/>
      <c r="DH14" s="16"/>
      <c r="DI14" s="17"/>
      <c r="DJ14" s="16"/>
      <c r="DK14" s="82"/>
      <c r="DL14" s="85"/>
      <c r="DM14" s="16"/>
      <c r="DN14" s="85"/>
      <c r="DO14" s="16"/>
      <c r="DP14" s="85"/>
      <c r="DQ14" s="16"/>
      <c r="DR14" s="85"/>
      <c r="DS14" s="16"/>
      <c r="DT14" s="85"/>
      <c r="DU14" s="16"/>
      <c r="DV14" s="85"/>
      <c r="DW14" s="16"/>
      <c r="DX14" s="85"/>
      <c r="DY14" s="16"/>
      <c r="DZ14" s="85"/>
      <c r="EA14" s="16"/>
      <c r="EB14" s="85"/>
      <c r="EC14" s="16"/>
      <c r="ED14" s="85"/>
      <c r="EE14" s="16"/>
      <c r="EF14" s="85"/>
      <c r="EG14" s="16"/>
      <c r="EH14" s="17"/>
      <c r="EI14" s="16"/>
      <c r="EJ14" s="19"/>
      <c r="EK14" s="17"/>
      <c r="EL14" s="16"/>
      <c r="EM14" s="17"/>
      <c r="EN14" s="16"/>
      <c r="EO14" s="17"/>
      <c r="EP14" s="16"/>
      <c r="EQ14" s="17"/>
      <c r="ER14" s="16"/>
      <c r="ES14" s="17"/>
      <c r="ET14" s="16"/>
      <c r="EU14" s="17"/>
      <c r="EV14" s="16"/>
      <c r="EW14" s="15"/>
      <c r="EX14" s="16"/>
      <c r="EY14" s="15"/>
      <c r="EZ14" s="16"/>
      <c r="FA14" s="15"/>
      <c r="FB14" s="16"/>
      <c r="FC14" s="15"/>
      <c r="FD14" s="16"/>
      <c r="FE14" s="15"/>
      <c r="FF14" s="16"/>
      <c r="FG14" s="15"/>
      <c r="FH14" s="16"/>
      <c r="FI14" s="20">
        <f t="shared" si="2"/>
        <v>2000</v>
      </c>
      <c r="FJ14" s="20">
        <f t="shared" si="3"/>
        <v>2000</v>
      </c>
      <c r="FK14" s="21">
        <f t="shared" si="4"/>
        <v>0</v>
      </c>
      <c r="FL14" s="1" t="str">
        <f t="shared" si="7"/>
        <v/>
      </c>
    </row>
    <row r="15" spans="1:168" ht="25.5" customHeight="1">
      <c r="A15" s="239">
        <v>2200007</v>
      </c>
      <c r="B15" s="25" t="s">
        <v>576</v>
      </c>
      <c r="C15" s="239" t="s">
        <v>577</v>
      </c>
      <c r="D15" s="9" t="s">
        <v>1414</v>
      </c>
      <c r="E15" s="9" t="s">
        <v>1411</v>
      </c>
      <c r="F15" s="83" t="s">
        <v>578</v>
      </c>
      <c r="G15" s="11"/>
      <c r="H15" s="100"/>
      <c r="I15" s="315"/>
      <c r="J15" s="100"/>
      <c r="K15" s="62">
        <v>6600</v>
      </c>
      <c r="L15" s="100" t="s">
        <v>1564</v>
      </c>
      <c r="M15" s="246">
        <f t="shared" si="0"/>
        <v>57080</v>
      </c>
      <c r="N15" s="14">
        <f t="shared" si="5"/>
        <v>27720</v>
      </c>
      <c r="O15" s="15">
        <v>1500</v>
      </c>
      <c r="P15" s="15">
        <v>1000</v>
      </c>
      <c r="Q15" s="15">
        <v>5000</v>
      </c>
      <c r="R15" s="15">
        <v>8000</v>
      </c>
      <c r="S15" s="182"/>
      <c r="T15" s="16">
        <v>1500</v>
      </c>
      <c r="U15" s="16">
        <v>1000</v>
      </c>
      <c r="V15" s="16">
        <v>5000</v>
      </c>
      <c r="W15" s="16">
        <v>8000</v>
      </c>
      <c r="X15" s="182"/>
      <c r="Y15" s="16">
        <f>IF(($CB15-SUM($T15:X15))&gt;=$K15*0.7,$K15*0.7,($CB15-SUM($T15:X15)))</f>
        <v>4620</v>
      </c>
      <c r="Z15" s="16">
        <f>IF(($CB15-SUM($T15:Y15))&gt;=$K15*0.7,$K15*0.7,($CB15-SUM($T15:Y15)))</f>
        <v>4620</v>
      </c>
      <c r="AA15" s="16">
        <f>IF(($CB15-SUM($T15:Z15))&gt;=$K15*0.7,$K15*0.7,($CB15-SUM($T15:Z15)))</f>
        <v>4620</v>
      </c>
      <c r="AB15" s="16">
        <f>IF(($CB15-SUM($T15:AA15))&gt;=$K15*0.7,$K15*0.7,($CB15-SUM($T15:AA15)))</f>
        <v>0</v>
      </c>
      <c r="AC15" s="16">
        <f>IF(($CB15-SUM($T15:AB15))&gt;=$K15*0.7,$K15*0.7,($CB15-SUM($T15:AB15)))</f>
        <v>0</v>
      </c>
      <c r="AD15" s="16">
        <f>IF(($CB15-SUM($T15:AC15))&gt;=$K15*0.7,$K15*0.7,($CB15-SUM($T15:AC15)))</f>
        <v>0</v>
      </c>
      <c r="AE15" s="16">
        <f>IF(($CB15-SUM($T15:AD15))&gt;=$K15*0.7,$K15*0.7,($CB15-SUM($T15:AD15)))</f>
        <v>0</v>
      </c>
      <c r="AF15" s="16">
        <f>IF(($CB15-SUM($T15:AE15))&gt;=$K15*0.7,$K15*0.7,($CB15-SUM($T15:AE15)))</f>
        <v>0</v>
      </c>
      <c r="AG15" s="16">
        <f>IF(($CB15-SUM($T15:AF15))&gt;=$K15*0.7,$K15*0.7,($CB15-SUM($T15:AF15)))</f>
        <v>0</v>
      </c>
      <c r="AH15" s="16">
        <f>IF(($CB15-SUM($T15:AG15))&gt;=$K15*0.7,$K15*0.7,($CB15-SUM($T15:AG15)))</f>
        <v>0</v>
      </c>
      <c r="AI15" s="16">
        <f>IF(($CB15-SUM($T15:AH15))&gt;=$K15*0.7,$K15*0.7,($CB15-SUM($T15:AH15)))</f>
        <v>0</v>
      </c>
      <c r="AJ15" s="16">
        <f>IF(($CB15-SUM($T15:AI15))&gt;=$K15*0.7,$K15*0.7,($CB15-SUM($T15:AI15)))</f>
        <v>0</v>
      </c>
      <c r="AK15" s="16">
        <f>IF(($CB15-SUM($T15:AJ15))&gt;=$K15*0.7,$K15*0.7,($CB15-SUM($T15:AJ15)))</f>
        <v>0</v>
      </c>
      <c r="AL15" s="16">
        <f>IF(($CB15-SUM($T15:AK15))&gt;=$K15*0.7,$K15*0.7,($CB15-SUM($T15:AK15)))</f>
        <v>0</v>
      </c>
      <c r="AM15" s="16">
        <f>IF(($CB15-SUM($T15:AL15))&gt;=$K15*0.7,$K15*0.7,($CB15-SUM($T15:AL15)))</f>
        <v>0</v>
      </c>
      <c r="AN15" s="16">
        <f>IF(($CB15-SUM($T15:AM15))&gt;=$K15*0.7,$K15*0.7,($CB15-SUM($T15:AM15)))</f>
        <v>0</v>
      </c>
      <c r="AO15" s="16">
        <f>IF(($CB15-SUM($T15:AN15))&gt;=$K15*0.7,$K15*0.7,($CB15-SUM($T15:AN15)))</f>
        <v>0</v>
      </c>
      <c r="AP15" s="16">
        <f>IF(($CB15-SUM($T15:AO15))&gt;=$K15*0.7,$K15*0.7,($CB15-SUM($T15:AO15)))</f>
        <v>0</v>
      </c>
      <c r="AQ15" s="16">
        <f>IF(($CB15-SUM($T15:AP15))&gt;=$K15*0.7,$K15*0.7,($CB15-SUM($T15:AP15)))</f>
        <v>0</v>
      </c>
      <c r="AR15" s="16">
        <f>IF(($CB15-SUM($T15:AQ15))&gt;=$K15*0.7,$K15*0.7,($CB15-SUM($T15:AQ15)))</f>
        <v>0</v>
      </c>
      <c r="AS15" s="16">
        <f>IF(($CB15-SUM($T15:AR15))&gt;=$K15*0.7,$K15*0.7,($CB15-SUM($T15:AR15)))</f>
        <v>0</v>
      </c>
      <c r="AT15" s="16">
        <f>IF(($CB15-SUM($T15:AS15))&gt;=$K15*0.7,$K15*0.7,($CB15-SUM($T15:AS15)))</f>
        <v>0</v>
      </c>
      <c r="AU15" s="16">
        <f>IF(($CB15-SUM($T15:AT15))&gt;=$K15*0.7,$K15*0.7,($CB15-SUM($T15:AT15)))</f>
        <v>0</v>
      </c>
      <c r="AV15" s="16">
        <f>IF(($CB15-SUM($T15:AU15))&gt;=$K15*0.7,$K15*0.7,($CB15-SUM($T15:AU15)))</f>
        <v>0</v>
      </c>
      <c r="AW15" s="182">
        <f t="shared" si="1"/>
        <v>29360</v>
      </c>
      <c r="AX15" s="182">
        <f>IF(LinkRpt!B$4=LinkRpt!B$2,VLOOKUP(LinkRpt!$A11,Rpt,LinkRpt!B$2+1),"")</f>
        <v>29360</v>
      </c>
      <c r="AY15" s="182">
        <f>IF(LinkRpt!C$4=LinkRpt!C$2,VLOOKUP(LinkRpt!$A11,Rpt,LinkRpt!C$2+1),"")</f>
        <v>0</v>
      </c>
      <c r="AZ15" s="182">
        <f>IF(LinkRpt!D$4=LinkRpt!D$2,VLOOKUP(LinkRpt!$A11,Rpt,LinkRpt!D$2+1),"")</f>
        <v>0</v>
      </c>
      <c r="BA15" s="182" t="str">
        <f>IF(LinkRpt!E$4=LinkRpt!E$2,VLOOKUP(LinkRpt!$A11,Rpt,LinkRpt!E$2+1),"")</f>
        <v/>
      </c>
      <c r="BB15" s="182">
        <f>IF(LinkRpt!F$4=LinkRpt!F$2,VLOOKUP(LinkRpt!$A11,Rpt,LinkRpt!F$2+1),"")</f>
        <v>0</v>
      </c>
      <c r="BC15" s="182">
        <f>IF(LinkRpt!G$4=LinkRpt!G$2,VLOOKUP(LinkRpt!$A11,Rpt,LinkRpt!G$2+1),"")</f>
        <v>0</v>
      </c>
      <c r="BD15" s="182">
        <f>IF(LinkRpt!H$4=LinkRpt!H$2,VLOOKUP(LinkRpt!$A11,Rpt,LinkRpt!H$2+1),"")</f>
        <v>0</v>
      </c>
      <c r="BE15" s="182" t="str">
        <f>IF(LinkRpt!I$4=LinkRpt!I$2,VLOOKUP(LinkRpt!$A11,Rpt,LinkRpt!I$2+1),"")</f>
        <v/>
      </c>
      <c r="BF15" s="182" t="str">
        <f>IF(LinkRpt!J$4=LinkRpt!J$2,VLOOKUP(LinkRpt!$A11,Rpt,LinkRpt!J$2+1),"")</f>
        <v/>
      </c>
      <c r="BG15" s="182" t="str">
        <f>IF(LinkRpt!K$4=LinkRpt!K$2,VLOOKUP(LinkRpt!$A11,Rpt,LinkRpt!K$2+1),"")</f>
        <v/>
      </c>
      <c r="BH15" s="182" t="str">
        <f>IF(LinkRpt!L$4=LinkRpt!L$2,VLOOKUP(LinkRpt!$A11,Rpt,LinkRpt!L$2+1),"")</f>
        <v/>
      </c>
      <c r="BI15" s="182" t="str">
        <f>IF(LinkRpt!M$4=LinkRpt!M$2,VLOOKUP(LinkRpt!$A11,Rpt,LinkRpt!M$2+1),"")</f>
        <v/>
      </c>
      <c r="BJ15" s="182" t="str">
        <f>IF(LinkRpt!N$4=LinkRpt!N$2,VLOOKUP(LinkRpt!$A11,Rpt,LinkRpt!N$2+1),"")</f>
        <v/>
      </c>
      <c r="BK15" s="182" t="str">
        <f>IF(LinkRpt!O$4=LinkRpt!O$2,VLOOKUP(LinkRpt!$A11,Rpt,LinkRpt!O$2+1),"")</f>
        <v/>
      </c>
      <c r="BL15" s="182" t="str">
        <f>IF(LinkRpt!P$4=LinkRpt!P$2,VLOOKUP(LinkRpt!$A11,Rpt,LinkRpt!P$2+1),"")</f>
        <v/>
      </c>
      <c r="BM15" s="182" t="str">
        <f>IF(LinkRpt!Q$4=LinkRpt!Q$2,VLOOKUP(LinkRpt!$A11,Rpt,LinkRpt!Q$2+1),"")</f>
        <v/>
      </c>
      <c r="BN15" s="182" t="str">
        <f>IF(LinkRpt!R$4=LinkRpt!R$2,VLOOKUP(LinkRpt!$A11,Rpt,LinkRpt!R$2+1),"")</f>
        <v/>
      </c>
      <c r="BO15" s="182" t="str">
        <f>IF(LinkRpt!S$4=LinkRpt!S$2,VLOOKUP(LinkRpt!$A11,Rpt,LinkRpt!S$2+1),"")</f>
        <v/>
      </c>
      <c r="BP15" s="182" t="str">
        <f>IF(LinkRpt!T$4=LinkRpt!T$2,VLOOKUP(LinkRpt!$A11,Rpt,LinkRpt!T$2+1),"")</f>
        <v/>
      </c>
      <c r="BQ15" s="182" t="str">
        <f>IF(LinkRpt!U$4=LinkRpt!U$2,VLOOKUP(LinkRpt!$A11,Rpt,LinkRpt!U$2+1),"")</f>
        <v/>
      </c>
      <c r="BR15" s="182" t="str">
        <f>IF(LinkRpt!V$4=LinkRpt!V$2,VLOOKUP(LinkRpt!$A11,Rpt,LinkRpt!V$2+1),"")</f>
        <v/>
      </c>
      <c r="BS15" s="182" t="str">
        <f>IF(LinkRpt!W$4=LinkRpt!W$2,VLOOKUP(LinkRpt!$A11,Rpt,LinkRpt!W$2+1),"")</f>
        <v/>
      </c>
      <c r="BT15" s="182" t="str">
        <f>IF(LinkRpt!X$4=LinkRpt!X$2,VLOOKUP(LinkRpt!$A11,Rpt,LinkRpt!X$2+1),"")</f>
        <v/>
      </c>
      <c r="BU15" s="182" t="str">
        <f>IF(LinkRpt!Y$4=LinkRpt!Y$2,VLOOKUP(LinkRpt!$A11,Rpt,LinkRpt!Y$2+1),"")</f>
        <v/>
      </c>
      <c r="BV15" s="182" t="str">
        <f>IF(LinkRpt!Z$4=LinkRpt!Z$2,VLOOKUP(LinkRpt!$A11,Rpt,LinkRpt!Z$2+1),"")</f>
        <v/>
      </c>
      <c r="BW15" s="182" t="str">
        <f>IF(LinkRpt!AA$4=LinkRpt!AA$2,VLOOKUP(LinkRpt!$A11,Rpt,LinkRpt!AA$2+1),"")</f>
        <v/>
      </c>
      <c r="BX15" s="182" t="str">
        <f>IF(LinkRpt!AB$4=LinkRpt!AB$2,VLOOKUP(LinkRpt!$A11,Rpt,LinkRpt!AB$2+1),"")</f>
        <v/>
      </c>
      <c r="BY15" s="182" t="str">
        <f>IF(LinkRpt!AC$4=LinkRpt!AC$2,VLOOKUP(LinkRpt!$A11,Rpt,LinkRpt!AC$2+1),"")</f>
        <v/>
      </c>
      <c r="BZ15" s="182" t="str">
        <f>IF(LinkRpt!AD$4=LinkRpt!AD$2,VLOOKUP(LinkRpt!$A11,Rpt,LinkRpt!AD$2+1),"")</f>
        <v/>
      </c>
      <c r="CA15" s="182" t="str">
        <f>IF(LinkRpt!AE$4=LinkRpt!AE$2,VLOOKUP(LinkRpt!$A11,Rpt,LinkRpt!AE$2+1),"")</f>
        <v/>
      </c>
      <c r="CB15" s="182">
        <f t="shared" si="6"/>
        <v>29360</v>
      </c>
      <c r="CC15" s="15">
        <v>1500</v>
      </c>
      <c r="CD15" s="16">
        <v>1500</v>
      </c>
      <c r="CE15" s="15">
        <v>1000</v>
      </c>
      <c r="CF15" s="16">
        <v>1000</v>
      </c>
      <c r="CG15" s="15">
        <v>5000</v>
      </c>
      <c r="CH15" s="16">
        <v>5000</v>
      </c>
      <c r="CI15" s="15">
        <v>8000</v>
      </c>
      <c r="CJ15" s="16">
        <f t="shared" ref="CJ15:CJ21" si="8">1500+0</f>
        <v>1500</v>
      </c>
      <c r="CK15" s="15"/>
      <c r="CL15" s="16"/>
      <c r="CM15" s="18">
        <v>4620</v>
      </c>
      <c r="CN15" s="16">
        <v>0</v>
      </c>
      <c r="CO15" s="18">
        <v>4620</v>
      </c>
      <c r="CP15" s="16">
        <v>0</v>
      </c>
      <c r="CQ15" s="18">
        <v>4620</v>
      </c>
      <c r="CR15" s="16"/>
      <c r="CS15" s="18">
        <v>4620</v>
      </c>
      <c r="CT15" s="16">
        <v>15740</v>
      </c>
      <c r="CU15" s="18">
        <v>4620</v>
      </c>
      <c r="CV15" s="16"/>
      <c r="CW15" s="18">
        <v>4620</v>
      </c>
      <c r="CX15" s="16"/>
      <c r="CY15" s="18">
        <v>4620</v>
      </c>
      <c r="CZ15" s="16"/>
      <c r="DA15" s="18">
        <v>4620</v>
      </c>
      <c r="DB15" s="16"/>
      <c r="DC15" s="18">
        <v>4620</v>
      </c>
      <c r="DD15" s="16">
        <v>4620</v>
      </c>
      <c r="DE15" s="85"/>
      <c r="DF15" s="16"/>
      <c r="DG15" s="85"/>
      <c r="DH15" s="16"/>
      <c r="DI15" s="85"/>
      <c r="DJ15" s="16"/>
      <c r="DK15" s="82"/>
      <c r="DL15" s="85"/>
      <c r="DM15" s="16"/>
      <c r="DN15" s="85"/>
      <c r="DO15" s="16"/>
      <c r="DP15" s="85"/>
      <c r="DQ15" s="16"/>
      <c r="DR15" s="85"/>
      <c r="DS15" s="16"/>
      <c r="DT15" s="85"/>
      <c r="DU15" s="16"/>
      <c r="DV15" s="85"/>
      <c r="DW15" s="16"/>
      <c r="DX15" s="85"/>
      <c r="DY15" s="16"/>
      <c r="DZ15" s="85"/>
      <c r="EA15" s="16"/>
      <c r="EB15" s="85"/>
      <c r="EC15" s="16"/>
      <c r="ED15" s="85"/>
      <c r="EE15" s="16"/>
      <c r="EF15" s="85"/>
      <c r="EG15" s="16"/>
      <c r="EH15" s="17"/>
      <c r="EI15" s="16"/>
      <c r="EJ15" s="19"/>
      <c r="EK15" s="17"/>
      <c r="EL15" s="16"/>
      <c r="EM15" s="17"/>
      <c r="EN15" s="16"/>
      <c r="EO15" s="17"/>
      <c r="EP15" s="16"/>
      <c r="EQ15" s="17"/>
      <c r="ER15" s="16"/>
      <c r="ES15" s="17"/>
      <c r="ET15" s="16"/>
      <c r="EU15" s="17"/>
      <c r="EV15" s="16"/>
      <c r="EW15" s="15"/>
      <c r="EX15" s="16"/>
      <c r="EY15" s="15"/>
      <c r="EZ15" s="16"/>
      <c r="FA15" s="15"/>
      <c r="FB15" s="16"/>
      <c r="FC15" s="15"/>
      <c r="FD15" s="16"/>
      <c r="FE15" s="15"/>
      <c r="FF15" s="16"/>
      <c r="FG15" s="15"/>
      <c r="FH15" s="16"/>
      <c r="FI15" s="20">
        <f t="shared" si="2"/>
        <v>57080</v>
      </c>
      <c r="FJ15" s="20">
        <f t="shared" si="3"/>
        <v>29360</v>
      </c>
      <c r="FK15" s="21">
        <f t="shared" si="4"/>
        <v>27720</v>
      </c>
      <c r="FL15" s="1" t="str">
        <f t="shared" si="7"/>
        <v/>
      </c>
    </row>
    <row r="16" spans="1:168" ht="25.5" customHeight="1">
      <c r="A16" s="239">
        <v>2200008</v>
      </c>
      <c r="B16" s="25" t="s">
        <v>579</v>
      </c>
      <c r="C16" s="239" t="s">
        <v>580</v>
      </c>
      <c r="D16" s="9" t="s">
        <v>1414</v>
      </c>
      <c r="E16" s="9" t="s">
        <v>1411</v>
      </c>
      <c r="F16" s="83" t="s">
        <v>581</v>
      </c>
      <c r="G16" s="11"/>
      <c r="H16" s="100"/>
      <c r="I16" s="315"/>
      <c r="J16" s="100"/>
      <c r="K16" s="62">
        <v>6600</v>
      </c>
      <c r="L16" s="100" t="s">
        <v>1564</v>
      </c>
      <c r="M16" s="246">
        <f t="shared" si="0"/>
        <v>57080</v>
      </c>
      <c r="N16" s="14">
        <f t="shared" si="5"/>
        <v>4620</v>
      </c>
      <c r="O16" s="15">
        <v>1500</v>
      </c>
      <c r="P16" s="15">
        <v>1000</v>
      </c>
      <c r="Q16" s="15">
        <v>5000</v>
      </c>
      <c r="R16" s="15">
        <v>8000</v>
      </c>
      <c r="S16" s="182"/>
      <c r="T16" s="16">
        <v>1500</v>
      </c>
      <c r="U16" s="16">
        <v>1000</v>
      </c>
      <c r="V16" s="16">
        <v>5000</v>
      </c>
      <c r="W16" s="16">
        <v>8000</v>
      </c>
      <c r="X16" s="182"/>
      <c r="Y16" s="16">
        <f>IF(($CB16-SUM($T16:X16))&gt;=$K16*0.7,$K16*0.7,($CB16-SUM($T16:X16)))</f>
        <v>4620</v>
      </c>
      <c r="Z16" s="16">
        <f>IF(($CB16-SUM($T16:Y16))&gt;=$K16*0.7,$K16*0.7,($CB16-SUM($T16:Y16)))</f>
        <v>4620</v>
      </c>
      <c r="AA16" s="16">
        <f>IF(($CB16-SUM($T16:Z16))&gt;=$K16*0.7,$K16*0.7,($CB16-SUM($T16:Z16)))</f>
        <v>4620</v>
      </c>
      <c r="AB16" s="16">
        <f>IF(($CB16-SUM($T16:AA16))&gt;=$K16*0.7,$K16*0.7,($CB16-SUM($T16:AA16)))</f>
        <v>4620</v>
      </c>
      <c r="AC16" s="16">
        <f>IF(($CB16-SUM($T16:AB16))&gt;=$K16*0.7,$K16*0.7,($CB16-SUM($T16:AB16)))</f>
        <v>4620</v>
      </c>
      <c r="AD16" s="16">
        <f>IF(($CB16-SUM($T16:AC16))&gt;=$K16*0.7,$K16*0.7,($CB16-SUM($T16:AC16)))</f>
        <v>4620</v>
      </c>
      <c r="AE16" s="16">
        <f>IF(($CB16-SUM($T16:AD16))&gt;=$K16*0.7,$K16*0.7,($CB16-SUM($T16:AD16)))</f>
        <v>4620</v>
      </c>
      <c r="AF16" s="16">
        <f>IF(($CB16-SUM($T16:AE16))&gt;=$K16*0.7,$K16*0.7,($CB16-SUM($T16:AE16)))</f>
        <v>4620</v>
      </c>
      <c r="AG16" s="16">
        <f>IF(($CB16-SUM($T16:AF16))&gt;=$K16*0.7,$K16*0.7,($CB16-SUM($T16:AF16)))</f>
        <v>0</v>
      </c>
      <c r="AH16" s="16">
        <f>IF(($CB16-SUM($T16:AG16))&gt;=$K16*0.7,$K16*0.7,($CB16-SUM($T16:AG16)))</f>
        <v>0</v>
      </c>
      <c r="AI16" s="16">
        <f>IF(($CB16-SUM($T16:AH16))&gt;=$K16*0.7,$K16*0.7,($CB16-SUM($T16:AH16)))</f>
        <v>0</v>
      </c>
      <c r="AJ16" s="16">
        <f>IF(($CB16-SUM($T16:AI16))&gt;=$K16*0.7,$K16*0.7,($CB16-SUM($T16:AI16)))</f>
        <v>0</v>
      </c>
      <c r="AK16" s="16">
        <f>IF(($CB16-SUM($T16:AJ16))&gt;=$K16*0.7,$K16*0.7,($CB16-SUM($T16:AJ16)))</f>
        <v>0</v>
      </c>
      <c r="AL16" s="16">
        <f>IF(($CB16-SUM($T16:AK16))&gt;=$K16*0.7,$K16*0.7,($CB16-SUM($T16:AK16)))</f>
        <v>0</v>
      </c>
      <c r="AM16" s="16">
        <f>IF(($CB16-SUM($T16:AL16))&gt;=$K16*0.7,$K16*0.7,($CB16-SUM($T16:AL16)))</f>
        <v>0</v>
      </c>
      <c r="AN16" s="16">
        <f>IF(($CB16-SUM($T16:AM16))&gt;=$K16*0.7,$K16*0.7,($CB16-SUM($T16:AM16)))</f>
        <v>0</v>
      </c>
      <c r="AO16" s="16">
        <f>IF(($CB16-SUM($T16:AN16))&gt;=$K16*0.7,$K16*0.7,($CB16-SUM($T16:AN16)))</f>
        <v>0</v>
      </c>
      <c r="AP16" s="16">
        <f>IF(($CB16-SUM($T16:AO16))&gt;=$K16*0.7,$K16*0.7,($CB16-SUM($T16:AO16)))</f>
        <v>0</v>
      </c>
      <c r="AQ16" s="16">
        <f>IF(($CB16-SUM($T16:AP16))&gt;=$K16*0.7,$K16*0.7,($CB16-SUM($T16:AP16)))</f>
        <v>0</v>
      </c>
      <c r="AR16" s="16">
        <f>IF(($CB16-SUM($T16:AQ16))&gt;=$K16*0.7,$K16*0.7,($CB16-SUM($T16:AQ16)))</f>
        <v>0</v>
      </c>
      <c r="AS16" s="16">
        <f>IF(($CB16-SUM($T16:AR16))&gt;=$K16*0.7,$K16*0.7,($CB16-SUM($T16:AR16)))</f>
        <v>0</v>
      </c>
      <c r="AT16" s="16">
        <f>IF(($CB16-SUM($T16:AS16))&gt;=$K16*0.7,$K16*0.7,($CB16-SUM($T16:AS16)))</f>
        <v>0</v>
      </c>
      <c r="AU16" s="16">
        <f>IF(($CB16-SUM($T16:AT16))&gt;=$K16*0.7,$K16*0.7,($CB16-SUM($T16:AT16)))</f>
        <v>0</v>
      </c>
      <c r="AV16" s="16">
        <f>IF(($CB16-SUM($T16:AU16))&gt;=$K16*0.7,$K16*0.7,($CB16-SUM($T16:AU16)))</f>
        <v>0</v>
      </c>
      <c r="AW16" s="182">
        <f t="shared" si="1"/>
        <v>52460</v>
      </c>
      <c r="AX16" s="182">
        <f>IF(LinkRpt!B$4=LinkRpt!B$2,VLOOKUP(LinkRpt!$A12,Rpt,LinkRpt!B$2+1),"")</f>
        <v>52460</v>
      </c>
      <c r="AY16" s="182">
        <f>IF(LinkRpt!C$4=LinkRpt!C$2,VLOOKUP(LinkRpt!$A12,Rpt,LinkRpt!C$2+1),"")</f>
        <v>0</v>
      </c>
      <c r="AZ16" s="182">
        <f>IF(LinkRpt!D$4=LinkRpt!D$2,VLOOKUP(LinkRpt!$A12,Rpt,LinkRpt!D$2+1),"")</f>
        <v>0</v>
      </c>
      <c r="BA16" s="182" t="str">
        <f>IF(LinkRpt!E$4=LinkRpt!E$2,VLOOKUP(LinkRpt!$A12,Rpt,LinkRpt!E$2+1),"")</f>
        <v/>
      </c>
      <c r="BB16" s="182">
        <f>IF(LinkRpt!F$4=LinkRpt!F$2,VLOOKUP(LinkRpt!$A12,Rpt,LinkRpt!F$2+1),"")</f>
        <v>0</v>
      </c>
      <c r="BC16" s="182">
        <f>IF(LinkRpt!G$4=LinkRpt!G$2,VLOOKUP(LinkRpt!$A12,Rpt,LinkRpt!G$2+1),"")</f>
        <v>0</v>
      </c>
      <c r="BD16" s="182">
        <f>IF(LinkRpt!H$4=LinkRpt!H$2,VLOOKUP(LinkRpt!$A12,Rpt,LinkRpt!H$2+1),"")</f>
        <v>0</v>
      </c>
      <c r="BE16" s="182" t="str">
        <f>IF(LinkRpt!I$4=LinkRpt!I$2,VLOOKUP(LinkRpt!$A12,Rpt,LinkRpt!I$2+1),"")</f>
        <v/>
      </c>
      <c r="BF16" s="182" t="str">
        <f>IF(LinkRpt!J$4=LinkRpt!J$2,VLOOKUP(LinkRpt!$A12,Rpt,LinkRpt!J$2+1),"")</f>
        <v/>
      </c>
      <c r="BG16" s="182" t="str">
        <f>IF(LinkRpt!K$4=LinkRpt!K$2,VLOOKUP(LinkRpt!$A12,Rpt,LinkRpt!K$2+1),"")</f>
        <v/>
      </c>
      <c r="BH16" s="182" t="str">
        <f>IF(LinkRpt!L$4=LinkRpt!L$2,VLOOKUP(LinkRpt!$A12,Rpt,LinkRpt!L$2+1),"")</f>
        <v/>
      </c>
      <c r="BI16" s="182" t="str">
        <f>IF(LinkRpt!M$4=LinkRpt!M$2,VLOOKUP(LinkRpt!$A12,Rpt,LinkRpt!M$2+1),"")</f>
        <v/>
      </c>
      <c r="BJ16" s="182" t="str">
        <f>IF(LinkRpt!N$4=LinkRpt!N$2,VLOOKUP(LinkRpt!$A12,Rpt,LinkRpt!N$2+1),"")</f>
        <v/>
      </c>
      <c r="BK16" s="182" t="str">
        <f>IF(LinkRpt!O$4=LinkRpt!O$2,VLOOKUP(LinkRpt!$A12,Rpt,LinkRpt!O$2+1),"")</f>
        <v/>
      </c>
      <c r="BL16" s="182" t="str">
        <f>IF(LinkRpt!P$4=LinkRpt!P$2,VLOOKUP(LinkRpt!$A12,Rpt,LinkRpt!P$2+1),"")</f>
        <v/>
      </c>
      <c r="BM16" s="182" t="str">
        <f>IF(LinkRpt!Q$4=LinkRpt!Q$2,VLOOKUP(LinkRpt!$A12,Rpt,LinkRpt!Q$2+1),"")</f>
        <v/>
      </c>
      <c r="BN16" s="182" t="str">
        <f>IF(LinkRpt!R$4=LinkRpt!R$2,VLOOKUP(LinkRpt!$A12,Rpt,LinkRpt!R$2+1),"")</f>
        <v/>
      </c>
      <c r="BO16" s="182" t="str">
        <f>IF(LinkRpt!S$4=LinkRpt!S$2,VLOOKUP(LinkRpt!$A12,Rpt,LinkRpt!S$2+1),"")</f>
        <v/>
      </c>
      <c r="BP16" s="182" t="str">
        <f>IF(LinkRpt!T$4=LinkRpt!T$2,VLOOKUP(LinkRpt!$A12,Rpt,LinkRpt!T$2+1),"")</f>
        <v/>
      </c>
      <c r="BQ16" s="182" t="str">
        <f>IF(LinkRpt!U$4=LinkRpt!U$2,VLOOKUP(LinkRpt!$A12,Rpt,LinkRpt!U$2+1),"")</f>
        <v/>
      </c>
      <c r="BR16" s="182" t="str">
        <f>IF(LinkRpt!V$4=LinkRpt!V$2,VLOOKUP(LinkRpt!$A12,Rpt,LinkRpt!V$2+1),"")</f>
        <v/>
      </c>
      <c r="BS16" s="182" t="str">
        <f>IF(LinkRpt!W$4=LinkRpt!W$2,VLOOKUP(LinkRpt!$A12,Rpt,LinkRpt!W$2+1),"")</f>
        <v/>
      </c>
      <c r="BT16" s="182" t="str">
        <f>IF(LinkRpt!X$4=LinkRpt!X$2,VLOOKUP(LinkRpt!$A12,Rpt,LinkRpt!X$2+1),"")</f>
        <v/>
      </c>
      <c r="BU16" s="182" t="str">
        <f>IF(LinkRpt!Y$4=LinkRpt!Y$2,VLOOKUP(LinkRpt!$A12,Rpt,LinkRpt!Y$2+1),"")</f>
        <v/>
      </c>
      <c r="BV16" s="182" t="str">
        <f>IF(LinkRpt!Z$4=LinkRpt!Z$2,VLOOKUP(LinkRpt!$A12,Rpt,LinkRpt!Z$2+1),"")</f>
        <v/>
      </c>
      <c r="BW16" s="182" t="str">
        <f>IF(LinkRpt!AA$4=LinkRpt!AA$2,VLOOKUP(LinkRpt!$A12,Rpt,LinkRpt!AA$2+1),"")</f>
        <v/>
      </c>
      <c r="BX16" s="182" t="str">
        <f>IF(LinkRpt!AB$4=LinkRpt!AB$2,VLOOKUP(LinkRpt!$A12,Rpt,LinkRpt!AB$2+1),"")</f>
        <v/>
      </c>
      <c r="BY16" s="182" t="str">
        <f>IF(LinkRpt!AC$4=LinkRpt!AC$2,VLOOKUP(LinkRpt!$A12,Rpt,LinkRpt!AC$2+1),"")</f>
        <v/>
      </c>
      <c r="BZ16" s="182" t="str">
        <f>IF(LinkRpt!AD$4=LinkRpt!AD$2,VLOOKUP(LinkRpt!$A12,Rpt,LinkRpt!AD$2+1),"")</f>
        <v/>
      </c>
      <c r="CA16" s="182" t="str">
        <f>IF(LinkRpt!AE$4=LinkRpt!AE$2,VLOOKUP(LinkRpt!$A12,Rpt,LinkRpt!AE$2+1),"")</f>
        <v/>
      </c>
      <c r="CB16" s="182">
        <f t="shared" si="6"/>
        <v>52460</v>
      </c>
      <c r="CC16" s="15">
        <v>1500</v>
      </c>
      <c r="CD16" s="16">
        <v>1500</v>
      </c>
      <c r="CE16" s="15">
        <v>1000</v>
      </c>
      <c r="CF16" s="16">
        <v>1000</v>
      </c>
      <c r="CG16" s="15">
        <v>5000</v>
      </c>
      <c r="CH16" s="16">
        <v>5000</v>
      </c>
      <c r="CI16" s="15">
        <v>8000</v>
      </c>
      <c r="CJ16" s="16">
        <f t="shared" si="8"/>
        <v>1500</v>
      </c>
      <c r="CK16" s="15"/>
      <c r="CL16" s="16"/>
      <c r="CM16" s="18">
        <v>4620</v>
      </c>
      <c r="CN16" s="16">
        <v>0</v>
      </c>
      <c r="CO16" s="18">
        <v>4620</v>
      </c>
      <c r="CP16" s="16">
        <v>0</v>
      </c>
      <c r="CQ16" s="18">
        <v>4620</v>
      </c>
      <c r="CR16" s="16">
        <v>0</v>
      </c>
      <c r="CS16" s="18">
        <v>4620</v>
      </c>
      <c r="CT16" s="16">
        <v>24980</v>
      </c>
      <c r="CU16" s="18">
        <v>4620</v>
      </c>
      <c r="CV16" s="16"/>
      <c r="CW16" s="18">
        <v>4620</v>
      </c>
      <c r="CX16" s="16"/>
      <c r="CY16" s="18">
        <v>4620</v>
      </c>
      <c r="CZ16" s="16"/>
      <c r="DA16" s="18">
        <v>4620</v>
      </c>
      <c r="DB16" s="16"/>
      <c r="DC16" s="18">
        <v>4620</v>
      </c>
      <c r="DD16" s="16">
        <v>18480</v>
      </c>
      <c r="DE16" s="85"/>
      <c r="DF16" s="16"/>
      <c r="DG16" s="85"/>
      <c r="DH16" s="16"/>
      <c r="DI16" s="85"/>
      <c r="DJ16" s="16"/>
      <c r="DK16" s="82"/>
      <c r="DL16" s="85"/>
      <c r="DM16" s="16"/>
      <c r="DN16" s="85"/>
      <c r="DO16" s="16"/>
      <c r="DP16" s="85"/>
      <c r="DQ16" s="16"/>
      <c r="DR16" s="85"/>
      <c r="DS16" s="16"/>
      <c r="DT16" s="85"/>
      <c r="DU16" s="16"/>
      <c r="DV16" s="85"/>
      <c r="DW16" s="16"/>
      <c r="DX16" s="85"/>
      <c r="DY16" s="16"/>
      <c r="DZ16" s="85"/>
      <c r="EA16" s="16"/>
      <c r="EB16" s="85"/>
      <c r="EC16" s="16"/>
      <c r="ED16" s="85"/>
      <c r="EE16" s="16"/>
      <c r="EF16" s="85"/>
      <c r="EG16" s="16"/>
      <c r="EH16" s="17"/>
      <c r="EI16" s="16"/>
      <c r="EJ16" s="19"/>
      <c r="EK16" s="17"/>
      <c r="EL16" s="16"/>
      <c r="EM16" s="17"/>
      <c r="EN16" s="16"/>
      <c r="EO16" s="17"/>
      <c r="EP16" s="16"/>
      <c r="EQ16" s="17"/>
      <c r="ER16" s="16"/>
      <c r="ES16" s="17"/>
      <c r="ET16" s="16"/>
      <c r="EU16" s="17"/>
      <c r="EV16" s="16"/>
      <c r="EW16" s="15"/>
      <c r="EX16" s="16"/>
      <c r="EY16" s="15"/>
      <c r="EZ16" s="16"/>
      <c r="FA16" s="15"/>
      <c r="FB16" s="16"/>
      <c r="FC16" s="15"/>
      <c r="FD16" s="16"/>
      <c r="FE16" s="15"/>
      <c r="FF16" s="16"/>
      <c r="FG16" s="15"/>
      <c r="FH16" s="16"/>
      <c r="FI16" s="20">
        <f t="shared" si="2"/>
        <v>57080</v>
      </c>
      <c r="FJ16" s="20">
        <f t="shared" si="3"/>
        <v>52460</v>
      </c>
      <c r="FK16" s="21">
        <f t="shared" si="4"/>
        <v>4620</v>
      </c>
      <c r="FL16" s="1" t="str">
        <f t="shared" si="7"/>
        <v/>
      </c>
    </row>
    <row r="17" spans="1:168" ht="25.5" customHeight="1">
      <c r="A17" s="239">
        <v>2200009</v>
      </c>
      <c r="B17" s="25" t="s">
        <v>582</v>
      </c>
      <c r="C17" s="239" t="s">
        <v>583</v>
      </c>
      <c r="D17" s="9" t="s">
        <v>1414</v>
      </c>
      <c r="E17" s="9" t="s">
        <v>1411</v>
      </c>
      <c r="F17" s="83" t="s">
        <v>584</v>
      </c>
      <c r="G17" s="144"/>
      <c r="H17" s="100"/>
      <c r="I17" s="315"/>
      <c r="J17" s="100"/>
      <c r="K17" s="62">
        <v>6600</v>
      </c>
      <c r="L17" s="100" t="s">
        <v>1564</v>
      </c>
      <c r="M17" s="246">
        <f t="shared" si="0"/>
        <v>57080</v>
      </c>
      <c r="N17" s="14">
        <f t="shared" si="5"/>
        <v>4620</v>
      </c>
      <c r="O17" s="15">
        <v>1500</v>
      </c>
      <c r="P17" s="15">
        <v>1000</v>
      </c>
      <c r="Q17" s="15">
        <v>5000</v>
      </c>
      <c r="R17" s="15">
        <v>8000</v>
      </c>
      <c r="S17" s="182"/>
      <c r="T17" s="16">
        <v>1500</v>
      </c>
      <c r="U17" s="16">
        <v>1000</v>
      </c>
      <c r="V17" s="16">
        <v>5000</v>
      </c>
      <c r="W17" s="16">
        <v>8000</v>
      </c>
      <c r="X17" s="182"/>
      <c r="Y17" s="16">
        <f>IF(($CB17-SUM($T17:X17))&gt;=$K17*0.7,$K17*0.7,($CB17-SUM($T17:X17)))</f>
        <v>4620</v>
      </c>
      <c r="Z17" s="16">
        <f>IF(($CB17-SUM($T17:Y17))&gt;=$K17*0.7,$K17*0.7,($CB17-SUM($T17:Y17)))</f>
        <v>4620</v>
      </c>
      <c r="AA17" s="16">
        <f>IF(($CB17-SUM($T17:Z17))&gt;=$K17*0.7,$K17*0.7,($CB17-SUM($T17:Z17)))</f>
        <v>4620</v>
      </c>
      <c r="AB17" s="16">
        <f>IF(($CB17-SUM($T17:AA17))&gt;=$K17*0.7,$K17*0.7,($CB17-SUM($T17:AA17)))</f>
        <v>4620</v>
      </c>
      <c r="AC17" s="16">
        <f>IF(($CB17-SUM($T17:AB17))&gt;=$K17*0.7,$K17*0.7,($CB17-SUM($T17:AB17)))</f>
        <v>4620</v>
      </c>
      <c r="AD17" s="16">
        <f>IF(($CB17-SUM($T17:AC17))&gt;=$K17*0.7,$K17*0.7,($CB17-SUM($T17:AC17)))</f>
        <v>4620</v>
      </c>
      <c r="AE17" s="16">
        <f>IF(($CB17-SUM($T17:AD17))&gt;=$K17*0.7,$K17*0.7,($CB17-SUM($T17:AD17)))</f>
        <v>4620</v>
      </c>
      <c r="AF17" s="16">
        <f>IF(($CB17-SUM($T17:AE17))&gt;=$K17*0.7,$K17*0.7,($CB17-SUM($T17:AE17)))</f>
        <v>4620</v>
      </c>
      <c r="AG17" s="16">
        <f>IF(($CB17-SUM($T17:AF17))&gt;=$K17*0.7,$K17*0.7,($CB17-SUM($T17:AF17)))</f>
        <v>0</v>
      </c>
      <c r="AH17" s="16">
        <f>IF(($CB17-SUM($T17:AG17))&gt;=$K17*0.7,$K17*0.7,($CB17-SUM($T17:AG17)))</f>
        <v>0</v>
      </c>
      <c r="AI17" s="16">
        <f>IF(($CB17-SUM($T17:AH17))&gt;=$K17*0.7,$K17*0.7,($CB17-SUM($T17:AH17)))</f>
        <v>0</v>
      </c>
      <c r="AJ17" s="16">
        <f>IF(($CB17-SUM($T17:AI17))&gt;=$K17*0.7,$K17*0.7,($CB17-SUM($T17:AI17)))</f>
        <v>0</v>
      </c>
      <c r="AK17" s="16">
        <f>IF(($CB17-SUM($T17:AJ17))&gt;=$K17*0.7,$K17*0.7,($CB17-SUM($T17:AJ17)))</f>
        <v>0</v>
      </c>
      <c r="AL17" s="16">
        <f>IF(($CB17-SUM($T17:AK17))&gt;=$K17*0.7,$K17*0.7,($CB17-SUM($T17:AK17)))</f>
        <v>0</v>
      </c>
      <c r="AM17" s="16">
        <f>IF(($CB17-SUM($T17:AL17))&gt;=$K17*0.7,$K17*0.7,($CB17-SUM($T17:AL17)))</f>
        <v>0</v>
      </c>
      <c r="AN17" s="16">
        <f>IF(($CB17-SUM($T17:AM17))&gt;=$K17*0.7,$K17*0.7,($CB17-SUM($T17:AM17)))</f>
        <v>0</v>
      </c>
      <c r="AO17" s="16">
        <f>IF(($CB17-SUM($T17:AN17))&gt;=$K17*0.7,$K17*0.7,($CB17-SUM($T17:AN17)))</f>
        <v>0</v>
      </c>
      <c r="AP17" s="16">
        <f>IF(($CB17-SUM($T17:AO17))&gt;=$K17*0.7,$K17*0.7,($CB17-SUM($T17:AO17)))</f>
        <v>0</v>
      </c>
      <c r="AQ17" s="16">
        <f>IF(($CB17-SUM($T17:AP17))&gt;=$K17*0.7,$K17*0.7,($CB17-SUM($T17:AP17)))</f>
        <v>0</v>
      </c>
      <c r="AR17" s="16">
        <f>IF(($CB17-SUM($T17:AQ17))&gt;=$K17*0.7,$K17*0.7,($CB17-SUM($T17:AQ17)))</f>
        <v>0</v>
      </c>
      <c r="AS17" s="16">
        <f>IF(($CB17-SUM($T17:AR17))&gt;=$K17*0.7,$K17*0.7,($CB17-SUM($T17:AR17)))</f>
        <v>0</v>
      </c>
      <c r="AT17" s="16">
        <f>IF(($CB17-SUM($T17:AS17))&gt;=$K17*0.7,$K17*0.7,($CB17-SUM($T17:AS17)))</f>
        <v>0</v>
      </c>
      <c r="AU17" s="16">
        <f>IF(($CB17-SUM($T17:AT17))&gt;=$K17*0.7,$K17*0.7,($CB17-SUM($T17:AT17)))</f>
        <v>0</v>
      </c>
      <c r="AV17" s="16">
        <f>IF(($CB17-SUM($T17:AU17))&gt;=$K17*0.7,$K17*0.7,($CB17-SUM($T17:AU17)))</f>
        <v>0</v>
      </c>
      <c r="AW17" s="182">
        <f t="shared" si="1"/>
        <v>52460</v>
      </c>
      <c r="AX17" s="182">
        <f>IF(LinkRpt!B$4=LinkRpt!B$2,VLOOKUP(LinkRpt!$A13,Rpt,LinkRpt!B$2+1),"")</f>
        <v>52460</v>
      </c>
      <c r="AY17" s="182">
        <f>IF(LinkRpt!C$4=LinkRpt!C$2,VLOOKUP(LinkRpt!$A13,Rpt,LinkRpt!C$2+1),"")</f>
        <v>0</v>
      </c>
      <c r="AZ17" s="182">
        <f>IF(LinkRpt!D$4=LinkRpt!D$2,VLOOKUP(LinkRpt!$A13,Rpt,LinkRpt!D$2+1),"")</f>
        <v>0</v>
      </c>
      <c r="BA17" s="182" t="str">
        <f>IF(LinkRpt!E$4=LinkRpt!E$2,VLOOKUP(LinkRpt!$A13,Rpt,LinkRpt!E$2+1),"")</f>
        <v/>
      </c>
      <c r="BB17" s="182">
        <f>IF(LinkRpt!F$4=LinkRpt!F$2,VLOOKUP(LinkRpt!$A13,Rpt,LinkRpt!F$2+1),"")</f>
        <v>0</v>
      </c>
      <c r="BC17" s="182">
        <f>IF(LinkRpt!G$4=LinkRpt!G$2,VLOOKUP(LinkRpt!$A13,Rpt,LinkRpt!G$2+1),"")</f>
        <v>0</v>
      </c>
      <c r="BD17" s="182">
        <f>IF(LinkRpt!H$4=LinkRpt!H$2,VLOOKUP(LinkRpt!$A13,Rpt,LinkRpt!H$2+1),"")</f>
        <v>0</v>
      </c>
      <c r="BE17" s="182" t="str">
        <f>IF(LinkRpt!I$4=LinkRpt!I$2,VLOOKUP(LinkRpt!$A13,Rpt,LinkRpt!I$2+1),"")</f>
        <v/>
      </c>
      <c r="BF17" s="182" t="str">
        <f>IF(LinkRpt!J$4=LinkRpt!J$2,VLOOKUP(LinkRpt!$A13,Rpt,LinkRpt!J$2+1),"")</f>
        <v/>
      </c>
      <c r="BG17" s="182" t="str">
        <f>IF(LinkRpt!K$4=LinkRpt!K$2,VLOOKUP(LinkRpt!$A13,Rpt,LinkRpt!K$2+1),"")</f>
        <v/>
      </c>
      <c r="BH17" s="182" t="str">
        <f>IF(LinkRpt!L$4=LinkRpt!L$2,VLOOKUP(LinkRpt!$A13,Rpt,LinkRpt!L$2+1),"")</f>
        <v/>
      </c>
      <c r="BI17" s="182" t="str">
        <f>IF(LinkRpt!M$4=LinkRpt!M$2,VLOOKUP(LinkRpt!$A13,Rpt,LinkRpt!M$2+1),"")</f>
        <v/>
      </c>
      <c r="BJ17" s="182" t="str">
        <f>IF(LinkRpt!N$4=LinkRpt!N$2,VLOOKUP(LinkRpt!$A13,Rpt,LinkRpt!N$2+1),"")</f>
        <v/>
      </c>
      <c r="BK17" s="182" t="str">
        <f>IF(LinkRpt!O$4=LinkRpt!O$2,VLOOKUP(LinkRpt!$A13,Rpt,LinkRpt!O$2+1),"")</f>
        <v/>
      </c>
      <c r="BL17" s="182" t="str">
        <f>IF(LinkRpt!P$4=LinkRpt!P$2,VLOOKUP(LinkRpt!$A13,Rpt,LinkRpt!P$2+1),"")</f>
        <v/>
      </c>
      <c r="BM17" s="182" t="str">
        <f>IF(LinkRpt!Q$4=LinkRpt!Q$2,VLOOKUP(LinkRpt!$A13,Rpt,LinkRpt!Q$2+1),"")</f>
        <v/>
      </c>
      <c r="BN17" s="182" t="str">
        <f>IF(LinkRpt!R$4=LinkRpt!R$2,VLOOKUP(LinkRpt!$A13,Rpt,LinkRpt!R$2+1),"")</f>
        <v/>
      </c>
      <c r="BO17" s="182" t="str">
        <f>IF(LinkRpt!S$4=LinkRpt!S$2,VLOOKUP(LinkRpt!$A13,Rpt,LinkRpt!S$2+1),"")</f>
        <v/>
      </c>
      <c r="BP17" s="182" t="str">
        <f>IF(LinkRpt!T$4=LinkRpt!T$2,VLOOKUP(LinkRpt!$A13,Rpt,LinkRpt!T$2+1),"")</f>
        <v/>
      </c>
      <c r="BQ17" s="182" t="str">
        <f>IF(LinkRpt!U$4=LinkRpt!U$2,VLOOKUP(LinkRpt!$A13,Rpt,LinkRpt!U$2+1),"")</f>
        <v/>
      </c>
      <c r="BR17" s="182" t="str">
        <f>IF(LinkRpt!V$4=LinkRpt!V$2,VLOOKUP(LinkRpt!$A13,Rpt,LinkRpt!V$2+1),"")</f>
        <v/>
      </c>
      <c r="BS17" s="182" t="str">
        <f>IF(LinkRpt!W$4=LinkRpt!W$2,VLOOKUP(LinkRpt!$A13,Rpt,LinkRpt!W$2+1),"")</f>
        <v/>
      </c>
      <c r="BT17" s="182" t="str">
        <f>IF(LinkRpt!X$4=LinkRpt!X$2,VLOOKUP(LinkRpt!$A13,Rpt,LinkRpt!X$2+1),"")</f>
        <v/>
      </c>
      <c r="BU17" s="182" t="str">
        <f>IF(LinkRpt!Y$4=LinkRpt!Y$2,VLOOKUP(LinkRpt!$A13,Rpt,LinkRpt!Y$2+1),"")</f>
        <v/>
      </c>
      <c r="BV17" s="182" t="str">
        <f>IF(LinkRpt!Z$4=LinkRpt!Z$2,VLOOKUP(LinkRpt!$A13,Rpt,LinkRpt!Z$2+1),"")</f>
        <v/>
      </c>
      <c r="BW17" s="182" t="str">
        <f>IF(LinkRpt!AA$4=LinkRpt!AA$2,VLOOKUP(LinkRpt!$A13,Rpt,LinkRpt!AA$2+1),"")</f>
        <v/>
      </c>
      <c r="BX17" s="182" t="str">
        <f>IF(LinkRpt!AB$4=LinkRpt!AB$2,VLOOKUP(LinkRpt!$A13,Rpt,LinkRpt!AB$2+1),"")</f>
        <v/>
      </c>
      <c r="BY17" s="182" t="str">
        <f>IF(LinkRpt!AC$4=LinkRpt!AC$2,VLOOKUP(LinkRpt!$A13,Rpt,LinkRpt!AC$2+1),"")</f>
        <v/>
      </c>
      <c r="BZ17" s="182" t="str">
        <f>IF(LinkRpt!AD$4=LinkRpt!AD$2,VLOOKUP(LinkRpt!$A13,Rpt,LinkRpt!AD$2+1),"")</f>
        <v/>
      </c>
      <c r="CA17" s="182" t="str">
        <f>IF(LinkRpt!AE$4=LinkRpt!AE$2,VLOOKUP(LinkRpt!$A13,Rpt,LinkRpt!AE$2+1),"")</f>
        <v/>
      </c>
      <c r="CB17" s="182">
        <f t="shared" si="6"/>
        <v>52460</v>
      </c>
      <c r="CC17" s="15">
        <v>1500</v>
      </c>
      <c r="CD17" s="16">
        <v>1500</v>
      </c>
      <c r="CE17" s="15">
        <v>1000</v>
      </c>
      <c r="CF17" s="16">
        <v>1000</v>
      </c>
      <c r="CG17" s="15">
        <v>5000</v>
      </c>
      <c r="CH17" s="16">
        <v>5000</v>
      </c>
      <c r="CI17" s="15">
        <v>8000</v>
      </c>
      <c r="CJ17" s="16">
        <f t="shared" si="8"/>
        <v>1500</v>
      </c>
      <c r="CK17" s="15"/>
      <c r="CL17" s="16"/>
      <c r="CM17" s="18">
        <v>4620</v>
      </c>
      <c r="CN17" s="87">
        <v>11120</v>
      </c>
      <c r="CO17" s="18">
        <v>4620</v>
      </c>
      <c r="CP17" s="16">
        <v>0</v>
      </c>
      <c r="CQ17" s="18">
        <v>4620</v>
      </c>
      <c r="CR17" s="16">
        <v>0</v>
      </c>
      <c r="CS17" s="18">
        <v>4620</v>
      </c>
      <c r="CT17" s="16">
        <v>13860</v>
      </c>
      <c r="CU17" s="18">
        <v>4620</v>
      </c>
      <c r="CV17" s="16"/>
      <c r="CW17" s="18">
        <v>4620</v>
      </c>
      <c r="CX17" s="16"/>
      <c r="CY17" s="18">
        <v>4620</v>
      </c>
      <c r="CZ17" s="16"/>
      <c r="DA17" s="18">
        <v>4620</v>
      </c>
      <c r="DB17" s="16"/>
      <c r="DC17" s="18">
        <v>4620</v>
      </c>
      <c r="DD17" s="16">
        <v>18480</v>
      </c>
      <c r="DE17" s="85"/>
      <c r="DF17" s="16"/>
      <c r="DG17" s="85"/>
      <c r="DH17" s="16"/>
      <c r="DI17" s="85"/>
      <c r="DJ17" s="16"/>
      <c r="DK17" s="82"/>
      <c r="DL17" s="85"/>
      <c r="DM17" s="16"/>
      <c r="DN17" s="85"/>
      <c r="DO17" s="16"/>
      <c r="DP17" s="85"/>
      <c r="DQ17" s="16"/>
      <c r="DR17" s="85"/>
      <c r="DS17" s="16"/>
      <c r="DT17" s="85"/>
      <c r="DU17" s="16"/>
      <c r="DV17" s="85"/>
      <c r="DW17" s="16"/>
      <c r="DX17" s="85"/>
      <c r="DY17" s="16"/>
      <c r="DZ17" s="85"/>
      <c r="EA17" s="16"/>
      <c r="EB17" s="85"/>
      <c r="EC17" s="16"/>
      <c r="ED17" s="85"/>
      <c r="EE17" s="16"/>
      <c r="EF17" s="85"/>
      <c r="EG17" s="16"/>
      <c r="EH17" s="17"/>
      <c r="EI17" s="16"/>
      <c r="EJ17" s="19"/>
      <c r="EK17" s="17"/>
      <c r="EL17" s="16"/>
      <c r="EM17" s="17"/>
      <c r="EN17" s="16"/>
      <c r="EO17" s="17"/>
      <c r="EP17" s="16"/>
      <c r="EQ17" s="17"/>
      <c r="ER17" s="16"/>
      <c r="ES17" s="17"/>
      <c r="ET17" s="16"/>
      <c r="EU17" s="17"/>
      <c r="EV17" s="16"/>
      <c r="EW17" s="15"/>
      <c r="EX17" s="16"/>
      <c r="EY17" s="15"/>
      <c r="EZ17" s="16"/>
      <c r="FA17" s="15"/>
      <c r="FB17" s="16"/>
      <c r="FC17" s="15"/>
      <c r="FD17" s="16"/>
      <c r="FE17" s="15"/>
      <c r="FF17" s="16"/>
      <c r="FG17" s="15"/>
      <c r="FH17" s="16"/>
      <c r="FI17" s="20">
        <f t="shared" si="2"/>
        <v>57080</v>
      </c>
      <c r="FJ17" s="20">
        <f t="shared" si="3"/>
        <v>52460</v>
      </c>
      <c r="FK17" s="21">
        <f t="shared" si="4"/>
        <v>4620</v>
      </c>
      <c r="FL17" s="1" t="str">
        <f t="shared" si="7"/>
        <v/>
      </c>
    </row>
    <row r="18" spans="1:168" ht="25.5" customHeight="1">
      <c r="A18" s="239">
        <v>2200010</v>
      </c>
      <c r="B18" s="25" t="s">
        <v>34</v>
      </c>
      <c r="C18" s="239" t="s">
        <v>35</v>
      </c>
      <c r="D18" s="9" t="s">
        <v>1414</v>
      </c>
      <c r="E18" s="9" t="s">
        <v>1412</v>
      </c>
      <c r="F18" s="10" t="s">
        <v>36</v>
      </c>
      <c r="G18" s="22"/>
      <c r="H18" s="84" t="s">
        <v>1420</v>
      </c>
      <c r="I18" s="314"/>
      <c r="J18" s="84"/>
      <c r="K18" s="12">
        <v>2600</v>
      </c>
      <c r="L18" s="23" t="s">
        <v>1564</v>
      </c>
      <c r="M18" s="246">
        <f t="shared" si="0"/>
        <v>31880</v>
      </c>
      <c r="N18" s="14">
        <f t="shared" si="5"/>
        <v>2520</v>
      </c>
      <c r="O18" s="15">
        <v>1500</v>
      </c>
      <c r="P18" s="15">
        <v>1000</v>
      </c>
      <c r="Q18" s="15">
        <v>5000</v>
      </c>
      <c r="R18" s="15">
        <v>8000</v>
      </c>
      <c r="S18" s="182"/>
      <c r="T18" s="16">
        <v>1500</v>
      </c>
      <c r="U18" s="16">
        <v>1000</v>
      </c>
      <c r="V18" s="16">
        <v>5000</v>
      </c>
      <c r="W18" s="16">
        <v>8000</v>
      </c>
      <c r="X18" s="182"/>
      <c r="Y18" s="16">
        <f>IF(($CB18-SUM($T18:X18))&gt;=$K18*0.7,$K18*0.7,($CB18-SUM($T18:X18)))</f>
        <v>1819.9999999999998</v>
      </c>
      <c r="Z18" s="16">
        <f>IF(($CB18-SUM($T18:Y18))&gt;=$K18*0.7,$K18*0.7,($CB18-SUM($T18:Y18)))</f>
        <v>1819.9999999999998</v>
      </c>
      <c r="AA18" s="16">
        <f>IF(($CB18-SUM($T18:Z18))&gt;=$K18*0.7,$K18*0.7,($CB18-SUM($T18:Z18)))</f>
        <v>1819.9999999999998</v>
      </c>
      <c r="AB18" s="16">
        <f>IF(($CB18-SUM($T18:AA18))&gt;=$K18*0.7,$K18*0.7,($CB18-SUM($T18:AA18)))</f>
        <v>1819.9999999999998</v>
      </c>
      <c r="AC18" s="16">
        <f>IF(($CB18-SUM($T18:AB18))&gt;=$K18*0.7,$K18*0.7,($CB18-SUM($T18:AB18)))</f>
        <v>1819.9999999999998</v>
      </c>
      <c r="AD18" s="16">
        <f>IF(($CB18-SUM($T18:AC18))&gt;=$K18*0.7,$K18*0.7,($CB18-SUM($T18:AC18)))</f>
        <v>1819.9999999999998</v>
      </c>
      <c r="AE18" s="16">
        <f>IF(($CB18-SUM($T18:AD18))&gt;=$K18*0.7,$K18*0.7,($CB18-SUM($T18:AD18)))</f>
        <v>1819.9999999999998</v>
      </c>
      <c r="AF18" s="16">
        <f>IF(($CB18-SUM($T18:AE18))&gt;=$K18*0.7,$K18*0.7,($CB18-SUM($T18:AE18)))</f>
        <v>1120</v>
      </c>
      <c r="AG18" s="16">
        <f>IF(($CB18-SUM($T18:AF18))&gt;=$K18*0.7,$K18*0.7,($CB18-SUM($T18:AF18)))</f>
        <v>0</v>
      </c>
      <c r="AH18" s="16">
        <f>IF(($CB18-SUM($T18:AG18))&gt;=$K18*0.7,$K18*0.7,($CB18-SUM($T18:AG18)))</f>
        <v>0</v>
      </c>
      <c r="AI18" s="16">
        <f>IF(($CB18-SUM($T18:AH18))&gt;=$K18*0.7,$K18*0.7,($CB18-SUM($T18:AH18)))</f>
        <v>0</v>
      </c>
      <c r="AJ18" s="16">
        <f>IF(($CB18-SUM($T18:AI18))&gt;=$K18*0.7,$K18*0.7,($CB18-SUM($T18:AI18)))</f>
        <v>0</v>
      </c>
      <c r="AK18" s="16">
        <f>IF(($CB18-SUM($T18:AJ18))&gt;=$K18*0.7,$K18*0.7,($CB18-SUM($T18:AJ18)))</f>
        <v>0</v>
      </c>
      <c r="AL18" s="16">
        <f>IF(($CB18-SUM($T18:AK18))&gt;=$K18*0.7,$K18*0.7,($CB18-SUM($T18:AK18)))</f>
        <v>0</v>
      </c>
      <c r="AM18" s="16">
        <f>IF(($CB18-SUM($T18:AL18))&gt;=$K18*0.7,$K18*0.7,($CB18-SUM($T18:AL18)))</f>
        <v>0</v>
      </c>
      <c r="AN18" s="16">
        <f>IF(($CB18-SUM($T18:AM18))&gt;=$K18*0.7,$K18*0.7,($CB18-SUM($T18:AM18)))</f>
        <v>0</v>
      </c>
      <c r="AO18" s="16">
        <f>IF(($CB18-SUM($T18:AN18))&gt;=$K18*0.7,$K18*0.7,($CB18-SUM($T18:AN18)))</f>
        <v>0</v>
      </c>
      <c r="AP18" s="16">
        <f>IF(($CB18-SUM($T18:AO18))&gt;=$K18*0.7,$K18*0.7,($CB18-SUM($T18:AO18)))</f>
        <v>0</v>
      </c>
      <c r="AQ18" s="16">
        <f>IF(($CB18-SUM($T18:AP18))&gt;=$K18*0.7,$K18*0.7,($CB18-SUM($T18:AP18)))</f>
        <v>0</v>
      </c>
      <c r="AR18" s="16">
        <f>IF(($CB18-SUM($T18:AQ18))&gt;=$K18*0.7,$K18*0.7,($CB18-SUM($T18:AQ18)))</f>
        <v>0</v>
      </c>
      <c r="AS18" s="16">
        <f>IF(($CB18-SUM($T18:AR18))&gt;=$K18*0.7,$K18*0.7,($CB18-SUM($T18:AR18)))</f>
        <v>0</v>
      </c>
      <c r="AT18" s="16">
        <f>IF(($CB18-SUM($T18:AS18))&gt;=$K18*0.7,$K18*0.7,($CB18-SUM($T18:AS18)))</f>
        <v>0</v>
      </c>
      <c r="AU18" s="16">
        <f>IF(($CB18-SUM($T18:AT18))&gt;=$K18*0.7,$K18*0.7,($CB18-SUM($T18:AT18)))</f>
        <v>0</v>
      </c>
      <c r="AV18" s="16">
        <f>IF(($CB18-SUM($T18:AU18))&gt;=$K18*0.7,$K18*0.7,($CB18-SUM($T18:AU18)))</f>
        <v>0</v>
      </c>
      <c r="AW18" s="182">
        <f t="shared" si="1"/>
        <v>29360</v>
      </c>
      <c r="AX18" s="182">
        <f>IF(LinkRpt!B$4=LinkRpt!B$2,VLOOKUP(LinkRpt!$A14,Rpt,LinkRpt!B$2+1),"")</f>
        <v>27820</v>
      </c>
      <c r="AY18" s="182">
        <f>IF(LinkRpt!C$4=LinkRpt!C$2,VLOOKUP(LinkRpt!$A14,Rpt,LinkRpt!C$2+1),"")</f>
        <v>1540</v>
      </c>
      <c r="AZ18" s="182">
        <f>IF(LinkRpt!D$4=LinkRpt!D$2,VLOOKUP(LinkRpt!$A14,Rpt,LinkRpt!D$2+1),"")</f>
        <v>0</v>
      </c>
      <c r="BA18" s="182" t="str">
        <f>IF(LinkRpt!E$4=LinkRpt!E$2,VLOOKUP(LinkRpt!$A14,Rpt,LinkRpt!E$2+1),"")</f>
        <v/>
      </c>
      <c r="BB18" s="182">
        <f>IF(LinkRpt!F$4=LinkRpt!F$2,VLOOKUP(LinkRpt!$A14,Rpt,LinkRpt!F$2+1),"")</f>
        <v>0</v>
      </c>
      <c r="BC18" s="182">
        <f>IF(LinkRpt!G$4=LinkRpt!G$2,VLOOKUP(LinkRpt!$A14,Rpt,LinkRpt!G$2+1),"")</f>
        <v>0</v>
      </c>
      <c r="BD18" s="182">
        <f>IF(LinkRpt!H$4=LinkRpt!H$2,VLOOKUP(LinkRpt!$A14,Rpt,LinkRpt!H$2+1),"")</f>
        <v>0</v>
      </c>
      <c r="BE18" s="182" t="str">
        <f>IF(LinkRpt!I$4=LinkRpt!I$2,VLOOKUP(LinkRpt!$A14,Rpt,LinkRpt!I$2+1),"")</f>
        <v/>
      </c>
      <c r="BF18" s="182" t="str">
        <f>IF(LinkRpt!J$4=LinkRpt!J$2,VLOOKUP(LinkRpt!$A14,Rpt,LinkRpt!J$2+1),"")</f>
        <v/>
      </c>
      <c r="BG18" s="182" t="str">
        <f>IF(LinkRpt!K$4=LinkRpt!K$2,VLOOKUP(LinkRpt!$A14,Rpt,LinkRpt!K$2+1),"")</f>
        <v/>
      </c>
      <c r="BH18" s="182" t="str">
        <f>IF(LinkRpt!L$4=LinkRpt!L$2,VLOOKUP(LinkRpt!$A14,Rpt,LinkRpt!L$2+1),"")</f>
        <v/>
      </c>
      <c r="BI18" s="182" t="str">
        <f>IF(LinkRpt!M$4=LinkRpt!M$2,VLOOKUP(LinkRpt!$A14,Rpt,LinkRpt!M$2+1),"")</f>
        <v/>
      </c>
      <c r="BJ18" s="182" t="str">
        <f>IF(LinkRpt!N$4=LinkRpt!N$2,VLOOKUP(LinkRpt!$A14,Rpt,LinkRpt!N$2+1),"")</f>
        <v/>
      </c>
      <c r="BK18" s="182" t="str">
        <f>IF(LinkRpt!O$4=LinkRpt!O$2,VLOOKUP(LinkRpt!$A14,Rpt,LinkRpt!O$2+1),"")</f>
        <v/>
      </c>
      <c r="BL18" s="182" t="str">
        <f>IF(LinkRpt!P$4=LinkRpt!P$2,VLOOKUP(LinkRpt!$A14,Rpt,LinkRpt!P$2+1),"")</f>
        <v/>
      </c>
      <c r="BM18" s="182" t="str">
        <f>IF(LinkRpt!Q$4=LinkRpt!Q$2,VLOOKUP(LinkRpt!$A14,Rpt,LinkRpt!Q$2+1),"")</f>
        <v/>
      </c>
      <c r="BN18" s="182" t="str">
        <f>IF(LinkRpt!R$4=LinkRpt!R$2,VLOOKUP(LinkRpt!$A14,Rpt,LinkRpt!R$2+1),"")</f>
        <v/>
      </c>
      <c r="BO18" s="182" t="str">
        <f>IF(LinkRpt!S$4=LinkRpt!S$2,VLOOKUP(LinkRpt!$A14,Rpt,LinkRpt!S$2+1),"")</f>
        <v/>
      </c>
      <c r="BP18" s="182" t="str">
        <f>IF(LinkRpt!T$4=LinkRpt!T$2,VLOOKUP(LinkRpt!$A14,Rpt,LinkRpt!T$2+1),"")</f>
        <v/>
      </c>
      <c r="BQ18" s="182" t="str">
        <f>IF(LinkRpt!U$4=LinkRpt!U$2,VLOOKUP(LinkRpt!$A14,Rpt,LinkRpt!U$2+1),"")</f>
        <v/>
      </c>
      <c r="BR18" s="182" t="str">
        <f>IF(LinkRpt!V$4=LinkRpt!V$2,VLOOKUP(LinkRpt!$A14,Rpt,LinkRpt!V$2+1),"")</f>
        <v/>
      </c>
      <c r="BS18" s="182" t="str">
        <f>IF(LinkRpt!W$4=LinkRpt!W$2,VLOOKUP(LinkRpt!$A14,Rpt,LinkRpt!W$2+1),"")</f>
        <v/>
      </c>
      <c r="BT18" s="182" t="str">
        <f>IF(LinkRpt!X$4=LinkRpt!X$2,VLOOKUP(LinkRpt!$A14,Rpt,LinkRpt!X$2+1),"")</f>
        <v/>
      </c>
      <c r="BU18" s="182" t="str">
        <f>IF(LinkRpt!Y$4=LinkRpt!Y$2,VLOOKUP(LinkRpt!$A14,Rpt,LinkRpt!Y$2+1),"")</f>
        <v/>
      </c>
      <c r="BV18" s="182" t="str">
        <f>IF(LinkRpt!Z$4=LinkRpt!Z$2,VLOOKUP(LinkRpt!$A14,Rpt,LinkRpt!Z$2+1),"")</f>
        <v/>
      </c>
      <c r="BW18" s="182" t="str">
        <f>IF(LinkRpt!AA$4=LinkRpt!AA$2,VLOOKUP(LinkRpt!$A14,Rpt,LinkRpt!AA$2+1),"")</f>
        <v/>
      </c>
      <c r="BX18" s="182" t="str">
        <f>IF(LinkRpt!AB$4=LinkRpt!AB$2,VLOOKUP(LinkRpt!$A14,Rpt,LinkRpt!AB$2+1),"")</f>
        <v/>
      </c>
      <c r="BY18" s="182" t="str">
        <f>IF(LinkRpt!AC$4=LinkRpt!AC$2,VLOOKUP(LinkRpt!$A14,Rpt,LinkRpt!AC$2+1),"")</f>
        <v/>
      </c>
      <c r="BZ18" s="182" t="str">
        <f>IF(LinkRpt!AD$4=LinkRpt!AD$2,VLOOKUP(LinkRpt!$A14,Rpt,LinkRpt!AD$2+1),"")</f>
        <v/>
      </c>
      <c r="CA18" s="182" t="str">
        <f>IF(LinkRpt!AE$4=LinkRpt!AE$2,VLOOKUP(LinkRpt!$A14,Rpt,LinkRpt!AE$2+1),"")</f>
        <v/>
      </c>
      <c r="CB18" s="182">
        <f t="shared" si="6"/>
        <v>29360</v>
      </c>
      <c r="CC18" s="15">
        <v>1500</v>
      </c>
      <c r="CD18" s="16">
        <v>1500</v>
      </c>
      <c r="CE18" s="15">
        <v>1000</v>
      </c>
      <c r="CF18" s="16">
        <v>1000</v>
      </c>
      <c r="CG18" s="15">
        <v>5000</v>
      </c>
      <c r="CH18" s="16">
        <v>5000</v>
      </c>
      <c r="CI18" s="15">
        <v>8000</v>
      </c>
      <c r="CJ18" s="16">
        <f t="shared" si="8"/>
        <v>1500</v>
      </c>
      <c r="CK18" s="17"/>
      <c r="CL18" s="16"/>
      <c r="CM18" s="15"/>
      <c r="CN18" s="16"/>
      <c r="CO18" s="18">
        <v>1820</v>
      </c>
      <c r="CP18" s="16">
        <v>1820</v>
      </c>
      <c r="CQ18" s="18">
        <v>1820</v>
      </c>
      <c r="CR18" s="16">
        <v>1800</v>
      </c>
      <c r="CS18" s="18">
        <v>1820</v>
      </c>
      <c r="CT18" s="16">
        <v>1000</v>
      </c>
      <c r="CU18" s="18">
        <v>1820</v>
      </c>
      <c r="CV18" s="16">
        <f>1000+7040</f>
        <v>8040</v>
      </c>
      <c r="CW18" s="18">
        <v>1820</v>
      </c>
      <c r="CX18" s="16">
        <v>1540</v>
      </c>
      <c r="CY18" s="18">
        <v>1820</v>
      </c>
      <c r="CZ18" s="16">
        <v>1540</v>
      </c>
      <c r="DA18" s="18">
        <v>1820</v>
      </c>
      <c r="DB18" s="16">
        <v>1540</v>
      </c>
      <c r="DC18" s="18">
        <v>1820</v>
      </c>
      <c r="DD18" s="16">
        <v>1540</v>
      </c>
      <c r="DE18" s="18">
        <v>1820</v>
      </c>
      <c r="DF18" s="16"/>
      <c r="DG18" s="17"/>
      <c r="DH18" s="16"/>
      <c r="DI18" s="17"/>
      <c r="DJ18" s="16"/>
      <c r="DK18" s="82"/>
      <c r="DL18" s="85"/>
      <c r="DM18" s="16"/>
      <c r="DN18" s="85"/>
      <c r="DO18" s="16"/>
      <c r="DP18" s="85"/>
      <c r="DQ18" s="16"/>
      <c r="DR18" s="85"/>
      <c r="DS18" s="16"/>
      <c r="DT18" s="85"/>
      <c r="DU18" s="16"/>
      <c r="DV18" s="85"/>
      <c r="DW18" s="16"/>
      <c r="DX18" s="85"/>
      <c r="DY18" s="16"/>
      <c r="DZ18" s="85"/>
      <c r="EA18" s="16"/>
      <c r="EB18" s="85"/>
      <c r="EC18" s="16"/>
      <c r="ED18" s="85"/>
      <c r="EE18" s="16"/>
      <c r="EF18" s="85"/>
      <c r="EG18" s="16"/>
      <c r="EH18" s="17"/>
      <c r="EI18" s="16"/>
      <c r="EJ18" s="19"/>
      <c r="EK18" s="17"/>
      <c r="EL18" s="16"/>
      <c r="EM18" s="17"/>
      <c r="EN18" s="16"/>
      <c r="EO18" s="17"/>
      <c r="EP18" s="16"/>
      <c r="EQ18" s="17"/>
      <c r="ER18" s="16"/>
      <c r="ES18" s="17"/>
      <c r="ET18" s="16"/>
      <c r="EU18" s="17"/>
      <c r="EV18" s="16"/>
      <c r="EW18" s="15"/>
      <c r="EX18" s="16"/>
      <c r="EY18" s="15"/>
      <c r="EZ18" s="16"/>
      <c r="FA18" s="15"/>
      <c r="FB18" s="16"/>
      <c r="FC18" s="15"/>
      <c r="FD18" s="16"/>
      <c r="FE18" s="15"/>
      <c r="FF18" s="16"/>
      <c r="FG18" s="15"/>
      <c r="FH18" s="16"/>
      <c r="FI18" s="20">
        <f t="shared" si="2"/>
        <v>31880</v>
      </c>
      <c r="FJ18" s="20">
        <f t="shared" si="3"/>
        <v>27820</v>
      </c>
      <c r="FK18" s="21">
        <f t="shared" si="4"/>
        <v>4060</v>
      </c>
      <c r="FL18" s="1" t="str">
        <f t="shared" si="7"/>
        <v>X</v>
      </c>
    </row>
    <row r="19" spans="1:168" ht="25.5" customHeight="1">
      <c r="A19" s="239">
        <v>2200011</v>
      </c>
      <c r="B19" s="91" t="s">
        <v>38</v>
      </c>
      <c r="C19" s="239" t="s">
        <v>39</v>
      </c>
      <c r="D19" s="9" t="s">
        <v>1414</v>
      </c>
      <c r="E19" s="9" t="s">
        <v>1412</v>
      </c>
      <c r="F19" s="10" t="s">
        <v>40</v>
      </c>
      <c r="G19" s="22"/>
      <c r="H19" s="23"/>
      <c r="I19" s="316"/>
      <c r="J19" s="23"/>
      <c r="K19" s="12">
        <v>6600</v>
      </c>
      <c r="L19" s="23" t="s">
        <v>1564</v>
      </c>
      <c r="M19" s="246">
        <f t="shared" si="0"/>
        <v>57080</v>
      </c>
      <c r="N19" s="14">
        <f t="shared" si="5"/>
        <v>0</v>
      </c>
      <c r="O19" s="15">
        <v>1500</v>
      </c>
      <c r="P19" s="15">
        <v>1000</v>
      </c>
      <c r="Q19" s="15">
        <v>5000</v>
      </c>
      <c r="R19" s="15">
        <v>8000</v>
      </c>
      <c r="S19" s="182"/>
      <c r="T19" s="16">
        <v>1500</v>
      </c>
      <c r="U19" s="16">
        <v>1000</v>
      </c>
      <c r="V19" s="16">
        <v>5000</v>
      </c>
      <c r="W19" s="16">
        <v>8000</v>
      </c>
      <c r="X19" s="182"/>
      <c r="Y19" s="16">
        <f>IF(($CB19-SUM($T19:X19))&gt;=$K19*0.7,$K19*0.7,($CB19-SUM($T19:X19)))</f>
        <v>4620</v>
      </c>
      <c r="Z19" s="16">
        <f>IF(($CB19-SUM($T19:Y19))&gt;=$K19*0.7,$K19*0.7,($CB19-SUM($T19:Y19)))</f>
        <v>4620</v>
      </c>
      <c r="AA19" s="16">
        <f>IF(($CB19-SUM($T19:Z19))&gt;=$K19*0.7,$K19*0.7,($CB19-SUM($T19:Z19)))</f>
        <v>4620</v>
      </c>
      <c r="AB19" s="16">
        <f>IF(($CB19-SUM($T19:AA19))&gt;=$K19*0.7,$K19*0.7,($CB19-SUM($T19:AA19)))</f>
        <v>4620</v>
      </c>
      <c r="AC19" s="16">
        <f>IF(($CB19-SUM($T19:AB19))&gt;=$K19*0.7,$K19*0.7,($CB19-SUM($T19:AB19)))</f>
        <v>4620</v>
      </c>
      <c r="AD19" s="16">
        <f>IF(($CB19-SUM($T19:AC19))&gt;=$K19*0.7,$K19*0.7,($CB19-SUM($T19:AC19)))</f>
        <v>4620</v>
      </c>
      <c r="AE19" s="16">
        <f>IF(($CB19-SUM($T19:AD19))&gt;=$K19*0.7,$K19*0.7,($CB19-SUM($T19:AD19)))</f>
        <v>4620</v>
      </c>
      <c r="AF19" s="16">
        <f>IF(($CB19-SUM($T19:AE19))&gt;=$K19*0.7,$K19*0.7,($CB19-SUM($T19:AE19)))</f>
        <v>4620</v>
      </c>
      <c r="AG19" s="16">
        <f>IF(($CB19-SUM($T19:AF19))&gt;=$K19*0.7,$K19*0.7,($CB19-SUM($T19:AF19)))</f>
        <v>4620</v>
      </c>
      <c r="AH19" s="16">
        <f>IF(($CB19-SUM($T19:AG19))&gt;=$K19*0.7,$K19*0.7,($CB19-SUM($T19:AG19)))</f>
        <v>0</v>
      </c>
      <c r="AI19" s="16">
        <f>IF(($CB19-SUM($T19:AH19))&gt;=$K19*0.7,$K19*0.7,($CB19-SUM($T19:AH19)))</f>
        <v>0</v>
      </c>
      <c r="AJ19" s="16">
        <f>IF(($CB19-SUM($T19:AI19))&gt;=$K19*0.7,$K19*0.7,($CB19-SUM($T19:AI19)))</f>
        <v>0</v>
      </c>
      <c r="AK19" s="16">
        <f>IF(($CB19-SUM($T19:AJ19))&gt;=$K19*0.7,$K19*0.7,($CB19-SUM($T19:AJ19)))</f>
        <v>0</v>
      </c>
      <c r="AL19" s="16">
        <f>IF(($CB19-SUM($T19:AK19))&gt;=$K19*0.7,$K19*0.7,($CB19-SUM($T19:AK19)))</f>
        <v>0</v>
      </c>
      <c r="AM19" s="16">
        <f>IF(($CB19-SUM($T19:AL19))&gt;=$K19*0.7,$K19*0.7,($CB19-SUM($T19:AL19)))</f>
        <v>0</v>
      </c>
      <c r="AN19" s="16">
        <f>IF(($CB19-SUM($T19:AM19))&gt;=$K19*0.7,$K19*0.7,($CB19-SUM($T19:AM19)))</f>
        <v>0</v>
      </c>
      <c r="AO19" s="16">
        <f>IF(($CB19-SUM($T19:AN19))&gt;=$K19*0.7,$K19*0.7,($CB19-SUM($T19:AN19)))</f>
        <v>0</v>
      </c>
      <c r="AP19" s="16">
        <f>IF(($CB19-SUM($T19:AO19))&gt;=$K19*0.7,$K19*0.7,($CB19-SUM($T19:AO19)))</f>
        <v>0</v>
      </c>
      <c r="AQ19" s="16">
        <f>IF(($CB19-SUM($T19:AP19))&gt;=$K19*0.7,$K19*0.7,($CB19-SUM($T19:AP19)))</f>
        <v>0</v>
      </c>
      <c r="AR19" s="16">
        <f>IF(($CB19-SUM($T19:AQ19))&gt;=$K19*0.7,$K19*0.7,($CB19-SUM($T19:AQ19)))</f>
        <v>0</v>
      </c>
      <c r="AS19" s="16">
        <f>IF(($CB19-SUM($T19:AR19))&gt;=$K19*0.7,$K19*0.7,($CB19-SUM($T19:AR19)))</f>
        <v>0</v>
      </c>
      <c r="AT19" s="16">
        <f>IF(($CB19-SUM($T19:AS19))&gt;=$K19*0.7,$K19*0.7,($CB19-SUM($T19:AS19)))</f>
        <v>0</v>
      </c>
      <c r="AU19" s="16">
        <f>IF(($CB19-SUM($T19:AT19))&gt;=$K19*0.7,$K19*0.7,($CB19-SUM($T19:AT19)))</f>
        <v>0</v>
      </c>
      <c r="AV19" s="16">
        <f>IF(($CB19-SUM($T19:AU19))&gt;=$K19*0.7,$K19*0.7,($CB19-SUM($T19:AU19)))</f>
        <v>0</v>
      </c>
      <c r="AW19" s="182">
        <f t="shared" si="1"/>
        <v>57080</v>
      </c>
      <c r="AX19" s="182">
        <f>IF(LinkRpt!B$4=LinkRpt!B$2,VLOOKUP(LinkRpt!$A15,Rpt,LinkRpt!B$2+1),"")</f>
        <v>57080</v>
      </c>
      <c r="AY19" s="182">
        <f>IF(LinkRpt!C$4=LinkRpt!C$2,VLOOKUP(LinkRpt!$A15,Rpt,LinkRpt!C$2+1),"")</f>
        <v>0</v>
      </c>
      <c r="AZ19" s="182">
        <f>IF(LinkRpt!D$4=LinkRpt!D$2,VLOOKUP(LinkRpt!$A15,Rpt,LinkRpt!D$2+1),"")</f>
        <v>0</v>
      </c>
      <c r="BA19" s="182" t="str">
        <f>IF(LinkRpt!E$4=LinkRpt!E$2,VLOOKUP(LinkRpt!$A15,Rpt,LinkRpt!E$2+1),"")</f>
        <v/>
      </c>
      <c r="BB19" s="182">
        <f>IF(LinkRpt!F$4=LinkRpt!F$2,VLOOKUP(LinkRpt!$A15,Rpt,LinkRpt!F$2+1),"")</f>
        <v>0</v>
      </c>
      <c r="BC19" s="182">
        <f>IF(LinkRpt!G$4=LinkRpt!G$2,VLOOKUP(LinkRpt!$A15,Rpt,LinkRpt!G$2+1),"")</f>
        <v>0</v>
      </c>
      <c r="BD19" s="182">
        <f>IF(LinkRpt!H$4=LinkRpt!H$2,VLOOKUP(LinkRpt!$A15,Rpt,LinkRpt!H$2+1),"")</f>
        <v>0</v>
      </c>
      <c r="BE19" s="182" t="str">
        <f>IF(LinkRpt!I$4=LinkRpt!I$2,VLOOKUP(LinkRpt!$A15,Rpt,LinkRpt!I$2+1),"")</f>
        <v/>
      </c>
      <c r="BF19" s="182" t="str">
        <f>IF(LinkRpt!J$4=LinkRpt!J$2,VLOOKUP(LinkRpt!$A15,Rpt,LinkRpt!J$2+1),"")</f>
        <v/>
      </c>
      <c r="BG19" s="182" t="str">
        <f>IF(LinkRpt!K$4=LinkRpt!K$2,VLOOKUP(LinkRpt!$A15,Rpt,LinkRpt!K$2+1),"")</f>
        <v/>
      </c>
      <c r="BH19" s="182" t="str">
        <f>IF(LinkRpt!L$4=LinkRpt!L$2,VLOOKUP(LinkRpt!$A15,Rpt,LinkRpt!L$2+1),"")</f>
        <v/>
      </c>
      <c r="BI19" s="182" t="str">
        <f>IF(LinkRpt!M$4=LinkRpt!M$2,VLOOKUP(LinkRpt!$A15,Rpt,LinkRpt!M$2+1),"")</f>
        <v/>
      </c>
      <c r="BJ19" s="182" t="str">
        <f>IF(LinkRpt!N$4=LinkRpt!N$2,VLOOKUP(LinkRpt!$A15,Rpt,LinkRpt!N$2+1),"")</f>
        <v/>
      </c>
      <c r="BK19" s="182" t="str">
        <f>IF(LinkRpt!O$4=LinkRpt!O$2,VLOOKUP(LinkRpt!$A15,Rpt,LinkRpt!O$2+1),"")</f>
        <v/>
      </c>
      <c r="BL19" s="182" t="str">
        <f>IF(LinkRpt!P$4=LinkRpt!P$2,VLOOKUP(LinkRpt!$A15,Rpt,LinkRpt!P$2+1),"")</f>
        <v/>
      </c>
      <c r="BM19" s="182" t="str">
        <f>IF(LinkRpt!Q$4=LinkRpt!Q$2,VLOOKUP(LinkRpt!$A15,Rpt,LinkRpt!Q$2+1),"")</f>
        <v/>
      </c>
      <c r="BN19" s="182" t="str">
        <f>IF(LinkRpt!R$4=LinkRpt!R$2,VLOOKUP(LinkRpt!$A15,Rpt,LinkRpt!R$2+1),"")</f>
        <v/>
      </c>
      <c r="BO19" s="182" t="str">
        <f>IF(LinkRpt!S$4=LinkRpt!S$2,VLOOKUP(LinkRpt!$A15,Rpt,LinkRpt!S$2+1),"")</f>
        <v/>
      </c>
      <c r="BP19" s="182" t="str">
        <f>IF(LinkRpt!T$4=LinkRpt!T$2,VLOOKUP(LinkRpt!$A15,Rpt,LinkRpt!T$2+1),"")</f>
        <v/>
      </c>
      <c r="BQ19" s="182" t="str">
        <f>IF(LinkRpt!U$4=LinkRpt!U$2,VLOOKUP(LinkRpt!$A15,Rpt,LinkRpt!U$2+1),"")</f>
        <v/>
      </c>
      <c r="BR19" s="182" t="str">
        <f>IF(LinkRpt!V$4=LinkRpt!V$2,VLOOKUP(LinkRpt!$A15,Rpt,LinkRpt!V$2+1),"")</f>
        <v/>
      </c>
      <c r="BS19" s="182" t="str">
        <f>IF(LinkRpt!W$4=LinkRpt!W$2,VLOOKUP(LinkRpt!$A15,Rpt,LinkRpt!W$2+1),"")</f>
        <v/>
      </c>
      <c r="BT19" s="182" t="str">
        <f>IF(LinkRpt!X$4=LinkRpt!X$2,VLOOKUP(LinkRpt!$A15,Rpt,LinkRpt!X$2+1),"")</f>
        <v/>
      </c>
      <c r="BU19" s="182" t="str">
        <f>IF(LinkRpt!Y$4=LinkRpt!Y$2,VLOOKUP(LinkRpt!$A15,Rpt,LinkRpt!Y$2+1),"")</f>
        <v/>
      </c>
      <c r="BV19" s="182" t="str">
        <f>IF(LinkRpt!Z$4=LinkRpt!Z$2,VLOOKUP(LinkRpt!$A15,Rpt,LinkRpt!Z$2+1),"")</f>
        <v/>
      </c>
      <c r="BW19" s="182" t="str">
        <f>IF(LinkRpt!AA$4=LinkRpt!AA$2,VLOOKUP(LinkRpt!$A15,Rpt,LinkRpt!AA$2+1),"")</f>
        <v/>
      </c>
      <c r="BX19" s="182" t="str">
        <f>IF(LinkRpt!AB$4=LinkRpt!AB$2,VLOOKUP(LinkRpt!$A15,Rpt,LinkRpt!AB$2+1),"")</f>
        <v/>
      </c>
      <c r="BY19" s="182" t="str">
        <f>IF(LinkRpt!AC$4=LinkRpt!AC$2,VLOOKUP(LinkRpt!$A15,Rpt,LinkRpt!AC$2+1),"")</f>
        <v/>
      </c>
      <c r="BZ19" s="182" t="str">
        <f>IF(LinkRpt!AD$4=LinkRpt!AD$2,VLOOKUP(LinkRpt!$A15,Rpt,LinkRpt!AD$2+1),"")</f>
        <v/>
      </c>
      <c r="CA19" s="182" t="str">
        <f>IF(LinkRpt!AE$4=LinkRpt!AE$2,VLOOKUP(LinkRpt!$A15,Rpt,LinkRpt!AE$2+1),"")</f>
        <v/>
      </c>
      <c r="CB19" s="182">
        <f t="shared" si="6"/>
        <v>57080</v>
      </c>
      <c r="CC19" s="15">
        <v>1500</v>
      </c>
      <c r="CD19" s="16">
        <v>1500</v>
      </c>
      <c r="CE19" s="15">
        <v>1000</v>
      </c>
      <c r="CF19" s="16">
        <v>1000</v>
      </c>
      <c r="CG19" s="15">
        <v>5000</v>
      </c>
      <c r="CH19" s="16">
        <v>5000</v>
      </c>
      <c r="CI19" s="15">
        <v>8000</v>
      </c>
      <c r="CJ19" s="16">
        <f t="shared" si="8"/>
        <v>1500</v>
      </c>
      <c r="CK19" s="17"/>
      <c r="CL19" s="16"/>
      <c r="CM19" s="15"/>
      <c r="CN19" s="16"/>
      <c r="CO19" s="18">
        <v>4620</v>
      </c>
      <c r="CP19" s="16">
        <v>4620</v>
      </c>
      <c r="CQ19" s="18">
        <v>4620</v>
      </c>
      <c r="CR19" s="16">
        <v>4620</v>
      </c>
      <c r="CS19" s="18">
        <v>4620</v>
      </c>
      <c r="CT19" s="16">
        <v>4620</v>
      </c>
      <c r="CU19" s="18">
        <v>4620</v>
      </c>
      <c r="CV19" s="16">
        <f>4620+6500</f>
        <v>11120</v>
      </c>
      <c r="CW19" s="18">
        <v>4620</v>
      </c>
      <c r="CX19" s="16">
        <v>4620</v>
      </c>
      <c r="CY19" s="18">
        <v>4620</v>
      </c>
      <c r="CZ19" s="16">
        <v>4620</v>
      </c>
      <c r="DA19" s="18">
        <v>4620</v>
      </c>
      <c r="DB19" s="16">
        <v>4620</v>
      </c>
      <c r="DC19" s="18">
        <v>4620</v>
      </c>
      <c r="DD19" s="16">
        <v>4620</v>
      </c>
      <c r="DE19" s="18">
        <v>4620</v>
      </c>
      <c r="DF19" s="16">
        <v>4620</v>
      </c>
      <c r="DG19" s="17"/>
      <c r="DH19" s="16"/>
      <c r="DI19" s="17"/>
      <c r="DJ19" s="16"/>
      <c r="DK19" s="82"/>
      <c r="DL19" s="85"/>
      <c r="DM19" s="16"/>
      <c r="DN19" s="85"/>
      <c r="DO19" s="16"/>
      <c r="DP19" s="85"/>
      <c r="DQ19" s="16"/>
      <c r="DR19" s="85"/>
      <c r="DS19" s="16"/>
      <c r="DT19" s="85"/>
      <c r="DU19" s="16"/>
      <c r="DV19" s="85"/>
      <c r="DW19" s="16"/>
      <c r="DX19" s="85"/>
      <c r="DY19" s="16"/>
      <c r="DZ19" s="85"/>
      <c r="EA19" s="16"/>
      <c r="EB19" s="85"/>
      <c r="EC19" s="16"/>
      <c r="ED19" s="85"/>
      <c r="EE19" s="16"/>
      <c r="EF19" s="85"/>
      <c r="EG19" s="16"/>
      <c r="EH19" s="17"/>
      <c r="EI19" s="16"/>
      <c r="EJ19" s="19"/>
      <c r="EK19" s="17"/>
      <c r="EL19" s="16"/>
      <c r="EM19" s="17"/>
      <c r="EN19" s="16"/>
      <c r="EO19" s="17"/>
      <c r="EP19" s="16"/>
      <c r="EQ19" s="17"/>
      <c r="ER19" s="16"/>
      <c r="ES19" s="17"/>
      <c r="ET19" s="16"/>
      <c r="EU19" s="17"/>
      <c r="EV19" s="16"/>
      <c r="EW19" s="15"/>
      <c r="EX19" s="16"/>
      <c r="EY19" s="15"/>
      <c r="EZ19" s="16"/>
      <c r="FA19" s="15"/>
      <c r="FB19" s="16"/>
      <c r="FC19" s="15"/>
      <c r="FD19" s="16"/>
      <c r="FE19" s="15"/>
      <c r="FF19" s="16"/>
      <c r="FG19" s="15"/>
      <c r="FH19" s="16"/>
      <c r="FI19" s="20">
        <f t="shared" si="2"/>
        <v>57080</v>
      </c>
      <c r="FJ19" s="20">
        <f t="shared" si="3"/>
        <v>57080</v>
      </c>
      <c r="FK19" s="21">
        <f t="shared" si="4"/>
        <v>0</v>
      </c>
      <c r="FL19" s="1" t="str">
        <f t="shared" si="7"/>
        <v/>
      </c>
    </row>
    <row r="20" spans="1:168" ht="25.5" customHeight="1">
      <c r="A20" s="239">
        <v>2200012</v>
      </c>
      <c r="B20" s="25" t="s">
        <v>41</v>
      </c>
      <c r="C20" s="239" t="s">
        <v>42</v>
      </c>
      <c r="D20" s="9" t="s">
        <v>1414</v>
      </c>
      <c r="E20" s="9" t="s">
        <v>1412</v>
      </c>
      <c r="F20" s="10" t="s">
        <v>43</v>
      </c>
      <c r="G20" s="22"/>
      <c r="H20" s="84" t="s">
        <v>1425</v>
      </c>
      <c r="I20" s="314"/>
      <c r="J20" s="84"/>
      <c r="K20" s="12">
        <v>5600</v>
      </c>
      <c r="L20" s="23" t="s">
        <v>1564</v>
      </c>
      <c r="M20" s="246">
        <f t="shared" si="0"/>
        <v>50780</v>
      </c>
      <c r="N20" s="14">
        <f t="shared" si="5"/>
        <v>3920</v>
      </c>
      <c r="O20" s="15">
        <v>1500</v>
      </c>
      <c r="P20" s="15">
        <v>1000</v>
      </c>
      <c r="Q20" s="15">
        <v>5000</v>
      </c>
      <c r="R20" s="15">
        <v>8000</v>
      </c>
      <c r="S20" s="182"/>
      <c r="T20" s="16">
        <v>1500</v>
      </c>
      <c r="U20" s="16">
        <v>1000</v>
      </c>
      <c r="V20" s="16">
        <v>5000</v>
      </c>
      <c r="W20" s="16">
        <v>8000</v>
      </c>
      <c r="X20" s="182"/>
      <c r="Y20" s="16">
        <f>IF(($CB20-SUM($T20:X20))&gt;=$K20*0.7,$K20*0.7,($CB20-SUM($T20:X20)))</f>
        <v>3919.9999999999995</v>
      </c>
      <c r="Z20" s="16">
        <f>IF(($CB20-SUM($T20:Y20))&gt;=$K20*0.7,$K20*0.7,($CB20-SUM($T20:Y20)))</f>
        <v>3919.9999999999995</v>
      </c>
      <c r="AA20" s="16">
        <f>IF(($CB20-SUM($T20:Z20))&gt;=$K20*0.7,$K20*0.7,($CB20-SUM($T20:Z20)))</f>
        <v>3919.9999999999995</v>
      </c>
      <c r="AB20" s="16">
        <f>IF(($CB20-SUM($T20:AA20))&gt;=$K20*0.7,$K20*0.7,($CB20-SUM($T20:AA20)))</f>
        <v>3919.9999999999995</v>
      </c>
      <c r="AC20" s="16">
        <f>IF(($CB20-SUM($T20:AB20))&gt;=$K20*0.7,$K20*0.7,($CB20-SUM($T20:AB20)))</f>
        <v>3919.9999999999995</v>
      </c>
      <c r="AD20" s="16">
        <f>IF(($CB20-SUM($T20:AC20))&gt;=$K20*0.7,$K20*0.7,($CB20-SUM($T20:AC20)))</f>
        <v>3919.9999999999995</v>
      </c>
      <c r="AE20" s="16">
        <f>IF(($CB20-SUM($T20:AD20))&gt;=$K20*0.7,$K20*0.7,($CB20-SUM($T20:AD20)))</f>
        <v>3919.9999999999995</v>
      </c>
      <c r="AF20" s="16">
        <f>IF(($CB20-SUM($T20:AE20))&gt;=$K20*0.7,$K20*0.7,($CB20-SUM($T20:AE20)))</f>
        <v>3919.9999999999995</v>
      </c>
      <c r="AG20" s="16">
        <f>IF(($CB20-SUM($T20:AF20))&gt;=$K20*0.7,$K20*0.7,($CB20-SUM($T20:AF20)))</f>
        <v>0</v>
      </c>
      <c r="AH20" s="16">
        <f>IF(($CB20-SUM($T20:AG20))&gt;=$K20*0.7,$K20*0.7,($CB20-SUM($T20:AG20)))</f>
        <v>0</v>
      </c>
      <c r="AI20" s="16">
        <f>IF(($CB20-SUM($T20:AH20))&gt;=$K20*0.7,$K20*0.7,($CB20-SUM($T20:AH20)))</f>
        <v>0</v>
      </c>
      <c r="AJ20" s="16">
        <f>IF(($CB20-SUM($T20:AI20))&gt;=$K20*0.7,$K20*0.7,($CB20-SUM($T20:AI20)))</f>
        <v>0</v>
      </c>
      <c r="AK20" s="16">
        <f>IF(($CB20-SUM($T20:AJ20))&gt;=$K20*0.7,$K20*0.7,($CB20-SUM($T20:AJ20)))</f>
        <v>0</v>
      </c>
      <c r="AL20" s="16">
        <f>IF(($CB20-SUM($T20:AK20))&gt;=$K20*0.7,$K20*0.7,($CB20-SUM($T20:AK20)))</f>
        <v>0</v>
      </c>
      <c r="AM20" s="16">
        <f>IF(($CB20-SUM($T20:AL20))&gt;=$K20*0.7,$K20*0.7,($CB20-SUM($T20:AL20)))</f>
        <v>0</v>
      </c>
      <c r="AN20" s="16">
        <f>IF(($CB20-SUM($T20:AM20))&gt;=$K20*0.7,$K20*0.7,($CB20-SUM($T20:AM20)))</f>
        <v>0</v>
      </c>
      <c r="AO20" s="16">
        <f>IF(($CB20-SUM($T20:AN20))&gt;=$K20*0.7,$K20*0.7,($CB20-SUM($T20:AN20)))</f>
        <v>0</v>
      </c>
      <c r="AP20" s="16">
        <f>IF(($CB20-SUM($T20:AO20))&gt;=$K20*0.7,$K20*0.7,($CB20-SUM($T20:AO20)))</f>
        <v>0</v>
      </c>
      <c r="AQ20" s="16">
        <f>IF(($CB20-SUM($T20:AP20))&gt;=$K20*0.7,$K20*0.7,($CB20-SUM($T20:AP20)))</f>
        <v>0</v>
      </c>
      <c r="AR20" s="16">
        <f>IF(($CB20-SUM($T20:AQ20))&gt;=$K20*0.7,$K20*0.7,($CB20-SUM($T20:AQ20)))</f>
        <v>0</v>
      </c>
      <c r="AS20" s="16">
        <f>IF(($CB20-SUM($T20:AR20))&gt;=$K20*0.7,$K20*0.7,($CB20-SUM($T20:AR20)))</f>
        <v>0</v>
      </c>
      <c r="AT20" s="16">
        <f>IF(($CB20-SUM($T20:AS20))&gt;=$K20*0.7,$K20*0.7,($CB20-SUM($T20:AS20)))</f>
        <v>0</v>
      </c>
      <c r="AU20" s="16">
        <f>IF(($CB20-SUM($T20:AT20))&gt;=$K20*0.7,$K20*0.7,($CB20-SUM($T20:AT20)))</f>
        <v>0</v>
      </c>
      <c r="AV20" s="16">
        <f>IF(($CB20-SUM($T20:AU20))&gt;=$K20*0.7,$K20*0.7,($CB20-SUM($T20:AU20)))</f>
        <v>0</v>
      </c>
      <c r="AW20" s="182">
        <f t="shared" si="1"/>
        <v>46860</v>
      </c>
      <c r="AX20" s="182">
        <f>IF(LinkRpt!B$4=LinkRpt!B$2,VLOOKUP(LinkRpt!$A16,Rpt,LinkRpt!B$2+1),"")</f>
        <v>46860</v>
      </c>
      <c r="AY20" s="182">
        <f>IF(LinkRpt!C$4=LinkRpt!C$2,VLOOKUP(LinkRpt!$A16,Rpt,LinkRpt!C$2+1),"")</f>
        <v>0</v>
      </c>
      <c r="AZ20" s="182">
        <f>IF(LinkRpt!D$4=LinkRpt!D$2,VLOOKUP(LinkRpt!$A16,Rpt,LinkRpt!D$2+1),"")</f>
        <v>0</v>
      </c>
      <c r="BA20" s="182" t="str">
        <f>IF(LinkRpt!E$4=LinkRpt!E$2,VLOOKUP(LinkRpt!$A16,Rpt,LinkRpt!E$2+1),"")</f>
        <v/>
      </c>
      <c r="BB20" s="182">
        <f>IF(LinkRpt!F$4=LinkRpt!F$2,VLOOKUP(LinkRpt!$A16,Rpt,LinkRpt!F$2+1),"")</f>
        <v>0</v>
      </c>
      <c r="BC20" s="182">
        <f>IF(LinkRpt!G$4=LinkRpt!G$2,VLOOKUP(LinkRpt!$A16,Rpt,LinkRpt!G$2+1),"")</f>
        <v>0</v>
      </c>
      <c r="BD20" s="182">
        <f>IF(LinkRpt!H$4=LinkRpt!H$2,VLOOKUP(LinkRpt!$A16,Rpt,LinkRpt!H$2+1),"")</f>
        <v>0</v>
      </c>
      <c r="BE20" s="182" t="str">
        <f>IF(LinkRpt!I$4=LinkRpt!I$2,VLOOKUP(LinkRpt!$A16,Rpt,LinkRpt!I$2+1),"")</f>
        <v/>
      </c>
      <c r="BF20" s="182" t="str">
        <f>IF(LinkRpt!J$4=LinkRpt!J$2,VLOOKUP(LinkRpt!$A16,Rpt,LinkRpt!J$2+1),"")</f>
        <v/>
      </c>
      <c r="BG20" s="182" t="str">
        <f>IF(LinkRpt!K$4=LinkRpt!K$2,VLOOKUP(LinkRpt!$A16,Rpt,LinkRpt!K$2+1),"")</f>
        <v/>
      </c>
      <c r="BH20" s="182" t="str">
        <f>IF(LinkRpt!L$4=LinkRpt!L$2,VLOOKUP(LinkRpt!$A16,Rpt,LinkRpt!L$2+1),"")</f>
        <v/>
      </c>
      <c r="BI20" s="182" t="str">
        <f>IF(LinkRpt!M$4=LinkRpt!M$2,VLOOKUP(LinkRpt!$A16,Rpt,LinkRpt!M$2+1),"")</f>
        <v/>
      </c>
      <c r="BJ20" s="182" t="str">
        <f>IF(LinkRpt!N$4=LinkRpt!N$2,VLOOKUP(LinkRpt!$A16,Rpt,LinkRpt!N$2+1),"")</f>
        <v/>
      </c>
      <c r="BK20" s="182" t="str">
        <f>IF(LinkRpt!O$4=LinkRpt!O$2,VLOOKUP(LinkRpt!$A16,Rpt,LinkRpt!O$2+1),"")</f>
        <v/>
      </c>
      <c r="BL20" s="182" t="str">
        <f>IF(LinkRpt!P$4=LinkRpt!P$2,VLOOKUP(LinkRpt!$A16,Rpt,LinkRpt!P$2+1),"")</f>
        <v/>
      </c>
      <c r="BM20" s="182" t="str">
        <f>IF(LinkRpt!Q$4=LinkRpt!Q$2,VLOOKUP(LinkRpt!$A16,Rpt,LinkRpt!Q$2+1),"")</f>
        <v/>
      </c>
      <c r="BN20" s="182" t="str">
        <f>IF(LinkRpt!R$4=LinkRpt!R$2,VLOOKUP(LinkRpt!$A16,Rpt,LinkRpt!R$2+1),"")</f>
        <v/>
      </c>
      <c r="BO20" s="182" t="str">
        <f>IF(LinkRpt!S$4=LinkRpt!S$2,VLOOKUP(LinkRpt!$A16,Rpt,LinkRpt!S$2+1),"")</f>
        <v/>
      </c>
      <c r="BP20" s="182" t="str">
        <f>IF(LinkRpt!T$4=LinkRpt!T$2,VLOOKUP(LinkRpt!$A16,Rpt,LinkRpt!T$2+1),"")</f>
        <v/>
      </c>
      <c r="BQ20" s="182" t="str">
        <f>IF(LinkRpt!U$4=LinkRpt!U$2,VLOOKUP(LinkRpt!$A16,Rpt,LinkRpt!U$2+1),"")</f>
        <v/>
      </c>
      <c r="BR20" s="182" t="str">
        <f>IF(LinkRpt!V$4=LinkRpt!V$2,VLOOKUP(LinkRpt!$A16,Rpt,LinkRpt!V$2+1),"")</f>
        <v/>
      </c>
      <c r="BS20" s="182" t="str">
        <f>IF(LinkRpt!W$4=LinkRpt!W$2,VLOOKUP(LinkRpt!$A16,Rpt,LinkRpt!W$2+1),"")</f>
        <v/>
      </c>
      <c r="BT20" s="182" t="str">
        <f>IF(LinkRpt!X$4=LinkRpt!X$2,VLOOKUP(LinkRpt!$A16,Rpt,LinkRpt!X$2+1),"")</f>
        <v/>
      </c>
      <c r="BU20" s="182" t="str">
        <f>IF(LinkRpt!Y$4=LinkRpt!Y$2,VLOOKUP(LinkRpt!$A16,Rpt,LinkRpt!Y$2+1),"")</f>
        <v/>
      </c>
      <c r="BV20" s="182" t="str">
        <f>IF(LinkRpt!Z$4=LinkRpt!Z$2,VLOOKUP(LinkRpt!$A16,Rpt,LinkRpt!Z$2+1),"")</f>
        <v/>
      </c>
      <c r="BW20" s="182" t="str">
        <f>IF(LinkRpt!AA$4=LinkRpt!AA$2,VLOOKUP(LinkRpt!$A16,Rpt,LinkRpt!AA$2+1),"")</f>
        <v/>
      </c>
      <c r="BX20" s="182" t="str">
        <f>IF(LinkRpt!AB$4=LinkRpt!AB$2,VLOOKUP(LinkRpt!$A16,Rpt,LinkRpt!AB$2+1),"")</f>
        <v/>
      </c>
      <c r="BY20" s="182" t="str">
        <f>IF(LinkRpt!AC$4=LinkRpt!AC$2,VLOOKUP(LinkRpt!$A16,Rpt,LinkRpt!AC$2+1),"")</f>
        <v/>
      </c>
      <c r="BZ20" s="182" t="str">
        <f>IF(LinkRpt!AD$4=LinkRpt!AD$2,VLOOKUP(LinkRpt!$A16,Rpt,LinkRpt!AD$2+1),"")</f>
        <v/>
      </c>
      <c r="CA20" s="182" t="str">
        <f>IF(LinkRpt!AE$4=LinkRpt!AE$2,VLOOKUP(LinkRpt!$A16,Rpt,LinkRpt!AE$2+1),"")</f>
        <v/>
      </c>
      <c r="CB20" s="182">
        <f t="shared" si="6"/>
        <v>46860</v>
      </c>
      <c r="CC20" s="15">
        <v>1500</v>
      </c>
      <c r="CD20" s="16">
        <v>1500</v>
      </c>
      <c r="CE20" s="15">
        <v>1000</v>
      </c>
      <c r="CF20" s="16">
        <v>1000</v>
      </c>
      <c r="CG20" s="15">
        <v>5000</v>
      </c>
      <c r="CH20" s="16">
        <v>5000</v>
      </c>
      <c r="CI20" s="15">
        <v>8000</v>
      </c>
      <c r="CJ20" s="16">
        <f t="shared" si="8"/>
        <v>1500</v>
      </c>
      <c r="CK20" s="17"/>
      <c r="CL20" s="16"/>
      <c r="CM20" s="15"/>
      <c r="CN20" s="16"/>
      <c r="CO20" s="18">
        <v>3920</v>
      </c>
      <c r="CP20" s="16">
        <v>10420</v>
      </c>
      <c r="CQ20" s="18">
        <v>3920</v>
      </c>
      <c r="CR20" s="16">
        <v>3920</v>
      </c>
      <c r="CS20" s="18">
        <v>3920</v>
      </c>
      <c r="CT20" s="16">
        <v>3920</v>
      </c>
      <c r="CU20" s="18">
        <v>3920</v>
      </c>
      <c r="CV20" s="16">
        <v>3920</v>
      </c>
      <c r="CW20" s="18">
        <v>3920</v>
      </c>
      <c r="CX20" s="16">
        <v>3920</v>
      </c>
      <c r="CY20" s="18">
        <v>3920</v>
      </c>
      <c r="CZ20" s="16">
        <v>3920</v>
      </c>
      <c r="DA20" s="18">
        <v>3920</v>
      </c>
      <c r="DB20" s="16">
        <v>3920</v>
      </c>
      <c r="DC20" s="18">
        <v>3920</v>
      </c>
      <c r="DD20" s="16">
        <v>3920</v>
      </c>
      <c r="DE20" s="18">
        <v>3920</v>
      </c>
      <c r="DF20" s="16"/>
      <c r="DG20" s="17"/>
      <c r="DH20" s="16"/>
      <c r="DI20" s="17"/>
      <c r="DJ20" s="16"/>
      <c r="DK20" s="82"/>
      <c r="DL20" s="85"/>
      <c r="DM20" s="16"/>
      <c r="DN20" s="85"/>
      <c r="DO20" s="16"/>
      <c r="DP20" s="85"/>
      <c r="DQ20" s="16"/>
      <c r="DR20" s="85"/>
      <c r="DS20" s="16"/>
      <c r="DT20" s="85"/>
      <c r="DU20" s="16"/>
      <c r="DV20" s="85"/>
      <c r="DW20" s="16"/>
      <c r="DX20" s="85"/>
      <c r="DY20" s="16"/>
      <c r="DZ20" s="85"/>
      <c r="EA20" s="16"/>
      <c r="EB20" s="85"/>
      <c r="EC20" s="16"/>
      <c r="ED20" s="85"/>
      <c r="EE20" s="16"/>
      <c r="EF20" s="85"/>
      <c r="EG20" s="16"/>
      <c r="EH20" s="17"/>
      <c r="EI20" s="16"/>
      <c r="EJ20" s="19"/>
      <c r="EK20" s="17"/>
      <c r="EL20" s="16"/>
      <c r="EM20" s="17"/>
      <c r="EN20" s="16"/>
      <c r="EO20" s="17"/>
      <c r="EP20" s="16"/>
      <c r="EQ20" s="17"/>
      <c r="ER20" s="16"/>
      <c r="ES20" s="17"/>
      <c r="ET20" s="16"/>
      <c r="EU20" s="17"/>
      <c r="EV20" s="16"/>
      <c r="EW20" s="15"/>
      <c r="EX20" s="16"/>
      <c r="EY20" s="15"/>
      <c r="EZ20" s="16"/>
      <c r="FA20" s="15"/>
      <c r="FB20" s="16"/>
      <c r="FC20" s="15"/>
      <c r="FD20" s="16"/>
      <c r="FE20" s="15"/>
      <c r="FF20" s="16"/>
      <c r="FG20" s="15"/>
      <c r="FH20" s="16"/>
      <c r="FI20" s="20">
        <f t="shared" si="2"/>
        <v>50780</v>
      </c>
      <c r="FJ20" s="20">
        <f t="shared" si="3"/>
        <v>46860</v>
      </c>
      <c r="FK20" s="21">
        <f t="shared" si="4"/>
        <v>3920</v>
      </c>
      <c r="FL20" s="1" t="str">
        <f t="shared" si="7"/>
        <v/>
      </c>
    </row>
    <row r="21" spans="1:168" ht="25.5" customHeight="1">
      <c r="A21" s="239">
        <v>2200013</v>
      </c>
      <c r="B21" s="25" t="s">
        <v>44</v>
      </c>
      <c r="C21" s="239" t="s">
        <v>45</v>
      </c>
      <c r="D21" s="9" t="s">
        <v>1414</v>
      </c>
      <c r="E21" s="9" t="s">
        <v>1412</v>
      </c>
      <c r="F21" s="28" t="s">
        <v>46</v>
      </c>
      <c r="G21" s="22"/>
      <c r="H21" s="24"/>
      <c r="I21" s="313"/>
      <c r="J21" s="24"/>
      <c r="K21" s="12">
        <v>6600</v>
      </c>
      <c r="L21" s="24" t="s">
        <v>1564</v>
      </c>
      <c r="M21" s="246">
        <f t="shared" si="0"/>
        <v>57080</v>
      </c>
      <c r="N21" s="14">
        <f t="shared" si="5"/>
        <v>0</v>
      </c>
      <c r="O21" s="15">
        <v>1500</v>
      </c>
      <c r="P21" s="15">
        <v>1000</v>
      </c>
      <c r="Q21" s="15">
        <v>5000</v>
      </c>
      <c r="R21" s="15">
        <v>8000</v>
      </c>
      <c r="S21" s="182"/>
      <c r="T21" s="16">
        <v>1500</v>
      </c>
      <c r="U21" s="16">
        <v>1000</v>
      </c>
      <c r="V21" s="16">
        <v>5000</v>
      </c>
      <c r="W21" s="16">
        <v>8000</v>
      </c>
      <c r="X21" s="182"/>
      <c r="Y21" s="16">
        <f>IF(($CB21-SUM($T21:X21))&gt;=$K21*0.7,$K21*0.7,($CB21-SUM($T21:X21)))</f>
        <v>4620</v>
      </c>
      <c r="Z21" s="16">
        <f>IF(($CB21-SUM($T21:Y21))&gt;=$K21*0.7,$K21*0.7,($CB21-SUM($T21:Y21)))</f>
        <v>4620</v>
      </c>
      <c r="AA21" s="16">
        <f>IF(($CB21-SUM($T21:Z21))&gt;=$K21*0.7,$K21*0.7,($CB21-SUM($T21:Z21)))</f>
        <v>4620</v>
      </c>
      <c r="AB21" s="16">
        <f>IF(($CB21-SUM($T21:AA21))&gt;=$K21*0.7,$K21*0.7,($CB21-SUM($T21:AA21)))</f>
        <v>4620</v>
      </c>
      <c r="AC21" s="16">
        <f>IF(($CB21-SUM($T21:AB21))&gt;=$K21*0.7,$K21*0.7,($CB21-SUM($T21:AB21)))</f>
        <v>4620</v>
      </c>
      <c r="AD21" s="16">
        <f>IF(($CB21-SUM($T21:AC21))&gt;=$K21*0.7,$K21*0.7,($CB21-SUM($T21:AC21)))</f>
        <v>4620</v>
      </c>
      <c r="AE21" s="16">
        <f>IF(($CB21-SUM($T21:AD21))&gt;=$K21*0.7,$K21*0.7,($CB21-SUM($T21:AD21)))</f>
        <v>4620</v>
      </c>
      <c r="AF21" s="16">
        <f>IF(($CB21-SUM($T21:AE21))&gt;=$K21*0.7,$K21*0.7,($CB21-SUM($T21:AE21)))</f>
        <v>4620</v>
      </c>
      <c r="AG21" s="16">
        <f>IF(($CB21-SUM($T21:AF21))&gt;=$K21*0.7,$K21*0.7,($CB21-SUM($T21:AF21)))</f>
        <v>4620</v>
      </c>
      <c r="AH21" s="16">
        <f>IF(($CB21-SUM($T21:AG21))&gt;=$K21*0.7,$K21*0.7,($CB21-SUM($T21:AG21)))</f>
        <v>0</v>
      </c>
      <c r="AI21" s="16">
        <f>IF(($CB21-SUM($T21:AH21))&gt;=$K21*0.7,$K21*0.7,($CB21-SUM($T21:AH21)))</f>
        <v>0</v>
      </c>
      <c r="AJ21" s="16">
        <f>IF(($CB21-SUM($T21:AI21))&gt;=$K21*0.7,$K21*0.7,($CB21-SUM($T21:AI21)))</f>
        <v>0</v>
      </c>
      <c r="AK21" s="16">
        <f>IF(($CB21-SUM($T21:AJ21))&gt;=$K21*0.7,$K21*0.7,($CB21-SUM($T21:AJ21)))</f>
        <v>0</v>
      </c>
      <c r="AL21" s="16">
        <f>IF(($CB21-SUM($T21:AK21))&gt;=$K21*0.7,$K21*0.7,($CB21-SUM($T21:AK21)))</f>
        <v>0</v>
      </c>
      <c r="AM21" s="16">
        <f>IF(($CB21-SUM($T21:AL21))&gt;=$K21*0.7,$K21*0.7,($CB21-SUM($T21:AL21)))</f>
        <v>0</v>
      </c>
      <c r="AN21" s="16">
        <f>IF(($CB21-SUM($T21:AM21))&gt;=$K21*0.7,$K21*0.7,($CB21-SUM($T21:AM21)))</f>
        <v>0</v>
      </c>
      <c r="AO21" s="16">
        <f>IF(($CB21-SUM($T21:AN21))&gt;=$K21*0.7,$K21*0.7,($CB21-SUM($T21:AN21)))</f>
        <v>0</v>
      </c>
      <c r="AP21" s="16">
        <f>IF(($CB21-SUM($T21:AO21))&gt;=$K21*0.7,$K21*0.7,($CB21-SUM($T21:AO21)))</f>
        <v>0</v>
      </c>
      <c r="AQ21" s="16">
        <f>IF(($CB21-SUM($T21:AP21))&gt;=$K21*0.7,$K21*0.7,($CB21-SUM($T21:AP21)))</f>
        <v>0</v>
      </c>
      <c r="AR21" s="16">
        <f>IF(($CB21-SUM($T21:AQ21))&gt;=$K21*0.7,$K21*0.7,($CB21-SUM($T21:AQ21)))</f>
        <v>0</v>
      </c>
      <c r="AS21" s="16">
        <f>IF(($CB21-SUM($T21:AR21))&gt;=$K21*0.7,$K21*0.7,($CB21-SUM($T21:AR21)))</f>
        <v>0</v>
      </c>
      <c r="AT21" s="16">
        <f>IF(($CB21-SUM($T21:AS21))&gt;=$K21*0.7,$K21*0.7,($CB21-SUM($T21:AS21)))</f>
        <v>0</v>
      </c>
      <c r="AU21" s="16">
        <f>IF(($CB21-SUM($T21:AT21))&gt;=$K21*0.7,$K21*0.7,($CB21-SUM($T21:AT21)))</f>
        <v>0</v>
      </c>
      <c r="AV21" s="16">
        <f>IF(($CB21-SUM($T21:AU21))&gt;=$K21*0.7,$K21*0.7,($CB21-SUM($T21:AU21)))</f>
        <v>0</v>
      </c>
      <c r="AW21" s="182">
        <f t="shared" si="1"/>
        <v>57080</v>
      </c>
      <c r="AX21" s="182">
        <f>IF(LinkRpt!B$4=LinkRpt!B$2,VLOOKUP(LinkRpt!$A17,Rpt,LinkRpt!B$2+1),"")</f>
        <v>57080</v>
      </c>
      <c r="AY21" s="182">
        <f>IF(LinkRpt!C$4=LinkRpt!C$2,VLOOKUP(LinkRpt!$A17,Rpt,LinkRpt!C$2+1),"")</f>
        <v>0</v>
      </c>
      <c r="AZ21" s="182">
        <f>IF(LinkRpt!D$4=LinkRpt!D$2,VLOOKUP(LinkRpt!$A17,Rpt,LinkRpt!D$2+1),"")</f>
        <v>0</v>
      </c>
      <c r="BA21" s="182" t="str">
        <f>IF(LinkRpt!E$4=LinkRpt!E$2,VLOOKUP(LinkRpt!$A17,Rpt,LinkRpt!E$2+1),"")</f>
        <v/>
      </c>
      <c r="BB21" s="182">
        <f>IF(LinkRpt!F$4=LinkRpt!F$2,VLOOKUP(LinkRpt!$A17,Rpt,LinkRpt!F$2+1),"")</f>
        <v>0</v>
      </c>
      <c r="BC21" s="182">
        <f>IF(LinkRpt!G$4=LinkRpt!G$2,VLOOKUP(LinkRpt!$A17,Rpt,LinkRpt!G$2+1),"")</f>
        <v>0</v>
      </c>
      <c r="BD21" s="182">
        <f>IF(LinkRpt!H$4=LinkRpt!H$2,VLOOKUP(LinkRpt!$A17,Rpt,LinkRpt!H$2+1),"")</f>
        <v>0</v>
      </c>
      <c r="BE21" s="182" t="str">
        <f>IF(LinkRpt!I$4=LinkRpt!I$2,VLOOKUP(LinkRpt!$A17,Rpt,LinkRpt!I$2+1),"")</f>
        <v/>
      </c>
      <c r="BF21" s="182" t="str">
        <f>IF(LinkRpt!J$4=LinkRpt!J$2,VLOOKUP(LinkRpt!$A17,Rpt,LinkRpt!J$2+1),"")</f>
        <v/>
      </c>
      <c r="BG21" s="182" t="str">
        <f>IF(LinkRpt!K$4=LinkRpt!K$2,VLOOKUP(LinkRpt!$A17,Rpt,LinkRpt!K$2+1),"")</f>
        <v/>
      </c>
      <c r="BH21" s="182" t="str">
        <f>IF(LinkRpt!L$4=LinkRpt!L$2,VLOOKUP(LinkRpt!$A17,Rpt,LinkRpt!L$2+1),"")</f>
        <v/>
      </c>
      <c r="BI21" s="182" t="str">
        <f>IF(LinkRpt!M$4=LinkRpt!M$2,VLOOKUP(LinkRpt!$A17,Rpt,LinkRpt!M$2+1),"")</f>
        <v/>
      </c>
      <c r="BJ21" s="182" t="str">
        <f>IF(LinkRpt!N$4=LinkRpt!N$2,VLOOKUP(LinkRpt!$A17,Rpt,LinkRpt!N$2+1),"")</f>
        <v/>
      </c>
      <c r="BK21" s="182" t="str">
        <f>IF(LinkRpt!O$4=LinkRpt!O$2,VLOOKUP(LinkRpt!$A17,Rpt,LinkRpt!O$2+1),"")</f>
        <v/>
      </c>
      <c r="BL21" s="182" t="str">
        <f>IF(LinkRpt!P$4=LinkRpt!P$2,VLOOKUP(LinkRpt!$A17,Rpt,LinkRpt!P$2+1),"")</f>
        <v/>
      </c>
      <c r="BM21" s="182" t="str">
        <f>IF(LinkRpt!Q$4=LinkRpt!Q$2,VLOOKUP(LinkRpt!$A17,Rpt,LinkRpt!Q$2+1),"")</f>
        <v/>
      </c>
      <c r="BN21" s="182" t="str">
        <f>IF(LinkRpt!R$4=LinkRpt!R$2,VLOOKUP(LinkRpt!$A17,Rpt,LinkRpt!R$2+1),"")</f>
        <v/>
      </c>
      <c r="BO21" s="182" t="str">
        <f>IF(LinkRpt!S$4=LinkRpt!S$2,VLOOKUP(LinkRpt!$A17,Rpt,LinkRpt!S$2+1),"")</f>
        <v/>
      </c>
      <c r="BP21" s="182" t="str">
        <f>IF(LinkRpt!T$4=LinkRpt!T$2,VLOOKUP(LinkRpt!$A17,Rpt,LinkRpt!T$2+1),"")</f>
        <v/>
      </c>
      <c r="BQ21" s="182" t="str">
        <f>IF(LinkRpt!U$4=LinkRpt!U$2,VLOOKUP(LinkRpt!$A17,Rpt,LinkRpt!U$2+1),"")</f>
        <v/>
      </c>
      <c r="BR21" s="182" t="str">
        <f>IF(LinkRpt!V$4=LinkRpt!V$2,VLOOKUP(LinkRpt!$A17,Rpt,LinkRpt!V$2+1),"")</f>
        <v/>
      </c>
      <c r="BS21" s="182" t="str">
        <f>IF(LinkRpt!W$4=LinkRpt!W$2,VLOOKUP(LinkRpt!$A17,Rpt,LinkRpt!W$2+1),"")</f>
        <v/>
      </c>
      <c r="BT21" s="182" t="str">
        <f>IF(LinkRpt!X$4=LinkRpt!X$2,VLOOKUP(LinkRpt!$A17,Rpt,LinkRpt!X$2+1),"")</f>
        <v/>
      </c>
      <c r="BU21" s="182" t="str">
        <f>IF(LinkRpt!Y$4=LinkRpt!Y$2,VLOOKUP(LinkRpt!$A17,Rpt,LinkRpt!Y$2+1),"")</f>
        <v/>
      </c>
      <c r="BV21" s="182" t="str">
        <f>IF(LinkRpt!Z$4=LinkRpt!Z$2,VLOOKUP(LinkRpt!$A17,Rpt,LinkRpt!Z$2+1),"")</f>
        <v/>
      </c>
      <c r="BW21" s="182" t="str">
        <f>IF(LinkRpt!AA$4=LinkRpt!AA$2,VLOOKUP(LinkRpt!$A17,Rpt,LinkRpt!AA$2+1),"")</f>
        <v/>
      </c>
      <c r="BX21" s="182" t="str">
        <f>IF(LinkRpt!AB$4=LinkRpt!AB$2,VLOOKUP(LinkRpt!$A17,Rpt,LinkRpt!AB$2+1),"")</f>
        <v/>
      </c>
      <c r="BY21" s="182" t="str">
        <f>IF(LinkRpt!AC$4=LinkRpt!AC$2,VLOOKUP(LinkRpt!$A17,Rpt,LinkRpt!AC$2+1),"")</f>
        <v/>
      </c>
      <c r="BZ21" s="182" t="str">
        <f>IF(LinkRpt!AD$4=LinkRpt!AD$2,VLOOKUP(LinkRpt!$A17,Rpt,LinkRpt!AD$2+1),"")</f>
        <v/>
      </c>
      <c r="CA21" s="182" t="str">
        <f>IF(LinkRpt!AE$4=LinkRpt!AE$2,VLOOKUP(LinkRpt!$A17,Rpt,LinkRpt!AE$2+1),"")</f>
        <v/>
      </c>
      <c r="CB21" s="182">
        <f t="shared" si="6"/>
        <v>57080</v>
      </c>
      <c r="CC21" s="15">
        <v>1500</v>
      </c>
      <c r="CD21" s="16">
        <v>1500</v>
      </c>
      <c r="CE21" s="15">
        <v>1000</v>
      </c>
      <c r="CF21" s="16">
        <v>1000</v>
      </c>
      <c r="CG21" s="15">
        <v>5000</v>
      </c>
      <c r="CH21" s="16">
        <v>5000</v>
      </c>
      <c r="CI21" s="15">
        <v>8000</v>
      </c>
      <c r="CJ21" s="16">
        <f t="shared" si="8"/>
        <v>1500</v>
      </c>
      <c r="CK21" s="17"/>
      <c r="CL21" s="16"/>
      <c r="CM21" s="15"/>
      <c r="CN21" s="16"/>
      <c r="CO21" s="18">
        <v>4620</v>
      </c>
      <c r="CP21" s="16">
        <v>4620</v>
      </c>
      <c r="CQ21" s="18">
        <v>4620</v>
      </c>
      <c r="CR21" s="16">
        <v>4620</v>
      </c>
      <c r="CS21" s="18">
        <v>4620</v>
      </c>
      <c r="CT21" s="16">
        <v>4620</v>
      </c>
      <c r="CU21" s="18">
        <v>4620</v>
      </c>
      <c r="CV21" s="16">
        <f>11120+4620</f>
        <v>15740</v>
      </c>
      <c r="CW21" s="18">
        <v>4620</v>
      </c>
      <c r="CX21" s="16">
        <v>0</v>
      </c>
      <c r="CY21" s="18">
        <v>4620</v>
      </c>
      <c r="CZ21" s="16">
        <v>4620</v>
      </c>
      <c r="DA21" s="18">
        <v>4620</v>
      </c>
      <c r="DB21" s="16">
        <v>4620</v>
      </c>
      <c r="DC21" s="18">
        <v>4620</v>
      </c>
      <c r="DD21" s="16"/>
      <c r="DE21" s="18">
        <v>4620</v>
      </c>
      <c r="DF21" s="16">
        <f>4620+4620</f>
        <v>9240</v>
      </c>
      <c r="DG21" s="17"/>
      <c r="DH21" s="16"/>
      <c r="DI21" s="17"/>
      <c r="DJ21" s="16"/>
      <c r="DK21" s="82"/>
      <c r="DL21" s="85"/>
      <c r="DM21" s="16"/>
      <c r="DN21" s="85"/>
      <c r="DO21" s="16"/>
      <c r="DP21" s="85"/>
      <c r="DQ21" s="16"/>
      <c r="DR21" s="85"/>
      <c r="DS21" s="16"/>
      <c r="DT21" s="85"/>
      <c r="DU21" s="16"/>
      <c r="DV21" s="85"/>
      <c r="DW21" s="16"/>
      <c r="DX21" s="85"/>
      <c r="DY21" s="16"/>
      <c r="DZ21" s="85"/>
      <c r="EA21" s="16"/>
      <c r="EB21" s="85"/>
      <c r="EC21" s="16"/>
      <c r="ED21" s="85"/>
      <c r="EE21" s="16"/>
      <c r="EF21" s="85"/>
      <c r="EG21" s="16"/>
      <c r="EH21" s="17"/>
      <c r="EI21" s="16"/>
      <c r="EJ21" s="19"/>
      <c r="EK21" s="17"/>
      <c r="EL21" s="16"/>
      <c r="EM21" s="17"/>
      <c r="EN21" s="16"/>
      <c r="EO21" s="17"/>
      <c r="EP21" s="16"/>
      <c r="EQ21" s="17"/>
      <c r="ER21" s="16"/>
      <c r="ES21" s="17"/>
      <c r="ET21" s="16"/>
      <c r="EU21" s="17"/>
      <c r="EV21" s="16"/>
      <c r="EW21" s="15"/>
      <c r="EX21" s="16"/>
      <c r="EY21" s="15"/>
      <c r="EZ21" s="16"/>
      <c r="FA21" s="15"/>
      <c r="FB21" s="16"/>
      <c r="FC21" s="15"/>
      <c r="FD21" s="16"/>
      <c r="FE21" s="15"/>
      <c r="FF21" s="16"/>
      <c r="FG21" s="15"/>
      <c r="FH21" s="16"/>
      <c r="FI21" s="20">
        <f t="shared" si="2"/>
        <v>57080</v>
      </c>
      <c r="FJ21" s="20">
        <f t="shared" si="3"/>
        <v>57080</v>
      </c>
      <c r="FK21" s="21">
        <f t="shared" si="4"/>
        <v>0</v>
      </c>
      <c r="FL21" s="1" t="str">
        <f t="shared" si="7"/>
        <v/>
      </c>
    </row>
    <row r="22" spans="1:168" ht="25.5" customHeight="1">
      <c r="A22" s="239">
        <v>2200014</v>
      </c>
      <c r="B22" s="25" t="s">
        <v>47</v>
      </c>
      <c r="C22" s="239" t="s">
        <v>48</v>
      </c>
      <c r="D22" s="9" t="s">
        <v>1414</v>
      </c>
      <c r="E22" s="9" t="s">
        <v>1412</v>
      </c>
      <c r="F22" s="10" t="s">
        <v>49</v>
      </c>
      <c r="G22" s="11"/>
      <c r="H22" s="100" t="s">
        <v>1418</v>
      </c>
      <c r="I22" s="315"/>
      <c r="J22" s="100"/>
      <c r="K22" s="12">
        <v>0</v>
      </c>
      <c r="L22" s="160" t="s">
        <v>1564</v>
      </c>
      <c r="M22" s="246">
        <f t="shared" si="0"/>
        <v>15500</v>
      </c>
      <c r="N22" s="14">
        <f t="shared" si="5"/>
        <v>0</v>
      </c>
      <c r="O22" s="15">
        <v>1500</v>
      </c>
      <c r="P22" s="15">
        <v>1000</v>
      </c>
      <c r="Q22" s="15">
        <v>5000</v>
      </c>
      <c r="R22" s="15">
        <v>8000</v>
      </c>
      <c r="S22" s="182"/>
      <c r="T22" s="16">
        <v>1500</v>
      </c>
      <c r="U22" s="16">
        <v>1000</v>
      </c>
      <c r="V22" s="16">
        <v>5000</v>
      </c>
      <c r="W22" s="16">
        <f>1500+6500</f>
        <v>8000</v>
      </c>
      <c r="X22" s="182"/>
      <c r="Y22" s="16">
        <f>IF(($CB22-SUM($T22:X22))&gt;=$K22*0.7,$K22*0.7,($CB22-SUM($T22:X22)))</f>
        <v>0</v>
      </c>
      <c r="Z22" s="16">
        <f>IF(($CB22-SUM($T22:Y22))&gt;=$K22*0.7,$K22*0.7,($CB22-SUM($T22:Y22)))</f>
        <v>0</v>
      </c>
      <c r="AA22" s="16">
        <f>IF(($CB22-SUM($T22:Z22))&gt;=$K22*0.7,$K22*0.7,($CB22-SUM($T22:Z22)))</f>
        <v>0</v>
      </c>
      <c r="AB22" s="16">
        <f>IF(($CB22-SUM($T22:AA22))&gt;=$K22*0.7,$K22*0.7,($CB22-SUM($T22:AA22)))</f>
        <v>0</v>
      </c>
      <c r="AC22" s="16">
        <f>IF(($CB22-SUM($T22:AB22))&gt;=$K22*0.7,$K22*0.7,($CB22-SUM($T22:AB22)))</f>
        <v>0</v>
      </c>
      <c r="AD22" s="16">
        <f>IF(($CB22-SUM($T22:AC22))&gt;=$K22*0.7,$K22*0.7,($CB22-SUM($T22:AC22)))</f>
        <v>0</v>
      </c>
      <c r="AE22" s="16">
        <f>IF(($CB22-SUM($T22:AD22))&gt;=$K22*0.7,$K22*0.7,($CB22-SUM($T22:AD22)))</f>
        <v>0</v>
      </c>
      <c r="AF22" s="16">
        <f>IF(($CB22-SUM($T22:AE22))&gt;=$K22*0.7,$K22*0.7,($CB22-SUM($T22:AE22)))</f>
        <v>0</v>
      </c>
      <c r="AG22" s="16">
        <f>IF(($CB22-SUM($T22:AF22))&gt;=$K22*0.7,$K22*0.7,($CB22-SUM($T22:AF22)))</f>
        <v>0</v>
      </c>
      <c r="AH22" s="16">
        <f>IF(($CB22-SUM($T22:AG22))&gt;=$K22*0.7,$K22*0.7,($CB22-SUM($T22:AG22)))</f>
        <v>0</v>
      </c>
      <c r="AI22" s="16">
        <f>IF(($CB22-SUM($T22:AH22))&gt;=$K22*0.7,$K22*0.7,($CB22-SUM($T22:AH22)))</f>
        <v>0</v>
      </c>
      <c r="AJ22" s="16">
        <f>IF(($CB22-SUM($T22:AI22))&gt;=$K22*0.7,$K22*0.7,($CB22-SUM($T22:AI22)))</f>
        <v>0</v>
      </c>
      <c r="AK22" s="16">
        <f>IF(($CB22-SUM($T22:AJ22))&gt;=$K22*0.7,$K22*0.7,($CB22-SUM($T22:AJ22)))</f>
        <v>0</v>
      </c>
      <c r="AL22" s="16">
        <f>IF(($CB22-SUM($T22:AK22))&gt;=$K22*0.7,$K22*0.7,($CB22-SUM($T22:AK22)))</f>
        <v>0</v>
      </c>
      <c r="AM22" s="16">
        <f>IF(($CB22-SUM($T22:AL22))&gt;=$K22*0.7,$K22*0.7,($CB22-SUM($T22:AL22)))</f>
        <v>0</v>
      </c>
      <c r="AN22" s="16">
        <f>IF(($CB22-SUM($T22:AM22))&gt;=$K22*0.7,$K22*0.7,($CB22-SUM($T22:AM22)))</f>
        <v>0</v>
      </c>
      <c r="AO22" s="16">
        <f>IF(($CB22-SUM($T22:AN22))&gt;=$K22*0.7,$K22*0.7,($CB22-SUM($T22:AN22)))</f>
        <v>0</v>
      </c>
      <c r="AP22" s="16">
        <f>IF(($CB22-SUM($T22:AO22))&gt;=$K22*0.7,$K22*0.7,($CB22-SUM($T22:AO22)))</f>
        <v>0</v>
      </c>
      <c r="AQ22" s="16">
        <f>IF(($CB22-SUM($T22:AP22))&gt;=$K22*0.7,$K22*0.7,($CB22-SUM($T22:AP22)))</f>
        <v>0</v>
      </c>
      <c r="AR22" s="16">
        <f>IF(($CB22-SUM($T22:AQ22))&gt;=$K22*0.7,$K22*0.7,($CB22-SUM($T22:AQ22)))</f>
        <v>0</v>
      </c>
      <c r="AS22" s="16">
        <f>IF(($CB22-SUM($T22:AR22))&gt;=$K22*0.7,$K22*0.7,($CB22-SUM($T22:AR22)))</f>
        <v>0</v>
      </c>
      <c r="AT22" s="16">
        <f>IF(($CB22-SUM($T22:AS22))&gt;=$K22*0.7,$K22*0.7,($CB22-SUM($T22:AS22)))</f>
        <v>0</v>
      </c>
      <c r="AU22" s="16">
        <f>IF(($CB22-SUM($T22:AT22))&gt;=$K22*0.7,$K22*0.7,($CB22-SUM($T22:AT22)))</f>
        <v>0</v>
      </c>
      <c r="AV22" s="16">
        <f>IF(($CB22-SUM($T22:AU22))&gt;=$K22*0.7,$K22*0.7,($CB22-SUM($T22:AU22)))</f>
        <v>0</v>
      </c>
      <c r="AW22" s="182">
        <f t="shared" si="1"/>
        <v>15500</v>
      </c>
      <c r="AX22" s="182">
        <f>IF(LinkRpt!B$4=LinkRpt!B$2,VLOOKUP(LinkRpt!$A18,Rpt,LinkRpt!B$2+1),"")</f>
        <v>15500</v>
      </c>
      <c r="AY22" s="182">
        <f>IF(LinkRpt!C$4=LinkRpt!C$2,VLOOKUP(LinkRpt!$A18,Rpt,LinkRpt!C$2+1),"")</f>
        <v>0</v>
      </c>
      <c r="AZ22" s="182">
        <f>IF(LinkRpt!D$4=LinkRpt!D$2,VLOOKUP(LinkRpt!$A18,Rpt,LinkRpt!D$2+1),"")</f>
        <v>0</v>
      </c>
      <c r="BA22" s="182" t="str">
        <f>IF(LinkRpt!E$4=LinkRpt!E$2,VLOOKUP(LinkRpt!$A18,Rpt,LinkRpt!E$2+1),"")</f>
        <v/>
      </c>
      <c r="BB22" s="182">
        <f>IF(LinkRpt!F$4=LinkRpt!F$2,VLOOKUP(LinkRpt!$A18,Rpt,LinkRpt!F$2+1),"")</f>
        <v>0</v>
      </c>
      <c r="BC22" s="182">
        <f>IF(LinkRpt!G$4=LinkRpt!G$2,VLOOKUP(LinkRpt!$A18,Rpt,LinkRpt!G$2+1),"")</f>
        <v>0</v>
      </c>
      <c r="BD22" s="182">
        <f>IF(LinkRpt!H$4=LinkRpt!H$2,VLOOKUP(LinkRpt!$A18,Rpt,LinkRpt!H$2+1),"")</f>
        <v>0</v>
      </c>
      <c r="BE22" s="182" t="str">
        <f>IF(LinkRpt!I$4=LinkRpt!I$2,VLOOKUP(LinkRpt!$A18,Rpt,LinkRpt!I$2+1),"")</f>
        <v/>
      </c>
      <c r="BF22" s="182" t="str">
        <f>IF(LinkRpt!J$4=LinkRpt!J$2,VLOOKUP(LinkRpt!$A18,Rpt,LinkRpt!J$2+1),"")</f>
        <v/>
      </c>
      <c r="BG22" s="182" t="str">
        <f>IF(LinkRpt!K$4=LinkRpt!K$2,VLOOKUP(LinkRpt!$A18,Rpt,LinkRpt!K$2+1),"")</f>
        <v/>
      </c>
      <c r="BH22" s="182" t="str">
        <f>IF(LinkRpt!L$4=LinkRpt!L$2,VLOOKUP(LinkRpt!$A18,Rpt,LinkRpt!L$2+1),"")</f>
        <v/>
      </c>
      <c r="BI22" s="182" t="str">
        <f>IF(LinkRpt!M$4=LinkRpt!M$2,VLOOKUP(LinkRpt!$A18,Rpt,LinkRpt!M$2+1),"")</f>
        <v/>
      </c>
      <c r="BJ22" s="182" t="str">
        <f>IF(LinkRpt!N$4=LinkRpt!N$2,VLOOKUP(LinkRpt!$A18,Rpt,LinkRpt!N$2+1),"")</f>
        <v/>
      </c>
      <c r="BK22" s="182" t="str">
        <f>IF(LinkRpt!O$4=LinkRpt!O$2,VLOOKUP(LinkRpt!$A18,Rpt,LinkRpt!O$2+1),"")</f>
        <v/>
      </c>
      <c r="BL22" s="182" t="str">
        <f>IF(LinkRpt!P$4=LinkRpt!P$2,VLOOKUP(LinkRpt!$A18,Rpt,LinkRpt!P$2+1),"")</f>
        <v/>
      </c>
      <c r="BM22" s="182" t="str">
        <f>IF(LinkRpt!Q$4=LinkRpt!Q$2,VLOOKUP(LinkRpt!$A18,Rpt,LinkRpt!Q$2+1),"")</f>
        <v/>
      </c>
      <c r="BN22" s="182" t="str">
        <f>IF(LinkRpt!R$4=LinkRpt!R$2,VLOOKUP(LinkRpt!$A18,Rpt,LinkRpt!R$2+1),"")</f>
        <v/>
      </c>
      <c r="BO22" s="182" t="str">
        <f>IF(LinkRpt!S$4=LinkRpt!S$2,VLOOKUP(LinkRpt!$A18,Rpt,LinkRpt!S$2+1),"")</f>
        <v/>
      </c>
      <c r="BP22" s="182" t="str">
        <f>IF(LinkRpt!T$4=LinkRpt!T$2,VLOOKUP(LinkRpt!$A18,Rpt,LinkRpt!T$2+1),"")</f>
        <v/>
      </c>
      <c r="BQ22" s="182" t="str">
        <f>IF(LinkRpt!U$4=LinkRpt!U$2,VLOOKUP(LinkRpt!$A18,Rpt,LinkRpt!U$2+1),"")</f>
        <v/>
      </c>
      <c r="BR22" s="182" t="str">
        <f>IF(LinkRpt!V$4=LinkRpt!V$2,VLOOKUP(LinkRpt!$A18,Rpt,LinkRpt!V$2+1),"")</f>
        <v/>
      </c>
      <c r="BS22" s="182" t="str">
        <f>IF(LinkRpt!W$4=LinkRpt!W$2,VLOOKUP(LinkRpt!$A18,Rpt,LinkRpt!W$2+1),"")</f>
        <v/>
      </c>
      <c r="BT22" s="182" t="str">
        <f>IF(LinkRpt!X$4=LinkRpt!X$2,VLOOKUP(LinkRpt!$A18,Rpt,LinkRpt!X$2+1),"")</f>
        <v/>
      </c>
      <c r="BU22" s="182" t="str">
        <f>IF(LinkRpt!Y$4=LinkRpt!Y$2,VLOOKUP(LinkRpt!$A18,Rpt,LinkRpt!Y$2+1),"")</f>
        <v/>
      </c>
      <c r="BV22" s="182" t="str">
        <f>IF(LinkRpt!Z$4=LinkRpt!Z$2,VLOOKUP(LinkRpt!$A18,Rpt,LinkRpt!Z$2+1),"")</f>
        <v/>
      </c>
      <c r="BW22" s="182" t="str">
        <f>IF(LinkRpt!AA$4=LinkRpt!AA$2,VLOOKUP(LinkRpt!$A18,Rpt,LinkRpt!AA$2+1),"")</f>
        <v/>
      </c>
      <c r="BX22" s="182" t="str">
        <f>IF(LinkRpt!AB$4=LinkRpt!AB$2,VLOOKUP(LinkRpt!$A18,Rpt,LinkRpt!AB$2+1),"")</f>
        <v/>
      </c>
      <c r="BY22" s="182" t="str">
        <f>IF(LinkRpt!AC$4=LinkRpt!AC$2,VLOOKUP(LinkRpt!$A18,Rpt,LinkRpt!AC$2+1),"")</f>
        <v/>
      </c>
      <c r="BZ22" s="182" t="str">
        <f>IF(LinkRpt!AD$4=LinkRpt!AD$2,VLOOKUP(LinkRpt!$A18,Rpt,LinkRpt!AD$2+1),"")</f>
        <v/>
      </c>
      <c r="CA22" s="182" t="str">
        <f>IF(LinkRpt!AE$4=LinkRpt!AE$2,VLOOKUP(LinkRpt!$A18,Rpt,LinkRpt!AE$2+1),"")</f>
        <v/>
      </c>
      <c r="CB22" s="182">
        <f t="shared" si="6"/>
        <v>15500</v>
      </c>
      <c r="CC22" s="15">
        <v>1500</v>
      </c>
      <c r="CD22" s="16">
        <v>1500</v>
      </c>
      <c r="CE22" s="15">
        <v>1000</v>
      </c>
      <c r="CF22" s="16">
        <v>1000</v>
      </c>
      <c r="CG22" s="15">
        <v>5000</v>
      </c>
      <c r="CH22" s="16">
        <v>5000</v>
      </c>
      <c r="CI22" s="15">
        <v>8000</v>
      </c>
      <c r="CJ22" s="16">
        <f>1500+6500</f>
        <v>8000</v>
      </c>
      <c r="CK22" s="17"/>
      <c r="CL22" s="16"/>
      <c r="CM22" s="15"/>
      <c r="CN22" s="16"/>
      <c r="CO22" s="18"/>
      <c r="CP22" s="16"/>
      <c r="CQ22" s="18"/>
      <c r="CR22" s="16"/>
      <c r="CS22" s="18"/>
      <c r="CT22" s="16"/>
      <c r="CU22" s="18"/>
      <c r="CV22" s="16"/>
      <c r="CW22" s="18"/>
      <c r="CX22" s="16"/>
      <c r="CY22" s="18"/>
      <c r="CZ22" s="16"/>
      <c r="DA22" s="18"/>
      <c r="DB22" s="16"/>
      <c r="DC22" s="18"/>
      <c r="DD22" s="16"/>
      <c r="DE22" s="18"/>
      <c r="DF22" s="16"/>
      <c r="DG22" s="17"/>
      <c r="DH22" s="16"/>
      <c r="DI22" s="17"/>
      <c r="DJ22" s="16"/>
      <c r="DK22" s="82"/>
      <c r="DL22" s="85"/>
      <c r="DM22" s="16"/>
      <c r="DN22" s="85"/>
      <c r="DO22" s="16"/>
      <c r="DP22" s="85"/>
      <c r="DQ22" s="16"/>
      <c r="DR22" s="85"/>
      <c r="DS22" s="16"/>
      <c r="DT22" s="85"/>
      <c r="DU22" s="16"/>
      <c r="DV22" s="85"/>
      <c r="DW22" s="16"/>
      <c r="DX22" s="85"/>
      <c r="DY22" s="16"/>
      <c r="DZ22" s="85"/>
      <c r="EA22" s="16"/>
      <c r="EB22" s="85"/>
      <c r="EC22" s="16"/>
      <c r="ED22" s="85"/>
      <c r="EE22" s="16"/>
      <c r="EF22" s="85"/>
      <c r="EG22" s="16"/>
      <c r="EH22" s="17"/>
      <c r="EI22" s="16"/>
      <c r="EJ22" s="19"/>
      <c r="EK22" s="17"/>
      <c r="EL22" s="16"/>
      <c r="EM22" s="17"/>
      <c r="EN22" s="16"/>
      <c r="EO22" s="17"/>
      <c r="EP22" s="16"/>
      <c r="EQ22" s="17"/>
      <c r="ER22" s="16"/>
      <c r="ES22" s="17"/>
      <c r="ET22" s="16"/>
      <c r="EU22" s="17"/>
      <c r="EV22" s="16"/>
      <c r="EW22" s="15"/>
      <c r="EX22" s="16"/>
      <c r="EY22" s="15"/>
      <c r="EZ22" s="16"/>
      <c r="FA22" s="15"/>
      <c r="FB22" s="16"/>
      <c r="FC22" s="15"/>
      <c r="FD22" s="16"/>
      <c r="FE22" s="15"/>
      <c r="FF22" s="16"/>
      <c r="FG22" s="15"/>
      <c r="FH22" s="16"/>
      <c r="FI22" s="20">
        <f t="shared" si="2"/>
        <v>15500</v>
      </c>
      <c r="FJ22" s="20">
        <f t="shared" si="3"/>
        <v>15500</v>
      </c>
      <c r="FK22" s="21">
        <f t="shared" si="4"/>
        <v>0</v>
      </c>
      <c r="FL22" s="1" t="str">
        <f t="shared" si="7"/>
        <v/>
      </c>
    </row>
    <row r="23" spans="1:168" ht="25.5" customHeight="1">
      <c r="A23" s="239">
        <v>2200015</v>
      </c>
      <c r="B23" s="88" t="s">
        <v>585</v>
      </c>
      <c r="C23" s="239" t="s">
        <v>586</v>
      </c>
      <c r="D23" s="9" t="s">
        <v>1414</v>
      </c>
      <c r="E23" s="9" t="s">
        <v>1411</v>
      </c>
      <c r="F23" s="83" t="s">
        <v>587</v>
      </c>
      <c r="G23" s="22"/>
      <c r="H23" s="84"/>
      <c r="I23" s="314"/>
      <c r="J23" s="84"/>
      <c r="K23" s="62">
        <v>6600</v>
      </c>
      <c r="L23" s="84" t="s">
        <v>1564</v>
      </c>
      <c r="M23" s="246">
        <f t="shared" si="0"/>
        <v>57080</v>
      </c>
      <c r="N23" s="14">
        <f t="shared" si="5"/>
        <v>26220</v>
      </c>
      <c r="O23" s="15">
        <v>1500</v>
      </c>
      <c r="P23" s="15">
        <v>1000</v>
      </c>
      <c r="Q23" s="15">
        <v>5000</v>
      </c>
      <c r="R23" s="15">
        <v>8000</v>
      </c>
      <c r="S23" s="182"/>
      <c r="T23" s="16">
        <v>1500</v>
      </c>
      <c r="U23" s="16">
        <v>1000</v>
      </c>
      <c r="V23" s="16">
        <v>5000</v>
      </c>
      <c r="W23" s="16">
        <v>8000</v>
      </c>
      <c r="X23" s="182"/>
      <c r="Y23" s="16">
        <f>IF(($CB23-SUM($T23:X23))&gt;=$K23*0.7,$K23*0.7,($CB23-SUM($T23:X23)))</f>
        <v>4620</v>
      </c>
      <c r="Z23" s="16">
        <f>IF(($CB23-SUM($T23:Y23))&gt;=$K23*0.7,$K23*0.7,($CB23-SUM($T23:Y23)))</f>
        <v>4620</v>
      </c>
      <c r="AA23" s="16">
        <f>IF(($CB23-SUM($T23:Z23))&gt;=$K23*0.7,$K23*0.7,($CB23-SUM($T23:Z23)))</f>
        <v>4620</v>
      </c>
      <c r="AB23" s="16">
        <f>IF(($CB23-SUM($T23:AA23))&gt;=$K23*0.7,$K23*0.7,($CB23-SUM($T23:AA23)))</f>
        <v>1500</v>
      </c>
      <c r="AC23" s="16">
        <f>IF(($CB23-SUM($T23:AB23))&gt;=$K23*0.7,$K23*0.7,($CB23-SUM($T23:AB23)))</f>
        <v>0</v>
      </c>
      <c r="AD23" s="16">
        <f>IF(($CB23-SUM($T23:AC23))&gt;=$K23*0.7,$K23*0.7,($CB23-SUM($T23:AC23)))</f>
        <v>0</v>
      </c>
      <c r="AE23" s="16">
        <f>IF(($CB23-SUM($T23:AD23))&gt;=$K23*0.7,$K23*0.7,($CB23-SUM($T23:AD23)))</f>
        <v>0</v>
      </c>
      <c r="AF23" s="16">
        <f>IF(($CB23-SUM($T23:AE23))&gt;=$K23*0.7,$K23*0.7,($CB23-SUM($T23:AE23)))</f>
        <v>0</v>
      </c>
      <c r="AG23" s="16">
        <f>IF(($CB23-SUM($T23:AF23))&gt;=$K23*0.7,$K23*0.7,($CB23-SUM($T23:AF23)))</f>
        <v>0</v>
      </c>
      <c r="AH23" s="16">
        <f>IF(($CB23-SUM($T23:AG23))&gt;=$K23*0.7,$K23*0.7,($CB23-SUM($T23:AG23)))</f>
        <v>0</v>
      </c>
      <c r="AI23" s="16">
        <f>IF(($CB23-SUM($T23:AH23))&gt;=$K23*0.7,$K23*0.7,($CB23-SUM($T23:AH23)))</f>
        <v>0</v>
      </c>
      <c r="AJ23" s="16">
        <f>IF(($CB23-SUM($T23:AI23))&gt;=$K23*0.7,$K23*0.7,($CB23-SUM($T23:AI23)))</f>
        <v>0</v>
      </c>
      <c r="AK23" s="16">
        <f>IF(($CB23-SUM($T23:AJ23))&gt;=$K23*0.7,$K23*0.7,($CB23-SUM($T23:AJ23)))</f>
        <v>0</v>
      </c>
      <c r="AL23" s="16">
        <f>IF(($CB23-SUM($T23:AK23))&gt;=$K23*0.7,$K23*0.7,($CB23-SUM($T23:AK23)))</f>
        <v>0</v>
      </c>
      <c r="AM23" s="16">
        <f>IF(($CB23-SUM($T23:AL23))&gt;=$K23*0.7,$K23*0.7,($CB23-SUM($T23:AL23)))</f>
        <v>0</v>
      </c>
      <c r="AN23" s="16">
        <f>IF(($CB23-SUM($T23:AM23))&gt;=$K23*0.7,$K23*0.7,($CB23-SUM($T23:AM23)))</f>
        <v>0</v>
      </c>
      <c r="AO23" s="16">
        <f>IF(($CB23-SUM($T23:AN23))&gt;=$K23*0.7,$K23*0.7,($CB23-SUM($T23:AN23)))</f>
        <v>0</v>
      </c>
      <c r="AP23" s="16">
        <f>IF(($CB23-SUM($T23:AO23))&gt;=$K23*0.7,$K23*0.7,($CB23-SUM($T23:AO23)))</f>
        <v>0</v>
      </c>
      <c r="AQ23" s="16">
        <f>IF(($CB23-SUM($T23:AP23))&gt;=$K23*0.7,$K23*0.7,($CB23-SUM($T23:AP23)))</f>
        <v>0</v>
      </c>
      <c r="AR23" s="16">
        <f>IF(($CB23-SUM($T23:AQ23))&gt;=$K23*0.7,$K23*0.7,($CB23-SUM($T23:AQ23)))</f>
        <v>0</v>
      </c>
      <c r="AS23" s="16">
        <f>IF(($CB23-SUM($T23:AR23))&gt;=$K23*0.7,$K23*0.7,($CB23-SUM($T23:AR23)))</f>
        <v>0</v>
      </c>
      <c r="AT23" s="16">
        <f>IF(($CB23-SUM($T23:AS23))&gt;=$K23*0.7,$K23*0.7,($CB23-SUM($T23:AS23)))</f>
        <v>0</v>
      </c>
      <c r="AU23" s="16">
        <f>IF(($CB23-SUM($T23:AT23))&gt;=$K23*0.7,$K23*0.7,($CB23-SUM($T23:AT23)))</f>
        <v>0</v>
      </c>
      <c r="AV23" s="16">
        <f>IF(($CB23-SUM($T23:AU23))&gt;=$K23*0.7,$K23*0.7,($CB23-SUM($T23:AU23)))</f>
        <v>0</v>
      </c>
      <c r="AW23" s="182">
        <f t="shared" si="1"/>
        <v>30860</v>
      </c>
      <c r="AX23" s="182">
        <f>IF(LinkRpt!B$4=LinkRpt!B$2,VLOOKUP(LinkRpt!$A19,Rpt,LinkRpt!B$2+1),"")</f>
        <v>30860</v>
      </c>
      <c r="AY23" s="182">
        <f>IF(LinkRpt!C$4=LinkRpt!C$2,VLOOKUP(LinkRpt!$A19,Rpt,LinkRpt!C$2+1),"")</f>
        <v>0</v>
      </c>
      <c r="AZ23" s="182">
        <f>IF(LinkRpt!D$4=LinkRpt!D$2,VLOOKUP(LinkRpt!$A19,Rpt,LinkRpt!D$2+1),"")</f>
        <v>0</v>
      </c>
      <c r="BA23" s="182" t="str">
        <f>IF(LinkRpt!E$4=LinkRpt!E$2,VLOOKUP(LinkRpt!$A19,Rpt,LinkRpt!E$2+1),"")</f>
        <v/>
      </c>
      <c r="BB23" s="182">
        <f>IF(LinkRpt!F$4=LinkRpt!F$2,VLOOKUP(LinkRpt!$A19,Rpt,LinkRpt!F$2+1),"")</f>
        <v>0</v>
      </c>
      <c r="BC23" s="182">
        <f>IF(LinkRpt!G$4=LinkRpt!G$2,VLOOKUP(LinkRpt!$A19,Rpt,LinkRpt!G$2+1),"")</f>
        <v>0</v>
      </c>
      <c r="BD23" s="182">
        <f>IF(LinkRpt!H$4=LinkRpt!H$2,VLOOKUP(LinkRpt!$A19,Rpt,LinkRpt!H$2+1),"")</f>
        <v>0</v>
      </c>
      <c r="BE23" s="182" t="str">
        <f>IF(LinkRpt!I$4=LinkRpt!I$2,VLOOKUP(LinkRpt!$A19,Rpt,LinkRpt!I$2+1),"")</f>
        <v/>
      </c>
      <c r="BF23" s="182" t="str">
        <f>IF(LinkRpt!J$4=LinkRpt!J$2,VLOOKUP(LinkRpt!$A19,Rpt,LinkRpt!J$2+1),"")</f>
        <v/>
      </c>
      <c r="BG23" s="182" t="str">
        <f>IF(LinkRpt!K$4=LinkRpt!K$2,VLOOKUP(LinkRpt!$A19,Rpt,LinkRpt!K$2+1),"")</f>
        <v/>
      </c>
      <c r="BH23" s="182" t="str">
        <f>IF(LinkRpt!L$4=LinkRpt!L$2,VLOOKUP(LinkRpt!$A19,Rpt,LinkRpt!L$2+1),"")</f>
        <v/>
      </c>
      <c r="BI23" s="182" t="str">
        <f>IF(LinkRpt!M$4=LinkRpt!M$2,VLOOKUP(LinkRpt!$A19,Rpt,LinkRpt!M$2+1),"")</f>
        <v/>
      </c>
      <c r="BJ23" s="182" t="str">
        <f>IF(LinkRpt!N$4=LinkRpt!N$2,VLOOKUP(LinkRpt!$A19,Rpt,LinkRpt!N$2+1),"")</f>
        <v/>
      </c>
      <c r="BK23" s="182" t="str">
        <f>IF(LinkRpt!O$4=LinkRpt!O$2,VLOOKUP(LinkRpt!$A19,Rpt,LinkRpt!O$2+1),"")</f>
        <v/>
      </c>
      <c r="BL23" s="182" t="str">
        <f>IF(LinkRpt!P$4=LinkRpt!P$2,VLOOKUP(LinkRpt!$A19,Rpt,LinkRpt!P$2+1),"")</f>
        <v/>
      </c>
      <c r="BM23" s="182" t="str">
        <f>IF(LinkRpt!Q$4=LinkRpt!Q$2,VLOOKUP(LinkRpt!$A19,Rpt,LinkRpt!Q$2+1),"")</f>
        <v/>
      </c>
      <c r="BN23" s="182" t="str">
        <f>IF(LinkRpt!R$4=LinkRpt!R$2,VLOOKUP(LinkRpt!$A19,Rpt,LinkRpt!R$2+1),"")</f>
        <v/>
      </c>
      <c r="BO23" s="182" t="str">
        <f>IF(LinkRpt!S$4=LinkRpt!S$2,VLOOKUP(LinkRpt!$A19,Rpt,LinkRpt!S$2+1),"")</f>
        <v/>
      </c>
      <c r="BP23" s="182" t="str">
        <f>IF(LinkRpt!T$4=LinkRpt!T$2,VLOOKUP(LinkRpt!$A19,Rpt,LinkRpt!T$2+1),"")</f>
        <v/>
      </c>
      <c r="BQ23" s="182" t="str">
        <f>IF(LinkRpt!U$4=LinkRpt!U$2,VLOOKUP(LinkRpt!$A19,Rpt,LinkRpt!U$2+1),"")</f>
        <v/>
      </c>
      <c r="BR23" s="182" t="str">
        <f>IF(LinkRpt!V$4=LinkRpt!V$2,VLOOKUP(LinkRpt!$A19,Rpt,LinkRpt!V$2+1),"")</f>
        <v/>
      </c>
      <c r="BS23" s="182" t="str">
        <f>IF(LinkRpt!W$4=LinkRpt!W$2,VLOOKUP(LinkRpt!$A19,Rpt,LinkRpt!W$2+1),"")</f>
        <v/>
      </c>
      <c r="BT23" s="182" t="str">
        <f>IF(LinkRpt!X$4=LinkRpt!X$2,VLOOKUP(LinkRpt!$A19,Rpt,LinkRpt!X$2+1),"")</f>
        <v/>
      </c>
      <c r="BU23" s="182" t="str">
        <f>IF(LinkRpt!Y$4=LinkRpt!Y$2,VLOOKUP(LinkRpt!$A19,Rpt,LinkRpt!Y$2+1),"")</f>
        <v/>
      </c>
      <c r="BV23" s="182" t="str">
        <f>IF(LinkRpt!Z$4=LinkRpt!Z$2,VLOOKUP(LinkRpt!$A19,Rpt,LinkRpt!Z$2+1),"")</f>
        <v/>
      </c>
      <c r="BW23" s="182" t="str">
        <f>IF(LinkRpt!AA$4=LinkRpt!AA$2,VLOOKUP(LinkRpt!$A19,Rpt,LinkRpt!AA$2+1),"")</f>
        <v/>
      </c>
      <c r="BX23" s="182" t="str">
        <f>IF(LinkRpt!AB$4=LinkRpt!AB$2,VLOOKUP(LinkRpt!$A19,Rpt,LinkRpt!AB$2+1),"")</f>
        <v/>
      </c>
      <c r="BY23" s="182" t="str">
        <f>IF(LinkRpt!AC$4=LinkRpt!AC$2,VLOOKUP(LinkRpt!$A19,Rpt,LinkRpt!AC$2+1),"")</f>
        <v/>
      </c>
      <c r="BZ23" s="182" t="str">
        <f>IF(LinkRpt!AD$4=LinkRpt!AD$2,VLOOKUP(LinkRpt!$A19,Rpt,LinkRpt!AD$2+1),"")</f>
        <v/>
      </c>
      <c r="CA23" s="182" t="str">
        <f>IF(LinkRpt!AE$4=LinkRpt!AE$2,VLOOKUP(LinkRpt!$A19,Rpt,LinkRpt!AE$2+1),"")</f>
        <v/>
      </c>
      <c r="CB23" s="182">
        <f t="shared" si="6"/>
        <v>30860</v>
      </c>
      <c r="CC23" s="15">
        <v>1500</v>
      </c>
      <c r="CD23" s="16">
        <v>1500</v>
      </c>
      <c r="CE23" s="15">
        <v>1000</v>
      </c>
      <c r="CF23" s="16">
        <v>1000</v>
      </c>
      <c r="CG23" s="15">
        <v>5000</v>
      </c>
      <c r="CH23" s="16">
        <v>5000</v>
      </c>
      <c r="CI23" s="15">
        <v>8000</v>
      </c>
      <c r="CJ23" s="16">
        <v>1500</v>
      </c>
      <c r="CK23" s="15"/>
      <c r="CL23" s="16"/>
      <c r="CM23" s="18">
        <v>4620</v>
      </c>
      <c r="CN23" s="16"/>
      <c r="CO23" s="18">
        <v>4620</v>
      </c>
      <c r="CP23" s="16">
        <v>0</v>
      </c>
      <c r="CQ23" s="18">
        <v>4620</v>
      </c>
      <c r="CR23" s="16"/>
      <c r="CS23" s="18">
        <v>4620</v>
      </c>
      <c r="CT23" s="16">
        <v>12620</v>
      </c>
      <c r="CU23" s="18">
        <v>4620</v>
      </c>
      <c r="CV23" s="16">
        <v>4620</v>
      </c>
      <c r="CW23" s="18">
        <v>4620</v>
      </c>
      <c r="CX23" s="16"/>
      <c r="CY23" s="18">
        <v>4620</v>
      </c>
      <c r="CZ23" s="16"/>
      <c r="DA23" s="18">
        <v>4620</v>
      </c>
      <c r="DB23" s="16"/>
      <c r="DC23" s="18">
        <v>4620</v>
      </c>
      <c r="DD23" s="16">
        <v>4620</v>
      </c>
      <c r="DE23" s="85"/>
      <c r="DF23" s="16"/>
      <c r="DG23" s="85"/>
      <c r="DH23" s="16"/>
      <c r="DI23" s="85"/>
      <c r="DJ23" s="16"/>
      <c r="DK23" s="82"/>
      <c r="DL23" s="85"/>
      <c r="DM23" s="16"/>
      <c r="DN23" s="85"/>
      <c r="DO23" s="16"/>
      <c r="DP23" s="85"/>
      <c r="DQ23" s="16"/>
      <c r="DR23" s="85"/>
      <c r="DS23" s="16"/>
      <c r="DT23" s="85"/>
      <c r="DU23" s="16"/>
      <c r="DV23" s="85"/>
      <c r="DW23" s="16"/>
      <c r="DX23" s="85"/>
      <c r="DY23" s="16"/>
      <c r="DZ23" s="85"/>
      <c r="EA23" s="16"/>
      <c r="EB23" s="85"/>
      <c r="EC23" s="16"/>
      <c r="ED23" s="85"/>
      <c r="EE23" s="16"/>
      <c r="EF23" s="85"/>
      <c r="EG23" s="16"/>
      <c r="EH23" s="17"/>
      <c r="EI23" s="16"/>
      <c r="EJ23" s="19"/>
      <c r="EK23" s="17"/>
      <c r="EL23" s="16"/>
      <c r="EM23" s="17"/>
      <c r="EN23" s="16"/>
      <c r="EO23" s="17"/>
      <c r="EP23" s="16"/>
      <c r="EQ23" s="17"/>
      <c r="ER23" s="16"/>
      <c r="ES23" s="17"/>
      <c r="ET23" s="16"/>
      <c r="EU23" s="17"/>
      <c r="EV23" s="16"/>
      <c r="EW23" s="15"/>
      <c r="EX23" s="16"/>
      <c r="EY23" s="15"/>
      <c r="EZ23" s="16"/>
      <c r="FA23" s="15"/>
      <c r="FB23" s="16"/>
      <c r="FC23" s="15"/>
      <c r="FD23" s="16"/>
      <c r="FE23" s="15"/>
      <c r="FF23" s="16"/>
      <c r="FG23" s="15"/>
      <c r="FH23" s="16"/>
      <c r="FI23" s="20">
        <f t="shared" si="2"/>
        <v>57080</v>
      </c>
      <c r="FJ23" s="20">
        <f t="shared" si="3"/>
        <v>30860</v>
      </c>
      <c r="FK23" s="21">
        <f t="shared" si="4"/>
        <v>26220</v>
      </c>
      <c r="FL23" s="1" t="str">
        <f t="shared" si="7"/>
        <v/>
      </c>
    </row>
    <row r="24" spans="1:168" ht="25.5" customHeight="1">
      <c r="A24" s="239">
        <v>2200016</v>
      </c>
      <c r="B24" s="25" t="s">
        <v>50</v>
      </c>
      <c r="C24" s="239" t="s">
        <v>51</v>
      </c>
      <c r="D24" s="9" t="s">
        <v>1414</v>
      </c>
      <c r="E24" s="9" t="s">
        <v>1412</v>
      </c>
      <c r="F24" s="10" t="s">
        <v>52</v>
      </c>
      <c r="G24" s="144"/>
      <c r="H24" s="84" t="s">
        <v>1419</v>
      </c>
      <c r="I24" s="314"/>
      <c r="J24" s="84"/>
      <c r="K24" s="12">
        <v>4600</v>
      </c>
      <c r="L24" s="23" t="s">
        <v>1564</v>
      </c>
      <c r="M24" s="246">
        <f t="shared" si="0"/>
        <v>44480</v>
      </c>
      <c r="N24" s="14">
        <f t="shared" si="5"/>
        <v>0</v>
      </c>
      <c r="O24" s="15">
        <v>1500</v>
      </c>
      <c r="P24" s="15">
        <v>1000</v>
      </c>
      <c r="Q24" s="15">
        <v>5000</v>
      </c>
      <c r="R24" s="15">
        <v>8000</v>
      </c>
      <c r="S24" s="182"/>
      <c r="T24" s="16">
        <v>1500</v>
      </c>
      <c r="U24" s="16">
        <v>1000</v>
      </c>
      <c r="V24" s="16">
        <v>5000</v>
      </c>
      <c r="W24" s="16">
        <v>8000</v>
      </c>
      <c r="X24" s="182"/>
      <c r="Y24" s="16">
        <f>IF(($CB24-SUM($T24:X24))&gt;=$K24*0.7,$K24*0.7,($CB24-SUM($T24:X24)))</f>
        <v>3220</v>
      </c>
      <c r="Z24" s="16">
        <f>IF(($CB24-SUM($T24:Y24))&gt;=$K24*0.7,$K24*0.7,($CB24-SUM($T24:Y24)))</f>
        <v>3220</v>
      </c>
      <c r="AA24" s="16">
        <f>IF(($CB24-SUM($T24:Z24))&gt;=$K24*0.7,$K24*0.7,($CB24-SUM($T24:Z24)))</f>
        <v>3220</v>
      </c>
      <c r="AB24" s="16">
        <f>IF(($CB24-SUM($T24:AA24))&gt;=$K24*0.7,$K24*0.7,($CB24-SUM($T24:AA24)))</f>
        <v>3220</v>
      </c>
      <c r="AC24" s="16">
        <f>IF(($CB24-SUM($T24:AB24))&gt;=$K24*0.7,$K24*0.7,($CB24-SUM($T24:AB24)))</f>
        <v>3220</v>
      </c>
      <c r="AD24" s="16">
        <f>IF(($CB24-SUM($T24:AC24))&gt;=$K24*0.7,$K24*0.7,($CB24-SUM($T24:AC24)))</f>
        <v>3220</v>
      </c>
      <c r="AE24" s="16">
        <f>IF(($CB24-SUM($T24:AD24))&gt;=$K24*0.7,$K24*0.7,($CB24-SUM($T24:AD24)))</f>
        <v>3220</v>
      </c>
      <c r="AF24" s="16">
        <f>IF(($CB24-SUM($T24:AE24))&gt;=$K24*0.7,$K24*0.7,($CB24-SUM($T24:AE24)))</f>
        <v>3220</v>
      </c>
      <c r="AG24" s="16">
        <f>IF(($CB24-SUM($T24:AF24))&gt;=$K24*0.7,$K24*0.7,($CB24-SUM($T24:AF24)))</f>
        <v>3220</v>
      </c>
      <c r="AH24" s="16">
        <f>IF(($CB24-SUM($T24:AG24))&gt;=$K24*0.7,$K24*0.7,($CB24-SUM($T24:AG24)))</f>
        <v>0</v>
      </c>
      <c r="AI24" s="16">
        <f>IF(($CB24-SUM($T24:AH24))&gt;=$K24*0.7,$K24*0.7,($CB24-SUM($T24:AH24)))</f>
        <v>0</v>
      </c>
      <c r="AJ24" s="16">
        <f>IF(($CB24-SUM($T24:AI24))&gt;=$K24*0.7,$K24*0.7,($CB24-SUM($T24:AI24)))</f>
        <v>0</v>
      </c>
      <c r="AK24" s="16">
        <f>IF(($CB24-SUM($T24:AJ24))&gt;=$K24*0.7,$K24*0.7,($CB24-SUM($T24:AJ24)))</f>
        <v>0</v>
      </c>
      <c r="AL24" s="16">
        <f>IF(($CB24-SUM($T24:AK24))&gt;=$K24*0.7,$K24*0.7,($CB24-SUM($T24:AK24)))</f>
        <v>0</v>
      </c>
      <c r="AM24" s="16">
        <f>IF(($CB24-SUM($T24:AL24))&gt;=$K24*0.7,$K24*0.7,($CB24-SUM($T24:AL24)))</f>
        <v>0</v>
      </c>
      <c r="AN24" s="16">
        <f>IF(($CB24-SUM($T24:AM24))&gt;=$K24*0.7,$K24*0.7,($CB24-SUM($T24:AM24)))</f>
        <v>0</v>
      </c>
      <c r="AO24" s="16">
        <f>IF(($CB24-SUM($T24:AN24))&gt;=$K24*0.7,$K24*0.7,($CB24-SUM($T24:AN24)))</f>
        <v>0</v>
      </c>
      <c r="AP24" s="16">
        <f>IF(($CB24-SUM($T24:AO24))&gt;=$K24*0.7,$K24*0.7,($CB24-SUM($T24:AO24)))</f>
        <v>0</v>
      </c>
      <c r="AQ24" s="16">
        <f>IF(($CB24-SUM($T24:AP24))&gt;=$K24*0.7,$K24*0.7,($CB24-SUM($T24:AP24)))</f>
        <v>0</v>
      </c>
      <c r="AR24" s="16">
        <f>IF(($CB24-SUM($T24:AQ24))&gt;=$K24*0.7,$K24*0.7,($CB24-SUM($T24:AQ24)))</f>
        <v>0</v>
      </c>
      <c r="AS24" s="16">
        <f>IF(($CB24-SUM($T24:AR24))&gt;=$K24*0.7,$K24*0.7,($CB24-SUM($T24:AR24)))</f>
        <v>0</v>
      </c>
      <c r="AT24" s="16">
        <f>IF(($CB24-SUM($T24:AS24))&gt;=$K24*0.7,$K24*0.7,($CB24-SUM($T24:AS24)))</f>
        <v>0</v>
      </c>
      <c r="AU24" s="16">
        <f>IF(($CB24-SUM($T24:AT24))&gt;=$K24*0.7,$K24*0.7,($CB24-SUM($T24:AT24)))</f>
        <v>0</v>
      </c>
      <c r="AV24" s="16">
        <f>IF(($CB24-SUM($T24:AU24))&gt;=$K24*0.7,$K24*0.7,($CB24-SUM($T24:AU24)))</f>
        <v>0</v>
      </c>
      <c r="AW24" s="182">
        <f t="shared" si="1"/>
        <v>44480</v>
      </c>
      <c r="AX24" s="182">
        <f>IF(LinkRpt!B$4=LinkRpt!B$2,VLOOKUP(LinkRpt!$A20,Rpt,LinkRpt!B$2+1),"")</f>
        <v>44480</v>
      </c>
      <c r="AY24" s="182">
        <f>IF(LinkRpt!C$4=LinkRpt!C$2,VLOOKUP(LinkRpt!$A20,Rpt,LinkRpt!C$2+1),"")</f>
        <v>0</v>
      </c>
      <c r="AZ24" s="182">
        <f>IF(LinkRpt!D$4=LinkRpt!D$2,VLOOKUP(LinkRpt!$A20,Rpt,LinkRpt!D$2+1),"")</f>
        <v>0</v>
      </c>
      <c r="BA24" s="182" t="str">
        <f>IF(LinkRpt!E$4=LinkRpt!E$2,VLOOKUP(LinkRpt!$A20,Rpt,LinkRpt!E$2+1),"")</f>
        <v/>
      </c>
      <c r="BB24" s="182">
        <f>IF(LinkRpt!F$4=LinkRpt!F$2,VLOOKUP(LinkRpt!$A20,Rpt,LinkRpt!F$2+1),"")</f>
        <v>0</v>
      </c>
      <c r="BC24" s="182">
        <f>IF(LinkRpt!G$4=LinkRpt!G$2,VLOOKUP(LinkRpt!$A20,Rpt,LinkRpt!G$2+1),"")</f>
        <v>0</v>
      </c>
      <c r="BD24" s="182">
        <f>IF(LinkRpt!H$4=LinkRpt!H$2,VLOOKUP(LinkRpt!$A20,Rpt,LinkRpt!H$2+1),"")</f>
        <v>0</v>
      </c>
      <c r="BE24" s="182" t="str">
        <f>IF(LinkRpt!I$4=LinkRpt!I$2,VLOOKUP(LinkRpt!$A20,Rpt,LinkRpt!I$2+1),"")</f>
        <v/>
      </c>
      <c r="BF24" s="182" t="str">
        <f>IF(LinkRpt!J$4=LinkRpt!J$2,VLOOKUP(LinkRpt!$A20,Rpt,LinkRpt!J$2+1),"")</f>
        <v/>
      </c>
      <c r="BG24" s="182" t="str">
        <f>IF(LinkRpt!K$4=LinkRpt!K$2,VLOOKUP(LinkRpt!$A20,Rpt,LinkRpt!K$2+1),"")</f>
        <v/>
      </c>
      <c r="BH24" s="182" t="str">
        <f>IF(LinkRpt!L$4=LinkRpt!L$2,VLOOKUP(LinkRpt!$A20,Rpt,LinkRpt!L$2+1),"")</f>
        <v/>
      </c>
      <c r="BI24" s="182" t="str">
        <f>IF(LinkRpt!M$4=LinkRpt!M$2,VLOOKUP(LinkRpt!$A20,Rpt,LinkRpt!M$2+1),"")</f>
        <v/>
      </c>
      <c r="BJ24" s="182" t="str">
        <f>IF(LinkRpt!N$4=LinkRpt!N$2,VLOOKUP(LinkRpt!$A20,Rpt,LinkRpt!N$2+1),"")</f>
        <v/>
      </c>
      <c r="BK24" s="182" t="str">
        <f>IF(LinkRpt!O$4=LinkRpt!O$2,VLOOKUP(LinkRpt!$A20,Rpt,LinkRpt!O$2+1),"")</f>
        <v/>
      </c>
      <c r="BL24" s="182" t="str">
        <f>IF(LinkRpt!P$4=LinkRpt!P$2,VLOOKUP(LinkRpt!$A20,Rpt,LinkRpt!P$2+1),"")</f>
        <v/>
      </c>
      <c r="BM24" s="182" t="str">
        <f>IF(LinkRpt!Q$4=LinkRpt!Q$2,VLOOKUP(LinkRpt!$A20,Rpt,LinkRpt!Q$2+1),"")</f>
        <v/>
      </c>
      <c r="BN24" s="182" t="str">
        <f>IF(LinkRpt!R$4=LinkRpt!R$2,VLOOKUP(LinkRpt!$A20,Rpt,LinkRpt!R$2+1),"")</f>
        <v/>
      </c>
      <c r="BO24" s="182" t="str">
        <f>IF(LinkRpt!S$4=LinkRpt!S$2,VLOOKUP(LinkRpt!$A20,Rpt,LinkRpt!S$2+1),"")</f>
        <v/>
      </c>
      <c r="BP24" s="182" t="str">
        <f>IF(LinkRpt!T$4=LinkRpt!T$2,VLOOKUP(LinkRpt!$A20,Rpt,LinkRpt!T$2+1),"")</f>
        <v/>
      </c>
      <c r="BQ24" s="182" t="str">
        <f>IF(LinkRpt!U$4=LinkRpt!U$2,VLOOKUP(LinkRpt!$A20,Rpt,LinkRpt!U$2+1),"")</f>
        <v/>
      </c>
      <c r="BR24" s="182" t="str">
        <f>IF(LinkRpt!V$4=LinkRpt!V$2,VLOOKUP(LinkRpt!$A20,Rpt,LinkRpt!V$2+1),"")</f>
        <v/>
      </c>
      <c r="BS24" s="182" t="str">
        <f>IF(LinkRpt!W$4=LinkRpt!W$2,VLOOKUP(LinkRpt!$A20,Rpt,LinkRpt!W$2+1),"")</f>
        <v/>
      </c>
      <c r="BT24" s="182" t="str">
        <f>IF(LinkRpt!X$4=LinkRpt!X$2,VLOOKUP(LinkRpt!$A20,Rpt,LinkRpt!X$2+1),"")</f>
        <v/>
      </c>
      <c r="BU24" s="182" t="str">
        <f>IF(LinkRpt!Y$4=LinkRpt!Y$2,VLOOKUP(LinkRpt!$A20,Rpt,LinkRpt!Y$2+1),"")</f>
        <v/>
      </c>
      <c r="BV24" s="182" t="str">
        <f>IF(LinkRpt!Z$4=LinkRpt!Z$2,VLOOKUP(LinkRpt!$A20,Rpt,LinkRpt!Z$2+1),"")</f>
        <v/>
      </c>
      <c r="BW24" s="182" t="str">
        <f>IF(LinkRpt!AA$4=LinkRpt!AA$2,VLOOKUP(LinkRpt!$A20,Rpt,LinkRpt!AA$2+1),"")</f>
        <v/>
      </c>
      <c r="BX24" s="182" t="str">
        <f>IF(LinkRpt!AB$4=LinkRpt!AB$2,VLOOKUP(LinkRpt!$A20,Rpt,LinkRpt!AB$2+1),"")</f>
        <v/>
      </c>
      <c r="BY24" s="182" t="str">
        <f>IF(LinkRpt!AC$4=LinkRpt!AC$2,VLOOKUP(LinkRpt!$A20,Rpt,LinkRpt!AC$2+1),"")</f>
        <v/>
      </c>
      <c r="BZ24" s="182" t="str">
        <f>IF(LinkRpt!AD$4=LinkRpt!AD$2,VLOOKUP(LinkRpt!$A20,Rpt,LinkRpt!AD$2+1),"")</f>
        <v/>
      </c>
      <c r="CA24" s="182" t="str">
        <f>IF(LinkRpt!AE$4=LinkRpt!AE$2,VLOOKUP(LinkRpt!$A20,Rpt,LinkRpt!AE$2+1),"")</f>
        <v/>
      </c>
      <c r="CB24" s="182">
        <f t="shared" si="6"/>
        <v>44480</v>
      </c>
      <c r="CC24" s="15">
        <v>1500</v>
      </c>
      <c r="CD24" s="16">
        <v>1500</v>
      </c>
      <c r="CE24" s="15">
        <v>1000</v>
      </c>
      <c r="CF24" s="16">
        <v>1000</v>
      </c>
      <c r="CG24" s="15">
        <v>5000</v>
      </c>
      <c r="CH24" s="16">
        <v>5000</v>
      </c>
      <c r="CI24" s="15">
        <v>8000</v>
      </c>
      <c r="CJ24" s="16">
        <f>1500+0</f>
        <v>1500</v>
      </c>
      <c r="CK24" s="17"/>
      <c r="CL24" s="16"/>
      <c r="CM24" s="15"/>
      <c r="CN24" s="16"/>
      <c r="CO24" s="18">
        <v>3220</v>
      </c>
      <c r="CP24" s="16">
        <v>0</v>
      </c>
      <c r="CQ24" s="18">
        <v>3220</v>
      </c>
      <c r="CR24" s="16">
        <v>12940</v>
      </c>
      <c r="CS24" s="18">
        <v>3220</v>
      </c>
      <c r="CT24" s="16">
        <v>0</v>
      </c>
      <c r="CU24" s="18">
        <v>3220</v>
      </c>
      <c r="CV24" s="16">
        <v>6440</v>
      </c>
      <c r="CW24" s="18">
        <v>3220</v>
      </c>
      <c r="CX24" s="16"/>
      <c r="CY24" s="18">
        <v>3220</v>
      </c>
      <c r="CZ24" s="16"/>
      <c r="DA24" s="18">
        <v>3220</v>
      </c>
      <c r="DB24" s="16">
        <v>7700</v>
      </c>
      <c r="DC24" s="18">
        <v>3220</v>
      </c>
      <c r="DD24" s="16"/>
      <c r="DE24" s="18">
        <v>3220</v>
      </c>
      <c r="DF24" s="16">
        <v>8400</v>
      </c>
      <c r="DG24" s="17"/>
      <c r="DH24" s="16"/>
      <c r="DI24" s="17"/>
      <c r="DJ24" s="16"/>
      <c r="DK24" s="82"/>
      <c r="DL24" s="85"/>
      <c r="DM24" s="16"/>
      <c r="DN24" s="85"/>
      <c r="DO24" s="16"/>
      <c r="DP24" s="85"/>
      <c r="DQ24" s="16"/>
      <c r="DR24" s="85"/>
      <c r="DS24" s="16"/>
      <c r="DT24" s="85"/>
      <c r="DU24" s="16"/>
      <c r="DV24" s="85"/>
      <c r="DW24" s="16"/>
      <c r="DX24" s="85"/>
      <c r="DY24" s="16"/>
      <c r="DZ24" s="85"/>
      <c r="EA24" s="16"/>
      <c r="EB24" s="85"/>
      <c r="EC24" s="16"/>
      <c r="ED24" s="85"/>
      <c r="EE24" s="16"/>
      <c r="EF24" s="85"/>
      <c r="EG24" s="16"/>
      <c r="EH24" s="17"/>
      <c r="EI24" s="16"/>
      <c r="EJ24" s="19"/>
      <c r="EK24" s="17"/>
      <c r="EL24" s="16"/>
      <c r="EM24" s="17"/>
      <c r="EN24" s="16"/>
      <c r="EO24" s="17"/>
      <c r="EP24" s="16"/>
      <c r="EQ24" s="17"/>
      <c r="ER24" s="16"/>
      <c r="ES24" s="17"/>
      <c r="ET24" s="16"/>
      <c r="EU24" s="17"/>
      <c r="EV24" s="16"/>
      <c r="EW24" s="15"/>
      <c r="EX24" s="16"/>
      <c r="EY24" s="15"/>
      <c r="EZ24" s="16"/>
      <c r="FA24" s="15"/>
      <c r="FB24" s="16"/>
      <c r="FC24" s="15"/>
      <c r="FD24" s="16"/>
      <c r="FE24" s="15"/>
      <c r="FF24" s="16"/>
      <c r="FG24" s="15"/>
      <c r="FH24" s="16"/>
      <c r="FI24" s="20">
        <f t="shared" si="2"/>
        <v>44480</v>
      </c>
      <c r="FJ24" s="20">
        <f t="shared" si="3"/>
        <v>44480</v>
      </c>
      <c r="FK24" s="21">
        <f t="shared" si="4"/>
        <v>0</v>
      </c>
      <c r="FL24" s="1" t="str">
        <f t="shared" si="7"/>
        <v/>
      </c>
    </row>
    <row r="25" spans="1:168" ht="25.5" customHeight="1">
      <c r="A25" s="239">
        <v>2200017</v>
      </c>
      <c r="B25" s="25" t="s">
        <v>588</v>
      </c>
      <c r="C25" s="239" t="s">
        <v>589</v>
      </c>
      <c r="D25" s="9" t="s">
        <v>1414</v>
      </c>
      <c r="E25" s="9" t="s">
        <v>1411</v>
      </c>
      <c r="F25" s="83" t="s">
        <v>590</v>
      </c>
      <c r="G25" s="145" t="s">
        <v>383</v>
      </c>
      <c r="H25" s="24" t="s">
        <v>1417</v>
      </c>
      <c r="I25" s="313"/>
      <c r="J25" s="24"/>
      <c r="K25" s="62">
        <v>6200</v>
      </c>
      <c r="L25" s="24" t="s">
        <v>1564</v>
      </c>
      <c r="M25" s="246">
        <f t="shared" si="0"/>
        <v>54560</v>
      </c>
      <c r="N25" s="14">
        <f t="shared" si="5"/>
        <v>0</v>
      </c>
      <c r="O25" s="15">
        <v>1500</v>
      </c>
      <c r="P25" s="15">
        <v>1000</v>
      </c>
      <c r="Q25" s="15">
        <v>5000</v>
      </c>
      <c r="R25" s="15">
        <v>8000</v>
      </c>
      <c r="S25" s="182"/>
      <c r="T25" s="16">
        <v>1500</v>
      </c>
      <c r="U25" s="16">
        <v>1000</v>
      </c>
      <c r="V25" s="16">
        <v>5000</v>
      </c>
      <c r="W25" s="16">
        <v>8000</v>
      </c>
      <c r="X25" s="182"/>
      <c r="Y25" s="16">
        <f>IF(($CB25-SUM($T25:X25))&gt;=$K25*0.7,$K25*0.7,($CB25-SUM($T25:X25)))</f>
        <v>4340</v>
      </c>
      <c r="Z25" s="16">
        <f>IF(($CB25-SUM($T25:Y25))&gt;=$K25*0.7,$K25*0.7,($CB25-SUM($T25:Y25)))</f>
        <v>4340</v>
      </c>
      <c r="AA25" s="16">
        <f>IF(($CB25-SUM($T25:Z25))&gt;=$K25*0.7,$K25*0.7,($CB25-SUM($T25:Z25)))</f>
        <v>4340</v>
      </c>
      <c r="AB25" s="16">
        <f>IF(($CB25-SUM($T25:AA25))&gt;=$K25*0.7,$K25*0.7,($CB25-SUM($T25:AA25)))</f>
        <v>4340</v>
      </c>
      <c r="AC25" s="16">
        <f>IF(($CB25-SUM($T25:AB25))&gt;=$K25*0.7,$K25*0.7,($CB25-SUM($T25:AB25)))</f>
        <v>4340</v>
      </c>
      <c r="AD25" s="16">
        <f>IF(($CB25-SUM($T25:AC25))&gt;=$K25*0.7,$K25*0.7,($CB25-SUM($T25:AC25)))</f>
        <v>4340</v>
      </c>
      <c r="AE25" s="16">
        <f>IF(($CB25-SUM($T25:AD25))&gt;=$K25*0.7,$K25*0.7,($CB25-SUM($T25:AD25)))</f>
        <v>4340</v>
      </c>
      <c r="AF25" s="16">
        <f>IF(($CB25-SUM($T25:AE25))&gt;=$K25*0.7,$K25*0.7,($CB25-SUM($T25:AE25)))</f>
        <v>4340</v>
      </c>
      <c r="AG25" s="16">
        <f>IF(($CB25-SUM($T25:AF25))&gt;=$K25*0.7,$K25*0.7,($CB25-SUM($T25:AF25)))</f>
        <v>4340</v>
      </c>
      <c r="AH25" s="16">
        <f>IF(($CB25-SUM($T25:AG25))&gt;=$K25*0.7,$K25*0.7,($CB25-SUM($T25:AG25)))</f>
        <v>0</v>
      </c>
      <c r="AI25" s="16">
        <f>IF(($CB25-SUM($T25:AH25))&gt;=$K25*0.7,$K25*0.7,($CB25-SUM($T25:AH25)))</f>
        <v>0</v>
      </c>
      <c r="AJ25" s="16">
        <f>IF(($CB25-SUM($T25:AI25))&gt;=$K25*0.7,$K25*0.7,($CB25-SUM($T25:AI25)))</f>
        <v>0</v>
      </c>
      <c r="AK25" s="16">
        <f>IF(($CB25-SUM($T25:AJ25))&gt;=$K25*0.7,$K25*0.7,($CB25-SUM($T25:AJ25)))</f>
        <v>0</v>
      </c>
      <c r="AL25" s="16">
        <f>IF(($CB25-SUM($T25:AK25))&gt;=$K25*0.7,$K25*0.7,($CB25-SUM($T25:AK25)))</f>
        <v>0</v>
      </c>
      <c r="AM25" s="16">
        <f>IF(($CB25-SUM($T25:AL25))&gt;=$K25*0.7,$K25*0.7,($CB25-SUM($T25:AL25)))</f>
        <v>0</v>
      </c>
      <c r="AN25" s="16">
        <f>IF(($CB25-SUM($T25:AM25))&gt;=$K25*0.7,$K25*0.7,($CB25-SUM($T25:AM25)))</f>
        <v>0</v>
      </c>
      <c r="AO25" s="16">
        <f>IF(($CB25-SUM($T25:AN25))&gt;=$K25*0.7,$K25*0.7,($CB25-SUM($T25:AN25)))</f>
        <v>0</v>
      </c>
      <c r="AP25" s="16">
        <f>IF(($CB25-SUM($T25:AO25))&gt;=$K25*0.7,$K25*0.7,($CB25-SUM($T25:AO25)))</f>
        <v>0</v>
      </c>
      <c r="AQ25" s="16">
        <f>IF(($CB25-SUM($T25:AP25))&gt;=$K25*0.7,$K25*0.7,($CB25-SUM($T25:AP25)))</f>
        <v>0</v>
      </c>
      <c r="AR25" s="16">
        <f>IF(($CB25-SUM($T25:AQ25))&gt;=$K25*0.7,$K25*0.7,($CB25-SUM($T25:AQ25)))</f>
        <v>0</v>
      </c>
      <c r="AS25" s="16">
        <f>IF(($CB25-SUM($T25:AR25))&gt;=$K25*0.7,$K25*0.7,($CB25-SUM($T25:AR25)))</f>
        <v>0</v>
      </c>
      <c r="AT25" s="16">
        <f>IF(($CB25-SUM($T25:AS25))&gt;=$K25*0.7,$K25*0.7,($CB25-SUM($T25:AS25)))</f>
        <v>0</v>
      </c>
      <c r="AU25" s="16">
        <f>IF(($CB25-SUM($T25:AT25))&gt;=$K25*0.7,$K25*0.7,($CB25-SUM($T25:AT25)))</f>
        <v>0</v>
      </c>
      <c r="AV25" s="16">
        <f>IF(($CB25-SUM($T25:AU25))&gt;=$K25*0.7,$K25*0.7,($CB25-SUM($T25:AU25)))</f>
        <v>0</v>
      </c>
      <c r="AW25" s="182">
        <f t="shared" si="1"/>
        <v>54560</v>
      </c>
      <c r="AX25" s="182">
        <f>IF(LinkRpt!B$4=LinkRpt!B$2,VLOOKUP(LinkRpt!$A21,Rpt,LinkRpt!B$2+1),"")</f>
        <v>54560</v>
      </c>
      <c r="AY25" s="182">
        <f>IF(LinkRpt!C$4=LinkRpt!C$2,VLOOKUP(LinkRpt!$A21,Rpt,LinkRpt!C$2+1),"")</f>
        <v>0</v>
      </c>
      <c r="AZ25" s="182">
        <f>IF(LinkRpt!D$4=LinkRpt!D$2,VLOOKUP(LinkRpt!$A21,Rpt,LinkRpt!D$2+1),"")</f>
        <v>0</v>
      </c>
      <c r="BA25" s="182" t="str">
        <f>IF(LinkRpt!E$4=LinkRpt!E$2,VLOOKUP(LinkRpt!$A21,Rpt,LinkRpt!E$2+1),"")</f>
        <v/>
      </c>
      <c r="BB25" s="182">
        <f>IF(LinkRpt!F$4=LinkRpt!F$2,VLOOKUP(LinkRpt!$A21,Rpt,LinkRpt!F$2+1),"")</f>
        <v>0</v>
      </c>
      <c r="BC25" s="182">
        <f>IF(LinkRpt!G$4=LinkRpt!G$2,VLOOKUP(LinkRpt!$A21,Rpt,LinkRpt!G$2+1),"")</f>
        <v>0</v>
      </c>
      <c r="BD25" s="182">
        <f>IF(LinkRpt!H$4=LinkRpt!H$2,VLOOKUP(LinkRpt!$A21,Rpt,LinkRpt!H$2+1),"")</f>
        <v>0</v>
      </c>
      <c r="BE25" s="182" t="str">
        <f>IF(LinkRpt!I$4=LinkRpt!I$2,VLOOKUP(LinkRpt!$A21,Rpt,LinkRpt!I$2+1),"")</f>
        <v/>
      </c>
      <c r="BF25" s="182" t="str">
        <f>IF(LinkRpt!J$4=LinkRpt!J$2,VLOOKUP(LinkRpt!$A21,Rpt,LinkRpt!J$2+1),"")</f>
        <v/>
      </c>
      <c r="BG25" s="182" t="str">
        <f>IF(LinkRpt!K$4=LinkRpt!K$2,VLOOKUP(LinkRpt!$A21,Rpt,LinkRpt!K$2+1),"")</f>
        <v/>
      </c>
      <c r="BH25" s="182" t="str">
        <f>IF(LinkRpt!L$4=LinkRpt!L$2,VLOOKUP(LinkRpt!$A21,Rpt,LinkRpt!L$2+1),"")</f>
        <v/>
      </c>
      <c r="BI25" s="182" t="str">
        <f>IF(LinkRpt!M$4=LinkRpt!M$2,VLOOKUP(LinkRpt!$A21,Rpt,LinkRpt!M$2+1),"")</f>
        <v/>
      </c>
      <c r="BJ25" s="182" t="str">
        <f>IF(LinkRpt!N$4=LinkRpt!N$2,VLOOKUP(LinkRpt!$A21,Rpt,LinkRpt!N$2+1),"")</f>
        <v/>
      </c>
      <c r="BK25" s="182" t="str">
        <f>IF(LinkRpt!O$4=LinkRpt!O$2,VLOOKUP(LinkRpt!$A21,Rpt,LinkRpt!O$2+1),"")</f>
        <v/>
      </c>
      <c r="BL25" s="182" t="str">
        <f>IF(LinkRpt!P$4=LinkRpt!P$2,VLOOKUP(LinkRpt!$A21,Rpt,LinkRpt!P$2+1),"")</f>
        <v/>
      </c>
      <c r="BM25" s="182" t="str">
        <f>IF(LinkRpt!Q$4=LinkRpt!Q$2,VLOOKUP(LinkRpt!$A21,Rpt,LinkRpt!Q$2+1),"")</f>
        <v/>
      </c>
      <c r="BN25" s="182" t="str">
        <f>IF(LinkRpt!R$4=LinkRpt!R$2,VLOOKUP(LinkRpt!$A21,Rpt,LinkRpt!R$2+1),"")</f>
        <v/>
      </c>
      <c r="BO25" s="182" t="str">
        <f>IF(LinkRpt!S$4=LinkRpt!S$2,VLOOKUP(LinkRpt!$A21,Rpt,LinkRpt!S$2+1),"")</f>
        <v/>
      </c>
      <c r="BP25" s="182" t="str">
        <f>IF(LinkRpt!T$4=LinkRpt!T$2,VLOOKUP(LinkRpt!$A21,Rpt,LinkRpt!T$2+1),"")</f>
        <v/>
      </c>
      <c r="BQ25" s="182" t="str">
        <f>IF(LinkRpt!U$4=LinkRpt!U$2,VLOOKUP(LinkRpt!$A21,Rpt,LinkRpt!U$2+1),"")</f>
        <v/>
      </c>
      <c r="BR25" s="182" t="str">
        <f>IF(LinkRpt!V$4=LinkRpt!V$2,VLOOKUP(LinkRpt!$A21,Rpt,LinkRpt!V$2+1),"")</f>
        <v/>
      </c>
      <c r="BS25" s="182" t="str">
        <f>IF(LinkRpt!W$4=LinkRpt!W$2,VLOOKUP(LinkRpt!$A21,Rpt,LinkRpt!W$2+1),"")</f>
        <v/>
      </c>
      <c r="BT25" s="182" t="str">
        <f>IF(LinkRpt!X$4=LinkRpt!X$2,VLOOKUP(LinkRpt!$A21,Rpt,LinkRpt!X$2+1),"")</f>
        <v/>
      </c>
      <c r="BU25" s="182" t="str">
        <f>IF(LinkRpt!Y$4=LinkRpt!Y$2,VLOOKUP(LinkRpt!$A21,Rpt,LinkRpt!Y$2+1),"")</f>
        <v/>
      </c>
      <c r="BV25" s="182" t="str">
        <f>IF(LinkRpt!Z$4=LinkRpt!Z$2,VLOOKUP(LinkRpt!$A21,Rpt,LinkRpt!Z$2+1),"")</f>
        <v/>
      </c>
      <c r="BW25" s="182" t="str">
        <f>IF(LinkRpt!AA$4=LinkRpt!AA$2,VLOOKUP(LinkRpt!$A21,Rpt,LinkRpt!AA$2+1),"")</f>
        <v/>
      </c>
      <c r="BX25" s="182" t="str">
        <f>IF(LinkRpt!AB$4=LinkRpt!AB$2,VLOOKUP(LinkRpt!$A21,Rpt,LinkRpt!AB$2+1),"")</f>
        <v/>
      </c>
      <c r="BY25" s="182" t="str">
        <f>IF(LinkRpt!AC$4=LinkRpt!AC$2,VLOOKUP(LinkRpt!$A21,Rpt,LinkRpt!AC$2+1),"")</f>
        <v/>
      </c>
      <c r="BZ25" s="182" t="str">
        <f>IF(LinkRpt!AD$4=LinkRpt!AD$2,VLOOKUP(LinkRpt!$A21,Rpt,LinkRpt!AD$2+1),"")</f>
        <v/>
      </c>
      <c r="CA25" s="182" t="str">
        <f>IF(LinkRpt!AE$4=LinkRpt!AE$2,VLOOKUP(LinkRpt!$A21,Rpt,LinkRpt!AE$2+1),"")</f>
        <v/>
      </c>
      <c r="CB25" s="182">
        <f t="shared" si="6"/>
        <v>54560</v>
      </c>
      <c r="CC25" s="15">
        <v>1500</v>
      </c>
      <c r="CD25" s="16">
        <v>1500</v>
      </c>
      <c r="CE25" s="15">
        <v>1000</v>
      </c>
      <c r="CF25" s="16">
        <v>1000</v>
      </c>
      <c r="CG25" s="15">
        <v>5000</v>
      </c>
      <c r="CH25" s="16">
        <v>5000</v>
      </c>
      <c r="CI25" s="15">
        <v>8000</v>
      </c>
      <c r="CJ25" s="16">
        <v>1500</v>
      </c>
      <c r="CK25" s="15"/>
      <c r="CL25" s="16"/>
      <c r="CM25" s="18">
        <v>4340</v>
      </c>
      <c r="CN25" s="16">
        <v>11120</v>
      </c>
      <c r="CO25" s="18">
        <v>4340</v>
      </c>
      <c r="CP25" s="16">
        <v>4620</v>
      </c>
      <c r="CQ25" s="18">
        <v>4340</v>
      </c>
      <c r="CR25" s="16">
        <v>4620</v>
      </c>
      <c r="CS25" s="18">
        <v>4340</v>
      </c>
      <c r="CT25" s="16">
        <v>4620</v>
      </c>
      <c r="CU25" s="18">
        <v>4340</v>
      </c>
      <c r="CV25" s="16">
        <v>3220</v>
      </c>
      <c r="CW25" s="18">
        <v>4340</v>
      </c>
      <c r="CX25" s="16">
        <v>4340</v>
      </c>
      <c r="CY25" s="18">
        <v>4340</v>
      </c>
      <c r="CZ25" s="16">
        <v>4340</v>
      </c>
      <c r="DA25" s="18">
        <v>4340</v>
      </c>
      <c r="DB25" s="16">
        <v>4340</v>
      </c>
      <c r="DC25" s="18">
        <v>4340</v>
      </c>
      <c r="DD25" s="16">
        <v>4340</v>
      </c>
      <c r="DE25" s="85"/>
      <c r="DF25" s="16"/>
      <c r="DG25" s="85"/>
      <c r="DH25" s="16"/>
      <c r="DI25" s="85"/>
      <c r="DJ25" s="16"/>
      <c r="DK25" s="82"/>
      <c r="DL25" s="85"/>
      <c r="DM25" s="16"/>
      <c r="DN25" s="85"/>
      <c r="DO25" s="16"/>
      <c r="DP25" s="85"/>
      <c r="DQ25" s="16"/>
      <c r="DR25" s="85"/>
      <c r="DS25" s="16"/>
      <c r="DT25" s="85"/>
      <c r="DU25" s="16"/>
      <c r="DV25" s="85"/>
      <c r="DW25" s="16"/>
      <c r="DX25" s="85"/>
      <c r="DY25" s="16"/>
      <c r="DZ25" s="85"/>
      <c r="EA25" s="16"/>
      <c r="EB25" s="85"/>
      <c r="EC25" s="16"/>
      <c r="ED25" s="85"/>
      <c r="EE25" s="16"/>
      <c r="EF25" s="85"/>
      <c r="EG25" s="16"/>
      <c r="EH25" s="17"/>
      <c r="EI25" s="16"/>
      <c r="EJ25" s="19"/>
      <c r="EK25" s="17"/>
      <c r="EL25" s="16"/>
      <c r="EM25" s="17"/>
      <c r="EN25" s="16"/>
      <c r="EO25" s="17"/>
      <c r="EP25" s="16"/>
      <c r="EQ25" s="17"/>
      <c r="ER25" s="16"/>
      <c r="ES25" s="17"/>
      <c r="ET25" s="16"/>
      <c r="EU25" s="17"/>
      <c r="EV25" s="16"/>
      <c r="EW25" s="15"/>
      <c r="EX25" s="16"/>
      <c r="EY25" s="15"/>
      <c r="EZ25" s="16"/>
      <c r="FA25" s="15"/>
      <c r="FB25" s="16"/>
      <c r="FC25" s="15"/>
      <c r="FD25" s="16"/>
      <c r="FE25" s="15"/>
      <c r="FF25" s="16"/>
      <c r="FG25" s="15"/>
      <c r="FH25" s="16"/>
      <c r="FI25" s="20">
        <f t="shared" si="2"/>
        <v>54560</v>
      </c>
      <c r="FJ25" s="20">
        <f t="shared" si="3"/>
        <v>54560</v>
      </c>
      <c r="FK25" s="21">
        <f t="shared" si="4"/>
        <v>0</v>
      </c>
      <c r="FL25" s="1" t="str">
        <f t="shared" si="7"/>
        <v/>
      </c>
    </row>
    <row r="26" spans="1:168" ht="25.5" customHeight="1">
      <c r="A26" s="239">
        <v>2200018</v>
      </c>
      <c r="B26" s="25" t="s">
        <v>53</v>
      </c>
      <c r="C26" s="239" t="s">
        <v>54</v>
      </c>
      <c r="D26" s="9" t="s">
        <v>1414</v>
      </c>
      <c r="E26" s="9" t="s">
        <v>1412</v>
      </c>
      <c r="F26" s="10" t="s">
        <v>55</v>
      </c>
      <c r="G26" s="22"/>
      <c r="H26" s="84" t="s">
        <v>1568</v>
      </c>
      <c r="I26" s="314"/>
      <c r="J26" s="84"/>
      <c r="K26" s="12">
        <v>0</v>
      </c>
      <c r="L26" s="23" t="s">
        <v>1564</v>
      </c>
      <c r="M26" s="246">
        <f t="shared" si="0"/>
        <v>5000</v>
      </c>
      <c r="N26" s="14">
        <f t="shared" si="5"/>
        <v>0</v>
      </c>
      <c r="O26" s="15">
        <v>1500</v>
      </c>
      <c r="P26" s="15">
        <v>1000</v>
      </c>
      <c r="Q26" s="15">
        <v>2500</v>
      </c>
      <c r="R26" s="15"/>
      <c r="S26" s="182"/>
      <c r="T26" s="16">
        <v>1500</v>
      </c>
      <c r="U26" s="16">
        <v>1000</v>
      </c>
      <c r="V26" s="16">
        <v>2500</v>
      </c>
      <c r="W26" s="16"/>
      <c r="X26" s="182"/>
      <c r="Y26" s="16">
        <f>IF(($CB26-SUM($T26:X26))&gt;=$K26*0.7,$K26*0.7,($CB26-SUM($T26:X26)))</f>
        <v>0</v>
      </c>
      <c r="Z26" s="16">
        <f>IF(($CB26-SUM($T26:Y26))&gt;=$K26*0.7,$K26*0.7,($CB26-SUM($T26:Y26)))</f>
        <v>0</v>
      </c>
      <c r="AA26" s="16">
        <f>IF(($CB26-SUM($T26:Z26))&gt;=$K26*0.7,$K26*0.7,($CB26-SUM($T26:Z26)))</f>
        <v>0</v>
      </c>
      <c r="AB26" s="16">
        <f>IF(($CB26-SUM($T26:AA26))&gt;=$K26*0.7,$K26*0.7,($CB26-SUM($T26:AA26)))</f>
        <v>0</v>
      </c>
      <c r="AC26" s="16">
        <f>IF(($CB26-SUM($T26:AB26))&gt;=$K26*0.7,$K26*0.7,($CB26-SUM($T26:AB26)))</f>
        <v>0</v>
      </c>
      <c r="AD26" s="16">
        <f>IF(($CB26-SUM($T26:AC26))&gt;=$K26*0.7,$K26*0.7,($CB26-SUM($T26:AC26)))</f>
        <v>0</v>
      </c>
      <c r="AE26" s="16">
        <f>IF(($CB26-SUM($T26:AD26))&gt;=$K26*0.7,$K26*0.7,($CB26-SUM($T26:AD26)))</f>
        <v>0</v>
      </c>
      <c r="AF26" s="16">
        <f>IF(($CB26-SUM($T26:AE26))&gt;=$K26*0.7,$K26*0.7,($CB26-SUM($T26:AE26)))</f>
        <v>0</v>
      </c>
      <c r="AG26" s="16">
        <f>IF(($CB26-SUM($T26:AF26))&gt;=$K26*0.7,$K26*0.7,($CB26-SUM($T26:AF26)))</f>
        <v>0</v>
      </c>
      <c r="AH26" s="16">
        <f>IF(($CB26-SUM($T26:AG26))&gt;=$K26*0.7,$K26*0.7,($CB26-SUM($T26:AG26)))</f>
        <v>0</v>
      </c>
      <c r="AI26" s="16">
        <f>IF(($CB26-SUM($T26:AH26))&gt;=$K26*0.7,$K26*0.7,($CB26-SUM($T26:AH26)))</f>
        <v>0</v>
      </c>
      <c r="AJ26" s="16">
        <f>IF(($CB26-SUM($T26:AI26))&gt;=$K26*0.7,$K26*0.7,($CB26-SUM($T26:AI26)))</f>
        <v>0</v>
      </c>
      <c r="AK26" s="16">
        <f>IF(($CB26-SUM($T26:AJ26))&gt;=$K26*0.7,$K26*0.7,($CB26-SUM($T26:AJ26)))</f>
        <v>0</v>
      </c>
      <c r="AL26" s="16">
        <f>IF(($CB26-SUM($T26:AK26))&gt;=$K26*0.7,$K26*0.7,($CB26-SUM($T26:AK26)))</f>
        <v>0</v>
      </c>
      <c r="AM26" s="16">
        <f>IF(($CB26-SUM($T26:AL26))&gt;=$K26*0.7,$K26*0.7,($CB26-SUM($T26:AL26)))</f>
        <v>0</v>
      </c>
      <c r="AN26" s="16">
        <f>IF(($CB26-SUM($T26:AM26))&gt;=$K26*0.7,$K26*0.7,($CB26-SUM($T26:AM26)))</f>
        <v>0</v>
      </c>
      <c r="AO26" s="16">
        <f>IF(($CB26-SUM($T26:AN26))&gt;=$K26*0.7,$K26*0.7,($CB26-SUM($T26:AN26)))</f>
        <v>0</v>
      </c>
      <c r="AP26" s="16">
        <f>IF(($CB26-SUM($T26:AO26))&gt;=$K26*0.7,$K26*0.7,($CB26-SUM($T26:AO26)))</f>
        <v>0</v>
      </c>
      <c r="AQ26" s="16">
        <f>IF(($CB26-SUM($T26:AP26))&gt;=$K26*0.7,$K26*0.7,($CB26-SUM($T26:AP26)))</f>
        <v>0</v>
      </c>
      <c r="AR26" s="16">
        <f>IF(($CB26-SUM($T26:AQ26))&gt;=$K26*0.7,$K26*0.7,($CB26-SUM($T26:AQ26)))</f>
        <v>0</v>
      </c>
      <c r="AS26" s="16">
        <f>IF(($CB26-SUM($T26:AR26))&gt;=$K26*0.7,$K26*0.7,($CB26-SUM($T26:AR26)))</f>
        <v>0</v>
      </c>
      <c r="AT26" s="16">
        <f>IF(($CB26-SUM($T26:AS26))&gt;=$K26*0.7,$K26*0.7,($CB26-SUM($T26:AS26)))</f>
        <v>0</v>
      </c>
      <c r="AU26" s="16">
        <f>IF(($CB26-SUM($T26:AT26))&gt;=$K26*0.7,$K26*0.7,($CB26-SUM($T26:AT26)))</f>
        <v>0</v>
      </c>
      <c r="AV26" s="16">
        <f>IF(($CB26-SUM($T26:AU26))&gt;=$K26*0.7,$K26*0.7,($CB26-SUM($T26:AU26)))</f>
        <v>0</v>
      </c>
      <c r="AW26" s="182">
        <f t="shared" si="1"/>
        <v>5000</v>
      </c>
      <c r="AX26" s="182">
        <f>IF(LinkRpt!B$4=LinkRpt!B$2,VLOOKUP(LinkRpt!$A22,Rpt,LinkRpt!B$2+1),"")</f>
        <v>5000</v>
      </c>
      <c r="AY26" s="182">
        <f>IF(LinkRpt!C$4=LinkRpt!C$2,VLOOKUP(LinkRpt!$A22,Rpt,LinkRpt!C$2+1),"")</f>
        <v>0</v>
      </c>
      <c r="AZ26" s="182">
        <f>IF(LinkRpt!D$4=LinkRpt!D$2,VLOOKUP(LinkRpt!$A22,Rpt,LinkRpt!D$2+1),"")</f>
        <v>0</v>
      </c>
      <c r="BA26" s="182" t="str">
        <f>IF(LinkRpt!E$4=LinkRpt!E$2,VLOOKUP(LinkRpt!$A22,Rpt,LinkRpt!E$2+1),"")</f>
        <v/>
      </c>
      <c r="BB26" s="182">
        <f>IF(LinkRpt!F$4=LinkRpt!F$2,VLOOKUP(LinkRpt!$A22,Rpt,LinkRpt!F$2+1),"")</f>
        <v>0</v>
      </c>
      <c r="BC26" s="182">
        <f>IF(LinkRpt!G$4=LinkRpt!G$2,VLOOKUP(LinkRpt!$A22,Rpt,LinkRpt!G$2+1),"")</f>
        <v>0</v>
      </c>
      <c r="BD26" s="182">
        <f>IF(LinkRpt!H$4=LinkRpt!H$2,VLOOKUP(LinkRpt!$A22,Rpt,LinkRpt!H$2+1),"")</f>
        <v>0</v>
      </c>
      <c r="BE26" s="182" t="str">
        <f>IF(LinkRpt!I$4=LinkRpt!I$2,VLOOKUP(LinkRpt!$A22,Rpt,LinkRpt!I$2+1),"")</f>
        <v/>
      </c>
      <c r="BF26" s="182" t="str">
        <f>IF(LinkRpt!J$4=LinkRpt!J$2,VLOOKUP(LinkRpt!$A22,Rpt,LinkRpt!J$2+1),"")</f>
        <v/>
      </c>
      <c r="BG26" s="182" t="str">
        <f>IF(LinkRpt!K$4=LinkRpt!K$2,VLOOKUP(LinkRpt!$A22,Rpt,LinkRpt!K$2+1),"")</f>
        <v/>
      </c>
      <c r="BH26" s="182" t="str">
        <f>IF(LinkRpt!L$4=LinkRpt!L$2,VLOOKUP(LinkRpt!$A22,Rpt,LinkRpt!L$2+1),"")</f>
        <v/>
      </c>
      <c r="BI26" s="182" t="str">
        <f>IF(LinkRpt!M$4=LinkRpt!M$2,VLOOKUP(LinkRpt!$A22,Rpt,LinkRpt!M$2+1),"")</f>
        <v/>
      </c>
      <c r="BJ26" s="182" t="str">
        <f>IF(LinkRpt!N$4=LinkRpt!N$2,VLOOKUP(LinkRpt!$A22,Rpt,LinkRpt!N$2+1),"")</f>
        <v/>
      </c>
      <c r="BK26" s="182" t="str">
        <f>IF(LinkRpt!O$4=LinkRpt!O$2,VLOOKUP(LinkRpt!$A22,Rpt,LinkRpt!O$2+1),"")</f>
        <v/>
      </c>
      <c r="BL26" s="182" t="str">
        <f>IF(LinkRpt!P$4=LinkRpt!P$2,VLOOKUP(LinkRpt!$A22,Rpt,LinkRpt!P$2+1),"")</f>
        <v/>
      </c>
      <c r="BM26" s="182" t="str">
        <f>IF(LinkRpt!Q$4=LinkRpt!Q$2,VLOOKUP(LinkRpt!$A22,Rpt,LinkRpt!Q$2+1),"")</f>
        <v/>
      </c>
      <c r="BN26" s="182" t="str">
        <f>IF(LinkRpt!R$4=LinkRpt!R$2,VLOOKUP(LinkRpt!$A22,Rpt,LinkRpt!R$2+1),"")</f>
        <v/>
      </c>
      <c r="BO26" s="182" t="str">
        <f>IF(LinkRpt!S$4=LinkRpt!S$2,VLOOKUP(LinkRpt!$A22,Rpt,LinkRpt!S$2+1),"")</f>
        <v/>
      </c>
      <c r="BP26" s="182" t="str">
        <f>IF(LinkRpt!T$4=LinkRpt!T$2,VLOOKUP(LinkRpt!$A22,Rpt,LinkRpt!T$2+1),"")</f>
        <v/>
      </c>
      <c r="BQ26" s="182" t="str">
        <f>IF(LinkRpt!U$4=LinkRpt!U$2,VLOOKUP(LinkRpt!$A22,Rpt,LinkRpt!U$2+1),"")</f>
        <v/>
      </c>
      <c r="BR26" s="182" t="str">
        <f>IF(LinkRpt!V$4=LinkRpt!V$2,VLOOKUP(LinkRpt!$A22,Rpt,LinkRpt!V$2+1),"")</f>
        <v/>
      </c>
      <c r="BS26" s="182" t="str">
        <f>IF(LinkRpt!W$4=LinkRpt!W$2,VLOOKUP(LinkRpt!$A22,Rpt,LinkRpt!W$2+1),"")</f>
        <v/>
      </c>
      <c r="BT26" s="182" t="str">
        <f>IF(LinkRpt!X$4=LinkRpt!X$2,VLOOKUP(LinkRpt!$A22,Rpt,LinkRpt!X$2+1),"")</f>
        <v/>
      </c>
      <c r="BU26" s="182" t="str">
        <f>IF(LinkRpt!Y$4=LinkRpt!Y$2,VLOOKUP(LinkRpt!$A22,Rpt,LinkRpt!Y$2+1),"")</f>
        <v/>
      </c>
      <c r="BV26" s="182" t="str">
        <f>IF(LinkRpt!Z$4=LinkRpt!Z$2,VLOOKUP(LinkRpt!$A22,Rpt,LinkRpt!Z$2+1),"")</f>
        <v/>
      </c>
      <c r="BW26" s="182" t="str">
        <f>IF(LinkRpt!AA$4=LinkRpt!AA$2,VLOOKUP(LinkRpt!$A22,Rpt,LinkRpt!AA$2+1),"")</f>
        <v/>
      </c>
      <c r="BX26" s="182" t="str">
        <f>IF(LinkRpt!AB$4=LinkRpt!AB$2,VLOOKUP(LinkRpt!$A22,Rpt,LinkRpt!AB$2+1),"")</f>
        <v/>
      </c>
      <c r="BY26" s="182" t="str">
        <f>IF(LinkRpt!AC$4=LinkRpt!AC$2,VLOOKUP(LinkRpt!$A22,Rpt,LinkRpt!AC$2+1),"")</f>
        <v/>
      </c>
      <c r="BZ26" s="182" t="str">
        <f>IF(LinkRpt!AD$4=LinkRpt!AD$2,VLOOKUP(LinkRpt!$A22,Rpt,LinkRpt!AD$2+1),"")</f>
        <v/>
      </c>
      <c r="CA26" s="182" t="str">
        <f>IF(LinkRpt!AE$4=LinkRpt!AE$2,VLOOKUP(LinkRpt!$A22,Rpt,LinkRpt!AE$2+1),"")</f>
        <v/>
      </c>
      <c r="CB26" s="182">
        <f t="shared" si="6"/>
        <v>5000</v>
      </c>
      <c r="CC26" s="15">
        <v>1500</v>
      </c>
      <c r="CD26" s="16">
        <v>1500</v>
      </c>
      <c r="CE26" s="15">
        <v>1000</v>
      </c>
      <c r="CF26" s="16">
        <v>1000</v>
      </c>
      <c r="CG26" s="15">
        <v>2500</v>
      </c>
      <c r="CH26" s="16">
        <v>2500</v>
      </c>
      <c r="CI26" s="15"/>
      <c r="CJ26" s="16"/>
      <c r="CK26" s="17"/>
      <c r="CL26" s="16"/>
      <c r="CM26" s="15"/>
      <c r="CN26" s="16"/>
      <c r="CO26" s="18"/>
      <c r="CP26" s="16"/>
      <c r="CQ26" s="18"/>
      <c r="CR26" s="16"/>
      <c r="CS26" s="18"/>
      <c r="CT26" s="16"/>
      <c r="CU26" s="18"/>
      <c r="CV26" s="16"/>
      <c r="CW26" s="18"/>
      <c r="CX26" s="16"/>
      <c r="CY26" s="18"/>
      <c r="CZ26" s="16"/>
      <c r="DA26" s="18"/>
      <c r="DB26" s="16"/>
      <c r="DC26" s="18"/>
      <c r="DD26" s="16"/>
      <c r="DE26" s="18"/>
      <c r="DF26" s="16"/>
      <c r="DG26" s="17"/>
      <c r="DH26" s="16"/>
      <c r="DI26" s="17"/>
      <c r="DJ26" s="16"/>
      <c r="DK26" s="82"/>
      <c r="DL26" s="85"/>
      <c r="DM26" s="16"/>
      <c r="DN26" s="85"/>
      <c r="DO26" s="16"/>
      <c r="DP26" s="85"/>
      <c r="DQ26" s="16"/>
      <c r="DR26" s="85"/>
      <c r="DS26" s="16"/>
      <c r="DT26" s="85"/>
      <c r="DU26" s="16"/>
      <c r="DV26" s="85"/>
      <c r="DW26" s="16"/>
      <c r="DX26" s="85"/>
      <c r="DY26" s="16"/>
      <c r="DZ26" s="85"/>
      <c r="EA26" s="16"/>
      <c r="EB26" s="85"/>
      <c r="EC26" s="16"/>
      <c r="ED26" s="85"/>
      <c r="EE26" s="16"/>
      <c r="EF26" s="85"/>
      <c r="EG26" s="16"/>
      <c r="EH26" s="17"/>
      <c r="EI26" s="16"/>
      <c r="EJ26" s="19"/>
      <c r="EK26" s="17"/>
      <c r="EL26" s="16"/>
      <c r="EM26" s="17"/>
      <c r="EN26" s="16"/>
      <c r="EO26" s="17"/>
      <c r="EP26" s="16"/>
      <c r="EQ26" s="17"/>
      <c r="ER26" s="16"/>
      <c r="ES26" s="17"/>
      <c r="ET26" s="16"/>
      <c r="EU26" s="17"/>
      <c r="EV26" s="16"/>
      <c r="EW26" s="15"/>
      <c r="EX26" s="16"/>
      <c r="EY26" s="15"/>
      <c r="EZ26" s="16"/>
      <c r="FA26" s="15"/>
      <c r="FB26" s="16"/>
      <c r="FC26" s="15"/>
      <c r="FD26" s="16"/>
      <c r="FE26" s="15"/>
      <c r="FF26" s="16"/>
      <c r="FG26" s="15"/>
      <c r="FH26" s="16"/>
      <c r="FI26" s="20">
        <f t="shared" si="2"/>
        <v>5000</v>
      </c>
      <c r="FJ26" s="20">
        <f t="shared" si="3"/>
        <v>5000</v>
      </c>
      <c r="FK26" s="21">
        <f t="shared" si="4"/>
        <v>0</v>
      </c>
      <c r="FL26" s="1" t="str">
        <f t="shared" si="7"/>
        <v/>
      </c>
    </row>
    <row r="27" spans="1:168" ht="25.5" customHeight="1">
      <c r="A27" s="239">
        <v>2200019</v>
      </c>
      <c r="B27" s="25" t="s">
        <v>56</v>
      </c>
      <c r="C27" s="239" t="s">
        <v>57</v>
      </c>
      <c r="D27" s="9" t="s">
        <v>1414</v>
      </c>
      <c r="E27" s="9" t="s">
        <v>1412</v>
      </c>
      <c r="F27" s="10" t="s">
        <v>58</v>
      </c>
      <c r="G27" s="143" t="s">
        <v>18</v>
      </c>
      <c r="H27" s="24" t="s">
        <v>1417</v>
      </c>
      <c r="I27" s="313"/>
      <c r="J27" s="24"/>
      <c r="K27" s="12">
        <v>6200</v>
      </c>
      <c r="L27" s="24" t="s">
        <v>1564</v>
      </c>
      <c r="M27" s="246">
        <f t="shared" si="0"/>
        <v>54560</v>
      </c>
      <c r="N27" s="14">
        <f t="shared" si="5"/>
        <v>4340</v>
      </c>
      <c r="O27" s="15">
        <v>1500</v>
      </c>
      <c r="P27" s="15">
        <v>1000</v>
      </c>
      <c r="Q27" s="15">
        <v>5000</v>
      </c>
      <c r="R27" s="15">
        <v>8000</v>
      </c>
      <c r="S27" s="182"/>
      <c r="T27" s="16">
        <v>1500</v>
      </c>
      <c r="U27" s="16">
        <v>1000</v>
      </c>
      <c r="V27" s="16">
        <v>5000</v>
      </c>
      <c r="W27" s="16">
        <v>8000</v>
      </c>
      <c r="X27" s="182"/>
      <c r="Y27" s="16">
        <f>IF(($CB27-SUM($T27:X27))&gt;=$K27*0.7,$K27*0.7,($CB27-SUM($T27:X27)))</f>
        <v>4340</v>
      </c>
      <c r="Z27" s="16">
        <f>IF(($CB27-SUM($T27:Y27))&gt;=$K27*0.7,$K27*0.7,($CB27-SUM($T27:Y27)))</f>
        <v>4340</v>
      </c>
      <c r="AA27" s="16">
        <f>IF(($CB27-SUM($T27:Z27))&gt;=$K27*0.7,$K27*0.7,($CB27-SUM($T27:Z27)))</f>
        <v>4340</v>
      </c>
      <c r="AB27" s="16">
        <f>IF(($CB27-SUM($T27:AA27))&gt;=$K27*0.7,$K27*0.7,($CB27-SUM($T27:AA27)))</f>
        <v>4340</v>
      </c>
      <c r="AC27" s="16">
        <f>IF(($CB27-SUM($T27:AB27))&gt;=$K27*0.7,$K27*0.7,($CB27-SUM($T27:AB27)))</f>
        <v>4340</v>
      </c>
      <c r="AD27" s="16">
        <f>IF(($CB27-SUM($T27:AC27))&gt;=$K27*0.7,$K27*0.7,($CB27-SUM($T27:AC27)))</f>
        <v>4340</v>
      </c>
      <c r="AE27" s="16">
        <f>IF(($CB27-SUM($T27:AD27))&gt;=$K27*0.7,$K27*0.7,($CB27-SUM($T27:AD27)))</f>
        <v>4340</v>
      </c>
      <c r="AF27" s="16">
        <f>IF(($CB27-SUM($T27:AE27))&gt;=$K27*0.7,$K27*0.7,($CB27-SUM($T27:AE27)))</f>
        <v>4340</v>
      </c>
      <c r="AG27" s="16">
        <f>IF(($CB27-SUM($T27:AF27))&gt;=$K27*0.7,$K27*0.7,($CB27-SUM($T27:AF27)))</f>
        <v>0</v>
      </c>
      <c r="AH27" s="16">
        <f>IF(($CB27-SUM($T27:AG27))&gt;=$K27*0.7,$K27*0.7,($CB27-SUM($T27:AG27)))</f>
        <v>0</v>
      </c>
      <c r="AI27" s="16">
        <f>IF(($CB27-SUM($T27:AH27))&gt;=$K27*0.7,$K27*0.7,($CB27-SUM($T27:AH27)))</f>
        <v>0</v>
      </c>
      <c r="AJ27" s="16">
        <f>IF(($CB27-SUM($T27:AI27))&gt;=$K27*0.7,$K27*0.7,($CB27-SUM($T27:AI27)))</f>
        <v>0</v>
      </c>
      <c r="AK27" s="16">
        <f>IF(($CB27-SUM($T27:AJ27))&gt;=$K27*0.7,$K27*0.7,($CB27-SUM($T27:AJ27)))</f>
        <v>0</v>
      </c>
      <c r="AL27" s="16">
        <f>IF(($CB27-SUM($T27:AK27))&gt;=$K27*0.7,$K27*0.7,($CB27-SUM($T27:AK27)))</f>
        <v>0</v>
      </c>
      <c r="AM27" s="16">
        <f>IF(($CB27-SUM($T27:AL27))&gt;=$K27*0.7,$K27*0.7,($CB27-SUM($T27:AL27)))</f>
        <v>0</v>
      </c>
      <c r="AN27" s="16">
        <f>IF(($CB27-SUM($T27:AM27))&gt;=$K27*0.7,$K27*0.7,($CB27-SUM($T27:AM27)))</f>
        <v>0</v>
      </c>
      <c r="AO27" s="16">
        <f>IF(($CB27-SUM($T27:AN27))&gt;=$K27*0.7,$K27*0.7,($CB27-SUM($T27:AN27)))</f>
        <v>0</v>
      </c>
      <c r="AP27" s="16">
        <f>IF(($CB27-SUM($T27:AO27))&gt;=$K27*0.7,$K27*0.7,($CB27-SUM($T27:AO27)))</f>
        <v>0</v>
      </c>
      <c r="AQ27" s="16">
        <f>IF(($CB27-SUM($T27:AP27))&gt;=$K27*0.7,$K27*0.7,($CB27-SUM($T27:AP27)))</f>
        <v>0</v>
      </c>
      <c r="AR27" s="16">
        <f>IF(($CB27-SUM($T27:AQ27))&gt;=$K27*0.7,$K27*0.7,($CB27-SUM($T27:AQ27)))</f>
        <v>0</v>
      </c>
      <c r="AS27" s="16">
        <f>IF(($CB27-SUM($T27:AR27))&gt;=$K27*0.7,$K27*0.7,($CB27-SUM($T27:AR27)))</f>
        <v>0</v>
      </c>
      <c r="AT27" s="16">
        <f>IF(($CB27-SUM($T27:AS27))&gt;=$K27*0.7,$K27*0.7,($CB27-SUM($T27:AS27)))</f>
        <v>0</v>
      </c>
      <c r="AU27" s="16">
        <f>IF(($CB27-SUM($T27:AT27))&gt;=$K27*0.7,$K27*0.7,($CB27-SUM($T27:AT27)))</f>
        <v>0</v>
      </c>
      <c r="AV27" s="16">
        <f>IF(($CB27-SUM($T27:AU27))&gt;=$K27*0.7,$K27*0.7,($CB27-SUM($T27:AU27)))</f>
        <v>0</v>
      </c>
      <c r="AW27" s="182">
        <f t="shared" si="1"/>
        <v>50220</v>
      </c>
      <c r="AX27" s="182">
        <f>IF(LinkRpt!B$4=LinkRpt!B$2,VLOOKUP(LinkRpt!$A23,Rpt,LinkRpt!B$2+1),"")</f>
        <v>45880</v>
      </c>
      <c r="AY27" s="182">
        <f>IF(LinkRpt!C$4=LinkRpt!C$2,VLOOKUP(LinkRpt!$A23,Rpt,LinkRpt!C$2+1),"")</f>
        <v>4340</v>
      </c>
      <c r="AZ27" s="182">
        <f>IF(LinkRpt!D$4=LinkRpt!D$2,VLOOKUP(LinkRpt!$A23,Rpt,LinkRpt!D$2+1),"")</f>
        <v>0</v>
      </c>
      <c r="BA27" s="182" t="str">
        <f>IF(LinkRpt!E$4=LinkRpt!E$2,VLOOKUP(LinkRpt!$A23,Rpt,LinkRpt!E$2+1),"")</f>
        <v/>
      </c>
      <c r="BB27" s="182">
        <f>IF(LinkRpt!F$4=LinkRpt!F$2,VLOOKUP(LinkRpt!$A23,Rpt,LinkRpt!F$2+1),"")</f>
        <v>0</v>
      </c>
      <c r="BC27" s="182">
        <f>IF(LinkRpt!G$4=LinkRpt!G$2,VLOOKUP(LinkRpt!$A23,Rpt,LinkRpt!G$2+1),"")</f>
        <v>0</v>
      </c>
      <c r="BD27" s="182">
        <f>IF(LinkRpt!H$4=LinkRpt!H$2,VLOOKUP(LinkRpt!$A23,Rpt,LinkRpt!H$2+1),"")</f>
        <v>0</v>
      </c>
      <c r="BE27" s="182" t="str">
        <f>IF(LinkRpt!I$4=LinkRpt!I$2,VLOOKUP(LinkRpt!$A23,Rpt,LinkRpt!I$2+1),"")</f>
        <v/>
      </c>
      <c r="BF27" s="182" t="str">
        <f>IF(LinkRpt!J$4=LinkRpt!J$2,VLOOKUP(LinkRpt!$A23,Rpt,LinkRpt!J$2+1),"")</f>
        <v/>
      </c>
      <c r="BG27" s="182" t="str">
        <f>IF(LinkRpt!K$4=LinkRpt!K$2,VLOOKUP(LinkRpt!$A23,Rpt,LinkRpt!K$2+1),"")</f>
        <v/>
      </c>
      <c r="BH27" s="182" t="str">
        <f>IF(LinkRpt!L$4=LinkRpt!L$2,VLOOKUP(LinkRpt!$A23,Rpt,LinkRpt!L$2+1),"")</f>
        <v/>
      </c>
      <c r="BI27" s="182" t="str">
        <f>IF(LinkRpt!M$4=LinkRpt!M$2,VLOOKUP(LinkRpt!$A23,Rpt,LinkRpt!M$2+1),"")</f>
        <v/>
      </c>
      <c r="BJ27" s="182" t="str">
        <f>IF(LinkRpt!N$4=LinkRpt!N$2,VLOOKUP(LinkRpt!$A23,Rpt,LinkRpt!N$2+1),"")</f>
        <v/>
      </c>
      <c r="BK27" s="182" t="str">
        <f>IF(LinkRpt!O$4=LinkRpt!O$2,VLOOKUP(LinkRpt!$A23,Rpt,LinkRpt!O$2+1),"")</f>
        <v/>
      </c>
      <c r="BL27" s="182" t="str">
        <f>IF(LinkRpt!P$4=LinkRpt!P$2,VLOOKUP(LinkRpt!$A23,Rpt,LinkRpt!P$2+1),"")</f>
        <v/>
      </c>
      <c r="BM27" s="182" t="str">
        <f>IF(LinkRpt!Q$4=LinkRpt!Q$2,VLOOKUP(LinkRpt!$A23,Rpt,LinkRpt!Q$2+1),"")</f>
        <v/>
      </c>
      <c r="BN27" s="182" t="str">
        <f>IF(LinkRpt!R$4=LinkRpt!R$2,VLOOKUP(LinkRpt!$A23,Rpt,LinkRpt!R$2+1),"")</f>
        <v/>
      </c>
      <c r="BO27" s="182" t="str">
        <f>IF(LinkRpt!S$4=LinkRpt!S$2,VLOOKUP(LinkRpt!$A23,Rpt,LinkRpt!S$2+1),"")</f>
        <v/>
      </c>
      <c r="BP27" s="182" t="str">
        <f>IF(LinkRpt!T$4=LinkRpt!T$2,VLOOKUP(LinkRpt!$A23,Rpt,LinkRpt!T$2+1),"")</f>
        <v/>
      </c>
      <c r="BQ27" s="182" t="str">
        <f>IF(LinkRpt!U$4=LinkRpt!U$2,VLOOKUP(LinkRpt!$A23,Rpt,LinkRpt!U$2+1),"")</f>
        <v/>
      </c>
      <c r="BR27" s="182" t="str">
        <f>IF(LinkRpt!V$4=LinkRpt!V$2,VLOOKUP(LinkRpt!$A23,Rpt,LinkRpt!V$2+1),"")</f>
        <v/>
      </c>
      <c r="BS27" s="182" t="str">
        <f>IF(LinkRpt!W$4=LinkRpt!W$2,VLOOKUP(LinkRpt!$A23,Rpt,LinkRpt!W$2+1),"")</f>
        <v/>
      </c>
      <c r="BT27" s="182" t="str">
        <f>IF(LinkRpt!X$4=LinkRpt!X$2,VLOOKUP(LinkRpt!$A23,Rpt,LinkRpt!X$2+1),"")</f>
        <v/>
      </c>
      <c r="BU27" s="182" t="str">
        <f>IF(LinkRpt!Y$4=LinkRpt!Y$2,VLOOKUP(LinkRpt!$A23,Rpt,LinkRpt!Y$2+1),"")</f>
        <v/>
      </c>
      <c r="BV27" s="182" t="str">
        <f>IF(LinkRpt!Z$4=LinkRpt!Z$2,VLOOKUP(LinkRpt!$A23,Rpt,LinkRpt!Z$2+1),"")</f>
        <v/>
      </c>
      <c r="BW27" s="182" t="str">
        <f>IF(LinkRpt!AA$4=LinkRpt!AA$2,VLOOKUP(LinkRpt!$A23,Rpt,LinkRpt!AA$2+1),"")</f>
        <v/>
      </c>
      <c r="BX27" s="182" t="str">
        <f>IF(LinkRpt!AB$4=LinkRpt!AB$2,VLOOKUP(LinkRpt!$A23,Rpt,LinkRpt!AB$2+1),"")</f>
        <v/>
      </c>
      <c r="BY27" s="182" t="str">
        <f>IF(LinkRpt!AC$4=LinkRpt!AC$2,VLOOKUP(LinkRpt!$A23,Rpt,LinkRpt!AC$2+1),"")</f>
        <v/>
      </c>
      <c r="BZ27" s="182" t="str">
        <f>IF(LinkRpt!AD$4=LinkRpt!AD$2,VLOOKUP(LinkRpt!$A23,Rpt,LinkRpt!AD$2+1),"")</f>
        <v/>
      </c>
      <c r="CA27" s="182" t="str">
        <f>IF(LinkRpt!AE$4=LinkRpt!AE$2,VLOOKUP(LinkRpt!$A23,Rpt,LinkRpt!AE$2+1),"")</f>
        <v/>
      </c>
      <c r="CB27" s="182">
        <f t="shared" si="6"/>
        <v>50220</v>
      </c>
      <c r="CC27" s="15">
        <v>1500</v>
      </c>
      <c r="CD27" s="16">
        <v>1500</v>
      </c>
      <c r="CE27" s="15">
        <v>1000</v>
      </c>
      <c r="CF27" s="16">
        <v>1000</v>
      </c>
      <c r="CG27" s="15">
        <v>5000</v>
      </c>
      <c r="CH27" s="16">
        <v>5000</v>
      </c>
      <c r="CI27" s="15">
        <v>8000</v>
      </c>
      <c r="CJ27" s="16">
        <f>1500+0</f>
        <v>1500</v>
      </c>
      <c r="CK27" s="17"/>
      <c r="CL27" s="16"/>
      <c r="CM27" s="15"/>
      <c r="CN27" s="16"/>
      <c r="CO27" s="18">
        <v>4340</v>
      </c>
      <c r="CP27" s="16">
        <v>11120</v>
      </c>
      <c r="CQ27" s="18">
        <v>4340</v>
      </c>
      <c r="CR27" s="16">
        <v>4620</v>
      </c>
      <c r="CS27" s="18">
        <v>4340</v>
      </c>
      <c r="CT27" s="16">
        <v>4620</v>
      </c>
      <c r="CU27" s="18">
        <v>4340</v>
      </c>
      <c r="CV27" s="16">
        <v>3500</v>
      </c>
      <c r="CW27" s="18">
        <v>4340</v>
      </c>
      <c r="CX27" s="16"/>
      <c r="CY27" s="18">
        <v>4340</v>
      </c>
      <c r="CZ27" s="16">
        <v>8680</v>
      </c>
      <c r="DA27" s="18">
        <v>4340</v>
      </c>
      <c r="DB27" s="16"/>
      <c r="DC27" s="18">
        <v>4340</v>
      </c>
      <c r="DD27" s="16">
        <v>4340</v>
      </c>
      <c r="DE27" s="18">
        <v>4340</v>
      </c>
      <c r="DF27" s="16"/>
      <c r="DG27" s="17"/>
      <c r="DH27" s="16"/>
      <c r="DI27" s="17"/>
      <c r="DJ27" s="16"/>
      <c r="DK27" s="82"/>
      <c r="DL27" s="85"/>
      <c r="DM27" s="16"/>
      <c r="DN27" s="85"/>
      <c r="DO27" s="16"/>
      <c r="DP27" s="85"/>
      <c r="DQ27" s="16"/>
      <c r="DR27" s="85"/>
      <c r="DS27" s="16"/>
      <c r="DT27" s="85"/>
      <c r="DU27" s="16"/>
      <c r="DV27" s="85"/>
      <c r="DW27" s="16"/>
      <c r="DX27" s="85"/>
      <c r="DY27" s="16"/>
      <c r="DZ27" s="85"/>
      <c r="EA27" s="16"/>
      <c r="EB27" s="85"/>
      <c r="EC27" s="16"/>
      <c r="ED27" s="85"/>
      <c r="EE27" s="16"/>
      <c r="EF27" s="85"/>
      <c r="EG27" s="16"/>
      <c r="EH27" s="17"/>
      <c r="EI27" s="16"/>
      <c r="EJ27" s="19"/>
      <c r="EK27" s="17"/>
      <c r="EL27" s="16"/>
      <c r="EM27" s="17"/>
      <c r="EN27" s="16"/>
      <c r="EO27" s="17"/>
      <c r="EP27" s="16"/>
      <c r="EQ27" s="17"/>
      <c r="ER27" s="16"/>
      <c r="ES27" s="17"/>
      <c r="ET27" s="16"/>
      <c r="EU27" s="17"/>
      <c r="EV27" s="16"/>
      <c r="EW27" s="15"/>
      <c r="EX27" s="16"/>
      <c r="EY27" s="15"/>
      <c r="EZ27" s="16"/>
      <c r="FA27" s="15"/>
      <c r="FB27" s="16"/>
      <c r="FC27" s="15"/>
      <c r="FD27" s="16"/>
      <c r="FE27" s="15"/>
      <c r="FF27" s="16"/>
      <c r="FG27" s="15"/>
      <c r="FH27" s="16"/>
      <c r="FI27" s="20">
        <f t="shared" si="2"/>
        <v>54560</v>
      </c>
      <c r="FJ27" s="20">
        <f t="shared" si="3"/>
        <v>45880</v>
      </c>
      <c r="FK27" s="21">
        <f t="shared" si="4"/>
        <v>8680</v>
      </c>
      <c r="FL27" s="1" t="str">
        <f t="shared" si="7"/>
        <v>X</v>
      </c>
    </row>
    <row r="28" spans="1:168" ht="25.5" customHeight="1">
      <c r="A28" s="239">
        <v>2200020</v>
      </c>
      <c r="B28" s="25" t="s">
        <v>59</v>
      </c>
      <c r="C28" s="239" t="s">
        <v>60</v>
      </c>
      <c r="D28" s="9" t="s">
        <v>1414</v>
      </c>
      <c r="E28" s="9" t="s">
        <v>1412</v>
      </c>
      <c r="F28" s="10" t="s">
        <v>61</v>
      </c>
      <c r="G28" s="22"/>
      <c r="H28" s="24"/>
      <c r="I28" s="313"/>
      <c r="J28" s="24"/>
      <c r="K28" s="12">
        <v>6600</v>
      </c>
      <c r="L28" s="24" t="s">
        <v>1564</v>
      </c>
      <c r="M28" s="246">
        <f t="shared" si="0"/>
        <v>57080</v>
      </c>
      <c r="N28" s="14">
        <f t="shared" si="5"/>
        <v>9240</v>
      </c>
      <c r="O28" s="15">
        <v>1500</v>
      </c>
      <c r="P28" s="15">
        <v>1000</v>
      </c>
      <c r="Q28" s="15">
        <v>5000</v>
      </c>
      <c r="R28" s="15">
        <v>8000</v>
      </c>
      <c r="S28" s="182"/>
      <c r="T28" s="16">
        <v>1500</v>
      </c>
      <c r="U28" s="16">
        <v>1000</v>
      </c>
      <c r="V28" s="16">
        <v>5000</v>
      </c>
      <c r="W28" s="16">
        <v>8000</v>
      </c>
      <c r="X28" s="182"/>
      <c r="Y28" s="16">
        <f>IF(($CB28-SUM($T28:X28))&gt;=$K28*0.7,$K28*0.7,($CB28-SUM($T28:X28)))</f>
        <v>4620</v>
      </c>
      <c r="Z28" s="16">
        <f>IF(($CB28-SUM($T28:Y28))&gt;=$K28*0.7,$K28*0.7,($CB28-SUM($T28:Y28)))</f>
        <v>4620</v>
      </c>
      <c r="AA28" s="16">
        <f>IF(($CB28-SUM($T28:Z28))&gt;=$K28*0.7,$K28*0.7,($CB28-SUM($T28:Z28)))</f>
        <v>4620</v>
      </c>
      <c r="AB28" s="16">
        <f>IF(($CB28-SUM($T28:AA28))&gt;=$K28*0.7,$K28*0.7,($CB28-SUM($T28:AA28)))</f>
        <v>4620</v>
      </c>
      <c r="AC28" s="16">
        <f>IF(($CB28-SUM($T28:AB28))&gt;=$K28*0.7,$K28*0.7,($CB28-SUM($T28:AB28)))</f>
        <v>4620</v>
      </c>
      <c r="AD28" s="16">
        <f>IF(($CB28-SUM($T28:AC28))&gt;=$K28*0.7,$K28*0.7,($CB28-SUM($T28:AC28)))</f>
        <v>4620</v>
      </c>
      <c r="AE28" s="16">
        <f>IF(($CB28-SUM($T28:AD28))&gt;=$K28*0.7,$K28*0.7,($CB28-SUM($T28:AD28)))</f>
        <v>4620</v>
      </c>
      <c r="AF28" s="16">
        <f>IF(($CB28-SUM($T28:AE28))&gt;=$K28*0.7,$K28*0.7,($CB28-SUM($T28:AE28)))</f>
        <v>0</v>
      </c>
      <c r="AG28" s="16">
        <f>IF(($CB28-SUM($T28:AF28))&gt;=$K28*0.7,$K28*0.7,($CB28-SUM($T28:AF28)))</f>
        <v>0</v>
      </c>
      <c r="AH28" s="16">
        <f>IF(($CB28-SUM($T28:AG28))&gt;=$K28*0.7,$K28*0.7,($CB28-SUM($T28:AG28)))</f>
        <v>0</v>
      </c>
      <c r="AI28" s="16">
        <f>IF(($CB28-SUM($T28:AH28))&gt;=$K28*0.7,$K28*0.7,($CB28-SUM($T28:AH28)))</f>
        <v>0</v>
      </c>
      <c r="AJ28" s="16">
        <f>IF(($CB28-SUM($T28:AI28))&gt;=$K28*0.7,$K28*0.7,($CB28-SUM($T28:AI28)))</f>
        <v>0</v>
      </c>
      <c r="AK28" s="16">
        <f>IF(($CB28-SUM($T28:AJ28))&gt;=$K28*0.7,$K28*0.7,($CB28-SUM($T28:AJ28)))</f>
        <v>0</v>
      </c>
      <c r="AL28" s="16">
        <f>IF(($CB28-SUM($T28:AK28))&gt;=$K28*0.7,$K28*0.7,($CB28-SUM($T28:AK28)))</f>
        <v>0</v>
      </c>
      <c r="AM28" s="16">
        <f>IF(($CB28-SUM($T28:AL28))&gt;=$K28*0.7,$K28*0.7,($CB28-SUM($T28:AL28)))</f>
        <v>0</v>
      </c>
      <c r="AN28" s="16">
        <f>IF(($CB28-SUM($T28:AM28))&gt;=$K28*0.7,$K28*0.7,($CB28-SUM($T28:AM28)))</f>
        <v>0</v>
      </c>
      <c r="AO28" s="16">
        <f>IF(($CB28-SUM($T28:AN28))&gt;=$K28*0.7,$K28*0.7,($CB28-SUM($T28:AN28)))</f>
        <v>0</v>
      </c>
      <c r="AP28" s="16">
        <f>IF(($CB28-SUM($T28:AO28))&gt;=$K28*0.7,$K28*0.7,($CB28-SUM($T28:AO28)))</f>
        <v>0</v>
      </c>
      <c r="AQ28" s="16">
        <f>IF(($CB28-SUM($T28:AP28))&gt;=$K28*0.7,$K28*0.7,($CB28-SUM($T28:AP28)))</f>
        <v>0</v>
      </c>
      <c r="AR28" s="16">
        <f>IF(($CB28-SUM($T28:AQ28))&gt;=$K28*0.7,$K28*0.7,($CB28-SUM($T28:AQ28)))</f>
        <v>0</v>
      </c>
      <c r="AS28" s="16">
        <f>IF(($CB28-SUM($T28:AR28))&gt;=$K28*0.7,$K28*0.7,($CB28-SUM($T28:AR28)))</f>
        <v>0</v>
      </c>
      <c r="AT28" s="16">
        <f>IF(($CB28-SUM($T28:AS28))&gt;=$K28*0.7,$K28*0.7,($CB28-SUM($T28:AS28)))</f>
        <v>0</v>
      </c>
      <c r="AU28" s="16">
        <f>IF(($CB28-SUM($T28:AT28))&gt;=$K28*0.7,$K28*0.7,($CB28-SUM($T28:AT28)))</f>
        <v>0</v>
      </c>
      <c r="AV28" s="16">
        <f>IF(($CB28-SUM($T28:AU28))&gt;=$K28*0.7,$K28*0.7,($CB28-SUM($T28:AU28)))</f>
        <v>0</v>
      </c>
      <c r="AW28" s="182">
        <f t="shared" si="1"/>
        <v>47840</v>
      </c>
      <c r="AX28" s="182">
        <f>IF(LinkRpt!B$4=LinkRpt!B$2,VLOOKUP(LinkRpt!$A24,Rpt,LinkRpt!B$2+1),"")</f>
        <v>47840</v>
      </c>
      <c r="AY28" s="182">
        <f>IF(LinkRpt!C$4=LinkRpt!C$2,VLOOKUP(LinkRpt!$A24,Rpt,LinkRpt!C$2+1),"")</f>
        <v>0</v>
      </c>
      <c r="AZ28" s="182">
        <f>IF(LinkRpt!D$4=LinkRpt!D$2,VLOOKUP(LinkRpt!$A24,Rpt,LinkRpt!D$2+1),"")</f>
        <v>0</v>
      </c>
      <c r="BA28" s="182" t="str">
        <f>IF(LinkRpt!E$4=LinkRpt!E$2,VLOOKUP(LinkRpt!$A24,Rpt,LinkRpt!E$2+1),"")</f>
        <v/>
      </c>
      <c r="BB28" s="182">
        <f>IF(LinkRpt!F$4=LinkRpt!F$2,VLOOKUP(LinkRpt!$A24,Rpt,LinkRpt!F$2+1),"")</f>
        <v>0</v>
      </c>
      <c r="BC28" s="182">
        <f>IF(LinkRpt!G$4=LinkRpt!G$2,VLOOKUP(LinkRpt!$A24,Rpt,LinkRpt!G$2+1),"")</f>
        <v>0</v>
      </c>
      <c r="BD28" s="182">
        <f>IF(LinkRpt!H$4=LinkRpt!H$2,VLOOKUP(LinkRpt!$A24,Rpt,LinkRpt!H$2+1),"")</f>
        <v>0</v>
      </c>
      <c r="BE28" s="182" t="str">
        <f>IF(LinkRpt!I$4=LinkRpt!I$2,VLOOKUP(LinkRpt!$A24,Rpt,LinkRpt!I$2+1),"")</f>
        <v/>
      </c>
      <c r="BF28" s="182" t="str">
        <f>IF(LinkRpt!J$4=LinkRpt!J$2,VLOOKUP(LinkRpt!$A24,Rpt,LinkRpt!J$2+1),"")</f>
        <v/>
      </c>
      <c r="BG28" s="182" t="str">
        <f>IF(LinkRpt!K$4=LinkRpt!K$2,VLOOKUP(LinkRpt!$A24,Rpt,LinkRpt!K$2+1),"")</f>
        <v/>
      </c>
      <c r="BH28" s="182" t="str">
        <f>IF(LinkRpt!L$4=LinkRpt!L$2,VLOOKUP(LinkRpt!$A24,Rpt,LinkRpt!L$2+1),"")</f>
        <v/>
      </c>
      <c r="BI28" s="182" t="str">
        <f>IF(LinkRpt!M$4=LinkRpt!M$2,VLOOKUP(LinkRpt!$A24,Rpt,LinkRpt!M$2+1),"")</f>
        <v/>
      </c>
      <c r="BJ28" s="182" t="str">
        <f>IF(LinkRpt!N$4=LinkRpt!N$2,VLOOKUP(LinkRpt!$A24,Rpt,LinkRpt!N$2+1),"")</f>
        <v/>
      </c>
      <c r="BK28" s="182" t="str">
        <f>IF(LinkRpt!O$4=LinkRpt!O$2,VLOOKUP(LinkRpt!$A24,Rpt,LinkRpt!O$2+1),"")</f>
        <v/>
      </c>
      <c r="BL28" s="182" t="str">
        <f>IF(LinkRpt!P$4=LinkRpt!P$2,VLOOKUP(LinkRpt!$A24,Rpt,LinkRpt!P$2+1),"")</f>
        <v/>
      </c>
      <c r="BM28" s="182" t="str">
        <f>IF(LinkRpt!Q$4=LinkRpt!Q$2,VLOOKUP(LinkRpt!$A24,Rpt,LinkRpt!Q$2+1),"")</f>
        <v/>
      </c>
      <c r="BN28" s="182" t="str">
        <f>IF(LinkRpt!R$4=LinkRpt!R$2,VLOOKUP(LinkRpt!$A24,Rpt,LinkRpt!R$2+1),"")</f>
        <v/>
      </c>
      <c r="BO28" s="182" t="str">
        <f>IF(LinkRpt!S$4=LinkRpt!S$2,VLOOKUP(LinkRpt!$A24,Rpt,LinkRpt!S$2+1),"")</f>
        <v/>
      </c>
      <c r="BP28" s="182" t="str">
        <f>IF(LinkRpt!T$4=LinkRpt!T$2,VLOOKUP(LinkRpt!$A24,Rpt,LinkRpt!T$2+1),"")</f>
        <v/>
      </c>
      <c r="BQ28" s="182" t="str">
        <f>IF(LinkRpt!U$4=LinkRpt!U$2,VLOOKUP(LinkRpt!$A24,Rpt,LinkRpt!U$2+1),"")</f>
        <v/>
      </c>
      <c r="BR28" s="182" t="str">
        <f>IF(LinkRpt!V$4=LinkRpt!V$2,VLOOKUP(LinkRpt!$A24,Rpt,LinkRpt!V$2+1),"")</f>
        <v/>
      </c>
      <c r="BS28" s="182" t="str">
        <f>IF(LinkRpt!W$4=LinkRpt!W$2,VLOOKUP(LinkRpt!$A24,Rpt,LinkRpt!W$2+1),"")</f>
        <v/>
      </c>
      <c r="BT28" s="182" t="str">
        <f>IF(LinkRpt!X$4=LinkRpt!X$2,VLOOKUP(LinkRpt!$A24,Rpt,LinkRpt!X$2+1),"")</f>
        <v/>
      </c>
      <c r="BU28" s="182" t="str">
        <f>IF(LinkRpt!Y$4=LinkRpt!Y$2,VLOOKUP(LinkRpt!$A24,Rpt,LinkRpt!Y$2+1),"")</f>
        <v/>
      </c>
      <c r="BV28" s="182" t="str">
        <f>IF(LinkRpt!Z$4=LinkRpt!Z$2,VLOOKUP(LinkRpt!$A24,Rpt,LinkRpt!Z$2+1),"")</f>
        <v/>
      </c>
      <c r="BW28" s="182" t="str">
        <f>IF(LinkRpt!AA$4=LinkRpt!AA$2,VLOOKUP(LinkRpt!$A24,Rpt,LinkRpt!AA$2+1),"")</f>
        <v/>
      </c>
      <c r="BX28" s="182" t="str">
        <f>IF(LinkRpt!AB$4=LinkRpt!AB$2,VLOOKUP(LinkRpt!$A24,Rpt,LinkRpt!AB$2+1),"")</f>
        <v/>
      </c>
      <c r="BY28" s="182" t="str">
        <f>IF(LinkRpt!AC$4=LinkRpt!AC$2,VLOOKUP(LinkRpt!$A24,Rpt,LinkRpt!AC$2+1),"")</f>
        <v/>
      </c>
      <c r="BZ28" s="182" t="str">
        <f>IF(LinkRpt!AD$4=LinkRpt!AD$2,VLOOKUP(LinkRpt!$A24,Rpt,LinkRpt!AD$2+1),"")</f>
        <v/>
      </c>
      <c r="CA28" s="182" t="str">
        <f>IF(LinkRpt!AE$4=LinkRpt!AE$2,VLOOKUP(LinkRpt!$A24,Rpt,LinkRpt!AE$2+1),"")</f>
        <v/>
      </c>
      <c r="CB28" s="182">
        <f t="shared" si="6"/>
        <v>47840</v>
      </c>
      <c r="CC28" s="15">
        <v>1500</v>
      </c>
      <c r="CD28" s="16">
        <v>1500</v>
      </c>
      <c r="CE28" s="15">
        <v>1000</v>
      </c>
      <c r="CF28" s="16">
        <v>1000</v>
      </c>
      <c r="CG28" s="15">
        <v>5000</v>
      </c>
      <c r="CH28" s="16">
        <v>5000</v>
      </c>
      <c r="CI28" s="15">
        <v>8000</v>
      </c>
      <c r="CJ28" s="16">
        <f>1500+0</f>
        <v>1500</v>
      </c>
      <c r="CK28" s="17"/>
      <c r="CL28" s="16"/>
      <c r="CM28" s="15"/>
      <c r="CN28" s="16"/>
      <c r="CO28" s="18">
        <v>4620</v>
      </c>
      <c r="CP28" s="16">
        <v>11120</v>
      </c>
      <c r="CQ28" s="18">
        <v>4620</v>
      </c>
      <c r="CR28" s="16">
        <v>4620</v>
      </c>
      <c r="CS28" s="18">
        <v>4620</v>
      </c>
      <c r="CT28" s="16">
        <v>0</v>
      </c>
      <c r="CU28" s="18">
        <v>4620</v>
      </c>
      <c r="CV28" s="16">
        <v>9240</v>
      </c>
      <c r="CW28" s="18">
        <v>4620</v>
      </c>
      <c r="CX28" s="16"/>
      <c r="CY28" s="18">
        <v>4620</v>
      </c>
      <c r="CZ28" s="16"/>
      <c r="DA28" s="18">
        <v>4620</v>
      </c>
      <c r="DB28" s="16"/>
      <c r="DC28" s="18">
        <v>4620</v>
      </c>
      <c r="DD28" s="16">
        <v>9240</v>
      </c>
      <c r="DE28" s="18">
        <v>4620</v>
      </c>
      <c r="DF28" s="16">
        <v>4620</v>
      </c>
      <c r="DG28" s="17"/>
      <c r="DH28" s="16"/>
      <c r="DI28" s="17"/>
      <c r="DJ28" s="16"/>
      <c r="DK28" s="82"/>
      <c r="DL28" s="85"/>
      <c r="DM28" s="16"/>
      <c r="DN28" s="85"/>
      <c r="DO28" s="16"/>
      <c r="DP28" s="85"/>
      <c r="DQ28" s="16"/>
      <c r="DR28" s="85"/>
      <c r="DS28" s="16"/>
      <c r="DT28" s="85"/>
      <c r="DU28" s="16"/>
      <c r="DV28" s="85"/>
      <c r="DW28" s="16"/>
      <c r="DX28" s="85"/>
      <c r="DY28" s="16"/>
      <c r="DZ28" s="85"/>
      <c r="EA28" s="16"/>
      <c r="EB28" s="85"/>
      <c r="EC28" s="16"/>
      <c r="ED28" s="85"/>
      <c r="EE28" s="16"/>
      <c r="EF28" s="85"/>
      <c r="EG28" s="16"/>
      <c r="EH28" s="17"/>
      <c r="EI28" s="16"/>
      <c r="EJ28" s="19"/>
      <c r="EK28" s="17"/>
      <c r="EL28" s="16"/>
      <c r="EM28" s="17"/>
      <c r="EN28" s="16"/>
      <c r="EO28" s="17"/>
      <c r="EP28" s="16"/>
      <c r="EQ28" s="17"/>
      <c r="ER28" s="16"/>
      <c r="ES28" s="17"/>
      <c r="ET28" s="16"/>
      <c r="EU28" s="17"/>
      <c r="EV28" s="16"/>
      <c r="EW28" s="15"/>
      <c r="EX28" s="16"/>
      <c r="EY28" s="15"/>
      <c r="EZ28" s="16"/>
      <c r="FA28" s="15"/>
      <c r="FB28" s="16"/>
      <c r="FC28" s="15"/>
      <c r="FD28" s="16"/>
      <c r="FE28" s="15"/>
      <c r="FF28" s="16"/>
      <c r="FG28" s="15"/>
      <c r="FH28" s="16"/>
      <c r="FI28" s="20">
        <f t="shared" si="2"/>
        <v>57080</v>
      </c>
      <c r="FJ28" s="20">
        <f t="shared" si="3"/>
        <v>47840</v>
      </c>
      <c r="FK28" s="21">
        <f t="shared" si="4"/>
        <v>9240</v>
      </c>
      <c r="FL28" s="1" t="str">
        <f t="shared" si="7"/>
        <v/>
      </c>
    </row>
    <row r="29" spans="1:168" ht="25.5" customHeight="1">
      <c r="A29" s="239">
        <v>2200021</v>
      </c>
      <c r="B29" s="25" t="s">
        <v>62</v>
      </c>
      <c r="C29" s="239" t="s">
        <v>63</v>
      </c>
      <c r="D29" s="9" t="s">
        <v>1414</v>
      </c>
      <c r="E29" s="9" t="s">
        <v>1412</v>
      </c>
      <c r="F29" s="10" t="s">
        <v>64</v>
      </c>
      <c r="G29" s="143" t="s">
        <v>18</v>
      </c>
      <c r="H29" s="24" t="s">
        <v>1417</v>
      </c>
      <c r="I29" s="313"/>
      <c r="J29" s="24"/>
      <c r="K29" s="12">
        <v>6200</v>
      </c>
      <c r="L29" s="24" t="s">
        <v>1564</v>
      </c>
      <c r="M29" s="246">
        <f t="shared" si="0"/>
        <v>54560</v>
      </c>
      <c r="N29" s="14">
        <f t="shared" si="5"/>
        <v>4310</v>
      </c>
      <c r="O29" s="15">
        <v>1500</v>
      </c>
      <c r="P29" s="15">
        <v>1000</v>
      </c>
      <c r="Q29" s="15">
        <v>5000</v>
      </c>
      <c r="R29" s="15">
        <v>8000</v>
      </c>
      <c r="S29" s="182"/>
      <c r="T29" s="16">
        <v>1500</v>
      </c>
      <c r="U29" s="16">
        <v>1000</v>
      </c>
      <c r="V29" s="16">
        <v>5000</v>
      </c>
      <c r="W29" s="16">
        <v>8000</v>
      </c>
      <c r="X29" s="182"/>
      <c r="Y29" s="16">
        <f>IF(($CB29-SUM($T29:X29))&gt;=$K29*0.7,$K29*0.7,($CB29-SUM($T29:X29)))</f>
        <v>4340</v>
      </c>
      <c r="Z29" s="16">
        <f>IF(($CB29-SUM($T29:Y29))&gt;=$K29*0.7,$K29*0.7,($CB29-SUM($T29:Y29)))</f>
        <v>4340</v>
      </c>
      <c r="AA29" s="16">
        <f>IF(($CB29-SUM($T29:Z29))&gt;=$K29*0.7,$K29*0.7,($CB29-SUM($T29:Z29)))</f>
        <v>4340</v>
      </c>
      <c r="AB29" s="16">
        <f>IF(($CB29-SUM($T29:AA29))&gt;=$K29*0.7,$K29*0.7,($CB29-SUM($T29:AA29)))</f>
        <v>4340</v>
      </c>
      <c r="AC29" s="16">
        <f>IF(($CB29-SUM($T29:AB29))&gt;=$K29*0.7,$K29*0.7,($CB29-SUM($T29:AB29)))</f>
        <v>4340</v>
      </c>
      <c r="AD29" s="16">
        <f>IF(($CB29-SUM($T29:AC29))&gt;=$K29*0.7,$K29*0.7,($CB29-SUM($T29:AC29)))</f>
        <v>4340</v>
      </c>
      <c r="AE29" s="16">
        <f>IF(($CB29-SUM($T29:AD29))&gt;=$K29*0.7,$K29*0.7,($CB29-SUM($T29:AD29)))</f>
        <v>4340</v>
      </c>
      <c r="AF29" s="16">
        <f>IF(($CB29-SUM($T29:AE29))&gt;=$K29*0.7,$K29*0.7,($CB29-SUM($T29:AE29)))</f>
        <v>4340</v>
      </c>
      <c r="AG29" s="16">
        <f>IF(($CB29-SUM($T29:AF29))&gt;=$K29*0.7,$K29*0.7,($CB29-SUM($T29:AF29)))</f>
        <v>30</v>
      </c>
      <c r="AH29" s="16">
        <f>IF(($CB29-SUM($T29:AG29))&gt;=$K29*0.7,$K29*0.7,($CB29-SUM($T29:AG29)))</f>
        <v>0</v>
      </c>
      <c r="AI29" s="16">
        <f>IF(($CB29-SUM($T29:AH29))&gt;=$K29*0.7,$K29*0.7,($CB29-SUM($T29:AH29)))</f>
        <v>0</v>
      </c>
      <c r="AJ29" s="16">
        <f>IF(($CB29-SUM($T29:AI29))&gt;=$K29*0.7,$K29*0.7,($CB29-SUM($T29:AI29)))</f>
        <v>0</v>
      </c>
      <c r="AK29" s="16">
        <f>IF(($CB29-SUM($T29:AJ29))&gt;=$K29*0.7,$K29*0.7,($CB29-SUM($T29:AJ29)))</f>
        <v>0</v>
      </c>
      <c r="AL29" s="16">
        <f>IF(($CB29-SUM($T29:AK29))&gt;=$K29*0.7,$K29*0.7,($CB29-SUM($T29:AK29)))</f>
        <v>0</v>
      </c>
      <c r="AM29" s="16">
        <f>IF(($CB29-SUM($T29:AL29))&gt;=$K29*0.7,$K29*0.7,($CB29-SUM($T29:AL29)))</f>
        <v>0</v>
      </c>
      <c r="AN29" s="16">
        <f>IF(($CB29-SUM($T29:AM29))&gt;=$K29*0.7,$K29*0.7,($CB29-SUM($T29:AM29)))</f>
        <v>0</v>
      </c>
      <c r="AO29" s="16">
        <f>IF(($CB29-SUM($T29:AN29))&gt;=$K29*0.7,$K29*0.7,($CB29-SUM($T29:AN29)))</f>
        <v>0</v>
      </c>
      <c r="AP29" s="16">
        <f>IF(($CB29-SUM($T29:AO29))&gt;=$K29*0.7,$K29*0.7,($CB29-SUM($T29:AO29)))</f>
        <v>0</v>
      </c>
      <c r="AQ29" s="16">
        <f>IF(($CB29-SUM($T29:AP29))&gt;=$K29*0.7,$K29*0.7,($CB29-SUM($T29:AP29)))</f>
        <v>0</v>
      </c>
      <c r="AR29" s="16">
        <f>IF(($CB29-SUM($T29:AQ29))&gt;=$K29*0.7,$K29*0.7,($CB29-SUM($T29:AQ29)))</f>
        <v>0</v>
      </c>
      <c r="AS29" s="16">
        <f>IF(($CB29-SUM($T29:AR29))&gt;=$K29*0.7,$K29*0.7,($CB29-SUM($T29:AR29)))</f>
        <v>0</v>
      </c>
      <c r="AT29" s="16">
        <f>IF(($CB29-SUM($T29:AS29))&gt;=$K29*0.7,$K29*0.7,($CB29-SUM($T29:AS29)))</f>
        <v>0</v>
      </c>
      <c r="AU29" s="16">
        <f>IF(($CB29-SUM($T29:AT29))&gt;=$K29*0.7,$K29*0.7,($CB29-SUM($T29:AT29)))</f>
        <v>0</v>
      </c>
      <c r="AV29" s="16">
        <f>IF(($CB29-SUM($T29:AU29))&gt;=$K29*0.7,$K29*0.7,($CB29-SUM($T29:AU29)))</f>
        <v>0</v>
      </c>
      <c r="AW29" s="182">
        <f t="shared" si="1"/>
        <v>50250</v>
      </c>
      <c r="AX29" s="182">
        <f>IF(LinkRpt!B$4=LinkRpt!B$2,VLOOKUP(LinkRpt!$A25,Rpt,LinkRpt!B$2+1),"")</f>
        <v>50250</v>
      </c>
      <c r="AY29" s="182">
        <f>IF(LinkRpt!C$4=LinkRpt!C$2,VLOOKUP(LinkRpt!$A25,Rpt,LinkRpt!C$2+1),"")</f>
        <v>0</v>
      </c>
      <c r="AZ29" s="182">
        <f>IF(LinkRpt!D$4=LinkRpt!D$2,VLOOKUP(LinkRpt!$A25,Rpt,LinkRpt!D$2+1),"")</f>
        <v>0</v>
      </c>
      <c r="BA29" s="182" t="str">
        <f>IF(LinkRpt!E$4=LinkRpt!E$2,VLOOKUP(LinkRpt!$A25,Rpt,LinkRpt!E$2+1),"")</f>
        <v/>
      </c>
      <c r="BB29" s="182">
        <f>IF(LinkRpt!F$4=LinkRpt!F$2,VLOOKUP(LinkRpt!$A25,Rpt,LinkRpt!F$2+1),"")</f>
        <v>0</v>
      </c>
      <c r="BC29" s="182">
        <f>IF(LinkRpt!G$4=LinkRpt!G$2,VLOOKUP(LinkRpt!$A25,Rpt,LinkRpt!G$2+1),"")</f>
        <v>0</v>
      </c>
      <c r="BD29" s="182">
        <f>IF(LinkRpt!H$4=LinkRpt!H$2,VLOOKUP(LinkRpt!$A25,Rpt,LinkRpt!H$2+1),"")</f>
        <v>0</v>
      </c>
      <c r="BE29" s="182" t="str">
        <f>IF(LinkRpt!I$4=LinkRpt!I$2,VLOOKUP(LinkRpt!$A25,Rpt,LinkRpt!I$2+1),"")</f>
        <v/>
      </c>
      <c r="BF29" s="182" t="str">
        <f>IF(LinkRpt!J$4=LinkRpt!J$2,VLOOKUP(LinkRpt!$A25,Rpt,LinkRpt!J$2+1),"")</f>
        <v/>
      </c>
      <c r="BG29" s="182" t="str">
        <f>IF(LinkRpt!K$4=LinkRpt!K$2,VLOOKUP(LinkRpt!$A25,Rpt,LinkRpt!K$2+1),"")</f>
        <v/>
      </c>
      <c r="BH29" s="182" t="str">
        <f>IF(LinkRpt!L$4=LinkRpt!L$2,VLOOKUP(LinkRpt!$A25,Rpt,LinkRpt!L$2+1),"")</f>
        <v/>
      </c>
      <c r="BI29" s="182" t="str">
        <f>IF(LinkRpt!M$4=LinkRpt!M$2,VLOOKUP(LinkRpt!$A25,Rpt,LinkRpt!M$2+1),"")</f>
        <v/>
      </c>
      <c r="BJ29" s="182" t="str">
        <f>IF(LinkRpt!N$4=LinkRpt!N$2,VLOOKUP(LinkRpt!$A25,Rpt,LinkRpt!N$2+1),"")</f>
        <v/>
      </c>
      <c r="BK29" s="182" t="str">
        <f>IF(LinkRpt!O$4=LinkRpt!O$2,VLOOKUP(LinkRpt!$A25,Rpt,LinkRpt!O$2+1),"")</f>
        <v/>
      </c>
      <c r="BL29" s="182" t="str">
        <f>IF(LinkRpt!P$4=LinkRpt!P$2,VLOOKUP(LinkRpt!$A25,Rpt,LinkRpt!P$2+1),"")</f>
        <v/>
      </c>
      <c r="BM29" s="182" t="str">
        <f>IF(LinkRpt!Q$4=LinkRpt!Q$2,VLOOKUP(LinkRpt!$A25,Rpt,LinkRpt!Q$2+1),"")</f>
        <v/>
      </c>
      <c r="BN29" s="182" t="str">
        <f>IF(LinkRpt!R$4=LinkRpt!R$2,VLOOKUP(LinkRpt!$A25,Rpt,LinkRpt!R$2+1),"")</f>
        <v/>
      </c>
      <c r="BO29" s="182" t="str">
        <f>IF(LinkRpt!S$4=LinkRpt!S$2,VLOOKUP(LinkRpt!$A25,Rpt,LinkRpt!S$2+1),"")</f>
        <v/>
      </c>
      <c r="BP29" s="182" t="str">
        <f>IF(LinkRpt!T$4=LinkRpt!T$2,VLOOKUP(LinkRpt!$A25,Rpt,LinkRpt!T$2+1),"")</f>
        <v/>
      </c>
      <c r="BQ29" s="182" t="str">
        <f>IF(LinkRpt!U$4=LinkRpt!U$2,VLOOKUP(LinkRpt!$A25,Rpt,LinkRpt!U$2+1),"")</f>
        <v/>
      </c>
      <c r="BR29" s="182" t="str">
        <f>IF(LinkRpt!V$4=LinkRpt!V$2,VLOOKUP(LinkRpt!$A25,Rpt,LinkRpt!V$2+1),"")</f>
        <v/>
      </c>
      <c r="BS29" s="182" t="str">
        <f>IF(LinkRpt!W$4=LinkRpt!W$2,VLOOKUP(LinkRpt!$A25,Rpt,LinkRpt!W$2+1),"")</f>
        <v/>
      </c>
      <c r="BT29" s="182" t="str">
        <f>IF(LinkRpt!X$4=LinkRpt!X$2,VLOOKUP(LinkRpt!$A25,Rpt,LinkRpt!X$2+1),"")</f>
        <v/>
      </c>
      <c r="BU29" s="182" t="str">
        <f>IF(LinkRpt!Y$4=LinkRpt!Y$2,VLOOKUP(LinkRpt!$A25,Rpt,LinkRpt!Y$2+1),"")</f>
        <v/>
      </c>
      <c r="BV29" s="182" t="str">
        <f>IF(LinkRpt!Z$4=LinkRpt!Z$2,VLOOKUP(LinkRpt!$A25,Rpt,LinkRpt!Z$2+1),"")</f>
        <v/>
      </c>
      <c r="BW29" s="182" t="str">
        <f>IF(LinkRpt!AA$4=LinkRpt!AA$2,VLOOKUP(LinkRpt!$A25,Rpt,LinkRpt!AA$2+1),"")</f>
        <v/>
      </c>
      <c r="BX29" s="182" t="str">
        <f>IF(LinkRpt!AB$4=LinkRpt!AB$2,VLOOKUP(LinkRpt!$A25,Rpt,LinkRpt!AB$2+1),"")</f>
        <v/>
      </c>
      <c r="BY29" s="182" t="str">
        <f>IF(LinkRpt!AC$4=LinkRpt!AC$2,VLOOKUP(LinkRpt!$A25,Rpt,LinkRpt!AC$2+1),"")</f>
        <v/>
      </c>
      <c r="BZ29" s="182" t="str">
        <f>IF(LinkRpt!AD$4=LinkRpt!AD$2,VLOOKUP(LinkRpt!$A25,Rpt,LinkRpt!AD$2+1),"")</f>
        <v/>
      </c>
      <c r="CA29" s="182" t="str">
        <f>IF(LinkRpt!AE$4=LinkRpt!AE$2,VLOOKUP(LinkRpt!$A25,Rpt,LinkRpt!AE$2+1),"")</f>
        <v/>
      </c>
      <c r="CB29" s="182">
        <f t="shared" si="6"/>
        <v>50250</v>
      </c>
      <c r="CC29" s="15">
        <v>1500</v>
      </c>
      <c r="CD29" s="16">
        <v>1500</v>
      </c>
      <c r="CE29" s="15">
        <v>1000</v>
      </c>
      <c r="CF29" s="16">
        <v>1000</v>
      </c>
      <c r="CG29" s="15">
        <v>5000</v>
      </c>
      <c r="CH29" s="16">
        <v>5000</v>
      </c>
      <c r="CI29" s="15">
        <v>8000</v>
      </c>
      <c r="CJ29" s="16">
        <f>1500+0</f>
        <v>1500</v>
      </c>
      <c r="CK29" s="17"/>
      <c r="CL29" s="16"/>
      <c r="CM29" s="15"/>
      <c r="CN29" s="16"/>
      <c r="CO29" s="18">
        <v>4340</v>
      </c>
      <c r="CP29" s="16">
        <v>11120</v>
      </c>
      <c r="CQ29" s="18">
        <v>4340</v>
      </c>
      <c r="CR29" s="16">
        <v>4620</v>
      </c>
      <c r="CS29" s="18">
        <v>4340</v>
      </c>
      <c r="CT29" s="16">
        <v>3780</v>
      </c>
      <c r="CU29" s="18">
        <v>4340</v>
      </c>
      <c r="CV29" s="16">
        <v>4340</v>
      </c>
      <c r="CW29" s="18">
        <v>4340</v>
      </c>
      <c r="CX29" s="16"/>
      <c r="CY29" s="18">
        <v>4340</v>
      </c>
      <c r="CZ29" s="16">
        <v>8680</v>
      </c>
      <c r="DA29" s="18">
        <v>4340</v>
      </c>
      <c r="DB29" s="16">
        <v>4370</v>
      </c>
      <c r="DC29" s="18">
        <v>4340</v>
      </c>
      <c r="DD29" s="16"/>
      <c r="DE29" s="18">
        <v>4340</v>
      </c>
      <c r="DF29" s="16">
        <v>4340</v>
      </c>
      <c r="DG29" s="17"/>
      <c r="DH29" s="16"/>
      <c r="DI29" s="17"/>
      <c r="DJ29" s="16"/>
      <c r="DK29" s="82"/>
      <c r="DL29" s="85"/>
      <c r="DM29" s="16"/>
      <c r="DN29" s="85"/>
      <c r="DO29" s="16"/>
      <c r="DP29" s="85"/>
      <c r="DQ29" s="16"/>
      <c r="DR29" s="85"/>
      <c r="DS29" s="16"/>
      <c r="DT29" s="85"/>
      <c r="DU29" s="16"/>
      <c r="DV29" s="85"/>
      <c r="DW29" s="16"/>
      <c r="DX29" s="85"/>
      <c r="DY29" s="16"/>
      <c r="DZ29" s="85"/>
      <c r="EA29" s="16"/>
      <c r="EB29" s="85"/>
      <c r="EC29" s="16"/>
      <c r="ED29" s="85"/>
      <c r="EE29" s="16"/>
      <c r="EF29" s="85"/>
      <c r="EG29" s="16"/>
      <c r="EH29" s="17"/>
      <c r="EI29" s="16"/>
      <c r="EJ29" s="19"/>
      <c r="EK29" s="17"/>
      <c r="EL29" s="16"/>
      <c r="EM29" s="17"/>
      <c r="EN29" s="16"/>
      <c r="EO29" s="17"/>
      <c r="EP29" s="16"/>
      <c r="EQ29" s="17"/>
      <c r="ER29" s="16"/>
      <c r="ES29" s="17"/>
      <c r="ET29" s="16"/>
      <c r="EU29" s="17"/>
      <c r="EV29" s="16"/>
      <c r="EW29" s="15"/>
      <c r="EX29" s="16"/>
      <c r="EY29" s="15"/>
      <c r="EZ29" s="16"/>
      <c r="FA29" s="15"/>
      <c r="FB29" s="16"/>
      <c r="FC29" s="15"/>
      <c r="FD29" s="16"/>
      <c r="FE29" s="15"/>
      <c r="FF29" s="16"/>
      <c r="FG29" s="15"/>
      <c r="FH29" s="16"/>
      <c r="FI29" s="20">
        <f t="shared" si="2"/>
        <v>54560</v>
      </c>
      <c r="FJ29" s="20">
        <f t="shared" si="3"/>
        <v>50250</v>
      </c>
      <c r="FK29" s="21">
        <f t="shared" si="4"/>
        <v>4310</v>
      </c>
      <c r="FL29" s="1" t="str">
        <f t="shared" si="7"/>
        <v/>
      </c>
    </row>
    <row r="30" spans="1:168" ht="25.5" customHeight="1">
      <c r="A30" s="239">
        <v>2200022</v>
      </c>
      <c r="B30" s="25" t="s">
        <v>65</v>
      </c>
      <c r="C30" s="239" t="s">
        <v>66</v>
      </c>
      <c r="D30" s="9" t="s">
        <v>1414</v>
      </c>
      <c r="E30" s="9" t="s">
        <v>1412</v>
      </c>
      <c r="F30" s="10" t="s">
        <v>67</v>
      </c>
      <c r="G30" s="22"/>
      <c r="H30" s="100" t="s">
        <v>1420</v>
      </c>
      <c r="I30" s="315"/>
      <c r="J30" s="100"/>
      <c r="K30" s="12">
        <v>2600</v>
      </c>
      <c r="L30" s="160" t="s">
        <v>1564</v>
      </c>
      <c r="M30" s="246">
        <f t="shared" si="0"/>
        <v>31880</v>
      </c>
      <c r="N30" s="14">
        <f t="shared" si="5"/>
        <v>-710</v>
      </c>
      <c r="O30" s="15">
        <v>1500</v>
      </c>
      <c r="P30" s="15">
        <v>1000</v>
      </c>
      <c r="Q30" s="15">
        <v>5000</v>
      </c>
      <c r="R30" s="15">
        <v>8000</v>
      </c>
      <c r="S30" s="182"/>
      <c r="T30" s="16">
        <v>1500</v>
      </c>
      <c r="U30" s="16">
        <v>1000</v>
      </c>
      <c r="V30" s="16">
        <v>5000</v>
      </c>
      <c r="W30" s="16">
        <v>8000</v>
      </c>
      <c r="X30" s="182"/>
      <c r="Y30" s="16">
        <f>IF(($CB30-SUM($T30:X30))&gt;=$K30*0.7,$K30*0.7,($CB30-SUM($T30:X30)))</f>
        <v>1819.9999999999998</v>
      </c>
      <c r="Z30" s="16">
        <f>IF(($CB30-SUM($T30:Y30))&gt;=$K30*0.7,$K30*0.7,($CB30-SUM($T30:Y30)))</f>
        <v>1819.9999999999998</v>
      </c>
      <c r="AA30" s="16">
        <f>IF(($CB30-SUM($T30:Z30))&gt;=$K30*0.7,$K30*0.7,($CB30-SUM($T30:Z30)))</f>
        <v>1819.9999999999998</v>
      </c>
      <c r="AB30" s="16">
        <f>IF(($CB30-SUM($T30:AA30))&gt;=$K30*0.7,$K30*0.7,($CB30-SUM($T30:AA30)))</f>
        <v>1819.9999999999998</v>
      </c>
      <c r="AC30" s="16">
        <f>IF(($CB30-SUM($T30:AB30))&gt;=$K30*0.7,$K30*0.7,($CB30-SUM($T30:AB30)))</f>
        <v>1819.9999999999998</v>
      </c>
      <c r="AD30" s="16">
        <f>IF(($CB30-SUM($T30:AC30))&gt;=$K30*0.7,$K30*0.7,($CB30-SUM($T30:AC30)))</f>
        <v>1819.9999999999998</v>
      </c>
      <c r="AE30" s="16">
        <f>IF(($CB30-SUM($T30:AD30))&gt;=$K30*0.7,$K30*0.7,($CB30-SUM($T30:AD30)))</f>
        <v>1819.9999999999998</v>
      </c>
      <c r="AF30" s="16">
        <f>IF(($CB30-SUM($T30:AE30))&gt;=$K30*0.7,$K30*0.7,($CB30-SUM($T30:AE30)))</f>
        <v>1819.9999999999998</v>
      </c>
      <c r="AG30" s="16">
        <f>IF(($CB30-SUM($T30:AF30))&gt;=$K30*0.7,$K30*0.7,($CB30-SUM($T30:AF30)))</f>
        <v>1819.9999999999998</v>
      </c>
      <c r="AH30" s="16">
        <f>IF(($CB30-SUM($T30:AG30))&gt;=$K30*0.7,$K30*0.7,($CB30-SUM($T30:AG30)))</f>
        <v>710</v>
      </c>
      <c r="AI30" s="16">
        <f>IF(($CB30-SUM($T30:AH30))&gt;=$K30*0.7,$K30*0.7,($CB30-SUM($T30:AH30)))</f>
        <v>0</v>
      </c>
      <c r="AJ30" s="16">
        <f>IF(($CB30-SUM($T30:AI30))&gt;=$K30*0.7,$K30*0.7,($CB30-SUM($T30:AI30)))</f>
        <v>0</v>
      </c>
      <c r="AK30" s="16">
        <f>IF(($CB30-SUM($T30:AJ30))&gt;=$K30*0.7,$K30*0.7,($CB30-SUM($T30:AJ30)))</f>
        <v>0</v>
      </c>
      <c r="AL30" s="16">
        <f>IF(($CB30-SUM($T30:AK30))&gt;=$K30*0.7,$K30*0.7,($CB30-SUM($T30:AK30)))</f>
        <v>0</v>
      </c>
      <c r="AM30" s="16">
        <f>IF(($CB30-SUM($T30:AL30))&gt;=$K30*0.7,$K30*0.7,($CB30-SUM($T30:AL30)))</f>
        <v>0</v>
      </c>
      <c r="AN30" s="16">
        <f>IF(($CB30-SUM($T30:AM30))&gt;=$K30*0.7,$K30*0.7,($CB30-SUM($T30:AM30)))</f>
        <v>0</v>
      </c>
      <c r="AO30" s="16">
        <f>IF(($CB30-SUM($T30:AN30))&gt;=$K30*0.7,$K30*0.7,($CB30-SUM($T30:AN30)))</f>
        <v>0</v>
      </c>
      <c r="AP30" s="16">
        <f>IF(($CB30-SUM($T30:AO30))&gt;=$K30*0.7,$K30*0.7,($CB30-SUM($T30:AO30)))</f>
        <v>0</v>
      </c>
      <c r="AQ30" s="16">
        <f>IF(($CB30-SUM($T30:AP30))&gt;=$K30*0.7,$K30*0.7,($CB30-SUM($T30:AP30)))</f>
        <v>0</v>
      </c>
      <c r="AR30" s="16">
        <f>IF(($CB30-SUM($T30:AQ30))&gt;=$K30*0.7,$K30*0.7,($CB30-SUM($T30:AQ30)))</f>
        <v>0</v>
      </c>
      <c r="AS30" s="16">
        <f>IF(($CB30-SUM($T30:AR30))&gt;=$K30*0.7,$K30*0.7,($CB30-SUM($T30:AR30)))</f>
        <v>0</v>
      </c>
      <c r="AT30" s="16">
        <f>IF(($CB30-SUM($T30:AS30))&gt;=$K30*0.7,$K30*0.7,($CB30-SUM($T30:AS30)))</f>
        <v>0</v>
      </c>
      <c r="AU30" s="16">
        <f>IF(($CB30-SUM($T30:AT30))&gt;=$K30*0.7,$K30*0.7,($CB30-SUM($T30:AT30)))</f>
        <v>0</v>
      </c>
      <c r="AV30" s="16">
        <f>IF(($CB30-SUM($T30:AU30))&gt;=$K30*0.7,$K30*0.7,($CB30-SUM($T30:AU30)))</f>
        <v>0</v>
      </c>
      <c r="AW30" s="182">
        <f t="shared" si="1"/>
        <v>32590</v>
      </c>
      <c r="AX30" s="182">
        <f>IF(LinkRpt!B$4=LinkRpt!B$2,VLOOKUP(LinkRpt!$A26,Rpt,LinkRpt!B$2+1),"")</f>
        <v>32590</v>
      </c>
      <c r="AY30" s="182">
        <f>IF(LinkRpt!C$4=LinkRpt!C$2,VLOOKUP(LinkRpt!$A26,Rpt,LinkRpt!C$2+1),"")</f>
        <v>0</v>
      </c>
      <c r="AZ30" s="182">
        <f>IF(LinkRpt!D$4=LinkRpt!D$2,VLOOKUP(LinkRpt!$A26,Rpt,LinkRpt!D$2+1),"")</f>
        <v>0</v>
      </c>
      <c r="BA30" s="182" t="str">
        <f>IF(LinkRpt!E$4=LinkRpt!E$2,VLOOKUP(LinkRpt!$A26,Rpt,LinkRpt!E$2+1),"")</f>
        <v/>
      </c>
      <c r="BB30" s="182">
        <f>IF(LinkRpt!F$4=LinkRpt!F$2,VLOOKUP(LinkRpt!$A26,Rpt,LinkRpt!F$2+1),"")</f>
        <v>0</v>
      </c>
      <c r="BC30" s="182">
        <f>IF(LinkRpt!G$4=LinkRpt!G$2,VLOOKUP(LinkRpt!$A26,Rpt,LinkRpt!G$2+1),"")</f>
        <v>0</v>
      </c>
      <c r="BD30" s="182">
        <f>IF(LinkRpt!H$4=LinkRpt!H$2,VLOOKUP(LinkRpt!$A26,Rpt,LinkRpt!H$2+1),"")</f>
        <v>0</v>
      </c>
      <c r="BE30" s="182" t="str">
        <f>IF(LinkRpt!I$4=LinkRpt!I$2,VLOOKUP(LinkRpt!$A26,Rpt,LinkRpt!I$2+1),"")</f>
        <v/>
      </c>
      <c r="BF30" s="182" t="str">
        <f>IF(LinkRpt!J$4=LinkRpt!J$2,VLOOKUP(LinkRpt!$A26,Rpt,LinkRpt!J$2+1),"")</f>
        <v/>
      </c>
      <c r="BG30" s="182" t="str">
        <f>IF(LinkRpt!K$4=LinkRpt!K$2,VLOOKUP(LinkRpt!$A26,Rpt,LinkRpt!K$2+1),"")</f>
        <v/>
      </c>
      <c r="BH30" s="182" t="str">
        <f>IF(LinkRpt!L$4=LinkRpt!L$2,VLOOKUP(LinkRpt!$A26,Rpt,LinkRpt!L$2+1),"")</f>
        <v/>
      </c>
      <c r="BI30" s="182" t="str">
        <f>IF(LinkRpt!M$4=LinkRpt!M$2,VLOOKUP(LinkRpt!$A26,Rpt,LinkRpt!M$2+1),"")</f>
        <v/>
      </c>
      <c r="BJ30" s="182" t="str">
        <f>IF(LinkRpt!N$4=LinkRpt!N$2,VLOOKUP(LinkRpt!$A26,Rpt,LinkRpt!N$2+1),"")</f>
        <v/>
      </c>
      <c r="BK30" s="182" t="str">
        <f>IF(LinkRpt!O$4=LinkRpt!O$2,VLOOKUP(LinkRpt!$A26,Rpt,LinkRpt!O$2+1),"")</f>
        <v/>
      </c>
      <c r="BL30" s="182" t="str">
        <f>IF(LinkRpt!P$4=LinkRpt!P$2,VLOOKUP(LinkRpt!$A26,Rpt,LinkRpt!P$2+1),"")</f>
        <v/>
      </c>
      <c r="BM30" s="182" t="str">
        <f>IF(LinkRpt!Q$4=LinkRpt!Q$2,VLOOKUP(LinkRpt!$A26,Rpt,LinkRpt!Q$2+1),"")</f>
        <v/>
      </c>
      <c r="BN30" s="182" t="str">
        <f>IF(LinkRpt!R$4=LinkRpt!R$2,VLOOKUP(LinkRpt!$A26,Rpt,LinkRpt!R$2+1),"")</f>
        <v/>
      </c>
      <c r="BO30" s="182" t="str">
        <f>IF(LinkRpt!S$4=LinkRpt!S$2,VLOOKUP(LinkRpt!$A26,Rpt,LinkRpt!S$2+1),"")</f>
        <v/>
      </c>
      <c r="BP30" s="182" t="str">
        <f>IF(LinkRpt!T$4=LinkRpt!T$2,VLOOKUP(LinkRpt!$A26,Rpt,LinkRpt!T$2+1),"")</f>
        <v/>
      </c>
      <c r="BQ30" s="182" t="str">
        <f>IF(LinkRpt!U$4=LinkRpt!U$2,VLOOKUP(LinkRpt!$A26,Rpt,LinkRpt!U$2+1),"")</f>
        <v/>
      </c>
      <c r="BR30" s="182" t="str">
        <f>IF(LinkRpt!V$4=LinkRpt!V$2,VLOOKUP(LinkRpt!$A26,Rpt,LinkRpt!V$2+1),"")</f>
        <v/>
      </c>
      <c r="BS30" s="182" t="str">
        <f>IF(LinkRpt!W$4=LinkRpt!W$2,VLOOKUP(LinkRpt!$A26,Rpt,LinkRpt!W$2+1),"")</f>
        <v/>
      </c>
      <c r="BT30" s="182" t="str">
        <f>IF(LinkRpt!X$4=LinkRpt!X$2,VLOOKUP(LinkRpt!$A26,Rpt,LinkRpt!X$2+1),"")</f>
        <v/>
      </c>
      <c r="BU30" s="182" t="str">
        <f>IF(LinkRpt!Y$4=LinkRpt!Y$2,VLOOKUP(LinkRpt!$A26,Rpt,LinkRpt!Y$2+1),"")</f>
        <v/>
      </c>
      <c r="BV30" s="182" t="str">
        <f>IF(LinkRpt!Z$4=LinkRpt!Z$2,VLOOKUP(LinkRpt!$A26,Rpt,LinkRpt!Z$2+1),"")</f>
        <v/>
      </c>
      <c r="BW30" s="182" t="str">
        <f>IF(LinkRpt!AA$4=LinkRpt!AA$2,VLOOKUP(LinkRpt!$A26,Rpt,LinkRpt!AA$2+1),"")</f>
        <v/>
      </c>
      <c r="BX30" s="182" t="str">
        <f>IF(LinkRpt!AB$4=LinkRpt!AB$2,VLOOKUP(LinkRpt!$A26,Rpt,LinkRpt!AB$2+1),"")</f>
        <v/>
      </c>
      <c r="BY30" s="182" t="str">
        <f>IF(LinkRpt!AC$4=LinkRpt!AC$2,VLOOKUP(LinkRpt!$A26,Rpt,LinkRpt!AC$2+1),"")</f>
        <v/>
      </c>
      <c r="BZ30" s="182" t="str">
        <f>IF(LinkRpt!AD$4=LinkRpt!AD$2,VLOOKUP(LinkRpt!$A26,Rpt,LinkRpt!AD$2+1),"")</f>
        <v/>
      </c>
      <c r="CA30" s="182" t="str">
        <f>IF(LinkRpt!AE$4=LinkRpt!AE$2,VLOOKUP(LinkRpt!$A26,Rpt,LinkRpt!AE$2+1),"")</f>
        <v/>
      </c>
      <c r="CB30" s="182">
        <f t="shared" si="6"/>
        <v>32590</v>
      </c>
      <c r="CC30" s="15">
        <v>1500</v>
      </c>
      <c r="CD30" s="16">
        <v>1500</v>
      </c>
      <c r="CE30" s="15">
        <v>1000</v>
      </c>
      <c r="CF30" s="16">
        <v>1000</v>
      </c>
      <c r="CG30" s="15">
        <v>5000</v>
      </c>
      <c r="CH30" s="16">
        <v>5000</v>
      </c>
      <c r="CI30" s="15">
        <v>8000</v>
      </c>
      <c r="CJ30" s="16">
        <f>1500+0</f>
        <v>1500</v>
      </c>
      <c r="CK30" s="17"/>
      <c r="CL30" s="16"/>
      <c r="CM30" s="15"/>
      <c r="CN30" s="16"/>
      <c r="CO30" s="18">
        <v>1820</v>
      </c>
      <c r="CP30" s="16">
        <v>8320</v>
      </c>
      <c r="CQ30" s="18">
        <v>1820</v>
      </c>
      <c r="CR30" s="16">
        <v>1820</v>
      </c>
      <c r="CS30" s="18">
        <v>1820</v>
      </c>
      <c r="CT30" s="16">
        <v>2530</v>
      </c>
      <c r="CU30" s="18">
        <v>1820</v>
      </c>
      <c r="CV30" s="16">
        <v>1820</v>
      </c>
      <c r="CW30" s="18">
        <v>1820</v>
      </c>
      <c r="CX30" s="16">
        <v>1820</v>
      </c>
      <c r="CY30" s="18">
        <v>1820</v>
      </c>
      <c r="CZ30" s="16">
        <v>1820</v>
      </c>
      <c r="DA30" s="18">
        <v>1820</v>
      </c>
      <c r="DB30" s="16"/>
      <c r="DC30" s="18">
        <v>1820</v>
      </c>
      <c r="DD30" s="16">
        <v>3640</v>
      </c>
      <c r="DE30" s="18">
        <v>1820</v>
      </c>
      <c r="DF30" s="16">
        <v>1820</v>
      </c>
      <c r="DG30" s="17"/>
      <c r="DH30" s="16"/>
      <c r="DI30" s="17"/>
      <c r="DJ30" s="16"/>
      <c r="DK30" s="82"/>
      <c r="DL30" s="85"/>
      <c r="DM30" s="16"/>
      <c r="DN30" s="85"/>
      <c r="DO30" s="16"/>
      <c r="DP30" s="85"/>
      <c r="DQ30" s="16"/>
      <c r="DR30" s="85"/>
      <c r="DS30" s="16"/>
      <c r="DT30" s="85"/>
      <c r="DU30" s="16"/>
      <c r="DV30" s="85"/>
      <c r="DW30" s="16"/>
      <c r="DX30" s="85"/>
      <c r="DY30" s="16"/>
      <c r="DZ30" s="85"/>
      <c r="EA30" s="16"/>
      <c r="EB30" s="85"/>
      <c r="EC30" s="16"/>
      <c r="ED30" s="85"/>
      <c r="EE30" s="16"/>
      <c r="EF30" s="85"/>
      <c r="EG30" s="16"/>
      <c r="EH30" s="17"/>
      <c r="EI30" s="16"/>
      <c r="EJ30" s="19"/>
      <c r="EK30" s="17"/>
      <c r="EL30" s="16"/>
      <c r="EM30" s="17"/>
      <c r="EN30" s="16"/>
      <c r="EO30" s="17"/>
      <c r="EP30" s="16"/>
      <c r="EQ30" s="17"/>
      <c r="ER30" s="16"/>
      <c r="ES30" s="17"/>
      <c r="ET30" s="16"/>
      <c r="EU30" s="17"/>
      <c r="EV30" s="16"/>
      <c r="EW30" s="15"/>
      <c r="EX30" s="16"/>
      <c r="EY30" s="15"/>
      <c r="EZ30" s="16"/>
      <c r="FA30" s="15"/>
      <c r="FB30" s="16"/>
      <c r="FC30" s="15"/>
      <c r="FD30" s="16"/>
      <c r="FE30" s="15"/>
      <c r="FF30" s="16"/>
      <c r="FG30" s="15"/>
      <c r="FH30" s="16"/>
      <c r="FI30" s="20">
        <f t="shared" si="2"/>
        <v>31880</v>
      </c>
      <c r="FJ30" s="20">
        <f t="shared" si="3"/>
        <v>32590</v>
      </c>
      <c r="FK30" s="21">
        <f t="shared" si="4"/>
        <v>-710</v>
      </c>
      <c r="FL30" s="1" t="str">
        <f t="shared" si="7"/>
        <v/>
      </c>
    </row>
    <row r="31" spans="1:168" ht="25.5" customHeight="1">
      <c r="A31" s="239">
        <v>2200023</v>
      </c>
      <c r="B31" s="25" t="s">
        <v>591</v>
      </c>
      <c r="C31" s="239" t="s">
        <v>592</v>
      </c>
      <c r="D31" s="9" t="s">
        <v>1414</v>
      </c>
      <c r="E31" s="9" t="s">
        <v>1411</v>
      </c>
      <c r="F31" s="83" t="s">
        <v>593</v>
      </c>
      <c r="G31" s="145" t="s">
        <v>383</v>
      </c>
      <c r="H31" s="13" t="s">
        <v>1417</v>
      </c>
      <c r="I31" s="317"/>
      <c r="J31" s="13"/>
      <c r="K31" s="62">
        <v>6200</v>
      </c>
      <c r="L31" s="13" t="s">
        <v>1564</v>
      </c>
      <c r="M31" s="246">
        <f t="shared" si="0"/>
        <v>54560</v>
      </c>
      <c r="N31" s="14">
        <f t="shared" si="5"/>
        <v>17360</v>
      </c>
      <c r="O31" s="15">
        <v>1500</v>
      </c>
      <c r="P31" s="15">
        <v>1000</v>
      </c>
      <c r="Q31" s="15">
        <v>5000</v>
      </c>
      <c r="R31" s="15">
        <v>8000</v>
      </c>
      <c r="S31" s="182"/>
      <c r="T31" s="16">
        <v>1500</v>
      </c>
      <c r="U31" s="16">
        <v>1000</v>
      </c>
      <c r="V31" s="16">
        <v>5000</v>
      </c>
      <c r="W31" s="16">
        <v>8000</v>
      </c>
      <c r="X31" s="182"/>
      <c r="Y31" s="16">
        <f>IF(($CB31-SUM($T31:X31))&gt;=$K31*0.7,$K31*0.7,($CB31-SUM($T31:X31)))</f>
        <v>4340</v>
      </c>
      <c r="Z31" s="16">
        <f>IF(($CB31-SUM($T31:Y31))&gt;=$K31*0.7,$K31*0.7,($CB31-SUM($T31:Y31)))</f>
        <v>4340</v>
      </c>
      <c r="AA31" s="16">
        <f>IF(($CB31-SUM($T31:Z31))&gt;=$K31*0.7,$K31*0.7,($CB31-SUM($T31:Z31)))</f>
        <v>4340</v>
      </c>
      <c r="AB31" s="16">
        <f>IF(($CB31-SUM($T31:AA31))&gt;=$K31*0.7,$K31*0.7,($CB31-SUM($T31:AA31)))</f>
        <v>4340</v>
      </c>
      <c r="AC31" s="16">
        <f>IF(($CB31-SUM($T31:AB31))&gt;=$K31*0.7,$K31*0.7,($CB31-SUM($T31:AB31)))</f>
        <v>4340</v>
      </c>
      <c r="AD31" s="16">
        <f>IF(($CB31-SUM($T31:AC31))&gt;=$K31*0.7,$K31*0.7,($CB31-SUM($T31:AC31)))</f>
        <v>0</v>
      </c>
      <c r="AE31" s="16">
        <f>IF(($CB31-SUM($T31:AD31))&gt;=$K31*0.7,$K31*0.7,($CB31-SUM($T31:AD31)))</f>
        <v>0</v>
      </c>
      <c r="AF31" s="16">
        <f>IF(($CB31-SUM($T31:AE31))&gt;=$K31*0.7,$K31*0.7,($CB31-SUM($T31:AE31)))</f>
        <v>0</v>
      </c>
      <c r="AG31" s="16">
        <f>IF(($CB31-SUM($T31:AF31))&gt;=$K31*0.7,$K31*0.7,($CB31-SUM($T31:AF31)))</f>
        <v>0</v>
      </c>
      <c r="AH31" s="16">
        <f>IF(($CB31-SUM($T31:AG31))&gt;=$K31*0.7,$K31*0.7,($CB31-SUM($T31:AG31)))</f>
        <v>0</v>
      </c>
      <c r="AI31" s="16">
        <f>IF(($CB31-SUM($T31:AH31))&gt;=$K31*0.7,$K31*0.7,($CB31-SUM($T31:AH31)))</f>
        <v>0</v>
      </c>
      <c r="AJ31" s="16">
        <f>IF(($CB31-SUM($T31:AI31))&gt;=$K31*0.7,$K31*0.7,($CB31-SUM($T31:AI31)))</f>
        <v>0</v>
      </c>
      <c r="AK31" s="16">
        <f>IF(($CB31-SUM($T31:AJ31))&gt;=$K31*0.7,$K31*0.7,($CB31-SUM($T31:AJ31)))</f>
        <v>0</v>
      </c>
      <c r="AL31" s="16">
        <f>IF(($CB31-SUM($T31:AK31))&gt;=$K31*0.7,$K31*0.7,($CB31-SUM($T31:AK31)))</f>
        <v>0</v>
      </c>
      <c r="AM31" s="16">
        <f>IF(($CB31-SUM($T31:AL31))&gt;=$K31*0.7,$K31*0.7,($CB31-SUM($T31:AL31)))</f>
        <v>0</v>
      </c>
      <c r="AN31" s="16">
        <f>IF(($CB31-SUM($T31:AM31))&gt;=$K31*0.7,$K31*0.7,($CB31-SUM($T31:AM31)))</f>
        <v>0</v>
      </c>
      <c r="AO31" s="16">
        <f>IF(($CB31-SUM($T31:AN31))&gt;=$K31*0.7,$K31*0.7,($CB31-SUM($T31:AN31)))</f>
        <v>0</v>
      </c>
      <c r="AP31" s="16">
        <f>IF(($CB31-SUM($T31:AO31))&gt;=$K31*0.7,$K31*0.7,($CB31-SUM($T31:AO31)))</f>
        <v>0</v>
      </c>
      <c r="AQ31" s="16">
        <f>IF(($CB31-SUM($T31:AP31))&gt;=$K31*0.7,$K31*0.7,($CB31-SUM($T31:AP31)))</f>
        <v>0</v>
      </c>
      <c r="AR31" s="16">
        <f>IF(($CB31-SUM($T31:AQ31))&gt;=$K31*0.7,$K31*0.7,($CB31-SUM($T31:AQ31)))</f>
        <v>0</v>
      </c>
      <c r="AS31" s="16">
        <f>IF(($CB31-SUM($T31:AR31))&gt;=$K31*0.7,$K31*0.7,($CB31-SUM($T31:AR31)))</f>
        <v>0</v>
      </c>
      <c r="AT31" s="16">
        <f>IF(($CB31-SUM($T31:AS31))&gt;=$K31*0.7,$K31*0.7,($CB31-SUM($T31:AS31)))</f>
        <v>0</v>
      </c>
      <c r="AU31" s="16">
        <f>IF(($CB31-SUM($T31:AT31))&gt;=$K31*0.7,$K31*0.7,($CB31-SUM($T31:AT31)))</f>
        <v>0</v>
      </c>
      <c r="AV31" s="16">
        <f>IF(($CB31-SUM($T31:AU31))&gt;=$K31*0.7,$K31*0.7,($CB31-SUM($T31:AU31)))</f>
        <v>0</v>
      </c>
      <c r="AW31" s="182">
        <f t="shared" si="1"/>
        <v>37200</v>
      </c>
      <c r="AX31" s="182">
        <f>IF(LinkRpt!B$4=LinkRpt!B$2,VLOOKUP(LinkRpt!$A27,Rpt,LinkRpt!B$2+1),"")</f>
        <v>37200</v>
      </c>
      <c r="AY31" s="182">
        <f>IF(LinkRpt!C$4=LinkRpt!C$2,VLOOKUP(LinkRpt!$A27,Rpt,LinkRpt!C$2+1),"")</f>
        <v>0</v>
      </c>
      <c r="AZ31" s="182">
        <f>IF(LinkRpt!D$4=LinkRpt!D$2,VLOOKUP(LinkRpt!$A27,Rpt,LinkRpt!D$2+1),"")</f>
        <v>0</v>
      </c>
      <c r="BA31" s="182" t="str">
        <f>IF(LinkRpt!E$4=LinkRpt!E$2,VLOOKUP(LinkRpt!$A27,Rpt,LinkRpt!E$2+1),"")</f>
        <v/>
      </c>
      <c r="BB31" s="182">
        <f>IF(LinkRpt!F$4=LinkRpt!F$2,VLOOKUP(LinkRpt!$A27,Rpt,LinkRpt!F$2+1),"")</f>
        <v>0</v>
      </c>
      <c r="BC31" s="182">
        <f>IF(LinkRpt!G$4=LinkRpt!G$2,VLOOKUP(LinkRpt!$A27,Rpt,LinkRpt!G$2+1),"")</f>
        <v>0</v>
      </c>
      <c r="BD31" s="182">
        <f>IF(LinkRpt!H$4=LinkRpt!H$2,VLOOKUP(LinkRpt!$A27,Rpt,LinkRpt!H$2+1),"")</f>
        <v>0</v>
      </c>
      <c r="BE31" s="182" t="str">
        <f>IF(LinkRpt!I$4=LinkRpt!I$2,VLOOKUP(LinkRpt!$A27,Rpt,LinkRpt!I$2+1),"")</f>
        <v/>
      </c>
      <c r="BF31" s="182" t="str">
        <f>IF(LinkRpt!J$4=LinkRpt!J$2,VLOOKUP(LinkRpt!$A27,Rpt,LinkRpt!J$2+1),"")</f>
        <v/>
      </c>
      <c r="BG31" s="182" t="str">
        <f>IF(LinkRpt!K$4=LinkRpt!K$2,VLOOKUP(LinkRpt!$A27,Rpt,LinkRpt!K$2+1),"")</f>
        <v/>
      </c>
      <c r="BH31" s="182" t="str">
        <f>IF(LinkRpt!L$4=LinkRpt!L$2,VLOOKUP(LinkRpt!$A27,Rpt,LinkRpt!L$2+1),"")</f>
        <v/>
      </c>
      <c r="BI31" s="182" t="str">
        <f>IF(LinkRpt!M$4=LinkRpt!M$2,VLOOKUP(LinkRpt!$A27,Rpt,LinkRpt!M$2+1),"")</f>
        <v/>
      </c>
      <c r="BJ31" s="182" t="str">
        <f>IF(LinkRpt!N$4=LinkRpt!N$2,VLOOKUP(LinkRpt!$A27,Rpt,LinkRpt!N$2+1),"")</f>
        <v/>
      </c>
      <c r="BK31" s="182" t="str">
        <f>IF(LinkRpt!O$4=LinkRpt!O$2,VLOOKUP(LinkRpt!$A27,Rpt,LinkRpt!O$2+1),"")</f>
        <v/>
      </c>
      <c r="BL31" s="182" t="str">
        <f>IF(LinkRpt!P$4=LinkRpt!P$2,VLOOKUP(LinkRpt!$A27,Rpt,LinkRpt!P$2+1),"")</f>
        <v/>
      </c>
      <c r="BM31" s="182" t="str">
        <f>IF(LinkRpt!Q$4=LinkRpt!Q$2,VLOOKUP(LinkRpt!$A27,Rpt,LinkRpt!Q$2+1),"")</f>
        <v/>
      </c>
      <c r="BN31" s="182" t="str">
        <f>IF(LinkRpt!R$4=LinkRpt!R$2,VLOOKUP(LinkRpt!$A27,Rpt,LinkRpt!R$2+1),"")</f>
        <v/>
      </c>
      <c r="BO31" s="182" t="str">
        <f>IF(LinkRpt!S$4=LinkRpt!S$2,VLOOKUP(LinkRpt!$A27,Rpt,LinkRpt!S$2+1),"")</f>
        <v/>
      </c>
      <c r="BP31" s="182" t="str">
        <f>IF(LinkRpt!T$4=LinkRpt!T$2,VLOOKUP(LinkRpt!$A27,Rpt,LinkRpt!T$2+1),"")</f>
        <v/>
      </c>
      <c r="BQ31" s="182" t="str">
        <f>IF(LinkRpt!U$4=LinkRpt!U$2,VLOOKUP(LinkRpt!$A27,Rpt,LinkRpt!U$2+1),"")</f>
        <v/>
      </c>
      <c r="BR31" s="182" t="str">
        <f>IF(LinkRpt!V$4=LinkRpt!V$2,VLOOKUP(LinkRpt!$A27,Rpt,LinkRpt!V$2+1),"")</f>
        <v/>
      </c>
      <c r="BS31" s="182" t="str">
        <f>IF(LinkRpt!W$4=LinkRpt!W$2,VLOOKUP(LinkRpt!$A27,Rpt,LinkRpt!W$2+1),"")</f>
        <v/>
      </c>
      <c r="BT31" s="182" t="str">
        <f>IF(LinkRpt!X$4=LinkRpt!X$2,VLOOKUP(LinkRpt!$A27,Rpt,LinkRpt!X$2+1),"")</f>
        <v/>
      </c>
      <c r="BU31" s="182" t="str">
        <f>IF(LinkRpt!Y$4=LinkRpt!Y$2,VLOOKUP(LinkRpt!$A27,Rpt,LinkRpt!Y$2+1),"")</f>
        <v/>
      </c>
      <c r="BV31" s="182" t="str">
        <f>IF(LinkRpt!Z$4=LinkRpt!Z$2,VLOOKUP(LinkRpt!$A27,Rpt,LinkRpt!Z$2+1),"")</f>
        <v/>
      </c>
      <c r="BW31" s="182" t="str">
        <f>IF(LinkRpt!AA$4=LinkRpt!AA$2,VLOOKUP(LinkRpt!$A27,Rpt,LinkRpt!AA$2+1),"")</f>
        <v/>
      </c>
      <c r="BX31" s="182" t="str">
        <f>IF(LinkRpt!AB$4=LinkRpt!AB$2,VLOOKUP(LinkRpt!$A27,Rpt,LinkRpt!AB$2+1),"")</f>
        <v/>
      </c>
      <c r="BY31" s="182" t="str">
        <f>IF(LinkRpt!AC$4=LinkRpt!AC$2,VLOOKUP(LinkRpt!$A27,Rpt,LinkRpt!AC$2+1),"")</f>
        <v/>
      </c>
      <c r="BZ31" s="182" t="str">
        <f>IF(LinkRpt!AD$4=LinkRpt!AD$2,VLOOKUP(LinkRpt!$A27,Rpt,LinkRpt!AD$2+1),"")</f>
        <v/>
      </c>
      <c r="CA31" s="182" t="str">
        <f>IF(LinkRpt!AE$4=LinkRpt!AE$2,VLOOKUP(LinkRpt!$A27,Rpt,LinkRpt!AE$2+1),"")</f>
        <v/>
      </c>
      <c r="CB31" s="182">
        <f t="shared" si="6"/>
        <v>37200</v>
      </c>
      <c r="CC31" s="15">
        <v>1500</v>
      </c>
      <c r="CD31" s="16">
        <v>1500</v>
      </c>
      <c r="CE31" s="15">
        <v>1000</v>
      </c>
      <c r="CF31" s="16">
        <v>1000</v>
      </c>
      <c r="CG31" s="15">
        <v>5000</v>
      </c>
      <c r="CH31" s="16">
        <v>5000</v>
      </c>
      <c r="CI31" s="15">
        <v>8000</v>
      </c>
      <c r="CJ31" s="16">
        <v>1500</v>
      </c>
      <c r="CK31" s="15"/>
      <c r="CL31" s="16"/>
      <c r="CM31" s="18">
        <v>4340</v>
      </c>
      <c r="CN31" s="16">
        <v>0</v>
      </c>
      <c r="CO31" s="18">
        <v>4340</v>
      </c>
      <c r="CP31" s="16">
        <v>9240</v>
      </c>
      <c r="CQ31" s="18">
        <v>4340</v>
      </c>
      <c r="CR31" s="16">
        <v>0</v>
      </c>
      <c r="CS31" s="18">
        <v>4340</v>
      </c>
      <c r="CT31" s="16">
        <v>4620</v>
      </c>
      <c r="CU31" s="18">
        <v>4340</v>
      </c>
      <c r="CV31" s="16"/>
      <c r="CW31" s="18">
        <v>4340</v>
      </c>
      <c r="CX31" s="16">
        <v>14340</v>
      </c>
      <c r="CY31" s="18">
        <v>4340</v>
      </c>
      <c r="CZ31" s="16"/>
      <c r="DA31" s="18">
        <v>4340</v>
      </c>
      <c r="DB31" s="16"/>
      <c r="DC31" s="18">
        <v>4340</v>
      </c>
      <c r="DD31" s="16"/>
      <c r="DE31" s="85"/>
      <c r="DF31" s="16"/>
      <c r="DG31" s="85"/>
      <c r="DH31" s="16"/>
      <c r="DI31" s="85"/>
      <c r="DJ31" s="16"/>
      <c r="DK31" s="82"/>
      <c r="DL31" s="85"/>
      <c r="DM31" s="16"/>
      <c r="DN31" s="85"/>
      <c r="DO31" s="16"/>
      <c r="DP31" s="85"/>
      <c r="DQ31" s="16"/>
      <c r="DR31" s="85"/>
      <c r="DS31" s="16"/>
      <c r="DT31" s="85"/>
      <c r="DU31" s="16"/>
      <c r="DV31" s="85"/>
      <c r="DW31" s="16"/>
      <c r="DX31" s="85"/>
      <c r="DY31" s="16"/>
      <c r="DZ31" s="85"/>
      <c r="EA31" s="16"/>
      <c r="EB31" s="85"/>
      <c r="EC31" s="16"/>
      <c r="ED31" s="85"/>
      <c r="EE31" s="16"/>
      <c r="EF31" s="85"/>
      <c r="EG31" s="16"/>
      <c r="EH31" s="17"/>
      <c r="EI31" s="16"/>
      <c r="EJ31" s="19"/>
      <c r="EK31" s="17"/>
      <c r="EL31" s="16"/>
      <c r="EM31" s="17"/>
      <c r="EN31" s="16"/>
      <c r="EO31" s="17"/>
      <c r="EP31" s="16"/>
      <c r="EQ31" s="17"/>
      <c r="ER31" s="16"/>
      <c r="ES31" s="17"/>
      <c r="ET31" s="16"/>
      <c r="EU31" s="17"/>
      <c r="EV31" s="16"/>
      <c r="EW31" s="15"/>
      <c r="EX31" s="16"/>
      <c r="EY31" s="15"/>
      <c r="EZ31" s="16"/>
      <c r="FA31" s="15"/>
      <c r="FB31" s="16"/>
      <c r="FC31" s="15"/>
      <c r="FD31" s="16"/>
      <c r="FE31" s="15"/>
      <c r="FF31" s="16"/>
      <c r="FG31" s="15"/>
      <c r="FH31" s="16"/>
      <c r="FI31" s="20">
        <f t="shared" si="2"/>
        <v>54560</v>
      </c>
      <c r="FJ31" s="20">
        <f t="shared" si="3"/>
        <v>37200</v>
      </c>
      <c r="FK31" s="21">
        <f t="shared" si="4"/>
        <v>17360</v>
      </c>
      <c r="FL31" s="1" t="str">
        <f t="shared" si="7"/>
        <v/>
      </c>
    </row>
    <row r="32" spans="1:168" ht="25.5" customHeight="1">
      <c r="A32" s="239">
        <v>2200024</v>
      </c>
      <c r="B32" s="25" t="s">
        <v>594</v>
      </c>
      <c r="C32" s="239" t="s">
        <v>595</v>
      </c>
      <c r="D32" s="9" t="s">
        <v>1414</v>
      </c>
      <c r="E32" s="9" t="s">
        <v>1411</v>
      </c>
      <c r="F32" s="83" t="s">
        <v>596</v>
      </c>
      <c r="G32" s="145"/>
      <c r="H32" s="24"/>
      <c r="I32" s="313"/>
      <c r="J32" s="24"/>
      <c r="K32" s="62">
        <v>6600</v>
      </c>
      <c r="L32" s="24" t="s">
        <v>1564</v>
      </c>
      <c r="M32" s="246">
        <f t="shared" si="0"/>
        <v>57080</v>
      </c>
      <c r="N32" s="14">
        <f t="shared" si="5"/>
        <v>0</v>
      </c>
      <c r="O32" s="15">
        <v>1500</v>
      </c>
      <c r="P32" s="15">
        <v>1000</v>
      </c>
      <c r="Q32" s="15">
        <v>5000</v>
      </c>
      <c r="R32" s="15">
        <v>8000</v>
      </c>
      <c r="S32" s="182"/>
      <c r="T32" s="16">
        <v>1500</v>
      </c>
      <c r="U32" s="16">
        <v>1000</v>
      </c>
      <c r="V32" s="16">
        <v>5000</v>
      </c>
      <c r="W32" s="16">
        <v>8000</v>
      </c>
      <c r="X32" s="182"/>
      <c r="Y32" s="16">
        <f>IF(($CB32-SUM($T32:X32))&gt;=$K32*0.7,$K32*0.7,($CB32-SUM($T32:X32)))</f>
        <v>4620</v>
      </c>
      <c r="Z32" s="16">
        <f>IF(($CB32-SUM($T32:Y32))&gt;=$K32*0.7,$K32*0.7,($CB32-SUM($T32:Y32)))</f>
        <v>4620</v>
      </c>
      <c r="AA32" s="16">
        <f>IF(($CB32-SUM($T32:Z32))&gt;=$K32*0.7,$K32*0.7,($CB32-SUM($T32:Z32)))</f>
        <v>4620</v>
      </c>
      <c r="AB32" s="16">
        <f>IF(($CB32-SUM($T32:AA32))&gt;=$K32*0.7,$K32*0.7,($CB32-SUM($T32:AA32)))</f>
        <v>4620</v>
      </c>
      <c r="AC32" s="16">
        <f>IF(($CB32-SUM($T32:AB32))&gt;=$K32*0.7,$K32*0.7,($CB32-SUM($T32:AB32)))</f>
        <v>4620</v>
      </c>
      <c r="AD32" s="16">
        <f>IF(($CB32-SUM($T32:AC32))&gt;=$K32*0.7,$K32*0.7,($CB32-SUM($T32:AC32)))</f>
        <v>4620</v>
      </c>
      <c r="AE32" s="16">
        <f>IF(($CB32-SUM($T32:AD32))&gt;=$K32*0.7,$K32*0.7,($CB32-SUM($T32:AD32)))</f>
        <v>4620</v>
      </c>
      <c r="AF32" s="16">
        <f>IF(($CB32-SUM($T32:AE32))&gt;=$K32*0.7,$K32*0.7,($CB32-SUM($T32:AE32)))</f>
        <v>4620</v>
      </c>
      <c r="AG32" s="16">
        <f>IF(($CB32-SUM($T32:AF32))&gt;=$K32*0.7,$K32*0.7,($CB32-SUM($T32:AF32)))</f>
        <v>4620</v>
      </c>
      <c r="AH32" s="16">
        <f>IF(($CB32-SUM($T32:AG32))&gt;=$K32*0.7,$K32*0.7,($CB32-SUM($T32:AG32)))</f>
        <v>0</v>
      </c>
      <c r="AI32" s="16">
        <f>IF(($CB32-SUM($T32:AH32))&gt;=$K32*0.7,$K32*0.7,($CB32-SUM($T32:AH32)))</f>
        <v>0</v>
      </c>
      <c r="AJ32" s="16">
        <f>IF(($CB32-SUM($T32:AI32))&gt;=$K32*0.7,$K32*0.7,($CB32-SUM($T32:AI32)))</f>
        <v>0</v>
      </c>
      <c r="AK32" s="16">
        <f>IF(($CB32-SUM($T32:AJ32))&gt;=$K32*0.7,$K32*0.7,($CB32-SUM($T32:AJ32)))</f>
        <v>0</v>
      </c>
      <c r="AL32" s="16">
        <f>IF(($CB32-SUM($T32:AK32))&gt;=$K32*0.7,$K32*0.7,($CB32-SUM($T32:AK32)))</f>
        <v>0</v>
      </c>
      <c r="AM32" s="16">
        <f>IF(($CB32-SUM($T32:AL32))&gt;=$K32*0.7,$K32*0.7,($CB32-SUM($T32:AL32)))</f>
        <v>0</v>
      </c>
      <c r="AN32" s="16">
        <f>IF(($CB32-SUM($T32:AM32))&gt;=$K32*0.7,$K32*0.7,($CB32-SUM($T32:AM32)))</f>
        <v>0</v>
      </c>
      <c r="AO32" s="16">
        <f>IF(($CB32-SUM($T32:AN32))&gt;=$K32*0.7,$K32*0.7,($CB32-SUM($T32:AN32)))</f>
        <v>0</v>
      </c>
      <c r="AP32" s="16">
        <f>IF(($CB32-SUM($T32:AO32))&gt;=$K32*0.7,$K32*0.7,($CB32-SUM($T32:AO32)))</f>
        <v>0</v>
      </c>
      <c r="AQ32" s="16">
        <f>IF(($CB32-SUM($T32:AP32))&gt;=$K32*0.7,$K32*0.7,($CB32-SUM($T32:AP32)))</f>
        <v>0</v>
      </c>
      <c r="AR32" s="16">
        <f>IF(($CB32-SUM($T32:AQ32))&gt;=$K32*0.7,$K32*0.7,($CB32-SUM($T32:AQ32)))</f>
        <v>0</v>
      </c>
      <c r="AS32" s="16">
        <f>IF(($CB32-SUM($T32:AR32))&gt;=$K32*0.7,$K32*0.7,($CB32-SUM($T32:AR32)))</f>
        <v>0</v>
      </c>
      <c r="AT32" s="16">
        <f>IF(($CB32-SUM($T32:AS32))&gt;=$K32*0.7,$K32*0.7,($CB32-SUM($T32:AS32)))</f>
        <v>0</v>
      </c>
      <c r="AU32" s="16">
        <f>IF(($CB32-SUM($T32:AT32))&gt;=$K32*0.7,$K32*0.7,($CB32-SUM($T32:AT32)))</f>
        <v>0</v>
      </c>
      <c r="AV32" s="16">
        <f>IF(($CB32-SUM($T32:AU32))&gt;=$K32*0.7,$K32*0.7,($CB32-SUM($T32:AU32)))</f>
        <v>0</v>
      </c>
      <c r="AW32" s="182">
        <f t="shared" si="1"/>
        <v>57080</v>
      </c>
      <c r="AX32" s="182">
        <f>IF(LinkRpt!B$4=LinkRpt!B$2,VLOOKUP(LinkRpt!$A28,Rpt,LinkRpt!B$2+1),"")</f>
        <v>57080</v>
      </c>
      <c r="AY32" s="182">
        <f>IF(LinkRpt!C$4=LinkRpt!C$2,VLOOKUP(LinkRpt!$A28,Rpt,LinkRpt!C$2+1),"")</f>
        <v>0</v>
      </c>
      <c r="AZ32" s="182">
        <f>IF(LinkRpt!D$4=LinkRpt!D$2,VLOOKUP(LinkRpt!$A28,Rpt,LinkRpt!D$2+1),"")</f>
        <v>0</v>
      </c>
      <c r="BA32" s="182" t="str">
        <f>IF(LinkRpt!E$4=LinkRpt!E$2,VLOOKUP(LinkRpt!$A28,Rpt,LinkRpt!E$2+1),"")</f>
        <v/>
      </c>
      <c r="BB32" s="182">
        <f>IF(LinkRpt!F$4=LinkRpt!F$2,VLOOKUP(LinkRpt!$A28,Rpt,LinkRpt!F$2+1),"")</f>
        <v>0</v>
      </c>
      <c r="BC32" s="182">
        <f>IF(LinkRpt!G$4=LinkRpt!G$2,VLOOKUP(LinkRpt!$A28,Rpt,LinkRpt!G$2+1),"")</f>
        <v>0</v>
      </c>
      <c r="BD32" s="182">
        <f>IF(LinkRpt!H$4=LinkRpt!H$2,VLOOKUP(LinkRpt!$A28,Rpt,LinkRpt!H$2+1),"")</f>
        <v>0</v>
      </c>
      <c r="BE32" s="182" t="str">
        <f>IF(LinkRpt!I$4=LinkRpt!I$2,VLOOKUP(LinkRpt!$A28,Rpt,LinkRpt!I$2+1),"")</f>
        <v/>
      </c>
      <c r="BF32" s="182" t="str">
        <f>IF(LinkRpt!J$4=LinkRpt!J$2,VLOOKUP(LinkRpt!$A28,Rpt,LinkRpt!J$2+1),"")</f>
        <v/>
      </c>
      <c r="BG32" s="182" t="str">
        <f>IF(LinkRpt!K$4=LinkRpt!K$2,VLOOKUP(LinkRpt!$A28,Rpt,LinkRpt!K$2+1),"")</f>
        <v/>
      </c>
      <c r="BH32" s="182" t="str">
        <f>IF(LinkRpt!L$4=LinkRpt!L$2,VLOOKUP(LinkRpt!$A28,Rpt,LinkRpt!L$2+1),"")</f>
        <v/>
      </c>
      <c r="BI32" s="182" t="str">
        <f>IF(LinkRpt!M$4=LinkRpt!M$2,VLOOKUP(LinkRpt!$A28,Rpt,LinkRpt!M$2+1),"")</f>
        <v/>
      </c>
      <c r="BJ32" s="182" t="str">
        <f>IF(LinkRpt!N$4=LinkRpt!N$2,VLOOKUP(LinkRpt!$A28,Rpt,LinkRpt!N$2+1),"")</f>
        <v/>
      </c>
      <c r="BK32" s="182" t="str">
        <f>IF(LinkRpt!O$4=LinkRpt!O$2,VLOOKUP(LinkRpt!$A28,Rpt,LinkRpt!O$2+1),"")</f>
        <v/>
      </c>
      <c r="BL32" s="182" t="str">
        <f>IF(LinkRpt!P$4=LinkRpt!P$2,VLOOKUP(LinkRpt!$A28,Rpt,LinkRpt!P$2+1),"")</f>
        <v/>
      </c>
      <c r="BM32" s="182" t="str">
        <f>IF(LinkRpt!Q$4=LinkRpt!Q$2,VLOOKUP(LinkRpt!$A28,Rpt,LinkRpt!Q$2+1),"")</f>
        <v/>
      </c>
      <c r="BN32" s="182" t="str">
        <f>IF(LinkRpt!R$4=LinkRpt!R$2,VLOOKUP(LinkRpt!$A28,Rpt,LinkRpt!R$2+1),"")</f>
        <v/>
      </c>
      <c r="BO32" s="182" t="str">
        <f>IF(LinkRpt!S$4=LinkRpt!S$2,VLOOKUP(LinkRpt!$A28,Rpt,LinkRpt!S$2+1),"")</f>
        <v/>
      </c>
      <c r="BP32" s="182" t="str">
        <f>IF(LinkRpt!T$4=LinkRpt!T$2,VLOOKUP(LinkRpt!$A28,Rpt,LinkRpt!T$2+1),"")</f>
        <v/>
      </c>
      <c r="BQ32" s="182" t="str">
        <f>IF(LinkRpt!U$4=LinkRpt!U$2,VLOOKUP(LinkRpt!$A28,Rpt,LinkRpt!U$2+1),"")</f>
        <v/>
      </c>
      <c r="BR32" s="182" t="str">
        <f>IF(LinkRpt!V$4=LinkRpt!V$2,VLOOKUP(LinkRpt!$A28,Rpt,LinkRpt!V$2+1),"")</f>
        <v/>
      </c>
      <c r="BS32" s="182" t="str">
        <f>IF(LinkRpt!W$4=LinkRpt!W$2,VLOOKUP(LinkRpt!$A28,Rpt,LinkRpt!W$2+1),"")</f>
        <v/>
      </c>
      <c r="BT32" s="182" t="str">
        <f>IF(LinkRpt!X$4=LinkRpt!X$2,VLOOKUP(LinkRpt!$A28,Rpt,LinkRpt!X$2+1),"")</f>
        <v/>
      </c>
      <c r="BU32" s="182" t="str">
        <f>IF(LinkRpt!Y$4=LinkRpt!Y$2,VLOOKUP(LinkRpt!$A28,Rpt,LinkRpt!Y$2+1),"")</f>
        <v/>
      </c>
      <c r="BV32" s="182" t="str">
        <f>IF(LinkRpt!Z$4=LinkRpt!Z$2,VLOOKUP(LinkRpt!$A28,Rpt,LinkRpt!Z$2+1),"")</f>
        <v/>
      </c>
      <c r="BW32" s="182" t="str">
        <f>IF(LinkRpt!AA$4=LinkRpt!AA$2,VLOOKUP(LinkRpt!$A28,Rpt,LinkRpt!AA$2+1),"")</f>
        <v/>
      </c>
      <c r="BX32" s="182" t="str">
        <f>IF(LinkRpt!AB$4=LinkRpt!AB$2,VLOOKUP(LinkRpt!$A28,Rpt,LinkRpt!AB$2+1),"")</f>
        <v/>
      </c>
      <c r="BY32" s="182" t="str">
        <f>IF(LinkRpt!AC$4=LinkRpt!AC$2,VLOOKUP(LinkRpt!$A28,Rpt,LinkRpt!AC$2+1),"")</f>
        <v/>
      </c>
      <c r="BZ32" s="182" t="str">
        <f>IF(LinkRpt!AD$4=LinkRpt!AD$2,VLOOKUP(LinkRpt!$A28,Rpt,LinkRpt!AD$2+1),"")</f>
        <v/>
      </c>
      <c r="CA32" s="182" t="str">
        <f>IF(LinkRpt!AE$4=LinkRpt!AE$2,VLOOKUP(LinkRpt!$A28,Rpt,LinkRpt!AE$2+1),"")</f>
        <v/>
      </c>
      <c r="CB32" s="182">
        <f t="shared" si="6"/>
        <v>57080</v>
      </c>
      <c r="CC32" s="15">
        <v>1500</v>
      </c>
      <c r="CD32" s="16">
        <v>1500</v>
      </c>
      <c r="CE32" s="15">
        <v>1000</v>
      </c>
      <c r="CF32" s="16">
        <v>1000</v>
      </c>
      <c r="CG32" s="15">
        <v>5000</v>
      </c>
      <c r="CH32" s="16">
        <v>5000</v>
      </c>
      <c r="CI32" s="15">
        <v>8000</v>
      </c>
      <c r="CJ32" s="16">
        <v>1500</v>
      </c>
      <c r="CK32" s="15"/>
      <c r="CL32" s="16"/>
      <c r="CM32" s="18">
        <v>4620</v>
      </c>
      <c r="CN32" s="90">
        <v>4620</v>
      </c>
      <c r="CO32" s="18">
        <v>4620</v>
      </c>
      <c r="CP32" s="16">
        <v>4620</v>
      </c>
      <c r="CQ32" s="18">
        <v>4620</v>
      </c>
      <c r="CR32" s="16">
        <v>4620</v>
      </c>
      <c r="CS32" s="18">
        <v>4620</v>
      </c>
      <c r="CT32" s="16">
        <v>4620</v>
      </c>
      <c r="CU32" s="18">
        <v>4620</v>
      </c>
      <c r="CV32" s="16">
        <v>11120</v>
      </c>
      <c r="CW32" s="18">
        <v>4620</v>
      </c>
      <c r="CX32" s="16">
        <v>4620</v>
      </c>
      <c r="CY32" s="18">
        <v>4620</v>
      </c>
      <c r="CZ32" s="16">
        <v>4620</v>
      </c>
      <c r="DA32" s="18">
        <v>4620</v>
      </c>
      <c r="DB32" s="16">
        <v>4620</v>
      </c>
      <c r="DC32" s="18">
        <v>4620</v>
      </c>
      <c r="DD32" s="16">
        <v>4620</v>
      </c>
      <c r="DE32" s="85"/>
      <c r="DF32" s="16"/>
      <c r="DG32" s="85"/>
      <c r="DH32" s="16"/>
      <c r="DI32" s="85"/>
      <c r="DJ32" s="16"/>
      <c r="DK32" s="82"/>
      <c r="DL32" s="85"/>
      <c r="DM32" s="16"/>
      <c r="DN32" s="85"/>
      <c r="DO32" s="16"/>
      <c r="DP32" s="85"/>
      <c r="DQ32" s="16"/>
      <c r="DR32" s="85"/>
      <c r="DS32" s="16"/>
      <c r="DT32" s="85"/>
      <c r="DU32" s="16"/>
      <c r="DV32" s="85"/>
      <c r="DW32" s="16"/>
      <c r="DX32" s="85"/>
      <c r="DY32" s="16"/>
      <c r="DZ32" s="85"/>
      <c r="EA32" s="16"/>
      <c r="EB32" s="85"/>
      <c r="EC32" s="16"/>
      <c r="ED32" s="85"/>
      <c r="EE32" s="16"/>
      <c r="EF32" s="85"/>
      <c r="EG32" s="16"/>
      <c r="EH32" s="17"/>
      <c r="EI32" s="16"/>
      <c r="EJ32" s="19"/>
      <c r="EK32" s="17"/>
      <c r="EL32" s="16"/>
      <c r="EM32" s="17"/>
      <c r="EN32" s="16"/>
      <c r="EO32" s="17"/>
      <c r="EP32" s="16"/>
      <c r="EQ32" s="17"/>
      <c r="ER32" s="16"/>
      <c r="ES32" s="17"/>
      <c r="ET32" s="16"/>
      <c r="EU32" s="17"/>
      <c r="EV32" s="16"/>
      <c r="EW32" s="15"/>
      <c r="EX32" s="16"/>
      <c r="EY32" s="15"/>
      <c r="EZ32" s="16"/>
      <c r="FA32" s="15"/>
      <c r="FB32" s="16"/>
      <c r="FC32" s="15"/>
      <c r="FD32" s="16"/>
      <c r="FE32" s="15"/>
      <c r="FF32" s="16"/>
      <c r="FG32" s="15"/>
      <c r="FH32" s="16"/>
      <c r="FI32" s="20">
        <f t="shared" si="2"/>
        <v>57080</v>
      </c>
      <c r="FJ32" s="20">
        <f t="shared" si="3"/>
        <v>57080</v>
      </c>
      <c r="FK32" s="21">
        <f t="shared" si="4"/>
        <v>0</v>
      </c>
      <c r="FL32" s="1" t="str">
        <f t="shared" si="7"/>
        <v/>
      </c>
    </row>
    <row r="33" spans="1:168" ht="25.5" customHeight="1">
      <c r="A33" s="239">
        <v>2200025</v>
      </c>
      <c r="B33" s="25" t="s">
        <v>68</v>
      </c>
      <c r="C33" s="239" t="s">
        <v>69</v>
      </c>
      <c r="D33" s="9" t="s">
        <v>1414</v>
      </c>
      <c r="E33" s="9" t="s">
        <v>1412</v>
      </c>
      <c r="F33" s="10" t="s">
        <v>70</v>
      </c>
      <c r="G33" s="22"/>
      <c r="H33" s="84" t="s">
        <v>1422</v>
      </c>
      <c r="I33" s="314"/>
      <c r="J33" s="84"/>
      <c r="K33" s="12">
        <v>3300</v>
      </c>
      <c r="L33" s="23" t="s">
        <v>1564</v>
      </c>
      <c r="M33" s="246">
        <f t="shared" si="0"/>
        <v>36290</v>
      </c>
      <c r="N33" s="14">
        <f t="shared" si="5"/>
        <v>2310</v>
      </c>
      <c r="O33" s="15">
        <v>1500</v>
      </c>
      <c r="P33" s="15">
        <v>1000</v>
      </c>
      <c r="Q33" s="15">
        <v>5000</v>
      </c>
      <c r="R33" s="15">
        <v>8000</v>
      </c>
      <c r="S33" s="182"/>
      <c r="T33" s="16">
        <v>1500</v>
      </c>
      <c r="U33" s="16">
        <v>1000</v>
      </c>
      <c r="V33" s="16">
        <v>5000</v>
      </c>
      <c r="W33" s="16">
        <v>8000</v>
      </c>
      <c r="X33" s="182"/>
      <c r="Y33" s="16">
        <f>IF(($CB33-SUM($T33:X33))&gt;=$K33*0.7,$K33*0.7,($CB33-SUM($T33:X33)))</f>
        <v>2310</v>
      </c>
      <c r="Z33" s="16">
        <f>IF(($CB33-SUM($T33:Y33))&gt;=$K33*0.7,$K33*0.7,($CB33-SUM($T33:Y33)))</f>
        <v>2310</v>
      </c>
      <c r="AA33" s="16">
        <f>IF(($CB33-SUM($T33:Z33))&gt;=$K33*0.7,$K33*0.7,($CB33-SUM($T33:Z33)))</f>
        <v>2310</v>
      </c>
      <c r="AB33" s="16">
        <f>IF(($CB33-SUM($T33:AA33))&gt;=$K33*0.7,$K33*0.7,($CB33-SUM($T33:AA33)))</f>
        <v>2310</v>
      </c>
      <c r="AC33" s="16">
        <f>IF(($CB33-SUM($T33:AB33))&gt;=$K33*0.7,$K33*0.7,($CB33-SUM($T33:AB33)))</f>
        <v>2310</v>
      </c>
      <c r="AD33" s="16">
        <f>IF(($CB33-SUM($T33:AC33))&gt;=$K33*0.7,$K33*0.7,($CB33-SUM($T33:AC33)))</f>
        <v>2310</v>
      </c>
      <c r="AE33" s="16">
        <f>IF(($CB33-SUM($T33:AD33))&gt;=$K33*0.7,$K33*0.7,($CB33-SUM($T33:AD33)))</f>
        <v>2310</v>
      </c>
      <c r="AF33" s="16">
        <f>IF(($CB33-SUM($T33:AE33))&gt;=$K33*0.7,$K33*0.7,($CB33-SUM($T33:AE33)))</f>
        <v>2310</v>
      </c>
      <c r="AG33" s="16">
        <f>IF(($CB33-SUM($T33:AF33))&gt;=$K33*0.7,$K33*0.7,($CB33-SUM($T33:AF33)))</f>
        <v>0</v>
      </c>
      <c r="AH33" s="16">
        <f>IF(($CB33-SUM($T33:AG33))&gt;=$K33*0.7,$K33*0.7,($CB33-SUM($T33:AG33)))</f>
        <v>0</v>
      </c>
      <c r="AI33" s="16">
        <f>IF(($CB33-SUM($T33:AH33))&gt;=$K33*0.7,$K33*0.7,($CB33-SUM($T33:AH33)))</f>
        <v>0</v>
      </c>
      <c r="AJ33" s="16">
        <f>IF(($CB33-SUM($T33:AI33))&gt;=$K33*0.7,$K33*0.7,($CB33-SUM($T33:AI33)))</f>
        <v>0</v>
      </c>
      <c r="AK33" s="16">
        <f>IF(($CB33-SUM($T33:AJ33))&gt;=$K33*0.7,$K33*0.7,($CB33-SUM($T33:AJ33)))</f>
        <v>0</v>
      </c>
      <c r="AL33" s="16">
        <f>IF(($CB33-SUM($T33:AK33))&gt;=$K33*0.7,$K33*0.7,($CB33-SUM($T33:AK33)))</f>
        <v>0</v>
      </c>
      <c r="AM33" s="16">
        <f>IF(($CB33-SUM($T33:AL33))&gt;=$K33*0.7,$K33*0.7,($CB33-SUM($T33:AL33)))</f>
        <v>0</v>
      </c>
      <c r="AN33" s="16">
        <f>IF(($CB33-SUM($T33:AM33))&gt;=$K33*0.7,$K33*0.7,($CB33-SUM($T33:AM33)))</f>
        <v>0</v>
      </c>
      <c r="AO33" s="16">
        <f>IF(($CB33-SUM($T33:AN33))&gt;=$K33*0.7,$K33*0.7,($CB33-SUM($T33:AN33)))</f>
        <v>0</v>
      </c>
      <c r="AP33" s="16">
        <f>IF(($CB33-SUM($T33:AO33))&gt;=$K33*0.7,$K33*0.7,($CB33-SUM($T33:AO33)))</f>
        <v>0</v>
      </c>
      <c r="AQ33" s="16">
        <f>IF(($CB33-SUM($T33:AP33))&gt;=$K33*0.7,$K33*0.7,($CB33-SUM($T33:AP33)))</f>
        <v>0</v>
      </c>
      <c r="AR33" s="16">
        <f>IF(($CB33-SUM($T33:AQ33))&gt;=$K33*0.7,$K33*0.7,($CB33-SUM($T33:AQ33)))</f>
        <v>0</v>
      </c>
      <c r="AS33" s="16">
        <f>IF(($CB33-SUM($T33:AR33))&gt;=$K33*0.7,$K33*0.7,($CB33-SUM($T33:AR33)))</f>
        <v>0</v>
      </c>
      <c r="AT33" s="16">
        <f>IF(($CB33-SUM($T33:AS33))&gt;=$K33*0.7,$K33*0.7,($CB33-SUM($T33:AS33)))</f>
        <v>0</v>
      </c>
      <c r="AU33" s="16">
        <f>IF(($CB33-SUM($T33:AT33))&gt;=$K33*0.7,$K33*0.7,($CB33-SUM($T33:AT33)))</f>
        <v>0</v>
      </c>
      <c r="AV33" s="16">
        <f>IF(($CB33-SUM($T33:AU33))&gt;=$K33*0.7,$K33*0.7,($CB33-SUM($T33:AU33)))</f>
        <v>0</v>
      </c>
      <c r="AW33" s="182">
        <f t="shared" si="1"/>
        <v>33980</v>
      </c>
      <c r="AX33" s="182">
        <f>IF(LinkRpt!B$4=LinkRpt!B$2,VLOOKUP(LinkRpt!$A29,Rpt,LinkRpt!B$2+1),"")</f>
        <v>33980</v>
      </c>
      <c r="AY33" s="182">
        <f>IF(LinkRpt!C$4=LinkRpt!C$2,VLOOKUP(LinkRpt!$A29,Rpt,LinkRpt!C$2+1),"")</f>
        <v>0</v>
      </c>
      <c r="AZ33" s="182">
        <f>IF(LinkRpt!D$4=LinkRpt!D$2,VLOOKUP(LinkRpt!$A29,Rpt,LinkRpt!D$2+1),"")</f>
        <v>0</v>
      </c>
      <c r="BA33" s="182" t="str">
        <f>IF(LinkRpt!E$4=LinkRpt!E$2,VLOOKUP(LinkRpt!$A29,Rpt,LinkRpt!E$2+1),"")</f>
        <v/>
      </c>
      <c r="BB33" s="182">
        <f>IF(LinkRpt!F$4=LinkRpt!F$2,VLOOKUP(LinkRpt!$A29,Rpt,LinkRpt!F$2+1),"")</f>
        <v>0</v>
      </c>
      <c r="BC33" s="182">
        <f>IF(LinkRpt!G$4=LinkRpt!G$2,VLOOKUP(LinkRpt!$A29,Rpt,LinkRpt!G$2+1),"")</f>
        <v>0</v>
      </c>
      <c r="BD33" s="182">
        <f>IF(LinkRpt!H$4=LinkRpt!H$2,VLOOKUP(LinkRpt!$A29,Rpt,LinkRpt!H$2+1),"")</f>
        <v>0</v>
      </c>
      <c r="BE33" s="182" t="str">
        <f>IF(LinkRpt!I$4=LinkRpt!I$2,VLOOKUP(LinkRpt!$A29,Rpt,LinkRpt!I$2+1),"")</f>
        <v/>
      </c>
      <c r="BF33" s="182" t="str">
        <f>IF(LinkRpt!J$4=LinkRpt!J$2,VLOOKUP(LinkRpt!$A29,Rpt,LinkRpt!J$2+1),"")</f>
        <v/>
      </c>
      <c r="BG33" s="182" t="str">
        <f>IF(LinkRpt!K$4=LinkRpt!K$2,VLOOKUP(LinkRpt!$A29,Rpt,LinkRpt!K$2+1),"")</f>
        <v/>
      </c>
      <c r="BH33" s="182" t="str">
        <f>IF(LinkRpt!L$4=LinkRpt!L$2,VLOOKUP(LinkRpt!$A29,Rpt,LinkRpt!L$2+1),"")</f>
        <v/>
      </c>
      <c r="BI33" s="182" t="str">
        <f>IF(LinkRpt!M$4=LinkRpt!M$2,VLOOKUP(LinkRpt!$A29,Rpt,LinkRpt!M$2+1),"")</f>
        <v/>
      </c>
      <c r="BJ33" s="182" t="str">
        <f>IF(LinkRpt!N$4=LinkRpt!N$2,VLOOKUP(LinkRpt!$A29,Rpt,LinkRpt!N$2+1),"")</f>
        <v/>
      </c>
      <c r="BK33" s="182" t="str">
        <f>IF(LinkRpt!O$4=LinkRpt!O$2,VLOOKUP(LinkRpt!$A29,Rpt,LinkRpt!O$2+1),"")</f>
        <v/>
      </c>
      <c r="BL33" s="182" t="str">
        <f>IF(LinkRpt!P$4=LinkRpt!P$2,VLOOKUP(LinkRpt!$A29,Rpt,LinkRpt!P$2+1),"")</f>
        <v/>
      </c>
      <c r="BM33" s="182" t="str">
        <f>IF(LinkRpt!Q$4=LinkRpt!Q$2,VLOOKUP(LinkRpt!$A29,Rpt,LinkRpt!Q$2+1),"")</f>
        <v/>
      </c>
      <c r="BN33" s="182" t="str">
        <f>IF(LinkRpt!R$4=LinkRpt!R$2,VLOOKUP(LinkRpt!$A29,Rpt,LinkRpt!R$2+1),"")</f>
        <v/>
      </c>
      <c r="BO33" s="182" t="str">
        <f>IF(LinkRpt!S$4=LinkRpt!S$2,VLOOKUP(LinkRpt!$A29,Rpt,LinkRpt!S$2+1),"")</f>
        <v/>
      </c>
      <c r="BP33" s="182" t="str">
        <f>IF(LinkRpt!T$4=LinkRpt!T$2,VLOOKUP(LinkRpt!$A29,Rpt,LinkRpt!T$2+1),"")</f>
        <v/>
      </c>
      <c r="BQ33" s="182" t="str">
        <f>IF(LinkRpt!U$4=LinkRpt!U$2,VLOOKUP(LinkRpt!$A29,Rpt,LinkRpt!U$2+1),"")</f>
        <v/>
      </c>
      <c r="BR33" s="182" t="str">
        <f>IF(LinkRpt!V$4=LinkRpt!V$2,VLOOKUP(LinkRpt!$A29,Rpt,LinkRpt!V$2+1),"")</f>
        <v/>
      </c>
      <c r="BS33" s="182" t="str">
        <f>IF(LinkRpt!W$4=LinkRpt!W$2,VLOOKUP(LinkRpt!$A29,Rpt,LinkRpt!W$2+1),"")</f>
        <v/>
      </c>
      <c r="BT33" s="182" t="str">
        <f>IF(LinkRpt!X$4=LinkRpt!X$2,VLOOKUP(LinkRpt!$A29,Rpt,LinkRpt!X$2+1),"")</f>
        <v/>
      </c>
      <c r="BU33" s="182" t="str">
        <f>IF(LinkRpt!Y$4=LinkRpt!Y$2,VLOOKUP(LinkRpt!$A29,Rpt,LinkRpt!Y$2+1),"")</f>
        <v/>
      </c>
      <c r="BV33" s="182" t="str">
        <f>IF(LinkRpt!Z$4=LinkRpt!Z$2,VLOOKUP(LinkRpt!$A29,Rpt,LinkRpt!Z$2+1),"")</f>
        <v/>
      </c>
      <c r="BW33" s="182" t="str">
        <f>IF(LinkRpt!AA$4=LinkRpt!AA$2,VLOOKUP(LinkRpt!$A29,Rpt,LinkRpt!AA$2+1),"")</f>
        <v/>
      </c>
      <c r="BX33" s="182" t="str">
        <f>IF(LinkRpt!AB$4=LinkRpt!AB$2,VLOOKUP(LinkRpt!$A29,Rpt,LinkRpt!AB$2+1),"")</f>
        <v/>
      </c>
      <c r="BY33" s="182" t="str">
        <f>IF(LinkRpt!AC$4=LinkRpt!AC$2,VLOOKUP(LinkRpt!$A29,Rpt,LinkRpt!AC$2+1),"")</f>
        <v/>
      </c>
      <c r="BZ33" s="182" t="str">
        <f>IF(LinkRpt!AD$4=LinkRpt!AD$2,VLOOKUP(LinkRpt!$A29,Rpt,LinkRpt!AD$2+1),"")</f>
        <v/>
      </c>
      <c r="CA33" s="182" t="str">
        <f>IF(LinkRpt!AE$4=LinkRpt!AE$2,VLOOKUP(LinkRpt!$A29,Rpt,LinkRpt!AE$2+1),"")</f>
        <v/>
      </c>
      <c r="CB33" s="182">
        <f t="shared" si="6"/>
        <v>33980</v>
      </c>
      <c r="CC33" s="15">
        <v>1500</v>
      </c>
      <c r="CD33" s="16">
        <v>1500</v>
      </c>
      <c r="CE33" s="15">
        <v>1000</v>
      </c>
      <c r="CF33" s="16">
        <v>1000</v>
      </c>
      <c r="CG33" s="15">
        <v>5000</v>
      </c>
      <c r="CH33" s="16">
        <v>5000</v>
      </c>
      <c r="CI33" s="15">
        <v>8000</v>
      </c>
      <c r="CJ33" s="16">
        <f>1500+0</f>
        <v>1500</v>
      </c>
      <c r="CK33" s="17"/>
      <c r="CL33" s="16"/>
      <c r="CM33" s="15"/>
      <c r="CN33" s="16"/>
      <c r="CO33" s="18">
        <v>2310</v>
      </c>
      <c r="CP33" s="16">
        <v>8810</v>
      </c>
      <c r="CQ33" s="18">
        <v>2310</v>
      </c>
      <c r="CR33" s="16">
        <v>2310</v>
      </c>
      <c r="CS33" s="18">
        <v>2310</v>
      </c>
      <c r="CT33" s="16">
        <v>2310</v>
      </c>
      <c r="CU33" s="18">
        <v>2310</v>
      </c>
      <c r="CV33" s="16">
        <v>2310</v>
      </c>
      <c r="CW33" s="18">
        <v>2310</v>
      </c>
      <c r="CX33" s="16"/>
      <c r="CY33" s="18">
        <v>2310</v>
      </c>
      <c r="CZ33" s="16">
        <f>2310+2310</f>
        <v>4620</v>
      </c>
      <c r="DA33" s="18">
        <v>2310</v>
      </c>
      <c r="DB33" s="16"/>
      <c r="DC33" s="18">
        <v>2310</v>
      </c>
      <c r="DD33" s="16">
        <v>2310</v>
      </c>
      <c r="DE33" s="18">
        <v>2310</v>
      </c>
      <c r="DF33" s="16">
        <v>2310</v>
      </c>
      <c r="DG33" s="17"/>
      <c r="DH33" s="16"/>
      <c r="DI33" s="17"/>
      <c r="DJ33" s="16"/>
      <c r="DK33" s="82"/>
      <c r="DL33" s="85"/>
      <c r="DM33" s="16"/>
      <c r="DN33" s="85"/>
      <c r="DO33" s="16"/>
      <c r="DP33" s="85"/>
      <c r="DQ33" s="16"/>
      <c r="DR33" s="85"/>
      <c r="DS33" s="16"/>
      <c r="DT33" s="85"/>
      <c r="DU33" s="16"/>
      <c r="DV33" s="85"/>
      <c r="DW33" s="16"/>
      <c r="DX33" s="85"/>
      <c r="DY33" s="16"/>
      <c r="DZ33" s="85"/>
      <c r="EA33" s="16"/>
      <c r="EB33" s="85"/>
      <c r="EC33" s="16"/>
      <c r="ED33" s="85"/>
      <c r="EE33" s="16"/>
      <c r="EF33" s="85"/>
      <c r="EG33" s="16"/>
      <c r="EH33" s="17"/>
      <c r="EI33" s="16"/>
      <c r="EJ33" s="19"/>
      <c r="EK33" s="17"/>
      <c r="EL33" s="16"/>
      <c r="EM33" s="17"/>
      <c r="EN33" s="16"/>
      <c r="EO33" s="17"/>
      <c r="EP33" s="16"/>
      <c r="EQ33" s="17"/>
      <c r="ER33" s="16"/>
      <c r="ES33" s="17"/>
      <c r="ET33" s="16"/>
      <c r="EU33" s="17"/>
      <c r="EV33" s="16"/>
      <c r="EW33" s="15"/>
      <c r="EX33" s="16"/>
      <c r="EY33" s="15"/>
      <c r="EZ33" s="16"/>
      <c r="FA33" s="15"/>
      <c r="FB33" s="16"/>
      <c r="FC33" s="15"/>
      <c r="FD33" s="16"/>
      <c r="FE33" s="15"/>
      <c r="FF33" s="16"/>
      <c r="FG33" s="15"/>
      <c r="FH33" s="16"/>
      <c r="FI33" s="20">
        <f t="shared" si="2"/>
        <v>36290</v>
      </c>
      <c r="FJ33" s="20">
        <f t="shared" si="3"/>
        <v>33980</v>
      </c>
      <c r="FK33" s="21">
        <f t="shared" si="4"/>
        <v>2310</v>
      </c>
      <c r="FL33" s="1" t="str">
        <f t="shared" si="7"/>
        <v/>
      </c>
    </row>
    <row r="34" spans="1:168" ht="25.5" customHeight="1">
      <c r="A34" s="239">
        <v>2200026</v>
      </c>
      <c r="B34" s="25" t="s">
        <v>597</v>
      </c>
      <c r="C34" s="239" t="s">
        <v>598</v>
      </c>
      <c r="D34" s="9" t="s">
        <v>1414</v>
      </c>
      <c r="E34" s="9" t="s">
        <v>1411</v>
      </c>
      <c r="F34" s="83" t="s">
        <v>599</v>
      </c>
      <c r="G34" s="145" t="s">
        <v>383</v>
      </c>
      <c r="H34" s="24" t="s">
        <v>1417</v>
      </c>
      <c r="I34" s="313"/>
      <c r="J34" s="24"/>
      <c r="K34" s="62">
        <v>6200</v>
      </c>
      <c r="L34" s="24" t="s">
        <v>1564</v>
      </c>
      <c r="M34" s="246">
        <f t="shared" si="0"/>
        <v>54560</v>
      </c>
      <c r="N34" s="14">
        <f t="shared" si="5"/>
        <v>0</v>
      </c>
      <c r="O34" s="15">
        <v>1500</v>
      </c>
      <c r="P34" s="15">
        <v>1000</v>
      </c>
      <c r="Q34" s="15">
        <v>5000</v>
      </c>
      <c r="R34" s="15">
        <v>8000</v>
      </c>
      <c r="S34" s="182"/>
      <c r="T34" s="16">
        <v>1500</v>
      </c>
      <c r="U34" s="16">
        <v>1000</v>
      </c>
      <c r="V34" s="16">
        <v>5000</v>
      </c>
      <c r="W34" s="16">
        <v>8000</v>
      </c>
      <c r="X34" s="182"/>
      <c r="Y34" s="16">
        <f>IF(($CB34-SUM($T34:X34))&gt;=$K34*0.7,$K34*0.7,($CB34-SUM($T34:X34)))</f>
        <v>4340</v>
      </c>
      <c r="Z34" s="16">
        <f>IF(($CB34-SUM($T34:Y34))&gt;=$K34*0.7,$K34*0.7,($CB34-SUM($T34:Y34)))</f>
        <v>4340</v>
      </c>
      <c r="AA34" s="16">
        <f>IF(($CB34-SUM($T34:Z34))&gt;=$K34*0.7,$K34*0.7,($CB34-SUM($T34:Z34)))</f>
        <v>4340</v>
      </c>
      <c r="AB34" s="16">
        <f>IF(($CB34-SUM($T34:AA34))&gt;=$K34*0.7,$K34*0.7,($CB34-SUM($T34:AA34)))</f>
        <v>4340</v>
      </c>
      <c r="AC34" s="16">
        <f>IF(($CB34-SUM($T34:AB34))&gt;=$K34*0.7,$K34*0.7,($CB34-SUM($T34:AB34)))</f>
        <v>4340</v>
      </c>
      <c r="AD34" s="16">
        <f>IF(($CB34-SUM($T34:AC34))&gt;=$K34*0.7,$K34*0.7,($CB34-SUM($T34:AC34)))</f>
        <v>4340</v>
      </c>
      <c r="AE34" s="16">
        <f>IF(($CB34-SUM($T34:AD34))&gt;=$K34*0.7,$K34*0.7,($CB34-SUM($T34:AD34)))</f>
        <v>4340</v>
      </c>
      <c r="AF34" s="16">
        <f>IF(($CB34-SUM($T34:AE34))&gt;=$K34*0.7,$K34*0.7,($CB34-SUM($T34:AE34)))</f>
        <v>4340</v>
      </c>
      <c r="AG34" s="16">
        <f>IF(($CB34-SUM($T34:AF34))&gt;=$K34*0.7,$K34*0.7,($CB34-SUM($T34:AF34)))</f>
        <v>4340</v>
      </c>
      <c r="AH34" s="16">
        <f>IF(($CB34-SUM($T34:AG34))&gt;=$K34*0.7,$K34*0.7,($CB34-SUM($T34:AG34)))</f>
        <v>0</v>
      </c>
      <c r="AI34" s="16">
        <f>IF(($CB34-SUM($T34:AH34))&gt;=$K34*0.7,$K34*0.7,($CB34-SUM($T34:AH34)))</f>
        <v>0</v>
      </c>
      <c r="AJ34" s="16">
        <f>IF(($CB34-SUM($T34:AI34))&gt;=$K34*0.7,$K34*0.7,($CB34-SUM($T34:AI34)))</f>
        <v>0</v>
      </c>
      <c r="AK34" s="16">
        <f>IF(($CB34-SUM($T34:AJ34))&gt;=$K34*0.7,$K34*0.7,($CB34-SUM($T34:AJ34)))</f>
        <v>0</v>
      </c>
      <c r="AL34" s="16">
        <f>IF(($CB34-SUM($T34:AK34))&gt;=$K34*0.7,$K34*0.7,($CB34-SUM($T34:AK34)))</f>
        <v>0</v>
      </c>
      <c r="AM34" s="16">
        <f>IF(($CB34-SUM($T34:AL34))&gt;=$K34*0.7,$K34*0.7,($CB34-SUM($T34:AL34)))</f>
        <v>0</v>
      </c>
      <c r="AN34" s="16">
        <f>IF(($CB34-SUM($T34:AM34))&gt;=$K34*0.7,$K34*0.7,($CB34-SUM($T34:AM34)))</f>
        <v>0</v>
      </c>
      <c r="AO34" s="16">
        <f>IF(($CB34-SUM($T34:AN34))&gt;=$K34*0.7,$K34*0.7,($CB34-SUM($T34:AN34)))</f>
        <v>0</v>
      </c>
      <c r="AP34" s="16">
        <f>IF(($CB34-SUM($T34:AO34))&gt;=$K34*0.7,$K34*0.7,($CB34-SUM($T34:AO34)))</f>
        <v>0</v>
      </c>
      <c r="AQ34" s="16">
        <f>IF(($CB34-SUM($T34:AP34))&gt;=$K34*0.7,$K34*0.7,($CB34-SUM($T34:AP34)))</f>
        <v>0</v>
      </c>
      <c r="AR34" s="16">
        <f>IF(($CB34-SUM($T34:AQ34))&gt;=$K34*0.7,$K34*0.7,($CB34-SUM($T34:AQ34)))</f>
        <v>0</v>
      </c>
      <c r="AS34" s="16">
        <f>IF(($CB34-SUM($T34:AR34))&gt;=$K34*0.7,$K34*0.7,($CB34-SUM($T34:AR34)))</f>
        <v>0</v>
      </c>
      <c r="AT34" s="16">
        <f>IF(($CB34-SUM($T34:AS34))&gt;=$K34*0.7,$K34*0.7,($CB34-SUM($T34:AS34)))</f>
        <v>0</v>
      </c>
      <c r="AU34" s="16">
        <f>IF(($CB34-SUM($T34:AT34))&gt;=$K34*0.7,$K34*0.7,($CB34-SUM($T34:AT34)))</f>
        <v>0</v>
      </c>
      <c r="AV34" s="16">
        <f>IF(($CB34-SUM($T34:AU34))&gt;=$K34*0.7,$K34*0.7,($CB34-SUM($T34:AU34)))</f>
        <v>0</v>
      </c>
      <c r="AW34" s="182">
        <f t="shared" si="1"/>
        <v>54560</v>
      </c>
      <c r="AX34" s="182">
        <f>IF(LinkRpt!B$4=LinkRpt!B$2,VLOOKUP(LinkRpt!$A30,Rpt,LinkRpt!B$2+1),"")</f>
        <v>50220</v>
      </c>
      <c r="AY34" s="182">
        <f>IF(LinkRpt!C$4=LinkRpt!C$2,VLOOKUP(LinkRpt!$A30,Rpt,LinkRpt!C$2+1),"")</f>
        <v>4340</v>
      </c>
      <c r="AZ34" s="182">
        <f>IF(LinkRpt!D$4=LinkRpt!D$2,VLOOKUP(LinkRpt!$A30,Rpt,LinkRpt!D$2+1),"")</f>
        <v>0</v>
      </c>
      <c r="BA34" s="182" t="str">
        <f>IF(LinkRpt!E$4=LinkRpt!E$2,VLOOKUP(LinkRpt!$A30,Rpt,LinkRpt!E$2+1),"")</f>
        <v/>
      </c>
      <c r="BB34" s="182">
        <f>IF(LinkRpt!F$4=LinkRpt!F$2,VLOOKUP(LinkRpt!$A30,Rpt,LinkRpt!F$2+1),"")</f>
        <v>0</v>
      </c>
      <c r="BC34" s="182">
        <f>IF(LinkRpt!G$4=LinkRpt!G$2,VLOOKUP(LinkRpt!$A30,Rpt,LinkRpt!G$2+1),"")</f>
        <v>0</v>
      </c>
      <c r="BD34" s="182">
        <f>IF(LinkRpt!H$4=LinkRpt!H$2,VLOOKUP(LinkRpt!$A30,Rpt,LinkRpt!H$2+1),"")</f>
        <v>0</v>
      </c>
      <c r="BE34" s="182" t="str">
        <f>IF(LinkRpt!I$4=LinkRpt!I$2,VLOOKUP(LinkRpt!$A30,Rpt,LinkRpt!I$2+1),"")</f>
        <v/>
      </c>
      <c r="BF34" s="182" t="str">
        <f>IF(LinkRpt!J$4=LinkRpt!J$2,VLOOKUP(LinkRpt!$A30,Rpt,LinkRpt!J$2+1),"")</f>
        <v/>
      </c>
      <c r="BG34" s="182" t="str">
        <f>IF(LinkRpt!K$4=LinkRpt!K$2,VLOOKUP(LinkRpt!$A30,Rpt,LinkRpt!K$2+1),"")</f>
        <v/>
      </c>
      <c r="BH34" s="182" t="str">
        <f>IF(LinkRpt!L$4=LinkRpt!L$2,VLOOKUP(LinkRpt!$A30,Rpt,LinkRpt!L$2+1),"")</f>
        <v/>
      </c>
      <c r="BI34" s="182" t="str">
        <f>IF(LinkRpt!M$4=LinkRpt!M$2,VLOOKUP(LinkRpt!$A30,Rpt,LinkRpt!M$2+1),"")</f>
        <v/>
      </c>
      <c r="BJ34" s="182" t="str">
        <f>IF(LinkRpt!N$4=LinkRpt!N$2,VLOOKUP(LinkRpt!$A30,Rpt,LinkRpt!N$2+1),"")</f>
        <v/>
      </c>
      <c r="BK34" s="182" t="str">
        <f>IF(LinkRpt!O$4=LinkRpt!O$2,VLOOKUP(LinkRpt!$A30,Rpt,LinkRpt!O$2+1),"")</f>
        <v/>
      </c>
      <c r="BL34" s="182" t="str">
        <f>IF(LinkRpt!P$4=LinkRpt!P$2,VLOOKUP(LinkRpt!$A30,Rpt,LinkRpt!P$2+1),"")</f>
        <v/>
      </c>
      <c r="BM34" s="182" t="str">
        <f>IF(LinkRpt!Q$4=LinkRpt!Q$2,VLOOKUP(LinkRpt!$A30,Rpt,LinkRpt!Q$2+1),"")</f>
        <v/>
      </c>
      <c r="BN34" s="182" t="str">
        <f>IF(LinkRpt!R$4=LinkRpt!R$2,VLOOKUP(LinkRpt!$A30,Rpt,LinkRpt!R$2+1),"")</f>
        <v/>
      </c>
      <c r="BO34" s="182" t="str">
        <f>IF(LinkRpt!S$4=LinkRpt!S$2,VLOOKUP(LinkRpt!$A30,Rpt,LinkRpt!S$2+1),"")</f>
        <v/>
      </c>
      <c r="BP34" s="182" t="str">
        <f>IF(LinkRpt!T$4=LinkRpt!T$2,VLOOKUP(LinkRpt!$A30,Rpt,LinkRpt!T$2+1),"")</f>
        <v/>
      </c>
      <c r="BQ34" s="182" t="str">
        <f>IF(LinkRpt!U$4=LinkRpt!U$2,VLOOKUP(LinkRpt!$A30,Rpt,LinkRpt!U$2+1),"")</f>
        <v/>
      </c>
      <c r="BR34" s="182" t="str">
        <f>IF(LinkRpt!V$4=LinkRpt!V$2,VLOOKUP(LinkRpt!$A30,Rpt,LinkRpt!V$2+1),"")</f>
        <v/>
      </c>
      <c r="BS34" s="182" t="str">
        <f>IF(LinkRpt!W$4=LinkRpt!W$2,VLOOKUP(LinkRpt!$A30,Rpt,LinkRpt!W$2+1),"")</f>
        <v/>
      </c>
      <c r="BT34" s="182" t="str">
        <f>IF(LinkRpt!X$4=LinkRpt!X$2,VLOOKUP(LinkRpt!$A30,Rpt,LinkRpt!X$2+1),"")</f>
        <v/>
      </c>
      <c r="BU34" s="182" t="str">
        <f>IF(LinkRpt!Y$4=LinkRpt!Y$2,VLOOKUP(LinkRpt!$A30,Rpt,LinkRpt!Y$2+1),"")</f>
        <v/>
      </c>
      <c r="BV34" s="182" t="str">
        <f>IF(LinkRpt!Z$4=LinkRpt!Z$2,VLOOKUP(LinkRpt!$A30,Rpt,LinkRpt!Z$2+1),"")</f>
        <v/>
      </c>
      <c r="BW34" s="182" t="str">
        <f>IF(LinkRpt!AA$4=LinkRpt!AA$2,VLOOKUP(LinkRpt!$A30,Rpt,LinkRpt!AA$2+1),"")</f>
        <v/>
      </c>
      <c r="BX34" s="182" t="str">
        <f>IF(LinkRpt!AB$4=LinkRpt!AB$2,VLOOKUP(LinkRpt!$A30,Rpt,LinkRpt!AB$2+1),"")</f>
        <v/>
      </c>
      <c r="BY34" s="182" t="str">
        <f>IF(LinkRpt!AC$4=LinkRpt!AC$2,VLOOKUP(LinkRpt!$A30,Rpt,LinkRpt!AC$2+1),"")</f>
        <v/>
      </c>
      <c r="BZ34" s="182" t="str">
        <f>IF(LinkRpt!AD$4=LinkRpt!AD$2,VLOOKUP(LinkRpt!$A30,Rpt,LinkRpt!AD$2+1),"")</f>
        <v/>
      </c>
      <c r="CA34" s="182" t="str">
        <f>IF(LinkRpt!AE$4=LinkRpt!AE$2,VLOOKUP(LinkRpt!$A30,Rpt,LinkRpt!AE$2+1),"")</f>
        <v/>
      </c>
      <c r="CB34" s="182">
        <f t="shared" si="6"/>
        <v>54560</v>
      </c>
      <c r="CC34" s="15">
        <v>1500</v>
      </c>
      <c r="CD34" s="16">
        <v>1500</v>
      </c>
      <c r="CE34" s="15">
        <v>1000</v>
      </c>
      <c r="CF34" s="16">
        <v>1000</v>
      </c>
      <c r="CG34" s="15">
        <v>5000</v>
      </c>
      <c r="CH34" s="16">
        <v>5000</v>
      </c>
      <c r="CI34" s="15">
        <v>8000</v>
      </c>
      <c r="CJ34" s="16">
        <v>8000</v>
      </c>
      <c r="CK34" s="15"/>
      <c r="CL34" s="16"/>
      <c r="CM34" s="18">
        <v>4340</v>
      </c>
      <c r="CN34" s="16">
        <v>4620</v>
      </c>
      <c r="CO34" s="18">
        <v>4340</v>
      </c>
      <c r="CP34" s="16">
        <v>4620</v>
      </c>
      <c r="CQ34" s="18">
        <v>4340</v>
      </c>
      <c r="CR34" s="16">
        <v>4620</v>
      </c>
      <c r="CS34" s="18">
        <v>4340</v>
      </c>
      <c r="CT34" s="16">
        <v>4620</v>
      </c>
      <c r="CU34" s="18">
        <v>4340</v>
      </c>
      <c r="CV34" s="16">
        <v>3220</v>
      </c>
      <c r="CW34" s="18">
        <v>4340</v>
      </c>
      <c r="CX34" s="16">
        <v>4340</v>
      </c>
      <c r="CY34" s="18">
        <v>4340</v>
      </c>
      <c r="CZ34" s="16">
        <f>4340+4340</f>
        <v>8680</v>
      </c>
      <c r="DA34" s="18">
        <v>4340</v>
      </c>
      <c r="DB34" s="16"/>
      <c r="DC34" s="18">
        <v>4340</v>
      </c>
      <c r="DD34" s="16"/>
      <c r="DE34" s="85"/>
      <c r="DF34" s="16"/>
      <c r="DG34" s="85"/>
      <c r="DH34" s="16"/>
      <c r="DI34" s="85"/>
      <c r="DJ34" s="16"/>
      <c r="DK34" s="82"/>
      <c r="DL34" s="85"/>
      <c r="DM34" s="16"/>
      <c r="DN34" s="85"/>
      <c r="DO34" s="16"/>
      <c r="DP34" s="85"/>
      <c r="DQ34" s="16"/>
      <c r="DR34" s="85"/>
      <c r="DS34" s="16"/>
      <c r="DT34" s="85"/>
      <c r="DU34" s="16"/>
      <c r="DV34" s="85"/>
      <c r="DW34" s="16"/>
      <c r="DX34" s="85"/>
      <c r="DY34" s="16"/>
      <c r="DZ34" s="85"/>
      <c r="EA34" s="16"/>
      <c r="EB34" s="85"/>
      <c r="EC34" s="16"/>
      <c r="ED34" s="85"/>
      <c r="EE34" s="16"/>
      <c r="EF34" s="85"/>
      <c r="EG34" s="16"/>
      <c r="EH34" s="17"/>
      <c r="EI34" s="16"/>
      <c r="EJ34" s="19"/>
      <c r="EK34" s="17"/>
      <c r="EL34" s="16"/>
      <c r="EM34" s="17"/>
      <c r="EN34" s="16"/>
      <c r="EO34" s="17"/>
      <c r="EP34" s="16"/>
      <c r="EQ34" s="17"/>
      <c r="ER34" s="16"/>
      <c r="ES34" s="17"/>
      <c r="ET34" s="16"/>
      <c r="EU34" s="17"/>
      <c r="EV34" s="16"/>
      <c r="EW34" s="15"/>
      <c r="EX34" s="16"/>
      <c r="EY34" s="15"/>
      <c r="EZ34" s="16"/>
      <c r="FA34" s="15"/>
      <c r="FB34" s="16"/>
      <c r="FC34" s="15"/>
      <c r="FD34" s="16"/>
      <c r="FE34" s="15"/>
      <c r="FF34" s="16"/>
      <c r="FG34" s="15"/>
      <c r="FH34" s="16"/>
      <c r="FI34" s="20">
        <f t="shared" si="2"/>
        <v>54560</v>
      </c>
      <c r="FJ34" s="20">
        <f t="shared" si="3"/>
        <v>50220</v>
      </c>
      <c r="FK34" s="21">
        <f t="shared" si="4"/>
        <v>4340</v>
      </c>
      <c r="FL34" s="1" t="str">
        <f t="shared" si="7"/>
        <v>X</v>
      </c>
    </row>
    <row r="35" spans="1:168" ht="25.5" customHeight="1">
      <c r="A35" s="239">
        <v>2200027</v>
      </c>
      <c r="B35" s="25" t="s">
        <v>600</v>
      </c>
      <c r="C35" s="239" t="s">
        <v>601</v>
      </c>
      <c r="D35" s="9" t="s">
        <v>1414</v>
      </c>
      <c r="E35" s="9" t="s">
        <v>1411</v>
      </c>
      <c r="F35" s="83" t="s">
        <v>602</v>
      </c>
      <c r="G35" s="142"/>
      <c r="H35" s="84"/>
      <c r="I35" s="314"/>
      <c r="J35" s="84"/>
      <c r="K35" s="62">
        <v>6600</v>
      </c>
      <c r="L35" s="84" t="s">
        <v>1564</v>
      </c>
      <c r="M35" s="246">
        <f t="shared" si="0"/>
        <v>57080</v>
      </c>
      <c r="N35" s="14">
        <f t="shared" si="5"/>
        <v>0</v>
      </c>
      <c r="O35" s="15">
        <v>1500</v>
      </c>
      <c r="P35" s="15">
        <v>1000</v>
      </c>
      <c r="Q35" s="15">
        <v>5000</v>
      </c>
      <c r="R35" s="15">
        <v>8000</v>
      </c>
      <c r="S35" s="182"/>
      <c r="T35" s="16">
        <v>1500</v>
      </c>
      <c r="U35" s="16">
        <v>1000</v>
      </c>
      <c r="V35" s="16">
        <v>5000</v>
      </c>
      <c r="W35" s="16">
        <v>8000</v>
      </c>
      <c r="X35" s="182"/>
      <c r="Y35" s="16">
        <f>IF(($CB35-SUM($T35:X35))&gt;=$K35*0.7,$K35*0.7,($CB35-SUM($T35:X35)))</f>
        <v>4620</v>
      </c>
      <c r="Z35" s="16">
        <f>IF(($CB35-SUM($T35:Y35))&gt;=$K35*0.7,$K35*0.7,($CB35-SUM($T35:Y35)))</f>
        <v>4620</v>
      </c>
      <c r="AA35" s="16">
        <f>IF(($CB35-SUM($T35:Z35))&gt;=$K35*0.7,$K35*0.7,($CB35-SUM($T35:Z35)))</f>
        <v>4620</v>
      </c>
      <c r="AB35" s="16">
        <f>IF(($CB35-SUM($T35:AA35))&gt;=$K35*0.7,$K35*0.7,($CB35-SUM($T35:AA35)))</f>
        <v>4620</v>
      </c>
      <c r="AC35" s="16">
        <f>IF(($CB35-SUM($T35:AB35))&gt;=$K35*0.7,$K35*0.7,($CB35-SUM($T35:AB35)))</f>
        <v>4620</v>
      </c>
      <c r="AD35" s="16">
        <f>IF(($CB35-SUM($T35:AC35))&gt;=$K35*0.7,$K35*0.7,($CB35-SUM($T35:AC35)))</f>
        <v>4620</v>
      </c>
      <c r="AE35" s="16">
        <f>IF(($CB35-SUM($T35:AD35))&gt;=$K35*0.7,$K35*0.7,($CB35-SUM($T35:AD35)))</f>
        <v>4620</v>
      </c>
      <c r="AF35" s="16">
        <f>IF(($CB35-SUM($T35:AE35))&gt;=$K35*0.7,$K35*0.7,($CB35-SUM($T35:AE35)))</f>
        <v>4620</v>
      </c>
      <c r="AG35" s="16">
        <f>IF(($CB35-SUM($T35:AF35))&gt;=$K35*0.7,$K35*0.7,($CB35-SUM($T35:AF35)))</f>
        <v>4620</v>
      </c>
      <c r="AH35" s="16">
        <f>IF(($CB35-SUM($T35:AG35))&gt;=$K35*0.7,$K35*0.7,($CB35-SUM($T35:AG35)))</f>
        <v>0</v>
      </c>
      <c r="AI35" s="16">
        <f>IF(($CB35-SUM($T35:AH35))&gt;=$K35*0.7,$K35*0.7,($CB35-SUM($T35:AH35)))</f>
        <v>0</v>
      </c>
      <c r="AJ35" s="16">
        <f>IF(($CB35-SUM($T35:AI35))&gt;=$K35*0.7,$K35*0.7,($CB35-SUM($T35:AI35)))</f>
        <v>0</v>
      </c>
      <c r="AK35" s="16">
        <f>IF(($CB35-SUM($T35:AJ35))&gt;=$K35*0.7,$K35*0.7,($CB35-SUM($T35:AJ35)))</f>
        <v>0</v>
      </c>
      <c r="AL35" s="16">
        <f>IF(($CB35-SUM($T35:AK35))&gt;=$K35*0.7,$K35*0.7,($CB35-SUM($T35:AK35)))</f>
        <v>0</v>
      </c>
      <c r="AM35" s="16">
        <f>IF(($CB35-SUM($T35:AL35))&gt;=$K35*0.7,$K35*0.7,($CB35-SUM($T35:AL35)))</f>
        <v>0</v>
      </c>
      <c r="AN35" s="16">
        <f>IF(($CB35-SUM($T35:AM35))&gt;=$K35*0.7,$K35*0.7,($CB35-SUM($T35:AM35)))</f>
        <v>0</v>
      </c>
      <c r="AO35" s="16">
        <f>IF(($CB35-SUM($T35:AN35))&gt;=$K35*0.7,$K35*0.7,($CB35-SUM($T35:AN35)))</f>
        <v>0</v>
      </c>
      <c r="AP35" s="16">
        <f>IF(($CB35-SUM($T35:AO35))&gt;=$K35*0.7,$K35*0.7,($CB35-SUM($T35:AO35)))</f>
        <v>0</v>
      </c>
      <c r="AQ35" s="16">
        <f>IF(($CB35-SUM($T35:AP35))&gt;=$K35*0.7,$K35*0.7,($CB35-SUM($T35:AP35)))</f>
        <v>0</v>
      </c>
      <c r="AR35" s="16">
        <f>IF(($CB35-SUM($T35:AQ35))&gt;=$K35*0.7,$K35*0.7,($CB35-SUM($T35:AQ35)))</f>
        <v>0</v>
      </c>
      <c r="AS35" s="16">
        <f>IF(($CB35-SUM($T35:AR35))&gt;=$K35*0.7,$K35*0.7,($CB35-SUM($T35:AR35)))</f>
        <v>0</v>
      </c>
      <c r="AT35" s="16">
        <f>IF(($CB35-SUM($T35:AS35))&gt;=$K35*0.7,$K35*0.7,($CB35-SUM($T35:AS35)))</f>
        <v>0</v>
      </c>
      <c r="AU35" s="16">
        <f>IF(($CB35-SUM($T35:AT35))&gt;=$K35*0.7,$K35*0.7,($CB35-SUM($T35:AT35)))</f>
        <v>0</v>
      </c>
      <c r="AV35" s="16">
        <f>IF(($CB35-SUM($T35:AU35))&gt;=$K35*0.7,$K35*0.7,($CB35-SUM($T35:AU35)))</f>
        <v>0</v>
      </c>
      <c r="AW35" s="182">
        <f t="shared" si="1"/>
        <v>57080</v>
      </c>
      <c r="AX35" s="182">
        <f>IF(LinkRpt!B$4=LinkRpt!B$2,VLOOKUP(LinkRpt!$A31,Rpt,LinkRpt!B$2+1),"")</f>
        <v>57080</v>
      </c>
      <c r="AY35" s="182">
        <f>IF(LinkRpt!C$4=LinkRpt!C$2,VLOOKUP(LinkRpt!$A31,Rpt,LinkRpt!C$2+1),"")</f>
        <v>0</v>
      </c>
      <c r="AZ35" s="182">
        <f>IF(LinkRpt!D$4=LinkRpt!D$2,VLOOKUP(LinkRpt!$A31,Rpt,LinkRpt!D$2+1),"")</f>
        <v>0</v>
      </c>
      <c r="BA35" s="182" t="str">
        <f>IF(LinkRpt!E$4=LinkRpt!E$2,VLOOKUP(LinkRpt!$A31,Rpt,LinkRpt!E$2+1),"")</f>
        <v/>
      </c>
      <c r="BB35" s="182">
        <f>IF(LinkRpt!F$4=LinkRpt!F$2,VLOOKUP(LinkRpt!$A31,Rpt,LinkRpt!F$2+1),"")</f>
        <v>0</v>
      </c>
      <c r="BC35" s="182">
        <f>IF(LinkRpt!G$4=LinkRpt!G$2,VLOOKUP(LinkRpt!$A31,Rpt,LinkRpt!G$2+1),"")</f>
        <v>0</v>
      </c>
      <c r="BD35" s="182">
        <f>IF(LinkRpt!H$4=LinkRpt!H$2,VLOOKUP(LinkRpt!$A31,Rpt,LinkRpt!H$2+1),"")</f>
        <v>0</v>
      </c>
      <c r="BE35" s="182" t="str">
        <f>IF(LinkRpt!I$4=LinkRpt!I$2,VLOOKUP(LinkRpt!$A31,Rpt,LinkRpt!I$2+1),"")</f>
        <v/>
      </c>
      <c r="BF35" s="182" t="str">
        <f>IF(LinkRpt!J$4=LinkRpt!J$2,VLOOKUP(LinkRpt!$A31,Rpt,LinkRpt!J$2+1),"")</f>
        <v/>
      </c>
      <c r="BG35" s="182" t="str">
        <f>IF(LinkRpt!K$4=LinkRpt!K$2,VLOOKUP(LinkRpt!$A31,Rpt,LinkRpt!K$2+1),"")</f>
        <v/>
      </c>
      <c r="BH35" s="182" t="str">
        <f>IF(LinkRpt!L$4=LinkRpt!L$2,VLOOKUP(LinkRpt!$A31,Rpt,LinkRpt!L$2+1),"")</f>
        <v/>
      </c>
      <c r="BI35" s="182" t="str">
        <f>IF(LinkRpt!M$4=LinkRpt!M$2,VLOOKUP(LinkRpt!$A31,Rpt,LinkRpt!M$2+1),"")</f>
        <v/>
      </c>
      <c r="BJ35" s="182" t="str">
        <f>IF(LinkRpt!N$4=LinkRpt!N$2,VLOOKUP(LinkRpt!$A31,Rpt,LinkRpt!N$2+1),"")</f>
        <v/>
      </c>
      <c r="BK35" s="182" t="str">
        <f>IF(LinkRpt!O$4=LinkRpt!O$2,VLOOKUP(LinkRpt!$A31,Rpt,LinkRpt!O$2+1),"")</f>
        <v/>
      </c>
      <c r="BL35" s="182" t="str">
        <f>IF(LinkRpt!P$4=LinkRpt!P$2,VLOOKUP(LinkRpt!$A31,Rpt,LinkRpt!P$2+1),"")</f>
        <v/>
      </c>
      <c r="BM35" s="182" t="str">
        <f>IF(LinkRpt!Q$4=LinkRpt!Q$2,VLOOKUP(LinkRpt!$A31,Rpt,LinkRpt!Q$2+1),"")</f>
        <v/>
      </c>
      <c r="BN35" s="182" t="str">
        <f>IF(LinkRpt!R$4=LinkRpt!R$2,VLOOKUP(LinkRpt!$A31,Rpt,LinkRpt!R$2+1),"")</f>
        <v/>
      </c>
      <c r="BO35" s="182" t="str">
        <f>IF(LinkRpt!S$4=LinkRpt!S$2,VLOOKUP(LinkRpt!$A31,Rpt,LinkRpt!S$2+1),"")</f>
        <v/>
      </c>
      <c r="BP35" s="182" t="str">
        <f>IF(LinkRpt!T$4=LinkRpt!T$2,VLOOKUP(LinkRpt!$A31,Rpt,LinkRpt!T$2+1),"")</f>
        <v/>
      </c>
      <c r="BQ35" s="182" t="str">
        <f>IF(LinkRpt!U$4=LinkRpt!U$2,VLOOKUP(LinkRpt!$A31,Rpt,LinkRpt!U$2+1),"")</f>
        <v/>
      </c>
      <c r="BR35" s="182" t="str">
        <f>IF(LinkRpt!V$4=LinkRpt!V$2,VLOOKUP(LinkRpt!$A31,Rpt,LinkRpt!V$2+1),"")</f>
        <v/>
      </c>
      <c r="BS35" s="182" t="str">
        <f>IF(LinkRpt!W$4=LinkRpt!W$2,VLOOKUP(LinkRpt!$A31,Rpt,LinkRpt!W$2+1),"")</f>
        <v/>
      </c>
      <c r="BT35" s="182" t="str">
        <f>IF(LinkRpt!X$4=LinkRpt!X$2,VLOOKUP(LinkRpt!$A31,Rpt,LinkRpt!X$2+1),"")</f>
        <v/>
      </c>
      <c r="BU35" s="182" t="str">
        <f>IF(LinkRpt!Y$4=LinkRpt!Y$2,VLOOKUP(LinkRpt!$A31,Rpt,LinkRpt!Y$2+1),"")</f>
        <v/>
      </c>
      <c r="BV35" s="182" t="str">
        <f>IF(LinkRpt!Z$4=LinkRpt!Z$2,VLOOKUP(LinkRpt!$A31,Rpt,LinkRpt!Z$2+1),"")</f>
        <v/>
      </c>
      <c r="BW35" s="182" t="str">
        <f>IF(LinkRpt!AA$4=LinkRpt!AA$2,VLOOKUP(LinkRpt!$A31,Rpt,LinkRpt!AA$2+1),"")</f>
        <v/>
      </c>
      <c r="BX35" s="182" t="str">
        <f>IF(LinkRpt!AB$4=LinkRpt!AB$2,VLOOKUP(LinkRpt!$A31,Rpt,LinkRpt!AB$2+1),"")</f>
        <v/>
      </c>
      <c r="BY35" s="182" t="str">
        <f>IF(LinkRpt!AC$4=LinkRpt!AC$2,VLOOKUP(LinkRpt!$A31,Rpt,LinkRpt!AC$2+1),"")</f>
        <v/>
      </c>
      <c r="BZ35" s="182" t="str">
        <f>IF(LinkRpt!AD$4=LinkRpt!AD$2,VLOOKUP(LinkRpt!$A31,Rpt,LinkRpt!AD$2+1),"")</f>
        <v/>
      </c>
      <c r="CA35" s="182" t="str">
        <f>IF(LinkRpt!AE$4=LinkRpt!AE$2,VLOOKUP(LinkRpt!$A31,Rpt,LinkRpt!AE$2+1),"")</f>
        <v/>
      </c>
      <c r="CB35" s="182">
        <f t="shared" si="6"/>
        <v>57080</v>
      </c>
      <c r="CC35" s="15">
        <v>1500</v>
      </c>
      <c r="CD35" s="16">
        <v>1500</v>
      </c>
      <c r="CE35" s="15">
        <v>1000</v>
      </c>
      <c r="CF35" s="16">
        <v>1000</v>
      </c>
      <c r="CG35" s="15">
        <v>5000</v>
      </c>
      <c r="CH35" s="16">
        <v>5000</v>
      </c>
      <c r="CI35" s="15">
        <v>8000</v>
      </c>
      <c r="CJ35" s="16">
        <v>8000</v>
      </c>
      <c r="CK35" s="15"/>
      <c r="CL35" s="16"/>
      <c r="CM35" s="18">
        <v>4620</v>
      </c>
      <c r="CN35" s="16">
        <v>0</v>
      </c>
      <c r="CO35" s="18">
        <v>4620</v>
      </c>
      <c r="CP35" s="16">
        <v>9240</v>
      </c>
      <c r="CQ35" s="18">
        <v>4620</v>
      </c>
      <c r="CR35" s="16">
        <v>4620</v>
      </c>
      <c r="CS35" s="18">
        <v>4620</v>
      </c>
      <c r="CT35" s="16">
        <v>4620</v>
      </c>
      <c r="CU35" s="18">
        <v>4620</v>
      </c>
      <c r="CV35" s="16">
        <v>4620</v>
      </c>
      <c r="CW35" s="18">
        <v>4620</v>
      </c>
      <c r="CX35" s="16">
        <v>4620</v>
      </c>
      <c r="CY35" s="18">
        <v>4620</v>
      </c>
      <c r="CZ35" s="16">
        <v>4620</v>
      </c>
      <c r="DA35" s="18">
        <v>4620</v>
      </c>
      <c r="DB35" s="16"/>
      <c r="DC35" s="18">
        <v>4620</v>
      </c>
      <c r="DD35" s="16">
        <f>4620+4620</f>
        <v>9240</v>
      </c>
      <c r="DE35" s="85"/>
      <c r="DF35" s="16"/>
      <c r="DG35" s="85"/>
      <c r="DH35" s="16"/>
      <c r="DI35" s="85"/>
      <c r="DJ35" s="16"/>
      <c r="DK35" s="82"/>
      <c r="DL35" s="85"/>
      <c r="DM35" s="16"/>
      <c r="DN35" s="85"/>
      <c r="DO35" s="16"/>
      <c r="DP35" s="85"/>
      <c r="DQ35" s="16"/>
      <c r="DR35" s="85"/>
      <c r="DS35" s="16"/>
      <c r="DT35" s="85"/>
      <c r="DU35" s="16"/>
      <c r="DV35" s="85"/>
      <c r="DW35" s="16"/>
      <c r="DX35" s="85"/>
      <c r="DY35" s="16"/>
      <c r="DZ35" s="85"/>
      <c r="EA35" s="16"/>
      <c r="EB35" s="85"/>
      <c r="EC35" s="16"/>
      <c r="ED35" s="85"/>
      <c r="EE35" s="16"/>
      <c r="EF35" s="85"/>
      <c r="EG35" s="16"/>
      <c r="EH35" s="17"/>
      <c r="EI35" s="16"/>
      <c r="EJ35" s="19"/>
      <c r="EK35" s="17"/>
      <c r="EL35" s="16"/>
      <c r="EM35" s="17"/>
      <c r="EN35" s="16"/>
      <c r="EO35" s="17"/>
      <c r="EP35" s="16"/>
      <c r="EQ35" s="17"/>
      <c r="ER35" s="16"/>
      <c r="ES35" s="17"/>
      <c r="ET35" s="16"/>
      <c r="EU35" s="17"/>
      <c r="EV35" s="16"/>
      <c r="EW35" s="15"/>
      <c r="EX35" s="16"/>
      <c r="EY35" s="15"/>
      <c r="EZ35" s="16"/>
      <c r="FA35" s="15"/>
      <c r="FB35" s="16"/>
      <c r="FC35" s="15"/>
      <c r="FD35" s="16"/>
      <c r="FE35" s="15"/>
      <c r="FF35" s="16"/>
      <c r="FG35" s="15"/>
      <c r="FH35" s="16"/>
      <c r="FI35" s="20">
        <f t="shared" si="2"/>
        <v>57080</v>
      </c>
      <c r="FJ35" s="20">
        <f t="shared" si="3"/>
        <v>57080</v>
      </c>
      <c r="FK35" s="21">
        <f t="shared" si="4"/>
        <v>0</v>
      </c>
      <c r="FL35" s="1" t="str">
        <f t="shared" si="7"/>
        <v/>
      </c>
    </row>
    <row r="36" spans="1:168" ht="25.5" customHeight="1">
      <c r="A36" s="239">
        <v>2200028</v>
      </c>
      <c r="B36" s="25" t="s">
        <v>603</v>
      </c>
      <c r="C36" s="239" t="s">
        <v>604</v>
      </c>
      <c r="D36" s="9" t="s">
        <v>1414</v>
      </c>
      <c r="E36" s="9" t="s">
        <v>1411</v>
      </c>
      <c r="F36" s="83" t="s">
        <v>605</v>
      </c>
      <c r="G36" s="22"/>
      <c r="H36" s="84"/>
      <c r="I36" s="314"/>
      <c r="J36" s="84"/>
      <c r="K36" s="62">
        <v>6600</v>
      </c>
      <c r="L36" s="84" t="s">
        <v>1564</v>
      </c>
      <c r="M36" s="246">
        <f t="shared" si="0"/>
        <v>57080</v>
      </c>
      <c r="N36" s="14">
        <f t="shared" si="5"/>
        <v>4620</v>
      </c>
      <c r="O36" s="15">
        <v>1500</v>
      </c>
      <c r="P36" s="15">
        <v>1000</v>
      </c>
      <c r="Q36" s="15">
        <v>5000</v>
      </c>
      <c r="R36" s="15">
        <v>8000</v>
      </c>
      <c r="S36" s="182"/>
      <c r="T36" s="16">
        <v>1500</v>
      </c>
      <c r="U36" s="16">
        <v>1000</v>
      </c>
      <c r="V36" s="16">
        <v>5000</v>
      </c>
      <c r="W36" s="16">
        <v>8000</v>
      </c>
      <c r="X36" s="182"/>
      <c r="Y36" s="16">
        <f>IF(($CB36-SUM($T36:X36))&gt;=$K36*0.7,$K36*0.7,($CB36-SUM($T36:X36)))</f>
        <v>4620</v>
      </c>
      <c r="Z36" s="16">
        <f>IF(($CB36-SUM($T36:Y36))&gt;=$K36*0.7,$K36*0.7,($CB36-SUM($T36:Y36)))</f>
        <v>4620</v>
      </c>
      <c r="AA36" s="16">
        <f>IF(($CB36-SUM($T36:Z36))&gt;=$K36*0.7,$K36*0.7,($CB36-SUM($T36:Z36)))</f>
        <v>4620</v>
      </c>
      <c r="AB36" s="16">
        <f>IF(($CB36-SUM($T36:AA36))&gt;=$K36*0.7,$K36*0.7,($CB36-SUM($T36:AA36)))</f>
        <v>4620</v>
      </c>
      <c r="AC36" s="16">
        <f>IF(($CB36-SUM($T36:AB36))&gt;=$K36*0.7,$K36*0.7,($CB36-SUM($T36:AB36)))</f>
        <v>4620</v>
      </c>
      <c r="AD36" s="16">
        <f>IF(($CB36-SUM($T36:AC36))&gt;=$K36*0.7,$K36*0.7,($CB36-SUM($T36:AC36)))</f>
        <v>4620</v>
      </c>
      <c r="AE36" s="16">
        <f>IF(($CB36-SUM($T36:AD36))&gt;=$K36*0.7,$K36*0.7,($CB36-SUM($T36:AD36)))</f>
        <v>4620</v>
      </c>
      <c r="AF36" s="16">
        <f>IF(($CB36-SUM($T36:AE36))&gt;=$K36*0.7,$K36*0.7,($CB36-SUM($T36:AE36)))</f>
        <v>4620</v>
      </c>
      <c r="AG36" s="16">
        <f>IF(($CB36-SUM($T36:AF36))&gt;=$K36*0.7,$K36*0.7,($CB36-SUM($T36:AF36)))</f>
        <v>0</v>
      </c>
      <c r="AH36" s="16">
        <f>IF(($CB36-SUM($T36:AG36))&gt;=$K36*0.7,$K36*0.7,($CB36-SUM($T36:AG36)))</f>
        <v>0</v>
      </c>
      <c r="AI36" s="16">
        <f>IF(($CB36-SUM($T36:AH36))&gt;=$K36*0.7,$K36*0.7,($CB36-SUM($T36:AH36)))</f>
        <v>0</v>
      </c>
      <c r="AJ36" s="16">
        <f>IF(($CB36-SUM($T36:AI36))&gt;=$K36*0.7,$K36*0.7,($CB36-SUM($T36:AI36)))</f>
        <v>0</v>
      </c>
      <c r="AK36" s="16">
        <f>IF(($CB36-SUM($T36:AJ36))&gt;=$K36*0.7,$K36*0.7,($CB36-SUM($T36:AJ36)))</f>
        <v>0</v>
      </c>
      <c r="AL36" s="16">
        <f>IF(($CB36-SUM($T36:AK36))&gt;=$K36*0.7,$K36*0.7,($CB36-SUM($T36:AK36)))</f>
        <v>0</v>
      </c>
      <c r="AM36" s="16">
        <f>IF(($CB36-SUM($T36:AL36))&gt;=$K36*0.7,$K36*0.7,($CB36-SUM($T36:AL36)))</f>
        <v>0</v>
      </c>
      <c r="AN36" s="16">
        <f>IF(($CB36-SUM($T36:AM36))&gt;=$K36*0.7,$K36*0.7,($CB36-SUM($T36:AM36)))</f>
        <v>0</v>
      </c>
      <c r="AO36" s="16">
        <f>IF(($CB36-SUM($T36:AN36))&gt;=$K36*0.7,$K36*0.7,($CB36-SUM($T36:AN36)))</f>
        <v>0</v>
      </c>
      <c r="AP36" s="16">
        <f>IF(($CB36-SUM($T36:AO36))&gt;=$K36*0.7,$K36*0.7,($CB36-SUM($T36:AO36)))</f>
        <v>0</v>
      </c>
      <c r="AQ36" s="16">
        <f>IF(($CB36-SUM($T36:AP36))&gt;=$K36*0.7,$K36*0.7,($CB36-SUM($T36:AP36)))</f>
        <v>0</v>
      </c>
      <c r="AR36" s="16">
        <f>IF(($CB36-SUM($T36:AQ36))&gt;=$K36*0.7,$K36*0.7,($CB36-SUM($T36:AQ36)))</f>
        <v>0</v>
      </c>
      <c r="AS36" s="16">
        <f>IF(($CB36-SUM($T36:AR36))&gt;=$K36*0.7,$K36*0.7,($CB36-SUM($T36:AR36)))</f>
        <v>0</v>
      </c>
      <c r="AT36" s="16">
        <f>IF(($CB36-SUM($T36:AS36))&gt;=$K36*0.7,$K36*0.7,($CB36-SUM($T36:AS36)))</f>
        <v>0</v>
      </c>
      <c r="AU36" s="16">
        <f>IF(($CB36-SUM($T36:AT36))&gt;=$K36*0.7,$K36*0.7,($CB36-SUM($T36:AT36)))</f>
        <v>0</v>
      </c>
      <c r="AV36" s="16">
        <f>IF(($CB36-SUM($T36:AU36))&gt;=$K36*0.7,$K36*0.7,($CB36-SUM($T36:AU36)))</f>
        <v>0</v>
      </c>
      <c r="AW36" s="182">
        <f t="shared" si="1"/>
        <v>52460</v>
      </c>
      <c r="AX36" s="182">
        <f>IF(LinkRpt!B$4=LinkRpt!B$2,VLOOKUP(LinkRpt!$A32,Rpt,LinkRpt!B$2+1),"")</f>
        <v>52460</v>
      </c>
      <c r="AY36" s="182">
        <f>IF(LinkRpt!C$4=LinkRpt!C$2,VLOOKUP(LinkRpt!$A32,Rpt,LinkRpt!C$2+1),"")</f>
        <v>0</v>
      </c>
      <c r="AZ36" s="182">
        <f>IF(LinkRpt!D$4=LinkRpt!D$2,VLOOKUP(LinkRpt!$A32,Rpt,LinkRpt!D$2+1),"")</f>
        <v>0</v>
      </c>
      <c r="BA36" s="182" t="str">
        <f>IF(LinkRpt!E$4=LinkRpt!E$2,VLOOKUP(LinkRpt!$A32,Rpt,LinkRpt!E$2+1),"")</f>
        <v/>
      </c>
      <c r="BB36" s="182">
        <f>IF(LinkRpt!F$4=LinkRpt!F$2,VLOOKUP(LinkRpt!$A32,Rpt,LinkRpt!F$2+1),"")</f>
        <v>0</v>
      </c>
      <c r="BC36" s="182">
        <f>IF(LinkRpt!G$4=LinkRpt!G$2,VLOOKUP(LinkRpt!$A32,Rpt,LinkRpt!G$2+1),"")</f>
        <v>0</v>
      </c>
      <c r="BD36" s="182">
        <f>IF(LinkRpt!H$4=LinkRpt!H$2,VLOOKUP(LinkRpt!$A32,Rpt,LinkRpt!H$2+1),"")</f>
        <v>0</v>
      </c>
      <c r="BE36" s="182" t="str">
        <f>IF(LinkRpt!I$4=LinkRpt!I$2,VLOOKUP(LinkRpt!$A32,Rpt,LinkRpt!I$2+1),"")</f>
        <v/>
      </c>
      <c r="BF36" s="182" t="str">
        <f>IF(LinkRpt!J$4=LinkRpt!J$2,VLOOKUP(LinkRpt!$A32,Rpt,LinkRpt!J$2+1),"")</f>
        <v/>
      </c>
      <c r="BG36" s="182" t="str">
        <f>IF(LinkRpt!K$4=LinkRpt!K$2,VLOOKUP(LinkRpt!$A32,Rpt,LinkRpt!K$2+1),"")</f>
        <v/>
      </c>
      <c r="BH36" s="182" t="str">
        <f>IF(LinkRpt!L$4=LinkRpt!L$2,VLOOKUP(LinkRpt!$A32,Rpt,LinkRpt!L$2+1),"")</f>
        <v/>
      </c>
      <c r="BI36" s="182" t="str">
        <f>IF(LinkRpt!M$4=LinkRpt!M$2,VLOOKUP(LinkRpt!$A32,Rpt,LinkRpt!M$2+1),"")</f>
        <v/>
      </c>
      <c r="BJ36" s="182" t="str">
        <f>IF(LinkRpt!N$4=LinkRpt!N$2,VLOOKUP(LinkRpt!$A32,Rpt,LinkRpt!N$2+1),"")</f>
        <v/>
      </c>
      <c r="BK36" s="182" t="str">
        <f>IF(LinkRpt!O$4=LinkRpt!O$2,VLOOKUP(LinkRpt!$A32,Rpt,LinkRpt!O$2+1),"")</f>
        <v/>
      </c>
      <c r="BL36" s="182" t="str">
        <f>IF(LinkRpt!P$4=LinkRpt!P$2,VLOOKUP(LinkRpt!$A32,Rpt,LinkRpt!P$2+1),"")</f>
        <v/>
      </c>
      <c r="BM36" s="182" t="str">
        <f>IF(LinkRpt!Q$4=LinkRpt!Q$2,VLOOKUP(LinkRpt!$A32,Rpt,LinkRpt!Q$2+1),"")</f>
        <v/>
      </c>
      <c r="BN36" s="182" t="str">
        <f>IF(LinkRpt!R$4=LinkRpt!R$2,VLOOKUP(LinkRpt!$A32,Rpt,LinkRpt!R$2+1),"")</f>
        <v/>
      </c>
      <c r="BO36" s="182" t="str">
        <f>IF(LinkRpt!S$4=LinkRpt!S$2,VLOOKUP(LinkRpt!$A32,Rpt,LinkRpt!S$2+1),"")</f>
        <v/>
      </c>
      <c r="BP36" s="182" t="str">
        <f>IF(LinkRpt!T$4=LinkRpt!T$2,VLOOKUP(LinkRpt!$A32,Rpt,LinkRpt!T$2+1),"")</f>
        <v/>
      </c>
      <c r="BQ36" s="182" t="str">
        <f>IF(LinkRpt!U$4=LinkRpt!U$2,VLOOKUP(LinkRpt!$A32,Rpt,LinkRpt!U$2+1),"")</f>
        <v/>
      </c>
      <c r="BR36" s="182" t="str">
        <f>IF(LinkRpt!V$4=LinkRpt!V$2,VLOOKUP(LinkRpt!$A32,Rpt,LinkRpt!V$2+1),"")</f>
        <v/>
      </c>
      <c r="BS36" s="182" t="str">
        <f>IF(LinkRpt!W$4=LinkRpt!W$2,VLOOKUP(LinkRpt!$A32,Rpt,LinkRpt!W$2+1),"")</f>
        <v/>
      </c>
      <c r="BT36" s="182" t="str">
        <f>IF(LinkRpt!X$4=LinkRpt!X$2,VLOOKUP(LinkRpt!$A32,Rpt,LinkRpt!X$2+1),"")</f>
        <v/>
      </c>
      <c r="BU36" s="182" t="str">
        <f>IF(LinkRpt!Y$4=LinkRpt!Y$2,VLOOKUP(LinkRpt!$A32,Rpt,LinkRpt!Y$2+1),"")</f>
        <v/>
      </c>
      <c r="BV36" s="182" t="str">
        <f>IF(LinkRpt!Z$4=LinkRpt!Z$2,VLOOKUP(LinkRpt!$A32,Rpt,LinkRpt!Z$2+1),"")</f>
        <v/>
      </c>
      <c r="BW36" s="182" t="str">
        <f>IF(LinkRpt!AA$4=LinkRpt!AA$2,VLOOKUP(LinkRpt!$A32,Rpt,LinkRpt!AA$2+1),"")</f>
        <v/>
      </c>
      <c r="BX36" s="182" t="str">
        <f>IF(LinkRpt!AB$4=LinkRpt!AB$2,VLOOKUP(LinkRpt!$A32,Rpt,LinkRpt!AB$2+1),"")</f>
        <v/>
      </c>
      <c r="BY36" s="182" t="str">
        <f>IF(LinkRpt!AC$4=LinkRpt!AC$2,VLOOKUP(LinkRpt!$A32,Rpt,LinkRpt!AC$2+1),"")</f>
        <v/>
      </c>
      <c r="BZ36" s="182" t="str">
        <f>IF(LinkRpt!AD$4=LinkRpt!AD$2,VLOOKUP(LinkRpt!$A32,Rpt,LinkRpt!AD$2+1),"")</f>
        <v/>
      </c>
      <c r="CA36" s="182" t="str">
        <f>IF(LinkRpt!AE$4=LinkRpt!AE$2,VLOOKUP(LinkRpt!$A32,Rpt,LinkRpt!AE$2+1),"")</f>
        <v/>
      </c>
      <c r="CB36" s="182">
        <f t="shared" si="6"/>
        <v>52460</v>
      </c>
      <c r="CC36" s="15">
        <v>1500</v>
      </c>
      <c r="CD36" s="16">
        <v>1500</v>
      </c>
      <c r="CE36" s="15">
        <v>1000</v>
      </c>
      <c r="CF36" s="16">
        <v>1000</v>
      </c>
      <c r="CG36" s="15">
        <v>5000</v>
      </c>
      <c r="CH36" s="16">
        <v>5000</v>
      </c>
      <c r="CI36" s="15">
        <v>8000</v>
      </c>
      <c r="CJ36" s="16">
        <v>8000</v>
      </c>
      <c r="CK36" s="15"/>
      <c r="CL36" s="16"/>
      <c r="CM36" s="18">
        <v>4620</v>
      </c>
      <c r="CN36" s="16">
        <v>4620</v>
      </c>
      <c r="CO36" s="18">
        <v>4620</v>
      </c>
      <c r="CP36" s="16">
        <v>0</v>
      </c>
      <c r="CQ36" s="18">
        <v>4620</v>
      </c>
      <c r="CR36" s="16">
        <v>4620</v>
      </c>
      <c r="CS36" s="18">
        <v>4620</v>
      </c>
      <c r="CT36" s="16">
        <f>4620+4620</f>
        <v>9240</v>
      </c>
      <c r="CU36" s="18">
        <v>4620</v>
      </c>
      <c r="CV36" s="16"/>
      <c r="CW36" s="18">
        <v>4620</v>
      </c>
      <c r="CX36" s="16"/>
      <c r="CY36" s="18">
        <v>4620</v>
      </c>
      <c r="CZ36" s="16">
        <v>9240</v>
      </c>
      <c r="DA36" s="18">
        <v>4620</v>
      </c>
      <c r="DB36" s="16"/>
      <c r="DC36" s="18">
        <v>4620</v>
      </c>
      <c r="DD36" s="16">
        <v>9240</v>
      </c>
      <c r="DE36" s="85"/>
      <c r="DF36" s="16"/>
      <c r="DG36" s="85"/>
      <c r="DH36" s="16"/>
      <c r="DI36" s="85"/>
      <c r="DJ36" s="16"/>
      <c r="DK36" s="82"/>
      <c r="DL36" s="85"/>
      <c r="DM36" s="16"/>
      <c r="DN36" s="85"/>
      <c r="DO36" s="16"/>
      <c r="DP36" s="85"/>
      <c r="DQ36" s="16"/>
      <c r="DR36" s="85"/>
      <c r="DS36" s="16"/>
      <c r="DT36" s="85"/>
      <c r="DU36" s="16"/>
      <c r="DV36" s="85"/>
      <c r="DW36" s="16"/>
      <c r="DX36" s="85"/>
      <c r="DY36" s="16"/>
      <c r="DZ36" s="85"/>
      <c r="EA36" s="16"/>
      <c r="EB36" s="85"/>
      <c r="EC36" s="16"/>
      <c r="ED36" s="85"/>
      <c r="EE36" s="16"/>
      <c r="EF36" s="85"/>
      <c r="EG36" s="16"/>
      <c r="EH36" s="17"/>
      <c r="EI36" s="16"/>
      <c r="EJ36" s="19"/>
      <c r="EK36" s="17"/>
      <c r="EL36" s="16"/>
      <c r="EM36" s="17"/>
      <c r="EN36" s="16"/>
      <c r="EO36" s="17"/>
      <c r="EP36" s="16"/>
      <c r="EQ36" s="17"/>
      <c r="ER36" s="16"/>
      <c r="ES36" s="17"/>
      <c r="ET36" s="16"/>
      <c r="EU36" s="17"/>
      <c r="EV36" s="16"/>
      <c r="EW36" s="15"/>
      <c r="EX36" s="16"/>
      <c r="EY36" s="15"/>
      <c r="EZ36" s="16"/>
      <c r="FA36" s="15"/>
      <c r="FB36" s="16"/>
      <c r="FC36" s="15"/>
      <c r="FD36" s="16"/>
      <c r="FE36" s="15"/>
      <c r="FF36" s="16"/>
      <c r="FG36" s="15"/>
      <c r="FH36" s="16"/>
      <c r="FI36" s="20">
        <f t="shared" si="2"/>
        <v>57080</v>
      </c>
      <c r="FJ36" s="20">
        <f t="shared" si="3"/>
        <v>52460</v>
      </c>
      <c r="FK36" s="21">
        <f t="shared" si="4"/>
        <v>4620</v>
      </c>
      <c r="FL36" s="1" t="str">
        <f t="shared" si="7"/>
        <v/>
      </c>
    </row>
    <row r="37" spans="1:168" ht="25.5" customHeight="1">
      <c r="A37" s="239">
        <v>2200029</v>
      </c>
      <c r="B37" s="25" t="s">
        <v>606</v>
      </c>
      <c r="C37" s="239" t="s">
        <v>607</v>
      </c>
      <c r="D37" s="9" t="s">
        <v>1414</v>
      </c>
      <c r="E37" s="9" t="s">
        <v>1411</v>
      </c>
      <c r="F37" s="83" t="s">
        <v>608</v>
      </c>
      <c r="G37" s="22"/>
      <c r="H37" s="100" t="s">
        <v>1419</v>
      </c>
      <c r="I37" s="315"/>
      <c r="J37" s="100"/>
      <c r="K37" s="62">
        <v>4600</v>
      </c>
      <c r="L37" s="100" t="s">
        <v>1564</v>
      </c>
      <c r="M37" s="246">
        <f t="shared" si="0"/>
        <v>44480</v>
      </c>
      <c r="N37" s="14">
        <f t="shared" si="5"/>
        <v>3220</v>
      </c>
      <c r="O37" s="15">
        <v>1500</v>
      </c>
      <c r="P37" s="15">
        <v>1000</v>
      </c>
      <c r="Q37" s="15">
        <v>5000</v>
      </c>
      <c r="R37" s="15">
        <v>8000</v>
      </c>
      <c r="S37" s="182"/>
      <c r="T37" s="16">
        <v>1500</v>
      </c>
      <c r="U37" s="16">
        <v>1000</v>
      </c>
      <c r="V37" s="16">
        <v>5000</v>
      </c>
      <c r="W37" s="16">
        <v>8000</v>
      </c>
      <c r="X37" s="182"/>
      <c r="Y37" s="16">
        <f>IF(($CB37-SUM($T37:X37))&gt;=$K37*0.7,$K37*0.7,($CB37-SUM($T37:X37)))</f>
        <v>3220</v>
      </c>
      <c r="Z37" s="16">
        <f>IF(($CB37-SUM($T37:Y37))&gt;=$K37*0.7,$K37*0.7,($CB37-SUM($T37:Y37)))</f>
        <v>3220</v>
      </c>
      <c r="AA37" s="16">
        <f>IF(($CB37-SUM($T37:Z37))&gt;=$K37*0.7,$K37*0.7,($CB37-SUM($T37:Z37)))</f>
        <v>3220</v>
      </c>
      <c r="AB37" s="16">
        <f>IF(($CB37-SUM($T37:AA37))&gt;=$K37*0.7,$K37*0.7,($CB37-SUM($T37:AA37)))</f>
        <v>3220</v>
      </c>
      <c r="AC37" s="16">
        <f>IF(($CB37-SUM($T37:AB37))&gt;=$K37*0.7,$K37*0.7,($CB37-SUM($T37:AB37)))</f>
        <v>3220</v>
      </c>
      <c r="AD37" s="16">
        <f>IF(($CB37-SUM($T37:AC37))&gt;=$K37*0.7,$K37*0.7,($CB37-SUM($T37:AC37)))</f>
        <v>3220</v>
      </c>
      <c r="AE37" s="16">
        <f>IF(($CB37-SUM($T37:AD37))&gt;=$K37*0.7,$K37*0.7,($CB37-SUM($T37:AD37)))</f>
        <v>3220</v>
      </c>
      <c r="AF37" s="16">
        <f>IF(($CB37-SUM($T37:AE37))&gt;=$K37*0.7,$K37*0.7,($CB37-SUM($T37:AE37)))</f>
        <v>3220</v>
      </c>
      <c r="AG37" s="16">
        <f>IF(($CB37-SUM($T37:AF37))&gt;=$K37*0.7,$K37*0.7,($CB37-SUM($T37:AF37)))</f>
        <v>0</v>
      </c>
      <c r="AH37" s="16">
        <f>IF(($CB37-SUM($T37:AG37))&gt;=$K37*0.7,$K37*0.7,($CB37-SUM($T37:AG37)))</f>
        <v>0</v>
      </c>
      <c r="AI37" s="16">
        <f>IF(($CB37-SUM($T37:AH37))&gt;=$K37*0.7,$K37*0.7,($CB37-SUM($T37:AH37)))</f>
        <v>0</v>
      </c>
      <c r="AJ37" s="16">
        <f>IF(($CB37-SUM($T37:AI37))&gt;=$K37*0.7,$K37*0.7,($CB37-SUM($T37:AI37)))</f>
        <v>0</v>
      </c>
      <c r="AK37" s="16">
        <f>IF(($CB37-SUM($T37:AJ37))&gt;=$K37*0.7,$K37*0.7,($CB37-SUM($T37:AJ37)))</f>
        <v>0</v>
      </c>
      <c r="AL37" s="16">
        <f>IF(($CB37-SUM($T37:AK37))&gt;=$K37*0.7,$K37*0.7,($CB37-SUM($T37:AK37)))</f>
        <v>0</v>
      </c>
      <c r="AM37" s="16">
        <f>IF(($CB37-SUM($T37:AL37))&gt;=$K37*0.7,$K37*0.7,($CB37-SUM($T37:AL37)))</f>
        <v>0</v>
      </c>
      <c r="AN37" s="16">
        <f>IF(($CB37-SUM($T37:AM37))&gt;=$K37*0.7,$K37*0.7,($CB37-SUM($T37:AM37)))</f>
        <v>0</v>
      </c>
      <c r="AO37" s="16">
        <f>IF(($CB37-SUM($T37:AN37))&gt;=$K37*0.7,$K37*0.7,($CB37-SUM($T37:AN37)))</f>
        <v>0</v>
      </c>
      <c r="AP37" s="16">
        <f>IF(($CB37-SUM($T37:AO37))&gt;=$K37*0.7,$K37*0.7,($CB37-SUM($T37:AO37)))</f>
        <v>0</v>
      </c>
      <c r="AQ37" s="16">
        <f>IF(($CB37-SUM($T37:AP37))&gt;=$K37*0.7,$K37*0.7,($CB37-SUM($T37:AP37)))</f>
        <v>0</v>
      </c>
      <c r="AR37" s="16">
        <f>IF(($CB37-SUM($T37:AQ37))&gt;=$K37*0.7,$K37*0.7,($CB37-SUM($T37:AQ37)))</f>
        <v>0</v>
      </c>
      <c r="AS37" s="16">
        <f>IF(($CB37-SUM($T37:AR37))&gt;=$K37*0.7,$K37*0.7,($CB37-SUM($T37:AR37)))</f>
        <v>0</v>
      </c>
      <c r="AT37" s="16">
        <f>IF(($CB37-SUM($T37:AS37))&gt;=$K37*0.7,$K37*0.7,($CB37-SUM($T37:AS37)))</f>
        <v>0</v>
      </c>
      <c r="AU37" s="16">
        <f>IF(($CB37-SUM($T37:AT37))&gt;=$K37*0.7,$K37*0.7,($CB37-SUM($T37:AT37)))</f>
        <v>0</v>
      </c>
      <c r="AV37" s="16">
        <f>IF(($CB37-SUM($T37:AU37))&gt;=$K37*0.7,$K37*0.7,($CB37-SUM($T37:AU37)))</f>
        <v>0</v>
      </c>
      <c r="AW37" s="182">
        <f t="shared" si="1"/>
        <v>41260</v>
      </c>
      <c r="AX37" s="182">
        <f>IF(LinkRpt!B$4=LinkRpt!B$2,VLOOKUP(LinkRpt!$A33,Rpt,LinkRpt!B$2+1),"")</f>
        <v>41260</v>
      </c>
      <c r="AY37" s="182">
        <f>IF(LinkRpt!C$4=LinkRpt!C$2,VLOOKUP(LinkRpt!$A33,Rpt,LinkRpt!C$2+1),"")</f>
        <v>0</v>
      </c>
      <c r="AZ37" s="182">
        <f>IF(LinkRpt!D$4=LinkRpt!D$2,VLOOKUP(LinkRpt!$A33,Rpt,LinkRpt!D$2+1),"")</f>
        <v>0</v>
      </c>
      <c r="BA37" s="182" t="str">
        <f>IF(LinkRpt!E$4=LinkRpt!E$2,VLOOKUP(LinkRpt!$A33,Rpt,LinkRpt!E$2+1),"")</f>
        <v/>
      </c>
      <c r="BB37" s="182">
        <f>IF(LinkRpt!F$4=LinkRpt!F$2,VLOOKUP(LinkRpt!$A33,Rpt,LinkRpt!F$2+1),"")</f>
        <v>0</v>
      </c>
      <c r="BC37" s="182">
        <f>IF(LinkRpt!G$4=LinkRpt!G$2,VLOOKUP(LinkRpt!$A33,Rpt,LinkRpt!G$2+1),"")</f>
        <v>0</v>
      </c>
      <c r="BD37" s="182">
        <f>IF(LinkRpt!H$4=LinkRpt!H$2,VLOOKUP(LinkRpt!$A33,Rpt,LinkRpt!H$2+1),"")</f>
        <v>0</v>
      </c>
      <c r="BE37" s="182" t="str">
        <f>IF(LinkRpt!I$4=LinkRpt!I$2,VLOOKUP(LinkRpt!$A33,Rpt,LinkRpt!I$2+1),"")</f>
        <v/>
      </c>
      <c r="BF37" s="182" t="str">
        <f>IF(LinkRpt!J$4=LinkRpt!J$2,VLOOKUP(LinkRpt!$A33,Rpt,LinkRpt!J$2+1),"")</f>
        <v/>
      </c>
      <c r="BG37" s="182" t="str">
        <f>IF(LinkRpt!K$4=LinkRpt!K$2,VLOOKUP(LinkRpt!$A33,Rpt,LinkRpt!K$2+1),"")</f>
        <v/>
      </c>
      <c r="BH37" s="182" t="str">
        <f>IF(LinkRpt!L$4=LinkRpt!L$2,VLOOKUP(LinkRpt!$A33,Rpt,LinkRpt!L$2+1),"")</f>
        <v/>
      </c>
      <c r="BI37" s="182" t="str">
        <f>IF(LinkRpt!M$4=LinkRpt!M$2,VLOOKUP(LinkRpt!$A33,Rpt,LinkRpt!M$2+1),"")</f>
        <v/>
      </c>
      <c r="BJ37" s="182" t="str">
        <f>IF(LinkRpt!N$4=LinkRpt!N$2,VLOOKUP(LinkRpt!$A33,Rpt,LinkRpt!N$2+1),"")</f>
        <v/>
      </c>
      <c r="BK37" s="182" t="str">
        <f>IF(LinkRpt!O$4=LinkRpt!O$2,VLOOKUP(LinkRpt!$A33,Rpt,LinkRpt!O$2+1),"")</f>
        <v/>
      </c>
      <c r="BL37" s="182" t="str">
        <f>IF(LinkRpt!P$4=LinkRpt!P$2,VLOOKUP(LinkRpt!$A33,Rpt,LinkRpt!P$2+1),"")</f>
        <v/>
      </c>
      <c r="BM37" s="182" t="str">
        <f>IF(LinkRpt!Q$4=LinkRpt!Q$2,VLOOKUP(LinkRpt!$A33,Rpt,LinkRpt!Q$2+1),"")</f>
        <v/>
      </c>
      <c r="BN37" s="182" t="str">
        <f>IF(LinkRpt!R$4=LinkRpt!R$2,VLOOKUP(LinkRpt!$A33,Rpt,LinkRpt!R$2+1),"")</f>
        <v/>
      </c>
      <c r="BO37" s="182" t="str">
        <f>IF(LinkRpt!S$4=LinkRpt!S$2,VLOOKUP(LinkRpt!$A33,Rpt,LinkRpt!S$2+1),"")</f>
        <v/>
      </c>
      <c r="BP37" s="182" t="str">
        <f>IF(LinkRpt!T$4=LinkRpt!T$2,VLOOKUP(LinkRpt!$A33,Rpt,LinkRpt!T$2+1),"")</f>
        <v/>
      </c>
      <c r="BQ37" s="182" t="str">
        <f>IF(LinkRpt!U$4=LinkRpt!U$2,VLOOKUP(LinkRpt!$A33,Rpt,LinkRpt!U$2+1),"")</f>
        <v/>
      </c>
      <c r="BR37" s="182" t="str">
        <f>IF(LinkRpt!V$4=LinkRpt!V$2,VLOOKUP(LinkRpt!$A33,Rpt,LinkRpt!V$2+1),"")</f>
        <v/>
      </c>
      <c r="BS37" s="182" t="str">
        <f>IF(LinkRpt!W$4=LinkRpt!W$2,VLOOKUP(LinkRpt!$A33,Rpt,LinkRpt!W$2+1),"")</f>
        <v/>
      </c>
      <c r="BT37" s="182" t="str">
        <f>IF(LinkRpt!X$4=LinkRpt!X$2,VLOOKUP(LinkRpt!$A33,Rpt,LinkRpt!X$2+1),"")</f>
        <v/>
      </c>
      <c r="BU37" s="182" t="str">
        <f>IF(LinkRpt!Y$4=LinkRpt!Y$2,VLOOKUP(LinkRpt!$A33,Rpt,LinkRpt!Y$2+1),"")</f>
        <v/>
      </c>
      <c r="BV37" s="182" t="str">
        <f>IF(LinkRpt!Z$4=LinkRpt!Z$2,VLOOKUP(LinkRpt!$A33,Rpt,LinkRpt!Z$2+1),"")</f>
        <v/>
      </c>
      <c r="BW37" s="182" t="str">
        <f>IF(LinkRpt!AA$4=LinkRpt!AA$2,VLOOKUP(LinkRpt!$A33,Rpt,LinkRpt!AA$2+1),"")</f>
        <v/>
      </c>
      <c r="BX37" s="182" t="str">
        <f>IF(LinkRpt!AB$4=LinkRpt!AB$2,VLOOKUP(LinkRpt!$A33,Rpt,LinkRpt!AB$2+1),"")</f>
        <v/>
      </c>
      <c r="BY37" s="182" t="str">
        <f>IF(LinkRpt!AC$4=LinkRpt!AC$2,VLOOKUP(LinkRpt!$A33,Rpt,LinkRpt!AC$2+1),"")</f>
        <v/>
      </c>
      <c r="BZ37" s="182" t="str">
        <f>IF(LinkRpt!AD$4=LinkRpt!AD$2,VLOOKUP(LinkRpt!$A33,Rpt,LinkRpt!AD$2+1),"")</f>
        <v/>
      </c>
      <c r="CA37" s="182" t="str">
        <f>IF(LinkRpt!AE$4=LinkRpt!AE$2,VLOOKUP(LinkRpt!$A33,Rpt,LinkRpt!AE$2+1),"")</f>
        <v/>
      </c>
      <c r="CB37" s="182">
        <f t="shared" si="6"/>
        <v>41260</v>
      </c>
      <c r="CC37" s="15">
        <v>1500</v>
      </c>
      <c r="CD37" s="16">
        <v>1500</v>
      </c>
      <c r="CE37" s="15">
        <v>1000</v>
      </c>
      <c r="CF37" s="16">
        <v>1000</v>
      </c>
      <c r="CG37" s="15">
        <v>5000</v>
      </c>
      <c r="CH37" s="16">
        <v>5000</v>
      </c>
      <c r="CI37" s="15">
        <v>8000</v>
      </c>
      <c r="CJ37" s="16">
        <v>1500</v>
      </c>
      <c r="CK37" s="15"/>
      <c r="CL37" s="16"/>
      <c r="CM37" s="18">
        <v>3220</v>
      </c>
      <c r="CN37" s="16">
        <v>9720</v>
      </c>
      <c r="CO37" s="18">
        <v>3220</v>
      </c>
      <c r="CP37" s="16">
        <v>3220</v>
      </c>
      <c r="CQ37" s="18">
        <v>3220</v>
      </c>
      <c r="CR37" s="16">
        <v>3220</v>
      </c>
      <c r="CS37" s="18">
        <v>3220</v>
      </c>
      <c r="CT37" s="16">
        <v>3220</v>
      </c>
      <c r="CU37" s="18">
        <v>3220</v>
      </c>
      <c r="CV37" s="16">
        <v>3220</v>
      </c>
      <c r="CW37" s="18">
        <v>3220</v>
      </c>
      <c r="CX37" s="16">
        <v>3220</v>
      </c>
      <c r="CY37" s="18">
        <v>3220</v>
      </c>
      <c r="CZ37" s="16"/>
      <c r="DA37" s="18">
        <v>3220</v>
      </c>
      <c r="DB37" s="16">
        <v>6440</v>
      </c>
      <c r="DC37" s="18">
        <v>3220</v>
      </c>
      <c r="DD37" s="16"/>
      <c r="DE37" s="85"/>
      <c r="DF37" s="16"/>
      <c r="DG37" s="85"/>
      <c r="DH37" s="16"/>
      <c r="DI37" s="85"/>
      <c r="DJ37" s="16"/>
      <c r="DK37" s="82"/>
      <c r="DL37" s="85"/>
      <c r="DM37" s="16"/>
      <c r="DN37" s="85"/>
      <c r="DO37" s="16"/>
      <c r="DP37" s="85"/>
      <c r="DQ37" s="16"/>
      <c r="DR37" s="85"/>
      <c r="DS37" s="16"/>
      <c r="DT37" s="85"/>
      <c r="DU37" s="16"/>
      <c r="DV37" s="85"/>
      <c r="DW37" s="16"/>
      <c r="DX37" s="85"/>
      <c r="DY37" s="16"/>
      <c r="DZ37" s="85"/>
      <c r="EA37" s="16"/>
      <c r="EB37" s="85"/>
      <c r="EC37" s="16"/>
      <c r="ED37" s="85"/>
      <c r="EE37" s="16"/>
      <c r="EF37" s="85"/>
      <c r="EG37" s="16"/>
      <c r="EH37" s="17"/>
      <c r="EI37" s="16"/>
      <c r="EJ37" s="19"/>
      <c r="EK37" s="17"/>
      <c r="EL37" s="16"/>
      <c r="EM37" s="17"/>
      <c r="EN37" s="16"/>
      <c r="EO37" s="17"/>
      <c r="EP37" s="16"/>
      <c r="EQ37" s="17"/>
      <c r="ER37" s="16"/>
      <c r="ES37" s="17"/>
      <c r="ET37" s="16"/>
      <c r="EU37" s="17"/>
      <c r="EV37" s="16"/>
      <c r="EW37" s="15"/>
      <c r="EX37" s="16"/>
      <c r="EY37" s="15"/>
      <c r="EZ37" s="16"/>
      <c r="FA37" s="15"/>
      <c r="FB37" s="16"/>
      <c r="FC37" s="15"/>
      <c r="FD37" s="16"/>
      <c r="FE37" s="15"/>
      <c r="FF37" s="16"/>
      <c r="FG37" s="15"/>
      <c r="FH37" s="16"/>
      <c r="FI37" s="20">
        <f t="shared" si="2"/>
        <v>44480</v>
      </c>
      <c r="FJ37" s="20">
        <f t="shared" si="3"/>
        <v>41260</v>
      </c>
      <c r="FK37" s="21">
        <f t="shared" si="4"/>
        <v>3220</v>
      </c>
      <c r="FL37" s="1" t="str">
        <f t="shared" si="7"/>
        <v/>
      </c>
    </row>
    <row r="38" spans="1:168" ht="25.5" customHeight="1">
      <c r="A38" s="239">
        <v>2200030</v>
      </c>
      <c r="B38" s="25" t="s">
        <v>609</v>
      </c>
      <c r="C38" s="239" t="s">
        <v>610</v>
      </c>
      <c r="D38" s="9" t="s">
        <v>1414</v>
      </c>
      <c r="E38" s="9" t="s">
        <v>1411</v>
      </c>
      <c r="F38" s="83" t="s">
        <v>611</v>
      </c>
      <c r="G38" s="22"/>
      <c r="H38" s="84"/>
      <c r="I38" s="314"/>
      <c r="J38" s="84"/>
      <c r="K38" s="62">
        <v>6600</v>
      </c>
      <c r="L38" s="84" t="s">
        <v>1564</v>
      </c>
      <c r="M38" s="246">
        <f t="shared" si="0"/>
        <v>57080</v>
      </c>
      <c r="N38" s="14">
        <f t="shared" si="5"/>
        <v>0</v>
      </c>
      <c r="O38" s="15">
        <v>1500</v>
      </c>
      <c r="P38" s="15">
        <v>1000</v>
      </c>
      <c r="Q38" s="15">
        <v>5000</v>
      </c>
      <c r="R38" s="15">
        <v>8000</v>
      </c>
      <c r="S38" s="182"/>
      <c r="T38" s="16">
        <v>1500</v>
      </c>
      <c r="U38" s="16">
        <v>1000</v>
      </c>
      <c r="V38" s="16">
        <v>5000</v>
      </c>
      <c r="W38" s="16">
        <v>8000</v>
      </c>
      <c r="X38" s="182"/>
      <c r="Y38" s="16">
        <f>IF(($CB38-SUM($T38:X38))&gt;=$K38*0.7,$K38*0.7,($CB38-SUM($T38:X38)))</f>
        <v>4620</v>
      </c>
      <c r="Z38" s="16">
        <f>IF(($CB38-SUM($T38:Y38))&gt;=$K38*0.7,$K38*0.7,($CB38-SUM($T38:Y38)))</f>
        <v>4620</v>
      </c>
      <c r="AA38" s="16">
        <f>IF(($CB38-SUM($T38:Z38))&gt;=$K38*0.7,$K38*0.7,($CB38-SUM($T38:Z38)))</f>
        <v>4620</v>
      </c>
      <c r="AB38" s="16">
        <f>IF(($CB38-SUM($T38:AA38))&gt;=$K38*0.7,$K38*0.7,($CB38-SUM($T38:AA38)))</f>
        <v>4620</v>
      </c>
      <c r="AC38" s="16">
        <f>IF(($CB38-SUM($T38:AB38))&gt;=$K38*0.7,$K38*0.7,($CB38-SUM($T38:AB38)))</f>
        <v>4620</v>
      </c>
      <c r="AD38" s="16">
        <f>IF(($CB38-SUM($T38:AC38))&gt;=$K38*0.7,$K38*0.7,($CB38-SUM($T38:AC38)))</f>
        <v>4620</v>
      </c>
      <c r="AE38" s="16">
        <f>IF(($CB38-SUM($T38:AD38))&gt;=$K38*0.7,$K38*0.7,($CB38-SUM($T38:AD38)))</f>
        <v>4620</v>
      </c>
      <c r="AF38" s="16">
        <f>IF(($CB38-SUM($T38:AE38))&gt;=$K38*0.7,$K38*0.7,($CB38-SUM($T38:AE38)))</f>
        <v>4620</v>
      </c>
      <c r="AG38" s="16">
        <f>IF(($CB38-SUM($T38:AF38))&gt;=$K38*0.7,$K38*0.7,($CB38-SUM($T38:AF38)))</f>
        <v>4620</v>
      </c>
      <c r="AH38" s="16">
        <f>IF(($CB38-SUM($T38:AG38))&gt;=$K38*0.7,$K38*0.7,($CB38-SUM($T38:AG38)))</f>
        <v>0</v>
      </c>
      <c r="AI38" s="16">
        <f>IF(($CB38-SUM($T38:AH38))&gt;=$K38*0.7,$K38*0.7,($CB38-SUM($T38:AH38)))</f>
        <v>0</v>
      </c>
      <c r="AJ38" s="16">
        <f>IF(($CB38-SUM($T38:AI38))&gt;=$K38*0.7,$K38*0.7,($CB38-SUM($T38:AI38)))</f>
        <v>0</v>
      </c>
      <c r="AK38" s="16">
        <f>IF(($CB38-SUM($T38:AJ38))&gt;=$K38*0.7,$K38*0.7,($CB38-SUM($T38:AJ38)))</f>
        <v>0</v>
      </c>
      <c r="AL38" s="16">
        <f>IF(($CB38-SUM($T38:AK38))&gt;=$K38*0.7,$K38*0.7,($CB38-SUM($T38:AK38)))</f>
        <v>0</v>
      </c>
      <c r="AM38" s="16">
        <f>IF(($CB38-SUM($T38:AL38))&gt;=$K38*0.7,$K38*0.7,($CB38-SUM($T38:AL38)))</f>
        <v>0</v>
      </c>
      <c r="AN38" s="16">
        <f>IF(($CB38-SUM($T38:AM38))&gt;=$K38*0.7,$K38*0.7,($CB38-SUM($T38:AM38)))</f>
        <v>0</v>
      </c>
      <c r="AO38" s="16">
        <f>IF(($CB38-SUM($T38:AN38))&gt;=$K38*0.7,$K38*0.7,($CB38-SUM($T38:AN38)))</f>
        <v>0</v>
      </c>
      <c r="AP38" s="16">
        <f>IF(($CB38-SUM($T38:AO38))&gt;=$K38*0.7,$K38*0.7,($CB38-SUM($T38:AO38)))</f>
        <v>0</v>
      </c>
      <c r="AQ38" s="16">
        <f>IF(($CB38-SUM($T38:AP38))&gt;=$K38*0.7,$K38*0.7,($CB38-SUM($T38:AP38)))</f>
        <v>0</v>
      </c>
      <c r="AR38" s="16">
        <f>IF(($CB38-SUM($T38:AQ38))&gt;=$K38*0.7,$K38*0.7,($CB38-SUM($T38:AQ38)))</f>
        <v>0</v>
      </c>
      <c r="AS38" s="16">
        <f>IF(($CB38-SUM($T38:AR38))&gt;=$K38*0.7,$K38*0.7,($CB38-SUM($T38:AR38)))</f>
        <v>0</v>
      </c>
      <c r="AT38" s="16">
        <f>IF(($CB38-SUM($T38:AS38))&gt;=$K38*0.7,$K38*0.7,($CB38-SUM($T38:AS38)))</f>
        <v>0</v>
      </c>
      <c r="AU38" s="16">
        <f>IF(($CB38-SUM($T38:AT38))&gt;=$K38*0.7,$K38*0.7,($CB38-SUM($T38:AT38)))</f>
        <v>0</v>
      </c>
      <c r="AV38" s="16">
        <f>IF(($CB38-SUM($T38:AU38))&gt;=$K38*0.7,$K38*0.7,($CB38-SUM($T38:AU38)))</f>
        <v>0</v>
      </c>
      <c r="AW38" s="182">
        <f t="shared" si="1"/>
        <v>57080</v>
      </c>
      <c r="AX38" s="182">
        <f>IF(LinkRpt!B$4=LinkRpt!B$2,VLOOKUP(LinkRpt!$A34,Rpt,LinkRpt!B$2+1),"")</f>
        <v>57080</v>
      </c>
      <c r="AY38" s="182">
        <f>IF(LinkRpt!C$4=LinkRpt!C$2,VLOOKUP(LinkRpt!$A34,Rpt,LinkRpt!C$2+1),"")</f>
        <v>0</v>
      </c>
      <c r="AZ38" s="182">
        <f>IF(LinkRpt!D$4=LinkRpt!D$2,VLOOKUP(LinkRpt!$A34,Rpt,LinkRpt!D$2+1),"")</f>
        <v>0</v>
      </c>
      <c r="BA38" s="182" t="str">
        <f>IF(LinkRpt!E$4=LinkRpt!E$2,VLOOKUP(LinkRpt!$A34,Rpt,LinkRpt!E$2+1),"")</f>
        <v/>
      </c>
      <c r="BB38" s="182">
        <f>IF(LinkRpt!F$4=LinkRpt!F$2,VLOOKUP(LinkRpt!$A34,Rpt,LinkRpt!F$2+1),"")</f>
        <v>0</v>
      </c>
      <c r="BC38" s="182">
        <f>IF(LinkRpt!G$4=LinkRpt!G$2,VLOOKUP(LinkRpt!$A34,Rpt,LinkRpt!G$2+1),"")</f>
        <v>0</v>
      </c>
      <c r="BD38" s="182">
        <f>IF(LinkRpt!H$4=LinkRpt!H$2,VLOOKUP(LinkRpt!$A34,Rpt,LinkRpt!H$2+1),"")</f>
        <v>0</v>
      </c>
      <c r="BE38" s="182" t="str">
        <f>IF(LinkRpt!I$4=LinkRpt!I$2,VLOOKUP(LinkRpt!$A34,Rpt,LinkRpt!I$2+1),"")</f>
        <v/>
      </c>
      <c r="BF38" s="182" t="str">
        <f>IF(LinkRpt!J$4=LinkRpt!J$2,VLOOKUP(LinkRpt!$A34,Rpt,LinkRpt!J$2+1),"")</f>
        <v/>
      </c>
      <c r="BG38" s="182" t="str">
        <f>IF(LinkRpt!K$4=LinkRpt!K$2,VLOOKUP(LinkRpt!$A34,Rpt,LinkRpt!K$2+1),"")</f>
        <v/>
      </c>
      <c r="BH38" s="182" t="str">
        <f>IF(LinkRpt!L$4=LinkRpt!L$2,VLOOKUP(LinkRpt!$A34,Rpt,LinkRpt!L$2+1),"")</f>
        <v/>
      </c>
      <c r="BI38" s="182" t="str">
        <f>IF(LinkRpt!M$4=LinkRpt!M$2,VLOOKUP(LinkRpt!$A34,Rpt,LinkRpt!M$2+1),"")</f>
        <v/>
      </c>
      <c r="BJ38" s="182" t="str">
        <f>IF(LinkRpt!N$4=LinkRpt!N$2,VLOOKUP(LinkRpt!$A34,Rpt,LinkRpt!N$2+1),"")</f>
        <v/>
      </c>
      <c r="BK38" s="182" t="str">
        <f>IF(LinkRpt!O$4=LinkRpt!O$2,VLOOKUP(LinkRpt!$A34,Rpt,LinkRpt!O$2+1),"")</f>
        <v/>
      </c>
      <c r="BL38" s="182" t="str">
        <f>IF(LinkRpt!P$4=LinkRpt!P$2,VLOOKUP(LinkRpt!$A34,Rpt,LinkRpt!P$2+1),"")</f>
        <v/>
      </c>
      <c r="BM38" s="182" t="str">
        <f>IF(LinkRpt!Q$4=LinkRpt!Q$2,VLOOKUP(LinkRpt!$A34,Rpt,LinkRpt!Q$2+1),"")</f>
        <v/>
      </c>
      <c r="BN38" s="182" t="str">
        <f>IF(LinkRpt!R$4=LinkRpt!R$2,VLOOKUP(LinkRpt!$A34,Rpt,LinkRpt!R$2+1),"")</f>
        <v/>
      </c>
      <c r="BO38" s="182" t="str">
        <f>IF(LinkRpt!S$4=LinkRpt!S$2,VLOOKUP(LinkRpt!$A34,Rpt,LinkRpt!S$2+1),"")</f>
        <v/>
      </c>
      <c r="BP38" s="182" t="str">
        <f>IF(LinkRpt!T$4=LinkRpt!T$2,VLOOKUP(LinkRpt!$A34,Rpt,LinkRpt!T$2+1),"")</f>
        <v/>
      </c>
      <c r="BQ38" s="182" t="str">
        <f>IF(LinkRpt!U$4=LinkRpt!U$2,VLOOKUP(LinkRpt!$A34,Rpt,LinkRpt!U$2+1),"")</f>
        <v/>
      </c>
      <c r="BR38" s="182" t="str">
        <f>IF(LinkRpt!V$4=LinkRpt!V$2,VLOOKUP(LinkRpt!$A34,Rpt,LinkRpt!V$2+1),"")</f>
        <v/>
      </c>
      <c r="BS38" s="182" t="str">
        <f>IF(LinkRpt!W$4=LinkRpt!W$2,VLOOKUP(LinkRpt!$A34,Rpt,LinkRpt!W$2+1),"")</f>
        <v/>
      </c>
      <c r="BT38" s="182" t="str">
        <f>IF(LinkRpt!X$4=LinkRpt!X$2,VLOOKUP(LinkRpt!$A34,Rpt,LinkRpt!X$2+1),"")</f>
        <v/>
      </c>
      <c r="BU38" s="182" t="str">
        <f>IF(LinkRpt!Y$4=LinkRpt!Y$2,VLOOKUP(LinkRpt!$A34,Rpt,LinkRpt!Y$2+1),"")</f>
        <v/>
      </c>
      <c r="BV38" s="182" t="str">
        <f>IF(LinkRpt!Z$4=LinkRpt!Z$2,VLOOKUP(LinkRpt!$A34,Rpt,LinkRpt!Z$2+1),"")</f>
        <v/>
      </c>
      <c r="BW38" s="182" t="str">
        <f>IF(LinkRpt!AA$4=LinkRpt!AA$2,VLOOKUP(LinkRpt!$A34,Rpt,LinkRpt!AA$2+1),"")</f>
        <v/>
      </c>
      <c r="BX38" s="182" t="str">
        <f>IF(LinkRpt!AB$4=LinkRpt!AB$2,VLOOKUP(LinkRpt!$A34,Rpt,LinkRpt!AB$2+1),"")</f>
        <v/>
      </c>
      <c r="BY38" s="182" t="str">
        <f>IF(LinkRpt!AC$4=LinkRpt!AC$2,VLOOKUP(LinkRpt!$A34,Rpt,LinkRpt!AC$2+1),"")</f>
        <v/>
      </c>
      <c r="BZ38" s="182" t="str">
        <f>IF(LinkRpt!AD$4=LinkRpt!AD$2,VLOOKUP(LinkRpt!$A34,Rpt,LinkRpt!AD$2+1),"")</f>
        <v/>
      </c>
      <c r="CA38" s="182" t="str">
        <f>IF(LinkRpt!AE$4=LinkRpt!AE$2,VLOOKUP(LinkRpt!$A34,Rpt,LinkRpt!AE$2+1),"")</f>
        <v/>
      </c>
      <c r="CB38" s="182">
        <f t="shared" si="6"/>
        <v>57080</v>
      </c>
      <c r="CC38" s="15">
        <v>1500</v>
      </c>
      <c r="CD38" s="16">
        <v>1500</v>
      </c>
      <c r="CE38" s="15">
        <v>1000</v>
      </c>
      <c r="CF38" s="16">
        <v>1000</v>
      </c>
      <c r="CG38" s="15">
        <v>5000</v>
      </c>
      <c r="CH38" s="16">
        <v>5000</v>
      </c>
      <c r="CI38" s="15">
        <v>8000</v>
      </c>
      <c r="CJ38" s="16">
        <f>1500+0</f>
        <v>1500</v>
      </c>
      <c r="CK38" s="15"/>
      <c r="CL38" s="16"/>
      <c r="CM38" s="18">
        <v>4620</v>
      </c>
      <c r="CN38" s="16">
        <v>0</v>
      </c>
      <c r="CO38" s="18">
        <v>4620</v>
      </c>
      <c r="CP38" s="16">
        <v>0</v>
      </c>
      <c r="CQ38" s="18">
        <v>4620</v>
      </c>
      <c r="CR38" s="16">
        <v>0</v>
      </c>
      <c r="CS38" s="18">
        <v>4620</v>
      </c>
      <c r="CT38" s="16">
        <v>20360</v>
      </c>
      <c r="CU38" s="18">
        <v>4620</v>
      </c>
      <c r="CV38" s="16"/>
      <c r="CW38" s="18">
        <v>4620</v>
      </c>
      <c r="CX38" s="16"/>
      <c r="CY38" s="18">
        <v>4620</v>
      </c>
      <c r="CZ38" s="16"/>
      <c r="DA38" s="18">
        <v>4620</v>
      </c>
      <c r="DB38" s="16"/>
      <c r="DC38" s="18">
        <v>4620</v>
      </c>
      <c r="DD38" s="16">
        <v>27720</v>
      </c>
      <c r="DE38" s="85"/>
      <c r="DF38" s="16"/>
      <c r="DG38" s="85"/>
      <c r="DH38" s="16"/>
      <c r="DI38" s="85"/>
      <c r="DJ38" s="16"/>
      <c r="DK38" s="82"/>
      <c r="DL38" s="85"/>
      <c r="DM38" s="16"/>
      <c r="DN38" s="85"/>
      <c r="DO38" s="16"/>
      <c r="DP38" s="85"/>
      <c r="DQ38" s="16"/>
      <c r="DR38" s="85"/>
      <c r="DS38" s="16"/>
      <c r="DT38" s="85"/>
      <c r="DU38" s="16"/>
      <c r="DV38" s="85"/>
      <c r="DW38" s="16"/>
      <c r="DX38" s="85"/>
      <c r="DY38" s="16"/>
      <c r="DZ38" s="85"/>
      <c r="EA38" s="16"/>
      <c r="EB38" s="85"/>
      <c r="EC38" s="16"/>
      <c r="ED38" s="85"/>
      <c r="EE38" s="16"/>
      <c r="EF38" s="85"/>
      <c r="EG38" s="16"/>
      <c r="EH38" s="17"/>
      <c r="EI38" s="16"/>
      <c r="EJ38" s="19"/>
      <c r="EK38" s="17"/>
      <c r="EL38" s="16"/>
      <c r="EM38" s="17"/>
      <c r="EN38" s="16"/>
      <c r="EO38" s="17"/>
      <c r="EP38" s="16"/>
      <c r="EQ38" s="17"/>
      <c r="ER38" s="16"/>
      <c r="ES38" s="17"/>
      <c r="ET38" s="16"/>
      <c r="EU38" s="17"/>
      <c r="EV38" s="16"/>
      <c r="EW38" s="15"/>
      <c r="EX38" s="16"/>
      <c r="EY38" s="15"/>
      <c r="EZ38" s="16"/>
      <c r="FA38" s="15"/>
      <c r="FB38" s="16"/>
      <c r="FC38" s="15"/>
      <c r="FD38" s="16"/>
      <c r="FE38" s="15"/>
      <c r="FF38" s="16"/>
      <c r="FG38" s="15"/>
      <c r="FH38" s="16"/>
      <c r="FI38" s="20">
        <f t="shared" si="2"/>
        <v>57080</v>
      </c>
      <c r="FJ38" s="20">
        <f t="shared" si="3"/>
        <v>57080</v>
      </c>
      <c r="FK38" s="21">
        <f t="shared" si="4"/>
        <v>0</v>
      </c>
      <c r="FL38" s="1" t="str">
        <f t="shared" si="7"/>
        <v/>
      </c>
    </row>
    <row r="39" spans="1:168" ht="25.5" customHeight="1">
      <c r="A39" s="239">
        <v>2200031</v>
      </c>
      <c r="B39" s="25" t="s">
        <v>72</v>
      </c>
      <c r="C39" s="239" t="s">
        <v>73</v>
      </c>
      <c r="D39" s="9" t="s">
        <v>1414</v>
      </c>
      <c r="E39" s="9" t="s">
        <v>1412</v>
      </c>
      <c r="F39" s="10" t="s">
        <v>74</v>
      </c>
      <c r="G39" s="144"/>
      <c r="H39" s="24"/>
      <c r="I39" s="313"/>
      <c r="J39" s="24"/>
      <c r="K39" s="12">
        <v>6600</v>
      </c>
      <c r="L39" s="24" t="s">
        <v>1564</v>
      </c>
      <c r="M39" s="246">
        <f t="shared" si="0"/>
        <v>57080</v>
      </c>
      <c r="N39" s="14">
        <f t="shared" si="5"/>
        <v>28460</v>
      </c>
      <c r="O39" s="15">
        <v>1500</v>
      </c>
      <c r="P39" s="15">
        <v>1000</v>
      </c>
      <c r="Q39" s="15">
        <v>5000</v>
      </c>
      <c r="R39" s="15">
        <v>8000</v>
      </c>
      <c r="S39" s="182"/>
      <c r="T39" s="16">
        <v>1500</v>
      </c>
      <c r="U39" s="16">
        <v>1000</v>
      </c>
      <c r="V39" s="16">
        <v>5000</v>
      </c>
      <c r="W39" s="16">
        <v>8000</v>
      </c>
      <c r="X39" s="182"/>
      <c r="Y39" s="16">
        <f>IF(($CB39-SUM($T39:X39))&gt;=$K39*0.7,$K39*0.7,($CB39-SUM($T39:X39)))</f>
        <v>4620</v>
      </c>
      <c r="Z39" s="16">
        <f>IF(($CB39-SUM($T39:Y39))&gt;=$K39*0.7,$K39*0.7,($CB39-SUM($T39:Y39)))</f>
        <v>4620</v>
      </c>
      <c r="AA39" s="16">
        <f>IF(($CB39-SUM($T39:Z39))&gt;=$K39*0.7,$K39*0.7,($CB39-SUM($T39:Z39)))</f>
        <v>3880</v>
      </c>
      <c r="AB39" s="16">
        <f>IF(($CB39-SUM($T39:AA39))&gt;=$K39*0.7,$K39*0.7,($CB39-SUM($T39:AA39)))</f>
        <v>0</v>
      </c>
      <c r="AC39" s="16">
        <f>IF(($CB39-SUM($T39:AB39))&gt;=$K39*0.7,$K39*0.7,($CB39-SUM($T39:AB39)))</f>
        <v>0</v>
      </c>
      <c r="AD39" s="16">
        <f>IF(($CB39-SUM($T39:AC39))&gt;=$K39*0.7,$K39*0.7,($CB39-SUM($T39:AC39)))</f>
        <v>0</v>
      </c>
      <c r="AE39" s="16">
        <f>IF(($CB39-SUM($T39:AD39))&gt;=$K39*0.7,$K39*0.7,($CB39-SUM($T39:AD39)))</f>
        <v>0</v>
      </c>
      <c r="AF39" s="16">
        <f>IF(($CB39-SUM($T39:AE39))&gt;=$K39*0.7,$K39*0.7,($CB39-SUM($T39:AE39)))</f>
        <v>0</v>
      </c>
      <c r="AG39" s="16">
        <f>IF(($CB39-SUM($T39:AF39))&gt;=$K39*0.7,$K39*0.7,($CB39-SUM($T39:AF39)))</f>
        <v>0</v>
      </c>
      <c r="AH39" s="16">
        <f>IF(($CB39-SUM($T39:AG39))&gt;=$K39*0.7,$K39*0.7,($CB39-SUM($T39:AG39)))</f>
        <v>0</v>
      </c>
      <c r="AI39" s="16">
        <f>IF(($CB39-SUM($T39:AH39))&gt;=$K39*0.7,$K39*0.7,($CB39-SUM($T39:AH39)))</f>
        <v>0</v>
      </c>
      <c r="AJ39" s="16">
        <f>IF(($CB39-SUM($T39:AI39))&gt;=$K39*0.7,$K39*0.7,($CB39-SUM($T39:AI39)))</f>
        <v>0</v>
      </c>
      <c r="AK39" s="16">
        <f>IF(($CB39-SUM($T39:AJ39))&gt;=$K39*0.7,$K39*0.7,($CB39-SUM($T39:AJ39)))</f>
        <v>0</v>
      </c>
      <c r="AL39" s="16">
        <f>IF(($CB39-SUM($T39:AK39))&gt;=$K39*0.7,$K39*0.7,($CB39-SUM($T39:AK39)))</f>
        <v>0</v>
      </c>
      <c r="AM39" s="16">
        <f>IF(($CB39-SUM($T39:AL39))&gt;=$K39*0.7,$K39*0.7,($CB39-SUM($T39:AL39)))</f>
        <v>0</v>
      </c>
      <c r="AN39" s="16">
        <f>IF(($CB39-SUM($T39:AM39))&gt;=$K39*0.7,$K39*0.7,($CB39-SUM($T39:AM39)))</f>
        <v>0</v>
      </c>
      <c r="AO39" s="16">
        <f>IF(($CB39-SUM($T39:AN39))&gt;=$K39*0.7,$K39*0.7,($CB39-SUM($T39:AN39)))</f>
        <v>0</v>
      </c>
      <c r="AP39" s="16">
        <f>IF(($CB39-SUM($T39:AO39))&gt;=$K39*0.7,$K39*0.7,($CB39-SUM($T39:AO39)))</f>
        <v>0</v>
      </c>
      <c r="AQ39" s="16">
        <f>IF(($CB39-SUM($T39:AP39))&gt;=$K39*0.7,$K39*0.7,($CB39-SUM($T39:AP39)))</f>
        <v>0</v>
      </c>
      <c r="AR39" s="16">
        <f>IF(($CB39-SUM($T39:AQ39))&gt;=$K39*0.7,$K39*0.7,($CB39-SUM($T39:AQ39)))</f>
        <v>0</v>
      </c>
      <c r="AS39" s="16">
        <f>IF(($CB39-SUM($T39:AR39))&gt;=$K39*0.7,$K39*0.7,($CB39-SUM($T39:AR39)))</f>
        <v>0</v>
      </c>
      <c r="AT39" s="16">
        <f>IF(($CB39-SUM($T39:AS39))&gt;=$K39*0.7,$K39*0.7,($CB39-SUM($T39:AS39)))</f>
        <v>0</v>
      </c>
      <c r="AU39" s="16">
        <f>IF(($CB39-SUM($T39:AT39))&gt;=$K39*0.7,$K39*0.7,($CB39-SUM($T39:AT39)))</f>
        <v>0</v>
      </c>
      <c r="AV39" s="16">
        <f>IF(($CB39-SUM($T39:AU39))&gt;=$K39*0.7,$K39*0.7,($CB39-SUM($T39:AU39)))</f>
        <v>0</v>
      </c>
      <c r="AW39" s="182">
        <f t="shared" si="1"/>
        <v>28620</v>
      </c>
      <c r="AX39" s="182">
        <f>IF(LinkRpt!B$4=LinkRpt!B$2,VLOOKUP(LinkRpt!$A35,Rpt,LinkRpt!B$2+1),"")</f>
        <v>28620</v>
      </c>
      <c r="AY39" s="182">
        <f>IF(LinkRpt!C$4=LinkRpt!C$2,VLOOKUP(LinkRpt!$A35,Rpt,LinkRpt!C$2+1),"")</f>
        <v>0</v>
      </c>
      <c r="AZ39" s="182">
        <f>IF(LinkRpt!D$4=LinkRpt!D$2,VLOOKUP(LinkRpt!$A35,Rpt,LinkRpt!D$2+1),"")</f>
        <v>0</v>
      </c>
      <c r="BA39" s="182" t="str">
        <f>IF(LinkRpt!E$4=LinkRpt!E$2,VLOOKUP(LinkRpt!$A35,Rpt,LinkRpt!E$2+1),"")</f>
        <v/>
      </c>
      <c r="BB39" s="182">
        <f>IF(LinkRpt!F$4=LinkRpt!F$2,VLOOKUP(LinkRpt!$A35,Rpt,LinkRpt!F$2+1),"")</f>
        <v>0</v>
      </c>
      <c r="BC39" s="182">
        <f>IF(LinkRpt!G$4=LinkRpt!G$2,VLOOKUP(LinkRpt!$A35,Rpt,LinkRpt!G$2+1),"")</f>
        <v>0</v>
      </c>
      <c r="BD39" s="182">
        <f>IF(LinkRpt!H$4=LinkRpt!H$2,VLOOKUP(LinkRpt!$A35,Rpt,LinkRpt!H$2+1),"")</f>
        <v>0</v>
      </c>
      <c r="BE39" s="182" t="str">
        <f>IF(LinkRpt!I$4=LinkRpt!I$2,VLOOKUP(LinkRpt!$A35,Rpt,LinkRpt!I$2+1),"")</f>
        <v/>
      </c>
      <c r="BF39" s="182" t="str">
        <f>IF(LinkRpt!J$4=LinkRpt!J$2,VLOOKUP(LinkRpt!$A35,Rpt,LinkRpt!J$2+1),"")</f>
        <v/>
      </c>
      <c r="BG39" s="182" t="str">
        <f>IF(LinkRpt!K$4=LinkRpt!K$2,VLOOKUP(LinkRpt!$A35,Rpt,LinkRpt!K$2+1),"")</f>
        <v/>
      </c>
      <c r="BH39" s="182" t="str">
        <f>IF(LinkRpt!L$4=LinkRpt!L$2,VLOOKUP(LinkRpt!$A35,Rpt,LinkRpt!L$2+1),"")</f>
        <v/>
      </c>
      <c r="BI39" s="182" t="str">
        <f>IF(LinkRpt!M$4=LinkRpt!M$2,VLOOKUP(LinkRpt!$A35,Rpt,LinkRpt!M$2+1),"")</f>
        <v/>
      </c>
      <c r="BJ39" s="182" t="str">
        <f>IF(LinkRpt!N$4=LinkRpt!N$2,VLOOKUP(LinkRpt!$A35,Rpt,LinkRpt!N$2+1),"")</f>
        <v/>
      </c>
      <c r="BK39" s="182" t="str">
        <f>IF(LinkRpt!O$4=LinkRpt!O$2,VLOOKUP(LinkRpt!$A35,Rpt,LinkRpt!O$2+1),"")</f>
        <v/>
      </c>
      <c r="BL39" s="182" t="str">
        <f>IF(LinkRpt!P$4=LinkRpt!P$2,VLOOKUP(LinkRpt!$A35,Rpt,LinkRpt!P$2+1),"")</f>
        <v/>
      </c>
      <c r="BM39" s="182" t="str">
        <f>IF(LinkRpt!Q$4=LinkRpt!Q$2,VLOOKUP(LinkRpt!$A35,Rpt,LinkRpt!Q$2+1),"")</f>
        <v/>
      </c>
      <c r="BN39" s="182" t="str">
        <f>IF(LinkRpt!R$4=LinkRpt!R$2,VLOOKUP(LinkRpt!$A35,Rpt,LinkRpt!R$2+1),"")</f>
        <v/>
      </c>
      <c r="BO39" s="182" t="str">
        <f>IF(LinkRpt!S$4=LinkRpt!S$2,VLOOKUP(LinkRpt!$A35,Rpt,LinkRpt!S$2+1),"")</f>
        <v/>
      </c>
      <c r="BP39" s="182" t="str">
        <f>IF(LinkRpt!T$4=LinkRpt!T$2,VLOOKUP(LinkRpt!$A35,Rpt,LinkRpt!T$2+1),"")</f>
        <v/>
      </c>
      <c r="BQ39" s="182" t="str">
        <f>IF(LinkRpt!U$4=LinkRpt!U$2,VLOOKUP(LinkRpt!$A35,Rpt,LinkRpt!U$2+1),"")</f>
        <v/>
      </c>
      <c r="BR39" s="182" t="str">
        <f>IF(LinkRpt!V$4=LinkRpt!V$2,VLOOKUP(LinkRpt!$A35,Rpt,LinkRpt!V$2+1),"")</f>
        <v/>
      </c>
      <c r="BS39" s="182" t="str">
        <f>IF(LinkRpt!W$4=LinkRpt!W$2,VLOOKUP(LinkRpt!$A35,Rpt,LinkRpt!W$2+1),"")</f>
        <v/>
      </c>
      <c r="BT39" s="182" t="str">
        <f>IF(LinkRpt!X$4=LinkRpt!X$2,VLOOKUP(LinkRpt!$A35,Rpt,LinkRpt!X$2+1),"")</f>
        <v/>
      </c>
      <c r="BU39" s="182" t="str">
        <f>IF(LinkRpt!Y$4=LinkRpt!Y$2,VLOOKUP(LinkRpt!$A35,Rpt,LinkRpt!Y$2+1),"")</f>
        <v/>
      </c>
      <c r="BV39" s="182" t="str">
        <f>IF(LinkRpt!Z$4=LinkRpt!Z$2,VLOOKUP(LinkRpt!$A35,Rpt,LinkRpt!Z$2+1),"")</f>
        <v/>
      </c>
      <c r="BW39" s="182" t="str">
        <f>IF(LinkRpt!AA$4=LinkRpt!AA$2,VLOOKUP(LinkRpt!$A35,Rpt,LinkRpt!AA$2+1),"")</f>
        <v/>
      </c>
      <c r="BX39" s="182" t="str">
        <f>IF(LinkRpt!AB$4=LinkRpt!AB$2,VLOOKUP(LinkRpt!$A35,Rpt,LinkRpt!AB$2+1),"")</f>
        <v/>
      </c>
      <c r="BY39" s="182" t="str">
        <f>IF(LinkRpt!AC$4=LinkRpt!AC$2,VLOOKUP(LinkRpt!$A35,Rpt,LinkRpt!AC$2+1),"")</f>
        <v/>
      </c>
      <c r="BZ39" s="182" t="str">
        <f>IF(LinkRpt!AD$4=LinkRpt!AD$2,VLOOKUP(LinkRpt!$A35,Rpt,LinkRpt!AD$2+1),"")</f>
        <v/>
      </c>
      <c r="CA39" s="182" t="str">
        <f>IF(LinkRpt!AE$4=LinkRpt!AE$2,VLOOKUP(LinkRpt!$A35,Rpt,LinkRpt!AE$2+1),"")</f>
        <v/>
      </c>
      <c r="CB39" s="182">
        <f t="shared" si="6"/>
        <v>28620</v>
      </c>
      <c r="CC39" s="15">
        <v>1500</v>
      </c>
      <c r="CD39" s="16">
        <v>1500</v>
      </c>
      <c r="CE39" s="15">
        <v>1000</v>
      </c>
      <c r="CF39" s="16">
        <v>1000</v>
      </c>
      <c r="CG39" s="15">
        <v>5000</v>
      </c>
      <c r="CH39" s="16">
        <v>5000</v>
      </c>
      <c r="CI39" s="15">
        <v>8000</v>
      </c>
      <c r="CJ39" s="16">
        <f>1500+0</f>
        <v>1500</v>
      </c>
      <c r="CK39" s="17"/>
      <c r="CL39" s="16"/>
      <c r="CM39" s="15"/>
      <c r="CN39" s="16"/>
      <c r="CO39" s="18">
        <v>4620</v>
      </c>
      <c r="CP39" s="16">
        <v>4620</v>
      </c>
      <c r="CQ39" s="18">
        <v>4620</v>
      </c>
      <c r="CR39" s="16">
        <v>0</v>
      </c>
      <c r="CS39" s="18">
        <v>4620</v>
      </c>
      <c r="CT39" s="16">
        <v>0</v>
      </c>
      <c r="CU39" s="18">
        <v>4620</v>
      </c>
      <c r="CV39" s="16">
        <v>15000</v>
      </c>
      <c r="CW39" s="18">
        <v>4620</v>
      </c>
      <c r="CX39" s="16"/>
      <c r="CY39" s="18">
        <v>4620</v>
      </c>
      <c r="CZ39" s="16"/>
      <c r="DA39" s="18">
        <v>4620</v>
      </c>
      <c r="DB39" s="16"/>
      <c r="DC39" s="18">
        <v>4620</v>
      </c>
      <c r="DD39" s="16"/>
      <c r="DE39" s="18">
        <v>4620</v>
      </c>
      <c r="DF39" s="16"/>
      <c r="DG39" s="17"/>
      <c r="DH39" s="16"/>
      <c r="DI39" s="17"/>
      <c r="DJ39" s="16"/>
      <c r="DK39" s="82"/>
      <c r="DL39" s="85"/>
      <c r="DM39" s="16"/>
      <c r="DN39" s="85"/>
      <c r="DO39" s="16"/>
      <c r="DP39" s="85"/>
      <c r="DQ39" s="16"/>
      <c r="DR39" s="85"/>
      <c r="DS39" s="16"/>
      <c r="DT39" s="85"/>
      <c r="DU39" s="16"/>
      <c r="DV39" s="85"/>
      <c r="DW39" s="16"/>
      <c r="DX39" s="85"/>
      <c r="DY39" s="16"/>
      <c r="DZ39" s="85"/>
      <c r="EA39" s="16"/>
      <c r="EB39" s="85"/>
      <c r="EC39" s="16"/>
      <c r="ED39" s="85"/>
      <c r="EE39" s="16"/>
      <c r="EF39" s="85"/>
      <c r="EG39" s="16"/>
      <c r="EH39" s="17"/>
      <c r="EI39" s="16"/>
      <c r="EJ39" s="19"/>
      <c r="EK39" s="17"/>
      <c r="EL39" s="16"/>
      <c r="EM39" s="17"/>
      <c r="EN39" s="16"/>
      <c r="EO39" s="17"/>
      <c r="EP39" s="16"/>
      <c r="EQ39" s="17"/>
      <c r="ER39" s="16"/>
      <c r="ES39" s="17"/>
      <c r="ET39" s="16"/>
      <c r="EU39" s="17"/>
      <c r="EV39" s="16"/>
      <c r="EW39" s="15"/>
      <c r="EX39" s="16"/>
      <c r="EY39" s="15"/>
      <c r="EZ39" s="16"/>
      <c r="FA39" s="15"/>
      <c r="FB39" s="16"/>
      <c r="FC39" s="15"/>
      <c r="FD39" s="16"/>
      <c r="FE39" s="15"/>
      <c r="FF39" s="16"/>
      <c r="FG39" s="15"/>
      <c r="FH39" s="16"/>
      <c r="FI39" s="20">
        <f t="shared" si="2"/>
        <v>57080</v>
      </c>
      <c r="FJ39" s="20">
        <f t="shared" si="3"/>
        <v>28620</v>
      </c>
      <c r="FK39" s="21">
        <f t="shared" si="4"/>
        <v>28460</v>
      </c>
      <c r="FL39" s="1" t="str">
        <f t="shared" si="7"/>
        <v/>
      </c>
    </row>
    <row r="40" spans="1:168" ht="25.5" customHeight="1">
      <c r="A40" s="239">
        <v>2200032</v>
      </c>
      <c r="B40" s="25" t="s">
        <v>612</v>
      </c>
      <c r="C40" s="239" t="s">
        <v>613</v>
      </c>
      <c r="D40" s="9" t="s">
        <v>1414</v>
      </c>
      <c r="E40" s="9" t="s">
        <v>1411</v>
      </c>
      <c r="F40" s="83" t="s">
        <v>614</v>
      </c>
      <c r="G40" s="145" t="s">
        <v>383</v>
      </c>
      <c r="H40" s="24" t="s">
        <v>1417</v>
      </c>
      <c r="I40" s="313"/>
      <c r="J40" s="24"/>
      <c r="K40" s="62">
        <v>6200</v>
      </c>
      <c r="L40" s="24" t="s">
        <v>1564</v>
      </c>
      <c r="M40" s="246">
        <f t="shared" si="0"/>
        <v>54560</v>
      </c>
      <c r="N40" s="14">
        <f t="shared" si="5"/>
        <v>0</v>
      </c>
      <c r="O40" s="15">
        <v>1500</v>
      </c>
      <c r="P40" s="15">
        <v>1000</v>
      </c>
      <c r="Q40" s="15">
        <v>5000</v>
      </c>
      <c r="R40" s="15">
        <v>8000</v>
      </c>
      <c r="S40" s="182"/>
      <c r="T40" s="16">
        <v>1500</v>
      </c>
      <c r="U40" s="16">
        <v>1000</v>
      </c>
      <c r="V40" s="16">
        <v>5000</v>
      </c>
      <c r="W40" s="16">
        <v>8000</v>
      </c>
      <c r="X40" s="182"/>
      <c r="Y40" s="16">
        <f>IF(($CB40-SUM($T40:X40))&gt;=$K40*0.7,$K40*0.7,($CB40-SUM($T40:X40)))</f>
        <v>4340</v>
      </c>
      <c r="Z40" s="16">
        <f>IF(($CB40-SUM($T40:Y40))&gt;=$K40*0.7,$K40*0.7,($CB40-SUM($T40:Y40)))</f>
        <v>4340</v>
      </c>
      <c r="AA40" s="16">
        <f>IF(($CB40-SUM($T40:Z40))&gt;=$K40*0.7,$K40*0.7,($CB40-SUM($T40:Z40)))</f>
        <v>4340</v>
      </c>
      <c r="AB40" s="16">
        <f>IF(($CB40-SUM($T40:AA40))&gt;=$K40*0.7,$K40*0.7,($CB40-SUM($T40:AA40)))</f>
        <v>4340</v>
      </c>
      <c r="AC40" s="16">
        <f>IF(($CB40-SUM($T40:AB40))&gt;=$K40*0.7,$K40*0.7,($CB40-SUM($T40:AB40)))</f>
        <v>4340</v>
      </c>
      <c r="AD40" s="16">
        <f>IF(($CB40-SUM($T40:AC40))&gt;=$K40*0.7,$K40*0.7,($CB40-SUM($T40:AC40)))</f>
        <v>4340</v>
      </c>
      <c r="AE40" s="16">
        <f>IF(($CB40-SUM($T40:AD40))&gt;=$K40*0.7,$K40*0.7,($CB40-SUM($T40:AD40)))</f>
        <v>4340</v>
      </c>
      <c r="AF40" s="16">
        <f>IF(($CB40-SUM($T40:AE40))&gt;=$K40*0.7,$K40*0.7,($CB40-SUM($T40:AE40)))</f>
        <v>4340</v>
      </c>
      <c r="AG40" s="16">
        <f>IF(($CB40-SUM($T40:AF40))&gt;=$K40*0.7,$K40*0.7,($CB40-SUM($T40:AF40)))</f>
        <v>4340</v>
      </c>
      <c r="AH40" s="16">
        <f>IF(($CB40-SUM($T40:AG40))&gt;=$K40*0.7,$K40*0.7,($CB40-SUM($T40:AG40)))</f>
        <v>0</v>
      </c>
      <c r="AI40" s="16">
        <f>IF(($CB40-SUM($T40:AH40))&gt;=$K40*0.7,$K40*0.7,($CB40-SUM($T40:AH40)))</f>
        <v>0</v>
      </c>
      <c r="AJ40" s="16">
        <f>IF(($CB40-SUM($T40:AI40))&gt;=$K40*0.7,$K40*0.7,($CB40-SUM($T40:AI40)))</f>
        <v>0</v>
      </c>
      <c r="AK40" s="16">
        <f>IF(($CB40-SUM($T40:AJ40))&gt;=$K40*0.7,$K40*0.7,($CB40-SUM($T40:AJ40)))</f>
        <v>0</v>
      </c>
      <c r="AL40" s="16">
        <f>IF(($CB40-SUM($T40:AK40))&gt;=$K40*0.7,$K40*0.7,($CB40-SUM($T40:AK40)))</f>
        <v>0</v>
      </c>
      <c r="AM40" s="16">
        <f>IF(($CB40-SUM($T40:AL40))&gt;=$K40*0.7,$K40*0.7,($CB40-SUM($T40:AL40)))</f>
        <v>0</v>
      </c>
      <c r="AN40" s="16">
        <f>IF(($CB40-SUM($T40:AM40))&gt;=$K40*0.7,$K40*0.7,($CB40-SUM($T40:AM40)))</f>
        <v>0</v>
      </c>
      <c r="AO40" s="16">
        <f>IF(($CB40-SUM($T40:AN40))&gt;=$K40*0.7,$K40*0.7,($CB40-SUM($T40:AN40)))</f>
        <v>0</v>
      </c>
      <c r="AP40" s="16">
        <f>IF(($CB40-SUM($T40:AO40))&gt;=$K40*0.7,$K40*0.7,($CB40-SUM($T40:AO40)))</f>
        <v>0</v>
      </c>
      <c r="AQ40" s="16">
        <f>IF(($CB40-SUM($T40:AP40))&gt;=$K40*0.7,$K40*0.7,($CB40-SUM($T40:AP40)))</f>
        <v>0</v>
      </c>
      <c r="AR40" s="16">
        <f>IF(($CB40-SUM($T40:AQ40))&gt;=$K40*0.7,$K40*0.7,($CB40-SUM($T40:AQ40)))</f>
        <v>0</v>
      </c>
      <c r="AS40" s="16">
        <f>IF(($CB40-SUM($T40:AR40))&gt;=$K40*0.7,$K40*0.7,($CB40-SUM($T40:AR40)))</f>
        <v>0</v>
      </c>
      <c r="AT40" s="16">
        <f>IF(($CB40-SUM($T40:AS40))&gt;=$K40*0.7,$K40*0.7,($CB40-SUM($T40:AS40)))</f>
        <v>0</v>
      </c>
      <c r="AU40" s="16">
        <f>IF(($CB40-SUM($T40:AT40))&gt;=$K40*0.7,$K40*0.7,($CB40-SUM($T40:AT40)))</f>
        <v>0</v>
      </c>
      <c r="AV40" s="16">
        <f>IF(($CB40-SUM($T40:AU40))&gt;=$K40*0.7,$K40*0.7,($CB40-SUM($T40:AU40)))</f>
        <v>0</v>
      </c>
      <c r="AW40" s="182">
        <f t="shared" si="1"/>
        <v>54560</v>
      </c>
      <c r="AX40" s="182">
        <f>IF(LinkRpt!B$4=LinkRpt!B$2,VLOOKUP(LinkRpt!$A36,Rpt,LinkRpt!B$2+1),"")</f>
        <v>54560</v>
      </c>
      <c r="AY40" s="182">
        <f>IF(LinkRpt!C$4=LinkRpt!C$2,VLOOKUP(LinkRpt!$A36,Rpt,LinkRpt!C$2+1),"")</f>
        <v>0</v>
      </c>
      <c r="AZ40" s="182">
        <f>IF(LinkRpt!D$4=LinkRpt!D$2,VLOOKUP(LinkRpt!$A36,Rpt,LinkRpt!D$2+1),"")</f>
        <v>0</v>
      </c>
      <c r="BA40" s="182" t="str">
        <f>IF(LinkRpt!E$4=LinkRpt!E$2,VLOOKUP(LinkRpt!$A36,Rpt,LinkRpt!E$2+1),"")</f>
        <v/>
      </c>
      <c r="BB40" s="182">
        <f>IF(LinkRpt!F$4=LinkRpt!F$2,VLOOKUP(LinkRpt!$A36,Rpt,LinkRpt!F$2+1),"")</f>
        <v>0</v>
      </c>
      <c r="BC40" s="182">
        <f>IF(LinkRpt!G$4=LinkRpt!G$2,VLOOKUP(LinkRpt!$A36,Rpt,LinkRpt!G$2+1),"")</f>
        <v>0</v>
      </c>
      <c r="BD40" s="182">
        <f>IF(LinkRpt!H$4=LinkRpt!H$2,VLOOKUP(LinkRpt!$A36,Rpt,LinkRpt!H$2+1),"")</f>
        <v>0</v>
      </c>
      <c r="BE40" s="182" t="str">
        <f>IF(LinkRpt!I$4=LinkRpt!I$2,VLOOKUP(LinkRpt!$A36,Rpt,LinkRpt!I$2+1),"")</f>
        <v/>
      </c>
      <c r="BF40" s="182" t="str">
        <f>IF(LinkRpt!J$4=LinkRpt!J$2,VLOOKUP(LinkRpt!$A36,Rpt,LinkRpt!J$2+1),"")</f>
        <v/>
      </c>
      <c r="BG40" s="182" t="str">
        <f>IF(LinkRpt!K$4=LinkRpt!K$2,VLOOKUP(LinkRpt!$A36,Rpt,LinkRpt!K$2+1),"")</f>
        <v/>
      </c>
      <c r="BH40" s="182" t="str">
        <f>IF(LinkRpt!L$4=LinkRpt!L$2,VLOOKUP(LinkRpt!$A36,Rpt,LinkRpt!L$2+1),"")</f>
        <v/>
      </c>
      <c r="BI40" s="182" t="str">
        <f>IF(LinkRpt!M$4=LinkRpt!M$2,VLOOKUP(LinkRpt!$A36,Rpt,LinkRpt!M$2+1),"")</f>
        <v/>
      </c>
      <c r="BJ40" s="182" t="str">
        <f>IF(LinkRpt!N$4=LinkRpt!N$2,VLOOKUP(LinkRpt!$A36,Rpt,LinkRpt!N$2+1),"")</f>
        <v/>
      </c>
      <c r="BK40" s="182" t="str">
        <f>IF(LinkRpt!O$4=LinkRpt!O$2,VLOOKUP(LinkRpt!$A36,Rpt,LinkRpt!O$2+1),"")</f>
        <v/>
      </c>
      <c r="BL40" s="182" t="str">
        <f>IF(LinkRpt!P$4=LinkRpt!P$2,VLOOKUP(LinkRpt!$A36,Rpt,LinkRpt!P$2+1),"")</f>
        <v/>
      </c>
      <c r="BM40" s="182" t="str">
        <f>IF(LinkRpt!Q$4=LinkRpt!Q$2,VLOOKUP(LinkRpt!$A36,Rpt,LinkRpt!Q$2+1),"")</f>
        <v/>
      </c>
      <c r="BN40" s="182" t="str">
        <f>IF(LinkRpt!R$4=LinkRpt!R$2,VLOOKUP(LinkRpt!$A36,Rpt,LinkRpt!R$2+1),"")</f>
        <v/>
      </c>
      <c r="BO40" s="182" t="str">
        <f>IF(LinkRpt!S$4=LinkRpt!S$2,VLOOKUP(LinkRpt!$A36,Rpt,LinkRpt!S$2+1),"")</f>
        <v/>
      </c>
      <c r="BP40" s="182" t="str">
        <f>IF(LinkRpt!T$4=LinkRpt!T$2,VLOOKUP(LinkRpt!$A36,Rpt,LinkRpt!T$2+1),"")</f>
        <v/>
      </c>
      <c r="BQ40" s="182" t="str">
        <f>IF(LinkRpt!U$4=LinkRpt!U$2,VLOOKUP(LinkRpt!$A36,Rpt,LinkRpt!U$2+1),"")</f>
        <v/>
      </c>
      <c r="BR40" s="182" t="str">
        <f>IF(LinkRpt!V$4=LinkRpt!V$2,VLOOKUP(LinkRpt!$A36,Rpt,LinkRpt!V$2+1),"")</f>
        <v/>
      </c>
      <c r="BS40" s="182" t="str">
        <f>IF(LinkRpt!W$4=LinkRpt!W$2,VLOOKUP(LinkRpt!$A36,Rpt,LinkRpt!W$2+1),"")</f>
        <v/>
      </c>
      <c r="BT40" s="182" t="str">
        <f>IF(LinkRpt!X$4=LinkRpt!X$2,VLOOKUP(LinkRpt!$A36,Rpt,LinkRpt!X$2+1),"")</f>
        <v/>
      </c>
      <c r="BU40" s="182" t="str">
        <f>IF(LinkRpt!Y$4=LinkRpt!Y$2,VLOOKUP(LinkRpt!$A36,Rpt,LinkRpt!Y$2+1),"")</f>
        <v/>
      </c>
      <c r="BV40" s="182" t="str">
        <f>IF(LinkRpt!Z$4=LinkRpt!Z$2,VLOOKUP(LinkRpt!$A36,Rpt,LinkRpt!Z$2+1),"")</f>
        <v/>
      </c>
      <c r="BW40" s="182" t="str">
        <f>IF(LinkRpt!AA$4=LinkRpt!AA$2,VLOOKUP(LinkRpt!$A36,Rpt,LinkRpt!AA$2+1),"")</f>
        <v/>
      </c>
      <c r="BX40" s="182" t="str">
        <f>IF(LinkRpt!AB$4=LinkRpt!AB$2,VLOOKUP(LinkRpt!$A36,Rpt,LinkRpt!AB$2+1),"")</f>
        <v/>
      </c>
      <c r="BY40" s="182" t="str">
        <f>IF(LinkRpt!AC$4=LinkRpt!AC$2,VLOOKUP(LinkRpt!$A36,Rpt,LinkRpt!AC$2+1),"")</f>
        <v/>
      </c>
      <c r="BZ40" s="182" t="str">
        <f>IF(LinkRpt!AD$4=LinkRpt!AD$2,VLOOKUP(LinkRpt!$A36,Rpt,LinkRpt!AD$2+1),"")</f>
        <v/>
      </c>
      <c r="CA40" s="182" t="str">
        <f>IF(LinkRpt!AE$4=LinkRpt!AE$2,VLOOKUP(LinkRpt!$A36,Rpt,LinkRpt!AE$2+1),"")</f>
        <v/>
      </c>
      <c r="CB40" s="182">
        <f t="shared" si="6"/>
        <v>54560</v>
      </c>
      <c r="CC40" s="15">
        <v>1500</v>
      </c>
      <c r="CD40" s="16">
        <v>1500</v>
      </c>
      <c r="CE40" s="15">
        <v>1000</v>
      </c>
      <c r="CF40" s="16">
        <v>1000</v>
      </c>
      <c r="CG40" s="15">
        <v>5000</v>
      </c>
      <c r="CH40" s="16">
        <v>5000</v>
      </c>
      <c r="CI40" s="15">
        <v>8000</v>
      </c>
      <c r="CJ40" s="16">
        <f>1500+0</f>
        <v>1500</v>
      </c>
      <c r="CK40" s="15"/>
      <c r="CL40" s="16"/>
      <c r="CM40" s="18">
        <v>4340</v>
      </c>
      <c r="CN40" s="16">
        <v>0</v>
      </c>
      <c r="CO40" s="18">
        <v>4340</v>
      </c>
      <c r="CP40" s="16">
        <v>15740</v>
      </c>
      <c r="CQ40" s="18">
        <v>4340</v>
      </c>
      <c r="CR40" s="16">
        <v>0</v>
      </c>
      <c r="CS40" s="18">
        <v>4340</v>
      </c>
      <c r="CT40" s="16">
        <f>3780+4340</f>
        <v>8120</v>
      </c>
      <c r="CU40" s="18">
        <v>4340</v>
      </c>
      <c r="CV40" s="16">
        <v>4340</v>
      </c>
      <c r="CW40" s="18">
        <v>4340</v>
      </c>
      <c r="CX40" s="16">
        <v>4340</v>
      </c>
      <c r="CY40" s="18">
        <v>4340</v>
      </c>
      <c r="CZ40" s="16">
        <v>8680</v>
      </c>
      <c r="DA40" s="18">
        <v>4340</v>
      </c>
      <c r="DB40" s="16">
        <v>4340</v>
      </c>
      <c r="DC40" s="18">
        <v>4340</v>
      </c>
      <c r="DD40" s="16"/>
      <c r="DE40" s="85"/>
      <c r="DF40" s="16"/>
      <c r="DG40" s="85"/>
      <c r="DH40" s="16"/>
      <c r="DI40" s="85"/>
      <c r="DJ40" s="16"/>
      <c r="DK40" s="82"/>
      <c r="DL40" s="85"/>
      <c r="DM40" s="16"/>
      <c r="DN40" s="85"/>
      <c r="DO40" s="16"/>
      <c r="DP40" s="85"/>
      <c r="DQ40" s="16"/>
      <c r="DR40" s="85"/>
      <c r="DS40" s="16"/>
      <c r="DT40" s="85"/>
      <c r="DU40" s="16"/>
      <c r="DV40" s="85"/>
      <c r="DW40" s="16"/>
      <c r="DX40" s="85"/>
      <c r="DY40" s="16"/>
      <c r="DZ40" s="85"/>
      <c r="EA40" s="16"/>
      <c r="EB40" s="85"/>
      <c r="EC40" s="16"/>
      <c r="ED40" s="85"/>
      <c r="EE40" s="16"/>
      <c r="EF40" s="85"/>
      <c r="EG40" s="16"/>
      <c r="EH40" s="17"/>
      <c r="EI40" s="16"/>
      <c r="EJ40" s="19"/>
      <c r="EK40" s="17"/>
      <c r="EL40" s="16"/>
      <c r="EM40" s="17"/>
      <c r="EN40" s="16"/>
      <c r="EO40" s="17"/>
      <c r="EP40" s="16"/>
      <c r="EQ40" s="17"/>
      <c r="ER40" s="16"/>
      <c r="ES40" s="17"/>
      <c r="ET40" s="16"/>
      <c r="EU40" s="17"/>
      <c r="EV40" s="16"/>
      <c r="EW40" s="15"/>
      <c r="EX40" s="16"/>
      <c r="EY40" s="15"/>
      <c r="EZ40" s="16"/>
      <c r="FA40" s="15"/>
      <c r="FB40" s="16"/>
      <c r="FC40" s="15"/>
      <c r="FD40" s="16"/>
      <c r="FE40" s="15"/>
      <c r="FF40" s="16"/>
      <c r="FG40" s="15"/>
      <c r="FH40" s="16"/>
      <c r="FI40" s="20">
        <f t="shared" si="2"/>
        <v>54560</v>
      </c>
      <c r="FJ40" s="20">
        <f t="shared" si="3"/>
        <v>54560</v>
      </c>
      <c r="FK40" s="21">
        <f t="shared" si="4"/>
        <v>0</v>
      </c>
      <c r="FL40" s="1" t="str">
        <f t="shared" si="7"/>
        <v/>
      </c>
    </row>
    <row r="41" spans="1:168" ht="25.5" customHeight="1">
      <c r="A41" s="239">
        <v>2200033</v>
      </c>
      <c r="B41" s="25" t="s">
        <v>615</v>
      </c>
      <c r="C41" s="239" t="s">
        <v>616</v>
      </c>
      <c r="D41" s="9" t="s">
        <v>1414</v>
      </c>
      <c r="E41" s="9" t="s">
        <v>1411</v>
      </c>
      <c r="F41" s="83" t="s">
        <v>617</v>
      </c>
      <c r="G41" s="22"/>
      <c r="H41" s="84"/>
      <c r="I41" s="314"/>
      <c r="J41" s="84"/>
      <c r="K41" s="62">
        <v>6600</v>
      </c>
      <c r="L41" s="84" t="s">
        <v>1564</v>
      </c>
      <c r="M41" s="246">
        <f t="shared" si="0"/>
        <v>57080</v>
      </c>
      <c r="N41" s="14">
        <f t="shared" si="5"/>
        <v>4620</v>
      </c>
      <c r="O41" s="15">
        <v>1500</v>
      </c>
      <c r="P41" s="15">
        <v>1000</v>
      </c>
      <c r="Q41" s="15">
        <v>5000</v>
      </c>
      <c r="R41" s="15">
        <v>8000</v>
      </c>
      <c r="S41" s="182"/>
      <c r="T41" s="16">
        <v>1500</v>
      </c>
      <c r="U41" s="16">
        <v>1000</v>
      </c>
      <c r="V41" s="16">
        <v>5000</v>
      </c>
      <c r="W41" s="16">
        <v>8000</v>
      </c>
      <c r="X41" s="182"/>
      <c r="Y41" s="16">
        <f>IF(($CB41-SUM($T41:X41))&gt;=$K41*0.7,$K41*0.7,($CB41-SUM($T41:X41)))</f>
        <v>4620</v>
      </c>
      <c r="Z41" s="16">
        <f>IF(($CB41-SUM($T41:Y41))&gt;=$K41*0.7,$K41*0.7,($CB41-SUM($T41:Y41)))</f>
        <v>4620</v>
      </c>
      <c r="AA41" s="16">
        <f>IF(($CB41-SUM($T41:Z41))&gt;=$K41*0.7,$K41*0.7,($CB41-SUM($T41:Z41)))</f>
        <v>4620</v>
      </c>
      <c r="AB41" s="16">
        <f>IF(($CB41-SUM($T41:AA41))&gt;=$K41*0.7,$K41*0.7,($CB41-SUM($T41:AA41)))</f>
        <v>4620</v>
      </c>
      <c r="AC41" s="16">
        <f>IF(($CB41-SUM($T41:AB41))&gt;=$K41*0.7,$K41*0.7,($CB41-SUM($T41:AB41)))</f>
        <v>4620</v>
      </c>
      <c r="AD41" s="16">
        <f>IF(($CB41-SUM($T41:AC41))&gt;=$K41*0.7,$K41*0.7,($CB41-SUM($T41:AC41)))</f>
        <v>4620</v>
      </c>
      <c r="AE41" s="16">
        <f>IF(($CB41-SUM($T41:AD41))&gt;=$K41*0.7,$K41*0.7,($CB41-SUM($T41:AD41)))</f>
        <v>4620</v>
      </c>
      <c r="AF41" s="16">
        <f>IF(($CB41-SUM($T41:AE41))&gt;=$K41*0.7,$K41*0.7,($CB41-SUM($T41:AE41)))</f>
        <v>4620</v>
      </c>
      <c r="AG41" s="16">
        <f>IF(($CB41-SUM($T41:AF41))&gt;=$K41*0.7,$K41*0.7,($CB41-SUM($T41:AF41)))</f>
        <v>0</v>
      </c>
      <c r="AH41" s="16">
        <f>IF(($CB41-SUM($T41:AG41))&gt;=$K41*0.7,$K41*0.7,($CB41-SUM($T41:AG41)))</f>
        <v>0</v>
      </c>
      <c r="AI41" s="16">
        <f>IF(($CB41-SUM($T41:AH41))&gt;=$K41*0.7,$K41*0.7,($CB41-SUM($T41:AH41)))</f>
        <v>0</v>
      </c>
      <c r="AJ41" s="16">
        <f>IF(($CB41-SUM($T41:AI41))&gt;=$K41*0.7,$K41*0.7,($CB41-SUM($T41:AI41)))</f>
        <v>0</v>
      </c>
      <c r="AK41" s="16">
        <f>IF(($CB41-SUM($T41:AJ41))&gt;=$K41*0.7,$K41*0.7,($CB41-SUM($T41:AJ41)))</f>
        <v>0</v>
      </c>
      <c r="AL41" s="16">
        <f>IF(($CB41-SUM($T41:AK41))&gt;=$K41*0.7,$K41*0.7,($CB41-SUM($T41:AK41)))</f>
        <v>0</v>
      </c>
      <c r="AM41" s="16">
        <f>IF(($CB41-SUM($T41:AL41))&gt;=$K41*0.7,$K41*0.7,($CB41-SUM($T41:AL41)))</f>
        <v>0</v>
      </c>
      <c r="AN41" s="16">
        <f>IF(($CB41-SUM($T41:AM41))&gt;=$K41*0.7,$K41*0.7,($CB41-SUM($T41:AM41)))</f>
        <v>0</v>
      </c>
      <c r="AO41" s="16">
        <f>IF(($CB41-SUM($T41:AN41))&gt;=$K41*0.7,$K41*0.7,($CB41-SUM($T41:AN41)))</f>
        <v>0</v>
      </c>
      <c r="AP41" s="16">
        <f>IF(($CB41-SUM($T41:AO41))&gt;=$K41*0.7,$K41*0.7,($CB41-SUM($T41:AO41)))</f>
        <v>0</v>
      </c>
      <c r="AQ41" s="16">
        <f>IF(($CB41-SUM($T41:AP41))&gt;=$K41*0.7,$K41*0.7,($CB41-SUM($T41:AP41)))</f>
        <v>0</v>
      </c>
      <c r="AR41" s="16">
        <f>IF(($CB41-SUM($T41:AQ41))&gt;=$K41*0.7,$K41*0.7,($CB41-SUM($T41:AQ41)))</f>
        <v>0</v>
      </c>
      <c r="AS41" s="16">
        <f>IF(($CB41-SUM($T41:AR41))&gt;=$K41*0.7,$K41*0.7,($CB41-SUM($T41:AR41)))</f>
        <v>0</v>
      </c>
      <c r="AT41" s="16">
        <f>IF(($CB41-SUM($T41:AS41))&gt;=$K41*0.7,$K41*0.7,($CB41-SUM($T41:AS41)))</f>
        <v>0</v>
      </c>
      <c r="AU41" s="16">
        <f>IF(($CB41-SUM($T41:AT41))&gt;=$K41*0.7,$K41*0.7,($CB41-SUM($T41:AT41)))</f>
        <v>0</v>
      </c>
      <c r="AV41" s="16">
        <f>IF(($CB41-SUM($T41:AU41))&gt;=$K41*0.7,$K41*0.7,($CB41-SUM($T41:AU41)))</f>
        <v>0</v>
      </c>
      <c r="AW41" s="182">
        <f t="shared" si="1"/>
        <v>52460</v>
      </c>
      <c r="AX41" s="182">
        <f>IF(LinkRpt!B$4=LinkRpt!B$2,VLOOKUP(LinkRpt!$A37,Rpt,LinkRpt!B$2+1),"")</f>
        <v>52460</v>
      </c>
      <c r="AY41" s="182">
        <f>IF(LinkRpt!C$4=LinkRpt!C$2,VLOOKUP(LinkRpt!$A37,Rpt,LinkRpt!C$2+1),"")</f>
        <v>0</v>
      </c>
      <c r="AZ41" s="182">
        <f>IF(LinkRpt!D$4=LinkRpt!D$2,VLOOKUP(LinkRpt!$A37,Rpt,LinkRpt!D$2+1),"")</f>
        <v>0</v>
      </c>
      <c r="BA41" s="182" t="str">
        <f>IF(LinkRpt!E$4=LinkRpt!E$2,VLOOKUP(LinkRpt!$A37,Rpt,LinkRpt!E$2+1),"")</f>
        <v/>
      </c>
      <c r="BB41" s="182">
        <f>IF(LinkRpt!F$4=LinkRpt!F$2,VLOOKUP(LinkRpt!$A37,Rpt,LinkRpt!F$2+1),"")</f>
        <v>0</v>
      </c>
      <c r="BC41" s="182">
        <f>IF(LinkRpt!G$4=LinkRpt!G$2,VLOOKUP(LinkRpt!$A37,Rpt,LinkRpt!G$2+1),"")</f>
        <v>0</v>
      </c>
      <c r="BD41" s="182">
        <f>IF(LinkRpt!H$4=LinkRpt!H$2,VLOOKUP(LinkRpt!$A37,Rpt,LinkRpt!H$2+1),"")</f>
        <v>0</v>
      </c>
      <c r="BE41" s="182" t="str">
        <f>IF(LinkRpt!I$4=LinkRpt!I$2,VLOOKUP(LinkRpt!$A37,Rpt,LinkRpt!I$2+1),"")</f>
        <v/>
      </c>
      <c r="BF41" s="182" t="str">
        <f>IF(LinkRpt!J$4=LinkRpt!J$2,VLOOKUP(LinkRpt!$A37,Rpt,LinkRpt!J$2+1),"")</f>
        <v/>
      </c>
      <c r="BG41" s="182" t="str">
        <f>IF(LinkRpt!K$4=LinkRpt!K$2,VLOOKUP(LinkRpt!$A37,Rpt,LinkRpt!K$2+1),"")</f>
        <v/>
      </c>
      <c r="BH41" s="182" t="str">
        <f>IF(LinkRpt!L$4=LinkRpt!L$2,VLOOKUP(LinkRpt!$A37,Rpt,LinkRpt!L$2+1),"")</f>
        <v/>
      </c>
      <c r="BI41" s="182" t="str">
        <f>IF(LinkRpt!M$4=LinkRpt!M$2,VLOOKUP(LinkRpt!$A37,Rpt,LinkRpt!M$2+1),"")</f>
        <v/>
      </c>
      <c r="BJ41" s="182" t="str">
        <f>IF(LinkRpt!N$4=LinkRpt!N$2,VLOOKUP(LinkRpt!$A37,Rpt,LinkRpt!N$2+1),"")</f>
        <v/>
      </c>
      <c r="BK41" s="182" t="str">
        <f>IF(LinkRpt!O$4=LinkRpt!O$2,VLOOKUP(LinkRpt!$A37,Rpt,LinkRpt!O$2+1),"")</f>
        <v/>
      </c>
      <c r="BL41" s="182" t="str">
        <f>IF(LinkRpt!P$4=LinkRpt!P$2,VLOOKUP(LinkRpt!$A37,Rpt,LinkRpt!P$2+1),"")</f>
        <v/>
      </c>
      <c r="BM41" s="182" t="str">
        <f>IF(LinkRpt!Q$4=LinkRpt!Q$2,VLOOKUP(LinkRpt!$A37,Rpt,LinkRpt!Q$2+1),"")</f>
        <v/>
      </c>
      <c r="BN41" s="182" t="str">
        <f>IF(LinkRpt!R$4=LinkRpt!R$2,VLOOKUP(LinkRpt!$A37,Rpt,LinkRpt!R$2+1),"")</f>
        <v/>
      </c>
      <c r="BO41" s="182" t="str">
        <f>IF(LinkRpt!S$4=LinkRpt!S$2,VLOOKUP(LinkRpt!$A37,Rpt,LinkRpt!S$2+1),"")</f>
        <v/>
      </c>
      <c r="BP41" s="182" t="str">
        <f>IF(LinkRpt!T$4=LinkRpt!T$2,VLOOKUP(LinkRpt!$A37,Rpt,LinkRpt!T$2+1),"")</f>
        <v/>
      </c>
      <c r="BQ41" s="182" t="str">
        <f>IF(LinkRpt!U$4=LinkRpt!U$2,VLOOKUP(LinkRpt!$A37,Rpt,LinkRpt!U$2+1),"")</f>
        <v/>
      </c>
      <c r="BR41" s="182" t="str">
        <f>IF(LinkRpt!V$4=LinkRpt!V$2,VLOOKUP(LinkRpt!$A37,Rpt,LinkRpt!V$2+1),"")</f>
        <v/>
      </c>
      <c r="BS41" s="182" t="str">
        <f>IF(LinkRpt!W$4=LinkRpt!W$2,VLOOKUP(LinkRpt!$A37,Rpt,LinkRpt!W$2+1),"")</f>
        <v/>
      </c>
      <c r="BT41" s="182" t="str">
        <f>IF(LinkRpt!X$4=LinkRpt!X$2,VLOOKUP(LinkRpt!$A37,Rpt,LinkRpt!X$2+1),"")</f>
        <v/>
      </c>
      <c r="BU41" s="182" t="str">
        <f>IF(LinkRpt!Y$4=LinkRpt!Y$2,VLOOKUP(LinkRpt!$A37,Rpt,LinkRpt!Y$2+1),"")</f>
        <v/>
      </c>
      <c r="BV41" s="182" t="str">
        <f>IF(LinkRpt!Z$4=LinkRpt!Z$2,VLOOKUP(LinkRpt!$A37,Rpt,LinkRpt!Z$2+1),"")</f>
        <v/>
      </c>
      <c r="BW41" s="182" t="str">
        <f>IF(LinkRpt!AA$4=LinkRpt!AA$2,VLOOKUP(LinkRpt!$A37,Rpt,LinkRpt!AA$2+1),"")</f>
        <v/>
      </c>
      <c r="BX41" s="182" t="str">
        <f>IF(LinkRpt!AB$4=LinkRpt!AB$2,VLOOKUP(LinkRpt!$A37,Rpt,LinkRpt!AB$2+1),"")</f>
        <v/>
      </c>
      <c r="BY41" s="182" t="str">
        <f>IF(LinkRpt!AC$4=LinkRpt!AC$2,VLOOKUP(LinkRpt!$A37,Rpt,LinkRpt!AC$2+1),"")</f>
        <v/>
      </c>
      <c r="BZ41" s="182" t="str">
        <f>IF(LinkRpt!AD$4=LinkRpt!AD$2,VLOOKUP(LinkRpt!$A37,Rpt,LinkRpt!AD$2+1),"")</f>
        <v/>
      </c>
      <c r="CA41" s="182" t="str">
        <f>IF(LinkRpt!AE$4=LinkRpt!AE$2,VLOOKUP(LinkRpt!$A37,Rpt,LinkRpt!AE$2+1),"")</f>
        <v/>
      </c>
      <c r="CB41" s="182">
        <f t="shared" si="6"/>
        <v>52460</v>
      </c>
      <c r="CC41" s="15">
        <v>1500</v>
      </c>
      <c r="CD41" s="16">
        <v>1500</v>
      </c>
      <c r="CE41" s="15">
        <v>1000</v>
      </c>
      <c r="CF41" s="16">
        <v>1000</v>
      </c>
      <c r="CG41" s="15">
        <v>5000</v>
      </c>
      <c r="CH41" s="16">
        <v>5000</v>
      </c>
      <c r="CI41" s="15">
        <v>8000</v>
      </c>
      <c r="CJ41" s="16">
        <v>1500</v>
      </c>
      <c r="CK41" s="15"/>
      <c r="CL41" s="16"/>
      <c r="CM41" s="18">
        <v>4620</v>
      </c>
      <c r="CN41" s="16">
        <v>11120</v>
      </c>
      <c r="CO41" s="18">
        <v>4620</v>
      </c>
      <c r="CP41" s="16">
        <v>4620</v>
      </c>
      <c r="CQ41" s="18">
        <v>4620</v>
      </c>
      <c r="CR41" s="16">
        <v>0</v>
      </c>
      <c r="CS41" s="18">
        <v>4620</v>
      </c>
      <c r="CT41" s="16">
        <v>9240</v>
      </c>
      <c r="CU41" s="18">
        <v>4620</v>
      </c>
      <c r="CV41" s="16">
        <v>4620</v>
      </c>
      <c r="CW41" s="18">
        <v>4620</v>
      </c>
      <c r="CX41" s="16">
        <v>4620</v>
      </c>
      <c r="CY41" s="18">
        <v>4620</v>
      </c>
      <c r="CZ41" s="16"/>
      <c r="DA41" s="18">
        <v>4620</v>
      </c>
      <c r="DB41" s="16">
        <v>9240</v>
      </c>
      <c r="DC41" s="18">
        <v>4620</v>
      </c>
      <c r="DD41" s="16"/>
      <c r="DE41" s="85"/>
      <c r="DF41" s="16"/>
      <c r="DG41" s="85"/>
      <c r="DH41" s="16"/>
      <c r="DI41" s="85"/>
      <c r="DJ41" s="16"/>
      <c r="DK41" s="82"/>
      <c r="DL41" s="85"/>
      <c r="DM41" s="16"/>
      <c r="DN41" s="85"/>
      <c r="DO41" s="16"/>
      <c r="DP41" s="85"/>
      <c r="DQ41" s="16"/>
      <c r="DR41" s="85"/>
      <c r="DS41" s="16"/>
      <c r="DT41" s="85"/>
      <c r="DU41" s="16"/>
      <c r="DV41" s="85"/>
      <c r="DW41" s="16"/>
      <c r="DX41" s="85"/>
      <c r="DY41" s="16"/>
      <c r="DZ41" s="85"/>
      <c r="EA41" s="16"/>
      <c r="EB41" s="85"/>
      <c r="EC41" s="16"/>
      <c r="ED41" s="85"/>
      <c r="EE41" s="16"/>
      <c r="EF41" s="85"/>
      <c r="EG41" s="16"/>
      <c r="EH41" s="17"/>
      <c r="EI41" s="16"/>
      <c r="EJ41" s="19"/>
      <c r="EK41" s="17"/>
      <c r="EL41" s="16"/>
      <c r="EM41" s="17"/>
      <c r="EN41" s="16"/>
      <c r="EO41" s="17"/>
      <c r="EP41" s="16"/>
      <c r="EQ41" s="17"/>
      <c r="ER41" s="16"/>
      <c r="ES41" s="17"/>
      <c r="ET41" s="16"/>
      <c r="EU41" s="17"/>
      <c r="EV41" s="16"/>
      <c r="EW41" s="15"/>
      <c r="EX41" s="16"/>
      <c r="EY41" s="15"/>
      <c r="EZ41" s="16"/>
      <c r="FA41" s="15"/>
      <c r="FB41" s="16"/>
      <c r="FC41" s="15"/>
      <c r="FD41" s="16"/>
      <c r="FE41" s="15"/>
      <c r="FF41" s="16"/>
      <c r="FG41" s="15"/>
      <c r="FH41" s="16"/>
      <c r="FI41" s="20">
        <f t="shared" si="2"/>
        <v>57080</v>
      </c>
      <c r="FJ41" s="20">
        <f t="shared" si="3"/>
        <v>52460</v>
      </c>
      <c r="FK41" s="21">
        <f t="shared" si="4"/>
        <v>4620</v>
      </c>
      <c r="FL41" s="1" t="str">
        <f t="shared" si="7"/>
        <v/>
      </c>
    </row>
    <row r="42" spans="1:168" ht="25.5" customHeight="1">
      <c r="A42" s="239">
        <v>2200034</v>
      </c>
      <c r="B42" s="25" t="s">
        <v>75</v>
      </c>
      <c r="C42" s="239" t="s">
        <v>76</v>
      </c>
      <c r="D42" s="9" t="s">
        <v>1414</v>
      </c>
      <c r="E42" s="9" t="s">
        <v>1412</v>
      </c>
      <c r="F42" s="10" t="s">
        <v>77</v>
      </c>
      <c r="G42" s="155" t="s">
        <v>18</v>
      </c>
      <c r="H42" s="24" t="s">
        <v>1417</v>
      </c>
      <c r="I42" s="313"/>
      <c r="J42" s="24"/>
      <c r="K42" s="12">
        <v>6200</v>
      </c>
      <c r="L42" s="24" t="s">
        <v>1564</v>
      </c>
      <c r="M42" s="246">
        <f t="shared" si="0"/>
        <v>54560</v>
      </c>
      <c r="N42" s="14">
        <f t="shared" si="5"/>
        <v>8600</v>
      </c>
      <c r="O42" s="15">
        <v>1500</v>
      </c>
      <c r="P42" s="15">
        <v>1000</v>
      </c>
      <c r="Q42" s="15">
        <v>5000</v>
      </c>
      <c r="R42" s="15">
        <v>8000</v>
      </c>
      <c r="S42" s="182"/>
      <c r="T42" s="16">
        <v>1500</v>
      </c>
      <c r="U42" s="16">
        <v>1000</v>
      </c>
      <c r="V42" s="16">
        <v>5000</v>
      </c>
      <c r="W42" s="16">
        <v>8000</v>
      </c>
      <c r="X42" s="182"/>
      <c r="Y42" s="16">
        <f>IF(($CB42-SUM($T42:X42))&gt;=$K42*0.7,$K42*0.7,($CB42-SUM($T42:X42)))</f>
        <v>4340</v>
      </c>
      <c r="Z42" s="16">
        <f>IF(($CB42-SUM($T42:Y42))&gt;=$K42*0.7,$K42*0.7,($CB42-SUM($T42:Y42)))</f>
        <v>4340</v>
      </c>
      <c r="AA42" s="16">
        <f>IF(($CB42-SUM($T42:Z42))&gt;=$K42*0.7,$K42*0.7,($CB42-SUM($T42:Z42)))</f>
        <v>4340</v>
      </c>
      <c r="AB42" s="16">
        <f>IF(($CB42-SUM($T42:AA42))&gt;=$K42*0.7,$K42*0.7,($CB42-SUM($T42:AA42)))</f>
        <v>4340</v>
      </c>
      <c r="AC42" s="16">
        <f>IF(($CB42-SUM($T42:AB42))&gt;=$K42*0.7,$K42*0.7,($CB42-SUM($T42:AB42)))</f>
        <v>4340</v>
      </c>
      <c r="AD42" s="16">
        <f>IF(($CB42-SUM($T42:AC42))&gt;=$K42*0.7,$K42*0.7,($CB42-SUM($T42:AC42)))</f>
        <v>4340</v>
      </c>
      <c r="AE42" s="16">
        <f>IF(($CB42-SUM($T42:AD42))&gt;=$K42*0.7,$K42*0.7,($CB42-SUM($T42:AD42)))</f>
        <v>4340</v>
      </c>
      <c r="AF42" s="16">
        <f>IF(($CB42-SUM($T42:AE42))&gt;=$K42*0.7,$K42*0.7,($CB42-SUM($T42:AE42)))</f>
        <v>80</v>
      </c>
      <c r="AG42" s="16">
        <f>IF(($CB42-SUM($T42:AF42))&gt;=$K42*0.7,$K42*0.7,($CB42-SUM($T42:AF42)))</f>
        <v>0</v>
      </c>
      <c r="AH42" s="16">
        <f>IF(($CB42-SUM($T42:AG42))&gt;=$K42*0.7,$K42*0.7,($CB42-SUM($T42:AG42)))</f>
        <v>0</v>
      </c>
      <c r="AI42" s="16">
        <f>IF(($CB42-SUM($T42:AH42))&gt;=$K42*0.7,$K42*0.7,($CB42-SUM($T42:AH42)))</f>
        <v>0</v>
      </c>
      <c r="AJ42" s="16">
        <f>IF(($CB42-SUM($T42:AI42))&gt;=$K42*0.7,$K42*0.7,($CB42-SUM($T42:AI42)))</f>
        <v>0</v>
      </c>
      <c r="AK42" s="16">
        <f>IF(($CB42-SUM($T42:AJ42))&gt;=$K42*0.7,$K42*0.7,($CB42-SUM($T42:AJ42)))</f>
        <v>0</v>
      </c>
      <c r="AL42" s="16">
        <f>IF(($CB42-SUM($T42:AK42))&gt;=$K42*0.7,$K42*0.7,($CB42-SUM($T42:AK42)))</f>
        <v>0</v>
      </c>
      <c r="AM42" s="16">
        <f>IF(($CB42-SUM($T42:AL42))&gt;=$K42*0.7,$K42*0.7,($CB42-SUM($T42:AL42)))</f>
        <v>0</v>
      </c>
      <c r="AN42" s="16">
        <f>IF(($CB42-SUM($T42:AM42))&gt;=$K42*0.7,$K42*0.7,($CB42-SUM($T42:AM42)))</f>
        <v>0</v>
      </c>
      <c r="AO42" s="16">
        <f>IF(($CB42-SUM($T42:AN42))&gt;=$K42*0.7,$K42*0.7,($CB42-SUM($T42:AN42)))</f>
        <v>0</v>
      </c>
      <c r="AP42" s="16">
        <f>IF(($CB42-SUM($T42:AO42))&gt;=$K42*0.7,$K42*0.7,($CB42-SUM($T42:AO42)))</f>
        <v>0</v>
      </c>
      <c r="AQ42" s="16">
        <f>IF(($CB42-SUM($T42:AP42))&gt;=$K42*0.7,$K42*0.7,($CB42-SUM($T42:AP42)))</f>
        <v>0</v>
      </c>
      <c r="AR42" s="16">
        <f>IF(($CB42-SUM($T42:AQ42))&gt;=$K42*0.7,$K42*0.7,($CB42-SUM($T42:AQ42)))</f>
        <v>0</v>
      </c>
      <c r="AS42" s="16">
        <f>IF(($CB42-SUM($T42:AR42))&gt;=$K42*0.7,$K42*0.7,($CB42-SUM($T42:AR42)))</f>
        <v>0</v>
      </c>
      <c r="AT42" s="16">
        <f>IF(($CB42-SUM($T42:AS42))&gt;=$K42*0.7,$K42*0.7,($CB42-SUM($T42:AS42)))</f>
        <v>0</v>
      </c>
      <c r="AU42" s="16">
        <f>IF(($CB42-SUM($T42:AT42))&gt;=$K42*0.7,$K42*0.7,($CB42-SUM($T42:AT42)))</f>
        <v>0</v>
      </c>
      <c r="AV42" s="16">
        <f>IF(($CB42-SUM($T42:AU42))&gt;=$K42*0.7,$K42*0.7,($CB42-SUM($T42:AU42)))</f>
        <v>0</v>
      </c>
      <c r="AW42" s="182">
        <f t="shared" si="1"/>
        <v>45960</v>
      </c>
      <c r="AX42" s="182">
        <f>IF(LinkRpt!B$4=LinkRpt!B$2,VLOOKUP(LinkRpt!$A38,Rpt,LinkRpt!B$2+1),"")</f>
        <v>45960</v>
      </c>
      <c r="AY42" s="182">
        <f>IF(LinkRpt!C$4=LinkRpt!C$2,VLOOKUP(LinkRpt!$A38,Rpt,LinkRpt!C$2+1),"")</f>
        <v>0</v>
      </c>
      <c r="AZ42" s="182">
        <f>IF(LinkRpt!D$4=LinkRpt!D$2,VLOOKUP(LinkRpt!$A38,Rpt,LinkRpt!D$2+1),"")</f>
        <v>0</v>
      </c>
      <c r="BA42" s="182" t="str">
        <f>IF(LinkRpt!E$4=LinkRpt!E$2,VLOOKUP(LinkRpt!$A38,Rpt,LinkRpt!E$2+1),"")</f>
        <v/>
      </c>
      <c r="BB42" s="182">
        <f>IF(LinkRpt!F$4=LinkRpt!F$2,VLOOKUP(LinkRpt!$A38,Rpt,LinkRpt!F$2+1),"")</f>
        <v>0</v>
      </c>
      <c r="BC42" s="182">
        <f>IF(LinkRpt!G$4=LinkRpt!G$2,VLOOKUP(LinkRpt!$A38,Rpt,LinkRpt!G$2+1),"")</f>
        <v>0</v>
      </c>
      <c r="BD42" s="182">
        <f>IF(LinkRpt!H$4=LinkRpt!H$2,VLOOKUP(LinkRpt!$A38,Rpt,LinkRpt!H$2+1),"")</f>
        <v>0</v>
      </c>
      <c r="BE42" s="182" t="str">
        <f>IF(LinkRpt!I$4=LinkRpt!I$2,VLOOKUP(LinkRpt!$A38,Rpt,LinkRpt!I$2+1),"")</f>
        <v/>
      </c>
      <c r="BF42" s="182" t="str">
        <f>IF(LinkRpt!J$4=LinkRpt!J$2,VLOOKUP(LinkRpt!$A38,Rpt,LinkRpt!J$2+1),"")</f>
        <v/>
      </c>
      <c r="BG42" s="182" t="str">
        <f>IF(LinkRpt!K$4=LinkRpt!K$2,VLOOKUP(LinkRpt!$A38,Rpt,LinkRpt!K$2+1),"")</f>
        <v/>
      </c>
      <c r="BH42" s="182" t="str">
        <f>IF(LinkRpt!L$4=LinkRpt!L$2,VLOOKUP(LinkRpt!$A38,Rpt,LinkRpt!L$2+1),"")</f>
        <v/>
      </c>
      <c r="BI42" s="182" t="str">
        <f>IF(LinkRpt!M$4=LinkRpt!M$2,VLOOKUP(LinkRpt!$A38,Rpt,LinkRpt!M$2+1),"")</f>
        <v/>
      </c>
      <c r="BJ42" s="182" t="str">
        <f>IF(LinkRpt!N$4=LinkRpt!N$2,VLOOKUP(LinkRpt!$A38,Rpt,LinkRpt!N$2+1),"")</f>
        <v/>
      </c>
      <c r="BK42" s="182" t="str">
        <f>IF(LinkRpt!O$4=LinkRpt!O$2,VLOOKUP(LinkRpt!$A38,Rpt,LinkRpt!O$2+1),"")</f>
        <v/>
      </c>
      <c r="BL42" s="182" t="str">
        <f>IF(LinkRpt!P$4=LinkRpt!P$2,VLOOKUP(LinkRpt!$A38,Rpt,LinkRpt!P$2+1),"")</f>
        <v/>
      </c>
      <c r="BM42" s="182" t="str">
        <f>IF(LinkRpt!Q$4=LinkRpt!Q$2,VLOOKUP(LinkRpt!$A38,Rpt,LinkRpt!Q$2+1),"")</f>
        <v/>
      </c>
      <c r="BN42" s="182" t="str">
        <f>IF(LinkRpt!R$4=LinkRpt!R$2,VLOOKUP(LinkRpt!$A38,Rpt,LinkRpt!R$2+1),"")</f>
        <v/>
      </c>
      <c r="BO42" s="182" t="str">
        <f>IF(LinkRpt!S$4=LinkRpt!S$2,VLOOKUP(LinkRpt!$A38,Rpt,LinkRpt!S$2+1),"")</f>
        <v/>
      </c>
      <c r="BP42" s="182" t="str">
        <f>IF(LinkRpt!T$4=LinkRpt!T$2,VLOOKUP(LinkRpt!$A38,Rpt,LinkRpt!T$2+1),"")</f>
        <v/>
      </c>
      <c r="BQ42" s="182" t="str">
        <f>IF(LinkRpt!U$4=LinkRpt!U$2,VLOOKUP(LinkRpt!$A38,Rpt,LinkRpt!U$2+1),"")</f>
        <v/>
      </c>
      <c r="BR42" s="182" t="str">
        <f>IF(LinkRpt!V$4=LinkRpt!V$2,VLOOKUP(LinkRpt!$A38,Rpt,LinkRpt!V$2+1),"")</f>
        <v/>
      </c>
      <c r="BS42" s="182" t="str">
        <f>IF(LinkRpt!W$4=LinkRpt!W$2,VLOOKUP(LinkRpt!$A38,Rpt,LinkRpt!W$2+1),"")</f>
        <v/>
      </c>
      <c r="BT42" s="182" t="str">
        <f>IF(LinkRpt!X$4=LinkRpt!X$2,VLOOKUP(LinkRpt!$A38,Rpt,LinkRpt!X$2+1),"")</f>
        <v/>
      </c>
      <c r="BU42" s="182" t="str">
        <f>IF(LinkRpt!Y$4=LinkRpt!Y$2,VLOOKUP(LinkRpt!$A38,Rpt,LinkRpt!Y$2+1),"")</f>
        <v/>
      </c>
      <c r="BV42" s="182" t="str">
        <f>IF(LinkRpt!Z$4=LinkRpt!Z$2,VLOOKUP(LinkRpt!$A38,Rpt,LinkRpt!Z$2+1),"")</f>
        <v/>
      </c>
      <c r="BW42" s="182" t="str">
        <f>IF(LinkRpt!AA$4=LinkRpt!AA$2,VLOOKUP(LinkRpt!$A38,Rpt,LinkRpt!AA$2+1),"")</f>
        <v/>
      </c>
      <c r="BX42" s="182" t="str">
        <f>IF(LinkRpt!AB$4=LinkRpt!AB$2,VLOOKUP(LinkRpt!$A38,Rpt,LinkRpt!AB$2+1),"")</f>
        <v/>
      </c>
      <c r="BY42" s="182" t="str">
        <f>IF(LinkRpt!AC$4=LinkRpt!AC$2,VLOOKUP(LinkRpt!$A38,Rpt,LinkRpt!AC$2+1),"")</f>
        <v/>
      </c>
      <c r="BZ42" s="182" t="str">
        <f>IF(LinkRpt!AD$4=LinkRpt!AD$2,VLOOKUP(LinkRpt!$A38,Rpt,LinkRpt!AD$2+1),"")</f>
        <v/>
      </c>
      <c r="CA42" s="182" t="str">
        <f>IF(LinkRpt!AE$4=LinkRpt!AE$2,VLOOKUP(LinkRpt!$A38,Rpt,LinkRpt!AE$2+1),"")</f>
        <v/>
      </c>
      <c r="CB42" s="182">
        <f t="shared" si="6"/>
        <v>45960</v>
      </c>
      <c r="CC42" s="15">
        <v>1500</v>
      </c>
      <c r="CD42" s="16">
        <v>1500</v>
      </c>
      <c r="CE42" s="15">
        <v>1000</v>
      </c>
      <c r="CF42" s="16">
        <v>1000</v>
      </c>
      <c r="CG42" s="15">
        <v>5000</v>
      </c>
      <c r="CH42" s="16">
        <v>5000</v>
      </c>
      <c r="CI42" s="15">
        <v>8000</v>
      </c>
      <c r="CJ42" s="16">
        <v>1500</v>
      </c>
      <c r="CK42" s="17"/>
      <c r="CL42" s="16"/>
      <c r="CM42" s="15"/>
      <c r="CN42" s="16"/>
      <c r="CO42" s="18">
        <v>4340</v>
      </c>
      <c r="CP42" s="16">
        <v>0</v>
      </c>
      <c r="CQ42" s="18">
        <v>4340</v>
      </c>
      <c r="CR42" s="16">
        <v>4620</v>
      </c>
      <c r="CS42" s="18">
        <v>4340</v>
      </c>
      <c r="CT42" s="16"/>
      <c r="CU42" s="18">
        <v>4340</v>
      </c>
      <c r="CV42" s="16"/>
      <c r="CW42" s="18">
        <v>4340</v>
      </c>
      <c r="CX42" s="16">
        <v>13860</v>
      </c>
      <c r="CY42" s="18">
        <v>4340</v>
      </c>
      <c r="CZ42" s="16"/>
      <c r="DA42" s="18">
        <v>4340</v>
      </c>
      <c r="DB42" s="16">
        <v>9240</v>
      </c>
      <c r="DC42" s="18">
        <v>4340</v>
      </c>
      <c r="DD42" s="16"/>
      <c r="DE42" s="18">
        <v>4340</v>
      </c>
      <c r="DF42" s="16">
        <v>9240</v>
      </c>
      <c r="DG42" s="17"/>
      <c r="DH42" s="16"/>
      <c r="DI42" s="17"/>
      <c r="DJ42" s="16"/>
      <c r="DK42" s="82"/>
      <c r="DL42" s="85"/>
      <c r="DM42" s="16"/>
      <c r="DN42" s="85"/>
      <c r="DO42" s="16"/>
      <c r="DP42" s="85"/>
      <c r="DQ42" s="16"/>
      <c r="DR42" s="85"/>
      <c r="DS42" s="16"/>
      <c r="DT42" s="85"/>
      <c r="DU42" s="16"/>
      <c r="DV42" s="85"/>
      <c r="DW42" s="16"/>
      <c r="DX42" s="85"/>
      <c r="DY42" s="16"/>
      <c r="DZ42" s="85"/>
      <c r="EA42" s="16"/>
      <c r="EB42" s="85"/>
      <c r="EC42" s="16"/>
      <c r="ED42" s="85"/>
      <c r="EE42" s="16"/>
      <c r="EF42" s="85"/>
      <c r="EG42" s="16"/>
      <c r="EH42" s="17"/>
      <c r="EI42" s="16"/>
      <c r="EJ42" s="19"/>
      <c r="EK42" s="17"/>
      <c r="EL42" s="16"/>
      <c r="EM42" s="17"/>
      <c r="EN42" s="16"/>
      <c r="EO42" s="17"/>
      <c r="EP42" s="16"/>
      <c r="EQ42" s="17"/>
      <c r="ER42" s="16"/>
      <c r="ES42" s="17"/>
      <c r="ET42" s="16"/>
      <c r="EU42" s="17"/>
      <c r="EV42" s="16"/>
      <c r="EW42" s="15"/>
      <c r="EX42" s="16"/>
      <c r="EY42" s="15"/>
      <c r="EZ42" s="16"/>
      <c r="FA42" s="15"/>
      <c r="FB42" s="16"/>
      <c r="FC42" s="15"/>
      <c r="FD42" s="16"/>
      <c r="FE42" s="15"/>
      <c r="FF42" s="16"/>
      <c r="FG42" s="15"/>
      <c r="FH42" s="16"/>
      <c r="FI42" s="20">
        <f t="shared" si="2"/>
        <v>54560</v>
      </c>
      <c r="FJ42" s="20">
        <f t="shared" si="3"/>
        <v>45960</v>
      </c>
      <c r="FK42" s="21">
        <f t="shared" si="4"/>
        <v>8600</v>
      </c>
      <c r="FL42" s="1" t="str">
        <f t="shared" si="7"/>
        <v/>
      </c>
    </row>
    <row r="43" spans="1:168" ht="25.5" customHeight="1">
      <c r="A43" s="239">
        <v>2200035</v>
      </c>
      <c r="B43" s="25" t="s">
        <v>78</v>
      </c>
      <c r="C43" s="239" t="s">
        <v>79</v>
      </c>
      <c r="D43" s="9" t="s">
        <v>1414</v>
      </c>
      <c r="E43" s="9" t="s">
        <v>1412</v>
      </c>
      <c r="F43" s="10" t="s">
        <v>80</v>
      </c>
      <c r="G43" s="22"/>
      <c r="H43" s="13" t="s">
        <v>1554</v>
      </c>
      <c r="I43" s="317"/>
      <c r="J43" s="13"/>
      <c r="K43" s="12">
        <v>3300</v>
      </c>
      <c r="L43" s="13" t="s">
        <v>1564</v>
      </c>
      <c r="M43" s="246">
        <f t="shared" si="0"/>
        <v>36290</v>
      </c>
      <c r="N43" s="14">
        <f t="shared" si="5"/>
        <v>8610</v>
      </c>
      <c r="O43" s="15">
        <v>1500</v>
      </c>
      <c r="P43" s="15">
        <v>1000</v>
      </c>
      <c r="Q43" s="15">
        <v>5000</v>
      </c>
      <c r="R43" s="15">
        <v>8000</v>
      </c>
      <c r="S43" s="182"/>
      <c r="T43" s="16">
        <v>1500</v>
      </c>
      <c r="U43" s="16">
        <v>1000</v>
      </c>
      <c r="V43" s="16">
        <v>5000</v>
      </c>
      <c r="W43" s="16">
        <v>8000</v>
      </c>
      <c r="X43" s="182"/>
      <c r="Y43" s="16">
        <f>IF(($CB43-SUM($T43:X43))&gt;=$K43*0.7,$K43*0.7,($CB43-SUM($T43:X43)))</f>
        <v>2310</v>
      </c>
      <c r="Z43" s="16">
        <f>IF(($CB43-SUM($T43:Y43))&gt;=$K43*0.7,$K43*0.7,($CB43-SUM($T43:Y43)))</f>
        <v>2310</v>
      </c>
      <c r="AA43" s="16">
        <f>IF(($CB43-SUM($T43:Z43))&gt;=$K43*0.7,$K43*0.7,($CB43-SUM($T43:Z43)))</f>
        <v>2310</v>
      </c>
      <c r="AB43" s="16">
        <f>IF(($CB43-SUM($T43:AA43))&gt;=$K43*0.7,$K43*0.7,($CB43-SUM($T43:AA43)))</f>
        <v>2310</v>
      </c>
      <c r="AC43" s="16">
        <f>IF(($CB43-SUM($T43:AB43))&gt;=$K43*0.7,$K43*0.7,($CB43-SUM($T43:AB43)))</f>
        <v>2310</v>
      </c>
      <c r="AD43" s="16">
        <f>IF(($CB43-SUM($T43:AC43))&gt;=$K43*0.7,$K43*0.7,($CB43-SUM($T43:AC43)))</f>
        <v>630</v>
      </c>
      <c r="AE43" s="16">
        <f>IF(($CB43-SUM($T43:AD43))&gt;=$K43*0.7,$K43*0.7,($CB43-SUM($T43:AD43)))</f>
        <v>0</v>
      </c>
      <c r="AF43" s="16">
        <f>IF(($CB43-SUM($T43:AE43))&gt;=$K43*0.7,$K43*0.7,($CB43-SUM($T43:AE43)))</f>
        <v>0</v>
      </c>
      <c r="AG43" s="16">
        <f>IF(($CB43-SUM($T43:AF43))&gt;=$K43*0.7,$K43*0.7,($CB43-SUM($T43:AF43)))</f>
        <v>0</v>
      </c>
      <c r="AH43" s="16">
        <f>IF(($CB43-SUM($T43:AG43))&gt;=$K43*0.7,$K43*0.7,($CB43-SUM($T43:AG43)))</f>
        <v>0</v>
      </c>
      <c r="AI43" s="16">
        <f>IF(($CB43-SUM($T43:AH43))&gt;=$K43*0.7,$K43*0.7,($CB43-SUM($T43:AH43)))</f>
        <v>0</v>
      </c>
      <c r="AJ43" s="16">
        <f>IF(($CB43-SUM($T43:AI43))&gt;=$K43*0.7,$K43*0.7,($CB43-SUM($T43:AI43)))</f>
        <v>0</v>
      </c>
      <c r="AK43" s="16">
        <f>IF(($CB43-SUM($T43:AJ43))&gt;=$K43*0.7,$K43*0.7,($CB43-SUM($T43:AJ43)))</f>
        <v>0</v>
      </c>
      <c r="AL43" s="16">
        <f>IF(($CB43-SUM($T43:AK43))&gt;=$K43*0.7,$K43*0.7,($CB43-SUM($T43:AK43)))</f>
        <v>0</v>
      </c>
      <c r="AM43" s="16">
        <f>IF(($CB43-SUM($T43:AL43))&gt;=$K43*0.7,$K43*0.7,($CB43-SUM($T43:AL43)))</f>
        <v>0</v>
      </c>
      <c r="AN43" s="16">
        <f>IF(($CB43-SUM($T43:AM43))&gt;=$K43*0.7,$K43*0.7,($CB43-SUM($T43:AM43)))</f>
        <v>0</v>
      </c>
      <c r="AO43" s="16">
        <f>IF(($CB43-SUM($T43:AN43))&gt;=$K43*0.7,$K43*0.7,($CB43-SUM($T43:AN43)))</f>
        <v>0</v>
      </c>
      <c r="AP43" s="16">
        <f>IF(($CB43-SUM($T43:AO43))&gt;=$K43*0.7,$K43*0.7,($CB43-SUM($T43:AO43)))</f>
        <v>0</v>
      </c>
      <c r="AQ43" s="16">
        <f>IF(($CB43-SUM($T43:AP43))&gt;=$K43*0.7,$K43*0.7,($CB43-SUM($T43:AP43)))</f>
        <v>0</v>
      </c>
      <c r="AR43" s="16">
        <f>IF(($CB43-SUM($T43:AQ43))&gt;=$K43*0.7,$K43*0.7,($CB43-SUM($T43:AQ43)))</f>
        <v>0</v>
      </c>
      <c r="AS43" s="16">
        <f>IF(($CB43-SUM($T43:AR43))&gt;=$K43*0.7,$K43*0.7,($CB43-SUM($T43:AR43)))</f>
        <v>0</v>
      </c>
      <c r="AT43" s="16">
        <f>IF(($CB43-SUM($T43:AS43))&gt;=$K43*0.7,$K43*0.7,($CB43-SUM($T43:AS43)))</f>
        <v>0</v>
      </c>
      <c r="AU43" s="16">
        <f>IF(($CB43-SUM($T43:AT43))&gt;=$K43*0.7,$K43*0.7,($CB43-SUM($T43:AT43)))</f>
        <v>0</v>
      </c>
      <c r="AV43" s="16">
        <f>IF(($CB43-SUM($T43:AU43))&gt;=$K43*0.7,$K43*0.7,($CB43-SUM($T43:AU43)))</f>
        <v>0</v>
      </c>
      <c r="AW43" s="182">
        <f t="shared" si="1"/>
        <v>27680</v>
      </c>
      <c r="AX43" s="182">
        <f>IF(LinkRpt!B$4=LinkRpt!B$2,VLOOKUP(LinkRpt!$A39,Rpt,LinkRpt!B$2+1),"")</f>
        <v>27680</v>
      </c>
      <c r="AY43" s="182">
        <f>IF(LinkRpt!C$4=LinkRpt!C$2,VLOOKUP(LinkRpt!$A39,Rpt,LinkRpt!C$2+1),"")</f>
        <v>0</v>
      </c>
      <c r="AZ43" s="182">
        <f>IF(LinkRpt!D$4=LinkRpt!D$2,VLOOKUP(LinkRpt!$A39,Rpt,LinkRpt!D$2+1),"")</f>
        <v>0</v>
      </c>
      <c r="BA43" s="182" t="str">
        <f>IF(LinkRpt!E$4=LinkRpt!E$2,VLOOKUP(LinkRpt!$A39,Rpt,LinkRpt!E$2+1),"")</f>
        <v/>
      </c>
      <c r="BB43" s="182">
        <f>IF(LinkRpt!F$4=LinkRpt!F$2,VLOOKUP(LinkRpt!$A39,Rpt,LinkRpt!F$2+1),"")</f>
        <v>0</v>
      </c>
      <c r="BC43" s="182">
        <f>IF(LinkRpt!G$4=LinkRpt!G$2,VLOOKUP(LinkRpt!$A39,Rpt,LinkRpt!G$2+1),"")</f>
        <v>0</v>
      </c>
      <c r="BD43" s="182">
        <f>IF(LinkRpt!H$4=LinkRpt!H$2,VLOOKUP(LinkRpt!$A39,Rpt,LinkRpt!H$2+1),"")</f>
        <v>0</v>
      </c>
      <c r="BE43" s="182" t="str">
        <f>IF(LinkRpt!I$4=LinkRpt!I$2,VLOOKUP(LinkRpt!$A39,Rpt,LinkRpt!I$2+1),"")</f>
        <v/>
      </c>
      <c r="BF43" s="182" t="str">
        <f>IF(LinkRpt!J$4=LinkRpt!J$2,VLOOKUP(LinkRpt!$A39,Rpt,LinkRpt!J$2+1),"")</f>
        <v/>
      </c>
      <c r="BG43" s="182" t="str">
        <f>IF(LinkRpt!K$4=LinkRpt!K$2,VLOOKUP(LinkRpt!$A39,Rpt,LinkRpt!K$2+1),"")</f>
        <v/>
      </c>
      <c r="BH43" s="182" t="str">
        <f>IF(LinkRpt!L$4=LinkRpt!L$2,VLOOKUP(LinkRpt!$A39,Rpt,LinkRpt!L$2+1),"")</f>
        <v/>
      </c>
      <c r="BI43" s="182" t="str">
        <f>IF(LinkRpt!M$4=LinkRpt!M$2,VLOOKUP(LinkRpt!$A39,Rpt,LinkRpt!M$2+1),"")</f>
        <v/>
      </c>
      <c r="BJ43" s="182" t="str">
        <f>IF(LinkRpt!N$4=LinkRpt!N$2,VLOOKUP(LinkRpt!$A39,Rpt,LinkRpt!N$2+1),"")</f>
        <v/>
      </c>
      <c r="BK43" s="182" t="str">
        <f>IF(LinkRpt!O$4=LinkRpt!O$2,VLOOKUP(LinkRpt!$A39,Rpt,LinkRpt!O$2+1),"")</f>
        <v/>
      </c>
      <c r="BL43" s="182" t="str">
        <f>IF(LinkRpt!P$4=LinkRpt!P$2,VLOOKUP(LinkRpt!$A39,Rpt,LinkRpt!P$2+1),"")</f>
        <v/>
      </c>
      <c r="BM43" s="182" t="str">
        <f>IF(LinkRpt!Q$4=LinkRpt!Q$2,VLOOKUP(LinkRpt!$A39,Rpt,LinkRpt!Q$2+1),"")</f>
        <v/>
      </c>
      <c r="BN43" s="182" t="str">
        <f>IF(LinkRpt!R$4=LinkRpt!R$2,VLOOKUP(LinkRpt!$A39,Rpt,LinkRpt!R$2+1),"")</f>
        <v/>
      </c>
      <c r="BO43" s="182" t="str">
        <f>IF(LinkRpt!S$4=LinkRpt!S$2,VLOOKUP(LinkRpt!$A39,Rpt,LinkRpt!S$2+1),"")</f>
        <v/>
      </c>
      <c r="BP43" s="182" t="str">
        <f>IF(LinkRpt!T$4=LinkRpt!T$2,VLOOKUP(LinkRpt!$A39,Rpt,LinkRpt!T$2+1),"")</f>
        <v/>
      </c>
      <c r="BQ43" s="182" t="str">
        <f>IF(LinkRpt!U$4=LinkRpt!U$2,VLOOKUP(LinkRpt!$A39,Rpt,LinkRpt!U$2+1),"")</f>
        <v/>
      </c>
      <c r="BR43" s="182" t="str">
        <f>IF(LinkRpt!V$4=LinkRpt!V$2,VLOOKUP(LinkRpt!$A39,Rpt,LinkRpt!V$2+1),"")</f>
        <v/>
      </c>
      <c r="BS43" s="182" t="str">
        <f>IF(LinkRpt!W$4=LinkRpt!W$2,VLOOKUP(LinkRpt!$A39,Rpt,LinkRpt!W$2+1),"")</f>
        <v/>
      </c>
      <c r="BT43" s="182" t="str">
        <f>IF(LinkRpt!X$4=LinkRpt!X$2,VLOOKUP(LinkRpt!$A39,Rpt,LinkRpt!X$2+1),"")</f>
        <v/>
      </c>
      <c r="BU43" s="182" t="str">
        <f>IF(LinkRpt!Y$4=LinkRpt!Y$2,VLOOKUP(LinkRpt!$A39,Rpt,LinkRpt!Y$2+1),"")</f>
        <v/>
      </c>
      <c r="BV43" s="182" t="str">
        <f>IF(LinkRpt!Z$4=LinkRpt!Z$2,VLOOKUP(LinkRpt!$A39,Rpt,LinkRpt!Z$2+1),"")</f>
        <v/>
      </c>
      <c r="BW43" s="182" t="str">
        <f>IF(LinkRpt!AA$4=LinkRpt!AA$2,VLOOKUP(LinkRpt!$A39,Rpt,LinkRpt!AA$2+1),"")</f>
        <v/>
      </c>
      <c r="BX43" s="182" t="str">
        <f>IF(LinkRpt!AB$4=LinkRpt!AB$2,VLOOKUP(LinkRpt!$A39,Rpt,LinkRpt!AB$2+1),"")</f>
        <v/>
      </c>
      <c r="BY43" s="182" t="str">
        <f>IF(LinkRpt!AC$4=LinkRpt!AC$2,VLOOKUP(LinkRpt!$A39,Rpt,LinkRpt!AC$2+1),"")</f>
        <v/>
      </c>
      <c r="BZ43" s="182" t="str">
        <f>IF(LinkRpt!AD$4=LinkRpt!AD$2,VLOOKUP(LinkRpt!$A39,Rpt,LinkRpt!AD$2+1),"")</f>
        <v/>
      </c>
      <c r="CA43" s="182" t="str">
        <f>IF(LinkRpt!AE$4=LinkRpt!AE$2,VLOOKUP(LinkRpt!$A39,Rpt,LinkRpt!AE$2+1),"")</f>
        <v/>
      </c>
      <c r="CB43" s="182">
        <f t="shared" si="6"/>
        <v>27680</v>
      </c>
      <c r="CC43" s="15">
        <v>1500</v>
      </c>
      <c r="CD43" s="16">
        <v>1500</v>
      </c>
      <c r="CE43" s="15">
        <v>1000</v>
      </c>
      <c r="CF43" s="16">
        <v>1000</v>
      </c>
      <c r="CG43" s="15">
        <v>5000</v>
      </c>
      <c r="CH43" s="16">
        <v>5000</v>
      </c>
      <c r="CI43" s="15">
        <v>8000</v>
      </c>
      <c r="CJ43" s="16">
        <f>1500+0</f>
        <v>1500</v>
      </c>
      <c r="CK43" s="17"/>
      <c r="CL43" s="16"/>
      <c r="CM43" s="15"/>
      <c r="CN43" s="16"/>
      <c r="CO43" s="18">
        <v>2310</v>
      </c>
      <c r="CP43" s="16">
        <v>11120</v>
      </c>
      <c r="CQ43" s="18">
        <v>2310</v>
      </c>
      <c r="CR43" s="16"/>
      <c r="CS43" s="18">
        <v>2310</v>
      </c>
      <c r="CT43" s="16">
        <v>0</v>
      </c>
      <c r="CU43" s="18">
        <v>2310</v>
      </c>
      <c r="CV43" s="16">
        <v>1470</v>
      </c>
      <c r="CW43" s="18">
        <v>2310</v>
      </c>
      <c r="CX43" s="16">
        <v>2030</v>
      </c>
      <c r="CY43" s="18">
        <v>2310</v>
      </c>
      <c r="CZ43" s="16">
        <v>4060</v>
      </c>
      <c r="DA43" s="18">
        <v>2310</v>
      </c>
      <c r="DB43" s="16"/>
      <c r="DC43" s="18">
        <v>2310</v>
      </c>
      <c r="DD43" s="16"/>
      <c r="DE43" s="18">
        <v>2310</v>
      </c>
      <c r="DF43" s="16"/>
      <c r="DG43" s="17"/>
      <c r="DH43" s="16"/>
      <c r="DI43" s="17"/>
      <c r="DJ43" s="16"/>
      <c r="DK43" s="82"/>
      <c r="DL43" s="85"/>
      <c r="DM43" s="16"/>
      <c r="DN43" s="85"/>
      <c r="DO43" s="16"/>
      <c r="DP43" s="85"/>
      <c r="DQ43" s="16"/>
      <c r="DR43" s="85"/>
      <c r="DS43" s="16"/>
      <c r="DT43" s="85"/>
      <c r="DU43" s="16"/>
      <c r="DV43" s="85"/>
      <c r="DW43" s="16"/>
      <c r="DX43" s="85"/>
      <c r="DY43" s="16"/>
      <c r="DZ43" s="85"/>
      <c r="EA43" s="16"/>
      <c r="EB43" s="85"/>
      <c r="EC43" s="16"/>
      <c r="ED43" s="85"/>
      <c r="EE43" s="16"/>
      <c r="EF43" s="85"/>
      <c r="EG43" s="16"/>
      <c r="EH43" s="17"/>
      <c r="EI43" s="16"/>
      <c r="EJ43" s="19"/>
      <c r="EK43" s="17"/>
      <c r="EL43" s="16"/>
      <c r="EM43" s="17"/>
      <c r="EN43" s="16"/>
      <c r="EO43" s="17"/>
      <c r="EP43" s="16"/>
      <c r="EQ43" s="17"/>
      <c r="ER43" s="16"/>
      <c r="ES43" s="17"/>
      <c r="ET43" s="16"/>
      <c r="EU43" s="17"/>
      <c r="EV43" s="16"/>
      <c r="EW43" s="15"/>
      <c r="EX43" s="16"/>
      <c r="EY43" s="15"/>
      <c r="EZ43" s="16"/>
      <c r="FA43" s="15"/>
      <c r="FB43" s="16"/>
      <c r="FC43" s="15"/>
      <c r="FD43" s="16"/>
      <c r="FE43" s="15"/>
      <c r="FF43" s="16"/>
      <c r="FG43" s="15"/>
      <c r="FH43" s="16"/>
      <c r="FI43" s="20">
        <f t="shared" si="2"/>
        <v>36290</v>
      </c>
      <c r="FJ43" s="20">
        <f t="shared" si="3"/>
        <v>27680</v>
      </c>
      <c r="FK43" s="21">
        <f t="shared" si="4"/>
        <v>8610</v>
      </c>
      <c r="FL43" s="1" t="str">
        <f t="shared" si="7"/>
        <v/>
      </c>
    </row>
    <row r="44" spans="1:168" ht="25.5" customHeight="1">
      <c r="A44" s="239">
        <v>2200036</v>
      </c>
      <c r="B44" s="25" t="s">
        <v>82</v>
      </c>
      <c r="C44" s="239" t="s">
        <v>83</v>
      </c>
      <c r="D44" s="9" t="s">
        <v>1414</v>
      </c>
      <c r="E44" s="9" t="s">
        <v>1412</v>
      </c>
      <c r="F44" s="10" t="s">
        <v>84</v>
      </c>
      <c r="G44" s="143"/>
      <c r="H44" s="84" t="s">
        <v>1419</v>
      </c>
      <c r="I44" s="314"/>
      <c r="J44" s="84"/>
      <c r="K44" s="12">
        <v>4600</v>
      </c>
      <c r="L44" s="23" t="s">
        <v>1564</v>
      </c>
      <c r="M44" s="246">
        <f t="shared" si="0"/>
        <v>44480</v>
      </c>
      <c r="N44" s="14">
        <f t="shared" si="5"/>
        <v>0</v>
      </c>
      <c r="O44" s="15">
        <v>1500</v>
      </c>
      <c r="P44" s="15">
        <v>1000</v>
      </c>
      <c r="Q44" s="15">
        <v>5000</v>
      </c>
      <c r="R44" s="15">
        <v>8000</v>
      </c>
      <c r="S44" s="182"/>
      <c r="T44" s="16">
        <v>1500</v>
      </c>
      <c r="U44" s="16">
        <v>1000</v>
      </c>
      <c r="V44" s="16">
        <v>5000</v>
      </c>
      <c r="W44" s="16">
        <v>8000</v>
      </c>
      <c r="X44" s="182"/>
      <c r="Y44" s="16">
        <f>IF(($CB44-SUM($T44:X44))&gt;=$K44*0.7,$K44*0.7,($CB44-SUM($T44:X44)))</f>
        <v>3220</v>
      </c>
      <c r="Z44" s="16">
        <f>IF(($CB44-SUM($T44:Y44))&gt;=$K44*0.7,$K44*0.7,($CB44-SUM($T44:Y44)))</f>
        <v>3220</v>
      </c>
      <c r="AA44" s="16">
        <f>IF(($CB44-SUM($T44:Z44))&gt;=$K44*0.7,$K44*0.7,($CB44-SUM($T44:Z44)))</f>
        <v>3220</v>
      </c>
      <c r="AB44" s="16">
        <f>IF(($CB44-SUM($T44:AA44))&gt;=$K44*0.7,$K44*0.7,($CB44-SUM($T44:AA44)))</f>
        <v>3220</v>
      </c>
      <c r="AC44" s="16">
        <f>IF(($CB44-SUM($T44:AB44))&gt;=$K44*0.7,$K44*0.7,($CB44-SUM($T44:AB44)))</f>
        <v>3220</v>
      </c>
      <c r="AD44" s="16">
        <f>IF(($CB44-SUM($T44:AC44))&gt;=$K44*0.7,$K44*0.7,($CB44-SUM($T44:AC44)))</f>
        <v>3220</v>
      </c>
      <c r="AE44" s="16">
        <f>IF(($CB44-SUM($T44:AD44))&gt;=$K44*0.7,$K44*0.7,($CB44-SUM($T44:AD44)))</f>
        <v>3220</v>
      </c>
      <c r="AF44" s="16">
        <f>IF(($CB44-SUM($T44:AE44))&gt;=$K44*0.7,$K44*0.7,($CB44-SUM($T44:AE44)))</f>
        <v>3220</v>
      </c>
      <c r="AG44" s="16">
        <f>IF(($CB44-SUM($T44:AF44))&gt;=$K44*0.7,$K44*0.7,($CB44-SUM($T44:AF44)))</f>
        <v>3220</v>
      </c>
      <c r="AH44" s="16">
        <f>IF(($CB44-SUM($T44:AG44))&gt;=$K44*0.7,$K44*0.7,($CB44-SUM($T44:AG44)))</f>
        <v>0</v>
      </c>
      <c r="AI44" s="16">
        <f>IF(($CB44-SUM($T44:AH44))&gt;=$K44*0.7,$K44*0.7,($CB44-SUM($T44:AH44)))</f>
        <v>0</v>
      </c>
      <c r="AJ44" s="16">
        <f>IF(($CB44-SUM($T44:AI44))&gt;=$K44*0.7,$K44*0.7,($CB44-SUM($T44:AI44)))</f>
        <v>0</v>
      </c>
      <c r="AK44" s="16">
        <f>IF(($CB44-SUM($T44:AJ44))&gt;=$K44*0.7,$K44*0.7,($CB44-SUM($T44:AJ44)))</f>
        <v>0</v>
      </c>
      <c r="AL44" s="16">
        <f>IF(($CB44-SUM($T44:AK44))&gt;=$K44*0.7,$K44*0.7,($CB44-SUM($T44:AK44)))</f>
        <v>0</v>
      </c>
      <c r="AM44" s="16">
        <f>IF(($CB44-SUM($T44:AL44))&gt;=$K44*0.7,$K44*0.7,($CB44-SUM($T44:AL44)))</f>
        <v>0</v>
      </c>
      <c r="AN44" s="16">
        <f>IF(($CB44-SUM($T44:AM44))&gt;=$K44*0.7,$K44*0.7,($CB44-SUM($T44:AM44)))</f>
        <v>0</v>
      </c>
      <c r="AO44" s="16">
        <f>IF(($CB44-SUM($T44:AN44))&gt;=$K44*0.7,$K44*0.7,($CB44-SUM($T44:AN44)))</f>
        <v>0</v>
      </c>
      <c r="AP44" s="16">
        <f>IF(($CB44-SUM($T44:AO44))&gt;=$K44*0.7,$K44*0.7,($CB44-SUM($T44:AO44)))</f>
        <v>0</v>
      </c>
      <c r="AQ44" s="16">
        <f>IF(($CB44-SUM($T44:AP44))&gt;=$K44*0.7,$K44*0.7,($CB44-SUM($T44:AP44)))</f>
        <v>0</v>
      </c>
      <c r="AR44" s="16">
        <f>IF(($CB44-SUM($T44:AQ44))&gt;=$K44*0.7,$K44*0.7,($CB44-SUM($T44:AQ44)))</f>
        <v>0</v>
      </c>
      <c r="AS44" s="16">
        <f>IF(($CB44-SUM($T44:AR44))&gt;=$K44*0.7,$K44*0.7,($CB44-SUM($T44:AR44)))</f>
        <v>0</v>
      </c>
      <c r="AT44" s="16">
        <f>IF(($CB44-SUM($T44:AS44))&gt;=$K44*0.7,$K44*0.7,($CB44-SUM($T44:AS44)))</f>
        <v>0</v>
      </c>
      <c r="AU44" s="16">
        <f>IF(($CB44-SUM($T44:AT44))&gt;=$K44*0.7,$K44*0.7,($CB44-SUM($T44:AT44)))</f>
        <v>0</v>
      </c>
      <c r="AV44" s="16">
        <f>IF(($CB44-SUM($T44:AU44))&gt;=$K44*0.7,$K44*0.7,($CB44-SUM($T44:AU44)))</f>
        <v>0</v>
      </c>
      <c r="AW44" s="182">
        <f t="shared" si="1"/>
        <v>44480</v>
      </c>
      <c r="AX44" s="182">
        <f>IF(LinkRpt!B$4=LinkRpt!B$2,VLOOKUP(LinkRpt!$A40,Rpt,LinkRpt!B$2+1),"")</f>
        <v>44480</v>
      </c>
      <c r="AY44" s="182">
        <f>IF(LinkRpt!C$4=LinkRpt!C$2,VLOOKUP(LinkRpt!$A40,Rpt,LinkRpt!C$2+1),"")</f>
        <v>0</v>
      </c>
      <c r="AZ44" s="182">
        <f>IF(LinkRpt!D$4=LinkRpt!D$2,VLOOKUP(LinkRpt!$A40,Rpt,LinkRpt!D$2+1),"")</f>
        <v>0</v>
      </c>
      <c r="BA44" s="182" t="str">
        <f>IF(LinkRpt!E$4=LinkRpt!E$2,VLOOKUP(LinkRpt!$A40,Rpt,LinkRpt!E$2+1),"")</f>
        <v/>
      </c>
      <c r="BB44" s="182">
        <f>IF(LinkRpt!F$4=LinkRpt!F$2,VLOOKUP(LinkRpt!$A40,Rpt,LinkRpt!F$2+1),"")</f>
        <v>0</v>
      </c>
      <c r="BC44" s="182">
        <f>IF(LinkRpt!G$4=LinkRpt!G$2,VLOOKUP(LinkRpt!$A40,Rpt,LinkRpt!G$2+1),"")</f>
        <v>0</v>
      </c>
      <c r="BD44" s="182">
        <f>IF(LinkRpt!H$4=LinkRpt!H$2,VLOOKUP(LinkRpt!$A40,Rpt,LinkRpt!H$2+1),"")</f>
        <v>0</v>
      </c>
      <c r="BE44" s="182" t="str">
        <f>IF(LinkRpt!I$4=LinkRpt!I$2,VLOOKUP(LinkRpt!$A40,Rpt,LinkRpt!I$2+1),"")</f>
        <v/>
      </c>
      <c r="BF44" s="182" t="str">
        <f>IF(LinkRpt!J$4=LinkRpt!J$2,VLOOKUP(LinkRpt!$A40,Rpt,LinkRpt!J$2+1),"")</f>
        <v/>
      </c>
      <c r="BG44" s="182" t="str">
        <f>IF(LinkRpt!K$4=LinkRpt!K$2,VLOOKUP(LinkRpt!$A40,Rpt,LinkRpt!K$2+1),"")</f>
        <v/>
      </c>
      <c r="BH44" s="182" t="str">
        <f>IF(LinkRpt!L$4=LinkRpt!L$2,VLOOKUP(LinkRpt!$A40,Rpt,LinkRpt!L$2+1),"")</f>
        <v/>
      </c>
      <c r="BI44" s="182" t="str">
        <f>IF(LinkRpt!M$4=LinkRpt!M$2,VLOOKUP(LinkRpt!$A40,Rpt,LinkRpt!M$2+1),"")</f>
        <v/>
      </c>
      <c r="BJ44" s="182" t="str">
        <f>IF(LinkRpt!N$4=LinkRpt!N$2,VLOOKUP(LinkRpt!$A40,Rpt,LinkRpt!N$2+1),"")</f>
        <v/>
      </c>
      <c r="BK44" s="182" t="str">
        <f>IF(LinkRpt!O$4=LinkRpt!O$2,VLOOKUP(LinkRpt!$A40,Rpt,LinkRpt!O$2+1),"")</f>
        <v/>
      </c>
      <c r="BL44" s="182" t="str">
        <f>IF(LinkRpt!P$4=LinkRpt!P$2,VLOOKUP(LinkRpt!$A40,Rpt,LinkRpt!P$2+1),"")</f>
        <v/>
      </c>
      <c r="BM44" s="182" t="str">
        <f>IF(LinkRpt!Q$4=LinkRpt!Q$2,VLOOKUP(LinkRpt!$A40,Rpt,LinkRpt!Q$2+1),"")</f>
        <v/>
      </c>
      <c r="BN44" s="182" t="str">
        <f>IF(LinkRpt!R$4=LinkRpt!R$2,VLOOKUP(LinkRpt!$A40,Rpt,LinkRpt!R$2+1),"")</f>
        <v/>
      </c>
      <c r="BO44" s="182" t="str">
        <f>IF(LinkRpt!S$4=LinkRpt!S$2,VLOOKUP(LinkRpt!$A40,Rpt,LinkRpt!S$2+1),"")</f>
        <v/>
      </c>
      <c r="BP44" s="182" t="str">
        <f>IF(LinkRpt!T$4=LinkRpt!T$2,VLOOKUP(LinkRpt!$A40,Rpt,LinkRpt!T$2+1),"")</f>
        <v/>
      </c>
      <c r="BQ44" s="182" t="str">
        <f>IF(LinkRpt!U$4=LinkRpt!U$2,VLOOKUP(LinkRpt!$A40,Rpt,LinkRpt!U$2+1),"")</f>
        <v/>
      </c>
      <c r="BR44" s="182" t="str">
        <f>IF(LinkRpt!V$4=LinkRpt!V$2,VLOOKUP(LinkRpt!$A40,Rpt,LinkRpt!V$2+1),"")</f>
        <v/>
      </c>
      <c r="BS44" s="182" t="str">
        <f>IF(LinkRpt!W$4=LinkRpt!W$2,VLOOKUP(LinkRpt!$A40,Rpt,LinkRpt!W$2+1),"")</f>
        <v/>
      </c>
      <c r="BT44" s="182" t="str">
        <f>IF(LinkRpt!X$4=LinkRpt!X$2,VLOOKUP(LinkRpt!$A40,Rpt,LinkRpt!X$2+1),"")</f>
        <v/>
      </c>
      <c r="BU44" s="182" t="str">
        <f>IF(LinkRpt!Y$4=LinkRpt!Y$2,VLOOKUP(LinkRpt!$A40,Rpt,LinkRpt!Y$2+1),"")</f>
        <v/>
      </c>
      <c r="BV44" s="182" t="str">
        <f>IF(LinkRpt!Z$4=LinkRpt!Z$2,VLOOKUP(LinkRpt!$A40,Rpt,LinkRpt!Z$2+1),"")</f>
        <v/>
      </c>
      <c r="BW44" s="182" t="str">
        <f>IF(LinkRpt!AA$4=LinkRpt!AA$2,VLOOKUP(LinkRpt!$A40,Rpt,LinkRpt!AA$2+1),"")</f>
        <v/>
      </c>
      <c r="BX44" s="182" t="str">
        <f>IF(LinkRpt!AB$4=LinkRpt!AB$2,VLOOKUP(LinkRpt!$A40,Rpt,LinkRpt!AB$2+1),"")</f>
        <v/>
      </c>
      <c r="BY44" s="182" t="str">
        <f>IF(LinkRpt!AC$4=LinkRpt!AC$2,VLOOKUP(LinkRpt!$A40,Rpt,LinkRpt!AC$2+1),"")</f>
        <v/>
      </c>
      <c r="BZ44" s="182" t="str">
        <f>IF(LinkRpt!AD$4=LinkRpt!AD$2,VLOOKUP(LinkRpt!$A40,Rpt,LinkRpt!AD$2+1),"")</f>
        <v/>
      </c>
      <c r="CA44" s="182" t="str">
        <f>IF(LinkRpt!AE$4=LinkRpt!AE$2,VLOOKUP(LinkRpt!$A40,Rpt,LinkRpt!AE$2+1),"")</f>
        <v/>
      </c>
      <c r="CB44" s="182">
        <f t="shared" si="6"/>
        <v>44480</v>
      </c>
      <c r="CC44" s="15">
        <v>1500</v>
      </c>
      <c r="CD44" s="16">
        <v>1500</v>
      </c>
      <c r="CE44" s="15">
        <v>1000</v>
      </c>
      <c r="CF44" s="16">
        <v>1000</v>
      </c>
      <c r="CG44" s="15">
        <v>5000</v>
      </c>
      <c r="CH44" s="16">
        <v>5000</v>
      </c>
      <c r="CI44" s="15">
        <v>8000</v>
      </c>
      <c r="CJ44" s="16">
        <f>1500+0</f>
        <v>1500</v>
      </c>
      <c r="CK44" s="17"/>
      <c r="CL44" s="16"/>
      <c r="CM44" s="15"/>
      <c r="CN44" s="16"/>
      <c r="CO44" s="18">
        <v>3220</v>
      </c>
      <c r="CP44" s="16">
        <v>9720</v>
      </c>
      <c r="CQ44" s="18">
        <v>3220</v>
      </c>
      <c r="CR44" s="16">
        <v>3220</v>
      </c>
      <c r="CS44" s="18">
        <v>3220</v>
      </c>
      <c r="CT44" s="16">
        <v>3220</v>
      </c>
      <c r="CU44" s="18">
        <v>3220</v>
      </c>
      <c r="CV44" s="16">
        <f>3220+3220</f>
        <v>6440</v>
      </c>
      <c r="CW44" s="18">
        <v>3220</v>
      </c>
      <c r="CX44" s="16">
        <v>0</v>
      </c>
      <c r="CY44" s="18">
        <v>3220</v>
      </c>
      <c r="CZ44" s="16">
        <v>3220</v>
      </c>
      <c r="DA44" s="18">
        <v>3220</v>
      </c>
      <c r="DB44" s="16">
        <v>3220</v>
      </c>
      <c r="DC44" s="18">
        <v>3220</v>
      </c>
      <c r="DD44" s="16">
        <v>3220</v>
      </c>
      <c r="DE44" s="18">
        <v>3220</v>
      </c>
      <c r="DF44" s="16">
        <v>3220</v>
      </c>
      <c r="DG44" s="17"/>
      <c r="DH44" s="16"/>
      <c r="DI44" s="17"/>
      <c r="DJ44" s="16"/>
      <c r="DK44" s="82"/>
      <c r="DL44" s="85"/>
      <c r="DM44" s="16"/>
      <c r="DN44" s="85"/>
      <c r="DO44" s="16"/>
      <c r="DP44" s="85"/>
      <c r="DQ44" s="16"/>
      <c r="DR44" s="85"/>
      <c r="DS44" s="16"/>
      <c r="DT44" s="85"/>
      <c r="DU44" s="16"/>
      <c r="DV44" s="85"/>
      <c r="DW44" s="16"/>
      <c r="DX44" s="85"/>
      <c r="DY44" s="16"/>
      <c r="DZ44" s="85"/>
      <c r="EA44" s="16"/>
      <c r="EB44" s="85"/>
      <c r="EC44" s="16"/>
      <c r="ED44" s="85"/>
      <c r="EE44" s="16"/>
      <c r="EF44" s="85"/>
      <c r="EG44" s="16"/>
      <c r="EH44" s="17"/>
      <c r="EI44" s="16"/>
      <c r="EJ44" s="19"/>
      <c r="EK44" s="17"/>
      <c r="EL44" s="16"/>
      <c r="EM44" s="17"/>
      <c r="EN44" s="16"/>
      <c r="EO44" s="17"/>
      <c r="EP44" s="16"/>
      <c r="EQ44" s="17"/>
      <c r="ER44" s="16"/>
      <c r="ES44" s="17"/>
      <c r="ET44" s="16"/>
      <c r="EU44" s="17"/>
      <c r="EV44" s="16"/>
      <c r="EW44" s="15"/>
      <c r="EX44" s="16"/>
      <c r="EY44" s="15"/>
      <c r="EZ44" s="16"/>
      <c r="FA44" s="15"/>
      <c r="FB44" s="16"/>
      <c r="FC44" s="15"/>
      <c r="FD44" s="16"/>
      <c r="FE44" s="15"/>
      <c r="FF44" s="16"/>
      <c r="FG44" s="15"/>
      <c r="FH44" s="16"/>
      <c r="FI44" s="20">
        <f t="shared" si="2"/>
        <v>44480</v>
      </c>
      <c r="FJ44" s="20">
        <f t="shared" si="3"/>
        <v>44480</v>
      </c>
      <c r="FK44" s="21">
        <f t="shared" si="4"/>
        <v>0</v>
      </c>
      <c r="FL44" s="1" t="str">
        <f t="shared" si="7"/>
        <v/>
      </c>
    </row>
    <row r="45" spans="1:168" ht="25.5" customHeight="1">
      <c r="A45" s="239">
        <v>2200037</v>
      </c>
      <c r="B45" s="25" t="s">
        <v>618</v>
      </c>
      <c r="C45" s="239" t="s">
        <v>619</v>
      </c>
      <c r="D45" s="9" t="s">
        <v>1414</v>
      </c>
      <c r="E45" s="9" t="s">
        <v>1411</v>
      </c>
      <c r="F45" s="83" t="s">
        <v>620</v>
      </c>
      <c r="G45" s="22"/>
      <c r="H45" s="84"/>
      <c r="I45" s="314"/>
      <c r="J45" s="84"/>
      <c r="K45" s="62">
        <v>6600</v>
      </c>
      <c r="L45" s="84" t="s">
        <v>1564</v>
      </c>
      <c r="M45" s="246">
        <f t="shared" si="0"/>
        <v>57080</v>
      </c>
      <c r="N45" s="14">
        <f t="shared" si="5"/>
        <v>4620</v>
      </c>
      <c r="O45" s="15">
        <v>1500</v>
      </c>
      <c r="P45" s="15">
        <v>1000</v>
      </c>
      <c r="Q45" s="15">
        <v>5000</v>
      </c>
      <c r="R45" s="15">
        <v>8000</v>
      </c>
      <c r="S45" s="182"/>
      <c r="T45" s="16">
        <v>1500</v>
      </c>
      <c r="U45" s="16">
        <v>500</v>
      </c>
      <c r="V45" s="16">
        <v>0</v>
      </c>
      <c r="W45" s="16">
        <v>0</v>
      </c>
      <c r="X45" s="182"/>
      <c r="Y45" s="16">
        <f>IF(($CB45-SUM($T45:X45))&gt;=$K45*0.7,$K45*0.7,($CB45-SUM($T45:X45)))</f>
        <v>4620</v>
      </c>
      <c r="Z45" s="16">
        <f>IF(($CB45-SUM($T45:Y45))&gt;=$K45*0.7,$K45*0.7,($CB45-SUM($T45:Y45)))</f>
        <v>4620</v>
      </c>
      <c r="AA45" s="16">
        <f>IF(($CB45-SUM($T45:Z45))&gt;=$K45*0.7,$K45*0.7,($CB45-SUM($T45:Z45)))</f>
        <v>4620</v>
      </c>
      <c r="AB45" s="16">
        <f>IF(($CB45-SUM($T45:AA45))&gt;=$K45*0.7,$K45*0.7,($CB45-SUM($T45:AA45)))</f>
        <v>4620</v>
      </c>
      <c r="AC45" s="16">
        <f>IF(($CB45-SUM($T45:AB45))&gt;=$K45*0.7,$K45*0.7,($CB45-SUM($T45:AB45)))</f>
        <v>4620</v>
      </c>
      <c r="AD45" s="16">
        <f>IF(($CB45-SUM($T45:AC45))&gt;=$K45*0.7,$K45*0.7,($CB45-SUM($T45:AC45)))</f>
        <v>4620</v>
      </c>
      <c r="AE45" s="16">
        <f>IF(($CB45-SUM($T45:AD45))&gt;=$K45*0.7,$K45*0.7,($CB45-SUM($T45:AD45)))</f>
        <v>4620</v>
      </c>
      <c r="AF45" s="16">
        <f>IF(($CB45-SUM($T45:AE45))&gt;=$K45*0.7,$K45*0.7,($CB45-SUM($T45:AE45)))</f>
        <v>4620</v>
      </c>
      <c r="AG45" s="16">
        <f>IF(($CB45-SUM($T45:AF45))&gt;=$K45*0.7,$K45*0.7,($CB45-SUM($T45:AF45)))</f>
        <v>4620</v>
      </c>
      <c r="AH45" s="16">
        <f>IF(($CB45-SUM($T45:AG45))&gt;=$K45*0.7,$K45*0.7,($CB45-SUM($T45:AG45)))</f>
        <v>4620</v>
      </c>
      <c r="AI45" s="16">
        <f>IF(($CB45-SUM($T45:AH45))&gt;=$K45*0.7,$K45*0.7,($CB45-SUM($T45:AH45)))</f>
        <v>4260</v>
      </c>
      <c r="AJ45" s="16">
        <f>IF(($CB45-SUM($T45:AI45))&gt;=$K45*0.7,$K45*0.7,($CB45-SUM($T45:AI45)))</f>
        <v>0</v>
      </c>
      <c r="AK45" s="16">
        <f>IF(($CB45-SUM($T45:AJ45))&gt;=$K45*0.7,$K45*0.7,($CB45-SUM($T45:AJ45)))</f>
        <v>0</v>
      </c>
      <c r="AL45" s="16">
        <f>IF(($CB45-SUM($T45:AK45))&gt;=$K45*0.7,$K45*0.7,($CB45-SUM($T45:AK45)))</f>
        <v>0</v>
      </c>
      <c r="AM45" s="16">
        <f>IF(($CB45-SUM($T45:AL45))&gt;=$K45*0.7,$K45*0.7,($CB45-SUM($T45:AL45)))</f>
        <v>0</v>
      </c>
      <c r="AN45" s="16">
        <f>IF(($CB45-SUM($T45:AM45))&gt;=$K45*0.7,$K45*0.7,($CB45-SUM($T45:AM45)))</f>
        <v>0</v>
      </c>
      <c r="AO45" s="16">
        <f>IF(($CB45-SUM($T45:AN45))&gt;=$K45*0.7,$K45*0.7,($CB45-SUM($T45:AN45)))</f>
        <v>0</v>
      </c>
      <c r="AP45" s="16">
        <f>IF(($CB45-SUM($T45:AO45))&gt;=$K45*0.7,$K45*0.7,($CB45-SUM($T45:AO45)))</f>
        <v>0</v>
      </c>
      <c r="AQ45" s="16">
        <f>IF(($CB45-SUM($T45:AP45))&gt;=$K45*0.7,$K45*0.7,($CB45-SUM($T45:AP45)))</f>
        <v>0</v>
      </c>
      <c r="AR45" s="16">
        <f>IF(($CB45-SUM($T45:AQ45))&gt;=$K45*0.7,$K45*0.7,($CB45-SUM($T45:AQ45)))</f>
        <v>0</v>
      </c>
      <c r="AS45" s="16">
        <f>IF(($CB45-SUM($T45:AR45))&gt;=$K45*0.7,$K45*0.7,($CB45-SUM($T45:AR45)))</f>
        <v>0</v>
      </c>
      <c r="AT45" s="16">
        <f>IF(($CB45-SUM($T45:AS45))&gt;=$K45*0.7,$K45*0.7,($CB45-SUM($T45:AS45)))</f>
        <v>0</v>
      </c>
      <c r="AU45" s="16">
        <f>IF(($CB45-SUM($T45:AT45))&gt;=$K45*0.7,$K45*0.7,($CB45-SUM($T45:AT45)))</f>
        <v>0</v>
      </c>
      <c r="AV45" s="16">
        <f>IF(($CB45-SUM($T45:AU45))&gt;=$K45*0.7,$K45*0.7,($CB45-SUM($T45:AU45)))</f>
        <v>0</v>
      </c>
      <c r="AW45" s="182">
        <f t="shared" si="1"/>
        <v>52460</v>
      </c>
      <c r="AX45" s="182">
        <f>IF(LinkRpt!B$4=LinkRpt!B$2,VLOOKUP(LinkRpt!$A41,Rpt,LinkRpt!B$2+1),"")</f>
        <v>52460</v>
      </c>
      <c r="AY45" s="182">
        <f>IF(LinkRpt!C$4=LinkRpt!C$2,VLOOKUP(LinkRpt!$A41,Rpt,LinkRpt!C$2+1),"")</f>
        <v>0</v>
      </c>
      <c r="AZ45" s="182">
        <f>IF(LinkRpt!D$4=LinkRpt!D$2,VLOOKUP(LinkRpt!$A41,Rpt,LinkRpt!D$2+1),"")</f>
        <v>0</v>
      </c>
      <c r="BA45" s="182" t="str">
        <f>IF(LinkRpt!E$4=LinkRpt!E$2,VLOOKUP(LinkRpt!$A41,Rpt,LinkRpt!E$2+1),"")</f>
        <v/>
      </c>
      <c r="BB45" s="182">
        <f>IF(LinkRpt!F$4=LinkRpt!F$2,VLOOKUP(LinkRpt!$A41,Rpt,LinkRpt!F$2+1),"")</f>
        <v>0</v>
      </c>
      <c r="BC45" s="182">
        <f>IF(LinkRpt!G$4=LinkRpt!G$2,VLOOKUP(LinkRpt!$A41,Rpt,LinkRpt!G$2+1),"")</f>
        <v>0</v>
      </c>
      <c r="BD45" s="182">
        <f>IF(LinkRpt!H$4=LinkRpt!H$2,VLOOKUP(LinkRpt!$A41,Rpt,LinkRpt!H$2+1),"")</f>
        <v>0</v>
      </c>
      <c r="BE45" s="182" t="str">
        <f>IF(LinkRpt!I$4=LinkRpt!I$2,VLOOKUP(LinkRpt!$A41,Rpt,LinkRpt!I$2+1),"")</f>
        <v/>
      </c>
      <c r="BF45" s="182" t="str">
        <f>IF(LinkRpt!J$4=LinkRpt!J$2,VLOOKUP(LinkRpt!$A41,Rpt,LinkRpt!J$2+1),"")</f>
        <v/>
      </c>
      <c r="BG45" s="182" t="str">
        <f>IF(LinkRpt!K$4=LinkRpt!K$2,VLOOKUP(LinkRpt!$A41,Rpt,LinkRpt!K$2+1),"")</f>
        <v/>
      </c>
      <c r="BH45" s="182" t="str">
        <f>IF(LinkRpt!L$4=LinkRpt!L$2,VLOOKUP(LinkRpt!$A41,Rpt,LinkRpt!L$2+1),"")</f>
        <v/>
      </c>
      <c r="BI45" s="182" t="str">
        <f>IF(LinkRpt!M$4=LinkRpt!M$2,VLOOKUP(LinkRpt!$A41,Rpt,LinkRpt!M$2+1),"")</f>
        <v/>
      </c>
      <c r="BJ45" s="182" t="str">
        <f>IF(LinkRpt!N$4=LinkRpt!N$2,VLOOKUP(LinkRpt!$A41,Rpt,LinkRpt!N$2+1),"")</f>
        <v/>
      </c>
      <c r="BK45" s="182" t="str">
        <f>IF(LinkRpt!O$4=LinkRpt!O$2,VLOOKUP(LinkRpt!$A41,Rpt,LinkRpt!O$2+1),"")</f>
        <v/>
      </c>
      <c r="BL45" s="182" t="str">
        <f>IF(LinkRpt!P$4=LinkRpt!P$2,VLOOKUP(LinkRpt!$A41,Rpt,LinkRpt!P$2+1),"")</f>
        <v/>
      </c>
      <c r="BM45" s="182" t="str">
        <f>IF(LinkRpt!Q$4=LinkRpt!Q$2,VLOOKUP(LinkRpt!$A41,Rpt,LinkRpt!Q$2+1),"")</f>
        <v/>
      </c>
      <c r="BN45" s="182" t="str">
        <f>IF(LinkRpt!R$4=LinkRpt!R$2,VLOOKUP(LinkRpt!$A41,Rpt,LinkRpt!R$2+1),"")</f>
        <v/>
      </c>
      <c r="BO45" s="182" t="str">
        <f>IF(LinkRpt!S$4=LinkRpt!S$2,VLOOKUP(LinkRpt!$A41,Rpt,LinkRpt!S$2+1),"")</f>
        <v/>
      </c>
      <c r="BP45" s="182" t="str">
        <f>IF(LinkRpt!T$4=LinkRpt!T$2,VLOOKUP(LinkRpt!$A41,Rpt,LinkRpt!T$2+1),"")</f>
        <v/>
      </c>
      <c r="BQ45" s="182" t="str">
        <f>IF(LinkRpt!U$4=LinkRpt!U$2,VLOOKUP(LinkRpt!$A41,Rpt,LinkRpt!U$2+1),"")</f>
        <v/>
      </c>
      <c r="BR45" s="182" t="str">
        <f>IF(LinkRpt!V$4=LinkRpt!V$2,VLOOKUP(LinkRpt!$A41,Rpt,LinkRpt!V$2+1),"")</f>
        <v/>
      </c>
      <c r="BS45" s="182" t="str">
        <f>IF(LinkRpt!W$4=LinkRpt!W$2,VLOOKUP(LinkRpt!$A41,Rpt,LinkRpt!W$2+1),"")</f>
        <v/>
      </c>
      <c r="BT45" s="182" t="str">
        <f>IF(LinkRpt!X$4=LinkRpt!X$2,VLOOKUP(LinkRpt!$A41,Rpt,LinkRpt!X$2+1),"")</f>
        <v/>
      </c>
      <c r="BU45" s="182" t="str">
        <f>IF(LinkRpt!Y$4=LinkRpt!Y$2,VLOOKUP(LinkRpt!$A41,Rpt,LinkRpt!Y$2+1),"")</f>
        <v/>
      </c>
      <c r="BV45" s="182" t="str">
        <f>IF(LinkRpt!Z$4=LinkRpt!Z$2,VLOOKUP(LinkRpt!$A41,Rpt,LinkRpt!Z$2+1),"")</f>
        <v/>
      </c>
      <c r="BW45" s="182" t="str">
        <f>IF(LinkRpt!AA$4=LinkRpt!AA$2,VLOOKUP(LinkRpt!$A41,Rpt,LinkRpt!AA$2+1),"")</f>
        <v/>
      </c>
      <c r="BX45" s="182" t="str">
        <f>IF(LinkRpt!AB$4=LinkRpt!AB$2,VLOOKUP(LinkRpt!$A41,Rpt,LinkRpt!AB$2+1),"")</f>
        <v/>
      </c>
      <c r="BY45" s="182" t="str">
        <f>IF(LinkRpt!AC$4=LinkRpt!AC$2,VLOOKUP(LinkRpt!$A41,Rpt,LinkRpt!AC$2+1),"")</f>
        <v/>
      </c>
      <c r="BZ45" s="182" t="str">
        <f>IF(LinkRpt!AD$4=LinkRpt!AD$2,VLOOKUP(LinkRpt!$A41,Rpt,LinkRpt!AD$2+1),"")</f>
        <v/>
      </c>
      <c r="CA45" s="182" t="str">
        <f>IF(LinkRpt!AE$4=LinkRpt!AE$2,VLOOKUP(LinkRpt!$A41,Rpt,LinkRpt!AE$2+1),"")</f>
        <v/>
      </c>
      <c r="CB45" s="182">
        <f t="shared" si="6"/>
        <v>52460</v>
      </c>
      <c r="CC45" s="15">
        <v>1500</v>
      </c>
      <c r="CD45" s="16">
        <v>1500</v>
      </c>
      <c r="CE45" s="15">
        <v>1000</v>
      </c>
      <c r="CF45" s="16">
        <v>500</v>
      </c>
      <c r="CG45" s="15">
        <v>5000</v>
      </c>
      <c r="CH45" s="16">
        <v>0</v>
      </c>
      <c r="CI45" s="15">
        <v>8000</v>
      </c>
      <c r="CJ45" s="16">
        <v>0</v>
      </c>
      <c r="CK45" s="15"/>
      <c r="CL45" s="16"/>
      <c r="CM45" s="18">
        <v>4620</v>
      </c>
      <c r="CN45" s="16">
        <f>5500+8000+0</f>
        <v>13500</v>
      </c>
      <c r="CO45" s="18">
        <v>4620</v>
      </c>
      <c r="CP45" s="16">
        <v>0</v>
      </c>
      <c r="CQ45" s="18">
        <v>4620</v>
      </c>
      <c r="CR45" s="16">
        <v>0</v>
      </c>
      <c r="CS45" s="18">
        <v>4620</v>
      </c>
      <c r="CT45" s="16">
        <v>18480</v>
      </c>
      <c r="CU45" s="18">
        <v>4620</v>
      </c>
      <c r="CV45" s="16"/>
      <c r="CW45" s="18">
        <v>4620</v>
      </c>
      <c r="CX45" s="16"/>
      <c r="CY45" s="18">
        <v>4620</v>
      </c>
      <c r="CZ45" s="16">
        <v>18480</v>
      </c>
      <c r="DA45" s="18">
        <v>4620</v>
      </c>
      <c r="DB45" s="16"/>
      <c r="DC45" s="18">
        <v>4620</v>
      </c>
      <c r="DD45" s="16"/>
      <c r="DE45" s="85"/>
      <c r="DF45" s="16"/>
      <c r="DG45" s="85"/>
      <c r="DH45" s="16"/>
      <c r="DI45" s="85"/>
      <c r="DJ45" s="16"/>
      <c r="DK45" s="82"/>
      <c r="DL45" s="85"/>
      <c r="DM45" s="16"/>
      <c r="DN45" s="85"/>
      <c r="DO45" s="16"/>
      <c r="DP45" s="85"/>
      <c r="DQ45" s="16"/>
      <c r="DR45" s="85"/>
      <c r="DS45" s="16"/>
      <c r="DT45" s="85"/>
      <c r="DU45" s="16"/>
      <c r="DV45" s="85"/>
      <c r="DW45" s="16"/>
      <c r="DX45" s="85"/>
      <c r="DY45" s="16"/>
      <c r="DZ45" s="85"/>
      <c r="EA45" s="16"/>
      <c r="EB45" s="85"/>
      <c r="EC45" s="16"/>
      <c r="ED45" s="85"/>
      <c r="EE45" s="16"/>
      <c r="EF45" s="85"/>
      <c r="EG45" s="16"/>
      <c r="EH45" s="17"/>
      <c r="EI45" s="16"/>
      <c r="EJ45" s="19"/>
      <c r="EK45" s="17"/>
      <c r="EL45" s="16"/>
      <c r="EM45" s="17"/>
      <c r="EN45" s="16"/>
      <c r="EO45" s="17"/>
      <c r="EP45" s="16"/>
      <c r="EQ45" s="17"/>
      <c r="ER45" s="16"/>
      <c r="ES45" s="17"/>
      <c r="ET45" s="16"/>
      <c r="EU45" s="17"/>
      <c r="EV45" s="16"/>
      <c r="EW45" s="15"/>
      <c r="EX45" s="16"/>
      <c r="EY45" s="15"/>
      <c r="EZ45" s="16"/>
      <c r="FA45" s="15"/>
      <c r="FB45" s="16"/>
      <c r="FC45" s="15"/>
      <c r="FD45" s="16"/>
      <c r="FE45" s="15"/>
      <c r="FF45" s="16"/>
      <c r="FG45" s="15"/>
      <c r="FH45" s="16"/>
      <c r="FI45" s="20">
        <f t="shared" si="2"/>
        <v>57080</v>
      </c>
      <c r="FJ45" s="20">
        <f t="shared" si="3"/>
        <v>52460</v>
      </c>
      <c r="FK45" s="21">
        <f t="shared" si="4"/>
        <v>4620</v>
      </c>
      <c r="FL45" s="1" t="str">
        <f t="shared" si="7"/>
        <v/>
      </c>
    </row>
    <row r="46" spans="1:168" ht="25.5" customHeight="1">
      <c r="A46" s="239">
        <v>2200038</v>
      </c>
      <c r="B46" s="25" t="s">
        <v>85</v>
      </c>
      <c r="C46" s="239" t="s">
        <v>86</v>
      </c>
      <c r="D46" s="9" t="s">
        <v>1414</v>
      </c>
      <c r="E46" s="9" t="s">
        <v>1412</v>
      </c>
      <c r="F46" s="10" t="s">
        <v>87</v>
      </c>
      <c r="G46" s="22"/>
      <c r="H46" s="24"/>
      <c r="I46" s="313"/>
      <c r="J46" s="24"/>
      <c r="K46" s="12">
        <v>6600</v>
      </c>
      <c r="L46" s="24" t="s">
        <v>1564</v>
      </c>
      <c r="M46" s="246">
        <f t="shared" si="0"/>
        <v>57080</v>
      </c>
      <c r="N46" s="14">
        <f t="shared" si="5"/>
        <v>-1380</v>
      </c>
      <c r="O46" s="15">
        <v>1500</v>
      </c>
      <c r="P46" s="15">
        <v>1000</v>
      </c>
      <c r="Q46" s="15">
        <v>5000</v>
      </c>
      <c r="R46" s="15">
        <v>8000</v>
      </c>
      <c r="S46" s="182"/>
      <c r="T46" s="16">
        <v>1500</v>
      </c>
      <c r="U46" s="16">
        <f>500+0</f>
        <v>500</v>
      </c>
      <c r="V46" s="16">
        <v>0</v>
      </c>
      <c r="W46" s="16">
        <v>0</v>
      </c>
      <c r="X46" s="182"/>
      <c r="Y46" s="16">
        <f>IF(($CB46-SUM($T46:X46))&gt;=$K46*0.7,$K46*0.7,($CB46-SUM($T46:X46)))</f>
        <v>4620</v>
      </c>
      <c r="Z46" s="16">
        <f>IF(($CB46-SUM($T46:Y46))&gt;=$K46*0.7,$K46*0.7,($CB46-SUM($T46:Y46)))</f>
        <v>4620</v>
      </c>
      <c r="AA46" s="16">
        <f>IF(($CB46-SUM($T46:Z46))&gt;=$K46*0.7,$K46*0.7,($CB46-SUM($T46:Z46)))</f>
        <v>4620</v>
      </c>
      <c r="AB46" s="16">
        <f>IF(($CB46-SUM($T46:AA46))&gt;=$K46*0.7,$K46*0.7,($CB46-SUM($T46:AA46)))</f>
        <v>4620</v>
      </c>
      <c r="AC46" s="16">
        <f>IF(($CB46-SUM($T46:AB46))&gt;=$K46*0.7,$K46*0.7,($CB46-SUM($T46:AB46)))</f>
        <v>4620</v>
      </c>
      <c r="AD46" s="16">
        <f>IF(($CB46-SUM($T46:AC46))&gt;=$K46*0.7,$K46*0.7,($CB46-SUM($T46:AC46)))</f>
        <v>4620</v>
      </c>
      <c r="AE46" s="16">
        <f>IF(($CB46-SUM($T46:AD46))&gt;=$K46*0.7,$K46*0.7,($CB46-SUM($T46:AD46)))</f>
        <v>4620</v>
      </c>
      <c r="AF46" s="16">
        <f>IF(($CB46-SUM($T46:AE46))&gt;=$K46*0.7,$K46*0.7,($CB46-SUM($T46:AE46)))</f>
        <v>4620</v>
      </c>
      <c r="AG46" s="16">
        <f>IF(($CB46-SUM($T46:AF46))&gt;=$K46*0.7,$K46*0.7,($CB46-SUM($T46:AF46)))</f>
        <v>4620</v>
      </c>
      <c r="AH46" s="16">
        <f>IF(($CB46-SUM($T46:AG46))&gt;=$K46*0.7,$K46*0.7,($CB46-SUM($T46:AG46)))</f>
        <v>4620</v>
      </c>
      <c r="AI46" s="16">
        <f>IF(($CB46-SUM($T46:AH46))&gt;=$K46*0.7,$K46*0.7,($CB46-SUM($T46:AH46)))</f>
        <v>4620</v>
      </c>
      <c r="AJ46" s="16">
        <f>IF(($CB46-SUM($T46:AI46))&gt;=$K46*0.7,$K46*0.7,($CB46-SUM($T46:AI46)))</f>
        <v>4620</v>
      </c>
      <c r="AK46" s="16">
        <f>IF(($CB46-SUM($T46:AJ46))&gt;=$K46*0.7,$K46*0.7,($CB46-SUM($T46:AJ46)))</f>
        <v>1020</v>
      </c>
      <c r="AL46" s="16">
        <f>IF(($CB46-SUM($T46:AK46))&gt;=$K46*0.7,$K46*0.7,($CB46-SUM($T46:AK46)))</f>
        <v>0</v>
      </c>
      <c r="AM46" s="16">
        <f>IF(($CB46-SUM($T46:AL46))&gt;=$K46*0.7,$K46*0.7,($CB46-SUM($T46:AL46)))</f>
        <v>0</v>
      </c>
      <c r="AN46" s="16">
        <f>IF(($CB46-SUM($T46:AM46))&gt;=$K46*0.7,$K46*0.7,($CB46-SUM($T46:AM46)))</f>
        <v>0</v>
      </c>
      <c r="AO46" s="16">
        <f>IF(($CB46-SUM($T46:AN46))&gt;=$K46*0.7,$K46*0.7,($CB46-SUM($T46:AN46)))</f>
        <v>0</v>
      </c>
      <c r="AP46" s="16">
        <f>IF(($CB46-SUM($T46:AO46))&gt;=$K46*0.7,$K46*0.7,($CB46-SUM($T46:AO46)))</f>
        <v>0</v>
      </c>
      <c r="AQ46" s="16">
        <f>IF(($CB46-SUM($T46:AP46))&gt;=$K46*0.7,$K46*0.7,($CB46-SUM($T46:AP46)))</f>
        <v>0</v>
      </c>
      <c r="AR46" s="16">
        <f>IF(($CB46-SUM($T46:AQ46))&gt;=$K46*0.7,$K46*0.7,($CB46-SUM($T46:AQ46)))</f>
        <v>0</v>
      </c>
      <c r="AS46" s="16">
        <f>IF(($CB46-SUM($T46:AR46))&gt;=$K46*0.7,$K46*0.7,($CB46-SUM($T46:AR46)))</f>
        <v>0</v>
      </c>
      <c r="AT46" s="16">
        <f>IF(($CB46-SUM($T46:AS46))&gt;=$K46*0.7,$K46*0.7,($CB46-SUM($T46:AS46)))</f>
        <v>0</v>
      </c>
      <c r="AU46" s="16">
        <f>IF(($CB46-SUM($T46:AT46))&gt;=$K46*0.7,$K46*0.7,($CB46-SUM($T46:AT46)))</f>
        <v>0</v>
      </c>
      <c r="AV46" s="16">
        <f>IF(($CB46-SUM($T46:AU46))&gt;=$K46*0.7,$K46*0.7,($CB46-SUM($T46:AU46)))</f>
        <v>0</v>
      </c>
      <c r="AW46" s="182">
        <f t="shared" si="1"/>
        <v>58460</v>
      </c>
      <c r="AX46" s="182">
        <f>IF(LinkRpt!B$4=LinkRpt!B$2,VLOOKUP(LinkRpt!$A42,Rpt,LinkRpt!B$2+1),"")</f>
        <v>58460</v>
      </c>
      <c r="AY46" s="182">
        <f>IF(LinkRpt!C$4=LinkRpt!C$2,VLOOKUP(LinkRpt!$A42,Rpt,LinkRpt!C$2+1),"")</f>
        <v>0</v>
      </c>
      <c r="AZ46" s="182">
        <f>IF(LinkRpt!D$4=LinkRpt!D$2,VLOOKUP(LinkRpt!$A42,Rpt,LinkRpt!D$2+1),"")</f>
        <v>0</v>
      </c>
      <c r="BA46" s="182" t="str">
        <f>IF(LinkRpt!E$4=LinkRpt!E$2,VLOOKUP(LinkRpt!$A42,Rpt,LinkRpt!E$2+1),"")</f>
        <v/>
      </c>
      <c r="BB46" s="182">
        <f>IF(LinkRpt!F$4=LinkRpt!F$2,VLOOKUP(LinkRpt!$A42,Rpt,LinkRpt!F$2+1),"")</f>
        <v>0</v>
      </c>
      <c r="BC46" s="182">
        <f>IF(LinkRpt!G$4=LinkRpt!G$2,VLOOKUP(LinkRpt!$A42,Rpt,LinkRpt!G$2+1),"")</f>
        <v>0</v>
      </c>
      <c r="BD46" s="182">
        <f>IF(LinkRpt!H$4=LinkRpt!H$2,VLOOKUP(LinkRpt!$A42,Rpt,LinkRpt!H$2+1),"")</f>
        <v>0</v>
      </c>
      <c r="BE46" s="182" t="str">
        <f>IF(LinkRpt!I$4=LinkRpt!I$2,VLOOKUP(LinkRpt!$A42,Rpt,LinkRpt!I$2+1),"")</f>
        <v/>
      </c>
      <c r="BF46" s="182" t="str">
        <f>IF(LinkRpt!J$4=LinkRpt!J$2,VLOOKUP(LinkRpt!$A42,Rpt,LinkRpt!J$2+1),"")</f>
        <v/>
      </c>
      <c r="BG46" s="182" t="str">
        <f>IF(LinkRpt!K$4=LinkRpt!K$2,VLOOKUP(LinkRpt!$A42,Rpt,LinkRpt!K$2+1),"")</f>
        <v/>
      </c>
      <c r="BH46" s="182" t="str">
        <f>IF(LinkRpt!L$4=LinkRpt!L$2,VLOOKUP(LinkRpt!$A42,Rpt,LinkRpt!L$2+1),"")</f>
        <v/>
      </c>
      <c r="BI46" s="182" t="str">
        <f>IF(LinkRpt!M$4=LinkRpt!M$2,VLOOKUP(LinkRpt!$A42,Rpt,LinkRpt!M$2+1),"")</f>
        <v/>
      </c>
      <c r="BJ46" s="182" t="str">
        <f>IF(LinkRpt!N$4=LinkRpt!N$2,VLOOKUP(LinkRpt!$A42,Rpt,LinkRpt!N$2+1),"")</f>
        <v/>
      </c>
      <c r="BK46" s="182" t="str">
        <f>IF(LinkRpt!O$4=LinkRpt!O$2,VLOOKUP(LinkRpt!$A42,Rpt,LinkRpt!O$2+1),"")</f>
        <v/>
      </c>
      <c r="BL46" s="182" t="str">
        <f>IF(LinkRpt!P$4=LinkRpt!P$2,VLOOKUP(LinkRpt!$A42,Rpt,LinkRpt!P$2+1),"")</f>
        <v/>
      </c>
      <c r="BM46" s="182" t="str">
        <f>IF(LinkRpt!Q$4=LinkRpt!Q$2,VLOOKUP(LinkRpt!$A42,Rpt,LinkRpt!Q$2+1),"")</f>
        <v/>
      </c>
      <c r="BN46" s="182" t="str">
        <f>IF(LinkRpt!R$4=LinkRpt!R$2,VLOOKUP(LinkRpt!$A42,Rpt,LinkRpt!R$2+1),"")</f>
        <v/>
      </c>
      <c r="BO46" s="182" t="str">
        <f>IF(LinkRpt!S$4=LinkRpt!S$2,VLOOKUP(LinkRpt!$A42,Rpt,LinkRpt!S$2+1),"")</f>
        <v/>
      </c>
      <c r="BP46" s="182" t="str">
        <f>IF(LinkRpt!T$4=LinkRpt!T$2,VLOOKUP(LinkRpt!$A42,Rpt,LinkRpt!T$2+1),"")</f>
        <v/>
      </c>
      <c r="BQ46" s="182" t="str">
        <f>IF(LinkRpt!U$4=LinkRpt!U$2,VLOOKUP(LinkRpt!$A42,Rpt,LinkRpt!U$2+1),"")</f>
        <v/>
      </c>
      <c r="BR46" s="182" t="str">
        <f>IF(LinkRpt!V$4=LinkRpt!V$2,VLOOKUP(LinkRpt!$A42,Rpt,LinkRpt!V$2+1),"")</f>
        <v/>
      </c>
      <c r="BS46" s="182" t="str">
        <f>IF(LinkRpt!W$4=LinkRpt!W$2,VLOOKUP(LinkRpt!$A42,Rpt,LinkRpt!W$2+1),"")</f>
        <v/>
      </c>
      <c r="BT46" s="182" t="str">
        <f>IF(LinkRpt!X$4=LinkRpt!X$2,VLOOKUP(LinkRpt!$A42,Rpt,LinkRpt!X$2+1),"")</f>
        <v/>
      </c>
      <c r="BU46" s="182" t="str">
        <f>IF(LinkRpt!Y$4=LinkRpt!Y$2,VLOOKUP(LinkRpt!$A42,Rpt,LinkRpt!Y$2+1),"")</f>
        <v/>
      </c>
      <c r="BV46" s="182" t="str">
        <f>IF(LinkRpt!Z$4=LinkRpt!Z$2,VLOOKUP(LinkRpt!$A42,Rpt,LinkRpt!Z$2+1),"")</f>
        <v/>
      </c>
      <c r="BW46" s="182" t="str">
        <f>IF(LinkRpt!AA$4=LinkRpt!AA$2,VLOOKUP(LinkRpt!$A42,Rpt,LinkRpt!AA$2+1),"")</f>
        <v/>
      </c>
      <c r="BX46" s="182" t="str">
        <f>IF(LinkRpt!AB$4=LinkRpt!AB$2,VLOOKUP(LinkRpt!$A42,Rpt,LinkRpt!AB$2+1),"")</f>
        <v/>
      </c>
      <c r="BY46" s="182" t="str">
        <f>IF(LinkRpt!AC$4=LinkRpt!AC$2,VLOOKUP(LinkRpt!$A42,Rpt,LinkRpt!AC$2+1),"")</f>
        <v/>
      </c>
      <c r="BZ46" s="182" t="str">
        <f>IF(LinkRpt!AD$4=LinkRpt!AD$2,VLOOKUP(LinkRpt!$A42,Rpt,LinkRpt!AD$2+1),"")</f>
        <v/>
      </c>
      <c r="CA46" s="182" t="str">
        <f>IF(LinkRpt!AE$4=LinkRpt!AE$2,VLOOKUP(LinkRpt!$A42,Rpt,LinkRpt!AE$2+1),"")</f>
        <v/>
      </c>
      <c r="CB46" s="182">
        <f t="shared" si="6"/>
        <v>58460</v>
      </c>
      <c r="CC46" s="15">
        <v>1500</v>
      </c>
      <c r="CD46" s="16">
        <v>1500</v>
      </c>
      <c r="CE46" s="15">
        <v>1000</v>
      </c>
      <c r="CF46" s="16">
        <f>500+0</f>
        <v>500</v>
      </c>
      <c r="CG46" s="15">
        <v>5000</v>
      </c>
      <c r="CH46" s="16">
        <v>0</v>
      </c>
      <c r="CI46" s="15">
        <v>8000</v>
      </c>
      <c r="CJ46" s="16">
        <v>0</v>
      </c>
      <c r="CK46" s="17"/>
      <c r="CL46" s="16"/>
      <c r="CM46" s="15"/>
      <c r="CN46" s="16"/>
      <c r="CO46" s="18">
        <v>4620</v>
      </c>
      <c r="CP46" s="16">
        <v>18120</v>
      </c>
      <c r="CQ46" s="18">
        <v>4620</v>
      </c>
      <c r="CR46" s="16">
        <v>4620</v>
      </c>
      <c r="CS46" s="18">
        <v>4620</v>
      </c>
      <c r="CT46" s="16">
        <v>4620</v>
      </c>
      <c r="CU46" s="18">
        <v>4620</v>
      </c>
      <c r="CV46" s="16">
        <v>4620</v>
      </c>
      <c r="CW46" s="18">
        <v>4620</v>
      </c>
      <c r="CX46" s="16">
        <v>4620</v>
      </c>
      <c r="CY46" s="18">
        <v>4620</v>
      </c>
      <c r="CZ46" s="16">
        <v>4620</v>
      </c>
      <c r="DA46" s="18">
        <v>4620</v>
      </c>
      <c r="DB46" s="16"/>
      <c r="DC46" s="18">
        <v>4620</v>
      </c>
      <c r="DD46" s="16">
        <v>6000</v>
      </c>
      <c r="DE46" s="18">
        <v>4620</v>
      </c>
      <c r="DF46" s="16">
        <f>4620+4620</f>
        <v>9240</v>
      </c>
      <c r="DG46" s="17"/>
      <c r="DH46" s="16"/>
      <c r="DI46" s="17"/>
      <c r="DJ46" s="16"/>
      <c r="DK46" s="82"/>
      <c r="DL46" s="85"/>
      <c r="DM46" s="16"/>
      <c r="DN46" s="85"/>
      <c r="DO46" s="16"/>
      <c r="DP46" s="85"/>
      <c r="DQ46" s="16"/>
      <c r="DR46" s="85"/>
      <c r="DS46" s="16"/>
      <c r="DT46" s="85"/>
      <c r="DU46" s="16"/>
      <c r="DV46" s="85"/>
      <c r="DW46" s="16"/>
      <c r="DX46" s="85"/>
      <c r="DY46" s="16"/>
      <c r="DZ46" s="85"/>
      <c r="EA46" s="16"/>
      <c r="EB46" s="85"/>
      <c r="EC46" s="16"/>
      <c r="ED46" s="85"/>
      <c r="EE46" s="16"/>
      <c r="EF46" s="85"/>
      <c r="EG46" s="16"/>
      <c r="EH46" s="17"/>
      <c r="EI46" s="16"/>
      <c r="EJ46" s="19"/>
      <c r="EK46" s="17"/>
      <c r="EL46" s="16"/>
      <c r="EM46" s="17"/>
      <c r="EN46" s="16"/>
      <c r="EO46" s="17"/>
      <c r="EP46" s="16"/>
      <c r="EQ46" s="17"/>
      <c r="ER46" s="16"/>
      <c r="ES46" s="17"/>
      <c r="ET46" s="16"/>
      <c r="EU46" s="17"/>
      <c r="EV46" s="16"/>
      <c r="EW46" s="15"/>
      <c r="EX46" s="16"/>
      <c r="EY46" s="15"/>
      <c r="EZ46" s="16"/>
      <c r="FA46" s="15"/>
      <c r="FB46" s="16"/>
      <c r="FC46" s="15"/>
      <c r="FD46" s="16"/>
      <c r="FE46" s="15"/>
      <c r="FF46" s="16"/>
      <c r="FG46" s="15"/>
      <c r="FH46" s="16"/>
      <c r="FI46" s="20">
        <f t="shared" si="2"/>
        <v>57080</v>
      </c>
      <c r="FJ46" s="20">
        <f t="shared" si="3"/>
        <v>58460</v>
      </c>
      <c r="FK46" s="21">
        <f t="shared" si="4"/>
        <v>-1380</v>
      </c>
      <c r="FL46" s="1" t="str">
        <f t="shared" si="7"/>
        <v/>
      </c>
    </row>
    <row r="47" spans="1:168" ht="25.5" customHeight="1">
      <c r="A47" s="239">
        <v>2200039</v>
      </c>
      <c r="B47" s="25" t="s">
        <v>88</v>
      </c>
      <c r="C47" s="239" t="s">
        <v>89</v>
      </c>
      <c r="D47" s="9" t="s">
        <v>1414</v>
      </c>
      <c r="E47" s="9" t="s">
        <v>1412</v>
      </c>
      <c r="F47" s="10" t="s">
        <v>90</v>
      </c>
      <c r="G47" s="22"/>
      <c r="H47" s="84" t="s">
        <v>1422</v>
      </c>
      <c r="I47" s="314"/>
      <c r="J47" s="84"/>
      <c r="K47" s="12">
        <v>3300</v>
      </c>
      <c r="L47" s="23" t="s">
        <v>1564</v>
      </c>
      <c r="M47" s="246">
        <f t="shared" si="0"/>
        <v>36290</v>
      </c>
      <c r="N47" s="14">
        <f t="shared" si="5"/>
        <v>0</v>
      </c>
      <c r="O47" s="15">
        <v>1500</v>
      </c>
      <c r="P47" s="15">
        <v>1000</v>
      </c>
      <c r="Q47" s="15">
        <v>5000</v>
      </c>
      <c r="R47" s="15">
        <v>8000</v>
      </c>
      <c r="S47" s="182"/>
      <c r="T47" s="16">
        <v>1500</v>
      </c>
      <c r="U47" s="16">
        <f>500+0</f>
        <v>500</v>
      </c>
      <c r="V47" s="16">
        <v>0</v>
      </c>
      <c r="W47" s="16">
        <v>0</v>
      </c>
      <c r="X47" s="182"/>
      <c r="Y47" s="16">
        <f>IF(($CB47-SUM($T47:X47))&gt;=$K47*0.7,$K47*0.7,($CB47-SUM($T47:X47)))</f>
        <v>2310</v>
      </c>
      <c r="Z47" s="16">
        <f>IF(($CB47-SUM($T47:Y47))&gt;=$K47*0.7,$K47*0.7,($CB47-SUM($T47:Y47)))</f>
        <v>2310</v>
      </c>
      <c r="AA47" s="16">
        <f>IF(($CB47-SUM($T47:Z47))&gt;=$K47*0.7,$K47*0.7,($CB47-SUM($T47:Z47)))</f>
        <v>2310</v>
      </c>
      <c r="AB47" s="16">
        <f>IF(($CB47-SUM($T47:AA47))&gt;=$K47*0.7,$K47*0.7,($CB47-SUM($T47:AA47)))</f>
        <v>2310</v>
      </c>
      <c r="AC47" s="16">
        <f>IF(($CB47-SUM($T47:AB47))&gt;=$K47*0.7,$K47*0.7,($CB47-SUM($T47:AB47)))</f>
        <v>2310</v>
      </c>
      <c r="AD47" s="16">
        <f>IF(($CB47-SUM($T47:AC47))&gt;=$K47*0.7,$K47*0.7,($CB47-SUM($T47:AC47)))</f>
        <v>2310</v>
      </c>
      <c r="AE47" s="16">
        <f>IF(($CB47-SUM($T47:AD47))&gt;=$K47*0.7,$K47*0.7,($CB47-SUM($T47:AD47)))</f>
        <v>2310</v>
      </c>
      <c r="AF47" s="16">
        <f>IF(($CB47-SUM($T47:AE47))&gt;=$K47*0.7,$K47*0.7,($CB47-SUM($T47:AE47)))</f>
        <v>2310</v>
      </c>
      <c r="AG47" s="16">
        <f>IF(($CB47-SUM($T47:AF47))&gt;=$K47*0.7,$K47*0.7,($CB47-SUM($T47:AF47)))</f>
        <v>2310</v>
      </c>
      <c r="AH47" s="16">
        <f>IF(($CB47-SUM($T47:AG47))&gt;=$K47*0.7,$K47*0.7,($CB47-SUM($T47:AG47)))</f>
        <v>2310</v>
      </c>
      <c r="AI47" s="16">
        <f>IF(($CB47-SUM($T47:AH47))&gt;=$K47*0.7,$K47*0.7,($CB47-SUM($T47:AH47)))</f>
        <v>2310</v>
      </c>
      <c r="AJ47" s="16">
        <f>IF(($CB47-SUM($T47:AI47))&gt;=$K47*0.7,$K47*0.7,($CB47-SUM($T47:AI47)))</f>
        <v>2310</v>
      </c>
      <c r="AK47" s="16">
        <f>IF(($CB47-SUM($T47:AJ47))&gt;=$K47*0.7,$K47*0.7,($CB47-SUM($T47:AJ47)))</f>
        <v>2310</v>
      </c>
      <c r="AL47" s="16">
        <f>IF(($CB47-SUM($T47:AK47))&gt;=$K47*0.7,$K47*0.7,($CB47-SUM($T47:AK47)))</f>
        <v>2310</v>
      </c>
      <c r="AM47" s="16">
        <f>IF(($CB47-SUM($T47:AL47))&gt;=$K47*0.7,$K47*0.7,($CB47-SUM($T47:AL47)))</f>
        <v>1950</v>
      </c>
      <c r="AN47" s="16">
        <f>IF(($CB47-SUM($T47:AM47))&gt;=$K47*0.7,$K47*0.7,($CB47-SUM($T47:AM47)))</f>
        <v>0</v>
      </c>
      <c r="AO47" s="16">
        <f>IF(($CB47-SUM($T47:AN47))&gt;=$K47*0.7,$K47*0.7,($CB47-SUM($T47:AN47)))</f>
        <v>0</v>
      </c>
      <c r="AP47" s="16">
        <f>IF(($CB47-SUM($T47:AO47))&gt;=$K47*0.7,$K47*0.7,($CB47-SUM($T47:AO47)))</f>
        <v>0</v>
      </c>
      <c r="AQ47" s="16">
        <f>IF(($CB47-SUM($T47:AP47))&gt;=$K47*0.7,$K47*0.7,($CB47-SUM($T47:AP47)))</f>
        <v>0</v>
      </c>
      <c r="AR47" s="16">
        <f>IF(($CB47-SUM($T47:AQ47))&gt;=$K47*0.7,$K47*0.7,($CB47-SUM($T47:AQ47)))</f>
        <v>0</v>
      </c>
      <c r="AS47" s="16">
        <f>IF(($CB47-SUM($T47:AR47))&gt;=$K47*0.7,$K47*0.7,($CB47-SUM($T47:AR47)))</f>
        <v>0</v>
      </c>
      <c r="AT47" s="16">
        <f>IF(($CB47-SUM($T47:AS47))&gt;=$K47*0.7,$K47*0.7,($CB47-SUM($T47:AS47)))</f>
        <v>0</v>
      </c>
      <c r="AU47" s="16">
        <f>IF(($CB47-SUM($T47:AT47))&gt;=$K47*0.7,$K47*0.7,($CB47-SUM($T47:AT47)))</f>
        <v>0</v>
      </c>
      <c r="AV47" s="16">
        <f>IF(($CB47-SUM($T47:AU47))&gt;=$K47*0.7,$K47*0.7,($CB47-SUM($T47:AU47)))</f>
        <v>0</v>
      </c>
      <c r="AW47" s="182">
        <f t="shared" si="1"/>
        <v>36290</v>
      </c>
      <c r="AX47" s="182">
        <f>IF(LinkRpt!B$4=LinkRpt!B$2,VLOOKUP(LinkRpt!$A43,Rpt,LinkRpt!B$2+1),"")</f>
        <v>36290</v>
      </c>
      <c r="AY47" s="182">
        <f>IF(LinkRpt!C$4=LinkRpt!C$2,VLOOKUP(LinkRpt!$A43,Rpt,LinkRpt!C$2+1),"")</f>
        <v>0</v>
      </c>
      <c r="AZ47" s="182">
        <f>IF(LinkRpt!D$4=LinkRpt!D$2,VLOOKUP(LinkRpt!$A43,Rpt,LinkRpt!D$2+1),"")</f>
        <v>0</v>
      </c>
      <c r="BA47" s="182" t="str">
        <f>IF(LinkRpt!E$4=LinkRpt!E$2,VLOOKUP(LinkRpt!$A43,Rpt,LinkRpt!E$2+1),"")</f>
        <v/>
      </c>
      <c r="BB47" s="182">
        <f>IF(LinkRpt!F$4=LinkRpt!F$2,VLOOKUP(LinkRpt!$A43,Rpt,LinkRpt!F$2+1),"")</f>
        <v>0</v>
      </c>
      <c r="BC47" s="182">
        <f>IF(LinkRpt!G$4=LinkRpt!G$2,VLOOKUP(LinkRpt!$A43,Rpt,LinkRpt!G$2+1),"")</f>
        <v>0</v>
      </c>
      <c r="BD47" s="182">
        <f>IF(LinkRpt!H$4=LinkRpt!H$2,VLOOKUP(LinkRpt!$A43,Rpt,LinkRpt!H$2+1),"")</f>
        <v>0</v>
      </c>
      <c r="BE47" s="182" t="str">
        <f>IF(LinkRpt!I$4=LinkRpt!I$2,VLOOKUP(LinkRpt!$A43,Rpt,LinkRpt!I$2+1),"")</f>
        <v/>
      </c>
      <c r="BF47" s="182" t="str">
        <f>IF(LinkRpt!J$4=LinkRpt!J$2,VLOOKUP(LinkRpt!$A43,Rpt,LinkRpt!J$2+1),"")</f>
        <v/>
      </c>
      <c r="BG47" s="182" t="str">
        <f>IF(LinkRpt!K$4=LinkRpt!K$2,VLOOKUP(LinkRpt!$A43,Rpt,LinkRpt!K$2+1),"")</f>
        <v/>
      </c>
      <c r="BH47" s="182" t="str">
        <f>IF(LinkRpt!L$4=LinkRpt!L$2,VLOOKUP(LinkRpt!$A43,Rpt,LinkRpt!L$2+1),"")</f>
        <v/>
      </c>
      <c r="BI47" s="182" t="str">
        <f>IF(LinkRpt!M$4=LinkRpt!M$2,VLOOKUP(LinkRpt!$A43,Rpt,LinkRpt!M$2+1),"")</f>
        <v/>
      </c>
      <c r="BJ47" s="182" t="str">
        <f>IF(LinkRpt!N$4=LinkRpt!N$2,VLOOKUP(LinkRpt!$A43,Rpt,LinkRpt!N$2+1),"")</f>
        <v/>
      </c>
      <c r="BK47" s="182" t="str">
        <f>IF(LinkRpt!O$4=LinkRpt!O$2,VLOOKUP(LinkRpt!$A43,Rpt,LinkRpt!O$2+1),"")</f>
        <v/>
      </c>
      <c r="BL47" s="182" t="str">
        <f>IF(LinkRpt!P$4=LinkRpt!P$2,VLOOKUP(LinkRpt!$A43,Rpt,LinkRpt!P$2+1),"")</f>
        <v/>
      </c>
      <c r="BM47" s="182" t="str">
        <f>IF(LinkRpt!Q$4=LinkRpt!Q$2,VLOOKUP(LinkRpt!$A43,Rpt,LinkRpt!Q$2+1),"")</f>
        <v/>
      </c>
      <c r="BN47" s="182" t="str">
        <f>IF(LinkRpt!R$4=LinkRpt!R$2,VLOOKUP(LinkRpt!$A43,Rpt,LinkRpt!R$2+1),"")</f>
        <v/>
      </c>
      <c r="BO47" s="182" t="str">
        <f>IF(LinkRpt!S$4=LinkRpt!S$2,VLOOKUP(LinkRpt!$A43,Rpt,LinkRpt!S$2+1),"")</f>
        <v/>
      </c>
      <c r="BP47" s="182" t="str">
        <f>IF(LinkRpt!T$4=LinkRpt!T$2,VLOOKUP(LinkRpt!$A43,Rpt,LinkRpt!T$2+1),"")</f>
        <v/>
      </c>
      <c r="BQ47" s="182" t="str">
        <f>IF(LinkRpt!U$4=LinkRpt!U$2,VLOOKUP(LinkRpt!$A43,Rpt,LinkRpt!U$2+1),"")</f>
        <v/>
      </c>
      <c r="BR47" s="182" t="str">
        <f>IF(LinkRpt!V$4=LinkRpt!V$2,VLOOKUP(LinkRpt!$A43,Rpt,LinkRpt!V$2+1),"")</f>
        <v/>
      </c>
      <c r="BS47" s="182" t="str">
        <f>IF(LinkRpt!W$4=LinkRpt!W$2,VLOOKUP(LinkRpt!$A43,Rpt,LinkRpt!W$2+1),"")</f>
        <v/>
      </c>
      <c r="BT47" s="182" t="str">
        <f>IF(LinkRpt!X$4=LinkRpt!X$2,VLOOKUP(LinkRpt!$A43,Rpt,LinkRpt!X$2+1),"")</f>
        <v/>
      </c>
      <c r="BU47" s="182" t="str">
        <f>IF(LinkRpt!Y$4=LinkRpt!Y$2,VLOOKUP(LinkRpt!$A43,Rpt,LinkRpt!Y$2+1),"")</f>
        <v/>
      </c>
      <c r="BV47" s="182" t="str">
        <f>IF(LinkRpt!Z$4=LinkRpt!Z$2,VLOOKUP(LinkRpt!$A43,Rpt,LinkRpt!Z$2+1),"")</f>
        <v/>
      </c>
      <c r="BW47" s="182" t="str">
        <f>IF(LinkRpt!AA$4=LinkRpt!AA$2,VLOOKUP(LinkRpt!$A43,Rpt,LinkRpt!AA$2+1),"")</f>
        <v/>
      </c>
      <c r="BX47" s="182" t="str">
        <f>IF(LinkRpt!AB$4=LinkRpt!AB$2,VLOOKUP(LinkRpt!$A43,Rpt,LinkRpt!AB$2+1),"")</f>
        <v/>
      </c>
      <c r="BY47" s="182" t="str">
        <f>IF(LinkRpt!AC$4=LinkRpt!AC$2,VLOOKUP(LinkRpt!$A43,Rpt,LinkRpt!AC$2+1),"")</f>
        <v/>
      </c>
      <c r="BZ47" s="182" t="str">
        <f>IF(LinkRpt!AD$4=LinkRpt!AD$2,VLOOKUP(LinkRpt!$A43,Rpt,LinkRpt!AD$2+1),"")</f>
        <v/>
      </c>
      <c r="CA47" s="182" t="str">
        <f>IF(LinkRpt!AE$4=LinkRpt!AE$2,VLOOKUP(LinkRpt!$A43,Rpt,LinkRpt!AE$2+1),"")</f>
        <v/>
      </c>
      <c r="CB47" s="182">
        <f t="shared" si="6"/>
        <v>36290</v>
      </c>
      <c r="CC47" s="15">
        <v>1500</v>
      </c>
      <c r="CD47" s="16">
        <v>1500</v>
      </c>
      <c r="CE47" s="15">
        <v>1000</v>
      </c>
      <c r="CF47" s="16">
        <f>500+0</f>
        <v>500</v>
      </c>
      <c r="CG47" s="15">
        <v>5000</v>
      </c>
      <c r="CH47" s="16">
        <v>0</v>
      </c>
      <c r="CI47" s="15">
        <v>8000</v>
      </c>
      <c r="CJ47" s="16">
        <v>0</v>
      </c>
      <c r="CK47" s="17"/>
      <c r="CL47" s="16"/>
      <c r="CM47" s="15"/>
      <c r="CN47" s="16"/>
      <c r="CO47" s="18">
        <v>2310</v>
      </c>
      <c r="CP47" s="16">
        <v>10810</v>
      </c>
      <c r="CQ47" s="18">
        <v>2310</v>
      </c>
      <c r="CR47" s="16">
        <v>7310</v>
      </c>
      <c r="CS47" s="18">
        <v>2310</v>
      </c>
      <c r="CT47" s="16">
        <v>2310</v>
      </c>
      <c r="CU47" s="18">
        <v>2310</v>
      </c>
      <c r="CV47" s="16">
        <v>2310</v>
      </c>
      <c r="CW47" s="18">
        <v>2310</v>
      </c>
      <c r="CX47" s="16">
        <v>2310</v>
      </c>
      <c r="CY47" s="18">
        <v>2310</v>
      </c>
      <c r="CZ47" s="16">
        <v>2310</v>
      </c>
      <c r="DA47" s="18">
        <v>2310</v>
      </c>
      <c r="DB47" s="16">
        <v>2310</v>
      </c>
      <c r="DC47" s="18">
        <v>2310</v>
      </c>
      <c r="DD47" s="16">
        <v>2310</v>
      </c>
      <c r="DE47" s="18">
        <v>2310</v>
      </c>
      <c r="DF47" s="16">
        <v>2310</v>
      </c>
      <c r="DG47" s="17"/>
      <c r="DH47" s="16"/>
      <c r="DI47" s="17"/>
      <c r="DJ47" s="16"/>
      <c r="DK47" s="82"/>
      <c r="DL47" s="85"/>
      <c r="DM47" s="16"/>
      <c r="DN47" s="85"/>
      <c r="DO47" s="16"/>
      <c r="DP47" s="85"/>
      <c r="DQ47" s="16"/>
      <c r="DR47" s="85"/>
      <c r="DS47" s="16"/>
      <c r="DT47" s="85"/>
      <c r="DU47" s="16"/>
      <c r="DV47" s="85"/>
      <c r="DW47" s="16"/>
      <c r="DX47" s="85"/>
      <c r="DY47" s="16"/>
      <c r="DZ47" s="85"/>
      <c r="EA47" s="16"/>
      <c r="EB47" s="85"/>
      <c r="EC47" s="16"/>
      <c r="ED47" s="85"/>
      <c r="EE47" s="16"/>
      <c r="EF47" s="85"/>
      <c r="EG47" s="16"/>
      <c r="EH47" s="17"/>
      <c r="EI47" s="16"/>
      <c r="EJ47" s="19"/>
      <c r="EK47" s="17"/>
      <c r="EL47" s="16"/>
      <c r="EM47" s="17"/>
      <c r="EN47" s="16"/>
      <c r="EO47" s="17"/>
      <c r="EP47" s="16"/>
      <c r="EQ47" s="17"/>
      <c r="ER47" s="16"/>
      <c r="ES47" s="17"/>
      <c r="ET47" s="16"/>
      <c r="EU47" s="17"/>
      <c r="EV47" s="16"/>
      <c r="EW47" s="15"/>
      <c r="EX47" s="16"/>
      <c r="EY47" s="15"/>
      <c r="EZ47" s="16"/>
      <c r="FA47" s="15"/>
      <c r="FB47" s="16"/>
      <c r="FC47" s="15"/>
      <c r="FD47" s="16"/>
      <c r="FE47" s="15"/>
      <c r="FF47" s="16"/>
      <c r="FG47" s="15"/>
      <c r="FH47" s="16"/>
      <c r="FI47" s="20">
        <f t="shared" si="2"/>
        <v>36290</v>
      </c>
      <c r="FJ47" s="20">
        <f t="shared" si="3"/>
        <v>36290</v>
      </c>
      <c r="FK47" s="21">
        <f t="shared" si="4"/>
        <v>0</v>
      </c>
      <c r="FL47" s="1" t="str">
        <f t="shared" si="7"/>
        <v/>
      </c>
    </row>
    <row r="48" spans="1:168" ht="25.5" customHeight="1">
      <c r="A48" s="239">
        <v>2200040</v>
      </c>
      <c r="B48" s="25" t="s">
        <v>621</v>
      </c>
      <c r="C48" s="239" t="s">
        <v>622</v>
      </c>
      <c r="D48" s="9" t="s">
        <v>1414</v>
      </c>
      <c r="E48" s="9" t="s">
        <v>1411</v>
      </c>
      <c r="F48" s="83" t="s">
        <v>623</v>
      </c>
      <c r="G48" s="145"/>
      <c r="H48" s="100" t="s">
        <v>1422</v>
      </c>
      <c r="I48" s="315"/>
      <c r="J48" s="100"/>
      <c r="K48" s="62">
        <v>3300</v>
      </c>
      <c r="L48" s="100" t="s">
        <v>1564</v>
      </c>
      <c r="M48" s="246">
        <f t="shared" si="0"/>
        <v>36290</v>
      </c>
      <c r="N48" s="14">
        <f t="shared" si="5"/>
        <v>20790</v>
      </c>
      <c r="O48" s="15">
        <v>1500</v>
      </c>
      <c r="P48" s="15">
        <v>1000</v>
      </c>
      <c r="Q48" s="15">
        <v>5000</v>
      </c>
      <c r="R48" s="15">
        <v>8000</v>
      </c>
      <c r="S48" s="182"/>
      <c r="T48" s="16">
        <v>1500</v>
      </c>
      <c r="U48" s="16">
        <f>500+0</f>
        <v>500</v>
      </c>
      <c r="V48" s="16">
        <v>0</v>
      </c>
      <c r="W48" s="16">
        <v>0</v>
      </c>
      <c r="X48" s="182"/>
      <c r="Y48" s="16">
        <f>IF(($CB48-SUM($T48:X48))&gt;=$K48*0.7,$K48*0.7,($CB48-SUM($T48:X48)))</f>
        <v>2310</v>
      </c>
      <c r="Z48" s="16">
        <f>IF(($CB48-SUM($T48:Y48))&gt;=$K48*0.7,$K48*0.7,($CB48-SUM($T48:Y48)))</f>
        <v>2310</v>
      </c>
      <c r="AA48" s="16">
        <f>IF(($CB48-SUM($T48:Z48))&gt;=$K48*0.7,$K48*0.7,($CB48-SUM($T48:Z48)))</f>
        <v>2310</v>
      </c>
      <c r="AB48" s="16">
        <f>IF(($CB48-SUM($T48:AA48))&gt;=$K48*0.7,$K48*0.7,($CB48-SUM($T48:AA48)))</f>
        <v>2310</v>
      </c>
      <c r="AC48" s="16">
        <f>IF(($CB48-SUM($T48:AB48))&gt;=$K48*0.7,$K48*0.7,($CB48-SUM($T48:AB48)))</f>
        <v>2310</v>
      </c>
      <c r="AD48" s="16">
        <f>IF(($CB48-SUM($T48:AC48))&gt;=$K48*0.7,$K48*0.7,($CB48-SUM($T48:AC48)))</f>
        <v>1950</v>
      </c>
      <c r="AE48" s="16">
        <f>IF(($CB48-SUM($T48:AD48))&gt;=$K48*0.7,$K48*0.7,($CB48-SUM($T48:AD48)))</f>
        <v>0</v>
      </c>
      <c r="AF48" s="16">
        <f>IF(($CB48-SUM($T48:AE48))&gt;=$K48*0.7,$K48*0.7,($CB48-SUM($T48:AE48)))</f>
        <v>0</v>
      </c>
      <c r="AG48" s="16">
        <f>IF(($CB48-SUM($T48:AF48))&gt;=$K48*0.7,$K48*0.7,($CB48-SUM($T48:AF48)))</f>
        <v>0</v>
      </c>
      <c r="AH48" s="16">
        <f>IF(($CB48-SUM($T48:AG48))&gt;=$K48*0.7,$K48*0.7,($CB48-SUM($T48:AG48)))</f>
        <v>0</v>
      </c>
      <c r="AI48" s="16">
        <f>IF(($CB48-SUM($T48:AH48))&gt;=$K48*0.7,$K48*0.7,($CB48-SUM($T48:AH48)))</f>
        <v>0</v>
      </c>
      <c r="AJ48" s="16">
        <f>IF(($CB48-SUM($T48:AI48))&gt;=$K48*0.7,$K48*0.7,($CB48-SUM($T48:AI48)))</f>
        <v>0</v>
      </c>
      <c r="AK48" s="16">
        <f>IF(($CB48-SUM($T48:AJ48))&gt;=$K48*0.7,$K48*0.7,($CB48-SUM($T48:AJ48)))</f>
        <v>0</v>
      </c>
      <c r="AL48" s="16">
        <f>IF(($CB48-SUM($T48:AK48))&gt;=$K48*0.7,$K48*0.7,($CB48-SUM($T48:AK48)))</f>
        <v>0</v>
      </c>
      <c r="AM48" s="16">
        <f>IF(($CB48-SUM($T48:AL48))&gt;=$K48*0.7,$K48*0.7,($CB48-SUM($T48:AL48)))</f>
        <v>0</v>
      </c>
      <c r="AN48" s="16">
        <f>IF(($CB48-SUM($T48:AM48))&gt;=$K48*0.7,$K48*0.7,($CB48-SUM($T48:AM48)))</f>
        <v>0</v>
      </c>
      <c r="AO48" s="16">
        <f>IF(($CB48-SUM($T48:AN48))&gt;=$K48*0.7,$K48*0.7,($CB48-SUM($T48:AN48)))</f>
        <v>0</v>
      </c>
      <c r="AP48" s="16">
        <f>IF(($CB48-SUM($T48:AO48))&gt;=$K48*0.7,$K48*0.7,($CB48-SUM($T48:AO48)))</f>
        <v>0</v>
      </c>
      <c r="AQ48" s="16">
        <f>IF(($CB48-SUM($T48:AP48))&gt;=$K48*0.7,$K48*0.7,($CB48-SUM($T48:AP48)))</f>
        <v>0</v>
      </c>
      <c r="AR48" s="16">
        <f>IF(($CB48-SUM($T48:AQ48))&gt;=$K48*0.7,$K48*0.7,($CB48-SUM($T48:AQ48)))</f>
        <v>0</v>
      </c>
      <c r="AS48" s="16">
        <f>IF(($CB48-SUM($T48:AR48))&gt;=$K48*0.7,$K48*0.7,($CB48-SUM($T48:AR48)))</f>
        <v>0</v>
      </c>
      <c r="AT48" s="16">
        <f>IF(($CB48-SUM($T48:AS48))&gt;=$K48*0.7,$K48*0.7,($CB48-SUM($T48:AS48)))</f>
        <v>0</v>
      </c>
      <c r="AU48" s="16">
        <f>IF(($CB48-SUM($T48:AT48))&gt;=$K48*0.7,$K48*0.7,($CB48-SUM($T48:AT48)))</f>
        <v>0</v>
      </c>
      <c r="AV48" s="16">
        <f>IF(($CB48-SUM($T48:AU48))&gt;=$K48*0.7,$K48*0.7,($CB48-SUM($T48:AU48)))</f>
        <v>0</v>
      </c>
      <c r="AW48" s="182">
        <f t="shared" si="1"/>
        <v>15500</v>
      </c>
      <c r="AX48" s="182">
        <f>IF(LinkRpt!B$4=LinkRpt!B$2,VLOOKUP(LinkRpt!$A44,Rpt,LinkRpt!B$2+1),"")</f>
        <v>15500</v>
      </c>
      <c r="AY48" s="182">
        <f>IF(LinkRpt!C$4=LinkRpt!C$2,VLOOKUP(LinkRpt!$A44,Rpt,LinkRpt!C$2+1),"")</f>
        <v>0</v>
      </c>
      <c r="AZ48" s="182">
        <f>IF(LinkRpt!D$4=LinkRpt!D$2,VLOOKUP(LinkRpt!$A44,Rpt,LinkRpt!D$2+1),"")</f>
        <v>0</v>
      </c>
      <c r="BA48" s="182" t="str">
        <f>IF(LinkRpt!E$4=LinkRpt!E$2,VLOOKUP(LinkRpt!$A44,Rpt,LinkRpt!E$2+1),"")</f>
        <v/>
      </c>
      <c r="BB48" s="182">
        <f>IF(LinkRpt!F$4=LinkRpt!F$2,VLOOKUP(LinkRpt!$A44,Rpt,LinkRpt!F$2+1),"")</f>
        <v>0</v>
      </c>
      <c r="BC48" s="182">
        <f>IF(LinkRpt!G$4=LinkRpt!G$2,VLOOKUP(LinkRpt!$A44,Rpt,LinkRpt!G$2+1),"")</f>
        <v>0</v>
      </c>
      <c r="BD48" s="182">
        <f>IF(LinkRpt!H$4=LinkRpt!H$2,VLOOKUP(LinkRpt!$A44,Rpt,LinkRpt!H$2+1),"")</f>
        <v>0</v>
      </c>
      <c r="BE48" s="182" t="str">
        <f>IF(LinkRpt!I$4=LinkRpt!I$2,VLOOKUP(LinkRpt!$A44,Rpt,LinkRpt!I$2+1),"")</f>
        <v/>
      </c>
      <c r="BF48" s="182" t="str">
        <f>IF(LinkRpt!J$4=LinkRpt!J$2,VLOOKUP(LinkRpt!$A44,Rpt,LinkRpt!J$2+1),"")</f>
        <v/>
      </c>
      <c r="BG48" s="182" t="str">
        <f>IF(LinkRpt!K$4=LinkRpt!K$2,VLOOKUP(LinkRpt!$A44,Rpt,LinkRpt!K$2+1),"")</f>
        <v/>
      </c>
      <c r="BH48" s="182" t="str">
        <f>IF(LinkRpt!L$4=LinkRpt!L$2,VLOOKUP(LinkRpt!$A44,Rpt,LinkRpt!L$2+1),"")</f>
        <v/>
      </c>
      <c r="BI48" s="182" t="str">
        <f>IF(LinkRpt!M$4=LinkRpt!M$2,VLOOKUP(LinkRpt!$A44,Rpt,LinkRpt!M$2+1),"")</f>
        <v/>
      </c>
      <c r="BJ48" s="182" t="str">
        <f>IF(LinkRpt!N$4=LinkRpt!N$2,VLOOKUP(LinkRpt!$A44,Rpt,LinkRpt!N$2+1),"")</f>
        <v/>
      </c>
      <c r="BK48" s="182" t="str">
        <f>IF(LinkRpt!O$4=LinkRpt!O$2,VLOOKUP(LinkRpt!$A44,Rpt,LinkRpt!O$2+1),"")</f>
        <v/>
      </c>
      <c r="BL48" s="182" t="str">
        <f>IF(LinkRpt!P$4=LinkRpt!P$2,VLOOKUP(LinkRpt!$A44,Rpt,LinkRpt!P$2+1),"")</f>
        <v/>
      </c>
      <c r="BM48" s="182" t="str">
        <f>IF(LinkRpt!Q$4=LinkRpt!Q$2,VLOOKUP(LinkRpt!$A44,Rpt,LinkRpt!Q$2+1),"")</f>
        <v/>
      </c>
      <c r="BN48" s="182" t="str">
        <f>IF(LinkRpt!R$4=LinkRpt!R$2,VLOOKUP(LinkRpt!$A44,Rpt,LinkRpt!R$2+1),"")</f>
        <v/>
      </c>
      <c r="BO48" s="182" t="str">
        <f>IF(LinkRpt!S$4=LinkRpt!S$2,VLOOKUP(LinkRpt!$A44,Rpt,LinkRpt!S$2+1),"")</f>
        <v/>
      </c>
      <c r="BP48" s="182" t="str">
        <f>IF(LinkRpt!T$4=LinkRpt!T$2,VLOOKUP(LinkRpt!$A44,Rpt,LinkRpt!T$2+1),"")</f>
        <v/>
      </c>
      <c r="BQ48" s="182" t="str">
        <f>IF(LinkRpt!U$4=LinkRpt!U$2,VLOOKUP(LinkRpt!$A44,Rpt,LinkRpt!U$2+1),"")</f>
        <v/>
      </c>
      <c r="BR48" s="182" t="str">
        <f>IF(LinkRpt!V$4=LinkRpt!V$2,VLOOKUP(LinkRpt!$A44,Rpt,LinkRpt!V$2+1),"")</f>
        <v/>
      </c>
      <c r="BS48" s="182" t="str">
        <f>IF(LinkRpt!W$4=LinkRpt!W$2,VLOOKUP(LinkRpt!$A44,Rpt,LinkRpt!W$2+1),"")</f>
        <v/>
      </c>
      <c r="BT48" s="182" t="str">
        <f>IF(LinkRpt!X$4=LinkRpt!X$2,VLOOKUP(LinkRpt!$A44,Rpt,LinkRpt!X$2+1),"")</f>
        <v/>
      </c>
      <c r="BU48" s="182" t="str">
        <f>IF(LinkRpt!Y$4=LinkRpt!Y$2,VLOOKUP(LinkRpt!$A44,Rpt,LinkRpt!Y$2+1),"")</f>
        <v/>
      </c>
      <c r="BV48" s="182" t="str">
        <f>IF(LinkRpt!Z$4=LinkRpt!Z$2,VLOOKUP(LinkRpt!$A44,Rpt,LinkRpt!Z$2+1),"")</f>
        <v/>
      </c>
      <c r="BW48" s="182" t="str">
        <f>IF(LinkRpt!AA$4=LinkRpt!AA$2,VLOOKUP(LinkRpt!$A44,Rpt,LinkRpt!AA$2+1),"")</f>
        <v/>
      </c>
      <c r="BX48" s="182" t="str">
        <f>IF(LinkRpt!AB$4=LinkRpt!AB$2,VLOOKUP(LinkRpt!$A44,Rpt,LinkRpt!AB$2+1),"")</f>
        <v/>
      </c>
      <c r="BY48" s="182" t="str">
        <f>IF(LinkRpt!AC$4=LinkRpt!AC$2,VLOOKUP(LinkRpt!$A44,Rpt,LinkRpt!AC$2+1),"")</f>
        <v/>
      </c>
      <c r="BZ48" s="182" t="str">
        <f>IF(LinkRpt!AD$4=LinkRpt!AD$2,VLOOKUP(LinkRpt!$A44,Rpt,LinkRpt!AD$2+1),"")</f>
        <v/>
      </c>
      <c r="CA48" s="182" t="str">
        <f>IF(LinkRpt!AE$4=LinkRpt!AE$2,VLOOKUP(LinkRpt!$A44,Rpt,LinkRpt!AE$2+1),"")</f>
        <v/>
      </c>
      <c r="CB48" s="182">
        <f t="shared" si="6"/>
        <v>15500</v>
      </c>
      <c r="CC48" s="15">
        <v>1500</v>
      </c>
      <c r="CD48" s="16">
        <v>1500</v>
      </c>
      <c r="CE48" s="15">
        <v>1000</v>
      </c>
      <c r="CF48" s="16">
        <f>500+0</f>
        <v>500</v>
      </c>
      <c r="CG48" s="15">
        <v>5000</v>
      </c>
      <c r="CH48" s="16">
        <v>0</v>
      </c>
      <c r="CI48" s="15">
        <v>8000</v>
      </c>
      <c r="CJ48" s="16">
        <v>0</v>
      </c>
      <c r="CK48" s="15"/>
      <c r="CL48" s="16"/>
      <c r="CM48" s="18">
        <v>2310</v>
      </c>
      <c r="CN48" s="16"/>
      <c r="CO48" s="18">
        <v>2310</v>
      </c>
      <c r="CP48" s="16"/>
      <c r="CQ48" s="18">
        <v>2310</v>
      </c>
      <c r="CR48" s="16"/>
      <c r="CS48" s="18">
        <v>2310</v>
      </c>
      <c r="CT48" s="16">
        <v>13500</v>
      </c>
      <c r="CU48" s="18">
        <v>2310</v>
      </c>
      <c r="CV48" s="16"/>
      <c r="CW48" s="18">
        <v>2310</v>
      </c>
      <c r="CX48" s="16"/>
      <c r="CY48" s="18">
        <v>2310</v>
      </c>
      <c r="CZ48" s="16"/>
      <c r="DA48" s="18">
        <v>2310</v>
      </c>
      <c r="DB48" s="16"/>
      <c r="DC48" s="18">
        <v>2310</v>
      </c>
      <c r="DD48" s="16"/>
      <c r="DE48" s="85"/>
      <c r="DF48" s="16"/>
      <c r="DG48" s="85"/>
      <c r="DH48" s="16"/>
      <c r="DI48" s="85"/>
      <c r="DJ48" s="16"/>
      <c r="DK48" s="82"/>
      <c r="DL48" s="85"/>
      <c r="DM48" s="16"/>
      <c r="DN48" s="85"/>
      <c r="DO48" s="16"/>
      <c r="DP48" s="85"/>
      <c r="DQ48" s="16"/>
      <c r="DR48" s="85"/>
      <c r="DS48" s="16"/>
      <c r="DT48" s="85"/>
      <c r="DU48" s="16"/>
      <c r="DV48" s="85"/>
      <c r="DW48" s="16"/>
      <c r="DX48" s="85"/>
      <c r="DY48" s="16"/>
      <c r="DZ48" s="85"/>
      <c r="EA48" s="16"/>
      <c r="EB48" s="85"/>
      <c r="EC48" s="16"/>
      <c r="ED48" s="85"/>
      <c r="EE48" s="16"/>
      <c r="EF48" s="85"/>
      <c r="EG48" s="16"/>
      <c r="EH48" s="17"/>
      <c r="EI48" s="16"/>
      <c r="EJ48" s="19"/>
      <c r="EK48" s="17"/>
      <c r="EL48" s="16"/>
      <c r="EM48" s="17"/>
      <c r="EN48" s="16"/>
      <c r="EO48" s="17"/>
      <c r="EP48" s="16"/>
      <c r="EQ48" s="17"/>
      <c r="ER48" s="16"/>
      <c r="ES48" s="17"/>
      <c r="ET48" s="16"/>
      <c r="EU48" s="17"/>
      <c r="EV48" s="16"/>
      <c r="EW48" s="15"/>
      <c r="EX48" s="16"/>
      <c r="EY48" s="15"/>
      <c r="EZ48" s="16"/>
      <c r="FA48" s="15"/>
      <c r="FB48" s="16"/>
      <c r="FC48" s="15"/>
      <c r="FD48" s="16"/>
      <c r="FE48" s="15"/>
      <c r="FF48" s="16"/>
      <c r="FG48" s="15"/>
      <c r="FH48" s="16"/>
      <c r="FI48" s="20">
        <f t="shared" si="2"/>
        <v>36290</v>
      </c>
      <c r="FJ48" s="20">
        <f t="shared" si="3"/>
        <v>15500</v>
      </c>
      <c r="FK48" s="21">
        <f t="shared" si="4"/>
        <v>20790</v>
      </c>
      <c r="FL48" s="1" t="str">
        <f t="shared" si="7"/>
        <v/>
      </c>
    </row>
    <row r="49" spans="1:168" ht="25.5" customHeight="1">
      <c r="A49" s="239">
        <v>2200041</v>
      </c>
      <c r="B49" s="25" t="s">
        <v>91</v>
      </c>
      <c r="C49" s="239" t="s">
        <v>92</v>
      </c>
      <c r="D49" s="9" t="s">
        <v>1414</v>
      </c>
      <c r="E49" s="9" t="s">
        <v>1412</v>
      </c>
      <c r="F49" s="10" t="s">
        <v>93</v>
      </c>
      <c r="G49" s="144"/>
      <c r="H49" s="100" t="s">
        <v>1422</v>
      </c>
      <c r="I49" s="315"/>
      <c r="J49" s="100"/>
      <c r="K49" s="12">
        <v>3300</v>
      </c>
      <c r="L49" s="160" t="s">
        <v>1564</v>
      </c>
      <c r="M49" s="246">
        <f t="shared" si="0"/>
        <v>36290</v>
      </c>
      <c r="N49" s="14">
        <f t="shared" si="5"/>
        <v>4550</v>
      </c>
      <c r="O49" s="15">
        <v>1500</v>
      </c>
      <c r="P49" s="15">
        <v>1000</v>
      </c>
      <c r="Q49" s="15">
        <v>5000</v>
      </c>
      <c r="R49" s="15">
        <v>8000</v>
      </c>
      <c r="S49" s="182"/>
      <c r="T49" s="16">
        <v>1500</v>
      </c>
      <c r="U49" s="16">
        <f>500+0</f>
        <v>500</v>
      </c>
      <c r="V49" s="16">
        <v>0</v>
      </c>
      <c r="W49" s="16">
        <v>0</v>
      </c>
      <c r="X49" s="182"/>
      <c r="Y49" s="16">
        <f>IF(($CB49-SUM($T49:X49))&gt;=$K49*0.7,$K49*0.7,($CB49-SUM($T49:X49)))</f>
        <v>2310</v>
      </c>
      <c r="Z49" s="16">
        <f>IF(($CB49-SUM($T49:Y49))&gt;=$K49*0.7,$K49*0.7,($CB49-SUM($T49:Y49)))</f>
        <v>2310</v>
      </c>
      <c r="AA49" s="16">
        <f>IF(($CB49-SUM($T49:Z49))&gt;=$K49*0.7,$K49*0.7,($CB49-SUM($T49:Z49)))</f>
        <v>2310</v>
      </c>
      <c r="AB49" s="16">
        <f>IF(($CB49-SUM($T49:AA49))&gt;=$K49*0.7,$K49*0.7,($CB49-SUM($T49:AA49)))</f>
        <v>2310</v>
      </c>
      <c r="AC49" s="16">
        <f>IF(($CB49-SUM($T49:AB49))&gt;=$K49*0.7,$K49*0.7,($CB49-SUM($T49:AB49)))</f>
        <v>2310</v>
      </c>
      <c r="AD49" s="16">
        <f>IF(($CB49-SUM($T49:AC49))&gt;=$K49*0.7,$K49*0.7,($CB49-SUM($T49:AC49)))</f>
        <v>2310</v>
      </c>
      <c r="AE49" s="16">
        <f>IF(($CB49-SUM($T49:AD49))&gt;=$K49*0.7,$K49*0.7,($CB49-SUM($T49:AD49)))</f>
        <v>2310</v>
      </c>
      <c r="AF49" s="16">
        <f>IF(($CB49-SUM($T49:AE49))&gt;=$K49*0.7,$K49*0.7,($CB49-SUM($T49:AE49)))</f>
        <v>2310</v>
      </c>
      <c r="AG49" s="16">
        <f>IF(($CB49-SUM($T49:AF49))&gt;=$K49*0.7,$K49*0.7,($CB49-SUM($T49:AF49)))</f>
        <v>2310</v>
      </c>
      <c r="AH49" s="16">
        <f>IF(($CB49-SUM($T49:AG49))&gt;=$K49*0.7,$K49*0.7,($CB49-SUM($T49:AG49)))</f>
        <v>2310</v>
      </c>
      <c r="AI49" s="16">
        <f>IF(($CB49-SUM($T49:AH49))&gt;=$K49*0.7,$K49*0.7,($CB49-SUM($T49:AH49)))</f>
        <v>2310</v>
      </c>
      <c r="AJ49" s="16">
        <f>IF(($CB49-SUM($T49:AI49))&gt;=$K49*0.7,$K49*0.7,($CB49-SUM($T49:AI49)))</f>
        <v>2310</v>
      </c>
      <c r="AK49" s="16">
        <f>IF(($CB49-SUM($T49:AJ49))&gt;=$K49*0.7,$K49*0.7,($CB49-SUM($T49:AJ49)))</f>
        <v>2020</v>
      </c>
      <c r="AL49" s="16">
        <f>IF(($CB49-SUM($T49:AK49))&gt;=$K49*0.7,$K49*0.7,($CB49-SUM($T49:AK49)))</f>
        <v>0</v>
      </c>
      <c r="AM49" s="16">
        <f>IF(($CB49-SUM($T49:AL49))&gt;=$K49*0.7,$K49*0.7,($CB49-SUM($T49:AL49)))</f>
        <v>0</v>
      </c>
      <c r="AN49" s="16">
        <f>IF(($CB49-SUM($T49:AM49))&gt;=$K49*0.7,$K49*0.7,($CB49-SUM($T49:AM49)))</f>
        <v>0</v>
      </c>
      <c r="AO49" s="16">
        <f>IF(($CB49-SUM($T49:AN49))&gt;=$K49*0.7,$K49*0.7,($CB49-SUM($T49:AN49)))</f>
        <v>0</v>
      </c>
      <c r="AP49" s="16">
        <f>IF(($CB49-SUM($T49:AO49))&gt;=$K49*0.7,$K49*0.7,($CB49-SUM($T49:AO49)))</f>
        <v>0</v>
      </c>
      <c r="AQ49" s="16">
        <f>IF(($CB49-SUM($T49:AP49))&gt;=$K49*0.7,$K49*0.7,($CB49-SUM($T49:AP49)))</f>
        <v>0</v>
      </c>
      <c r="AR49" s="16">
        <f>IF(($CB49-SUM($T49:AQ49))&gt;=$K49*0.7,$K49*0.7,($CB49-SUM($T49:AQ49)))</f>
        <v>0</v>
      </c>
      <c r="AS49" s="16">
        <f>IF(($CB49-SUM($T49:AR49))&gt;=$K49*0.7,$K49*0.7,($CB49-SUM($T49:AR49)))</f>
        <v>0</v>
      </c>
      <c r="AT49" s="16">
        <f>IF(($CB49-SUM($T49:AS49))&gt;=$K49*0.7,$K49*0.7,($CB49-SUM($T49:AS49)))</f>
        <v>0</v>
      </c>
      <c r="AU49" s="16">
        <f>IF(($CB49-SUM($T49:AT49))&gt;=$K49*0.7,$K49*0.7,($CB49-SUM($T49:AT49)))</f>
        <v>0</v>
      </c>
      <c r="AV49" s="16">
        <f>IF(($CB49-SUM($T49:AU49))&gt;=$K49*0.7,$K49*0.7,($CB49-SUM($T49:AU49)))</f>
        <v>0</v>
      </c>
      <c r="AW49" s="182">
        <f t="shared" si="1"/>
        <v>31740</v>
      </c>
      <c r="AX49" s="182">
        <f>IF(LinkRpt!B$4=LinkRpt!B$2,VLOOKUP(LinkRpt!$A45,Rpt,LinkRpt!B$2+1),"")</f>
        <v>31740</v>
      </c>
      <c r="AY49" s="182">
        <f>IF(LinkRpt!C$4=LinkRpt!C$2,VLOOKUP(LinkRpt!$A45,Rpt,LinkRpt!C$2+1),"")</f>
        <v>0</v>
      </c>
      <c r="AZ49" s="182">
        <f>IF(LinkRpt!D$4=LinkRpt!D$2,VLOOKUP(LinkRpt!$A45,Rpt,LinkRpt!D$2+1),"")</f>
        <v>0</v>
      </c>
      <c r="BA49" s="182" t="str">
        <f>IF(LinkRpt!E$4=LinkRpt!E$2,VLOOKUP(LinkRpt!$A45,Rpt,LinkRpt!E$2+1),"")</f>
        <v/>
      </c>
      <c r="BB49" s="182">
        <f>IF(LinkRpt!F$4=LinkRpt!F$2,VLOOKUP(LinkRpt!$A45,Rpt,LinkRpt!F$2+1),"")</f>
        <v>0</v>
      </c>
      <c r="BC49" s="182">
        <f>IF(LinkRpt!G$4=LinkRpt!G$2,VLOOKUP(LinkRpt!$A45,Rpt,LinkRpt!G$2+1),"")</f>
        <v>0</v>
      </c>
      <c r="BD49" s="182">
        <f>IF(LinkRpt!H$4=LinkRpt!H$2,VLOOKUP(LinkRpt!$A45,Rpt,LinkRpt!H$2+1),"")</f>
        <v>0</v>
      </c>
      <c r="BE49" s="182" t="str">
        <f>IF(LinkRpt!I$4=LinkRpt!I$2,VLOOKUP(LinkRpt!$A45,Rpt,LinkRpt!I$2+1),"")</f>
        <v/>
      </c>
      <c r="BF49" s="182" t="str">
        <f>IF(LinkRpt!J$4=LinkRpt!J$2,VLOOKUP(LinkRpt!$A45,Rpt,LinkRpt!J$2+1),"")</f>
        <v/>
      </c>
      <c r="BG49" s="182" t="str">
        <f>IF(LinkRpt!K$4=LinkRpt!K$2,VLOOKUP(LinkRpt!$A45,Rpt,LinkRpt!K$2+1),"")</f>
        <v/>
      </c>
      <c r="BH49" s="182" t="str">
        <f>IF(LinkRpt!L$4=LinkRpt!L$2,VLOOKUP(LinkRpt!$A45,Rpt,LinkRpt!L$2+1),"")</f>
        <v/>
      </c>
      <c r="BI49" s="182" t="str">
        <f>IF(LinkRpt!M$4=LinkRpt!M$2,VLOOKUP(LinkRpt!$A45,Rpt,LinkRpt!M$2+1),"")</f>
        <v/>
      </c>
      <c r="BJ49" s="182" t="str">
        <f>IF(LinkRpt!N$4=LinkRpt!N$2,VLOOKUP(LinkRpt!$A45,Rpt,LinkRpt!N$2+1),"")</f>
        <v/>
      </c>
      <c r="BK49" s="182" t="str">
        <f>IF(LinkRpt!O$4=LinkRpt!O$2,VLOOKUP(LinkRpt!$A45,Rpt,LinkRpt!O$2+1),"")</f>
        <v/>
      </c>
      <c r="BL49" s="182" t="str">
        <f>IF(LinkRpt!P$4=LinkRpt!P$2,VLOOKUP(LinkRpt!$A45,Rpt,LinkRpt!P$2+1),"")</f>
        <v/>
      </c>
      <c r="BM49" s="182" t="str">
        <f>IF(LinkRpt!Q$4=LinkRpt!Q$2,VLOOKUP(LinkRpt!$A45,Rpt,LinkRpt!Q$2+1),"")</f>
        <v/>
      </c>
      <c r="BN49" s="182" t="str">
        <f>IF(LinkRpt!R$4=LinkRpt!R$2,VLOOKUP(LinkRpt!$A45,Rpt,LinkRpt!R$2+1),"")</f>
        <v/>
      </c>
      <c r="BO49" s="182" t="str">
        <f>IF(LinkRpt!S$4=LinkRpt!S$2,VLOOKUP(LinkRpt!$A45,Rpt,LinkRpt!S$2+1),"")</f>
        <v/>
      </c>
      <c r="BP49" s="182" t="str">
        <f>IF(LinkRpt!T$4=LinkRpt!T$2,VLOOKUP(LinkRpt!$A45,Rpt,LinkRpt!T$2+1),"")</f>
        <v/>
      </c>
      <c r="BQ49" s="182" t="str">
        <f>IF(LinkRpt!U$4=LinkRpt!U$2,VLOOKUP(LinkRpt!$A45,Rpt,LinkRpt!U$2+1),"")</f>
        <v/>
      </c>
      <c r="BR49" s="182" t="str">
        <f>IF(LinkRpt!V$4=LinkRpt!V$2,VLOOKUP(LinkRpt!$A45,Rpt,LinkRpt!V$2+1),"")</f>
        <v/>
      </c>
      <c r="BS49" s="182" t="str">
        <f>IF(LinkRpt!W$4=LinkRpt!W$2,VLOOKUP(LinkRpt!$A45,Rpt,LinkRpt!W$2+1),"")</f>
        <v/>
      </c>
      <c r="BT49" s="182" t="str">
        <f>IF(LinkRpt!X$4=LinkRpt!X$2,VLOOKUP(LinkRpt!$A45,Rpt,LinkRpt!X$2+1),"")</f>
        <v/>
      </c>
      <c r="BU49" s="182" t="str">
        <f>IF(LinkRpt!Y$4=LinkRpt!Y$2,VLOOKUP(LinkRpt!$A45,Rpt,LinkRpt!Y$2+1),"")</f>
        <v/>
      </c>
      <c r="BV49" s="182" t="str">
        <f>IF(LinkRpt!Z$4=LinkRpt!Z$2,VLOOKUP(LinkRpt!$A45,Rpt,LinkRpt!Z$2+1),"")</f>
        <v/>
      </c>
      <c r="BW49" s="182" t="str">
        <f>IF(LinkRpt!AA$4=LinkRpt!AA$2,VLOOKUP(LinkRpt!$A45,Rpt,LinkRpt!AA$2+1),"")</f>
        <v/>
      </c>
      <c r="BX49" s="182" t="str">
        <f>IF(LinkRpt!AB$4=LinkRpt!AB$2,VLOOKUP(LinkRpt!$A45,Rpt,LinkRpt!AB$2+1),"")</f>
        <v/>
      </c>
      <c r="BY49" s="182" t="str">
        <f>IF(LinkRpt!AC$4=LinkRpt!AC$2,VLOOKUP(LinkRpt!$A45,Rpt,LinkRpt!AC$2+1),"")</f>
        <v/>
      </c>
      <c r="BZ49" s="182" t="str">
        <f>IF(LinkRpt!AD$4=LinkRpt!AD$2,VLOOKUP(LinkRpt!$A45,Rpt,LinkRpt!AD$2+1),"")</f>
        <v/>
      </c>
      <c r="CA49" s="182" t="str">
        <f>IF(LinkRpt!AE$4=LinkRpt!AE$2,VLOOKUP(LinkRpt!$A45,Rpt,LinkRpt!AE$2+1),"")</f>
        <v/>
      </c>
      <c r="CB49" s="182">
        <f t="shared" si="6"/>
        <v>31740</v>
      </c>
      <c r="CC49" s="15">
        <v>1500</v>
      </c>
      <c r="CD49" s="16">
        <v>1500</v>
      </c>
      <c r="CE49" s="15">
        <v>1000</v>
      </c>
      <c r="CF49" s="16">
        <f>500+0</f>
        <v>500</v>
      </c>
      <c r="CG49" s="15">
        <v>5000</v>
      </c>
      <c r="CH49" s="16">
        <v>0</v>
      </c>
      <c r="CI49" s="15">
        <v>8000</v>
      </c>
      <c r="CJ49" s="16">
        <v>0</v>
      </c>
      <c r="CK49" s="17"/>
      <c r="CL49" s="16"/>
      <c r="CM49" s="15"/>
      <c r="CN49" s="16"/>
      <c r="CO49" s="18">
        <v>2310</v>
      </c>
      <c r="CP49" s="16">
        <v>0</v>
      </c>
      <c r="CQ49" s="18">
        <v>2310</v>
      </c>
      <c r="CR49" s="16">
        <v>0</v>
      </c>
      <c r="CS49" s="18">
        <v>2310</v>
      </c>
      <c r="CT49" s="16">
        <v>0</v>
      </c>
      <c r="CU49" s="18">
        <v>2310</v>
      </c>
      <c r="CV49" s="16">
        <v>19590</v>
      </c>
      <c r="CW49" s="18">
        <v>2310</v>
      </c>
      <c r="CX49" s="16"/>
      <c r="CY49" s="18">
        <v>2310</v>
      </c>
      <c r="CZ49" s="16"/>
      <c r="DA49" s="18">
        <v>2310</v>
      </c>
      <c r="DB49" s="16"/>
      <c r="DC49" s="18">
        <v>2310</v>
      </c>
      <c r="DD49" s="16"/>
      <c r="DE49" s="18">
        <v>2310</v>
      </c>
      <c r="DF49" s="16">
        <v>10150</v>
      </c>
      <c r="DG49" s="17"/>
      <c r="DH49" s="16"/>
      <c r="DI49" s="17"/>
      <c r="DJ49" s="16"/>
      <c r="DK49" s="82"/>
      <c r="DL49" s="85"/>
      <c r="DM49" s="16"/>
      <c r="DN49" s="85"/>
      <c r="DO49" s="16"/>
      <c r="DP49" s="85"/>
      <c r="DQ49" s="16"/>
      <c r="DR49" s="85"/>
      <c r="DS49" s="16"/>
      <c r="DT49" s="85"/>
      <c r="DU49" s="16"/>
      <c r="DV49" s="85"/>
      <c r="DW49" s="16"/>
      <c r="DX49" s="85"/>
      <c r="DY49" s="16"/>
      <c r="DZ49" s="85"/>
      <c r="EA49" s="16"/>
      <c r="EB49" s="85"/>
      <c r="EC49" s="16"/>
      <c r="ED49" s="85"/>
      <c r="EE49" s="16"/>
      <c r="EF49" s="85"/>
      <c r="EG49" s="16"/>
      <c r="EH49" s="17"/>
      <c r="EI49" s="16"/>
      <c r="EJ49" s="19"/>
      <c r="EK49" s="17"/>
      <c r="EL49" s="16"/>
      <c r="EM49" s="17"/>
      <c r="EN49" s="16"/>
      <c r="EO49" s="17"/>
      <c r="EP49" s="16"/>
      <c r="EQ49" s="17"/>
      <c r="ER49" s="16"/>
      <c r="ES49" s="17"/>
      <c r="ET49" s="16"/>
      <c r="EU49" s="17"/>
      <c r="EV49" s="16"/>
      <c r="EW49" s="15"/>
      <c r="EX49" s="16"/>
      <c r="EY49" s="15"/>
      <c r="EZ49" s="16"/>
      <c r="FA49" s="15"/>
      <c r="FB49" s="16"/>
      <c r="FC49" s="15"/>
      <c r="FD49" s="16"/>
      <c r="FE49" s="15"/>
      <c r="FF49" s="16"/>
      <c r="FG49" s="15"/>
      <c r="FH49" s="16"/>
      <c r="FI49" s="20">
        <f t="shared" si="2"/>
        <v>36290</v>
      </c>
      <c r="FJ49" s="20">
        <f t="shared" si="3"/>
        <v>31740</v>
      </c>
      <c r="FK49" s="21">
        <f t="shared" si="4"/>
        <v>4550</v>
      </c>
      <c r="FL49" s="1" t="str">
        <f t="shared" si="7"/>
        <v/>
      </c>
    </row>
    <row r="50" spans="1:168" ht="25.5" customHeight="1">
      <c r="A50" s="239">
        <v>2200042</v>
      </c>
      <c r="B50" s="25" t="s">
        <v>94</v>
      </c>
      <c r="C50" s="239" t="s">
        <v>95</v>
      </c>
      <c r="D50" s="9" t="s">
        <v>1414</v>
      </c>
      <c r="E50" s="9" t="s">
        <v>1412</v>
      </c>
      <c r="F50" s="10" t="s">
        <v>96</v>
      </c>
      <c r="G50" s="22"/>
      <c r="H50" s="13"/>
      <c r="I50" s="317"/>
      <c r="J50" s="13"/>
      <c r="K50" s="12">
        <v>6600</v>
      </c>
      <c r="L50" s="13" t="s">
        <v>1564</v>
      </c>
      <c r="M50" s="246">
        <f t="shared" si="0"/>
        <v>57080</v>
      </c>
      <c r="N50" s="14">
        <f t="shared" si="5"/>
        <v>4600</v>
      </c>
      <c r="O50" s="15">
        <v>1500</v>
      </c>
      <c r="P50" s="15">
        <v>1000</v>
      </c>
      <c r="Q50" s="15">
        <v>5000</v>
      </c>
      <c r="R50" s="15">
        <v>8000</v>
      </c>
      <c r="S50" s="182"/>
      <c r="T50" s="16">
        <v>1500</v>
      </c>
      <c r="U50" s="16">
        <v>1000</v>
      </c>
      <c r="V50" s="16">
        <v>5000</v>
      </c>
      <c r="W50" s="16">
        <v>8000</v>
      </c>
      <c r="X50" s="182"/>
      <c r="Y50" s="16">
        <f>IF(($CB50-SUM($T50:X50))&gt;=$K50*0.7,$K50*0.7,($CB50-SUM($T50:X50)))</f>
        <v>4620</v>
      </c>
      <c r="Z50" s="16">
        <f>IF(($CB50-SUM($T50:Y50))&gt;=$K50*0.7,$K50*0.7,($CB50-SUM($T50:Y50)))</f>
        <v>4620</v>
      </c>
      <c r="AA50" s="16">
        <f>IF(($CB50-SUM($T50:Z50))&gt;=$K50*0.7,$K50*0.7,($CB50-SUM($T50:Z50)))</f>
        <v>4620</v>
      </c>
      <c r="AB50" s="16">
        <f>IF(($CB50-SUM($T50:AA50))&gt;=$K50*0.7,$K50*0.7,($CB50-SUM($T50:AA50)))</f>
        <v>4620</v>
      </c>
      <c r="AC50" s="16">
        <f>IF(($CB50-SUM($T50:AB50))&gt;=$K50*0.7,$K50*0.7,($CB50-SUM($T50:AB50)))</f>
        <v>4620</v>
      </c>
      <c r="AD50" s="16">
        <f>IF(($CB50-SUM($T50:AC50))&gt;=$K50*0.7,$K50*0.7,($CB50-SUM($T50:AC50)))</f>
        <v>4620</v>
      </c>
      <c r="AE50" s="16">
        <f>IF(($CB50-SUM($T50:AD50))&gt;=$K50*0.7,$K50*0.7,($CB50-SUM($T50:AD50)))</f>
        <v>4620</v>
      </c>
      <c r="AF50" s="16">
        <f>IF(($CB50-SUM($T50:AE50))&gt;=$K50*0.7,$K50*0.7,($CB50-SUM($T50:AE50)))</f>
        <v>4620</v>
      </c>
      <c r="AG50" s="16">
        <f>IF(($CB50-SUM($T50:AF50))&gt;=$K50*0.7,$K50*0.7,($CB50-SUM($T50:AF50)))</f>
        <v>20</v>
      </c>
      <c r="AH50" s="16">
        <f>IF(($CB50-SUM($T50:AG50))&gt;=$K50*0.7,$K50*0.7,($CB50-SUM($T50:AG50)))</f>
        <v>0</v>
      </c>
      <c r="AI50" s="16">
        <f>IF(($CB50-SUM($T50:AH50))&gt;=$K50*0.7,$K50*0.7,($CB50-SUM($T50:AH50)))</f>
        <v>0</v>
      </c>
      <c r="AJ50" s="16">
        <f>IF(($CB50-SUM($T50:AI50))&gt;=$K50*0.7,$K50*0.7,($CB50-SUM($T50:AI50)))</f>
        <v>0</v>
      </c>
      <c r="AK50" s="16">
        <f>IF(($CB50-SUM($T50:AJ50))&gt;=$K50*0.7,$K50*0.7,($CB50-SUM($T50:AJ50)))</f>
        <v>0</v>
      </c>
      <c r="AL50" s="16">
        <f>IF(($CB50-SUM($T50:AK50))&gt;=$K50*0.7,$K50*0.7,($CB50-SUM($T50:AK50)))</f>
        <v>0</v>
      </c>
      <c r="AM50" s="16">
        <f>IF(($CB50-SUM($T50:AL50))&gt;=$K50*0.7,$K50*0.7,($CB50-SUM($T50:AL50)))</f>
        <v>0</v>
      </c>
      <c r="AN50" s="16">
        <f>IF(($CB50-SUM($T50:AM50))&gt;=$K50*0.7,$K50*0.7,($CB50-SUM($T50:AM50)))</f>
        <v>0</v>
      </c>
      <c r="AO50" s="16">
        <f>IF(($CB50-SUM($T50:AN50))&gt;=$K50*0.7,$K50*0.7,($CB50-SUM($T50:AN50)))</f>
        <v>0</v>
      </c>
      <c r="AP50" s="16">
        <f>IF(($CB50-SUM($T50:AO50))&gt;=$K50*0.7,$K50*0.7,($CB50-SUM($T50:AO50)))</f>
        <v>0</v>
      </c>
      <c r="AQ50" s="16">
        <f>IF(($CB50-SUM($T50:AP50))&gt;=$K50*0.7,$K50*0.7,($CB50-SUM($T50:AP50)))</f>
        <v>0</v>
      </c>
      <c r="AR50" s="16">
        <f>IF(($CB50-SUM($T50:AQ50))&gt;=$K50*0.7,$K50*0.7,($CB50-SUM($T50:AQ50)))</f>
        <v>0</v>
      </c>
      <c r="AS50" s="16">
        <f>IF(($CB50-SUM($T50:AR50))&gt;=$K50*0.7,$K50*0.7,($CB50-SUM($T50:AR50)))</f>
        <v>0</v>
      </c>
      <c r="AT50" s="16">
        <f>IF(($CB50-SUM($T50:AS50))&gt;=$K50*0.7,$K50*0.7,($CB50-SUM($T50:AS50)))</f>
        <v>0</v>
      </c>
      <c r="AU50" s="16">
        <f>IF(($CB50-SUM($T50:AT50))&gt;=$K50*0.7,$K50*0.7,($CB50-SUM($T50:AT50)))</f>
        <v>0</v>
      </c>
      <c r="AV50" s="16">
        <f>IF(($CB50-SUM($T50:AU50))&gt;=$K50*0.7,$K50*0.7,($CB50-SUM($T50:AU50)))</f>
        <v>0</v>
      </c>
      <c r="AW50" s="182">
        <f t="shared" si="1"/>
        <v>52480</v>
      </c>
      <c r="AX50" s="182">
        <f>IF(LinkRpt!B$4=LinkRpt!B$2,VLOOKUP(LinkRpt!$A46,Rpt,LinkRpt!B$2+1),"")</f>
        <v>52480</v>
      </c>
      <c r="AY50" s="182">
        <f>IF(LinkRpt!C$4=LinkRpt!C$2,VLOOKUP(LinkRpt!$A46,Rpt,LinkRpt!C$2+1),"")</f>
        <v>0</v>
      </c>
      <c r="AZ50" s="182">
        <f>IF(LinkRpt!D$4=LinkRpt!D$2,VLOOKUP(LinkRpt!$A46,Rpt,LinkRpt!D$2+1),"")</f>
        <v>0</v>
      </c>
      <c r="BA50" s="182" t="str">
        <f>IF(LinkRpt!E$4=LinkRpt!E$2,VLOOKUP(LinkRpt!$A46,Rpt,LinkRpt!E$2+1),"")</f>
        <v/>
      </c>
      <c r="BB50" s="182">
        <f>IF(LinkRpt!F$4=LinkRpt!F$2,VLOOKUP(LinkRpt!$A46,Rpt,LinkRpt!F$2+1),"")</f>
        <v>0</v>
      </c>
      <c r="BC50" s="182">
        <f>IF(LinkRpt!G$4=LinkRpt!G$2,VLOOKUP(LinkRpt!$A46,Rpt,LinkRpt!G$2+1),"")</f>
        <v>0</v>
      </c>
      <c r="BD50" s="182">
        <f>IF(LinkRpt!H$4=LinkRpt!H$2,VLOOKUP(LinkRpt!$A46,Rpt,LinkRpt!H$2+1),"")</f>
        <v>0</v>
      </c>
      <c r="BE50" s="182" t="str">
        <f>IF(LinkRpt!I$4=LinkRpt!I$2,VLOOKUP(LinkRpt!$A46,Rpt,LinkRpt!I$2+1),"")</f>
        <v/>
      </c>
      <c r="BF50" s="182" t="str">
        <f>IF(LinkRpt!J$4=LinkRpt!J$2,VLOOKUP(LinkRpt!$A46,Rpt,LinkRpt!J$2+1),"")</f>
        <v/>
      </c>
      <c r="BG50" s="182" t="str">
        <f>IF(LinkRpt!K$4=LinkRpt!K$2,VLOOKUP(LinkRpt!$A46,Rpt,LinkRpt!K$2+1),"")</f>
        <v/>
      </c>
      <c r="BH50" s="182" t="str">
        <f>IF(LinkRpt!L$4=LinkRpt!L$2,VLOOKUP(LinkRpt!$A46,Rpt,LinkRpt!L$2+1),"")</f>
        <v/>
      </c>
      <c r="BI50" s="182" t="str">
        <f>IF(LinkRpt!M$4=LinkRpt!M$2,VLOOKUP(LinkRpt!$A46,Rpt,LinkRpt!M$2+1),"")</f>
        <v/>
      </c>
      <c r="BJ50" s="182" t="str">
        <f>IF(LinkRpt!N$4=LinkRpt!N$2,VLOOKUP(LinkRpt!$A46,Rpt,LinkRpt!N$2+1),"")</f>
        <v/>
      </c>
      <c r="BK50" s="182" t="str">
        <f>IF(LinkRpt!O$4=LinkRpt!O$2,VLOOKUP(LinkRpt!$A46,Rpt,LinkRpt!O$2+1),"")</f>
        <v/>
      </c>
      <c r="BL50" s="182" t="str">
        <f>IF(LinkRpt!P$4=LinkRpt!P$2,VLOOKUP(LinkRpt!$A46,Rpt,LinkRpt!P$2+1),"")</f>
        <v/>
      </c>
      <c r="BM50" s="182" t="str">
        <f>IF(LinkRpt!Q$4=LinkRpt!Q$2,VLOOKUP(LinkRpt!$A46,Rpt,LinkRpt!Q$2+1),"")</f>
        <v/>
      </c>
      <c r="BN50" s="182" t="str">
        <f>IF(LinkRpt!R$4=LinkRpt!R$2,VLOOKUP(LinkRpt!$A46,Rpt,LinkRpt!R$2+1),"")</f>
        <v/>
      </c>
      <c r="BO50" s="182" t="str">
        <f>IF(LinkRpt!S$4=LinkRpt!S$2,VLOOKUP(LinkRpt!$A46,Rpt,LinkRpt!S$2+1),"")</f>
        <v/>
      </c>
      <c r="BP50" s="182" t="str">
        <f>IF(LinkRpt!T$4=LinkRpt!T$2,VLOOKUP(LinkRpt!$A46,Rpt,LinkRpt!T$2+1),"")</f>
        <v/>
      </c>
      <c r="BQ50" s="182" t="str">
        <f>IF(LinkRpt!U$4=LinkRpt!U$2,VLOOKUP(LinkRpt!$A46,Rpt,LinkRpt!U$2+1),"")</f>
        <v/>
      </c>
      <c r="BR50" s="182" t="str">
        <f>IF(LinkRpt!V$4=LinkRpt!V$2,VLOOKUP(LinkRpt!$A46,Rpt,LinkRpt!V$2+1),"")</f>
        <v/>
      </c>
      <c r="BS50" s="182" t="str">
        <f>IF(LinkRpt!W$4=LinkRpt!W$2,VLOOKUP(LinkRpt!$A46,Rpt,LinkRpt!W$2+1),"")</f>
        <v/>
      </c>
      <c r="BT50" s="182" t="str">
        <f>IF(LinkRpt!X$4=LinkRpt!X$2,VLOOKUP(LinkRpt!$A46,Rpt,LinkRpt!X$2+1),"")</f>
        <v/>
      </c>
      <c r="BU50" s="182" t="str">
        <f>IF(LinkRpt!Y$4=LinkRpt!Y$2,VLOOKUP(LinkRpt!$A46,Rpt,LinkRpt!Y$2+1),"")</f>
        <v/>
      </c>
      <c r="BV50" s="182" t="str">
        <f>IF(LinkRpt!Z$4=LinkRpt!Z$2,VLOOKUP(LinkRpt!$A46,Rpt,LinkRpt!Z$2+1),"")</f>
        <v/>
      </c>
      <c r="BW50" s="182" t="str">
        <f>IF(LinkRpt!AA$4=LinkRpt!AA$2,VLOOKUP(LinkRpt!$A46,Rpt,LinkRpt!AA$2+1),"")</f>
        <v/>
      </c>
      <c r="BX50" s="182" t="str">
        <f>IF(LinkRpt!AB$4=LinkRpt!AB$2,VLOOKUP(LinkRpt!$A46,Rpt,LinkRpt!AB$2+1),"")</f>
        <v/>
      </c>
      <c r="BY50" s="182" t="str">
        <f>IF(LinkRpt!AC$4=LinkRpt!AC$2,VLOOKUP(LinkRpt!$A46,Rpt,LinkRpt!AC$2+1),"")</f>
        <v/>
      </c>
      <c r="BZ50" s="182" t="str">
        <f>IF(LinkRpt!AD$4=LinkRpt!AD$2,VLOOKUP(LinkRpt!$A46,Rpt,LinkRpt!AD$2+1),"")</f>
        <v/>
      </c>
      <c r="CA50" s="182" t="str">
        <f>IF(LinkRpt!AE$4=LinkRpt!AE$2,VLOOKUP(LinkRpt!$A46,Rpt,LinkRpt!AE$2+1),"")</f>
        <v/>
      </c>
      <c r="CB50" s="182">
        <f t="shared" si="6"/>
        <v>52480</v>
      </c>
      <c r="CC50" s="15">
        <v>1500</v>
      </c>
      <c r="CD50" s="16">
        <v>1500</v>
      </c>
      <c r="CE50" s="15">
        <v>1000</v>
      </c>
      <c r="CF50" s="16">
        <v>1000</v>
      </c>
      <c r="CG50" s="15">
        <v>5000</v>
      </c>
      <c r="CH50" s="16">
        <v>5000</v>
      </c>
      <c r="CI50" s="15">
        <v>8000</v>
      </c>
      <c r="CJ50" s="16">
        <f>1500+0</f>
        <v>1500</v>
      </c>
      <c r="CK50" s="17"/>
      <c r="CL50" s="16"/>
      <c r="CM50" s="15"/>
      <c r="CN50" s="16"/>
      <c r="CO50" s="18">
        <v>4620</v>
      </c>
      <c r="CP50" s="16">
        <v>11120</v>
      </c>
      <c r="CQ50" s="18">
        <v>4620</v>
      </c>
      <c r="CR50" s="16">
        <v>4620</v>
      </c>
      <c r="CS50" s="18">
        <v>4620</v>
      </c>
      <c r="CT50" s="16">
        <v>4620</v>
      </c>
      <c r="CU50" s="18">
        <v>4620</v>
      </c>
      <c r="CV50" s="16">
        <v>4620</v>
      </c>
      <c r="CW50" s="18">
        <v>4620</v>
      </c>
      <c r="CX50" s="16"/>
      <c r="CY50" s="18">
        <v>4620</v>
      </c>
      <c r="CZ50" s="16">
        <v>4630</v>
      </c>
      <c r="DA50" s="18">
        <v>4620</v>
      </c>
      <c r="DB50" s="16">
        <v>4630</v>
      </c>
      <c r="DC50" s="18">
        <v>4620</v>
      </c>
      <c r="DD50" s="16">
        <v>4620</v>
      </c>
      <c r="DE50" s="18">
        <v>4620</v>
      </c>
      <c r="DF50" s="16">
        <v>4620</v>
      </c>
      <c r="DG50" s="17"/>
      <c r="DH50" s="16"/>
      <c r="DI50" s="17"/>
      <c r="DJ50" s="16"/>
      <c r="DK50" s="82"/>
      <c r="DL50" s="85"/>
      <c r="DM50" s="16"/>
      <c r="DN50" s="85"/>
      <c r="DO50" s="16"/>
      <c r="DP50" s="85"/>
      <c r="DQ50" s="16"/>
      <c r="DR50" s="85"/>
      <c r="DS50" s="16"/>
      <c r="DT50" s="85"/>
      <c r="DU50" s="16"/>
      <c r="DV50" s="85"/>
      <c r="DW50" s="16"/>
      <c r="DX50" s="85"/>
      <c r="DY50" s="16"/>
      <c r="DZ50" s="85"/>
      <c r="EA50" s="16"/>
      <c r="EB50" s="85"/>
      <c r="EC50" s="16"/>
      <c r="ED50" s="85"/>
      <c r="EE50" s="16"/>
      <c r="EF50" s="85"/>
      <c r="EG50" s="16"/>
      <c r="EH50" s="17"/>
      <c r="EI50" s="16"/>
      <c r="EJ50" s="19"/>
      <c r="EK50" s="17"/>
      <c r="EL50" s="16"/>
      <c r="EM50" s="17"/>
      <c r="EN50" s="16"/>
      <c r="EO50" s="17"/>
      <c r="EP50" s="16"/>
      <c r="EQ50" s="17"/>
      <c r="ER50" s="16"/>
      <c r="ES50" s="17"/>
      <c r="ET50" s="16"/>
      <c r="EU50" s="17"/>
      <c r="EV50" s="16"/>
      <c r="EW50" s="15"/>
      <c r="EX50" s="16"/>
      <c r="EY50" s="15"/>
      <c r="EZ50" s="16"/>
      <c r="FA50" s="15"/>
      <c r="FB50" s="16"/>
      <c r="FC50" s="15"/>
      <c r="FD50" s="16"/>
      <c r="FE50" s="15"/>
      <c r="FF50" s="16"/>
      <c r="FG50" s="15"/>
      <c r="FH50" s="16"/>
      <c r="FI50" s="20">
        <f t="shared" si="2"/>
        <v>57080</v>
      </c>
      <c r="FJ50" s="20">
        <f t="shared" si="3"/>
        <v>52480</v>
      </c>
      <c r="FK50" s="21">
        <f t="shared" si="4"/>
        <v>4600</v>
      </c>
      <c r="FL50" s="1" t="str">
        <f t="shared" si="7"/>
        <v/>
      </c>
    </row>
    <row r="51" spans="1:168" ht="25.5" customHeight="1">
      <c r="A51" s="239">
        <v>2200043</v>
      </c>
      <c r="B51" s="25" t="s">
        <v>97</v>
      </c>
      <c r="C51" s="239" t="s">
        <v>98</v>
      </c>
      <c r="D51" s="9" t="s">
        <v>1414</v>
      </c>
      <c r="E51" s="9" t="s">
        <v>1412</v>
      </c>
      <c r="F51" s="10" t="s">
        <v>99</v>
      </c>
      <c r="G51" s="22"/>
      <c r="H51" s="13" t="s">
        <v>1551</v>
      </c>
      <c r="I51" s="317"/>
      <c r="J51" s="13"/>
      <c r="K51" s="12">
        <v>5600</v>
      </c>
      <c r="L51" s="13" t="s">
        <v>1564</v>
      </c>
      <c r="M51" s="246">
        <f t="shared" si="0"/>
        <v>50780</v>
      </c>
      <c r="N51" s="14">
        <f t="shared" si="5"/>
        <v>0</v>
      </c>
      <c r="O51" s="15">
        <v>1500</v>
      </c>
      <c r="P51" s="15">
        <v>1000</v>
      </c>
      <c r="Q51" s="15">
        <v>5000</v>
      </c>
      <c r="R51" s="15">
        <v>8000</v>
      </c>
      <c r="S51" s="182"/>
      <c r="T51" s="16">
        <v>1500</v>
      </c>
      <c r="U51" s="16">
        <v>1000</v>
      </c>
      <c r="V51" s="16">
        <v>5000</v>
      </c>
      <c r="W51" s="16">
        <v>8000</v>
      </c>
      <c r="X51" s="182"/>
      <c r="Y51" s="16">
        <f>IF(($CB51-SUM($T51:X51))&gt;=$K51*0.7,$K51*0.7,($CB51-SUM($T51:X51)))</f>
        <v>3919.9999999999995</v>
      </c>
      <c r="Z51" s="16">
        <f>IF(($CB51-SUM($T51:Y51))&gt;=$K51*0.7,$K51*0.7,($CB51-SUM($T51:Y51)))</f>
        <v>3919.9999999999995</v>
      </c>
      <c r="AA51" s="16">
        <f>IF(($CB51-SUM($T51:Z51))&gt;=$K51*0.7,$K51*0.7,($CB51-SUM($T51:Z51)))</f>
        <v>3919.9999999999995</v>
      </c>
      <c r="AB51" s="16">
        <f>IF(($CB51-SUM($T51:AA51))&gt;=$K51*0.7,$K51*0.7,($CB51-SUM($T51:AA51)))</f>
        <v>3919.9999999999995</v>
      </c>
      <c r="AC51" s="16">
        <f>IF(($CB51-SUM($T51:AB51))&gt;=$K51*0.7,$K51*0.7,($CB51-SUM($T51:AB51)))</f>
        <v>3919.9999999999995</v>
      </c>
      <c r="AD51" s="16">
        <f>IF(($CB51-SUM($T51:AC51))&gt;=$K51*0.7,$K51*0.7,($CB51-SUM($T51:AC51)))</f>
        <v>3919.9999999999995</v>
      </c>
      <c r="AE51" s="16">
        <f>IF(($CB51-SUM($T51:AD51))&gt;=$K51*0.7,$K51*0.7,($CB51-SUM($T51:AD51)))</f>
        <v>3919.9999999999995</v>
      </c>
      <c r="AF51" s="16">
        <f>IF(($CB51-SUM($T51:AE51))&gt;=$K51*0.7,$K51*0.7,($CB51-SUM($T51:AE51)))</f>
        <v>3919.9999999999995</v>
      </c>
      <c r="AG51" s="16">
        <f>IF(($CB51-SUM($T51:AF51))&gt;=$K51*0.7,$K51*0.7,($CB51-SUM($T51:AF51)))</f>
        <v>3919.9999999999995</v>
      </c>
      <c r="AH51" s="16">
        <f>IF(($CB51-SUM($T51:AG51))&gt;=$K51*0.7,$K51*0.7,($CB51-SUM($T51:AG51)))</f>
        <v>0</v>
      </c>
      <c r="AI51" s="16">
        <f>IF(($CB51-SUM($T51:AH51))&gt;=$K51*0.7,$K51*0.7,($CB51-SUM($T51:AH51)))</f>
        <v>0</v>
      </c>
      <c r="AJ51" s="16">
        <f>IF(($CB51-SUM($T51:AI51))&gt;=$K51*0.7,$K51*0.7,($CB51-SUM($T51:AI51)))</f>
        <v>0</v>
      </c>
      <c r="AK51" s="16">
        <f>IF(($CB51-SUM($T51:AJ51))&gt;=$K51*0.7,$K51*0.7,($CB51-SUM($T51:AJ51)))</f>
        <v>0</v>
      </c>
      <c r="AL51" s="16">
        <f>IF(($CB51-SUM($T51:AK51))&gt;=$K51*0.7,$K51*0.7,($CB51-SUM($T51:AK51)))</f>
        <v>0</v>
      </c>
      <c r="AM51" s="16">
        <f>IF(($CB51-SUM($T51:AL51))&gt;=$K51*0.7,$K51*0.7,($CB51-SUM($T51:AL51)))</f>
        <v>0</v>
      </c>
      <c r="AN51" s="16">
        <f>IF(($CB51-SUM($T51:AM51))&gt;=$K51*0.7,$K51*0.7,($CB51-SUM($T51:AM51)))</f>
        <v>0</v>
      </c>
      <c r="AO51" s="16">
        <f>IF(($CB51-SUM($T51:AN51))&gt;=$K51*0.7,$K51*0.7,($CB51-SUM($T51:AN51)))</f>
        <v>0</v>
      </c>
      <c r="AP51" s="16">
        <f>IF(($CB51-SUM($T51:AO51))&gt;=$K51*0.7,$K51*0.7,($CB51-SUM($T51:AO51)))</f>
        <v>0</v>
      </c>
      <c r="AQ51" s="16">
        <f>IF(($CB51-SUM($T51:AP51))&gt;=$K51*0.7,$K51*0.7,($CB51-SUM($T51:AP51)))</f>
        <v>0</v>
      </c>
      <c r="AR51" s="16">
        <f>IF(($CB51-SUM($T51:AQ51))&gt;=$K51*0.7,$K51*0.7,($CB51-SUM($T51:AQ51)))</f>
        <v>0</v>
      </c>
      <c r="AS51" s="16">
        <f>IF(($CB51-SUM($T51:AR51))&gt;=$K51*0.7,$K51*0.7,($CB51-SUM($T51:AR51)))</f>
        <v>0</v>
      </c>
      <c r="AT51" s="16">
        <f>IF(($CB51-SUM($T51:AS51))&gt;=$K51*0.7,$K51*0.7,($CB51-SUM($T51:AS51)))</f>
        <v>0</v>
      </c>
      <c r="AU51" s="16">
        <f>IF(($CB51-SUM($T51:AT51))&gt;=$K51*0.7,$K51*0.7,($CB51-SUM($T51:AT51)))</f>
        <v>0</v>
      </c>
      <c r="AV51" s="16">
        <f>IF(($CB51-SUM($T51:AU51))&gt;=$K51*0.7,$K51*0.7,($CB51-SUM($T51:AU51)))</f>
        <v>0</v>
      </c>
      <c r="AW51" s="182">
        <f t="shared" si="1"/>
        <v>50780</v>
      </c>
      <c r="AX51" s="182">
        <f>IF(LinkRpt!B$4=LinkRpt!B$2,VLOOKUP(LinkRpt!$A47,Rpt,LinkRpt!B$2+1),"")</f>
        <v>50780</v>
      </c>
      <c r="AY51" s="182">
        <f>IF(LinkRpt!C$4=LinkRpt!C$2,VLOOKUP(LinkRpt!$A47,Rpt,LinkRpt!C$2+1),"")</f>
        <v>0</v>
      </c>
      <c r="AZ51" s="182">
        <f>IF(LinkRpt!D$4=LinkRpt!D$2,VLOOKUP(LinkRpt!$A47,Rpt,LinkRpt!D$2+1),"")</f>
        <v>0</v>
      </c>
      <c r="BA51" s="182" t="str">
        <f>IF(LinkRpt!E$4=LinkRpt!E$2,VLOOKUP(LinkRpt!$A47,Rpt,LinkRpt!E$2+1),"")</f>
        <v/>
      </c>
      <c r="BB51" s="182">
        <f>IF(LinkRpt!F$4=LinkRpt!F$2,VLOOKUP(LinkRpt!$A47,Rpt,LinkRpt!F$2+1),"")</f>
        <v>0</v>
      </c>
      <c r="BC51" s="182">
        <f>IF(LinkRpt!G$4=LinkRpt!G$2,VLOOKUP(LinkRpt!$A47,Rpt,LinkRpt!G$2+1),"")</f>
        <v>0</v>
      </c>
      <c r="BD51" s="182">
        <f>IF(LinkRpt!H$4=LinkRpt!H$2,VLOOKUP(LinkRpt!$A47,Rpt,LinkRpt!H$2+1),"")</f>
        <v>0</v>
      </c>
      <c r="BE51" s="182" t="str">
        <f>IF(LinkRpt!I$4=LinkRpt!I$2,VLOOKUP(LinkRpt!$A47,Rpt,LinkRpt!I$2+1),"")</f>
        <v/>
      </c>
      <c r="BF51" s="182" t="str">
        <f>IF(LinkRpt!J$4=LinkRpt!J$2,VLOOKUP(LinkRpt!$A47,Rpt,LinkRpt!J$2+1),"")</f>
        <v/>
      </c>
      <c r="BG51" s="182" t="str">
        <f>IF(LinkRpt!K$4=LinkRpt!K$2,VLOOKUP(LinkRpt!$A47,Rpt,LinkRpt!K$2+1),"")</f>
        <v/>
      </c>
      <c r="BH51" s="182" t="str">
        <f>IF(LinkRpt!L$4=LinkRpt!L$2,VLOOKUP(LinkRpt!$A47,Rpt,LinkRpt!L$2+1),"")</f>
        <v/>
      </c>
      <c r="BI51" s="182" t="str">
        <f>IF(LinkRpt!M$4=LinkRpt!M$2,VLOOKUP(LinkRpt!$A47,Rpt,LinkRpt!M$2+1),"")</f>
        <v/>
      </c>
      <c r="BJ51" s="182" t="str">
        <f>IF(LinkRpt!N$4=LinkRpt!N$2,VLOOKUP(LinkRpt!$A47,Rpt,LinkRpt!N$2+1),"")</f>
        <v/>
      </c>
      <c r="BK51" s="182" t="str">
        <f>IF(LinkRpt!O$4=LinkRpt!O$2,VLOOKUP(LinkRpt!$A47,Rpt,LinkRpt!O$2+1),"")</f>
        <v/>
      </c>
      <c r="BL51" s="182" t="str">
        <f>IF(LinkRpt!P$4=LinkRpt!P$2,VLOOKUP(LinkRpt!$A47,Rpt,LinkRpt!P$2+1),"")</f>
        <v/>
      </c>
      <c r="BM51" s="182" t="str">
        <f>IF(LinkRpt!Q$4=LinkRpt!Q$2,VLOOKUP(LinkRpt!$A47,Rpt,LinkRpt!Q$2+1),"")</f>
        <v/>
      </c>
      <c r="BN51" s="182" t="str">
        <f>IF(LinkRpt!R$4=LinkRpt!R$2,VLOOKUP(LinkRpt!$A47,Rpt,LinkRpt!R$2+1),"")</f>
        <v/>
      </c>
      <c r="BO51" s="182" t="str">
        <f>IF(LinkRpt!S$4=LinkRpt!S$2,VLOOKUP(LinkRpt!$A47,Rpt,LinkRpt!S$2+1),"")</f>
        <v/>
      </c>
      <c r="BP51" s="182" t="str">
        <f>IF(LinkRpt!T$4=LinkRpt!T$2,VLOOKUP(LinkRpt!$A47,Rpt,LinkRpt!T$2+1),"")</f>
        <v/>
      </c>
      <c r="BQ51" s="182" t="str">
        <f>IF(LinkRpt!U$4=LinkRpt!U$2,VLOOKUP(LinkRpt!$A47,Rpt,LinkRpt!U$2+1),"")</f>
        <v/>
      </c>
      <c r="BR51" s="182" t="str">
        <f>IF(LinkRpt!V$4=LinkRpt!V$2,VLOOKUP(LinkRpt!$A47,Rpt,LinkRpt!V$2+1),"")</f>
        <v/>
      </c>
      <c r="BS51" s="182" t="str">
        <f>IF(LinkRpt!W$4=LinkRpt!W$2,VLOOKUP(LinkRpt!$A47,Rpt,LinkRpt!W$2+1),"")</f>
        <v/>
      </c>
      <c r="BT51" s="182" t="str">
        <f>IF(LinkRpt!X$4=LinkRpt!X$2,VLOOKUP(LinkRpt!$A47,Rpt,LinkRpt!X$2+1),"")</f>
        <v/>
      </c>
      <c r="BU51" s="182" t="str">
        <f>IF(LinkRpt!Y$4=LinkRpt!Y$2,VLOOKUP(LinkRpt!$A47,Rpt,LinkRpt!Y$2+1),"")</f>
        <v/>
      </c>
      <c r="BV51" s="182" t="str">
        <f>IF(LinkRpt!Z$4=LinkRpt!Z$2,VLOOKUP(LinkRpt!$A47,Rpt,LinkRpt!Z$2+1),"")</f>
        <v/>
      </c>
      <c r="BW51" s="182" t="str">
        <f>IF(LinkRpt!AA$4=LinkRpt!AA$2,VLOOKUP(LinkRpt!$A47,Rpt,LinkRpt!AA$2+1),"")</f>
        <v/>
      </c>
      <c r="BX51" s="182" t="str">
        <f>IF(LinkRpt!AB$4=LinkRpt!AB$2,VLOOKUP(LinkRpt!$A47,Rpt,LinkRpt!AB$2+1),"")</f>
        <v/>
      </c>
      <c r="BY51" s="182" t="str">
        <f>IF(LinkRpt!AC$4=LinkRpt!AC$2,VLOOKUP(LinkRpt!$A47,Rpt,LinkRpt!AC$2+1),"")</f>
        <v/>
      </c>
      <c r="BZ51" s="182" t="str">
        <f>IF(LinkRpt!AD$4=LinkRpt!AD$2,VLOOKUP(LinkRpt!$A47,Rpt,LinkRpt!AD$2+1),"")</f>
        <v/>
      </c>
      <c r="CA51" s="182" t="str">
        <f>IF(LinkRpt!AE$4=LinkRpt!AE$2,VLOOKUP(LinkRpt!$A47,Rpt,LinkRpt!AE$2+1),"")</f>
        <v/>
      </c>
      <c r="CB51" s="182">
        <f t="shared" si="6"/>
        <v>50780</v>
      </c>
      <c r="CC51" s="15">
        <v>1500</v>
      </c>
      <c r="CD51" s="16">
        <v>1500</v>
      </c>
      <c r="CE51" s="15">
        <v>1000</v>
      </c>
      <c r="CF51" s="16">
        <v>1000</v>
      </c>
      <c r="CG51" s="15">
        <v>5000</v>
      </c>
      <c r="CH51" s="16">
        <v>5000</v>
      </c>
      <c r="CI51" s="15">
        <v>8000</v>
      </c>
      <c r="CJ51" s="16">
        <f>1500+0</f>
        <v>1500</v>
      </c>
      <c r="CK51" s="17"/>
      <c r="CL51" s="16"/>
      <c r="CM51" s="15"/>
      <c r="CN51" s="16"/>
      <c r="CO51" s="18">
        <v>3920</v>
      </c>
      <c r="CP51" s="16">
        <v>4620</v>
      </c>
      <c r="CQ51" s="18">
        <v>3920</v>
      </c>
      <c r="CR51" s="16">
        <v>3220</v>
      </c>
      <c r="CS51" s="18">
        <v>3920</v>
      </c>
      <c r="CT51" s="16">
        <v>3920</v>
      </c>
      <c r="CU51" s="18">
        <v>3920</v>
      </c>
      <c r="CV51" s="16">
        <f>3920+10420</f>
        <v>14340</v>
      </c>
      <c r="CW51" s="18">
        <v>3920</v>
      </c>
      <c r="CX51" s="16">
        <v>0</v>
      </c>
      <c r="CY51" s="18">
        <v>3920</v>
      </c>
      <c r="CZ51" s="16">
        <v>3920</v>
      </c>
      <c r="DA51" s="18">
        <v>3920</v>
      </c>
      <c r="DB51" s="16">
        <v>3920</v>
      </c>
      <c r="DC51" s="18">
        <v>3920</v>
      </c>
      <c r="DD51" s="16"/>
      <c r="DE51" s="18">
        <v>3920</v>
      </c>
      <c r="DF51" s="16">
        <f>3920+3920</f>
        <v>7840</v>
      </c>
      <c r="DG51" s="17"/>
      <c r="DH51" s="16"/>
      <c r="DI51" s="17"/>
      <c r="DJ51" s="16"/>
      <c r="DK51" s="82"/>
      <c r="DL51" s="85"/>
      <c r="DM51" s="16"/>
      <c r="DN51" s="85"/>
      <c r="DO51" s="16"/>
      <c r="DP51" s="85"/>
      <c r="DQ51" s="16"/>
      <c r="DR51" s="85"/>
      <c r="DS51" s="16"/>
      <c r="DT51" s="85"/>
      <c r="DU51" s="16"/>
      <c r="DV51" s="85"/>
      <c r="DW51" s="16"/>
      <c r="DX51" s="85"/>
      <c r="DY51" s="16"/>
      <c r="DZ51" s="85"/>
      <c r="EA51" s="16"/>
      <c r="EB51" s="85"/>
      <c r="EC51" s="16"/>
      <c r="ED51" s="85"/>
      <c r="EE51" s="16"/>
      <c r="EF51" s="85"/>
      <c r="EG51" s="16"/>
      <c r="EH51" s="17"/>
      <c r="EI51" s="16"/>
      <c r="EJ51" s="19"/>
      <c r="EK51" s="17"/>
      <c r="EL51" s="16"/>
      <c r="EM51" s="17"/>
      <c r="EN51" s="16"/>
      <c r="EO51" s="17"/>
      <c r="EP51" s="16"/>
      <c r="EQ51" s="17"/>
      <c r="ER51" s="16"/>
      <c r="ES51" s="17"/>
      <c r="ET51" s="16"/>
      <c r="EU51" s="17"/>
      <c r="EV51" s="16"/>
      <c r="EW51" s="15"/>
      <c r="EX51" s="16"/>
      <c r="EY51" s="15"/>
      <c r="EZ51" s="16"/>
      <c r="FA51" s="15"/>
      <c r="FB51" s="16"/>
      <c r="FC51" s="15"/>
      <c r="FD51" s="16"/>
      <c r="FE51" s="15"/>
      <c r="FF51" s="16"/>
      <c r="FG51" s="15"/>
      <c r="FH51" s="16"/>
      <c r="FI51" s="20">
        <f t="shared" si="2"/>
        <v>50780</v>
      </c>
      <c r="FJ51" s="20">
        <f t="shared" si="3"/>
        <v>50780</v>
      </c>
      <c r="FK51" s="21">
        <f t="shared" si="4"/>
        <v>0</v>
      </c>
      <c r="FL51" s="1" t="str">
        <f t="shared" si="7"/>
        <v/>
      </c>
    </row>
    <row r="52" spans="1:168" ht="25.5" customHeight="1">
      <c r="A52" s="239">
        <v>2200044</v>
      </c>
      <c r="B52" s="25" t="s">
        <v>100</v>
      </c>
      <c r="C52" s="239" t="s">
        <v>101</v>
      </c>
      <c r="D52" s="9" t="s">
        <v>1414</v>
      </c>
      <c r="E52" s="9" t="s">
        <v>1412</v>
      </c>
      <c r="F52" s="10" t="s">
        <v>102</v>
      </c>
      <c r="G52" s="22"/>
      <c r="H52" s="84" t="s">
        <v>1422</v>
      </c>
      <c r="I52" s="314"/>
      <c r="J52" s="84"/>
      <c r="K52" s="12">
        <v>3300</v>
      </c>
      <c r="L52" s="23" t="s">
        <v>1564</v>
      </c>
      <c r="M52" s="246">
        <f t="shared" si="0"/>
        <v>36290</v>
      </c>
      <c r="N52" s="14">
        <f t="shared" si="5"/>
        <v>4620</v>
      </c>
      <c r="O52" s="15">
        <v>1500</v>
      </c>
      <c r="P52" s="15">
        <v>1000</v>
      </c>
      <c r="Q52" s="15">
        <v>5000</v>
      </c>
      <c r="R52" s="15">
        <v>8000</v>
      </c>
      <c r="S52" s="182"/>
      <c r="T52" s="16">
        <v>1500</v>
      </c>
      <c r="U52" s="16">
        <v>1000</v>
      </c>
      <c r="V52" s="16">
        <v>5000</v>
      </c>
      <c r="W52" s="16">
        <v>8000</v>
      </c>
      <c r="X52" s="182"/>
      <c r="Y52" s="16">
        <f>IF(($CB52-SUM($T52:X52))&gt;=$K52*0.7,$K52*0.7,($CB52-SUM($T52:X52)))</f>
        <v>2310</v>
      </c>
      <c r="Z52" s="16">
        <f>IF(($CB52-SUM($T52:Y52))&gt;=$K52*0.7,$K52*0.7,($CB52-SUM($T52:Y52)))</f>
        <v>2310</v>
      </c>
      <c r="AA52" s="16">
        <f>IF(($CB52-SUM($T52:Z52))&gt;=$K52*0.7,$K52*0.7,($CB52-SUM($T52:Z52)))</f>
        <v>2310</v>
      </c>
      <c r="AB52" s="16">
        <f>IF(($CB52-SUM($T52:AA52))&gt;=$K52*0.7,$K52*0.7,($CB52-SUM($T52:AA52)))</f>
        <v>2310</v>
      </c>
      <c r="AC52" s="16">
        <f>IF(($CB52-SUM($T52:AB52))&gt;=$K52*0.7,$K52*0.7,($CB52-SUM($T52:AB52)))</f>
        <v>2310</v>
      </c>
      <c r="AD52" s="16">
        <f>IF(($CB52-SUM($T52:AC52))&gt;=$K52*0.7,$K52*0.7,($CB52-SUM($T52:AC52)))</f>
        <v>2310</v>
      </c>
      <c r="AE52" s="16">
        <f>IF(($CB52-SUM($T52:AD52))&gt;=$K52*0.7,$K52*0.7,($CB52-SUM($T52:AD52)))</f>
        <v>2310</v>
      </c>
      <c r="AF52" s="16">
        <f>IF(($CB52-SUM($T52:AE52))&gt;=$K52*0.7,$K52*0.7,($CB52-SUM($T52:AE52)))</f>
        <v>0</v>
      </c>
      <c r="AG52" s="16">
        <f>IF(($CB52-SUM($T52:AF52))&gt;=$K52*0.7,$K52*0.7,($CB52-SUM($T52:AF52)))</f>
        <v>0</v>
      </c>
      <c r="AH52" s="16">
        <f>IF(($CB52-SUM($T52:AG52))&gt;=$K52*0.7,$K52*0.7,($CB52-SUM($T52:AG52)))</f>
        <v>0</v>
      </c>
      <c r="AI52" s="16">
        <f>IF(($CB52-SUM($T52:AH52))&gt;=$K52*0.7,$K52*0.7,($CB52-SUM($T52:AH52)))</f>
        <v>0</v>
      </c>
      <c r="AJ52" s="16">
        <f>IF(($CB52-SUM($T52:AI52))&gt;=$K52*0.7,$K52*0.7,($CB52-SUM($T52:AI52)))</f>
        <v>0</v>
      </c>
      <c r="AK52" s="16">
        <f>IF(($CB52-SUM($T52:AJ52))&gt;=$K52*0.7,$K52*0.7,($CB52-SUM($T52:AJ52)))</f>
        <v>0</v>
      </c>
      <c r="AL52" s="16">
        <f>IF(($CB52-SUM($T52:AK52))&gt;=$K52*0.7,$K52*0.7,($CB52-SUM($T52:AK52)))</f>
        <v>0</v>
      </c>
      <c r="AM52" s="16">
        <f>IF(($CB52-SUM($T52:AL52))&gt;=$K52*0.7,$K52*0.7,($CB52-SUM($T52:AL52)))</f>
        <v>0</v>
      </c>
      <c r="AN52" s="16">
        <f>IF(($CB52-SUM($T52:AM52))&gt;=$K52*0.7,$K52*0.7,($CB52-SUM($T52:AM52)))</f>
        <v>0</v>
      </c>
      <c r="AO52" s="16">
        <f>IF(($CB52-SUM($T52:AN52))&gt;=$K52*0.7,$K52*0.7,($CB52-SUM($T52:AN52)))</f>
        <v>0</v>
      </c>
      <c r="AP52" s="16">
        <f>IF(($CB52-SUM($T52:AO52))&gt;=$K52*0.7,$K52*0.7,($CB52-SUM($T52:AO52)))</f>
        <v>0</v>
      </c>
      <c r="AQ52" s="16">
        <f>IF(($CB52-SUM($T52:AP52))&gt;=$K52*0.7,$K52*0.7,($CB52-SUM($T52:AP52)))</f>
        <v>0</v>
      </c>
      <c r="AR52" s="16">
        <f>IF(($CB52-SUM($T52:AQ52))&gt;=$K52*0.7,$K52*0.7,($CB52-SUM($T52:AQ52)))</f>
        <v>0</v>
      </c>
      <c r="AS52" s="16">
        <f>IF(($CB52-SUM($T52:AR52))&gt;=$K52*0.7,$K52*0.7,($CB52-SUM($T52:AR52)))</f>
        <v>0</v>
      </c>
      <c r="AT52" s="16">
        <f>IF(($CB52-SUM($T52:AS52))&gt;=$K52*0.7,$K52*0.7,($CB52-SUM($T52:AS52)))</f>
        <v>0</v>
      </c>
      <c r="AU52" s="16">
        <f>IF(($CB52-SUM($T52:AT52))&gt;=$K52*0.7,$K52*0.7,($CB52-SUM($T52:AT52)))</f>
        <v>0</v>
      </c>
      <c r="AV52" s="16">
        <f>IF(($CB52-SUM($T52:AU52))&gt;=$K52*0.7,$K52*0.7,($CB52-SUM($T52:AU52)))</f>
        <v>0</v>
      </c>
      <c r="AW52" s="182">
        <f t="shared" si="1"/>
        <v>31670</v>
      </c>
      <c r="AX52" s="182">
        <f>IF(LinkRpt!B$4=LinkRpt!B$2,VLOOKUP(LinkRpt!$A48,Rpt,LinkRpt!B$2+1),"")</f>
        <v>31670</v>
      </c>
      <c r="AY52" s="182">
        <f>IF(LinkRpt!C$4=LinkRpt!C$2,VLOOKUP(LinkRpt!$A48,Rpt,LinkRpt!C$2+1),"")</f>
        <v>0</v>
      </c>
      <c r="AZ52" s="182">
        <f>IF(LinkRpt!D$4=LinkRpt!D$2,VLOOKUP(LinkRpt!$A48,Rpt,LinkRpt!D$2+1),"")</f>
        <v>0</v>
      </c>
      <c r="BA52" s="182" t="str">
        <f>IF(LinkRpt!E$4=LinkRpt!E$2,VLOOKUP(LinkRpt!$A48,Rpt,LinkRpt!E$2+1),"")</f>
        <v/>
      </c>
      <c r="BB52" s="182">
        <f>IF(LinkRpt!F$4=LinkRpt!F$2,VLOOKUP(LinkRpt!$A48,Rpt,LinkRpt!F$2+1),"")</f>
        <v>0</v>
      </c>
      <c r="BC52" s="182">
        <f>IF(LinkRpt!G$4=LinkRpt!G$2,VLOOKUP(LinkRpt!$A48,Rpt,LinkRpt!G$2+1),"")</f>
        <v>0</v>
      </c>
      <c r="BD52" s="182">
        <f>IF(LinkRpt!H$4=LinkRpt!H$2,VLOOKUP(LinkRpt!$A48,Rpt,LinkRpt!H$2+1),"")</f>
        <v>0</v>
      </c>
      <c r="BE52" s="182" t="str">
        <f>IF(LinkRpt!I$4=LinkRpt!I$2,VLOOKUP(LinkRpt!$A48,Rpt,LinkRpt!I$2+1),"")</f>
        <v/>
      </c>
      <c r="BF52" s="182" t="str">
        <f>IF(LinkRpt!J$4=LinkRpt!J$2,VLOOKUP(LinkRpt!$A48,Rpt,LinkRpt!J$2+1),"")</f>
        <v/>
      </c>
      <c r="BG52" s="182" t="str">
        <f>IF(LinkRpt!K$4=LinkRpt!K$2,VLOOKUP(LinkRpt!$A48,Rpt,LinkRpt!K$2+1),"")</f>
        <v/>
      </c>
      <c r="BH52" s="182" t="str">
        <f>IF(LinkRpt!L$4=LinkRpt!L$2,VLOOKUP(LinkRpt!$A48,Rpt,LinkRpt!L$2+1),"")</f>
        <v/>
      </c>
      <c r="BI52" s="182" t="str">
        <f>IF(LinkRpt!M$4=LinkRpt!M$2,VLOOKUP(LinkRpt!$A48,Rpt,LinkRpt!M$2+1),"")</f>
        <v/>
      </c>
      <c r="BJ52" s="182" t="str">
        <f>IF(LinkRpt!N$4=LinkRpt!N$2,VLOOKUP(LinkRpt!$A48,Rpt,LinkRpt!N$2+1),"")</f>
        <v/>
      </c>
      <c r="BK52" s="182" t="str">
        <f>IF(LinkRpt!O$4=LinkRpt!O$2,VLOOKUP(LinkRpt!$A48,Rpt,LinkRpt!O$2+1),"")</f>
        <v/>
      </c>
      <c r="BL52" s="182" t="str">
        <f>IF(LinkRpt!P$4=LinkRpt!P$2,VLOOKUP(LinkRpt!$A48,Rpt,LinkRpt!P$2+1),"")</f>
        <v/>
      </c>
      <c r="BM52" s="182" t="str">
        <f>IF(LinkRpt!Q$4=LinkRpt!Q$2,VLOOKUP(LinkRpt!$A48,Rpt,LinkRpt!Q$2+1),"")</f>
        <v/>
      </c>
      <c r="BN52" s="182" t="str">
        <f>IF(LinkRpt!R$4=LinkRpt!R$2,VLOOKUP(LinkRpt!$A48,Rpt,LinkRpt!R$2+1),"")</f>
        <v/>
      </c>
      <c r="BO52" s="182" t="str">
        <f>IF(LinkRpt!S$4=LinkRpt!S$2,VLOOKUP(LinkRpt!$A48,Rpt,LinkRpt!S$2+1),"")</f>
        <v/>
      </c>
      <c r="BP52" s="182" t="str">
        <f>IF(LinkRpt!T$4=LinkRpt!T$2,VLOOKUP(LinkRpt!$A48,Rpt,LinkRpt!T$2+1),"")</f>
        <v/>
      </c>
      <c r="BQ52" s="182" t="str">
        <f>IF(LinkRpt!U$4=LinkRpt!U$2,VLOOKUP(LinkRpt!$A48,Rpt,LinkRpt!U$2+1),"")</f>
        <v/>
      </c>
      <c r="BR52" s="182" t="str">
        <f>IF(LinkRpt!V$4=LinkRpt!V$2,VLOOKUP(LinkRpt!$A48,Rpt,LinkRpt!V$2+1),"")</f>
        <v/>
      </c>
      <c r="BS52" s="182" t="str">
        <f>IF(LinkRpt!W$4=LinkRpt!W$2,VLOOKUP(LinkRpt!$A48,Rpt,LinkRpt!W$2+1),"")</f>
        <v/>
      </c>
      <c r="BT52" s="182" t="str">
        <f>IF(LinkRpt!X$4=LinkRpt!X$2,VLOOKUP(LinkRpt!$A48,Rpt,LinkRpt!X$2+1),"")</f>
        <v/>
      </c>
      <c r="BU52" s="182" t="str">
        <f>IF(LinkRpt!Y$4=LinkRpt!Y$2,VLOOKUP(LinkRpt!$A48,Rpt,LinkRpt!Y$2+1),"")</f>
        <v/>
      </c>
      <c r="BV52" s="182" t="str">
        <f>IF(LinkRpt!Z$4=LinkRpt!Z$2,VLOOKUP(LinkRpt!$A48,Rpt,LinkRpt!Z$2+1),"")</f>
        <v/>
      </c>
      <c r="BW52" s="182" t="str">
        <f>IF(LinkRpt!AA$4=LinkRpt!AA$2,VLOOKUP(LinkRpt!$A48,Rpt,LinkRpt!AA$2+1),"")</f>
        <v/>
      </c>
      <c r="BX52" s="182" t="str">
        <f>IF(LinkRpt!AB$4=LinkRpt!AB$2,VLOOKUP(LinkRpt!$A48,Rpt,LinkRpt!AB$2+1),"")</f>
        <v/>
      </c>
      <c r="BY52" s="182" t="str">
        <f>IF(LinkRpt!AC$4=LinkRpt!AC$2,VLOOKUP(LinkRpt!$A48,Rpt,LinkRpt!AC$2+1),"")</f>
        <v/>
      </c>
      <c r="BZ52" s="182" t="str">
        <f>IF(LinkRpt!AD$4=LinkRpt!AD$2,VLOOKUP(LinkRpt!$A48,Rpt,LinkRpt!AD$2+1),"")</f>
        <v/>
      </c>
      <c r="CA52" s="182" t="str">
        <f>IF(LinkRpt!AE$4=LinkRpt!AE$2,VLOOKUP(LinkRpt!$A48,Rpt,LinkRpt!AE$2+1),"")</f>
        <v/>
      </c>
      <c r="CB52" s="182">
        <f t="shared" si="6"/>
        <v>31670</v>
      </c>
      <c r="CC52" s="15">
        <v>1500</v>
      </c>
      <c r="CD52" s="16">
        <v>1500</v>
      </c>
      <c r="CE52" s="15">
        <v>1000</v>
      </c>
      <c r="CF52" s="16">
        <v>1000</v>
      </c>
      <c r="CG52" s="15">
        <v>5000</v>
      </c>
      <c r="CH52" s="16">
        <v>5000</v>
      </c>
      <c r="CI52" s="15">
        <v>8000</v>
      </c>
      <c r="CJ52" s="16">
        <v>8000</v>
      </c>
      <c r="CK52" s="17"/>
      <c r="CL52" s="16"/>
      <c r="CM52" s="15"/>
      <c r="CN52" s="16"/>
      <c r="CO52" s="18">
        <v>2310</v>
      </c>
      <c r="CP52" s="16">
        <v>0</v>
      </c>
      <c r="CQ52" s="18">
        <v>2310</v>
      </c>
      <c r="CR52" s="16">
        <v>0</v>
      </c>
      <c r="CS52" s="18">
        <v>2310</v>
      </c>
      <c r="CT52" s="16">
        <v>0</v>
      </c>
      <c r="CU52" s="18">
        <v>2310</v>
      </c>
      <c r="CV52" s="16">
        <v>9240</v>
      </c>
      <c r="CW52" s="18">
        <v>2310</v>
      </c>
      <c r="CX52" s="16"/>
      <c r="CY52" s="18">
        <v>2310</v>
      </c>
      <c r="CZ52" s="16"/>
      <c r="DA52" s="18">
        <v>2310</v>
      </c>
      <c r="DB52" s="16"/>
      <c r="DC52" s="18">
        <v>2310</v>
      </c>
      <c r="DD52" s="16">
        <v>6930</v>
      </c>
      <c r="DE52" s="18">
        <v>2310</v>
      </c>
      <c r="DF52" s="16"/>
      <c r="DG52" s="17"/>
      <c r="DH52" s="16"/>
      <c r="DI52" s="17"/>
      <c r="DJ52" s="16"/>
      <c r="DK52" s="82"/>
      <c r="DL52" s="85"/>
      <c r="DM52" s="16"/>
      <c r="DN52" s="85"/>
      <c r="DO52" s="16"/>
      <c r="DP52" s="85"/>
      <c r="DQ52" s="16"/>
      <c r="DR52" s="85"/>
      <c r="DS52" s="16"/>
      <c r="DT52" s="85"/>
      <c r="DU52" s="16"/>
      <c r="DV52" s="85"/>
      <c r="DW52" s="16"/>
      <c r="DX52" s="85"/>
      <c r="DY52" s="16"/>
      <c r="DZ52" s="85"/>
      <c r="EA52" s="16"/>
      <c r="EB52" s="85"/>
      <c r="EC52" s="16"/>
      <c r="ED52" s="85"/>
      <c r="EE52" s="16"/>
      <c r="EF52" s="85"/>
      <c r="EG52" s="16"/>
      <c r="EH52" s="17"/>
      <c r="EI52" s="16"/>
      <c r="EJ52" s="19"/>
      <c r="EK52" s="17"/>
      <c r="EL52" s="16"/>
      <c r="EM52" s="17"/>
      <c r="EN52" s="16"/>
      <c r="EO52" s="17"/>
      <c r="EP52" s="16"/>
      <c r="EQ52" s="17"/>
      <c r="ER52" s="16"/>
      <c r="ES52" s="17"/>
      <c r="ET52" s="16"/>
      <c r="EU52" s="17"/>
      <c r="EV52" s="16"/>
      <c r="EW52" s="15"/>
      <c r="EX52" s="16"/>
      <c r="EY52" s="15"/>
      <c r="EZ52" s="16"/>
      <c r="FA52" s="15"/>
      <c r="FB52" s="16"/>
      <c r="FC52" s="15"/>
      <c r="FD52" s="16"/>
      <c r="FE52" s="15"/>
      <c r="FF52" s="16"/>
      <c r="FG52" s="15"/>
      <c r="FH52" s="16"/>
      <c r="FI52" s="20">
        <f t="shared" si="2"/>
        <v>36290</v>
      </c>
      <c r="FJ52" s="20">
        <f t="shared" si="3"/>
        <v>31670</v>
      </c>
      <c r="FK52" s="21">
        <f t="shared" si="4"/>
        <v>4620</v>
      </c>
      <c r="FL52" s="1" t="str">
        <f t="shared" si="7"/>
        <v/>
      </c>
    </row>
    <row r="53" spans="1:168" ht="25.5" customHeight="1">
      <c r="A53" s="239">
        <v>2200045</v>
      </c>
      <c r="B53" s="25" t="s">
        <v>624</v>
      </c>
      <c r="C53" s="239" t="s">
        <v>625</v>
      </c>
      <c r="D53" s="9" t="s">
        <v>1414</v>
      </c>
      <c r="E53" s="9" t="s">
        <v>1411</v>
      </c>
      <c r="F53" s="83" t="s">
        <v>626</v>
      </c>
      <c r="G53" s="22"/>
      <c r="H53" s="84"/>
      <c r="I53" s="314"/>
      <c r="J53" s="84"/>
      <c r="K53" s="62">
        <v>6600</v>
      </c>
      <c r="L53" s="84" t="s">
        <v>1564</v>
      </c>
      <c r="M53" s="246">
        <f t="shared" si="0"/>
        <v>57080</v>
      </c>
      <c r="N53" s="14">
        <f t="shared" si="5"/>
        <v>17720</v>
      </c>
      <c r="O53" s="15">
        <v>1500</v>
      </c>
      <c r="P53" s="15">
        <v>1000</v>
      </c>
      <c r="Q53" s="15">
        <v>5000</v>
      </c>
      <c r="R53" s="15">
        <v>8000</v>
      </c>
      <c r="S53" s="182"/>
      <c r="T53" s="16">
        <v>1500</v>
      </c>
      <c r="U53" s="16">
        <v>1000</v>
      </c>
      <c r="V53" s="16">
        <v>5000</v>
      </c>
      <c r="W53" s="16">
        <v>8000</v>
      </c>
      <c r="X53" s="182"/>
      <c r="Y53" s="16">
        <f>IF(($CB53-SUM($T53:X53))&gt;=$K53*0.7,$K53*0.7,($CB53-SUM($T53:X53)))</f>
        <v>4620</v>
      </c>
      <c r="Z53" s="16">
        <f>IF(($CB53-SUM($T53:Y53))&gt;=$K53*0.7,$K53*0.7,($CB53-SUM($T53:Y53)))</f>
        <v>4620</v>
      </c>
      <c r="AA53" s="16">
        <f>IF(($CB53-SUM($T53:Z53))&gt;=$K53*0.7,$K53*0.7,($CB53-SUM($T53:Z53)))</f>
        <v>4620</v>
      </c>
      <c r="AB53" s="16">
        <f>IF(($CB53-SUM($T53:AA53))&gt;=$K53*0.7,$K53*0.7,($CB53-SUM($T53:AA53)))</f>
        <v>4620</v>
      </c>
      <c r="AC53" s="16">
        <f>IF(($CB53-SUM($T53:AB53))&gt;=$K53*0.7,$K53*0.7,($CB53-SUM($T53:AB53)))</f>
        <v>4620</v>
      </c>
      <c r="AD53" s="16">
        <f>IF(($CB53-SUM($T53:AC53))&gt;=$K53*0.7,$K53*0.7,($CB53-SUM($T53:AC53)))</f>
        <v>760</v>
      </c>
      <c r="AE53" s="16">
        <f>IF(($CB53-SUM($T53:AD53))&gt;=$K53*0.7,$K53*0.7,($CB53-SUM($T53:AD53)))</f>
        <v>0</v>
      </c>
      <c r="AF53" s="16">
        <f>IF(($CB53-SUM($T53:AE53))&gt;=$K53*0.7,$K53*0.7,($CB53-SUM($T53:AE53)))</f>
        <v>0</v>
      </c>
      <c r="AG53" s="16">
        <f>IF(($CB53-SUM($T53:AF53))&gt;=$K53*0.7,$K53*0.7,($CB53-SUM($T53:AF53)))</f>
        <v>0</v>
      </c>
      <c r="AH53" s="16">
        <f>IF(($CB53-SUM($T53:AG53))&gt;=$K53*0.7,$K53*0.7,($CB53-SUM($T53:AG53)))</f>
        <v>0</v>
      </c>
      <c r="AI53" s="16">
        <f>IF(($CB53-SUM($T53:AH53))&gt;=$K53*0.7,$K53*0.7,($CB53-SUM($T53:AH53)))</f>
        <v>0</v>
      </c>
      <c r="AJ53" s="16">
        <f>IF(($CB53-SUM($T53:AI53))&gt;=$K53*0.7,$K53*0.7,($CB53-SUM($T53:AI53)))</f>
        <v>0</v>
      </c>
      <c r="AK53" s="16">
        <f>IF(($CB53-SUM($T53:AJ53))&gt;=$K53*0.7,$K53*0.7,($CB53-SUM($T53:AJ53)))</f>
        <v>0</v>
      </c>
      <c r="AL53" s="16">
        <f>IF(($CB53-SUM($T53:AK53))&gt;=$K53*0.7,$K53*0.7,($CB53-SUM($T53:AK53)))</f>
        <v>0</v>
      </c>
      <c r="AM53" s="16">
        <f>IF(($CB53-SUM($T53:AL53))&gt;=$K53*0.7,$K53*0.7,($CB53-SUM($T53:AL53)))</f>
        <v>0</v>
      </c>
      <c r="AN53" s="16">
        <f>IF(($CB53-SUM($T53:AM53))&gt;=$K53*0.7,$K53*0.7,($CB53-SUM($T53:AM53)))</f>
        <v>0</v>
      </c>
      <c r="AO53" s="16">
        <f>IF(($CB53-SUM($T53:AN53))&gt;=$K53*0.7,$K53*0.7,($CB53-SUM($T53:AN53)))</f>
        <v>0</v>
      </c>
      <c r="AP53" s="16">
        <f>IF(($CB53-SUM($T53:AO53))&gt;=$K53*0.7,$K53*0.7,($CB53-SUM($T53:AO53)))</f>
        <v>0</v>
      </c>
      <c r="AQ53" s="16">
        <f>IF(($CB53-SUM($T53:AP53))&gt;=$K53*0.7,$K53*0.7,($CB53-SUM($T53:AP53)))</f>
        <v>0</v>
      </c>
      <c r="AR53" s="16">
        <f>IF(($CB53-SUM($T53:AQ53))&gt;=$K53*0.7,$K53*0.7,($CB53-SUM($T53:AQ53)))</f>
        <v>0</v>
      </c>
      <c r="AS53" s="16">
        <f>IF(($CB53-SUM($T53:AR53))&gt;=$K53*0.7,$K53*0.7,($CB53-SUM($T53:AR53)))</f>
        <v>0</v>
      </c>
      <c r="AT53" s="16">
        <f>IF(($CB53-SUM($T53:AS53))&gt;=$K53*0.7,$K53*0.7,($CB53-SUM($T53:AS53)))</f>
        <v>0</v>
      </c>
      <c r="AU53" s="16">
        <f>IF(($CB53-SUM($T53:AT53))&gt;=$K53*0.7,$K53*0.7,($CB53-SUM($T53:AT53)))</f>
        <v>0</v>
      </c>
      <c r="AV53" s="16">
        <f>IF(($CB53-SUM($T53:AU53))&gt;=$K53*0.7,$K53*0.7,($CB53-SUM($T53:AU53)))</f>
        <v>0</v>
      </c>
      <c r="AW53" s="182">
        <f t="shared" si="1"/>
        <v>39360</v>
      </c>
      <c r="AX53" s="182">
        <f>IF(LinkRpt!B$4=LinkRpt!B$2,VLOOKUP(LinkRpt!$A49,Rpt,LinkRpt!B$2+1),"")</f>
        <v>39360</v>
      </c>
      <c r="AY53" s="182">
        <f>IF(LinkRpt!C$4=LinkRpt!C$2,VLOOKUP(LinkRpt!$A49,Rpt,LinkRpt!C$2+1),"")</f>
        <v>0</v>
      </c>
      <c r="AZ53" s="182">
        <f>IF(LinkRpt!D$4=LinkRpt!D$2,VLOOKUP(LinkRpt!$A49,Rpt,LinkRpt!D$2+1),"")</f>
        <v>0</v>
      </c>
      <c r="BA53" s="182" t="str">
        <f>IF(LinkRpt!E$4=LinkRpt!E$2,VLOOKUP(LinkRpt!$A49,Rpt,LinkRpt!E$2+1),"")</f>
        <v/>
      </c>
      <c r="BB53" s="182">
        <f>IF(LinkRpt!F$4=LinkRpt!F$2,VLOOKUP(LinkRpt!$A49,Rpt,LinkRpt!F$2+1),"")</f>
        <v>0</v>
      </c>
      <c r="BC53" s="182">
        <f>IF(LinkRpt!G$4=LinkRpt!G$2,VLOOKUP(LinkRpt!$A49,Rpt,LinkRpt!G$2+1),"")</f>
        <v>0</v>
      </c>
      <c r="BD53" s="182">
        <f>IF(LinkRpt!H$4=LinkRpt!H$2,VLOOKUP(LinkRpt!$A49,Rpt,LinkRpt!H$2+1),"")</f>
        <v>0</v>
      </c>
      <c r="BE53" s="182" t="str">
        <f>IF(LinkRpt!I$4=LinkRpt!I$2,VLOOKUP(LinkRpt!$A49,Rpt,LinkRpt!I$2+1),"")</f>
        <v/>
      </c>
      <c r="BF53" s="182" t="str">
        <f>IF(LinkRpt!J$4=LinkRpt!J$2,VLOOKUP(LinkRpt!$A49,Rpt,LinkRpt!J$2+1),"")</f>
        <v/>
      </c>
      <c r="BG53" s="182" t="str">
        <f>IF(LinkRpt!K$4=LinkRpt!K$2,VLOOKUP(LinkRpt!$A49,Rpt,LinkRpt!K$2+1),"")</f>
        <v/>
      </c>
      <c r="BH53" s="182" t="str">
        <f>IF(LinkRpt!L$4=LinkRpt!L$2,VLOOKUP(LinkRpt!$A49,Rpt,LinkRpt!L$2+1),"")</f>
        <v/>
      </c>
      <c r="BI53" s="182" t="str">
        <f>IF(LinkRpt!M$4=LinkRpt!M$2,VLOOKUP(LinkRpt!$A49,Rpt,LinkRpt!M$2+1),"")</f>
        <v/>
      </c>
      <c r="BJ53" s="182" t="str">
        <f>IF(LinkRpt!N$4=LinkRpt!N$2,VLOOKUP(LinkRpt!$A49,Rpt,LinkRpt!N$2+1),"")</f>
        <v/>
      </c>
      <c r="BK53" s="182" t="str">
        <f>IF(LinkRpt!O$4=LinkRpt!O$2,VLOOKUP(LinkRpt!$A49,Rpt,LinkRpt!O$2+1),"")</f>
        <v/>
      </c>
      <c r="BL53" s="182" t="str">
        <f>IF(LinkRpt!P$4=LinkRpt!P$2,VLOOKUP(LinkRpt!$A49,Rpt,LinkRpt!P$2+1),"")</f>
        <v/>
      </c>
      <c r="BM53" s="182" t="str">
        <f>IF(LinkRpt!Q$4=LinkRpt!Q$2,VLOOKUP(LinkRpt!$A49,Rpt,LinkRpt!Q$2+1),"")</f>
        <v/>
      </c>
      <c r="BN53" s="182" t="str">
        <f>IF(LinkRpt!R$4=LinkRpt!R$2,VLOOKUP(LinkRpt!$A49,Rpt,LinkRpt!R$2+1),"")</f>
        <v/>
      </c>
      <c r="BO53" s="182" t="str">
        <f>IF(LinkRpt!S$4=LinkRpt!S$2,VLOOKUP(LinkRpt!$A49,Rpt,LinkRpt!S$2+1),"")</f>
        <v/>
      </c>
      <c r="BP53" s="182" t="str">
        <f>IF(LinkRpt!T$4=LinkRpt!T$2,VLOOKUP(LinkRpt!$A49,Rpt,LinkRpt!T$2+1),"")</f>
        <v/>
      </c>
      <c r="BQ53" s="182" t="str">
        <f>IF(LinkRpt!U$4=LinkRpt!U$2,VLOOKUP(LinkRpt!$A49,Rpt,LinkRpt!U$2+1),"")</f>
        <v/>
      </c>
      <c r="BR53" s="182" t="str">
        <f>IF(LinkRpt!V$4=LinkRpt!V$2,VLOOKUP(LinkRpt!$A49,Rpt,LinkRpt!V$2+1),"")</f>
        <v/>
      </c>
      <c r="BS53" s="182" t="str">
        <f>IF(LinkRpt!W$4=LinkRpt!W$2,VLOOKUP(LinkRpt!$A49,Rpt,LinkRpt!W$2+1),"")</f>
        <v/>
      </c>
      <c r="BT53" s="182" t="str">
        <f>IF(LinkRpt!X$4=LinkRpt!X$2,VLOOKUP(LinkRpt!$A49,Rpt,LinkRpt!X$2+1),"")</f>
        <v/>
      </c>
      <c r="BU53" s="182" t="str">
        <f>IF(LinkRpt!Y$4=LinkRpt!Y$2,VLOOKUP(LinkRpt!$A49,Rpt,LinkRpt!Y$2+1),"")</f>
        <v/>
      </c>
      <c r="BV53" s="182" t="str">
        <f>IF(LinkRpt!Z$4=LinkRpt!Z$2,VLOOKUP(LinkRpt!$A49,Rpt,LinkRpt!Z$2+1),"")</f>
        <v/>
      </c>
      <c r="BW53" s="182" t="str">
        <f>IF(LinkRpt!AA$4=LinkRpt!AA$2,VLOOKUP(LinkRpt!$A49,Rpt,LinkRpt!AA$2+1),"")</f>
        <v/>
      </c>
      <c r="BX53" s="182" t="str">
        <f>IF(LinkRpt!AB$4=LinkRpt!AB$2,VLOOKUP(LinkRpt!$A49,Rpt,LinkRpt!AB$2+1),"")</f>
        <v/>
      </c>
      <c r="BY53" s="182" t="str">
        <f>IF(LinkRpt!AC$4=LinkRpt!AC$2,VLOOKUP(LinkRpt!$A49,Rpt,LinkRpt!AC$2+1),"")</f>
        <v/>
      </c>
      <c r="BZ53" s="182" t="str">
        <f>IF(LinkRpt!AD$4=LinkRpt!AD$2,VLOOKUP(LinkRpt!$A49,Rpt,LinkRpt!AD$2+1),"")</f>
        <v/>
      </c>
      <c r="CA53" s="182" t="str">
        <f>IF(LinkRpt!AE$4=LinkRpt!AE$2,VLOOKUP(LinkRpt!$A49,Rpt,LinkRpt!AE$2+1),"")</f>
        <v/>
      </c>
      <c r="CB53" s="182">
        <f t="shared" si="6"/>
        <v>39360</v>
      </c>
      <c r="CC53" s="15">
        <v>1500</v>
      </c>
      <c r="CD53" s="16">
        <v>1500</v>
      </c>
      <c r="CE53" s="15">
        <v>1000</v>
      </c>
      <c r="CF53" s="16">
        <v>1000</v>
      </c>
      <c r="CG53" s="15">
        <v>5000</v>
      </c>
      <c r="CH53" s="16">
        <v>5000</v>
      </c>
      <c r="CI53" s="15">
        <v>8000</v>
      </c>
      <c r="CJ53" s="16">
        <v>8000</v>
      </c>
      <c r="CK53" s="15"/>
      <c r="CL53" s="16"/>
      <c r="CM53" s="18">
        <v>4620</v>
      </c>
      <c r="CN53" s="16">
        <v>0</v>
      </c>
      <c r="CO53" s="18">
        <v>4620</v>
      </c>
      <c r="CP53" s="16">
        <v>9240</v>
      </c>
      <c r="CQ53" s="18">
        <v>4620</v>
      </c>
      <c r="CR53" s="16">
        <v>0</v>
      </c>
      <c r="CS53" s="18">
        <v>4620</v>
      </c>
      <c r="CT53" s="16">
        <v>4620</v>
      </c>
      <c r="CU53" s="18">
        <v>4620</v>
      </c>
      <c r="CV53" s="16"/>
      <c r="CW53" s="18">
        <v>4620</v>
      </c>
      <c r="CX53" s="16"/>
      <c r="CY53" s="18">
        <v>4620</v>
      </c>
      <c r="CZ53" s="16"/>
      <c r="DA53" s="18">
        <v>4620</v>
      </c>
      <c r="DB53" s="16"/>
      <c r="DC53" s="18">
        <v>4620</v>
      </c>
      <c r="DD53" s="16">
        <v>10000</v>
      </c>
      <c r="DE53" s="85"/>
      <c r="DF53" s="16"/>
      <c r="DG53" s="85"/>
      <c r="DH53" s="16"/>
      <c r="DI53" s="85"/>
      <c r="DJ53" s="16"/>
      <c r="DK53" s="82"/>
      <c r="DL53" s="85"/>
      <c r="DM53" s="16"/>
      <c r="DN53" s="85"/>
      <c r="DO53" s="16"/>
      <c r="DP53" s="85"/>
      <c r="DQ53" s="16"/>
      <c r="DR53" s="85"/>
      <c r="DS53" s="16"/>
      <c r="DT53" s="85"/>
      <c r="DU53" s="16"/>
      <c r="DV53" s="85"/>
      <c r="DW53" s="16"/>
      <c r="DX53" s="85"/>
      <c r="DY53" s="16"/>
      <c r="DZ53" s="85"/>
      <c r="EA53" s="16"/>
      <c r="EB53" s="85"/>
      <c r="EC53" s="16"/>
      <c r="ED53" s="85"/>
      <c r="EE53" s="16"/>
      <c r="EF53" s="85"/>
      <c r="EG53" s="16"/>
      <c r="EH53" s="17"/>
      <c r="EI53" s="16"/>
      <c r="EJ53" s="19"/>
      <c r="EK53" s="17"/>
      <c r="EL53" s="16"/>
      <c r="EM53" s="17"/>
      <c r="EN53" s="16"/>
      <c r="EO53" s="17"/>
      <c r="EP53" s="16"/>
      <c r="EQ53" s="17"/>
      <c r="ER53" s="16"/>
      <c r="ES53" s="17"/>
      <c r="ET53" s="16"/>
      <c r="EU53" s="17"/>
      <c r="EV53" s="16"/>
      <c r="EW53" s="15"/>
      <c r="EX53" s="16"/>
      <c r="EY53" s="15"/>
      <c r="EZ53" s="16"/>
      <c r="FA53" s="15"/>
      <c r="FB53" s="16"/>
      <c r="FC53" s="15"/>
      <c r="FD53" s="16"/>
      <c r="FE53" s="15"/>
      <c r="FF53" s="16"/>
      <c r="FG53" s="15"/>
      <c r="FH53" s="16"/>
      <c r="FI53" s="20">
        <f t="shared" si="2"/>
        <v>57080</v>
      </c>
      <c r="FJ53" s="20">
        <f t="shared" si="3"/>
        <v>39360</v>
      </c>
      <c r="FK53" s="21">
        <f t="shared" si="4"/>
        <v>17720</v>
      </c>
      <c r="FL53" s="1" t="str">
        <f t="shared" si="7"/>
        <v/>
      </c>
    </row>
    <row r="54" spans="1:168" ht="25.5" customHeight="1">
      <c r="A54" s="239">
        <v>2200046</v>
      </c>
      <c r="B54" s="25" t="s">
        <v>103</v>
      </c>
      <c r="C54" s="239" t="s">
        <v>104</v>
      </c>
      <c r="D54" s="9" t="s">
        <v>1414</v>
      </c>
      <c r="E54" s="9" t="s">
        <v>1412</v>
      </c>
      <c r="F54" s="10" t="s">
        <v>105</v>
      </c>
      <c r="G54" s="22"/>
      <c r="H54" s="24"/>
      <c r="I54" s="313"/>
      <c r="J54" s="24"/>
      <c r="K54" s="12">
        <v>6600</v>
      </c>
      <c r="L54" s="24" t="s">
        <v>1564</v>
      </c>
      <c r="M54" s="246">
        <f t="shared" si="0"/>
        <v>57080</v>
      </c>
      <c r="N54" s="14">
        <f t="shared" si="5"/>
        <v>0</v>
      </c>
      <c r="O54" s="15">
        <v>1500</v>
      </c>
      <c r="P54" s="15">
        <v>1000</v>
      </c>
      <c r="Q54" s="15">
        <v>5000</v>
      </c>
      <c r="R54" s="15">
        <v>8000</v>
      </c>
      <c r="S54" s="182"/>
      <c r="T54" s="16">
        <v>1500</v>
      </c>
      <c r="U54" s="16">
        <v>1000</v>
      </c>
      <c r="V54" s="16">
        <v>5000</v>
      </c>
      <c r="W54" s="16">
        <v>8000</v>
      </c>
      <c r="X54" s="182"/>
      <c r="Y54" s="16">
        <f>IF(($CB54-SUM($T54:X54))&gt;=$K54*0.7,$K54*0.7,($CB54-SUM($T54:X54)))</f>
        <v>4620</v>
      </c>
      <c r="Z54" s="16">
        <f>IF(($CB54-SUM($T54:Y54))&gt;=$K54*0.7,$K54*0.7,($CB54-SUM($T54:Y54)))</f>
        <v>4620</v>
      </c>
      <c r="AA54" s="16">
        <f>IF(($CB54-SUM($T54:Z54))&gt;=$K54*0.7,$K54*0.7,($CB54-SUM($T54:Z54)))</f>
        <v>4620</v>
      </c>
      <c r="AB54" s="16">
        <f>IF(($CB54-SUM($T54:AA54))&gt;=$K54*0.7,$K54*0.7,($CB54-SUM($T54:AA54)))</f>
        <v>4620</v>
      </c>
      <c r="AC54" s="16">
        <f>IF(($CB54-SUM($T54:AB54))&gt;=$K54*0.7,$K54*0.7,($CB54-SUM($T54:AB54)))</f>
        <v>4620</v>
      </c>
      <c r="AD54" s="16">
        <f>IF(($CB54-SUM($T54:AC54))&gt;=$K54*0.7,$K54*0.7,($CB54-SUM($T54:AC54)))</f>
        <v>4620</v>
      </c>
      <c r="AE54" s="16">
        <f>IF(($CB54-SUM($T54:AD54))&gt;=$K54*0.7,$K54*0.7,($CB54-SUM($T54:AD54)))</f>
        <v>4620</v>
      </c>
      <c r="AF54" s="16">
        <f>IF(($CB54-SUM($T54:AE54))&gt;=$K54*0.7,$K54*0.7,($CB54-SUM($T54:AE54)))</f>
        <v>4620</v>
      </c>
      <c r="AG54" s="16">
        <f>IF(($CB54-SUM($T54:AF54))&gt;=$K54*0.7,$K54*0.7,($CB54-SUM($T54:AF54)))</f>
        <v>4620</v>
      </c>
      <c r="AH54" s="16">
        <f>IF(($CB54-SUM($T54:AG54))&gt;=$K54*0.7,$K54*0.7,($CB54-SUM($T54:AG54)))</f>
        <v>0</v>
      </c>
      <c r="AI54" s="16">
        <f>IF(($CB54-SUM($T54:AH54))&gt;=$K54*0.7,$K54*0.7,($CB54-SUM($T54:AH54)))</f>
        <v>0</v>
      </c>
      <c r="AJ54" s="16">
        <f>IF(($CB54-SUM($T54:AI54))&gt;=$K54*0.7,$K54*0.7,($CB54-SUM($T54:AI54)))</f>
        <v>0</v>
      </c>
      <c r="AK54" s="16">
        <f>IF(($CB54-SUM($T54:AJ54))&gt;=$K54*0.7,$K54*0.7,($CB54-SUM($T54:AJ54)))</f>
        <v>0</v>
      </c>
      <c r="AL54" s="16">
        <f>IF(($CB54-SUM($T54:AK54))&gt;=$K54*0.7,$K54*0.7,($CB54-SUM($T54:AK54)))</f>
        <v>0</v>
      </c>
      <c r="AM54" s="16">
        <f>IF(($CB54-SUM($T54:AL54))&gt;=$K54*0.7,$K54*0.7,($CB54-SUM($T54:AL54)))</f>
        <v>0</v>
      </c>
      <c r="AN54" s="16">
        <f>IF(($CB54-SUM($T54:AM54))&gt;=$K54*0.7,$K54*0.7,($CB54-SUM($T54:AM54)))</f>
        <v>0</v>
      </c>
      <c r="AO54" s="16">
        <f>IF(($CB54-SUM($T54:AN54))&gt;=$K54*0.7,$K54*0.7,($CB54-SUM($T54:AN54)))</f>
        <v>0</v>
      </c>
      <c r="AP54" s="16">
        <f>IF(($CB54-SUM($T54:AO54))&gt;=$K54*0.7,$K54*0.7,($CB54-SUM($T54:AO54)))</f>
        <v>0</v>
      </c>
      <c r="AQ54" s="16">
        <f>IF(($CB54-SUM($T54:AP54))&gt;=$K54*0.7,$K54*0.7,($CB54-SUM($T54:AP54)))</f>
        <v>0</v>
      </c>
      <c r="AR54" s="16">
        <f>IF(($CB54-SUM($T54:AQ54))&gt;=$K54*0.7,$K54*0.7,($CB54-SUM($T54:AQ54)))</f>
        <v>0</v>
      </c>
      <c r="AS54" s="16">
        <f>IF(($CB54-SUM($T54:AR54))&gt;=$K54*0.7,$K54*0.7,($CB54-SUM($T54:AR54)))</f>
        <v>0</v>
      </c>
      <c r="AT54" s="16">
        <f>IF(($CB54-SUM($T54:AS54))&gt;=$K54*0.7,$K54*0.7,($CB54-SUM($T54:AS54)))</f>
        <v>0</v>
      </c>
      <c r="AU54" s="16">
        <f>IF(($CB54-SUM($T54:AT54))&gt;=$K54*0.7,$K54*0.7,($CB54-SUM($T54:AT54)))</f>
        <v>0</v>
      </c>
      <c r="AV54" s="16">
        <f>IF(($CB54-SUM($T54:AU54))&gt;=$K54*0.7,$K54*0.7,($CB54-SUM($T54:AU54)))</f>
        <v>0</v>
      </c>
      <c r="AW54" s="182">
        <f t="shared" si="1"/>
        <v>57080</v>
      </c>
      <c r="AX54" s="182">
        <f>IF(LinkRpt!B$4=LinkRpt!B$2,VLOOKUP(LinkRpt!$A50,Rpt,LinkRpt!B$2+1),"")</f>
        <v>57080</v>
      </c>
      <c r="AY54" s="182">
        <f>IF(LinkRpt!C$4=LinkRpt!C$2,VLOOKUP(LinkRpt!$A50,Rpt,LinkRpt!C$2+1),"")</f>
        <v>0</v>
      </c>
      <c r="AZ54" s="182">
        <f>IF(LinkRpt!D$4=LinkRpt!D$2,VLOOKUP(LinkRpt!$A50,Rpt,LinkRpt!D$2+1),"")</f>
        <v>0</v>
      </c>
      <c r="BA54" s="182" t="str">
        <f>IF(LinkRpt!E$4=LinkRpt!E$2,VLOOKUP(LinkRpt!$A50,Rpt,LinkRpt!E$2+1),"")</f>
        <v/>
      </c>
      <c r="BB54" s="182">
        <f>IF(LinkRpt!F$4=LinkRpt!F$2,VLOOKUP(LinkRpt!$A50,Rpt,LinkRpt!F$2+1),"")</f>
        <v>0</v>
      </c>
      <c r="BC54" s="182">
        <f>IF(LinkRpt!G$4=LinkRpt!G$2,VLOOKUP(LinkRpt!$A50,Rpt,LinkRpt!G$2+1),"")</f>
        <v>0</v>
      </c>
      <c r="BD54" s="182">
        <f>IF(LinkRpt!H$4=LinkRpt!H$2,VLOOKUP(LinkRpt!$A50,Rpt,LinkRpt!H$2+1),"")</f>
        <v>0</v>
      </c>
      <c r="BE54" s="182" t="str">
        <f>IF(LinkRpt!I$4=LinkRpt!I$2,VLOOKUP(LinkRpt!$A50,Rpt,LinkRpt!I$2+1),"")</f>
        <v/>
      </c>
      <c r="BF54" s="182" t="str">
        <f>IF(LinkRpt!J$4=LinkRpt!J$2,VLOOKUP(LinkRpt!$A50,Rpt,LinkRpt!J$2+1),"")</f>
        <v/>
      </c>
      <c r="BG54" s="182" t="str">
        <f>IF(LinkRpt!K$4=LinkRpt!K$2,VLOOKUP(LinkRpt!$A50,Rpt,LinkRpt!K$2+1),"")</f>
        <v/>
      </c>
      <c r="BH54" s="182" t="str">
        <f>IF(LinkRpt!L$4=LinkRpt!L$2,VLOOKUP(LinkRpt!$A50,Rpt,LinkRpt!L$2+1),"")</f>
        <v/>
      </c>
      <c r="BI54" s="182" t="str">
        <f>IF(LinkRpt!M$4=LinkRpt!M$2,VLOOKUP(LinkRpt!$A50,Rpt,LinkRpt!M$2+1),"")</f>
        <v/>
      </c>
      <c r="BJ54" s="182" t="str">
        <f>IF(LinkRpt!N$4=LinkRpt!N$2,VLOOKUP(LinkRpt!$A50,Rpt,LinkRpt!N$2+1),"")</f>
        <v/>
      </c>
      <c r="BK54" s="182" t="str">
        <f>IF(LinkRpt!O$4=LinkRpt!O$2,VLOOKUP(LinkRpt!$A50,Rpt,LinkRpt!O$2+1),"")</f>
        <v/>
      </c>
      <c r="BL54" s="182" t="str">
        <f>IF(LinkRpt!P$4=LinkRpt!P$2,VLOOKUP(LinkRpt!$A50,Rpt,LinkRpt!P$2+1),"")</f>
        <v/>
      </c>
      <c r="BM54" s="182" t="str">
        <f>IF(LinkRpt!Q$4=LinkRpt!Q$2,VLOOKUP(LinkRpt!$A50,Rpt,LinkRpt!Q$2+1),"")</f>
        <v/>
      </c>
      <c r="BN54" s="182" t="str">
        <f>IF(LinkRpt!R$4=LinkRpt!R$2,VLOOKUP(LinkRpt!$A50,Rpt,LinkRpt!R$2+1),"")</f>
        <v/>
      </c>
      <c r="BO54" s="182" t="str">
        <f>IF(LinkRpt!S$4=LinkRpt!S$2,VLOOKUP(LinkRpt!$A50,Rpt,LinkRpt!S$2+1),"")</f>
        <v/>
      </c>
      <c r="BP54" s="182" t="str">
        <f>IF(LinkRpt!T$4=LinkRpt!T$2,VLOOKUP(LinkRpt!$A50,Rpt,LinkRpt!T$2+1),"")</f>
        <v/>
      </c>
      <c r="BQ54" s="182" t="str">
        <f>IF(LinkRpt!U$4=LinkRpt!U$2,VLOOKUP(LinkRpt!$A50,Rpt,LinkRpt!U$2+1),"")</f>
        <v/>
      </c>
      <c r="BR54" s="182" t="str">
        <f>IF(LinkRpt!V$4=LinkRpt!V$2,VLOOKUP(LinkRpt!$A50,Rpt,LinkRpt!V$2+1),"")</f>
        <v/>
      </c>
      <c r="BS54" s="182" t="str">
        <f>IF(LinkRpt!W$4=LinkRpt!W$2,VLOOKUP(LinkRpt!$A50,Rpt,LinkRpt!W$2+1),"")</f>
        <v/>
      </c>
      <c r="BT54" s="182" t="str">
        <f>IF(LinkRpt!X$4=LinkRpt!X$2,VLOOKUP(LinkRpt!$A50,Rpt,LinkRpt!X$2+1),"")</f>
        <v/>
      </c>
      <c r="BU54" s="182" t="str">
        <f>IF(LinkRpt!Y$4=LinkRpt!Y$2,VLOOKUP(LinkRpt!$A50,Rpt,LinkRpt!Y$2+1),"")</f>
        <v/>
      </c>
      <c r="BV54" s="182" t="str">
        <f>IF(LinkRpt!Z$4=LinkRpt!Z$2,VLOOKUP(LinkRpt!$A50,Rpt,LinkRpt!Z$2+1),"")</f>
        <v/>
      </c>
      <c r="BW54" s="182" t="str">
        <f>IF(LinkRpt!AA$4=LinkRpt!AA$2,VLOOKUP(LinkRpt!$A50,Rpt,LinkRpt!AA$2+1),"")</f>
        <v/>
      </c>
      <c r="BX54" s="182" t="str">
        <f>IF(LinkRpt!AB$4=LinkRpt!AB$2,VLOOKUP(LinkRpt!$A50,Rpt,LinkRpt!AB$2+1),"")</f>
        <v/>
      </c>
      <c r="BY54" s="182" t="str">
        <f>IF(LinkRpt!AC$4=LinkRpt!AC$2,VLOOKUP(LinkRpt!$A50,Rpt,LinkRpt!AC$2+1),"")</f>
        <v/>
      </c>
      <c r="BZ54" s="182" t="str">
        <f>IF(LinkRpt!AD$4=LinkRpt!AD$2,VLOOKUP(LinkRpt!$A50,Rpt,LinkRpt!AD$2+1),"")</f>
        <v/>
      </c>
      <c r="CA54" s="182" t="str">
        <f>IF(LinkRpt!AE$4=LinkRpt!AE$2,VLOOKUP(LinkRpt!$A50,Rpt,LinkRpt!AE$2+1),"")</f>
        <v/>
      </c>
      <c r="CB54" s="182">
        <f t="shared" si="6"/>
        <v>57080</v>
      </c>
      <c r="CC54" s="15">
        <v>1500</v>
      </c>
      <c r="CD54" s="16">
        <v>1500</v>
      </c>
      <c r="CE54" s="15">
        <v>1000</v>
      </c>
      <c r="CF54" s="16">
        <v>1000</v>
      </c>
      <c r="CG54" s="15">
        <v>5000</v>
      </c>
      <c r="CH54" s="16">
        <v>5000</v>
      </c>
      <c r="CI54" s="15">
        <v>8000</v>
      </c>
      <c r="CJ54" s="16">
        <v>1500</v>
      </c>
      <c r="CK54" s="17"/>
      <c r="CL54" s="16"/>
      <c r="CM54" s="15"/>
      <c r="CN54" s="16"/>
      <c r="CO54" s="18">
        <v>4620</v>
      </c>
      <c r="CP54" s="16">
        <v>11120</v>
      </c>
      <c r="CQ54" s="18">
        <v>4620</v>
      </c>
      <c r="CR54" s="16"/>
      <c r="CS54" s="18">
        <v>4620</v>
      </c>
      <c r="CT54" s="16">
        <v>0</v>
      </c>
      <c r="CU54" s="18">
        <v>4620</v>
      </c>
      <c r="CV54" s="16">
        <v>13860</v>
      </c>
      <c r="CW54" s="18">
        <v>4620</v>
      </c>
      <c r="CX54" s="16"/>
      <c r="CY54" s="18">
        <v>4620</v>
      </c>
      <c r="CZ54" s="16"/>
      <c r="DA54" s="18">
        <v>4620</v>
      </c>
      <c r="DB54" s="16"/>
      <c r="DC54" s="18">
        <v>4620</v>
      </c>
      <c r="DD54" s="16">
        <v>18480</v>
      </c>
      <c r="DE54" s="18">
        <v>4620</v>
      </c>
      <c r="DF54" s="16">
        <v>4620</v>
      </c>
      <c r="DG54" s="17"/>
      <c r="DH54" s="16"/>
      <c r="DI54" s="17"/>
      <c r="DJ54" s="16"/>
      <c r="DK54" s="82"/>
      <c r="DL54" s="85"/>
      <c r="DM54" s="16"/>
      <c r="DN54" s="85"/>
      <c r="DO54" s="16"/>
      <c r="DP54" s="85"/>
      <c r="DQ54" s="16"/>
      <c r="DR54" s="85"/>
      <c r="DS54" s="16"/>
      <c r="DT54" s="85"/>
      <c r="DU54" s="16"/>
      <c r="DV54" s="85"/>
      <c r="DW54" s="16"/>
      <c r="DX54" s="85"/>
      <c r="DY54" s="16"/>
      <c r="DZ54" s="85"/>
      <c r="EA54" s="16"/>
      <c r="EB54" s="85"/>
      <c r="EC54" s="16"/>
      <c r="ED54" s="85"/>
      <c r="EE54" s="16"/>
      <c r="EF54" s="85"/>
      <c r="EG54" s="16"/>
      <c r="EH54" s="17"/>
      <c r="EI54" s="16"/>
      <c r="EJ54" s="19"/>
      <c r="EK54" s="17"/>
      <c r="EL54" s="16"/>
      <c r="EM54" s="17"/>
      <c r="EN54" s="16"/>
      <c r="EO54" s="17"/>
      <c r="EP54" s="16"/>
      <c r="EQ54" s="17"/>
      <c r="ER54" s="16"/>
      <c r="ES54" s="17"/>
      <c r="ET54" s="16"/>
      <c r="EU54" s="17"/>
      <c r="EV54" s="16"/>
      <c r="EW54" s="15"/>
      <c r="EX54" s="16"/>
      <c r="EY54" s="15"/>
      <c r="EZ54" s="16"/>
      <c r="FA54" s="15"/>
      <c r="FB54" s="16"/>
      <c r="FC54" s="15"/>
      <c r="FD54" s="16"/>
      <c r="FE54" s="15"/>
      <c r="FF54" s="16"/>
      <c r="FG54" s="15"/>
      <c r="FH54" s="16"/>
      <c r="FI54" s="20">
        <f t="shared" si="2"/>
        <v>57080</v>
      </c>
      <c r="FJ54" s="20">
        <f t="shared" si="3"/>
        <v>57080</v>
      </c>
      <c r="FK54" s="21">
        <f t="shared" si="4"/>
        <v>0</v>
      </c>
      <c r="FL54" s="1" t="str">
        <f t="shared" si="7"/>
        <v/>
      </c>
    </row>
    <row r="55" spans="1:168" ht="25.5" customHeight="1">
      <c r="A55" s="239">
        <v>2200047</v>
      </c>
      <c r="B55" s="25" t="s">
        <v>627</v>
      </c>
      <c r="C55" s="239" t="s">
        <v>628</v>
      </c>
      <c r="D55" s="9" t="s">
        <v>1414</v>
      </c>
      <c r="E55" s="9" t="s">
        <v>1411</v>
      </c>
      <c r="F55" s="83" t="s">
        <v>629</v>
      </c>
      <c r="G55" s="22"/>
      <c r="H55" s="84" t="s">
        <v>1422</v>
      </c>
      <c r="I55" s="314"/>
      <c r="J55" s="84"/>
      <c r="K55" s="62">
        <v>3300</v>
      </c>
      <c r="L55" s="84" t="s">
        <v>1564</v>
      </c>
      <c r="M55" s="246">
        <f t="shared" si="0"/>
        <v>36290</v>
      </c>
      <c r="N55" s="14">
        <f t="shared" si="5"/>
        <v>2310</v>
      </c>
      <c r="O55" s="15">
        <v>1500</v>
      </c>
      <c r="P55" s="15">
        <v>1000</v>
      </c>
      <c r="Q55" s="15">
        <v>5000</v>
      </c>
      <c r="R55" s="15">
        <v>8000</v>
      </c>
      <c r="S55" s="182"/>
      <c r="T55" s="16">
        <v>1500</v>
      </c>
      <c r="U55" s="16">
        <v>1000</v>
      </c>
      <c r="V55" s="16">
        <v>5000</v>
      </c>
      <c r="W55" s="16">
        <v>8000</v>
      </c>
      <c r="X55" s="182"/>
      <c r="Y55" s="16">
        <f>IF(($CB55-SUM($T55:X55))&gt;=$K55*0.7,$K55*0.7,($CB55-SUM($T55:X55)))</f>
        <v>2310</v>
      </c>
      <c r="Z55" s="16">
        <f>IF(($CB55-SUM($T55:Y55))&gt;=$K55*0.7,$K55*0.7,($CB55-SUM($T55:Y55)))</f>
        <v>2310</v>
      </c>
      <c r="AA55" s="16">
        <f>IF(($CB55-SUM($T55:Z55))&gt;=$K55*0.7,$K55*0.7,($CB55-SUM($T55:Z55)))</f>
        <v>2310</v>
      </c>
      <c r="AB55" s="16">
        <f>IF(($CB55-SUM($T55:AA55))&gt;=$K55*0.7,$K55*0.7,($CB55-SUM($T55:AA55)))</f>
        <v>2310</v>
      </c>
      <c r="AC55" s="16">
        <f>IF(($CB55-SUM($T55:AB55))&gt;=$K55*0.7,$K55*0.7,($CB55-SUM($T55:AB55)))</f>
        <v>2310</v>
      </c>
      <c r="AD55" s="16">
        <f>IF(($CB55-SUM($T55:AC55))&gt;=$K55*0.7,$K55*0.7,($CB55-SUM($T55:AC55)))</f>
        <v>2310</v>
      </c>
      <c r="AE55" s="16">
        <f>IF(($CB55-SUM($T55:AD55))&gt;=$K55*0.7,$K55*0.7,($CB55-SUM($T55:AD55)))</f>
        <v>2310</v>
      </c>
      <c r="AF55" s="16">
        <f>IF(($CB55-SUM($T55:AE55))&gt;=$K55*0.7,$K55*0.7,($CB55-SUM($T55:AE55)))</f>
        <v>2310</v>
      </c>
      <c r="AG55" s="16">
        <f>IF(($CB55-SUM($T55:AF55))&gt;=$K55*0.7,$K55*0.7,($CB55-SUM($T55:AF55)))</f>
        <v>0</v>
      </c>
      <c r="AH55" s="16">
        <f>IF(($CB55-SUM($T55:AG55))&gt;=$K55*0.7,$K55*0.7,($CB55-SUM($T55:AG55)))</f>
        <v>0</v>
      </c>
      <c r="AI55" s="16">
        <f>IF(($CB55-SUM($T55:AH55))&gt;=$K55*0.7,$K55*0.7,($CB55-SUM($T55:AH55)))</f>
        <v>0</v>
      </c>
      <c r="AJ55" s="16">
        <f>IF(($CB55-SUM($T55:AI55))&gt;=$K55*0.7,$K55*0.7,($CB55-SUM($T55:AI55)))</f>
        <v>0</v>
      </c>
      <c r="AK55" s="16">
        <f>IF(($CB55-SUM($T55:AJ55))&gt;=$K55*0.7,$K55*0.7,($CB55-SUM($T55:AJ55)))</f>
        <v>0</v>
      </c>
      <c r="AL55" s="16">
        <f>IF(($CB55-SUM($T55:AK55))&gt;=$K55*0.7,$K55*0.7,($CB55-SUM($T55:AK55)))</f>
        <v>0</v>
      </c>
      <c r="AM55" s="16">
        <f>IF(($CB55-SUM($T55:AL55))&gt;=$K55*0.7,$K55*0.7,($CB55-SUM($T55:AL55)))</f>
        <v>0</v>
      </c>
      <c r="AN55" s="16">
        <f>IF(($CB55-SUM($T55:AM55))&gt;=$K55*0.7,$K55*0.7,($CB55-SUM($T55:AM55)))</f>
        <v>0</v>
      </c>
      <c r="AO55" s="16">
        <f>IF(($CB55-SUM($T55:AN55))&gt;=$K55*0.7,$K55*0.7,($CB55-SUM($T55:AN55)))</f>
        <v>0</v>
      </c>
      <c r="AP55" s="16">
        <f>IF(($CB55-SUM($T55:AO55))&gt;=$K55*0.7,$K55*0.7,($CB55-SUM($T55:AO55)))</f>
        <v>0</v>
      </c>
      <c r="AQ55" s="16">
        <f>IF(($CB55-SUM($T55:AP55))&gt;=$K55*0.7,$K55*0.7,($CB55-SUM($T55:AP55)))</f>
        <v>0</v>
      </c>
      <c r="AR55" s="16">
        <f>IF(($CB55-SUM($T55:AQ55))&gt;=$K55*0.7,$K55*0.7,($CB55-SUM($T55:AQ55)))</f>
        <v>0</v>
      </c>
      <c r="AS55" s="16">
        <f>IF(($CB55-SUM($T55:AR55))&gt;=$K55*0.7,$K55*0.7,($CB55-SUM($T55:AR55)))</f>
        <v>0</v>
      </c>
      <c r="AT55" s="16">
        <f>IF(($CB55-SUM($T55:AS55))&gt;=$K55*0.7,$K55*0.7,($CB55-SUM($T55:AS55)))</f>
        <v>0</v>
      </c>
      <c r="AU55" s="16">
        <f>IF(($CB55-SUM($T55:AT55))&gt;=$K55*0.7,$K55*0.7,($CB55-SUM($T55:AT55)))</f>
        <v>0</v>
      </c>
      <c r="AV55" s="16">
        <f>IF(($CB55-SUM($T55:AU55))&gt;=$K55*0.7,$K55*0.7,($CB55-SUM($T55:AU55)))</f>
        <v>0</v>
      </c>
      <c r="AW55" s="182">
        <f t="shared" si="1"/>
        <v>33980</v>
      </c>
      <c r="AX55" s="182">
        <f>IF(LinkRpt!B$4=LinkRpt!B$2,VLOOKUP(LinkRpt!$A51,Rpt,LinkRpt!B$2+1),"")</f>
        <v>33980</v>
      </c>
      <c r="AY55" s="182">
        <f>IF(LinkRpt!C$4=LinkRpt!C$2,VLOOKUP(LinkRpt!$A51,Rpt,LinkRpt!C$2+1),"")</f>
        <v>0</v>
      </c>
      <c r="AZ55" s="182">
        <f>IF(LinkRpt!D$4=LinkRpt!D$2,VLOOKUP(LinkRpt!$A51,Rpt,LinkRpt!D$2+1),"")</f>
        <v>0</v>
      </c>
      <c r="BA55" s="182" t="str">
        <f>IF(LinkRpt!E$4=LinkRpt!E$2,VLOOKUP(LinkRpt!$A51,Rpt,LinkRpt!E$2+1),"")</f>
        <v/>
      </c>
      <c r="BB55" s="182">
        <f>IF(LinkRpt!F$4=LinkRpt!F$2,VLOOKUP(LinkRpt!$A51,Rpt,LinkRpt!F$2+1),"")</f>
        <v>0</v>
      </c>
      <c r="BC55" s="182">
        <f>IF(LinkRpt!G$4=LinkRpt!G$2,VLOOKUP(LinkRpt!$A51,Rpt,LinkRpt!G$2+1),"")</f>
        <v>0</v>
      </c>
      <c r="BD55" s="182">
        <f>IF(LinkRpt!H$4=LinkRpt!H$2,VLOOKUP(LinkRpt!$A51,Rpt,LinkRpt!H$2+1),"")</f>
        <v>0</v>
      </c>
      <c r="BE55" s="182" t="str">
        <f>IF(LinkRpt!I$4=LinkRpt!I$2,VLOOKUP(LinkRpt!$A51,Rpt,LinkRpt!I$2+1),"")</f>
        <v/>
      </c>
      <c r="BF55" s="182" t="str">
        <f>IF(LinkRpt!J$4=LinkRpt!J$2,VLOOKUP(LinkRpt!$A51,Rpt,LinkRpt!J$2+1),"")</f>
        <v/>
      </c>
      <c r="BG55" s="182" t="str">
        <f>IF(LinkRpt!K$4=LinkRpt!K$2,VLOOKUP(LinkRpt!$A51,Rpt,LinkRpt!K$2+1),"")</f>
        <v/>
      </c>
      <c r="BH55" s="182" t="str">
        <f>IF(LinkRpt!L$4=LinkRpt!L$2,VLOOKUP(LinkRpt!$A51,Rpt,LinkRpt!L$2+1),"")</f>
        <v/>
      </c>
      <c r="BI55" s="182" t="str">
        <f>IF(LinkRpt!M$4=LinkRpt!M$2,VLOOKUP(LinkRpt!$A51,Rpt,LinkRpt!M$2+1),"")</f>
        <v/>
      </c>
      <c r="BJ55" s="182" t="str">
        <f>IF(LinkRpt!N$4=LinkRpt!N$2,VLOOKUP(LinkRpt!$A51,Rpt,LinkRpt!N$2+1),"")</f>
        <v/>
      </c>
      <c r="BK55" s="182" t="str">
        <f>IF(LinkRpt!O$4=LinkRpt!O$2,VLOOKUP(LinkRpt!$A51,Rpt,LinkRpt!O$2+1),"")</f>
        <v/>
      </c>
      <c r="BL55" s="182" t="str">
        <f>IF(LinkRpt!P$4=LinkRpt!P$2,VLOOKUP(LinkRpt!$A51,Rpt,LinkRpt!P$2+1),"")</f>
        <v/>
      </c>
      <c r="BM55" s="182" t="str">
        <f>IF(LinkRpt!Q$4=LinkRpt!Q$2,VLOOKUP(LinkRpt!$A51,Rpt,LinkRpt!Q$2+1),"")</f>
        <v/>
      </c>
      <c r="BN55" s="182" t="str">
        <f>IF(LinkRpt!R$4=LinkRpt!R$2,VLOOKUP(LinkRpt!$A51,Rpt,LinkRpt!R$2+1),"")</f>
        <v/>
      </c>
      <c r="BO55" s="182" t="str">
        <f>IF(LinkRpt!S$4=LinkRpt!S$2,VLOOKUP(LinkRpt!$A51,Rpt,LinkRpt!S$2+1),"")</f>
        <v/>
      </c>
      <c r="BP55" s="182" t="str">
        <f>IF(LinkRpt!T$4=LinkRpt!T$2,VLOOKUP(LinkRpt!$A51,Rpt,LinkRpt!T$2+1),"")</f>
        <v/>
      </c>
      <c r="BQ55" s="182" t="str">
        <f>IF(LinkRpt!U$4=LinkRpt!U$2,VLOOKUP(LinkRpt!$A51,Rpt,LinkRpt!U$2+1),"")</f>
        <v/>
      </c>
      <c r="BR55" s="182" t="str">
        <f>IF(LinkRpt!V$4=LinkRpt!V$2,VLOOKUP(LinkRpt!$A51,Rpt,LinkRpt!V$2+1),"")</f>
        <v/>
      </c>
      <c r="BS55" s="182" t="str">
        <f>IF(LinkRpt!W$4=LinkRpt!W$2,VLOOKUP(LinkRpt!$A51,Rpt,LinkRpt!W$2+1),"")</f>
        <v/>
      </c>
      <c r="BT55" s="182" t="str">
        <f>IF(LinkRpt!X$4=LinkRpt!X$2,VLOOKUP(LinkRpt!$A51,Rpt,LinkRpt!X$2+1),"")</f>
        <v/>
      </c>
      <c r="BU55" s="182" t="str">
        <f>IF(LinkRpt!Y$4=LinkRpt!Y$2,VLOOKUP(LinkRpt!$A51,Rpt,LinkRpt!Y$2+1),"")</f>
        <v/>
      </c>
      <c r="BV55" s="182" t="str">
        <f>IF(LinkRpt!Z$4=LinkRpt!Z$2,VLOOKUP(LinkRpt!$A51,Rpt,LinkRpt!Z$2+1),"")</f>
        <v/>
      </c>
      <c r="BW55" s="182" t="str">
        <f>IF(LinkRpt!AA$4=LinkRpt!AA$2,VLOOKUP(LinkRpt!$A51,Rpt,LinkRpt!AA$2+1),"")</f>
        <v/>
      </c>
      <c r="BX55" s="182" t="str">
        <f>IF(LinkRpt!AB$4=LinkRpt!AB$2,VLOOKUP(LinkRpt!$A51,Rpt,LinkRpt!AB$2+1),"")</f>
        <v/>
      </c>
      <c r="BY55" s="182" t="str">
        <f>IF(LinkRpt!AC$4=LinkRpt!AC$2,VLOOKUP(LinkRpt!$A51,Rpt,LinkRpt!AC$2+1),"")</f>
        <v/>
      </c>
      <c r="BZ55" s="182" t="str">
        <f>IF(LinkRpt!AD$4=LinkRpt!AD$2,VLOOKUP(LinkRpt!$A51,Rpt,LinkRpt!AD$2+1),"")</f>
        <v/>
      </c>
      <c r="CA55" s="182" t="str">
        <f>IF(LinkRpt!AE$4=LinkRpt!AE$2,VLOOKUP(LinkRpt!$A51,Rpt,LinkRpt!AE$2+1),"")</f>
        <v/>
      </c>
      <c r="CB55" s="182">
        <f t="shared" si="6"/>
        <v>33980</v>
      </c>
      <c r="CC55" s="15">
        <v>1500</v>
      </c>
      <c r="CD55" s="16">
        <v>1500</v>
      </c>
      <c r="CE55" s="15">
        <v>1000</v>
      </c>
      <c r="CF55" s="16">
        <v>1000</v>
      </c>
      <c r="CG55" s="15">
        <v>5000</v>
      </c>
      <c r="CH55" s="16">
        <v>5000</v>
      </c>
      <c r="CI55" s="15">
        <v>8000</v>
      </c>
      <c r="CJ55" s="16">
        <f>1500+0</f>
        <v>1500</v>
      </c>
      <c r="CK55" s="15"/>
      <c r="CL55" s="16"/>
      <c r="CM55" s="18">
        <v>2310</v>
      </c>
      <c r="CN55" s="16">
        <v>2310</v>
      </c>
      <c r="CO55" s="18">
        <v>2310</v>
      </c>
      <c r="CP55" s="16">
        <v>8810</v>
      </c>
      <c r="CQ55" s="18">
        <v>2310</v>
      </c>
      <c r="CR55" s="16">
        <v>0</v>
      </c>
      <c r="CS55" s="18">
        <v>2310</v>
      </c>
      <c r="CT55" s="16">
        <v>2310</v>
      </c>
      <c r="CU55" s="18">
        <v>2310</v>
      </c>
      <c r="CV55" s="16"/>
      <c r="CW55" s="18">
        <v>2310</v>
      </c>
      <c r="CX55" s="16"/>
      <c r="CY55" s="18">
        <v>2310</v>
      </c>
      <c r="CZ55" s="16"/>
      <c r="DA55" s="18">
        <v>2310</v>
      </c>
      <c r="DB55" s="16"/>
      <c r="DC55" s="18">
        <v>2310</v>
      </c>
      <c r="DD55" s="16">
        <v>11550</v>
      </c>
      <c r="DE55" s="85"/>
      <c r="DF55" s="16"/>
      <c r="DG55" s="85"/>
      <c r="DH55" s="16"/>
      <c r="DI55" s="85"/>
      <c r="DJ55" s="16"/>
      <c r="DK55" s="82"/>
      <c r="DL55" s="85"/>
      <c r="DM55" s="16"/>
      <c r="DN55" s="85"/>
      <c r="DO55" s="16"/>
      <c r="DP55" s="85"/>
      <c r="DQ55" s="16"/>
      <c r="DR55" s="85"/>
      <c r="DS55" s="16"/>
      <c r="DT55" s="85"/>
      <c r="DU55" s="16"/>
      <c r="DV55" s="85"/>
      <c r="DW55" s="16"/>
      <c r="DX55" s="85"/>
      <c r="DY55" s="16"/>
      <c r="DZ55" s="85"/>
      <c r="EA55" s="16"/>
      <c r="EB55" s="85"/>
      <c r="EC55" s="16"/>
      <c r="ED55" s="85"/>
      <c r="EE55" s="16"/>
      <c r="EF55" s="85"/>
      <c r="EG55" s="16"/>
      <c r="EH55" s="17"/>
      <c r="EI55" s="16"/>
      <c r="EJ55" s="19"/>
      <c r="EK55" s="17"/>
      <c r="EL55" s="16"/>
      <c r="EM55" s="17"/>
      <c r="EN55" s="16"/>
      <c r="EO55" s="17"/>
      <c r="EP55" s="16"/>
      <c r="EQ55" s="17"/>
      <c r="ER55" s="16"/>
      <c r="ES55" s="17"/>
      <c r="ET55" s="16"/>
      <c r="EU55" s="17"/>
      <c r="EV55" s="16"/>
      <c r="EW55" s="15"/>
      <c r="EX55" s="16"/>
      <c r="EY55" s="15"/>
      <c r="EZ55" s="16"/>
      <c r="FA55" s="15"/>
      <c r="FB55" s="16"/>
      <c r="FC55" s="15"/>
      <c r="FD55" s="16"/>
      <c r="FE55" s="15"/>
      <c r="FF55" s="16"/>
      <c r="FG55" s="15"/>
      <c r="FH55" s="16"/>
      <c r="FI55" s="20">
        <f t="shared" si="2"/>
        <v>36290</v>
      </c>
      <c r="FJ55" s="20">
        <f t="shared" si="3"/>
        <v>33980</v>
      </c>
      <c r="FK55" s="21">
        <f t="shared" si="4"/>
        <v>2310</v>
      </c>
      <c r="FL55" s="1" t="str">
        <f t="shared" si="7"/>
        <v/>
      </c>
    </row>
    <row r="56" spans="1:168" ht="25.5" customHeight="1">
      <c r="A56" s="239">
        <v>2200048</v>
      </c>
      <c r="B56" s="25" t="s">
        <v>630</v>
      </c>
      <c r="C56" s="239" t="s">
        <v>631</v>
      </c>
      <c r="D56" s="9" t="s">
        <v>1414</v>
      </c>
      <c r="E56" s="9" t="s">
        <v>1411</v>
      </c>
      <c r="F56" s="83" t="s">
        <v>632</v>
      </c>
      <c r="G56" s="22"/>
      <c r="H56" s="84" t="s">
        <v>1422</v>
      </c>
      <c r="I56" s="314"/>
      <c r="J56" s="84"/>
      <c r="K56" s="62">
        <v>3300</v>
      </c>
      <c r="L56" s="84" t="s">
        <v>1564</v>
      </c>
      <c r="M56" s="246">
        <f t="shared" si="0"/>
        <v>36290</v>
      </c>
      <c r="N56" s="14">
        <f t="shared" si="5"/>
        <v>0</v>
      </c>
      <c r="O56" s="15">
        <v>1500</v>
      </c>
      <c r="P56" s="15">
        <v>1000</v>
      </c>
      <c r="Q56" s="15">
        <v>5000</v>
      </c>
      <c r="R56" s="15">
        <v>8000</v>
      </c>
      <c r="S56" s="182"/>
      <c r="T56" s="16">
        <v>1500</v>
      </c>
      <c r="U56" s="16">
        <v>1000</v>
      </c>
      <c r="V56" s="16">
        <v>5000</v>
      </c>
      <c r="W56" s="16">
        <v>8000</v>
      </c>
      <c r="X56" s="182"/>
      <c r="Y56" s="16">
        <f>IF(($CB56-SUM($T56:X56))&gt;=$K56*0.7,$K56*0.7,($CB56-SUM($T56:X56)))</f>
        <v>2310</v>
      </c>
      <c r="Z56" s="16">
        <f>IF(($CB56-SUM($T56:Y56))&gt;=$K56*0.7,$K56*0.7,($CB56-SUM($T56:Y56)))</f>
        <v>2310</v>
      </c>
      <c r="AA56" s="16">
        <f>IF(($CB56-SUM($T56:Z56))&gt;=$K56*0.7,$K56*0.7,($CB56-SUM($T56:Z56)))</f>
        <v>2310</v>
      </c>
      <c r="AB56" s="16">
        <f>IF(($CB56-SUM($T56:AA56))&gt;=$K56*0.7,$K56*0.7,($CB56-SUM($T56:AA56)))</f>
        <v>2310</v>
      </c>
      <c r="AC56" s="16">
        <f>IF(($CB56-SUM($T56:AB56))&gt;=$K56*0.7,$K56*0.7,($CB56-SUM($T56:AB56)))</f>
        <v>2310</v>
      </c>
      <c r="AD56" s="16">
        <f>IF(($CB56-SUM($T56:AC56))&gt;=$K56*0.7,$K56*0.7,($CB56-SUM($T56:AC56)))</f>
        <v>2310</v>
      </c>
      <c r="AE56" s="16">
        <f>IF(($CB56-SUM($T56:AD56))&gt;=$K56*0.7,$K56*0.7,($CB56-SUM($T56:AD56)))</f>
        <v>2310</v>
      </c>
      <c r="AF56" s="16">
        <f>IF(($CB56-SUM($T56:AE56))&gt;=$K56*0.7,$K56*0.7,($CB56-SUM($T56:AE56)))</f>
        <v>2310</v>
      </c>
      <c r="AG56" s="16">
        <f>IF(($CB56-SUM($T56:AF56))&gt;=$K56*0.7,$K56*0.7,($CB56-SUM($T56:AF56)))</f>
        <v>2310</v>
      </c>
      <c r="AH56" s="16">
        <f>IF(($CB56-SUM($T56:AG56))&gt;=$K56*0.7,$K56*0.7,($CB56-SUM($T56:AG56)))</f>
        <v>0</v>
      </c>
      <c r="AI56" s="16">
        <f>IF(($CB56-SUM($T56:AH56))&gt;=$K56*0.7,$K56*0.7,($CB56-SUM($T56:AH56)))</f>
        <v>0</v>
      </c>
      <c r="AJ56" s="16">
        <f>IF(($CB56-SUM($T56:AI56))&gt;=$K56*0.7,$K56*0.7,($CB56-SUM($T56:AI56)))</f>
        <v>0</v>
      </c>
      <c r="AK56" s="16">
        <f>IF(($CB56-SUM($T56:AJ56))&gt;=$K56*0.7,$K56*0.7,($CB56-SUM($T56:AJ56)))</f>
        <v>0</v>
      </c>
      <c r="AL56" s="16">
        <f>IF(($CB56-SUM($T56:AK56))&gt;=$K56*0.7,$K56*0.7,($CB56-SUM($T56:AK56)))</f>
        <v>0</v>
      </c>
      <c r="AM56" s="16">
        <f>IF(($CB56-SUM($T56:AL56))&gt;=$K56*0.7,$K56*0.7,($CB56-SUM($T56:AL56)))</f>
        <v>0</v>
      </c>
      <c r="AN56" s="16">
        <f>IF(($CB56-SUM($T56:AM56))&gt;=$K56*0.7,$K56*0.7,($CB56-SUM($T56:AM56)))</f>
        <v>0</v>
      </c>
      <c r="AO56" s="16">
        <f>IF(($CB56-SUM($T56:AN56))&gt;=$K56*0.7,$K56*0.7,($CB56-SUM($T56:AN56)))</f>
        <v>0</v>
      </c>
      <c r="AP56" s="16">
        <f>IF(($CB56-SUM($T56:AO56))&gt;=$K56*0.7,$K56*0.7,($CB56-SUM($T56:AO56)))</f>
        <v>0</v>
      </c>
      <c r="AQ56" s="16">
        <f>IF(($CB56-SUM($T56:AP56))&gt;=$K56*0.7,$K56*0.7,($CB56-SUM($T56:AP56)))</f>
        <v>0</v>
      </c>
      <c r="AR56" s="16">
        <f>IF(($CB56-SUM($T56:AQ56))&gt;=$K56*0.7,$K56*0.7,($CB56-SUM($T56:AQ56)))</f>
        <v>0</v>
      </c>
      <c r="AS56" s="16">
        <f>IF(($CB56-SUM($T56:AR56))&gt;=$K56*0.7,$K56*0.7,($CB56-SUM($T56:AR56)))</f>
        <v>0</v>
      </c>
      <c r="AT56" s="16">
        <f>IF(($CB56-SUM($T56:AS56))&gt;=$K56*0.7,$K56*0.7,($CB56-SUM($T56:AS56)))</f>
        <v>0</v>
      </c>
      <c r="AU56" s="16">
        <f>IF(($CB56-SUM($T56:AT56))&gt;=$K56*0.7,$K56*0.7,($CB56-SUM($T56:AT56)))</f>
        <v>0</v>
      </c>
      <c r="AV56" s="16">
        <f>IF(($CB56-SUM($T56:AU56))&gt;=$K56*0.7,$K56*0.7,($CB56-SUM($T56:AU56)))</f>
        <v>0</v>
      </c>
      <c r="AW56" s="182">
        <f t="shared" si="1"/>
        <v>36290</v>
      </c>
      <c r="AX56" s="182">
        <f>IF(LinkRpt!B$4=LinkRpt!B$2,VLOOKUP(LinkRpt!$A52,Rpt,LinkRpt!B$2+1),"")</f>
        <v>36290</v>
      </c>
      <c r="AY56" s="182">
        <f>IF(LinkRpt!C$4=LinkRpt!C$2,VLOOKUP(LinkRpt!$A52,Rpt,LinkRpt!C$2+1),"")</f>
        <v>0</v>
      </c>
      <c r="AZ56" s="182">
        <f>IF(LinkRpt!D$4=LinkRpt!D$2,VLOOKUP(LinkRpt!$A52,Rpt,LinkRpt!D$2+1),"")</f>
        <v>0</v>
      </c>
      <c r="BA56" s="182" t="str">
        <f>IF(LinkRpt!E$4=LinkRpt!E$2,VLOOKUP(LinkRpt!$A52,Rpt,LinkRpt!E$2+1),"")</f>
        <v/>
      </c>
      <c r="BB56" s="182">
        <f>IF(LinkRpt!F$4=LinkRpt!F$2,VLOOKUP(LinkRpt!$A52,Rpt,LinkRpt!F$2+1),"")</f>
        <v>0</v>
      </c>
      <c r="BC56" s="182">
        <f>IF(LinkRpt!G$4=LinkRpt!G$2,VLOOKUP(LinkRpt!$A52,Rpt,LinkRpt!G$2+1),"")</f>
        <v>0</v>
      </c>
      <c r="BD56" s="182">
        <f>IF(LinkRpt!H$4=LinkRpt!H$2,VLOOKUP(LinkRpt!$A52,Rpt,LinkRpt!H$2+1),"")</f>
        <v>0</v>
      </c>
      <c r="BE56" s="182" t="str">
        <f>IF(LinkRpt!I$4=LinkRpt!I$2,VLOOKUP(LinkRpt!$A52,Rpt,LinkRpt!I$2+1),"")</f>
        <v/>
      </c>
      <c r="BF56" s="182" t="str">
        <f>IF(LinkRpt!J$4=LinkRpt!J$2,VLOOKUP(LinkRpt!$A52,Rpt,LinkRpt!J$2+1),"")</f>
        <v/>
      </c>
      <c r="BG56" s="182" t="str">
        <f>IF(LinkRpt!K$4=LinkRpt!K$2,VLOOKUP(LinkRpt!$A52,Rpt,LinkRpt!K$2+1),"")</f>
        <v/>
      </c>
      <c r="BH56" s="182" t="str">
        <f>IF(LinkRpt!L$4=LinkRpt!L$2,VLOOKUP(LinkRpt!$A52,Rpt,LinkRpt!L$2+1),"")</f>
        <v/>
      </c>
      <c r="BI56" s="182" t="str">
        <f>IF(LinkRpt!M$4=LinkRpt!M$2,VLOOKUP(LinkRpt!$A52,Rpt,LinkRpt!M$2+1),"")</f>
        <v/>
      </c>
      <c r="BJ56" s="182" t="str">
        <f>IF(LinkRpt!N$4=LinkRpt!N$2,VLOOKUP(LinkRpt!$A52,Rpt,LinkRpt!N$2+1),"")</f>
        <v/>
      </c>
      <c r="BK56" s="182" t="str">
        <f>IF(LinkRpt!O$4=LinkRpt!O$2,VLOOKUP(LinkRpt!$A52,Rpt,LinkRpt!O$2+1),"")</f>
        <v/>
      </c>
      <c r="BL56" s="182" t="str">
        <f>IF(LinkRpt!P$4=LinkRpt!P$2,VLOOKUP(LinkRpt!$A52,Rpt,LinkRpt!P$2+1),"")</f>
        <v/>
      </c>
      <c r="BM56" s="182" t="str">
        <f>IF(LinkRpt!Q$4=LinkRpt!Q$2,VLOOKUP(LinkRpt!$A52,Rpt,LinkRpt!Q$2+1),"")</f>
        <v/>
      </c>
      <c r="BN56" s="182" t="str">
        <f>IF(LinkRpt!R$4=LinkRpt!R$2,VLOOKUP(LinkRpt!$A52,Rpt,LinkRpt!R$2+1),"")</f>
        <v/>
      </c>
      <c r="BO56" s="182" t="str">
        <f>IF(LinkRpt!S$4=LinkRpt!S$2,VLOOKUP(LinkRpt!$A52,Rpt,LinkRpt!S$2+1),"")</f>
        <v/>
      </c>
      <c r="BP56" s="182" t="str">
        <f>IF(LinkRpt!T$4=LinkRpt!T$2,VLOOKUP(LinkRpt!$A52,Rpt,LinkRpt!T$2+1),"")</f>
        <v/>
      </c>
      <c r="BQ56" s="182" t="str">
        <f>IF(LinkRpt!U$4=LinkRpt!U$2,VLOOKUP(LinkRpt!$A52,Rpt,LinkRpt!U$2+1),"")</f>
        <v/>
      </c>
      <c r="BR56" s="182" t="str">
        <f>IF(LinkRpt!V$4=LinkRpt!V$2,VLOOKUP(LinkRpt!$A52,Rpt,LinkRpt!V$2+1),"")</f>
        <v/>
      </c>
      <c r="BS56" s="182" t="str">
        <f>IF(LinkRpt!W$4=LinkRpt!W$2,VLOOKUP(LinkRpt!$A52,Rpt,LinkRpt!W$2+1),"")</f>
        <v/>
      </c>
      <c r="BT56" s="182" t="str">
        <f>IF(LinkRpt!X$4=LinkRpt!X$2,VLOOKUP(LinkRpt!$A52,Rpt,LinkRpt!X$2+1),"")</f>
        <v/>
      </c>
      <c r="BU56" s="182" t="str">
        <f>IF(LinkRpt!Y$4=LinkRpt!Y$2,VLOOKUP(LinkRpt!$A52,Rpt,LinkRpt!Y$2+1),"")</f>
        <v/>
      </c>
      <c r="BV56" s="182" t="str">
        <f>IF(LinkRpt!Z$4=LinkRpt!Z$2,VLOOKUP(LinkRpt!$A52,Rpt,LinkRpt!Z$2+1),"")</f>
        <v/>
      </c>
      <c r="BW56" s="182" t="str">
        <f>IF(LinkRpt!AA$4=LinkRpt!AA$2,VLOOKUP(LinkRpt!$A52,Rpt,LinkRpt!AA$2+1),"")</f>
        <v/>
      </c>
      <c r="BX56" s="182" t="str">
        <f>IF(LinkRpt!AB$4=LinkRpt!AB$2,VLOOKUP(LinkRpt!$A52,Rpt,LinkRpt!AB$2+1),"")</f>
        <v/>
      </c>
      <c r="BY56" s="182" t="str">
        <f>IF(LinkRpt!AC$4=LinkRpt!AC$2,VLOOKUP(LinkRpt!$A52,Rpt,LinkRpt!AC$2+1),"")</f>
        <v/>
      </c>
      <c r="BZ56" s="182" t="str">
        <f>IF(LinkRpt!AD$4=LinkRpt!AD$2,VLOOKUP(LinkRpt!$A52,Rpt,LinkRpt!AD$2+1),"")</f>
        <v/>
      </c>
      <c r="CA56" s="182" t="str">
        <f>IF(LinkRpt!AE$4=LinkRpt!AE$2,VLOOKUP(LinkRpt!$A52,Rpt,LinkRpt!AE$2+1),"")</f>
        <v/>
      </c>
      <c r="CB56" s="182">
        <f t="shared" si="6"/>
        <v>36290</v>
      </c>
      <c r="CC56" s="15">
        <v>1500</v>
      </c>
      <c r="CD56" s="16">
        <v>1500</v>
      </c>
      <c r="CE56" s="15">
        <v>1000</v>
      </c>
      <c r="CF56" s="16">
        <v>1000</v>
      </c>
      <c r="CG56" s="15">
        <v>5000</v>
      </c>
      <c r="CH56" s="16">
        <v>5000</v>
      </c>
      <c r="CI56" s="15">
        <v>8000</v>
      </c>
      <c r="CJ56" s="16">
        <f>1500+0</f>
        <v>1500</v>
      </c>
      <c r="CK56" s="15"/>
      <c r="CL56" s="16"/>
      <c r="CM56" s="18">
        <v>2310</v>
      </c>
      <c r="CN56" s="16">
        <v>0</v>
      </c>
      <c r="CO56" s="18">
        <v>2310</v>
      </c>
      <c r="CP56" s="16">
        <v>0</v>
      </c>
      <c r="CQ56" s="18">
        <v>2310</v>
      </c>
      <c r="CR56" s="16">
        <v>13430</v>
      </c>
      <c r="CS56" s="18">
        <v>2310</v>
      </c>
      <c r="CT56" s="16">
        <v>4620</v>
      </c>
      <c r="CU56" s="18">
        <v>2310</v>
      </c>
      <c r="CV56" s="16">
        <v>0</v>
      </c>
      <c r="CW56" s="18">
        <v>2310</v>
      </c>
      <c r="CX56" s="16"/>
      <c r="CY56" s="18">
        <v>2310</v>
      </c>
      <c r="CZ56" s="16"/>
      <c r="DA56" s="18">
        <v>2310</v>
      </c>
      <c r="DB56" s="16">
        <v>6930</v>
      </c>
      <c r="DC56" s="18">
        <v>2310</v>
      </c>
      <c r="DD56" s="16">
        <v>2310</v>
      </c>
      <c r="DE56" s="85"/>
      <c r="DF56" s="16"/>
      <c r="DG56" s="85"/>
      <c r="DH56" s="16"/>
      <c r="DI56" s="85"/>
      <c r="DJ56" s="16"/>
      <c r="DK56" s="82"/>
      <c r="DL56" s="85"/>
      <c r="DM56" s="16"/>
      <c r="DN56" s="85"/>
      <c r="DO56" s="16"/>
      <c r="DP56" s="85"/>
      <c r="DQ56" s="16"/>
      <c r="DR56" s="85"/>
      <c r="DS56" s="16"/>
      <c r="DT56" s="85"/>
      <c r="DU56" s="16"/>
      <c r="DV56" s="85"/>
      <c r="DW56" s="16"/>
      <c r="DX56" s="85"/>
      <c r="DY56" s="16"/>
      <c r="DZ56" s="85"/>
      <c r="EA56" s="16"/>
      <c r="EB56" s="85"/>
      <c r="EC56" s="16"/>
      <c r="ED56" s="85"/>
      <c r="EE56" s="16"/>
      <c r="EF56" s="85"/>
      <c r="EG56" s="16"/>
      <c r="EH56" s="17"/>
      <c r="EI56" s="16"/>
      <c r="EJ56" s="19"/>
      <c r="EK56" s="17"/>
      <c r="EL56" s="16"/>
      <c r="EM56" s="17"/>
      <c r="EN56" s="16"/>
      <c r="EO56" s="17"/>
      <c r="EP56" s="16"/>
      <c r="EQ56" s="17"/>
      <c r="ER56" s="16"/>
      <c r="ES56" s="17"/>
      <c r="ET56" s="16"/>
      <c r="EU56" s="17"/>
      <c r="EV56" s="16"/>
      <c r="EW56" s="15"/>
      <c r="EX56" s="16"/>
      <c r="EY56" s="15"/>
      <c r="EZ56" s="16"/>
      <c r="FA56" s="15"/>
      <c r="FB56" s="16"/>
      <c r="FC56" s="15"/>
      <c r="FD56" s="16"/>
      <c r="FE56" s="15"/>
      <c r="FF56" s="16"/>
      <c r="FG56" s="15"/>
      <c r="FH56" s="16"/>
      <c r="FI56" s="20">
        <f t="shared" si="2"/>
        <v>36290</v>
      </c>
      <c r="FJ56" s="20">
        <f t="shared" si="3"/>
        <v>36290</v>
      </c>
      <c r="FK56" s="21">
        <f t="shared" si="4"/>
        <v>0</v>
      </c>
      <c r="FL56" s="1" t="str">
        <f t="shared" si="7"/>
        <v/>
      </c>
    </row>
    <row r="57" spans="1:168" ht="25.5" customHeight="1">
      <c r="A57" s="239">
        <v>2200049</v>
      </c>
      <c r="B57" s="25" t="s">
        <v>633</v>
      </c>
      <c r="C57" s="239" t="s">
        <v>634</v>
      </c>
      <c r="D57" s="9" t="s">
        <v>1414</v>
      </c>
      <c r="E57" s="9" t="s">
        <v>1411</v>
      </c>
      <c r="F57" s="83" t="s">
        <v>635</v>
      </c>
      <c r="G57" s="22"/>
      <c r="H57" s="84"/>
      <c r="I57" s="314"/>
      <c r="J57" s="84"/>
      <c r="K57" s="62">
        <v>6600</v>
      </c>
      <c r="L57" s="84" t="s">
        <v>1564</v>
      </c>
      <c r="M57" s="246">
        <f t="shared" si="0"/>
        <v>57080</v>
      </c>
      <c r="N57" s="14">
        <f t="shared" si="5"/>
        <v>9080</v>
      </c>
      <c r="O57" s="15">
        <v>1500</v>
      </c>
      <c r="P57" s="15">
        <v>1000</v>
      </c>
      <c r="Q57" s="15">
        <v>5000</v>
      </c>
      <c r="R57" s="15">
        <v>8000</v>
      </c>
      <c r="S57" s="182"/>
      <c r="T57" s="16">
        <v>1500</v>
      </c>
      <c r="U57" s="16">
        <v>1000</v>
      </c>
      <c r="V57" s="16">
        <v>5000</v>
      </c>
      <c r="W57" s="16">
        <v>8000</v>
      </c>
      <c r="X57" s="182"/>
      <c r="Y57" s="16">
        <f>IF(($CB57-SUM($T57:X57))&gt;=$K57*0.7,$K57*0.7,($CB57-SUM($T57:X57)))</f>
        <v>4620</v>
      </c>
      <c r="Z57" s="16">
        <f>IF(($CB57-SUM($T57:Y57))&gt;=$K57*0.7,$K57*0.7,($CB57-SUM($T57:Y57)))</f>
        <v>4620</v>
      </c>
      <c r="AA57" s="16">
        <f>IF(($CB57-SUM($T57:Z57))&gt;=$K57*0.7,$K57*0.7,($CB57-SUM($T57:Z57)))</f>
        <v>4620</v>
      </c>
      <c r="AB57" s="16">
        <f>IF(($CB57-SUM($T57:AA57))&gt;=$K57*0.7,$K57*0.7,($CB57-SUM($T57:AA57)))</f>
        <v>4620</v>
      </c>
      <c r="AC57" s="16">
        <f>IF(($CB57-SUM($T57:AB57))&gt;=$K57*0.7,$K57*0.7,($CB57-SUM($T57:AB57)))</f>
        <v>4620</v>
      </c>
      <c r="AD57" s="16">
        <f>IF(($CB57-SUM($T57:AC57))&gt;=$K57*0.7,$K57*0.7,($CB57-SUM($T57:AC57)))</f>
        <v>4620</v>
      </c>
      <c r="AE57" s="16">
        <f>IF(($CB57-SUM($T57:AD57))&gt;=$K57*0.7,$K57*0.7,($CB57-SUM($T57:AD57)))</f>
        <v>4620</v>
      </c>
      <c r="AF57" s="16">
        <f>IF(($CB57-SUM($T57:AE57))&gt;=$K57*0.7,$K57*0.7,($CB57-SUM($T57:AE57)))</f>
        <v>160</v>
      </c>
      <c r="AG57" s="16">
        <f>IF(($CB57-SUM($T57:AF57))&gt;=$K57*0.7,$K57*0.7,($CB57-SUM($T57:AF57)))</f>
        <v>0</v>
      </c>
      <c r="AH57" s="16">
        <f>IF(($CB57-SUM($T57:AG57))&gt;=$K57*0.7,$K57*0.7,($CB57-SUM($T57:AG57)))</f>
        <v>0</v>
      </c>
      <c r="AI57" s="16">
        <f>IF(($CB57-SUM($T57:AH57))&gt;=$K57*0.7,$K57*0.7,($CB57-SUM($T57:AH57)))</f>
        <v>0</v>
      </c>
      <c r="AJ57" s="16">
        <f>IF(($CB57-SUM($T57:AI57))&gt;=$K57*0.7,$K57*0.7,($CB57-SUM($T57:AI57)))</f>
        <v>0</v>
      </c>
      <c r="AK57" s="16">
        <f>IF(($CB57-SUM($T57:AJ57))&gt;=$K57*0.7,$K57*0.7,($CB57-SUM($T57:AJ57)))</f>
        <v>0</v>
      </c>
      <c r="AL57" s="16">
        <f>IF(($CB57-SUM($T57:AK57))&gt;=$K57*0.7,$K57*0.7,($CB57-SUM($T57:AK57)))</f>
        <v>0</v>
      </c>
      <c r="AM57" s="16">
        <f>IF(($CB57-SUM($T57:AL57))&gt;=$K57*0.7,$K57*0.7,($CB57-SUM($T57:AL57)))</f>
        <v>0</v>
      </c>
      <c r="AN57" s="16">
        <f>IF(($CB57-SUM($T57:AM57))&gt;=$K57*0.7,$K57*0.7,($CB57-SUM($T57:AM57)))</f>
        <v>0</v>
      </c>
      <c r="AO57" s="16">
        <f>IF(($CB57-SUM($T57:AN57))&gt;=$K57*0.7,$K57*0.7,($CB57-SUM($T57:AN57)))</f>
        <v>0</v>
      </c>
      <c r="AP57" s="16">
        <f>IF(($CB57-SUM($T57:AO57))&gt;=$K57*0.7,$K57*0.7,($CB57-SUM($T57:AO57)))</f>
        <v>0</v>
      </c>
      <c r="AQ57" s="16">
        <f>IF(($CB57-SUM($T57:AP57))&gt;=$K57*0.7,$K57*0.7,($CB57-SUM($T57:AP57)))</f>
        <v>0</v>
      </c>
      <c r="AR57" s="16">
        <f>IF(($CB57-SUM($T57:AQ57))&gt;=$K57*0.7,$K57*0.7,($CB57-SUM($T57:AQ57)))</f>
        <v>0</v>
      </c>
      <c r="AS57" s="16">
        <f>IF(($CB57-SUM($T57:AR57))&gt;=$K57*0.7,$K57*0.7,($CB57-SUM($T57:AR57)))</f>
        <v>0</v>
      </c>
      <c r="AT57" s="16">
        <f>IF(($CB57-SUM($T57:AS57))&gt;=$K57*0.7,$K57*0.7,($CB57-SUM($T57:AS57)))</f>
        <v>0</v>
      </c>
      <c r="AU57" s="16">
        <f>IF(($CB57-SUM($T57:AT57))&gt;=$K57*0.7,$K57*0.7,($CB57-SUM($T57:AT57)))</f>
        <v>0</v>
      </c>
      <c r="AV57" s="16">
        <f>IF(($CB57-SUM($T57:AU57))&gt;=$K57*0.7,$K57*0.7,($CB57-SUM($T57:AU57)))</f>
        <v>0</v>
      </c>
      <c r="AW57" s="182">
        <f t="shared" si="1"/>
        <v>48000</v>
      </c>
      <c r="AX57" s="182">
        <f>IF(LinkRpt!B$4=LinkRpt!B$2,VLOOKUP(LinkRpt!$A53,Rpt,LinkRpt!B$2+1),"")</f>
        <v>48000</v>
      </c>
      <c r="AY57" s="182">
        <f>IF(LinkRpt!C$4=LinkRpt!C$2,VLOOKUP(LinkRpt!$A53,Rpt,LinkRpt!C$2+1),"")</f>
        <v>0</v>
      </c>
      <c r="AZ57" s="182">
        <f>IF(LinkRpt!D$4=LinkRpt!D$2,VLOOKUP(LinkRpt!$A53,Rpt,LinkRpt!D$2+1),"")</f>
        <v>0</v>
      </c>
      <c r="BA57" s="182" t="str">
        <f>IF(LinkRpt!E$4=LinkRpt!E$2,VLOOKUP(LinkRpt!$A53,Rpt,LinkRpt!E$2+1),"")</f>
        <v/>
      </c>
      <c r="BB57" s="182">
        <f>IF(LinkRpt!F$4=LinkRpt!F$2,VLOOKUP(LinkRpt!$A53,Rpt,LinkRpt!F$2+1),"")</f>
        <v>0</v>
      </c>
      <c r="BC57" s="182">
        <f>IF(LinkRpt!G$4=LinkRpt!G$2,VLOOKUP(LinkRpt!$A53,Rpt,LinkRpt!G$2+1),"")</f>
        <v>0</v>
      </c>
      <c r="BD57" s="182">
        <f>IF(LinkRpt!H$4=LinkRpt!H$2,VLOOKUP(LinkRpt!$A53,Rpt,LinkRpt!H$2+1),"")</f>
        <v>0</v>
      </c>
      <c r="BE57" s="182" t="str">
        <f>IF(LinkRpt!I$4=LinkRpt!I$2,VLOOKUP(LinkRpt!$A53,Rpt,LinkRpt!I$2+1),"")</f>
        <v/>
      </c>
      <c r="BF57" s="182" t="str">
        <f>IF(LinkRpt!J$4=LinkRpt!J$2,VLOOKUP(LinkRpt!$A53,Rpt,LinkRpt!J$2+1),"")</f>
        <v/>
      </c>
      <c r="BG57" s="182" t="str">
        <f>IF(LinkRpt!K$4=LinkRpt!K$2,VLOOKUP(LinkRpt!$A53,Rpt,LinkRpt!K$2+1),"")</f>
        <v/>
      </c>
      <c r="BH57" s="182" t="str">
        <f>IF(LinkRpt!L$4=LinkRpt!L$2,VLOOKUP(LinkRpt!$A53,Rpt,LinkRpt!L$2+1),"")</f>
        <v/>
      </c>
      <c r="BI57" s="182" t="str">
        <f>IF(LinkRpt!M$4=LinkRpt!M$2,VLOOKUP(LinkRpt!$A53,Rpt,LinkRpt!M$2+1),"")</f>
        <v/>
      </c>
      <c r="BJ57" s="182" t="str">
        <f>IF(LinkRpt!N$4=LinkRpt!N$2,VLOOKUP(LinkRpt!$A53,Rpt,LinkRpt!N$2+1),"")</f>
        <v/>
      </c>
      <c r="BK57" s="182" t="str">
        <f>IF(LinkRpt!O$4=LinkRpt!O$2,VLOOKUP(LinkRpt!$A53,Rpt,LinkRpt!O$2+1),"")</f>
        <v/>
      </c>
      <c r="BL57" s="182" t="str">
        <f>IF(LinkRpt!P$4=LinkRpt!P$2,VLOOKUP(LinkRpt!$A53,Rpt,LinkRpt!P$2+1),"")</f>
        <v/>
      </c>
      <c r="BM57" s="182" t="str">
        <f>IF(LinkRpt!Q$4=LinkRpt!Q$2,VLOOKUP(LinkRpt!$A53,Rpt,LinkRpt!Q$2+1),"")</f>
        <v/>
      </c>
      <c r="BN57" s="182" t="str">
        <f>IF(LinkRpt!R$4=LinkRpt!R$2,VLOOKUP(LinkRpt!$A53,Rpt,LinkRpt!R$2+1),"")</f>
        <v/>
      </c>
      <c r="BO57" s="182" t="str">
        <f>IF(LinkRpt!S$4=LinkRpt!S$2,VLOOKUP(LinkRpt!$A53,Rpt,LinkRpt!S$2+1),"")</f>
        <v/>
      </c>
      <c r="BP57" s="182" t="str">
        <f>IF(LinkRpt!T$4=LinkRpt!T$2,VLOOKUP(LinkRpt!$A53,Rpt,LinkRpt!T$2+1),"")</f>
        <v/>
      </c>
      <c r="BQ57" s="182" t="str">
        <f>IF(LinkRpt!U$4=LinkRpt!U$2,VLOOKUP(LinkRpt!$A53,Rpt,LinkRpt!U$2+1),"")</f>
        <v/>
      </c>
      <c r="BR57" s="182" t="str">
        <f>IF(LinkRpt!V$4=LinkRpt!V$2,VLOOKUP(LinkRpt!$A53,Rpt,LinkRpt!V$2+1),"")</f>
        <v/>
      </c>
      <c r="BS57" s="182" t="str">
        <f>IF(LinkRpt!W$4=LinkRpt!W$2,VLOOKUP(LinkRpt!$A53,Rpt,LinkRpt!W$2+1),"")</f>
        <v/>
      </c>
      <c r="BT57" s="182" t="str">
        <f>IF(LinkRpt!X$4=LinkRpt!X$2,VLOOKUP(LinkRpt!$A53,Rpt,LinkRpt!X$2+1),"")</f>
        <v/>
      </c>
      <c r="BU57" s="182" t="str">
        <f>IF(LinkRpt!Y$4=LinkRpt!Y$2,VLOOKUP(LinkRpt!$A53,Rpt,LinkRpt!Y$2+1),"")</f>
        <v/>
      </c>
      <c r="BV57" s="182" t="str">
        <f>IF(LinkRpt!Z$4=LinkRpt!Z$2,VLOOKUP(LinkRpt!$A53,Rpt,LinkRpt!Z$2+1),"")</f>
        <v/>
      </c>
      <c r="BW57" s="182" t="str">
        <f>IF(LinkRpt!AA$4=LinkRpt!AA$2,VLOOKUP(LinkRpt!$A53,Rpt,LinkRpt!AA$2+1),"")</f>
        <v/>
      </c>
      <c r="BX57" s="182" t="str">
        <f>IF(LinkRpt!AB$4=LinkRpt!AB$2,VLOOKUP(LinkRpt!$A53,Rpt,LinkRpt!AB$2+1),"")</f>
        <v/>
      </c>
      <c r="BY57" s="182" t="str">
        <f>IF(LinkRpt!AC$4=LinkRpt!AC$2,VLOOKUP(LinkRpt!$A53,Rpt,LinkRpt!AC$2+1),"")</f>
        <v/>
      </c>
      <c r="BZ57" s="182" t="str">
        <f>IF(LinkRpt!AD$4=LinkRpt!AD$2,VLOOKUP(LinkRpt!$A53,Rpt,LinkRpt!AD$2+1),"")</f>
        <v/>
      </c>
      <c r="CA57" s="182" t="str">
        <f>IF(LinkRpt!AE$4=LinkRpt!AE$2,VLOOKUP(LinkRpt!$A53,Rpt,LinkRpt!AE$2+1),"")</f>
        <v/>
      </c>
      <c r="CB57" s="182">
        <f t="shared" si="6"/>
        <v>48000</v>
      </c>
      <c r="CC57" s="15">
        <v>1500</v>
      </c>
      <c r="CD57" s="16">
        <v>1500</v>
      </c>
      <c r="CE57" s="15">
        <v>1000</v>
      </c>
      <c r="CF57" s="16">
        <v>1000</v>
      </c>
      <c r="CG57" s="15">
        <v>5000</v>
      </c>
      <c r="CH57" s="16">
        <v>5000</v>
      </c>
      <c r="CI57" s="15">
        <v>8000</v>
      </c>
      <c r="CJ57" s="16">
        <f>1500+0</f>
        <v>1500</v>
      </c>
      <c r="CK57" s="15"/>
      <c r="CL57" s="16"/>
      <c r="CM57" s="18">
        <v>4620</v>
      </c>
      <c r="CN57" s="16">
        <v>0</v>
      </c>
      <c r="CO57" s="18">
        <v>4620</v>
      </c>
      <c r="CP57" s="16">
        <v>0</v>
      </c>
      <c r="CQ57" s="18">
        <v>4620</v>
      </c>
      <c r="CR57" s="16"/>
      <c r="CS57" s="18">
        <v>4620</v>
      </c>
      <c r="CT57" s="16">
        <v>15000</v>
      </c>
      <c r="CU57" s="18">
        <v>4620</v>
      </c>
      <c r="CV57" s="16"/>
      <c r="CW57" s="18">
        <v>4620</v>
      </c>
      <c r="CX57" s="16"/>
      <c r="CY57" s="18">
        <v>4620</v>
      </c>
      <c r="CZ57" s="16"/>
      <c r="DA57" s="18">
        <v>4620</v>
      </c>
      <c r="DB57" s="16"/>
      <c r="DC57" s="18">
        <v>4620</v>
      </c>
      <c r="DD57" s="16">
        <v>24000</v>
      </c>
      <c r="DE57" s="85"/>
      <c r="DF57" s="16"/>
      <c r="DG57" s="85"/>
      <c r="DH57" s="16"/>
      <c r="DI57" s="85"/>
      <c r="DJ57" s="16"/>
      <c r="DK57" s="82"/>
      <c r="DL57" s="85"/>
      <c r="DM57" s="16"/>
      <c r="DN57" s="85"/>
      <c r="DO57" s="16"/>
      <c r="DP57" s="85"/>
      <c r="DQ57" s="16"/>
      <c r="DR57" s="85"/>
      <c r="DS57" s="16"/>
      <c r="DT57" s="85"/>
      <c r="DU57" s="16"/>
      <c r="DV57" s="85"/>
      <c r="DW57" s="16"/>
      <c r="DX57" s="85"/>
      <c r="DY57" s="16"/>
      <c r="DZ57" s="85"/>
      <c r="EA57" s="16"/>
      <c r="EB57" s="85"/>
      <c r="EC57" s="16"/>
      <c r="ED57" s="85"/>
      <c r="EE57" s="16"/>
      <c r="EF57" s="85"/>
      <c r="EG57" s="16"/>
      <c r="EH57" s="17"/>
      <c r="EI57" s="16"/>
      <c r="EJ57" s="19"/>
      <c r="EK57" s="17"/>
      <c r="EL57" s="16"/>
      <c r="EM57" s="17"/>
      <c r="EN57" s="16"/>
      <c r="EO57" s="17"/>
      <c r="EP57" s="16"/>
      <c r="EQ57" s="17"/>
      <c r="ER57" s="16"/>
      <c r="ES57" s="17"/>
      <c r="ET57" s="16"/>
      <c r="EU57" s="17"/>
      <c r="EV57" s="16"/>
      <c r="EW57" s="15"/>
      <c r="EX57" s="16"/>
      <c r="EY57" s="15"/>
      <c r="EZ57" s="16"/>
      <c r="FA57" s="15"/>
      <c r="FB57" s="16"/>
      <c r="FC57" s="15"/>
      <c r="FD57" s="16"/>
      <c r="FE57" s="15"/>
      <c r="FF57" s="16"/>
      <c r="FG57" s="15"/>
      <c r="FH57" s="16"/>
      <c r="FI57" s="20">
        <f t="shared" si="2"/>
        <v>57080</v>
      </c>
      <c r="FJ57" s="20">
        <f t="shared" si="3"/>
        <v>48000</v>
      </c>
      <c r="FK57" s="21">
        <f t="shared" si="4"/>
        <v>9080</v>
      </c>
      <c r="FL57" s="1" t="str">
        <f t="shared" si="7"/>
        <v/>
      </c>
    </row>
    <row r="58" spans="1:168" ht="25.5" customHeight="1">
      <c r="A58" s="239">
        <v>2200050</v>
      </c>
      <c r="B58" s="25" t="s">
        <v>636</v>
      </c>
      <c r="C58" s="239" t="s">
        <v>637</v>
      </c>
      <c r="D58" s="9" t="s">
        <v>1414</v>
      </c>
      <c r="E58" s="9" t="s">
        <v>1411</v>
      </c>
      <c r="F58" s="83" t="s">
        <v>638</v>
      </c>
      <c r="G58" s="142"/>
      <c r="H58" s="84" t="s">
        <v>1552</v>
      </c>
      <c r="I58" s="314"/>
      <c r="J58" s="84"/>
      <c r="K58" s="62">
        <v>5600</v>
      </c>
      <c r="L58" s="84" t="s">
        <v>1564</v>
      </c>
      <c r="M58" s="246">
        <f t="shared" si="0"/>
        <v>50780</v>
      </c>
      <c r="N58" s="14">
        <f t="shared" si="5"/>
        <v>10720</v>
      </c>
      <c r="O58" s="15">
        <v>1500</v>
      </c>
      <c r="P58" s="15">
        <v>1000</v>
      </c>
      <c r="Q58" s="15">
        <v>5000</v>
      </c>
      <c r="R58" s="15">
        <v>8000</v>
      </c>
      <c r="S58" s="182"/>
      <c r="T58" s="16">
        <v>1500</v>
      </c>
      <c r="U58" s="16">
        <f>500+500</f>
        <v>1000</v>
      </c>
      <c r="V58" s="16">
        <v>5000</v>
      </c>
      <c r="W58" s="16">
        <v>8000</v>
      </c>
      <c r="X58" s="182"/>
      <c r="Y58" s="16">
        <f>IF(($CB58-SUM($T58:X58))&gt;=$K58*0.7,$K58*0.7,($CB58-SUM($T58:X58)))</f>
        <v>3919.9999999999995</v>
      </c>
      <c r="Z58" s="16">
        <f>IF(($CB58-SUM($T58:Y58))&gt;=$K58*0.7,$K58*0.7,($CB58-SUM($T58:Y58)))</f>
        <v>3919.9999999999995</v>
      </c>
      <c r="AA58" s="16">
        <f>IF(($CB58-SUM($T58:Z58))&gt;=$K58*0.7,$K58*0.7,($CB58-SUM($T58:Z58)))</f>
        <v>3919.9999999999995</v>
      </c>
      <c r="AB58" s="16">
        <f>IF(($CB58-SUM($T58:AA58))&gt;=$K58*0.7,$K58*0.7,($CB58-SUM($T58:AA58)))</f>
        <v>3919.9999999999995</v>
      </c>
      <c r="AC58" s="16">
        <f>IF(($CB58-SUM($T58:AB58))&gt;=$K58*0.7,$K58*0.7,($CB58-SUM($T58:AB58)))</f>
        <v>3919.9999999999995</v>
      </c>
      <c r="AD58" s="16">
        <f>IF(($CB58-SUM($T58:AC58))&gt;=$K58*0.7,$K58*0.7,($CB58-SUM($T58:AC58)))</f>
        <v>3919.9999999999995</v>
      </c>
      <c r="AE58" s="16">
        <f>IF(($CB58-SUM($T58:AD58))&gt;=$K58*0.7,$K58*0.7,($CB58-SUM($T58:AD58)))</f>
        <v>1040</v>
      </c>
      <c r="AF58" s="16">
        <f>IF(($CB58-SUM($T58:AE58))&gt;=$K58*0.7,$K58*0.7,($CB58-SUM($T58:AE58)))</f>
        <v>0</v>
      </c>
      <c r="AG58" s="16">
        <f>IF(($CB58-SUM($T58:AF58))&gt;=$K58*0.7,$K58*0.7,($CB58-SUM($T58:AF58)))</f>
        <v>0</v>
      </c>
      <c r="AH58" s="16">
        <f>IF(($CB58-SUM($T58:AG58))&gt;=$K58*0.7,$K58*0.7,($CB58-SUM($T58:AG58)))</f>
        <v>0</v>
      </c>
      <c r="AI58" s="16">
        <f>IF(($CB58-SUM($T58:AH58))&gt;=$K58*0.7,$K58*0.7,($CB58-SUM($T58:AH58)))</f>
        <v>0</v>
      </c>
      <c r="AJ58" s="16">
        <f>IF(($CB58-SUM($T58:AI58))&gt;=$K58*0.7,$K58*0.7,($CB58-SUM($T58:AI58)))</f>
        <v>0</v>
      </c>
      <c r="AK58" s="16">
        <f>IF(($CB58-SUM($T58:AJ58))&gt;=$K58*0.7,$K58*0.7,($CB58-SUM($T58:AJ58)))</f>
        <v>0</v>
      </c>
      <c r="AL58" s="16">
        <f>IF(($CB58-SUM($T58:AK58))&gt;=$K58*0.7,$K58*0.7,($CB58-SUM($T58:AK58)))</f>
        <v>0</v>
      </c>
      <c r="AM58" s="16">
        <f>IF(($CB58-SUM($T58:AL58))&gt;=$K58*0.7,$K58*0.7,($CB58-SUM($T58:AL58)))</f>
        <v>0</v>
      </c>
      <c r="AN58" s="16">
        <f>IF(($CB58-SUM($T58:AM58))&gt;=$K58*0.7,$K58*0.7,($CB58-SUM($T58:AM58)))</f>
        <v>0</v>
      </c>
      <c r="AO58" s="16">
        <f>IF(($CB58-SUM($T58:AN58))&gt;=$K58*0.7,$K58*0.7,($CB58-SUM($T58:AN58)))</f>
        <v>0</v>
      </c>
      <c r="AP58" s="16">
        <f>IF(($CB58-SUM($T58:AO58))&gt;=$K58*0.7,$K58*0.7,($CB58-SUM($T58:AO58)))</f>
        <v>0</v>
      </c>
      <c r="AQ58" s="16">
        <f>IF(($CB58-SUM($T58:AP58))&gt;=$K58*0.7,$K58*0.7,($CB58-SUM($T58:AP58)))</f>
        <v>0</v>
      </c>
      <c r="AR58" s="16">
        <f>IF(($CB58-SUM($T58:AQ58))&gt;=$K58*0.7,$K58*0.7,($CB58-SUM($T58:AQ58)))</f>
        <v>0</v>
      </c>
      <c r="AS58" s="16">
        <f>IF(($CB58-SUM($T58:AR58))&gt;=$K58*0.7,$K58*0.7,($CB58-SUM($T58:AR58)))</f>
        <v>0</v>
      </c>
      <c r="AT58" s="16">
        <f>IF(($CB58-SUM($T58:AS58))&gt;=$K58*0.7,$K58*0.7,($CB58-SUM($T58:AS58)))</f>
        <v>0</v>
      </c>
      <c r="AU58" s="16">
        <f>IF(($CB58-SUM($T58:AT58))&gt;=$K58*0.7,$K58*0.7,($CB58-SUM($T58:AT58)))</f>
        <v>0</v>
      </c>
      <c r="AV58" s="16">
        <f>IF(($CB58-SUM($T58:AU58))&gt;=$K58*0.7,$K58*0.7,($CB58-SUM($T58:AU58)))</f>
        <v>0</v>
      </c>
      <c r="AW58" s="182">
        <f t="shared" si="1"/>
        <v>40060</v>
      </c>
      <c r="AX58" s="182">
        <f>IF(LinkRpt!B$4=LinkRpt!B$2,VLOOKUP(LinkRpt!$A54,Rpt,LinkRpt!B$2+1),"")</f>
        <v>40060</v>
      </c>
      <c r="AY58" s="182">
        <f>IF(LinkRpt!C$4=LinkRpt!C$2,VLOOKUP(LinkRpt!$A54,Rpt,LinkRpt!C$2+1),"")</f>
        <v>0</v>
      </c>
      <c r="AZ58" s="182">
        <f>IF(LinkRpt!D$4=LinkRpt!D$2,VLOOKUP(LinkRpt!$A54,Rpt,LinkRpt!D$2+1),"")</f>
        <v>0</v>
      </c>
      <c r="BA58" s="182" t="str">
        <f>IF(LinkRpt!E$4=LinkRpt!E$2,VLOOKUP(LinkRpt!$A54,Rpt,LinkRpt!E$2+1),"")</f>
        <v/>
      </c>
      <c r="BB58" s="182">
        <f>IF(LinkRpt!F$4=LinkRpt!F$2,VLOOKUP(LinkRpt!$A54,Rpt,LinkRpt!F$2+1),"")</f>
        <v>0</v>
      </c>
      <c r="BC58" s="182">
        <f>IF(LinkRpt!G$4=LinkRpt!G$2,VLOOKUP(LinkRpt!$A54,Rpt,LinkRpt!G$2+1),"")</f>
        <v>0</v>
      </c>
      <c r="BD58" s="182">
        <f>IF(LinkRpt!H$4=LinkRpt!H$2,VLOOKUP(LinkRpt!$A54,Rpt,LinkRpt!H$2+1),"")</f>
        <v>0</v>
      </c>
      <c r="BE58" s="182" t="str">
        <f>IF(LinkRpt!I$4=LinkRpt!I$2,VLOOKUP(LinkRpt!$A54,Rpt,LinkRpt!I$2+1),"")</f>
        <v/>
      </c>
      <c r="BF58" s="182" t="str">
        <f>IF(LinkRpt!J$4=LinkRpt!J$2,VLOOKUP(LinkRpt!$A54,Rpt,LinkRpt!J$2+1),"")</f>
        <v/>
      </c>
      <c r="BG58" s="182" t="str">
        <f>IF(LinkRpt!K$4=LinkRpt!K$2,VLOOKUP(LinkRpt!$A54,Rpt,LinkRpt!K$2+1),"")</f>
        <v/>
      </c>
      <c r="BH58" s="182" t="str">
        <f>IF(LinkRpt!L$4=LinkRpt!L$2,VLOOKUP(LinkRpt!$A54,Rpt,LinkRpt!L$2+1),"")</f>
        <v/>
      </c>
      <c r="BI58" s="182" t="str">
        <f>IF(LinkRpt!M$4=LinkRpt!M$2,VLOOKUP(LinkRpt!$A54,Rpt,LinkRpt!M$2+1),"")</f>
        <v/>
      </c>
      <c r="BJ58" s="182" t="str">
        <f>IF(LinkRpt!N$4=LinkRpt!N$2,VLOOKUP(LinkRpt!$A54,Rpt,LinkRpt!N$2+1),"")</f>
        <v/>
      </c>
      <c r="BK58" s="182" t="str">
        <f>IF(LinkRpt!O$4=LinkRpt!O$2,VLOOKUP(LinkRpt!$A54,Rpt,LinkRpt!O$2+1),"")</f>
        <v/>
      </c>
      <c r="BL58" s="182" t="str">
        <f>IF(LinkRpt!P$4=LinkRpt!P$2,VLOOKUP(LinkRpt!$A54,Rpt,LinkRpt!P$2+1),"")</f>
        <v/>
      </c>
      <c r="BM58" s="182" t="str">
        <f>IF(LinkRpt!Q$4=LinkRpt!Q$2,VLOOKUP(LinkRpt!$A54,Rpt,LinkRpt!Q$2+1),"")</f>
        <v/>
      </c>
      <c r="BN58" s="182" t="str">
        <f>IF(LinkRpt!R$4=LinkRpt!R$2,VLOOKUP(LinkRpt!$A54,Rpt,LinkRpt!R$2+1),"")</f>
        <v/>
      </c>
      <c r="BO58" s="182" t="str">
        <f>IF(LinkRpt!S$4=LinkRpt!S$2,VLOOKUP(LinkRpt!$A54,Rpt,LinkRpt!S$2+1),"")</f>
        <v/>
      </c>
      <c r="BP58" s="182" t="str">
        <f>IF(LinkRpt!T$4=LinkRpt!T$2,VLOOKUP(LinkRpt!$A54,Rpt,LinkRpt!T$2+1),"")</f>
        <v/>
      </c>
      <c r="BQ58" s="182" t="str">
        <f>IF(LinkRpt!U$4=LinkRpt!U$2,VLOOKUP(LinkRpt!$A54,Rpt,LinkRpt!U$2+1),"")</f>
        <v/>
      </c>
      <c r="BR58" s="182" t="str">
        <f>IF(LinkRpt!V$4=LinkRpt!V$2,VLOOKUP(LinkRpt!$A54,Rpt,LinkRpt!V$2+1),"")</f>
        <v/>
      </c>
      <c r="BS58" s="182" t="str">
        <f>IF(LinkRpt!W$4=LinkRpt!W$2,VLOOKUP(LinkRpt!$A54,Rpt,LinkRpt!W$2+1),"")</f>
        <v/>
      </c>
      <c r="BT58" s="182" t="str">
        <f>IF(LinkRpt!X$4=LinkRpt!X$2,VLOOKUP(LinkRpt!$A54,Rpt,LinkRpt!X$2+1),"")</f>
        <v/>
      </c>
      <c r="BU58" s="182" t="str">
        <f>IF(LinkRpt!Y$4=LinkRpt!Y$2,VLOOKUP(LinkRpt!$A54,Rpt,LinkRpt!Y$2+1),"")</f>
        <v/>
      </c>
      <c r="BV58" s="182" t="str">
        <f>IF(LinkRpt!Z$4=LinkRpt!Z$2,VLOOKUP(LinkRpt!$A54,Rpt,LinkRpt!Z$2+1),"")</f>
        <v/>
      </c>
      <c r="BW58" s="182" t="str">
        <f>IF(LinkRpt!AA$4=LinkRpt!AA$2,VLOOKUP(LinkRpt!$A54,Rpt,LinkRpt!AA$2+1),"")</f>
        <v/>
      </c>
      <c r="BX58" s="182" t="str">
        <f>IF(LinkRpt!AB$4=LinkRpt!AB$2,VLOOKUP(LinkRpt!$A54,Rpt,LinkRpt!AB$2+1),"")</f>
        <v/>
      </c>
      <c r="BY58" s="182" t="str">
        <f>IF(LinkRpt!AC$4=LinkRpt!AC$2,VLOOKUP(LinkRpt!$A54,Rpt,LinkRpt!AC$2+1),"")</f>
        <v/>
      </c>
      <c r="BZ58" s="182" t="str">
        <f>IF(LinkRpt!AD$4=LinkRpt!AD$2,VLOOKUP(LinkRpt!$A54,Rpt,LinkRpt!AD$2+1),"")</f>
        <v/>
      </c>
      <c r="CA58" s="182" t="str">
        <f>IF(LinkRpt!AE$4=LinkRpt!AE$2,VLOOKUP(LinkRpt!$A54,Rpt,LinkRpt!AE$2+1),"")</f>
        <v/>
      </c>
      <c r="CB58" s="182">
        <f t="shared" si="6"/>
        <v>40060</v>
      </c>
      <c r="CC58" s="15">
        <v>1500</v>
      </c>
      <c r="CD58" s="16">
        <v>1500</v>
      </c>
      <c r="CE58" s="15">
        <v>1000</v>
      </c>
      <c r="CF58" s="16">
        <f>500+500</f>
        <v>1000</v>
      </c>
      <c r="CG58" s="15">
        <v>5000</v>
      </c>
      <c r="CH58" s="16">
        <v>5000</v>
      </c>
      <c r="CI58" s="15">
        <v>8000</v>
      </c>
      <c r="CJ58" s="16">
        <v>8000</v>
      </c>
      <c r="CK58" s="15"/>
      <c r="CL58" s="16"/>
      <c r="CM58" s="18">
        <v>3920</v>
      </c>
      <c r="CN58" s="16">
        <v>0</v>
      </c>
      <c r="CO58" s="18">
        <v>3920</v>
      </c>
      <c r="CP58" s="16">
        <v>0</v>
      </c>
      <c r="CQ58" s="18">
        <v>3920</v>
      </c>
      <c r="CR58" s="16">
        <v>0</v>
      </c>
      <c r="CS58" s="18">
        <v>3920</v>
      </c>
      <c r="CT58" s="16">
        <v>14560</v>
      </c>
      <c r="CU58" s="18">
        <v>3920</v>
      </c>
      <c r="CV58" s="16"/>
      <c r="CW58" s="18">
        <v>3920</v>
      </c>
      <c r="CX58" s="16"/>
      <c r="CY58" s="18">
        <v>3920</v>
      </c>
      <c r="CZ58" s="16"/>
      <c r="DA58" s="18">
        <v>3920</v>
      </c>
      <c r="DB58" s="16"/>
      <c r="DC58" s="18">
        <v>3920</v>
      </c>
      <c r="DD58" s="16">
        <v>10000</v>
      </c>
      <c r="DE58" s="85"/>
      <c r="DF58" s="16"/>
      <c r="DG58" s="85"/>
      <c r="DH58" s="16"/>
      <c r="DI58" s="85"/>
      <c r="DJ58" s="16"/>
      <c r="DK58" s="82"/>
      <c r="DL58" s="85"/>
      <c r="DM58" s="16"/>
      <c r="DN58" s="85"/>
      <c r="DO58" s="16"/>
      <c r="DP58" s="85"/>
      <c r="DQ58" s="16"/>
      <c r="DR58" s="85"/>
      <c r="DS58" s="16"/>
      <c r="DT58" s="85"/>
      <c r="DU58" s="16"/>
      <c r="DV58" s="85"/>
      <c r="DW58" s="16"/>
      <c r="DX58" s="85"/>
      <c r="DY58" s="16"/>
      <c r="DZ58" s="85"/>
      <c r="EA58" s="16"/>
      <c r="EB58" s="85"/>
      <c r="EC58" s="16"/>
      <c r="ED58" s="85"/>
      <c r="EE58" s="16"/>
      <c r="EF58" s="85"/>
      <c r="EG58" s="16"/>
      <c r="EH58" s="17"/>
      <c r="EI58" s="16"/>
      <c r="EJ58" s="19"/>
      <c r="EK58" s="17"/>
      <c r="EL58" s="16"/>
      <c r="EM58" s="17"/>
      <c r="EN58" s="16"/>
      <c r="EO58" s="17"/>
      <c r="EP58" s="16"/>
      <c r="EQ58" s="17"/>
      <c r="ER58" s="16"/>
      <c r="ES58" s="17"/>
      <c r="ET58" s="16"/>
      <c r="EU58" s="17"/>
      <c r="EV58" s="16"/>
      <c r="EW58" s="15"/>
      <c r="EX58" s="16"/>
      <c r="EY58" s="15"/>
      <c r="EZ58" s="16"/>
      <c r="FA58" s="15"/>
      <c r="FB58" s="16"/>
      <c r="FC58" s="15"/>
      <c r="FD58" s="16"/>
      <c r="FE58" s="15"/>
      <c r="FF58" s="16"/>
      <c r="FG58" s="15"/>
      <c r="FH58" s="16"/>
      <c r="FI58" s="20">
        <f t="shared" si="2"/>
        <v>50780</v>
      </c>
      <c r="FJ58" s="20">
        <f t="shared" si="3"/>
        <v>40060</v>
      </c>
      <c r="FK58" s="21">
        <f t="shared" si="4"/>
        <v>10720</v>
      </c>
      <c r="FL58" s="1" t="str">
        <f t="shared" si="7"/>
        <v/>
      </c>
    </row>
    <row r="59" spans="1:168" ht="25.5" customHeight="1">
      <c r="A59" s="239">
        <v>2200051</v>
      </c>
      <c r="B59" s="25" t="s">
        <v>640</v>
      </c>
      <c r="C59" s="239" t="s">
        <v>641</v>
      </c>
      <c r="D59" s="9" t="s">
        <v>1414</v>
      </c>
      <c r="E59" s="9" t="s">
        <v>1411</v>
      </c>
      <c r="F59" s="83" t="s">
        <v>642</v>
      </c>
      <c r="G59" s="22" t="s">
        <v>383</v>
      </c>
      <c r="H59" s="24" t="s">
        <v>1417</v>
      </c>
      <c r="I59" s="313"/>
      <c r="J59" s="24"/>
      <c r="K59" s="62">
        <v>6200</v>
      </c>
      <c r="L59" s="24" t="s">
        <v>1564</v>
      </c>
      <c r="M59" s="246">
        <f t="shared" si="0"/>
        <v>54560</v>
      </c>
      <c r="N59" s="14">
        <f t="shared" si="5"/>
        <v>13020</v>
      </c>
      <c r="O59" s="15">
        <v>1500</v>
      </c>
      <c r="P59" s="15">
        <v>1000</v>
      </c>
      <c r="Q59" s="15">
        <v>5000</v>
      </c>
      <c r="R59" s="15">
        <v>8000</v>
      </c>
      <c r="S59" s="182"/>
      <c r="T59" s="16">
        <v>1500</v>
      </c>
      <c r="U59" s="16">
        <f>500+500</f>
        <v>1000</v>
      </c>
      <c r="V59" s="16">
        <v>5000</v>
      </c>
      <c r="W59" s="16">
        <v>0</v>
      </c>
      <c r="X59" s="182"/>
      <c r="Y59" s="16">
        <f>IF(($CB59-SUM($T59:X59))&gt;=$K59*0.7,$K59*0.7,($CB59-SUM($T59:X59)))</f>
        <v>4340</v>
      </c>
      <c r="Z59" s="16">
        <f>IF(($CB59-SUM($T59:Y59))&gt;=$K59*0.7,$K59*0.7,($CB59-SUM($T59:Y59)))</f>
        <v>4340</v>
      </c>
      <c r="AA59" s="16">
        <f>IF(($CB59-SUM($T59:Z59))&gt;=$K59*0.7,$K59*0.7,($CB59-SUM($T59:Z59)))</f>
        <v>4340</v>
      </c>
      <c r="AB59" s="16">
        <f>IF(($CB59-SUM($T59:AA59))&gt;=$K59*0.7,$K59*0.7,($CB59-SUM($T59:AA59)))</f>
        <v>4340</v>
      </c>
      <c r="AC59" s="16">
        <f>IF(($CB59-SUM($T59:AB59))&gt;=$K59*0.7,$K59*0.7,($CB59-SUM($T59:AB59)))</f>
        <v>4340</v>
      </c>
      <c r="AD59" s="16">
        <f>IF(($CB59-SUM($T59:AC59))&gt;=$K59*0.7,$K59*0.7,($CB59-SUM($T59:AC59)))</f>
        <v>4340</v>
      </c>
      <c r="AE59" s="16">
        <f>IF(($CB59-SUM($T59:AD59))&gt;=$K59*0.7,$K59*0.7,($CB59-SUM($T59:AD59)))</f>
        <v>4340</v>
      </c>
      <c r="AF59" s="16">
        <f>IF(($CB59-SUM($T59:AE59))&gt;=$K59*0.7,$K59*0.7,($CB59-SUM($T59:AE59)))</f>
        <v>3660</v>
      </c>
      <c r="AG59" s="16">
        <f>IF(($CB59-SUM($T59:AF59))&gt;=$K59*0.7,$K59*0.7,($CB59-SUM($T59:AF59)))</f>
        <v>0</v>
      </c>
      <c r="AH59" s="16">
        <f>IF(($CB59-SUM($T59:AG59))&gt;=$K59*0.7,$K59*0.7,($CB59-SUM($T59:AG59)))</f>
        <v>0</v>
      </c>
      <c r="AI59" s="16">
        <f>IF(($CB59-SUM($T59:AH59))&gt;=$K59*0.7,$K59*0.7,($CB59-SUM($T59:AH59)))</f>
        <v>0</v>
      </c>
      <c r="AJ59" s="16">
        <f>IF(($CB59-SUM($T59:AI59))&gt;=$K59*0.7,$K59*0.7,($CB59-SUM($T59:AI59)))</f>
        <v>0</v>
      </c>
      <c r="AK59" s="16">
        <f>IF(($CB59-SUM($T59:AJ59))&gt;=$K59*0.7,$K59*0.7,($CB59-SUM($T59:AJ59)))</f>
        <v>0</v>
      </c>
      <c r="AL59" s="16">
        <f>IF(($CB59-SUM($T59:AK59))&gt;=$K59*0.7,$K59*0.7,($CB59-SUM($T59:AK59)))</f>
        <v>0</v>
      </c>
      <c r="AM59" s="16">
        <f>IF(($CB59-SUM($T59:AL59))&gt;=$K59*0.7,$K59*0.7,($CB59-SUM($T59:AL59)))</f>
        <v>0</v>
      </c>
      <c r="AN59" s="16">
        <f>IF(($CB59-SUM($T59:AM59))&gt;=$K59*0.7,$K59*0.7,($CB59-SUM($T59:AM59)))</f>
        <v>0</v>
      </c>
      <c r="AO59" s="16">
        <f>IF(($CB59-SUM($T59:AN59))&gt;=$K59*0.7,$K59*0.7,($CB59-SUM($T59:AN59)))</f>
        <v>0</v>
      </c>
      <c r="AP59" s="16">
        <f>IF(($CB59-SUM($T59:AO59))&gt;=$K59*0.7,$K59*0.7,($CB59-SUM($T59:AO59)))</f>
        <v>0</v>
      </c>
      <c r="AQ59" s="16">
        <f>IF(($CB59-SUM($T59:AP59))&gt;=$K59*0.7,$K59*0.7,($CB59-SUM($T59:AP59)))</f>
        <v>0</v>
      </c>
      <c r="AR59" s="16">
        <f>IF(($CB59-SUM($T59:AQ59))&gt;=$K59*0.7,$K59*0.7,($CB59-SUM($T59:AQ59)))</f>
        <v>0</v>
      </c>
      <c r="AS59" s="16">
        <f>IF(($CB59-SUM($T59:AR59))&gt;=$K59*0.7,$K59*0.7,($CB59-SUM($T59:AR59)))</f>
        <v>0</v>
      </c>
      <c r="AT59" s="16">
        <f>IF(($CB59-SUM($T59:AS59))&gt;=$K59*0.7,$K59*0.7,($CB59-SUM($T59:AS59)))</f>
        <v>0</v>
      </c>
      <c r="AU59" s="16">
        <f>IF(($CB59-SUM($T59:AT59))&gt;=$K59*0.7,$K59*0.7,($CB59-SUM($T59:AT59)))</f>
        <v>0</v>
      </c>
      <c r="AV59" s="16">
        <f>IF(($CB59-SUM($T59:AU59))&gt;=$K59*0.7,$K59*0.7,($CB59-SUM($T59:AU59)))</f>
        <v>0</v>
      </c>
      <c r="AW59" s="182">
        <f t="shared" si="1"/>
        <v>41540</v>
      </c>
      <c r="AX59" s="182">
        <f>IF(LinkRpt!B$4=LinkRpt!B$2,VLOOKUP(LinkRpt!$A55,Rpt,LinkRpt!B$2+1),"")</f>
        <v>41540</v>
      </c>
      <c r="AY59" s="182">
        <f>IF(LinkRpt!C$4=LinkRpt!C$2,VLOOKUP(LinkRpt!$A55,Rpt,LinkRpt!C$2+1),"")</f>
        <v>0</v>
      </c>
      <c r="AZ59" s="182">
        <f>IF(LinkRpt!D$4=LinkRpt!D$2,VLOOKUP(LinkRpt!$A55,Rpt,LinkRpt!D$2+1),"")</f>
        <v>0</v>
      </c>
      <c r="BA59" s="182" t="str">
        <f>IF(LinkRpt!E$4=LinkRpt!E$2,VLOOKUP(LinkRpt!$A55,Rpt,LinkRpt!E$2+1),"")</f>
        <v/>
      </c>
      <c r="BB59" s="182">
        <f>IF(LinkRpt!F$4=LinkRpt!F$2,VLOOKUP(LinkRpt!$A55,Rpt,LinkRpt!F$2+1),"")</f>
        <v>0</v>
      </c>
      <c r="BC59" s="182">
        <f>IF(LinkRpt!G$4=LinkRpt!G$2,VLOOKUP(LinkRpt!$A55,Rpt,LinkRpt!G$2+1),"")</f>
        <v>0</v>
      </c>
      <c r="BD59" s="182">
        <f>IF(LinkRpt!H$4=LinkRpt!H$2,VLOOKUP(LinkRpt!$A55,Rpt,LinkRpt!H$2+1),"")</f>
        <v>0</v>
      </c>
      <c r="BE59" s="182" t="str">
        <f>IF(LinkRpt!I$4=LinkRpt!I$2,VLOOKUP(LinkRpt!$A55,Rpt,LinkRpt!I$2+1),"")</f>
        <v/>
      </c>
      <c r="BF59" s="182" t="str">
        <f>IF(LinkRpt!J$4=LinkRpt!J$2,VLOOKUP(LinkRpt!$A55,Rpt,LinkRpt!J$2+1),"")</f>
        <v/>
      </c>
      <c r="BG59" s="182" t="str">
        <f>IF(LinkRpt!K$4=LinkRpt!K$2,VLOOKUP(LinkRpt!$A55,Rpt,LinkRpt!K$2+1),"")</f>
        <v/>
      </c>
      <c r="BH59" s="182" t="str">
        <f>IF(LinkRpt!L$4=LinkRpt!L$2,VLOOKUP(LinkRpt!$A55,Rpt,LinkRpt!L$2+1),"")</f>
        <v/>
      </c>
      <c r="BI59" s="182" t="str">
        <f>IF(LinkRpt!M$4=LinkRpt!M$2,VLOOKUP(LinkRpt!$A55,Rpt,LinkRpt!M$2+1),"")</f>
        <v/>
      </c>
      <c r="BJ59" s="182" t="str">
        <f>IF(LinkRpt!N$4=LinkRpt!N$2,VLOOKUP(LinkRpt!$A55,Rpt,LinkRpt!N$2+1),"")</f>
        <v/>
      </c>
      <c r="BK59" s="182" t="str">
        <f>IF(LinkRpt!O$4=LinkRpt!O$2,VLOOKUP(LinkRpt!$A55,Rpt,LinkRpt!O$2+1),"")</f>
        <v/>
      </c>
      <c r="BL59" s="182" t="str">
        <f>IF(LinkRpt!P$4=LinkRpt!P$2,VLOOKUP(LinkRpt!$A55,Rpt,LinkRpt!P$2+1),"")</f>
        <v/>
      </c>
      <c r="BM59" s="182" t="str">
        <f>IF(LinkRpt!Q$4=LinkRpt!Q$2,VLOOKUP(LinkRpt!$A55,Rpt,LinkRpt!Q$2+1),"")</f>
        <v/>
      </c>
      <c r="BN59" s="182" t="str">
        <f>IF(LinkRpt!R$4=LinkRpt!R$2,VLOOKUP(LinkRpt!$A55,Rpt,LinkRpt!R$2+1),"")</f>
        <v/>
      </c>
      <c r="BO59" s="182" t="str">
        <f>IF(LinkRpt!S$4=LinkRpt!S$2,VLOOKUP(LinkRpt!$A55,Rpt,LinkRpt!S$2+1),"")</f>
        <v/>
      </c>
      <c r="BP59" s="182" t="str">
        <f>IF(LinkRpt!T$4=LinkRpt!T$2,VLOOKUP(LinkRpt!$A55,Rpt,LinkRpt!T$2+1),"")</f>
        <v/>
      </c>
      <c r="BQ59" s="182" t="str">
        <f>IF(LinkRpt!U$4=LinkRpt!U$2,VLOOKUP(LinkRpt!$A55,Rpt,LinkRpt!U$2+1),"")</f>
        <v/>
      </c>
      <c r="BR59" s="182" t="str">
        <f>IF(LinkRpt!V$4=LinkRpt!V$2,VLOOKUP(LinkRpt!$A55,Rpt,LinkRpt!V$2+1),"")</f>
        <v/>
      </c>
      <c r="BS59" s="182" t="str">
        <f>IF(LinkRpt!W$4=LinkRpt!W$2,VLOOKUP(LinkRpt!$A55,Rpt,LinkRpt!W$2+1),"")</f>
        <v/>
      </c>
      <c r="BT59" s="182" t="str">
        <f>IF(LinkRpt!X$4=LinkRpt!X$2,VLOOKUP(LinkRpt!$A55,Rpt,LinkRpt!X$2+1),"")</f>
        <v/>
      </c>
      <c r="BU59" s="182" t="str">
        <f>IF(LinkRpt!Y$4=LinkRpt!Y$2,VLOOKUP(LinkRpt!$A55,Rpt,LinkRpt!Y$2+1),"")</f>
        <v/>
      </c>
      <c r="BV59" s="182" t="str">
        <f>IF(LinkRpt!Z$4=LinkRpt!Z$2,VLOOKUP(LinkRpt!$A55,Rpt,LinkRpt!Z$2+1),"")</f>
        <v/>
      </c>
      <c r="BW59" s="182" t="str">
        <f>IF(LinkRpt!AA$4=LinkRpt!AA$2,VLOOKUP(LinkRpt!$A55,Rpt,LinkRpt!AA$2+1),"")</f>
        <v/>
      </c>
      <c r="BX59" s="182" t="str">
        <f>IF(LinkRpt!AB$4=LinkRpt!AB$2,VLOOKUP(LinkRpt!$A55,Rpt,LinkRpt!AB$2+1),"")</f>
        <v/>
      </c>
      <c r="BY59" s="182" t="str">
        <f>IF(LinkRpt!AC$4=LinkRpt!AC$2,VLOOKUP(LinkRpt!$A55,Rpt,LinkRpt!AC$2+1),"")</f>
        <v/>
      </c>
      <c r="BZ59" s="182" t="str">
        <f>IF(LinkRpt!AD$4=LinkRpt!AD$2,VLOOKUP(LinkRpt!$A55,Rpt,LinkRpt!AD$2+1),"")</f>
        <v/>
      </c>
      <c r="CA59" s="182" t="str">
        <f>IF(LinkRpt!AE$4=LinkRpt!AE$2,VLOOKUP(LinkRpt!$A55,Rpt,LinkRpt!AE$2+1),"")</f>
        <v/>
      </c>
      <c r="CB59" s="182">
        <f t="shared" si="6"/>
        <v>41540</v>
      </c>
      <c r="CC59" s="15">
        <v>1500</v>
      </c>
      <c r="CD59" s="16">
        <v>1500</v>
      </c>
      <c r="CE59" s="15">
        <v>1000</v>
      </c>
      <c r="CF59" s="16">
        <f>500+500</f>
        <v>1000</v>
      </c>
      <c r="CG59" s="15">
        <v>5000</v>
      </c>
      <c r="CH59" s="16">
        <v>5000</v>
      </c>
      <c r="CI59" s="15">
        <v>8000</v>
      </c>
      <c r="CJ59" s="16">
        <v>0</v>
      </c>
      <c r="CK59" s="15"/>
      <c r="CL59" s="16"/>
      <c r="CM59" s="18">
        <v>4340</v>
      </c>
      <c r="CN59" s="16">
        <v>0</v>
      </c>
      <c r="CO59" s="18">
        <v>4340</v>
      </c>
      <c r="CP59" s="16">
        <v>0</v>
      </c>
      <c r="CQ59" s="18">
        <v>4340</v>
      </c>
      <c r="CR59" s="16">
        <v>0</v>
      </c>
      <c r="CS59" s="18">
        <v>4340</v>
      </c>
      <c r="CT59" s="16">
        <v>25360</v>
      </c>
      <c r="CU59" s="18">
        <v>4340</v>
      </c>
      <c r="CV59" s="16">
        <v>4340</v>
      </c>
      <c r="CW59" s="18">
        <v>4340</v>
      </c>
      <c r="CX59" s="16"/>
      <c r="CY59" s="18">
        <v>4340</v>
      </c>
      <c r="CZ59" s="16"/>
      <c r="DA59" s="18">
        <v>4340</v>
      </c>
      <c r="DB59" s="16"/>
      <c r="DC59" s="18">
        <v>4340</v>
      </c>
      <c r="DD59" s="16">
        <v>4340</v>
      </c>
      <c r="DE59" s="85"/>
      <c r="DF59" s="16"/>
      <c r="DG59" s="85"/>
      <c r="DH59" s="16"/>
      <c r="DI59" s="85"/>
      <c r="DJ59" s="16"/>
      <c r="DK59" s="82"/>
      <c r="DL59" s="85"/>
      <c r="DM59" s="16"/>
      <c r="DN59" s="85"/>
      <c r="DO59" s="16"/>
      <c r="DP59" s="85"/>
      <c r="DQ59" s="16"/>
      <c r="DR59" s="85"/>
      <c r="DS59" s="16"/>
      <c r="DT59" s="85"/>
      <c r="DU59" s="16"/>
      <c r="DV59" s="85"/>
      <c r="DW59" s="16"/>
      <c r="DX59" s="85"/>
      <c r="DY59" s="16"/>
      <c r="DZ59" s="85"/>
      <c r="EA59" s="16"/>
      <c r="EB59" s="85"/>
      <c r="EC59" s="16"/>
      <c r="ED59" s="85"/>
      <c r="EE59" s="16"/>
      <c r="EF59" s="85"/>
      <c r="EG59" s="16"/>
      <c r="EH59" s="17"/>
      <c r="EI59" s="16"/>
      <c r="EJ59" s="19"/>
      <c r="EK59" s="17"/>
      <c r="EL59" s="16"/>
      <c r="EM59" s="17"/>
      <c r="EN59" s="16"/>
      <c r="EO59" s="17"/>
      <c r="EP59" s="16"/>
      <c r="EQ59" s="17"/>
      <c r="ER59" s="16"/>
      <c r="ES59" s="17"/>
      <c r="ET59" s="16"/>
      <c r="EU59" s="17"/>
      <c r="EV59" s="16"/>
      <c r="EW59" s="15"/>
      <c r="EX59" s="16"/>
      <c r="EY59" s="15"/>
      <c r="EZ59" s="16"/>
      <c r="FA59" s="15"/>
      <c r="FB59" s="16"/>
      <c r="FC59" s="15"/>
      <c r="FD59" s="16"/>
      <c r="FE59" s="15"/>
      <c r="FF59" s="16"/>
      <c r="FG59" s="15"/>
      <c r="FH59" s="16"/>
      <c r="FI59" s="20">
        <f t="shared" si="2"/>
        <v>54560</v>
      </c>
      <c r="FJ59" s="20">
        <f t="shared" si="3"/>
        <v>41540</v>
      </c>
      <c r="FK59" s="21">
        <f t="shared" si="4"/>
        <v>13020</v>
      </c>
      <c r="FL59" s="1" t="str">
        <f t="shared" si="7"/>
        <v/>
      </c>
    </row>
    <row r="60" spans="1:168" ht="25.5" customHeight="1">
      <c r="A60" s="239">
        <v>2200052</v>
      </c>
      <c r="B60" s="25" t="s">
        <v>106</v>
      </c>
      <c r="C60" s="239" t="s">
        <v>107</v>
      </c>
      <c r="D60" s="9" t="s">
        <v>1414</v>
      </c>
      <c r="E60" s="9" t="s">
        <v>1412</v>
      </c>
      <c r="F60" s="32" t="s">
        <v>108</v>
      </c>
      <c r="G60" s="209" t="s">
        <v>22</v>
      </c>
      <c r="H60" s="154" t="s">
        <v>109</v>
      </c>
      <c r="I60" s="318"/>
      <c r="J60" s="245" t="s">
        <v>1543</v>
      </c>
      <c r="K60" s="111">
        <v>5600</v>
      </c>
      <c r="L60" s="245" t="s">
        <v>109</v>
      </c>
      <c r="M60" s="246">
        <f t="shared" si="0"/>
        <v>29100</v>
      </c>
      <c r="N60" s="14">
        <f t="shared" si="5"/>
        <v>-960</v>
      </c>
      <c r="O60" s="15">
        <v>1500</v>
      </c>
      <c r="P60" s="15">
        <v>1000</v>
      </c>
      <c r="Q60" s="15">
        <v>5000</v>
      </c>
      <c r="R60" s="15">
        <v>2000</v>
      </c>
      <c r="S60" s="182"/>
      <c r="T60" s="16">
        <v>1500</v>
      </c>
      <c r="U60" s="16">
        <f>500+500</f>
        <v>1000</v>
      </c>
      <c r="V60" s="16">
        <v>5000</v>
      </c>
      <c r="W60" s="16">
        <v>8000</v>
      </c>
      <c r="X60" s="182"/>
      <c r="Y60" s="16">
        <f>IF(($CB60-SUM($T60:X60))&gt;=$K60*0.7,$K60*0.7,($CB60-SUM($T60:X60)))</f>
        <v>3919.9999999999995</v>
      </c>
      <c r="Z60" s="16">
        <f>IF(($CB60-SUM($T60:Y60))&gt;=$K60*0.7,$K60*0.7,($CB60-SUM($T60:Y60)))</f>
        <v>3919.9999999999995</v>
      </c>
      <c r="AA60" s="16">
        <f>IF(($CB60-SUM($T60:Z60))&gt;=$K60*0.7,$K60*0.7,($CB60-SUM($T60:Z60)))</f>
        <v>3919.9999999999995</v>
      </c>
      <c r="AB60" s="16">
        <f>IF(($CB60-SUM($T60:AA60))&gt;=$K60*0.7,$K60*0.7,($CB60-SUM($T60:AA60)))</f>
        <v>2800</v>
      </c>
      <c r="AC60" s="16">
        <f>IF(($CB60-SUM($T60:AB60))&gt;=$K60*0.7,$K60*0.7,($CB60-SUM($T60:AB60)))</f>
        <v>0</v>
      </c>
      <c r="AD60" s="16">
        <f>IF(($CB60-SUM($T60:AC60))&gt;=$K60*0.7,$K60*0.7,($CB60-SUM($T60:AC60)))</f>
        <v>0</v>
      </c>
      <c r="AE60" s="16">
        <f>IF(($CB60-SUM($T60:AD60))&gt;=$K60*0.7,$K60*0.7,($CB60-SUM($T60:AD60)))</f>
        <v>0</v>
      </c>
      <c r="AF60" s="16">
        <f>IF(($CB60-SUM($T60:AE60))&gt;=$K60*0.7,$K60*0.7,($CB60-SUM($T60:AE60)))</f>
        <v>0</v>
      </c>
      <c r="AG60" s="16">
        <f>IF(($CB60-SUM($T60:AF60))&gt;=$K60*0.7,$K60*0.7,($CB60-SUM($T60:AF60)))</f>
        <v>0</v>
      </c>
      <c r="AH60" s="16">
        <f>IF(($CB60-SUM($T60:AG60))&gt;=$K60*0.7,$K60*0.7,($CB60-SUM($T60:AG60)))</f>
        <v>0</v>
      </c>
      <c r="AI60" s="16">
        <f>IF(($CB60-SUM($T60:AH60))&gt;=$K60*0.7,$K60*0.7,($CB60-SUM($T60:AH60)))</f>
        <v>0</v>
      </c>
      <c r="AJ60" s="16">
        <f>IF(($CB60-SUM($T60:AI60))&gt;=$K60*0.7,$K60*0.7,($CB60-SUM($T60:AI60)))</f>
        <v>0</v>
      </c>
      <c r="AK60" s="16">
        <f>IF(($CB60-SUM($T60:AJ60))&gt;=$K60*0.7,$K60*0.7,($CB60-SUM($T60:AJ60)))</f>
        <v>0</v>
      </c>
      <c r="AL60" s="16">
        <f>IF(($CB60-SUM($T60:AK60))&gt;=$K60*0.7,$K60*0.7,($CB60-SUM($T60:AK60)))</f>
        <v>0</v>
      </c>
      <c r="AM60" s="16">
        <f>IF(($CB60-SUM($T60:AL60))&gt;=$K60*0.7,$K60*0.7,($CB60-SUM($T60:AL60)))</f>
        <v>0</v>
      </c>
      <c r="AN60" s="16">
        <f>IF(($CB60-SUM($T60:AM60))&gt;=$K60*0.7,$K60*0.7,($CB60-SUM($T60:AM60)))</f>
        <v>0</v>
      </c>
      <c r="AO60" s="16">
        <f>IF(($CB60-SUM($T60:AN60))&gt;=$K60*0.7,$K60*0.7,($CB60-SUM($T60:AN60)))</f>
        <v>0</v>
      </c>
      <c r="AP60" s="16">
        <f>IF(($CB60-SUM($T60:AO60))&gt;=$K60*0.7,$K60*0.7,($CB60-SUM($T60:AO60)))</f>
        <v>0</v>
      </c>
      <c r="AQ60" s="16">
        <f>IF(($CB60-SUM($T60:AP60))&gt;=$K60*0.7,$K60*0.7,($CB60-SUM($T60:AP60)))</f>
        <v>0</v>
      </c>
      <c r="AR60" s="16">
        <f>IF(($CB60-SUM($T60:AQ60))&gt;=$K60*0.7,$K60*0.7,($CB60-SUM($T60:AQ60)))</f>
        <v>0</v>
      </c>
      <c r="AS60" s="16">
        <f>IF(($CB60-SUM($T60:AR60))&gt;=$K60*0.7,$K60*0.7,($CB60-SUM($T60:AR60)))</f>
        <v>0</v>
      </c>
      <c r="AT60" s="16">
        <f>IF(($CB60-SUM($T60:AS60))&gt;=$K60*0.7,$K60*0.7,($CB60-SUM($T60:AS60)))</f>
        <v>0</v>
      </c>
      <c r="AU60" s="16">
        <f>IF(($CB60-SUM($T60:AT60))&gt;=$K60*0.7,$K60*0.7,($CB60-SUM($T60:AT60)))</f>
        <v>0</v>
      </c>
      <c r="AV60" s="16">
        <f>IF(($CB60-SUM($T60:AU60))&gt;=$K60*0.7,$K60*0.7,($CB60-SUM($T60:AU60)))</f>
        <v>0</v>
      </c>
      <c r="AW60" s="182">
        <f t="shared" si="1"/>
        <v>30060</v>
      </c>
      <c r="AX60" s="182">
        <f>IF(LinkRpt!B$4=LinkRpt!B$2,VLOOKUP(LinkRpt!$A56,Rpt,LinkRpt!B$2+1),"")</f>
        <v>30060</v>
      </c>
      <c r="AY60" s="182">
        <f>IF(LinkRpt!C$4=LinkRpt!C$2,VLOOKUP(LinkRpt!$A56,Rpt,LinkRpt!C$2+1),"")</f>
        <v>0</v>
      </c>
      <c r="AZ60" s="182">
        <f>IF(LinkRpt!D$4=LinkRpt!D$2,VLOOKUP(LinkRpt!$A56,Rpt,LinkRpt!D$2+1),"")</f>
        <v>0</v>
      </c>
      <c r="BA60" s="182" t="str">
        <f>IF(LinkRpt!E$4=LinkRpt!E$2,VLOOKUP(LinkRpt!$A56,Rpt,LinkRpt!E$2+1),"")</f>
        <v/>
      </c>
      <c r="BB60" s="182">
        <f>IF(LinkRpt!F$4=LinkRpt!F$2,VLOOKUP(LinkRpt!$A56,Rpt,LinkRpt!F$2+1),"")</f>
        <v>0</v>
      </c>
      <c r="BC60" s="182">
        <f>IF(LinkRpt!G$4=LinkRpt!G$2,VLOOKUP(LinkRpt!$A56,Rpt,LinkRpt!G$2+1),"")</f>
        <v>0</v>
      </c>
      <c r="BD60" s="182">
        <f>IF(LinkRpt!H$4=LinkRpt!H$2,VLOOKUP(LinkRpt!$A56,Rpt,LinkRpt!H$2+1),"")</f>
        <v>0</v>
      </c>
      <c r="BE60" s="182" t="str">
        <f>IF(LinkRpt!I$4=LinkRpt!I$2,VLOOKUP(LinkRpt!$A56,Rpt,LinkRpt!I$2+1),"")</f>
        <v/>
      </c>
      <c r="BF60" s="182" t="str">
        <f>IF(LinkRpt!J$4=LinkRpt!J$2,VLOOKUP(LinkRpt!$A56,Rpt,LinkRpt!J$2+1),"")</f>
        <v/>
      </c>
      <c r="BG60" s="182" t="str">
        <f>IF(LinkRpt!K$4=LinkRpt!K$2,VLOOKUP(LinkRpt!$A56,Rpt,LinkRpt!K$2+1),"")</f>
        <v/>
      </c>
      <c r="BH60" s="182" t="str">
        <f>IF(LinkRpt!L$4=LinkRpt!L$2,VLOOKUP(LinkRpt!$A56,Rpt,LinkRpt!L$2+1),"")</f>
        <v/>
      </c>
      <c r="BI60" s="182" t="str">
        <f>IF(LinkRpt!M$4=LinkRpt!M$2,VLOOKUP(LinkRpt!$A56,Rpt,LinkRpt!M$2+1),"")</f>
        <v/>
      </c>
      <c r="BJ60" s="182" t="str">
        <f>IF(LinkRpt!N$4=LinkRpt!N$2,VLOOKUP(LinkRpt!$A56,Rpt,LinkRpt!N$2+1),"")</f>
        <v/>
      </c>
      <c r="BK60" s="182" t="str">
        <f>IF(LinkRpt!O$4=LinkRpt!O$2,VLOOKUP(LinkRpt!$A56,Rpt,LinkRpt!O$2+1),"")</f>
        <v/>
      </c>
      <c r="BL60" s="182" t="str">
        <f>IF(LinkRpt!P$4=LinkRpt!P$2,VLOOKUP(LinkRpt!$A56,Rpt,LinkRpt!P$2+1),"")</f>
        <v/>
      </c>
      <c r="BM60" s="182" t="str">
        <f>IF(LinkRpt!Q$4=LinkRpt!Q$2,VLOOKUP(LinkRpt!$A56,Rpt,LinkRpt!Q$2+1),"")</f>
        <v/>
      </c>
      <c r="BN60" s="182" t="str">
        <f>IF(LinkRpt!R$4=LinkRpt!R$2,VLOOKUP(LinkRpt!$A56,Rpt,LinkRpt!R$2+1),"")</f>
        <v/>
      </c>
      <c r="BO60" s="182" t="str">
        <f>IF(LinkRpt!S$4=LinkRpt!S$2,VLOOKUP(LinkRpt!$A56,Rpt,LinkRpt!S$2+1),"")</f>
        <v/>
      </c>
      <c r="BP60" s="182" t="str">
        <f>IF(LinkRpt!T$4=LinkRpt!T$2,VLOOKUP(LinkRpt!$A56,Rpt,LinkRpt!T$2+1),"")</f>
        <v/>
      </c>
      <c r="BQ60" s="182" t="str">
        <f>IF(LinkRpt!U$4=LinkRpt!U$2,VLOOKUP(LinkRpt!$A56,Rpt,LinkRpt!U$2+1),"")</f>
        <v/>
      </c>
      <c r="BR60" s="182" t="str">
        <f>IF(LinkRpt!V$4=LinkRpt!V$2,VLOOKUP(LinkRpt!$A56,Rpt,LinkRpt!V$2+1),"")</f>
        <v/>
      </c>
      <c r="BS60" s="182" t="str">
        <f>IF(LinkRpt!W$4=LinkRpt!W$2,VLOOKUP(LinkRpt!$A56,Rpt,LinkRpt!W$2+1),"")</f>
        <v/>
      </c>
      <c r="BT60" s="182" t="str">
        <f>IF(LinkRpt!X$4=LinkRpt!X$2,VLOOKUP(LinkRpt!$A56,Rpt,LinkRpt!X$2+1),"")</f>
        <v/>
      </c>
      <c r="BU60" s="182" t="str">
        <f>IF(LinkRpt!Y$4=LinkRpt!Y$2,VLOOKUP(LinkRpt!$A56,Rpt,LinkRpt!Y$2+1),"")</f>
        <v/>
      </c>
      <c r="BV60" s="182" t="str">
        <f>IF(LinkRpt!Z$4=LinkRpt!Z$2,VLOOKUP(LinkRpt!$A56,Rpt,LinkRpt!Z$2+1),"")</f>
        <v/>
      </c>
      <c r="BW60" s="182" t="str">
        <f>IF(LinkRpt!AA$4=LinkRpt!AA$2,VLOOKUP(LinkRpt!$A56,Rpt,LinkRpt!AA$2+1),"")</f>
        <v/>
      </c>
      <c r="BX60" s="182" t="str">
        <f>IF(LinkRpt!AB$4=LinkRpt!AB$2,VLOOKUP(LinkRpt!$A56,Rpt,LinkRpt!AB$2+1),"")</f>
        <v/>
      </c>
      <c r="BY60" s="182" t="str">
        <f>IF(LinkRpt!AC$4=LinkRpt!AC$2,VLOOKUP(LinkRpt!$A56,Rpt,LinkRpt!AC$2+1),"")</f>
        <v/>
      </c>
      <c r="BZ60" s="182" t="str">
        <f>IF(LinkRpt!AD$4=LinkRpt!AD$2,VLOOKUP(LinkRpt!$A56,Rpt,LinkRpt!AD$2+1),"")</f>
        <v/>
      </c>
      <c r="CA60" s="182" t="str">
        <f>IF(LinkRpt!AE$4=LinkRpt!AE$2,VLOOKUP(LinkRpt!$A56,Rpt,LinkRpt!AE$2+1),"")</f>
        <v/>
      </c>
      <c r="CB60" s="182">
        <f t="shared" si="6"/>
        <v>30060</v>
      </c>
      <c r="CC60" s="15">
        <v>1500</v>
      </c>
      <c r="CD60" s="16">
        <v>1500</v>
      </c>
      <c r="CE60" s="15">
        <v>1000</v>
      </c>
      <c r="CF60" s="16">
        <f>500+500</f>
        <v>1000</v>
      </c>
      <c r="CG60" s="15">
        <v>5000</v>
      </c>
      <c r="CH60" s="16">
        <v>5000</v>
      </c>
      <c r="CI60" s="15">
        <v>4000</v>
      </c>
      <c r="CJ60" s="16">
        <v>8000</v>
      </c>
      <c r="CK60" s="17"/>
      <c r="CL60" s="16"/>
      <c r="CM60" s="15"/>
      <c r="CN60" s="16"/>
      <c r="CO60" s="18">
        <v>3640</v>
      </c>
      <c r="CP60" s="16">
        <v>0</v>
      </c>
      <c r="CQ60" s="18">
        <v>3640</v>
      </c>
      <c r="CR60" s="16">
        <v>0</v>
      </c>
      <c r="CS60" s="18">
        <v>3640</v>
      </c>
      <c r="CT60" s="16">
        <v>0</v>
      </c>
      <c r="CU60" s="18">
        <v>3640</v>
      </c>
      <c r="CV60" s="16">
        <v>14560</v>
      </c>
      <c r="CW60" s="18">
        <v>4000</v>
      </c>
      <c r="CX60" s="16"/>
      <c r="CY60" s="18"/>
      <c r="CZ60" s="16"/>
      <c r="DA60" s="18"/>
      <c r="DB60" s="16"/>
      <c r="DC60" s="18"/>
      <c r="DD60" s="16"/>
      <c r="DE60" s="18"/>
      <c r="DF60" s="16"/>
      <c r="DG60" s="17"/>
      <c r="DH60" s="16"/>
      <c r="DI60" s="17"/>
      <c r="DJ60" s="16"/>
      <c r="DK60" s="82"/>
      <c r="DL60" s="85"/>
      <c r="DM60" s="16"/>
      <c r="DN60" s="85"/>
      <c r="DO60" s="16"/>
      <c r="DP60" s="85"/>
      <c r="DQ60" s="16"/>
      <c r="DR60" s="85"/>
      <c r="DS60" s="16"/>
      <c r="DT60" s="85"/>
      <c r="DU60" s="16"/>
      <c r="DV60" s="85"/>
      <c r="DW60" s="16"/>
      <c r="DX60" s="85"/>
      <c r="DY60" s="16"/>
      <c r="DZ60" s="85"/>
      <c r="EA60" s="16"/>
      <c r="EB60" s="85"/>
      <c r="EC60" s="16"/>
      <c r="ED60" s="85"/>
      <c r="EE60" s="16"/>
      <c r="EF60" s="85"/>
      <c r="EG60" s="16"/>
      <c r="EH60" s="17"/>
      <c r="EI60" s="16"/>
      <c r="EJ60" s="19"/>
      <c r="EK60" s="17"/>
      <c r="EL60" s="16"/>
      <c r="EM60" s="17"/>
      <c r="EN60" s="16"/>
      <c r="EO60" s="17"/>
      <c r="EP60" s="16"/>
      <c r="EQ60" s="17"/>
      <c r="ER60" s="16"/>
      <c r="ES60" s="17"/>
      <c r="ET60" s="16"/>
      <c r="EU60" s="17"/>
      <c r="EV60" s="16"/>
      <c r="EW60" s="15"/>
      <c r="EX60" s="16"/>
      <c r="EY60" s="15"/>
      <c r="EZ60" s="16"/>
      <c r="FA60" s="15"/>
      <c r="FB60" s="16"/>
      <c r="FC60" s="15"/>
      <c r="FD60" s="16"/>
      <c r="FE60" s="15"/>
      <c r="FF60" s="16"/>
      <c r="FG60" s="15"/>
      <c r="FH60" s="16"/>
      <c r="FI60" s="20">
        <f t="shared" si="2"/>
        <v>30060</v>
      </c>
      <c r="FJ60" s="20">
        <f t="shared" si="3"/>
        <v>30060</v>
      </c>
      <c r="FK60" s="21">
        <f t="shared" si="4"/>
        <v>0</v>
      </c>
      <c r="FL60" s="1" t="str">
        <f t="shared" si="7"/>
        <v/>
      </c>
    </row>
    <row r="61" spans="1:168" ht="25.5" customHeight="1">
      <c r="A61" s="239">
        <v>2200053</v>
      </c>
      <c r="B61" s="25" t="s">
        <v>110</v>
      </c>
      <c r="C61" s="239" t="s">
        <v>111</v>
      </c>
      <c r="D61" s="9" t="s">
        <v>1414</v>
      </c>
      <c r="E61" s="9" t="s">
        <v>1412</v>
      </c>
      <c r="F61" s="10" t="s">
        <v>112</v>
      </c>
      <c r="G61" s="22"/>
      <c r="H61" s="84" t="s">
        <v>1420</v>
      </c>
      <c r="I61" s="318"/>
      <c r="J61" s="84"/>
      <c r="K61" s="12">
        <v>2600</v>
      </c>
      <c r="L61" s="23" t="s">
        <v>1564</v>
      </c>
      <c r="M61" s="246">
        <f t="shared" si="0"/>
        <v>31880</v>
      </c>
      <c r="N61" s="14">
        <f t="shared" si="5"/>
        <v>1820</v>
      </c>
      <c r="O61" s="15">
        <v>1500</v>
      </c>
      <c r="P61" s="15">
        <v>1000</v>
      </c>
      <c r="Q61" s="15">
        <v>5000</v>
      </c>
      <c r="R61" s="15">
        <v>8000</v>
      </c>
      <c r="S61" s="182"/>
      <c r="T61" s="16">
        <v>1500</v>
      </c>
      <c r="U61" s="16">
        <v>1000</v>
      </c>
      <c r="V61" s="16">
        <v>5000</v>
      </c>
      <c r="W61" s="16">
        <v>8000</v>
      </c>
      <c r="X61" s="182"/>
      <c r="Y61" s="16">
        <f>IF(($CB61-SUM($T61:X61))&gt;=$K61*0.7,$K61*0.7,($CB61-SUM($T61:X61)))</f>
        <v>1819.9999999999998</v>
      </c>
      <c r="Z61" s="16">
        <f>IF(($CB61-SUM($T61:Y61))&gt;=$K61*0.7,$K61*0.7,($CB61-SUM($T61:Y61)))</f>
        <v>1819.9999999999998</v>
      </c>
      <c r="AA61" s="16">
        <f>IF(($CB61-SUM($T61:Z61))&gt;=$K61*0.7,$K61*0.7,($CB61-SUM($T61:Z61)))</f>
        <v>1819.9999999999998</v>
      </c>
      <c r="AB61" s="16">
        <f>IF(($CB61-SUM($T61:AA61))&gt;=$K61*0.7,$K61*0.7,($CB61-SUM($T61:AA61)))</f>
        <v>1819.9999999999998</v>
      </c>
      <c r="AC61" s="16">
        <f>IF(($CB61-SUM($T61:AB61))&gt;=$K61*0.7,$K61*0.7,($CB61-SUM($T61:AB61)))</f>
        <v>1819.9999999999998</v>
      </c>
      <c r="AD61" s="16">
        <f>IF(($CB61-SUM($T61:AC61))&gt;=$K61*0.7,$K61*0.7,($CB61-SUM($T61:AC61)))</f>
        <v>1819.9999999999998</v>
      </c>
      <c r="AE61" s="16">
        <f>IF(($CB61-SUM($T61:AD61))&gt;=$K61*0.7,$K61*0.7,($CB61-SUM($T61:AD61)))</f>
        <v>1819.9999999999998</v>
      </c>
      <c r="AF61" s="16">
        <f>IF(($CB61-SUM($T61:AE61))&gt;=$K61*0.7,$K61*0.7,($CB61-SUM($T61:AE61)))</f>
        <v>1819.9999999999998</v>
      </c>
      <c r="AG61" s="16">
        <f>IF(($CB61-SUM($T61:AF61))&gt;=$K61*0.7,$K61*0.7,($CB61-SUM($T61:AF61)))</f>
        <v>0</v>
      </c>
      <c r="AH61" s="16">
        <f>IF(($CB61-SUM($T61:AG61))&gt;=$K61*0.7,$K61*0.7,($CB61-SUM($T61:AG61)))</f>
        <v>0</v>
      </c>
      <c r="AI61" s="16">
        <f>IF(($CB61-SUM($T61:AH61))&gt;=$K61*0.7,$K61*0.7,($CB61-SUM($T61:AH61)))</f>
        <v>0</v>
      </c>
      <c r="AJ61" s="16">
        <f>IF(($CB61-SUM($T61:AI61))&gt;=$K61*0.7,$K61*0.7,($CB61-SUM($T61:AI61)))</f>
        <v>0</v>
      </c>
      <c r="AK61" s="16">
        <f>IF(($CB61-SUM($T61:AJ61))&gt;=$K61*0.7,$K61*0.7,($CB61-SUM($T61:AJ61)))</f>
        <v>0</v>
      </c>
      <c r="AL61" s="16">
        <f>IF(($CB61-SUM($T61:AK61))&gt;=$K61*0.7,$K61*0.7,($CB61-SUM($T61:AK61)))</f>
        <v>0</v>
      </c>
      <c r="AM61" s="16">
        <f>IF(($CB61-SUM($T61:AL61))&gt;=$K61*0.7,$K61*0.7,($CB61-SUM($T61:AL61)))</f>
        <v>0</v>
      </c>
      <c r="AN61" s="16">
        <f>IF(($CB61-SUM($T61:AM61))&gt;=$K61*0.7,$K61*0.7,($CB61-SUM($T61:AM61)))</f>
        <v>0</v>
      </c>
      <c r="AO61" s="16">
        <f>IF(($CB61-SUM($T61:AN61))&gt;=$K61*0.7,$K61*0.7,($CB61-SUM($T61:AN61)))</f>
        <v>0</v>
      </c>
      <c r="AP61" s="16">
        <f>IF(($CB61-SUM($T61:AO61))&gt;=$K61*0.7,$K61*0.7,($CB61-SUM($T61:AO61)))</f>
        <v>0</v>
      </c>
      <c r="AQ61" s="16">
        <f>IF(($CB61-SUM($T61:AP61))&gt;=$K61*0.7,$K61*0.7,($CB61-SUM($T61:AP61)))</f>
        <v>0</v>
      </c>
      <c r="AR61" s="16">
        <f>IF(($CB61-SUM($T61:AQ61))&gt;=$K61*0.7,$K61*0.7,($CB61-SUM($T61:AQ61)))</f>
        <v>0</v>
      </c>
      <c r="AS61" s="16">
        <f>IF(($CB61-SUM($T61:AR61))&gt;=$K61*0.7,$K61*0.7,($CB61-SUM($T61:AR61)))</f>
        <v>0</v>
      </c>
      <c r="AT61" s="16">
        <f>IF(($CB61-SUM($T61:AS61))&gt;=$K61*0.7,$K61*0.7,($CB61-SUM($T61:AS61)))</f>
        <v>0</v>
      </c>
      <c r="AU61" s="16">
        <f>IF(($CB61-SUM($T61:AT61))&gt;=$K61*0.7,$K61*0.7,($CB61-SUM($T61:AT61)))</f>
        <v>0</v>
      </c>
      <c r="AV61" s="16">
        <f>IF(($CB61-SUM($T61:AU61))&gt;=$K61*0.7,$K61*0.7,($CB61-SUM($T61:AU61)))</f>
        <v>0</v>
      </c>
      <c r="AW61" s="182">
        <f t="shared" si="1"/>
        <v>30060</v>
      </c>
      <c r="AX61" s="182">
        <f>IF(LinkRpt!B$4=LinkRpt!B$2,VLOOKUP(LinkRpt!$A57,Rpt,LinkRpt!B$2+1),"")</f>
        <v>30060</v>
      </c>
      <c r="AY61" s="182">
        <f>IF(LinkRpt!C$4=LinkRpt!C$2,VLOOKUP(LinkRpt!$A57,Rpt,LinkRpt!C$2+1),"")</f>
        <v>0</v>
      </c>
      <c r="AZ61" s="182">
        <f>IF(LinkRpt!D$4=LinkRpt!D$2,VLOOKUP(LinkRpt!$A57,Rpt,LinkRpt!D$2+1),"")</f>
        <v>0</v>
      </c>
      <c r="BA61" s="182" t="str">
        <f>IF(LinkRpt!E$4=LinkRpt!E$2,VLOOKUP(LinkRpt!$A57,Rpt,LinkRpt!E$2+1),"")</f>
        <v/>
      </c>
      <c r="BB61" s="182">
        <f>IF(LinkRpt!F$4=LinkRpt!F$2,VLOOKUP(LinkRpt!$A57,Rpt,LinkRpt!F$2+1),"")</f>
        <v>0</v>
      </c>
      <c r="BC61" s="182">
        <f>IF(LinkRpt!G$4=LinkRpt!G$2,VLOOKUP(LinkRpt!$A57,Rpt,LinkRpt!G$2+1),"")</f>
        <v>0</v>
      </c>
      <c r="BD61" s="182">
        <f>IF(LinkRpt!H$4=LinkRpt!H$2,VLOOKUP(LinkRpt!$A57,Rpt,LinkRpt!H$2+1),"")</f>
        <v>0</v>
      </c>
      <c r="BE61" s="182" t="str">
        <f>IF(LinkRpt!I$4=LinkRpt!I$2,VLOOKUP(LinkRpt!$A57,Rpt,LinkRpt!I$2+1),"")</f>
        <v/>
      </c>
      <c r="BF61" s="182" t="str">
        <f>IF(LinkRpt!J$4=LinkRpt!J$2,VLOOKUP(LinkRpt!$A57,Rpt,LinkRpt!J$2+1),"")</f>
        <v/>
      </c>
      <c r="BG61" s="182" t="str">
        <f>IF(LinkRpt!K$4=LinkRpt!K$2,VLOOKUP(LinkRpt!$A57,Rpt,LinkRpt!K$2+1),"")</f>
        <v/>
      </c>
      <c r="BH61" s="182" t="str">
        <f>IF(LinkRpt!L$4=LinkRpt!L$2,VLOOKUP(LinkRpt!$A57,Rpt,LinkRpt!L$2+1),"")</f>
        <v/>
      </c>
      <c r="BI61" s="182" t="str">
        <f>IF(LinkRpt!M$4=LinkRpt!M$2,VLOOKUP(LinkRpt!$A57,Rpt,LinkRpt!M$2+1),"")</f>
        <v/>
      </c>
      <c r="BJ61" s="182" t="str">
        <f>IF(LinkRpt!N$4=LinkRpt!N$2,VLOOKUP(LinkRpt!$A57,Rpt,LinkRpt!N$2+1),"")</f>
        <v/>
      </c>
      <c r="BK61" s="182" t="str">
        <f>IF(LinkRpt!O$4=LinkRpt!O$2,VLOOKUP(LinkRpt!$A57,Rpt,LinkRpt!O$2+1),"")</f>
        <v/>
      </c>
      <c r="BL61" s="182" t="str">
        <f>IF(LinkRpt!P$4=LinkRpt!P$2,VLOOKUP(LinkRpt!$A57,Rpt,LinkRpt!P$2+1),"")</f>
        <v/>
      </c>
      <c r="BM61" s="182" t="str">
        <f>IF(LinkRpt!Q$4=LinkRpt!Q$2,VLOOKUP(LinkRpt!$A57,Rpt,LinkRpt!Q$2+1),"")</f>
        <v/>
      </c>
      <c r="BN61" s="182" t="str">
        <f>IF(LinkRpt!R$4=LinkRpt!R$2,VLOOKUP(LinkRpt!$A57,Rpt,LinkRpt!R$2+1),"")</f>
        <v/>
      </c>
      <c r="BO61" s="182" t="str">
        <f>IF(LinkRpt!S$4=LinkRpt!S$2,VLOOKUP(LinkRpt!$A57,Rpt,LinkRpt!S$2+1),"")</f>
        <v/>
      </c>
      <c r="BP61" s="182" t="str">
        <f>IF(LinkRpt!T$4=LinkRpt!T$2,VLOOKUP(LinkRpt!$A57,Rpt,LinkRpt!T$2+1),"")</f>
        <v/>
      </c>
      <c r="BQ61" s="182" t="str">
        <f>IF(LinkRpt!U$4=LinkRpt!U$2,VLOOKUP(LinkRpt!$A57,Rpt,LinkRpt!U$2+1),"")</f>
        <v/>
      </c>
      <c r="BR61" s="182" t="str">
        <f>IF(LinkRpt!V$4=LinkRpt!V$2,VLOOKUP(LinkRpt!$A57,Rpt,LinkRpt!V$2+1),"")</f>
        <v/>
      </c>
      <c r="BS61" s="182" t="str">
        <f>IF(LinkRpt!W$4=LinkRpt!W$2,VLOOKUP(LinkRpt!$A57,Rpt,LinkRpt!W$2+1),"")</f>
        <v/>
      </c>
      <c r="BT61" s="182" t="str">
        <f>IF(LinkRpt!X$4=LinkRpt!X$2,VLOOKUP(LinkRpt!$A57,Rpt,LinkRpt!X$2+1),"")</f>
        <v/>
      </c>
      <c r="BU61" s="182" t="str">
        <f>IF(LinkRpt!Y$4=LinkRpt!Y$2,VLOOKUP(LinkRpt!$A57,Rpt,LinkRpt!Y$2+1),"")</f>
        <v/>
      </c>
      <c r="BV61" s="182" t="str">
        <f>IF(LinkRpt!Z$4=LinkRpt!Z$2,VLOOKUP(LinkRpt!$A57,Rpt,LinkRpt!Z$2+1),"")</f>
        <v/>
      </c>
      <c r="BW61" s="182" t="str">
        <f>IF(LinkRpt!AA$4=LinkRpt!AA$2,VLOOKUP(LinkRpt!$A57,Rpt,LinkRpt!AA$2+1),"")</f>
        <v/>
      </c>
      <c r="BX61" s="182" t="str">
        <f>IF(LinkRpt!AB$4=LinkRpt!AB$2,VLOOKUP(LinkRpt!$A57,Rpt,LinkRpt!AB$2+1),"")</f>
        <v/>
      </c>
      <c r="BY61" s="182" t="str">
        <f>IF(LinkRpt!AC$4=LinkRpt!AC$2,VLOOKUP(LinkRpt!$A57,Rpt,LinkRpt!AC$2+1),"")</f>
        <v/>
      </c>
      <c r="BZ61" s="182" t="str">
        <f>IF(LinkRpt!AD$4=LinkRpt!AD$2,VLOOKUP(LinkRpt!$A57,Rpt,LinkRpt!AD$2+1),"")</f>
        <v/>
      </c>
      <c r="CA61" s="182" t="str">
        <f>IF(LinkRpt!AE$4=LinkRpt!AE$2,VLOOKUP(LinkRpt!$A57,Rpt,LinkRpt!AE$2+1),"")</f>
        <v/>
      </c>
      <c r="CB61" s="182">
        <f t="shared" si="6"/>
        <v>30060</v>
      </c>
      <c r="CC61" s="15">
        <v>1500</v>
      </c>
      <c r="CD61" s="16">
        <v>1500</v>
      </c>
      <c r="CE61" s="15">
        <v>1000</v>
      </c>
      <c r="CF61" s="16">
        <v>1000</v>
      </c>
      <c r="CG61" s="15">
        <v>5000</v>
      </c>
      <c r="CH61" s="16">
        <v>5000</v>
      </c>
      <c r="CI61" s="15">
        <v>8000</v>
      </c>
      <c r="CJ61" s="16">
        <f>1500+0</f>
        <v>1500</v>
      </c>
      <c r="CK61" s="17"/>
      <c r="CL61" s="16"/>
      <c r="CM61" s="15"/>
      <c r="CN61" s="16"/>
      <c r="CO61" s="18">
        <v>1820</v>
      </c>
      <c r="CP61" s="16">
        <v>8320</v>
      </c>
      <c r="CQ61" s="18">
        <v>1820</v>
      </c>
      <c r="CR61" s="16">
        <v>1820</v>
      </c>
      <c r="CS61" s="18">
        <v>1820</v>
      </c>
      <c r="CT61" s="16">
        <v>0</v>
      </c>
      <c r="CU61" s="18">
        <v>1820</v>
      </c>
      <c r="CV61" s="16">
        <v>3640</v>
      </c>
      <c r="CW61" s="18">
        <v>1820</v>
      </c>
      <c r="CX61" s="16">
        <v>1820</v>
      </c>
      <c r="CY61" s="18">
        <v>1820</v>
      </c>
      <c r="CZ61" s="16">
        <v>1820</v>
      </c>
      <c r="DA61" s="18">
        <v>1820</v>
      </c>
      <c r="DB61" s="16"/>
      <c r="DC61" s="18">
        <v>1820</v>
      </c>
      <c r="DD61" s="16">
        <v>1820</v>
      </c>
      <c r="DE61" s="18">
        <v>1820</v>
      </c>
      <c r="DF61" s="16">
        <v>1820</v>
      </c>
      <c r="DG61" s="17"/>
      <c r="DH61" s="16"/>
      <c r="DI61" s="17"/>
      <c r="DJ61" s="16"/>
      <c r="DK61" s="82"/>
      <c r="DL61" s="85"/>
      <c r="DM61" s="16"/>
      <c r="DN61" s="85"/>
      <c r="DO61" s="16"/>
      <c r="DP61" s="85"/>
      <c r="DQ61" s="16"/>
      <c r="DR61" s="85"/>
      <c r="DS61" s="16"/>
      <c r="DT61" s="85"/>
      <c r="DU61" s="16"/>
      <c r="DV61" s="85"/>
      <c r="DW61" s="16"/>
      <c r="DX61" s="85"/>
      <c r="DY61" s="16"/>
      <c r="DZ61" s="85"/>
      <c r="EA61" s="16"/>
      <c r="EB61" s="85"/>
      <c r="EC61" s="16"/>
      <c r="ED61" s="85"/>
      <c r="EE61" s="16"/>
      <c r="EF61" s="85"/>
      <c r="EG61" s="16"/>
      <c r="EH61" s="17"/>
      <c r="EI61" s="16"/>
      <c r="EJ61" s="19"/>
      <c r="EK61" s="17"/>
      <c r="EL61" s="16"/>
      <c r="EM61" s="17"/>
      <c r="EN61" s="16"/>
      <c r="EO61" s="17"/>
      <c r="EP61" s="16"/>
      <c r="EQ61" s="17"/>
      <c r="ER61" s="16"/>
      <c r="ES61" s="17"/>
      <c r="ET61" s="16"/>
      <c r="EU61" s="17"/>
      <c r="EV61" s="16"/>
      <c r="EW61" s="15"/>
      <c r="EX61" s="16"/>
      <c r="EY61" s="15"/>
      <c r="EZ61" s="16"/>
      <c r="FA61" s="15"/>
      <c r="FB61" s="16"/>
      <c r="FC61" s="15"/>
      <c r="FD61" s="16"/>
      <c r="FE61" s="15"/>
      <c r="FF61" s="16"/>
      <c r="FG61" s="15"/>
      <c r="FH61" s="16"/>
      <c r="FI61" s="20">
        <f t="shared" si="2"/>
        <v>31880</v>
      </c>
      <c r="FJ61" s="20">
        <f t="shared" si="3"/>
        <v>30060</v>
      </c>
      <c r="FK61" s="21">
        <f t="shared" si="4"/>
        <v>1820</v>
      </c>
      <c r="FL61" s="1" t="str">
        <f t="shared" si="7"/>
        <v/>
      </c>
    </row>
    <row r="62" spans="1:168" ht="25.5" customHeight="1">
      <c r="A62" s="239">
        <v>2200054</v>
      </c>
      <c r="B62" s="25" t="s">
        <v>643</v>
      </c>
      <c r="C62" s="239" t="s">
        <v>644</v>
      </c>
      <c r="D62" s="9" t="s">
        <v>1414</v>
      </c>
      <c r="E62" s="9" t="s">
        <v>1411</v>
      </c>
      <c r="F62" s="83" t="s">
        <v>645</v>
      </c>
      <c r="G62" s="22" t="s">
        <v>383</v>
      </c>
      <c r="H62" s="24" t="s">
        <v>1417</v>
      </c>
      <c r="I62" s="318"/>
      <c r="J62" s="24"/>
      <c r="K62" s="62">
        <v>6200</v>
      </c>
      <c r="L62" s="24" t="s">
        <v>1564</v>
      </c>
      <c r="M62" s="246">
        <f t="shared" si="0"/>
        <v>54560</v>
      </c>
      <c r="N62" s="14">
        <f t="shared" si="5"/>
        <v>4340</v>
      </c>
      <c r="O62" s="15">
        <v>1500</v>
      </c>
      <c r="P62" s="15">
        <v>1000</v>
      </c>
      <c r="Q62" s="15">
        <v>5000</v>
      </c>
      <c r="R62" s="15">
        <v>8000</v>
      </c>
      <c r="S62" s="182"/>
      <c r="T62" s="16">
        <v>1500</v>
      </c>
      <c r="U62" s="16">
        <v>1000</v>
      </c>
      <c r="V62" s="16">
        <v>5000</v>
      </c>
      <c r="W62" s="16">
        <v>8000</v>
      </c>
      <c r="X62" s="182"/>
      <c r="Y62" s="16">
        <f>IF(($CB62-SUM($T62:X62))&gt;=$K62*0.7,$K62*0.7,($CB62-SUM($T62:X62)))</f>
        <v>4340</v>
      </c>
      <c r="Z62" s="16">
        <f>IF(($CB62-SUM($T62:Y62))&gt;=$K62*0.7,$K62*0.7,($CB62-SUM($T62:Y62)))</f>
        <v>4340</v>
      </c>
      <c r="AA62" s="16">
        <f>IF(($CB62-SUM($T62:Z62))&gt;=$K62*0.7,$K62*0.7,($CB62-SUM($T62:Z62)))</f>
        <v>4340</v>
      </c>
      <c r="AB62" s="16">
        <f>IF(($CB62-SUM($T62:AA62))&gt;=$K62*0.7,$K62*0.7,($CB62-SUM($T62:AA62)))</f>
        <v>4340</v>
      </c>
      <c r="AC62" s="16">
        <f>IF(($CB62-SUM($T62:AB62))&gt;=$K62*0.7,$K62*0.7,($CB62-SUM($T62:AB62)))</f>
        <v>4340</v>
      </c>
      <c r="AD62" s="16">
        <f>IF(($CB62-SUM($T62:AC62))&gt;=$K62*0.7,$K62*0.7,($CB62-SUM($T62:AC62)))</f>
        <v>4340</v>
      </c>
      <c r="AE62" s="16">
        <f>IF(($CB62-SUM($T62:AD62))&gt;=$K62*0.7,$K62*0.7,($CB62-SUM($T62:AD62)))</f>
        <v>4340</v>
      </c>
      <c r="AF62" s="16">
        <f>IF(($CB62-SUM($T62:AE62))&gt;=$K62*0.7,$K62*0.7,($CB62-SUM($T62:AE62)))</f>
        <v>4340</v>
      </c>
      <c r="AG62" s="16">
        <f>IF(($CB62-SUM($T62:AF62))&gt;=$K62*0.7,$K62*0.7,($CB62-SUM($T62:AF62)))</f>
        <v>0</v>
      </c>
      <c r="AH62" s="16">
        <f>IF(($CB62-SUM($T62:AG62))&gt;=$K62*0.7,$K62*0.7,($CB62-SUM($T62:AG62)))</f>
        <v>0</v>
      </c>
      <c r="AI62" s="16">
        <f>IF(($CB62-SUM($T62:AH62))&gt;=$K62*0.7,$K62*0.7,($CB62-SUM($T62:AH62)))</f>
        <v>0</v>
      </c>
      <c r="AJ62" s="16">
        <f>IF(($CB62-SUM($T62:AI62))&gt;=$K62*0.7,$K62*0.7,($CB62-SUM($T62:AI62)))</f>
        <v>0</v>
      </c>
      <c r="AK62" s="16">
        <f>IF(($CB62-SUM($T62:AJ62))&gt;=$K62*0.7,$K62*0.7,($CB62-SUM($T62:AJ62)))</f>
        <v>0</v>
      </c>
      <c r="AL62" s="16">
        <f>IF(($CB62-SUM($T62:AK62))&gt;=$K62*0.7,$K62*0.7,($CB62-SUM($T62:AK62)))</f>
        <v>0</v>
      </c>
      <c r="AM62" s="16">
        <f>IF(($CB62-SUM($T62:AL62))&gt;=$K62*0.7,$K62*0.7,($CB62-SUM($T62:AL62)))</f>
        <v>0</v>
      </c>
      <c r="AN62" s="16">
        <f>IF(($CB62-SUM($T62:AM62))&gt;=$K62*0.7,$K62*0.7,($CB62-SUM($T62:AM62)))</f>
        <v>0</v>
      </c>
      <c r="AO62" s="16">
        <f>IF(($CB62-SUM($T62:AN62))&gt;=$K62*0.7,$K62*0.7,($CB62-SUM($T62:AN62)))</f>
        <v>0</v>
      </c>
      <c r="AP62" s="16">
        <f>IF(($CB62-SUM($T62:AO62))&gt;=$K62*0.7,$K62*0.7,($CB62-SUM($T62:AO62)))</f>
        <v>0</v>
      </c>
      <c r="AQ62" s="16">
        <f>IF(($CB62-SUM($T62:AP62))&gt;=$K62*0.7,$K62*0.7,($CB62-SUM($T62:AP62)))</f>
        <v>0</v>
      </c>
      <c r="AR62" s="16">
        <f>IF(($CB62-SUM($T62:AQ62))&gt;=$K62*0.7,$K62*0.7,($CB62-SUM($T62:AQ62)))</f>
        <v>0</v>
      </c>
      <c r="AS62" s="16">
        <f>IF(($CB62-SUM($T62:AR62))&gt;=$K62*0.7,$K62*0.7,($CB62-SUM($T62:AR62)))</f>
        <v>0</v>
      </c>
      <c r="AT62" s="16">
        <f>IF(($CB62-SUM($T62:AS62))&gt;=$K62*0.7,$K62*0.7,($CB62-SUM($T62:AS62)))</f>
        <v>0</v>
      </c>
      <c r="AU62" s="16">
        <f>IF(($CB62-SUM($T62:AT62))&gt;=$K62*0.7,$K62*0.7,($CB62-SUM($T62:AT62)))</f>
        <v>0</v>
      </c>
      <c r="AV62" s="16">
        <f>IF(($CB62-SUM($T62:AU62))&gt;=$K62*0.7,$K62*0.7,($CB62-SUM($T62:AU62)))</f>
        <v>0</v>
      </c>
      <c r="AW62" s="182">
        <f t="shared" si="1"/>
        <v>50220</v>
      </c>
      <c r="AX62" s="182">
        <f>IF(LinkRpt!B$4=LinkRpt!B$2,VLOOKUP(LinkRpt!$A58,Rpt,LinkRpt!B$2+1),"")</f>
        <v>50220</v>
      </c>
      <c r="AY62" s="182">
        <f>IF(LinkRpt!C$4=LinkRpt!C$2,VLOOKUP(LinkRpt!$A58,Rpt,LinkRpt!C$2+1),"")</f>
        <v>0</v>
      </c>
      <c r="AZ62" s="182">
        <f>IF(LinkRpt!D$4=LinkRpt!D$2,VLOOKUP(LinkRpt!$A58,Rpt,LinkRpt!D$2+1),"")</f>
        <v>0</v>
      </c>
      <c r="BA62" s="182" t="str">
        <f>IF(LinkRpt!E$4=LinkRpt!E$2,VLOOKUP(LinkRpt!$A58,Rpt,LinkRpt!E$2+1),"")</f>
        <v/>
      </c>
      <c r="BB62" s="182">
        <f>IF(LinkRpt!F$4=LinkRpt!F$2,VLOOKUP(LinkRpt!$A58,Rpt,LinkRpt!F$2+1),"")</f>
        <v>0</v>
      </c>
      <c r="BC62" s="182">
        <f>IF(LinkRpt!G$4=LinkRpt!G$2,VLOOKUP(LinkRpt!$A58,Rpt,LinkRpt!G$2+1),"")</f>
        <v>0</v>
      </c>
      <c r="BD62" s="182">
        <f>IF(LinkRpt!H$4=LinkRpt!H$2,VLOOKUP(LinkRpt!$A58,Rpt,LinkRpt!H$2+1),"")</f>
        <v>0</v>
      </c>
      <c r="BE62" s="182" t="str">
        <f>IF(LinkRpt!I$4=LinkRpt!I$2,VLOOKUP(LinkRpt!$A58,Rpt,LinkRpt!I$2+1),"")</f>
        <v/>
      </c>
      <c r="BF62" s="182" t="str">
        <f>IF(LinkRpt!J$4=LinkRpt!J$2,VLOOKUP(LinkRpt!$A58,Rpt,LinkRpt!J$2+1),"")</f>
        <v/>
      </c>
      <c r="BG62" s="182" t="str">
        <f>IF(LinkRpt!K$4=LinkRpt!K$2,VLOOKUP(LinkRpt!$A58,Rpt,LinkRpt!K$2+1),"")</f>
        <v/>
      </c>
      <c r="BH62" s="182" t="str">
        <f>IF(LinkRpt!L$4=LinkRpt!L$2,VLOOKUP(LinkRpt!$A58,Rpt,LinkRpt!L$2+1),"")</f>
        <v/>
      </c>
      <c r="BI62" s="182" t="str">
        <f>IF(LinkRpt!M$4=LinkRpt!M$2,VLOOKUP(LinkRpt!$A58,Rpt,LinkRpt!M$2+1),"")</f>
        <v/>
      </c>
      <c r="BJ62" s="182" t="str">
        <f>IF(LinkRpt!N$4=LinkRpt!N$2,VLOOKUP(LinkRpt!$A58,Rpt,LinkRpt!N$2+1),"")</f>
        <v/>
      </c>
      <c r="BK62" s="182" t="str">
        <f>IF(LinkRpt!O$4=LinkRpt!O$2,VLOOKUP(LinkRpt!$A58,Rpt,LinkRpt!O$2+1),"")</f>
        <v/>
      </c>
      <c r="BL62" s="182" t="str">
        <f>IF(LinkRpt!P$4=LinkRpt!P$2,VLOOKUP(LinkRpt!$A58,Rpt,LinkRpt!P$2+1),"")</f>
        <v/>
      </c>
      <c r="BM62" s="182" t="str">
        <f>IF(LinkRpt!Q$4=LinkRpt!Q$2,VLOOKUP(LinkRpt!$A58,Rpt,LinkRpt!Q$2+1),"")</f>
        <v/>
      </c>
      <c r="BN62" s="182" t="str">
        <f>IF(LinkRpt!R$4=LinkRpt!R$2,VLOOKUP(LinkRpt!$A58,Rpt,LinkRpt!R$2+1),"")</f>
        <v/>
      </c>
      <c r="BO62" s="182" t="str">
        <f>IF(LinkRpt!S$4=LinkRpt!S$2,VLOOKUP(LinkRpt!$A58,Rpt,LinkRpt!S$2+1),"")</f>
        <v/>
      </c>
      <c r="BP62" s="182" t="str">
        <f>IF(LinkRpt!T$4=LinkRpt!T$2,VLOOKUP(LinkRpt!$A58,Rpt,LinkRpt!T$2+1),"")</f>
        <v/>
      </c>
      <c r="BQ62" s="182" t="str">
        <f>IF(LinkRpt!U$4=LinkRpt!U$2,VLOOKUP(LinkRpt!$A58,Rpt,LinkRpt!U$2+1),"")</f>
        <v/>
      </c>
      <c r="BR62" s="182" t="str">
        <f>IF(LinkRpt!V$4=LinkRpt!V$2,VLOOKUP(LinkRpt!$A58,Rpt,LinkRpt!V$2+1),"")</f>
        <v/>
      </c>
      <c r="BS62" s="182" t="str">
        <f>IF(LinkRpt!W$4=LinkRpt!W$2,VLOOKUP(LinkRpt!$A58,Rpt,LinkRpt!W$2+1),"")</f>
        <v/>
      </c>
      <c r="BT62" s="182" t="str">
        <f>IF(LinkRpt!X$4=LinkRpt!X$2,VLOOKUP(LinkRpt!$A58,Rpt,LinkRpt!X$2+1),"")</f>
        <v/>
      </c>
      <c r="BU62" s="182" t="str">
        <f>IF(LinkRpt!Y$4=LinkRpt!Y$2,VLOOKUP(LinkRpt!$A58,Rpt,LinkRpt!Y$2+1),"")</f>
        <v/>
      </c>
      <c r="BV62" s="182" t="str">
        <f>IF(LinkRpt!Z$4=LinkRpt!Z$2,VLOOKUP(LinkRpt!$A58,Rpt,LinkRpt!Z$2+1),"")</f>
        <v/>
      </c>
      <c r="BW62" s="182" t="str">
        <f>IF(LinkRpt!AA$4=LinkRpt!AA$2,VLOOKUP(LinkRpt!$A58,Rpt,LinkRpt!AA$2+1),"")</f>
        <v/>
      </c>
      <c r="BX62" s="182" t="str">
        <f>IF(LinkRpt!AB$4=LinkRpt!AB$2,VLOOKUP(LinkRpt!$A58,Rpt,LinkRpt!AB$2+1),"")</f>
        <v/>
      </c>
      <c r="BY62" s="182" t="str">
        <f>IF(LinkRpt!AC$4=LinkRpt!AC$2,VLOOKUP(LinkRpt!$A58,Rpt,LinkRpt!AC$2+1),"")</f>
        <v/>
      </c>
      <c r="BZ62" s="182" t="str">
        <f>IF(LinkRpt!AD$4=LinkRpt!AD$2,VLOOKUP(LinkRpt!$A58,Rpt,LinkRpt!AD$2+1),"")</f>
        <v/>
      </c>
      <c r="CA62" s="182" t="str">
        <f>IF(LinkRpt!AE$4=LinkRpt!AE$2,VLOOKUP(LinkRpt!$A58,Rpt,LinkRpt!AE$2+1),"")</f>
        <v/>
      </c>
      <c r="CB62" s="182">
        <f t="shared" si="6"/>
        <v>50220</v>
      </c>
      <c r="CC62" s="15">
        <v>1500</v>
      </c>
      <c r="CD62" s="16">
        <v>1500</v>
      </c>
      <c r="CE62" s="15">
        <v>1000</v>
      </c>
      <c r="CF62" s="16">
        <v>1000</v>
      </c>
      <c r="CG62" s="15">
        <v>5000</v>
      </c>
      <c r="CH62" s="16">
        <v>5000</v>
      </c>
      <c r="CI62" s="15">
        <v>8000</v>
      </c>
      <c r="CJ62" s="16">
        <v>1500</v>
      </c>
      <c r="CK62" s="15"/>
      <c r="CL62" s="16"/>
      <c r="CM62" s="18">
        <v>4340</v>
      </c>
      <c r="CN62" s="16">
        <f>6500+4620</f>
        <v>11120</v>
      </c>
      <c r="CO62" s="18">
        <v>4340</v>
      </c>
      <c r="CP62" s="16">
        <v>0</v>
      </c>
      <c r="CQ62" s="18">
        <v>4340</v>
      </c>
      <c r="CR62" s="16">
        <v>0</v>
      </c>
      <c r="CS62" s="18">
        <v>4340</v>
      </c>
      <c r="CT62" s="16">
        <v>12740</v>
      </c>
      <c r="CU62" s="18">
        <v>4340</v>
      </c>
      <c r="CV62" s="16"/>
      <c r="CW62" s="18">
        <v>4340</v>
      </c>
      <c r="CX62" s="16"/>
      <c r="CY62" s="18">
        <v>4340</v>
      </c>
      <c r="CZ62" s="16"/>
      <c r="DA62" s="18">
        <v>4340</v>
      </c>
      <c r="DB62" s="16"/>
      <c r="DC62" s="18">
        <v>4340</v>
      </c>
      <c r="DD62" s="16">
        <v>17360</v>
      </c>
      <c r="DE62" s="85"/>
      <c r="DF62" s="16"/>
      <c r="DG62" s="85"/>
      <c r="DH62" s="16"/>
      <c r="DI62" s="85"/>
      <c r="DJ62" s="16"/>
      <c r="DK62" s="82"/>
      <c r="DL62" s="85"/>
      <c r="DM62" s="16"/>
      <c r="DN62" s="85"/>
      <c r="DO62" s="16"/>
      <c r="DP62" s="85"/>
      <c r="DQ62" s="16"/>
      <c r="DR62" s="85"/>
      <c r="DS62" s="16"/>
      <c r="DT62" s="85"/>
      <c r="DU62" s="16"/>
      <c r="DV62" s="85"/>
      <c r="DW62" s="16"/>
      <c r="DX62" s="85"/>
      <c r="DY62" s="16"/>
      <c r="DZ62" s="85"/>
      <c r="EA62" s="16"/>
      <c r="EB62" s="85"/>
      <c r="EC62" s="16"/>
      <c r="ED62" s="85"/>
      <c r="EE62" s="16"/>
      <c r="EF62" s="85"/>
      <c r="EG62" s="16"/>
      <c r="EH62" s="17"/>
      <c r="EI62" s="16"/>
      <c r="EJ62" s="19"/>
      <c r="EK62" s="17"/>
      <c r="EL62" s="16"/>
      <c r="EM62" s="17"/>
      <c r="EN62" s="16"/>
      <c r="EO62" s="17"/>
      <c r="EP62" s="16"/>
      <c r="EQ62" s="17"/>
      <c r="ER62" s="16"/>
      <c r="ES62" s="17"/>
      <c r="ET62" s="16"/>
      <c r="EU62" s="17"/>
      <c r="EV62" s="16"/>
      <c r="EW62" s="15"/>
      <c r="EX62" s="16"/>
      <c r="EY62" s="15"/>
      <c r="EZ62" s="16"/>
      <c r="FA62" s="15"/>
      <c r="FB62" s="16"/>
      <c r="FC62" s="15"/>
      <c r="FD62" s="16"/>
      <c r="FE62" s="15"/>
      <c r="FF62" s="16"/>
      <c r="FG62" s="15"/>
      <c r="FH62" s="16"/>
      <c r="FI62" s="20">
        <f t="shared" si="2"/>
        <v>54560</v>
      </c>
      <c r="FJ62" s="20">
        <f t="shared" si="3"/>
        <v>50220</v>
      </c>
      <c r="FK62" s="21">
        <f t="shared" si="4"/>
        <v>4340</v>
      </c>
      <c r="FL62" s="1" t="str">
        <f t="shared" si="7"/>
        <v/>
      </c>
    </row>
    <row r="63" spans="1:168" ht="25.5" customHeight="1">
      <c r="A63" s="239">
        <v>2200055</v>
      </c>
      <c r="B63" s="25" t="s">
        <v>113</v>
      </c>
      <c r="C63" s="239" t="s">
        <v>114</v>
      </c>
      <c r="D63" s="9" t="s">
        <v>1414</v>
      </c>
      <c r="E63" s="9" t="s">
        <v>1412</v>
      </c>
      <c r="F63" s="10" t="s">
        <v>115</v>
      </c>
      <c r="G63" s="22"/>
      <c r="H63" s="24"/>
      <c r="I63" s="318"/>
      <c r="J63" s="24"/>
      <c r="K63" s="12">
        <v>6600</v>
      </c>
      <c r="L63" s="24" t="s">
        <v>1564</v>
      </c>
      <c r="M63" s="246">
        <f t="shared" si="0"/>
        <v>57080</v>
      </c>
      <c r="N63" s="14">
        <f t="shared" si="5"/>
        <v>4620</v>
      </c>
      <c r="O63" s="15">
        <v>1500</v>
      </c>
      <c r="P63" s="15">
        <v>1000</v>
      </c>
      <c r="Q63" s="15">
        <v>5000</v>
      </c>
      <c r="R63" s="15">
        <v>8000</v>
      </c>
      <c r="S63" s="182"/>
      <c r="T63" s="16">
        <v>1500</v>
      </c>
      <c r="U63" s="16">
        <v>1000</v>
      </c>
      <c r="V63" s="16">
        <v>5000</v>
      </c>
      <c r="W63" s="16">
        <v>8000</v>
      </c>
      <c r="X63" s="182"/>
      <c r="Y63" s="16">
        <f>IF(($CB63-SUM($T63:X63))&gt;=$K63*0.7,$K63*0.7,($CB63-SUM($T63:X63)))</f>
        <v>4620</v>
      </c>
      <c r="Z63" s="16">
        <f>IF(($CB63-SUM($T63:Y63))&gt;=$K63*0.7,$K63*0.7,($CB63-SUM($T63:Y63)))</f>
        <v>4620</v>
      </c>
      <c r="AA63" s="16">
        <f>IF(($CB63-SUM($T63:Z63))&gt;=$K63*0.7,$K63*0.7,($CB63-SUM($T63:Z63)))</f>
        <v>4620</v>
      </c>
      <c r="AB63" s="16">
        <f>IF(($CB63-SUM($T63:AA63))&gt;=$K63*0.7,$K63*0.7,($CB63-SUM($T63:AA63)))</f>
        <v>4620</v>
      </c>
      <c r="AC63" s="16">
        <f>IF(($CB63-SUM($T63:AB63))&gt;=$K63*0.7,$K63*0.7,($CB63-SUM($T63:AB63)))</f>
        <v>4620</v>
      </c>
      <c r="AD63" s="16">
        <f>IF(($CB63-SUM($T63:AC63))&gt;=$K63*0.7,$K63*0.7,($CB63-SUM($T63:AC63)))</f>
        <v>4620</v>
      </c>
      <c r="AE63" s="16">
        <f>IF(($CB63-SUM($T63:AD63))&gt;=$K63*0.7,$K63*0.7,($CB63-SUM($T63:AD63)))</f>
        <v>4620</v>
      </c>
      <c r="AF63" s="16">
        <f>IF(($CB63-SUM($T63:AE63))&gt;=$K63*0.7,$K63*0.7,($CB63-SUM($T63:AE63)))</f>
        <v>4620</v>
      </c>
      <c r="AG63" s="16">
        <f>IF(($CB63-SUM($T63:AF63))&gt;=$K63*0.7,$K63*0.7,($CB63-SUM($T63:AF63)))</f>
        <v>0</v>
      </c>
      <c r="AH63" s="16">
        <f>IF(($CB63-SUM($T63:AG63))&gt;=$K63*0.7,$K63*0.7,($CB63-SUM($T63:AG63)))</f>
        <v>0</v>
      </c>
      <c r="AI63" s="16">
        <f>IF(($CB63-SUM($T63:AH63))&gt;=$K63*0.7,$K63*0.7,($CB63-SUM($T63:AH63)))</f>
        <v>0</v>
      </c>
      <c r="AJ63" s="16">
        <f>IF(($CB63-SUM($T63:AI63))&gt;=$K63*0.7,$K63*0.7,($CB63-SUM($T63:AI63)))</f>
        <v>0</v>
      </c>
      <c r="AK63" s="16">
        <f>IF(($CB63-SUM($T63:AJ63))&gt;=$K63*0.7,$K63*0.7,($CB63-SUM($T63:AJ63)))</f>
        <v>0</v>
      </c>
      <c r="AL63" s="16">
        <f>IF(($CB63-SUM($T63:AK63))&gt;=$K63*0.7,$K63*0.7,($CB63-SUM($T63:AK63)))</f>
        <v>0</v>
      </c>
      <c r="AM63" s="16">
        <f>IF(($CB63-SUM($T63:AL63))&gt;=$K63*0.7,$K63*0.7,($CB63-SUM($T63:AL63)))</f>
        <v>0</v>
      </c>
      <c r="AN63" s="16">
        <f>IF(($CB63-SUM($T63:AM63))&gt;=$K63*0.7,$K63*0.7,($CB63-SUM($T63:AM63)))</f>
        <v>0</v>
      </c>
      <c r="AO63" s="16">
        <f>IF(($CB63-SUM($T63:AN63))&gt;=$K63*0.7,$K63*0.7,($CB63-SUM($T63:AN63)))</f>
        <v>0</v>
      </c>
      <c r="AP63" s="16">
        <f>IF(($CB63-SUM($T63:AO63))&gt;=$K63*0.7,$K63*0.7,($CB63-SUM($T63:AO63)))</f>
        <v>0</v>
      </c>
      <c r="AQ63" s="16">
        <f>IF(($CB63-SUM($T63:AP63))&gt;=$K63*0.7,$K63*0.7,($CB63-SUM($T63:AP63)))</f>
        <v>0</v>
      </c>
      <c r="AR63" s="16">
        <f>IF(($CB63-SUM($T63:AQ63))&gt;=$K63*0.7,$K63*0.7,($CB63-SUM($T63:AQ63)))</f>
        <v>0</v>
      </c>
      <c r="AS63" s="16">
        <f>IF(($CB63-SUM($T63:AR63))&gt;=$K63*0.7,$K63*0.7,($CB63-SUM($T63:AR63)))</f>
        <v>0</v>
      </c>
      <c r="AT63" s="16">
        <f>IF(($CB63-SUM($T63:AS63))&gt;=$K63*0.7,$K63*0.7,($CB63-SUM($T63:AS63)))</f>
        <v>0</v>
      </c>
      <c r="AU63" s="16">
        <f>IF(($CB63-SUM($T63:AT63))&gt;=$K63*0.7,$K63*0.7,($CB63-SUM($T63:AT63)))</f>
        <v>0</v>
      </c>
      <c r="AV63" s="16">
        <f>IF(($CB63-SUM($T63:AU63))&gt;=$K63*0.7,$K63*0.7,($CB63-SUM($T63:AU63)))</f>
        <v>0</v>
      </c>
      <c r="AW63" s="182">
        <f t="shared" si="1"/>
        <v>52460</v>
      </c>
      <c r="AX63" s="182">
        <f>IF(LinkRpt!B$4=LinkRpt!B$2,VLOOKUP(LinkRpt!$A59,Rpt,LinkRpt!B$2+1),"")</f>
        <v>52460</v>
      </c>
      <c r="AY63" s="182">
        <f>IF(LinkRpt!C$4=LinkRpt!C$2,VLOOKUP(LinkRpt!$A59,Rpt,LinkRpt!C$2+1),"")</f>
        <v>0</v>
      </c>
      <c r="AZ63" s="182">
        <f>IF(LinkRpt!D$4=LinkRpt!D$2,VLOOKUP(LinkRpt!$A59,Rpt,LinkRpt!D$2+1),"")</f>
        <v>0</v>
      </c>
      <c r="BA63" s="182" t="str">
        <f>IF(LinkRpt!E$4=LinkRpt!E$2,VLOOKUP(LinkRpt!$A59,Rpt,LinkRpt!E$2+1),"")</f>
        <v/>
      </c>
      <c r="BB63" s="182">
        <f>IF(LinkRpt!F$4=LinkRpt!F$2,VLOOKUP(LinkRpt!$A59,Rpt,LinkRpt!F$2+1),"")</f>
        <v>0</v>
      </c>
      <c r="BC63" s="182">
        <f>IF(LinkRpt!G$4=LinkRpt!G$2,VLOOKUP(LinkRpt!$A59,Rpt,LinkRpt!G$2+1),"")</f>
        <v>0</v>
      </c>
      <c r="BD63" s="182">
        <f>IF(LinkRpt!H$4=LinkRpt!H$2,VLOOKUP(LinkRpt!$A59,Rpt,LinkRpt!H$2+1),"")</f>
        <v>0</v>
      </c>
      <c r="BE63" s="182" t="str">
        <f>IF(LinkRpt!I$4=LinkRpt!I$2,VLOOKUP(LinkRpt!$A59,Rpt,LinkRpt!I$2+1),"")</f>
        <v/>
      </c>
      <c r="BF63" s="182" t="str">
        <f>IF(LinkRpt!J$4=LinkRpt!J$2,VLOOKUP(LinkRpt!$A59,Rpt,LinkRpt!J$2+1),"")</f>
        <v/>
      </c>
      <c r="BG63" s="182" t="str">
        <f>IF(LinkRpt!K$4=LinkRpt!K$2,VLOOKUP(LinkRpt!$A59,Rpt,LinkRpt!K$2+1),"")</f>
        <v/>
      </c>
      <c r="BH63" s="182" t="str">
        <f>IF(LinkRpt!L$4=LinkRpt!L$2,VLOOKUP(LinkRpt!$A59,Rpt,LinkRpt!L$2+1),"")</f>
        <v/>
      </c>
      <c r="BI63" s="182" t="str">
        <f>IF(LinkRpt!M$4=LinkRpt!M$2,VLOOKUP(LinkRpt!$A59,Rpt,LinkRpt!M$2+1),"")</f>
        <v/>
      </c>
      <c r="BJ63" s="182" t="str">
        <f>IF(LinkRpt!N$4=LinkRpt!N$2,VLOOKUP(LinkRpt!$A59,Rpt,LinkRpt!N$2+1),"")</f>
        <v/>
      </c>
      <c r="BK63" s="182" t="str">
        <f>IF(LinkRpt!O$4=LinkRpt!O$2,VLOOKUP(LinkRpt!$A59,Rpt,LinkRpt!O$2+1),"")</f>
        <v/>
      </c>
      <c r="BL63" s="182" t="str">
        <f>IF(LinkRpt!P$4=LinkRpt!P$2,VLOOKUP(LinkRpt!$A59,Rpt,LinkRpt!P$2+1),"")</f>
        <v/>
      </c>
      <c r="BM63" s="182" t="str">
        <f>IF(LinkRpt!Q$4=LinkRpt!Q$2,VLOOKUP(LinkRpt!$A59,Rpt,LinkRpt!Q$2+1),"")</f>
        <v/>
      </c>
      <c r="BN63" s="182" t="str">
        <f>IF(LinkRpt!R$4=LinkRpt!R$2,VLOOKUP(LinkRpt!$A59,Rpt,LinkRpt!R$2+1),"")</f>
        <v/>
      </c>
      <c r="BO63" s="182" t="str">
        <f>IF(LinkRpt!S$4=LinkRpt!S$2,VLOOKUP(LinkRpt!$A59,Rpt,LinkRpt!S$2+1),"")</f>
        <v/>
      </c>
      <c r="BP63" s="182" t="str">
        <f>IF(LinkRpt!T$4=LinkRpt!T$2,VLOOKUP(LinkRpt!$A59,Rpt,LinkRpt!T$2+1),"")</f>
        <v/>
      </c>
      <c r="BQ63" s="182" t="str">
        <f>IF(LinkRpt!U$4=LinkRpt!U$2,VLOOKUP(LinkRpt!$A59,Rpt,LinkRpt!U$2+1),"")</f>
        <v/>
      </c>
      <c r="BR63" s="182" t="str">
        <f>IF(LinkRpt!V$4=LinkRpt!V$2,VLOOKUP(LinkRpt!$A59,Rpt,LinkRpt!V$2+1),"")</f>
        <v/>
      </c>
      <c r="BS63" s="182" t="str">
        <f>IF(LinkRpt!W$4=LinkRpt!W$2,VLOOKUP(LinkRpt!$A59,Rpt,LinkRpt!W$2+1),"")</f>
        <v/>
      </c>
      <c r="BT63" s="182" t="str">
        <f>IF(LinkRpt!X$4=LinkRpt!X$2,VLOOKUP(LinkRpt!$A59,Rpt,LinkRpt!X$2+1),"")</f>
        <v/>
      </c>
      <c r="BU63" s="182" t="str">
        <f>IF(LinkRpt!Y$4=LinkRpt!Y$2,VLOOKUP(LinkRpt!$A59,Rpt,LinkRpt!Y$2+1),"")</f>
        <v/>
      </c>
      <c r="BV63" s="182" t="str">
        <f>IF(LinkRpt!Z$4=LinkRpt!Z$2,VLOOKUP(LinkRpt!$A59,Rpt,LinkRpt!Z$2+1),"")</f>
        <v/>
      </c>
      <c r="BW63" s="182" t="str">
        <f>IF(LinkRpt!AA$4=LinkRpt!AA$2,VLOOKUP(LinkRpt!$A59,Rpt,LinkRpt!AA$2+1),"")</f>
        <v/>
      </c>
      <c r="BX63" s="182" t="str">
        <f>IF(LinkRpt!AB$4=LinkRpt!AB$2,VLOOKUP(LinkRpt!$A59,Rpt,LinkRpt!AB$2+1),"")</f>
        <v/>
      </c>
      <c r="BY63" s="182" t="str">
        <f>IF(LinkRpt!AC$4=LinkRpt!AC$2,VLOOKUP(LinkRpt!$A59,Rpt,LinkRpt!AC$2+1),"")</f>
        <v/>
      </c>
      <c r="BZ63" s="182" t="str">
        <f>IF(LinkRpt!AD$4=LinkRpt!AD$2,VLOOKUP(LinkRpt!$A59,Rpt,LinkRpt!AD$2+1),"")</f>
        <v/>
      </c>
      <c r="CA63" s="182" t="str">
        <f>IF(LinkRpt!AE$4=LinkRpt!AE$2,VLOOKUP(LinkRpt!$A59,Rpt,LinkRpt!AE$2+1),"")</f>
        <v/>
      </c>
      <c r="CB63" s="182">
        <f t="shared" si="6"/>
        <v>52460</v>
      </c>
      <c r="CC63" s="15">
        <v>1500</v>
      </c>
      <c r="CD63" s="16">
        <v>1500</v>
      </c>
      <c r="CE63" s="15">
        <v>1000</v>
      </c>
      <c r="CF63" s="16">
        <v>1000</v>
      </c>
      <c r="CG63" s="15">
        <v>5000</v>
      </c>
      <c r="CH63" s="16">
        <v>5000</v>
      </c>
      <c r="CI63" s="15">
        <v>8000</v>
      </c>
      <c r="CJ63" s="16">
        <f>1500+0</f>
        <v>1500</v>
      </c>
      <c r="CK63" s="17"/>
      <c r="CL63" s="16"/>
      <c r="CM63" s="15"/>
      <c r="CN63" s="16"/>
      <c r="CO63" s="18">
        <v>4620</v>
      </c>
      <c r="CP63" s="16">
        <v>11120</v>
      </c>
      <c r="CQ63" s="18">
        <v>4620</v>
      </c>
      <c r="CR63" s="16">
        <v>4620</v>
      </c>
      <c r="CS63" s="18">
        <v>4620</v>
      </c>
      <c r="CT63" s="16">
        <v>4620</v>
      </c>
      <c r="CU63" s="18">
        <v>4620</v>
      </c>
      <c r="CV63" s="16">
        <f>4620+4620</f>
        <v>9240</v>
      </c>
      <c r="CW63" s="18">
        <v>4620</v>
      </c>
      <c r="CX63" s="16">
        <v>0</v>
      </c>
      <c r="CY63" s="18">
        <v>4620</v>
      </c>
      <c r="CZ63" s="16">
        <v>4620</v>
      </c>
      <c r="DA63" s="18">
        <v>4620</v>
      </c>
      <c r="DB63" s="16">
        <v>4620</v>
      </c>
      <c r="DC63" s="18">
        <v>4620</v>
      </c>
      <c r="DD63" s="16">
        <v>4620</v>
      </c>
      <c r="DE63" s="18">
        <v>4620</v>
      </c>
      <c r="DF63" s="16"/>
      <c r="DG63" s="17"/>
      <c r="DH63" s="16"/>
      <c r="DI63" s="17"/>
      <c r="DJ63" s="16"/>
      <c r="DK63" s="82"/>
      <c r="DL63" s="85"/>
      <c r="DM63" s="16"/>
      <c r="DN63" s="85"/>
      <c r="DO63" s="16"/>
      <c r="DP63" s="85"/>
      <c r="DQ63" s="16"/>
      <c r="DR63" s="85"/>
      <c r="DS63" s="16"/>
      <c r="DT63" s="85"/>
      <c r="DU63" s="16"/>
      <c r="DV63" s="85"/>
      <c r="DW63" s="16"/>
      <c r="DX63" s="85"/>
      <c r="DY63" s="16"/>
      <c r="DZ63" s="85"/>
      <c r="EA63" s="16"/>
      <c r="EB63" s="85"/>
      <c r="EC63" s="16"/>
      <c r="ED63" s="85"/>
      <c r="EE63" s="16"/>
      <c r="EF63" s="85"/>
      <c r="EG63" s="16"/>
      <c r="EH63" s="17"/>
      <c r="EI63" s="16"/>
      <c r="EJ63" s="19"/>
      <c r="EK63" s="17"/>
      <c r="EL63" s="16"/>
      <c r="EM63" s="17"/>
      <c r="EN63" s="16"/>
      <c r="EO63" s="17"/>
      <c r="EP63" s="16"/>
      <c r="EQ63" s="17"/>
      <c r="ER63" s="16"/>
      <c r="ES63" s="17"/>
      <c r="ET63" s="16"/>
      <c r="EU63" s="17"/>
      <c r="EV63" s="16"/>
      <c r="EW63" s="15"/>
      <c r="EX63" s="16"/>
      <c r="EY63" s="15"/>
      <c r="EZ63" s="16"/>
      <c r="FA63" s="15"/>
      <c r="FB63" s="16"/>
      <c r="FC63" s="15"/>
      <c r="FD63" s="16"/>
      <c r="FE63" s="15"/>
      <c r="FF63" s="16"/>
      <c r="FG63" s="15"/>
      <c r="FH63" s="16"/>
      <c r="FI63" s="20">
        <f t="shared" si="2"/>
        <v>57080</v>
      </c>
      <c r="FJ63" s="20">
        <f t="shared" si="3"/>
        <v>52460</v>
      </c>
      <c r="FK63" s="21">
        <f t="shared" si="4"/>
        <v>4620</v>
      </c>
      <c r="FL63" s="1" t="str">
        <f t="shared" si="7"/>
        <v/>
      </c>
    </row>
    <row r="64" spans="1:168" ht="25.5" customHeight="1">
      <c r="A64" s="239">
        <v>2200056</v>
      </c>
      <c r="B64" s="25" t="s">
        <v>116</v>
      </c>
      <c r="C64" s="239" t="s">
        <v>117</v>
      </c>
      <c r="D64" s="9" t="s">
        <v>1414</v>
      </c>
      <c r="E64" s="9" t="s">
        <v>1412</v>
      </c>
      <c r="F64" s="10" t="s">
        <v>118</v>
      </c>
      <c r="G64" s="22"/>
      <c r="H64" s="84" t="s">
        <v>1422</v>
      </c>
      <c r="I64" s="318"/>
      <c r="J64" s="84"/>
      <c r="K64" s="12">
        <v>3300</v>
      </c>
      <c r="L64" s="23" t="s">
        <v>1564</v>
      </c>
      <c r="M64" s="246">
        <f t="shared" si="0"/>
        <v>36290</v>
      </c>
      <c r="N64" s="14">
        <f t="shared" si="5"/>
        <v>2310</v>
      </c>
      <c r="O64" s="15">
        <v>1500</v>
      </c>
      <c r="P64" s="15">
        <v>1000</v>
      </c>
      <c r="Q64" s="15">
        <v>5000</v>
      </c>
      <c r="R64" s="15">
        <v>8000</v>
      </c>
      <c r="S64" s="182"/>
      <c r="T64" s="16">
        <v>1500</v>
      </c>
      <c r="U64" s="16">
        <f>500+0</f>
        <v>500</v>
      </c>
      <c r="V64" s="16">
        <v>0</v>
      </c>
      <c r="W64" s="16">
        <v>0</v>
      </c>
      <c r="X64" s="182"/>
      <c r="Y64" s="16">
        <f>IF(($CB64-SUM($T64:X64))&gt;=$K64*0.7,$K64*0.7,($CB64-SUM($T64:X64)))</f>
        <v>2310</v>
      </c>
      <c r="Z64" s="16">
        <f>IF(($CB64-SUM($T64:Y64))&gt;=$K64*0.7,$K64*0.7,($CB64-SUM($T64:Y64)))</f>
        <v>2310</v>
      </c>
      <c r="AA64" s="16">
        <f>IF(($CB64-SUM($T64:Z64))&gt;=$K64*0.7,$K64*0.7,($CB64-SUM($T64:Z64)))</f>
        <v>2310</v>
      </c>
      <c r="AB64" s="16">
        <f>IF(($CB64-SUM($T64:AA64))&gt;=$K64*0.7,$K64*0.7,($CB64-SUM($T64:AA64)))</f>
        <v>2310</v>
      </c>
      <c r="AC64" s="16">
        <f>IF(($CB64-SUM($T64:AB64))&gt;=$K64*0.7,$K64*0.7,($CB64-SUM($T64:AB64)))</f>
        <v>2310</v>
      </c>
      <c r="AD64" s="16">
        <f>IF(($CB64-SUM($T64:AC64))&gt;=$K64*0.7,$K64*0.7,($CB64-SUM($T64:AC64)))</f>
        <v>2310</v>
      </c>
      <c r="AE64" s="16">
        <f>IF(($CB64-SUM($T64:AD64))&gt;=$K64*0.7,$K64*0.7,($CB64-SUM($T64:AD64)))</f>
        <v>2310</v>
      </c>
      <c r="AF64" s="16">
        <f>IF(($CB64-SUM($T64:AE64))&gt;=$K64*0.7,$K64*0.7,($CB64-SUM($T64:AE64)))</f>
        <v>2310</v>
      </c>
      <c r="AG64" s="16">
        <f>IF(($CB64-SUM($T64:AF64))&gt;=$K64*0.7,$K64*0.7,($CB64-SUM($T64:AF64)))</f>
        <v>2310</v>
      </c>
      <c r="AH64" s="16">
        <f>IF(($CB64-SUM($T64:AG64))&gt;=$K64*0.7,$K64*0.7,($CB64-SUM($T64:AG64)))</f>
        <v>2310</v>
      </c>
      <c r="AI64" s="16">
        <f>IF(($CB64-SUM($T64:AH64))&gt;=$K64*0.7,$K64*0.7,($CB64-SUM($T64:AH64)))</f>
        <v>2310</v>
      </c>
      <c r="AJ64" s="16">
        <f>IF(($CB64-SUM($T64:AI64))&gt;=$K64*0.7,$K64*0.7,($CB64-SUM($T64:AI64)))</f>
        <v>2310</v>
      </c>
      <c r="AK64" s="16">
        <f>IF(($CB64-SUM($T64:AJ64))&gt;=$K64*0.7,$K64*0.7,($CB64-SUM($T64:AJ64)))</f>
        <v>2310</v>
      </c>
      <c r="AL64" s="16">
        <f>IF(($CB64-SUM($T64:AK64))&gt;=$K64*0.7,$K64*0.7,($CB64-SUM($T64:AK64)))</f>
        <v>1950</v>
      </c>
      <c r="AM64" s="16">
        <f>IF(($CB64-SUM($T64:AL64))&gt;=$K64*0.7,$K64*0.7,($CB64-SUM($T64:AL64)))</f>
        <v>0</v>
      </c>
      <c r="AN64" s="16">
        <f>IF(($CB64-SUM($T64:AM64))&gt;=$K64*0.7,$K64*0.7,($CB64-SUM($T64:AM64)))</f>
        <v>0</v>
      </c>
      <c r="AO64" s="16">
        <f>IF(($CB64-SUM($T64:AN64))&gt;=$K64*0.7,$K64*0.7,($CB64-SUM($T64:AN64)))</f>
        <v>0</v>
      </c>
      <c r="AP64" s="16">
        <f>IF(($CB64-SUM($T64:AO64))&gt;=$K64*0.7,$K64*0.7,($CB64-SUM($T64:AO64)))</f>
        <v>0</v>
      </c>
      <c r="AQ64" s="16">
        <f>IF(($CB64-SUM($T64:AP64))&gt;=$K64*0.7,$K64*0.7,($CB64-SUM($T64:AP64)))</f>
        <v>0</v>
      </c>
      <c r="AR64" s="16">
        <f>IF(($CB64-SUM($T64:AQ64))&gt;=$K64*0.7,$K64*0.7,($CB64-SUM($T64:AQ64)))</f>
        <v>0</v>
      </c>
      <c r="AS64" s="16">
        <f>IF(($CB64-SUM($T64:AR64))&gt;=$K64*0.7,$K64*0.7,($CB64-SUM($T64:AR64)))</f>
        <v>0</v>
      </c>
      <c r="AT64" s="16">
        <f>IF(($CB64-SUM($T64:AS64))&gt;=$K64*0.7,$K64*0.7,($CB64-SUM($T64:AS64)))</f>
        <v>0</v>
      </c>
      <c r="AU64" s="16">
        <f>IF(($CB64-SUM($T64:AT64))&gt;=$K64*0.7,$K64*0.7,($CB64-SUM($T64:AT64)))</f>
        <v>0</v>
      </c>
      <c r="AV64" s="16">
        <f>IF(($CB64-SUM($T64:AU64))&gt;=$K64*0.7,$K64*0.7,($CB64-SUM($T64:AU64)))</f>
        <v>0</v>
      </c>
      <c r="AW64" s="182">
        <f t="shared" si="1"/>
        <v>33980</v>
      </c>
      <c r="AX64" s="182">
        <f>IF(LinkRpt!B$4=LinkRpt!B$2,VLOOKUP(LinkRpt!$A60,Rpt,LinkRpt!B$2+1),"")</f>
        <v>33980</v>
      </c>
      <c r="AY64" s="182">
        <f>IF(LinkRpt!C$4=LinkRpt!C$2,VLOOKUP(LinkRpt!$A60,Rpt,LinkRpt!C$2+1),"")</f>
        <v>0</v>
      </c>
      <c r="AZ64" s="182">
        <f>IF(LinkRpt!D$4=LinkRpt!D$2,VLOOKUP(LinkRpt!$A60,Rpt,LinkRpt!D$2+1),"")</f>
        <v>0</v>
      </c>
      <c r="BA64" s="182" t="str">
        <f>IF(LinkRpt!E$4=LinkRpt!E$2,VLOOKUP(LinkRpt!$A60,Rpt,LinkRpt!E$2+1),"")</f>
        <v/>
      </c>
      <c r="BB64" s="182">
        <f>IF(LinkRpt!F$4=LinkRpt!F$2,VLOOKUP(LinkRpt!$A60,Rpt,LinkRpt!F$2+1),"")</f>
        <v>0</v>
      </c>
      <c r="BC64" s="182">
        <f>IF(LinkRpt!G$4=LinkRpt!G$2,VLOOKUP(LinkRpt!$A60,Rpt,LinkRpt!G$2+1),"")</f>
        <v>0</v>
      </c>
      <c r="BD64" s="182">
        <f>IF(LinkRpt!H$4=LinkRpt!H$2,VLOOKUP(LinkRpt!$A60,Rpt,LinkRpt!H$2+1),"")</f>
        <v>0</v>
      </c>
      <c r="BE64" s="182" t="str">
        <f>IF(LinkRpt!I$4=LinkRpt!I$2,VLOOKUP(LinkRpt!$A60,Rpt,LinkRpt!I$2+1),"")</f>
        <v/>
      </c>
      <c r="BF64" s="182" t="str">
        <f>IF(LinkRpt!J$4=LinkRpt!J$2,VLOOKUP(LinkRpt!$A60,Rpt,LinkRpt!J$2+1),"")</f>
        <v/>
      </c>
      <c r="BG64" s="182" t="str">
        <f>IF(LinkRpt!K$4=LinkRpt!K$2,VLOOKUP(LinkRpt!$A60,Rpt,LinkRpt!K$2+1),"")</f>
        <v/>
      </c>
      <c r="BH64" s="182" t="str">
        <f>IF(LinkRpt!L$4=LinkRpt!L$2,VLOOKUP(LinkRpt!$A60,Rpt,LinkRpt!L$2+1),"")</f>
        <v/>
      </c>
      <c r="BI64" s="182" t="str">
        <f>IF(LinkRpt!M$4=LinkRpt!M$2,VLOOKUP(LinkRpt!$A60,Rpt,LinkRpt!M$2+1),"")</f>
        <v/>
      </c>
      <c r="BJ64" s="182" t="str">
        <f>IF(LinkRpt!N$4=LinkRpt!N$2,VLOOKUP(LinkRpt!$A60,Rpt,LinkRpt!N$2+1),"")</f>
        <v/>
      </c>
      <c r="BK64" s="182" t="str">
        <f>IF(LinkRpt!O$4=LinkRpt!O$2,VLOOKUP(LinkRpt!$A60,Rpt,LinkRpt!O$2+1),"")</f>
        <v/>
      </c>
      <c r="BL64" s="182" t="str">
        <f>IF(LinkRpt!P$4=LinkRpt!P$2,VLOOKUP(LinkRpt!$A60,Rpt,LinkRpt!P$2+1),"")</f>
        <v/>
      </c>
      <c r="BM64" s="182" t="str">
        <f>IF(LinkRpt!Q$4=LinkRpt!Q$2,VLOOKUP(LinkRpt!$A60,Rpt,LinkRpt!Q$2+1),"")</f>
        <v/>
      </c>
      <c r="BN64" s="182" t="str">
        <f>IF(LinkRpt!R$4=LinkRpt!R$2,VLOOKUP(LinkRpt!$A60,Rpt,LinkRpt!R$2+1),"")</f>
        <v/>
      </c>
      <c r="BO64" s="182" t="str">
        <f>IF(LinkRpt!S$4=LinkRpt!S$2,VLOOKUP(LinkRpt!$A60,Rpt,LinkRpt!S$2+1),"")</f>
        <v/>
      </c>
      <c r="BP64" s="182" t="str">
        <f>IF(LinkRpt!T$4=LinkRpt!T$2,VLOOKUP(LinkRpt!$A60,Rpt,LinkRpt!T$2+1),"")</f>
        <v/>
      </c>
      <c r="BQ64" s="182" t="str">
        <f>IF(LinkRpt!U$4=LinkRpt!U$2,VLOOKUP(LinkRpt!$A60,Rpt,LinkRpt!U$2+1),"")</f>
        <v/>
      </c>
      <c r="BR64" s="182" t="str">
        <f>IF(LinkRpt!V$4=LinkRpt!V$2,VLOOKUP(LinkRpt!$A60,Rpt,LinkRpt!V$2+1),"")</f>
        <v/>
      </c>
      <c r="BS64" s="182" t="str">
        <f>IF(LinkRpt!W$4=LinkRpt!W$2,VLOOKUP(LinkRpt!$A60,Rpt,LinkRpt!W$2+1),"")</f>
        <v/>
      </c>
      <c r="BT64" s="182" t="str">
        <f>IF(LinkRpt!X$4=LinkRpt!X$2,VLOOKUP(LinkRpt!$A60,Rpt,LinkRpt!X$2+1),"")</f>
        <v/>
      </c>
      <c r="BU64" s="182" t="str">
        <f>IF(LinkRpt!Y$4=LinkRpt!Y$2,VLOOKUP(LinkRpt!$A60,Rpt,LinkRpt!Y$2+1),"")</f>
        <v/>
      </c>
      <c r="BV64" s="182" t="str">
        <f>IF(LinkRpt!Z$4=LinkRpt!Z$2,VLOOKUP(LinkRpt!$A60,Rpt,LinkRpt!Z$2+1),"")</f>
        <v/>
      </c>
      <c r="BW64" s="182" t="str">
        <f>IF(LinkRpt!AA$4=LinkRpt!AA$2,VLOOKUP(LinkRpt!$A60,Rpt,LinkRpt!AA$2+1),"")</f>
        <v/>
      </c>
      <c r="BX64" s="182" t="str">
        <f>IF(LinkRpt!AB$4=LinkRpt!AB$2,VLOOKUP(LinkRpt!$A60,Rpt,LinkRpt!AB$2+1),"")</f>
        <v/>
      </c>
      <c r="BY64" s="182" t="str">
        <f>IF(LinkRpt!AC$4=LinkRpt!AC$2,VLOOKUP(LinkRpt!$A60,Rpt,LinkRpt!AC$2+1),"")</f>
        <v/>
      </c>
      <c r="BZ64" s="182" t="str">
        <f>IF(LinkRpt!AD$4=LinkRpt!AD$2,VLOOKUP(LinkRpt!$A60,Rpt,LinkRpt!AD$2+1),"")</f>
        <v/>
      </c>
      <c r="CA64" s="182" t="str">
        <f>IF(LinkRpt!AE$4=LinkRpt!AE$2,VLOOKUP(LinkRpt!$A60,Rpt,LinkRpt!AE$2+1),"")</f>
        <v/>
      </c>
      <c r="CB64" s="182">
        <f t="shared" si="6"/>
        <v>33980</v>
      </c>
      <c r="CC64" s="15">
        <v>1500</v>
      </c>
      <c r="CD64" s="16">
        <v>1500</v>
      </c>
      <c r="CE64" s="15">
        <v>1000</v>
      </c>
      <c r="CF64" s="16">
        <f>500+0</f>
        <v>500</v>
      </c>
      <c r="CG64" s="15">
        <v>5000</v>
      </c>
      <c r="CH64" s="16">
        <v>0</v>
      </c>
      <c r="CI64" s="15">
        <v>8000</v>
      </c>
      <c r="CJ64" s="16">
        <v>0</v>
      </c>
      <c r="CK64" s="17"/>
      <c r="CL64" s="16"/>
      <c r="CM64" s="15"/>
      <c r="CN64" s="16"/>
      <c r="CO64" s="18">
        <v>2310</v>
      </c>
      <c r="CP64" s="16">
        <v>15810</v>
      </c>
      <c r="CQ64" s="18">
        <v>2310</v>
      </c>
      <c r="CR64" s="16">
        <v>2310</v>
      </c>
      <c r="CS64" s="18">
        <v>2310</v>
      </c>
      <c r="CT64" s="16">
        <v>0</v>
      </c>
      <c r="CU64" s="18">
        <v>2310</v>
      </c>
      <c r="CV64" s="16">
        <v>4620</v>
      </c>
      <c r="CW64" s="18">
        <v>2310</v>
      </c>
      <c r="CX64" s="16"/>
      <c r="CY64" s="18">
        <v>2310</v>
      </c>
      <c r="CZ64" s="16"/>
      <c r="DA64" s="18">
        <v>2310</v>
      </c>
      <c r="DB64" s="16"/>
      <c r="DC64" s="18">
        <v>2310</v>
      </c>
      <c r="DD64" s="16">
        <v>4620</v>
      </c>
      <c r="DE64" s="18">
        <v>2310</v>
      </c>
      <c r="DF64" s="16">
        <v>4620</v>
      </c>
      <c r="DG64" s="17"/>
      <c r="DH64" s="16"/>
      <c r="DI64" s="17"/>
      <c r="DJ64" s="16"/>
      <c r="DK64" s="82"/>
      <c r="DL64" s="85"/>
      <c r="DM64" s="16"/>
      <c r="DN64" s="85"/>
      <c r="DO64" s="16"/>
      <c r="DP64" s="85"/>
      <c r="DQ64" s="16"/>
      <c r="DR64" s="85"/>
      <c r="DS64" s="16"/>
      <c r="DT64" s="85"/>
      <c r="DU64" s="16"/>
      <c r="DV64" s="85"/>
      <c r="DW64" s="16"/>
      <c r="DX64" s="85"/>
      <c r="DY64" s="16"/>
      <c r="DZ64" s="85"/>
      <c r="EA64" s="16"/>
      <c r="EB64" s="85"/>
      <c r="EC64" s="16"/>
      <c r="ED64" s="85"/>
      <c r="EE64" s="16"/>
      <c r="EF64" s="85"/>
      <c r="EG64" s="16"/>
      <c r="EH64" s="17"/>
      <c r="EI64" s="16"/>
      <c r="EJ64" s="19"/>
      <c r="EK64" s="17"/>
      <c r="EL64" s="16"/>
      <c r="EM64" s="17"/>
      <c r="EN64" s="16"/>
      <c r="EO64" s="17"/>
      <c r="EP64" s="16"/>
      <c r="EQ64" s="17"/>
      <c r="ER64" s="16"/>
      <c r="ES64" s="17"/>
      <c r="ET64" s="16"/>
      <c r="EU64" s="17"/>
      <c r="EV64" s="16"/>
      <c r="EW64" s="15"/>
      <c r="EX64" s="16"/>
      <c r="EY64" s="15"/>
      <c r="EZ64" s="16"/>
      <c r="FA64" s="15"/>
      <c r="FB64" s="16"/>
      <c r="FC64" s="15"/>
      <c r="FD64" s="16"/>
      <c r="FE64" s="15"/>
      <c r="FF64" s="16"/>
      <c r="FG64" s="15"/>
      <c r="FH64" s="16"/>
      <c r="FI64" s="20">
        <f t="shared" si="2"/>
        <v>36290</v>
      </c>
      <c r="FJ64" s="20">
        <f t="shared" si="3"/>
        <v>33980</v>
      </c>
      <c r="FK64" s="21">
        <f t="shared" si="4"/>
        <v>2310</v>
      </c>
      <c r="FL64" s="1" t="str">
        <f t="shared" si="7"/>
        <v/>
      </c>
    </row>
    <row r="65" spans="1:168" ht="25.5" customHeight="1">
      <c r="A65" s="239">
        <v>2200057</v>
      </c>
      <c r="B65" s="25" t="s">
        <v>119</v>
      </c>
      <c r="C65" s="239" t="s">
        <v>120</v>
      </c>
      <c r="D65" s="9" t="s">
        <v>1414</v>
      </c>
      <c r="E65" s="9" t="s">
        <v>1412</v>
      </c>
      <c r="F65" s="10" t="s">
        <v>121</v>
      </c>
      <c r="G65" s="144"/>
      <c r="H65" s="13"/>
      <c r="I65" s="318"/>
      <c r="J65" s="13"/>
      <c r="K65" s="12">
        <v>6600</v>
      </c>
      <c r="L65" s="13" t="s">
        <v>1564</v>
      </c>
      <c r="M65" s="246">
        <f t="shared" si="0"/>
        <v>57080</v>
      </c>
      <c r="N65" s="14">
        <f t="shared" si="5"/>
        <v>21600</v>
      </c>
      <c r="O65" s="15">
        <v>1500</v>
      </c>
      <c r="P65" s="15">
        <v>1000</v>
      </c>
      <c r="Q65" s="15">
        <v>5000</v>
      </c>
      <c r="R65" s="15">
        <v>8000</v>
      </c>
      <c r="S65" s="182"/>
      <c r="T65" s="16">
        <v>1500</v>
      </c>
      <c r="U65" s="16">
        <v>1000</v>
      </c>
      <c r="V65" s="16">
        <v>5000</v>
      </c>
      <c r="W65" s="16">
        <v>8000</v>
      </c>
      <c r="X65" s="182"/>
      <c r="Y65" s="16">
        <f>IF(($CB65-SUM($T65:X65))&gt;=$K65*0.7,$K65*0.7,($CB65-SUM($T65:X65)))</f>
        <v>4620</v>
      </c>
      <c r="Z65" s="16">
        <f>IF(($CB65-SUM($T65:Y65))&gt;=$K65*0.7,$K65*0.7,($CB65-SUM($T65:Y65)))</f>
        <v>4620</v>
      </c>
      <c r="AA65" s="16">
        <f>IF(($CB65-SUM($T65:Z65))&gt;=$K65*0.7,$K65*0.7,($CB65-SUM($T65:Z65)))</f>
        <v>4620</v>
      </c>
      <c r="AB65" s="16">
        <f>IF(($CB65-SUM($T65:AA65))&gt;=$K65*0.7,$K65*0.7,($CB65-SUM($T65:AA65)))</f>
        <v>4620</v>
      </c>
      <c r="AC65" s="16">
        <f>IF(($CB65-SUM($T65:AB65))&gt;=$K65*0.7,$K65*0.7,($CB65-SUM($T65:AB65)))</f>
        <v>1500</v>
      </c>
      <c r="AD65" s="16">
        <f>IF(($CB65-SUM($T65:AC65))&gt;=$K65*0.7,$K65*0.7,($CB65-SUM($T65:AC65)))</f>
        <v>0</v>
      </c>
      <c r="AE65" s="16">
        <f>IF(($CB65-SUM($T65:AD65))&gt;=$K65*0.7,$K65*0.7,($CB65-SUM($T65:AD65)))</f>
        <v>0</v>
      </c>
      <c r="AF65" s="16">
        <f>IF(($CB65-SUM($T65:AE65))&gt;=$K65*0.7,$K65*0.7,($CB65-SUM($T65:AE65)))</f>
        <v>0</v>
      </c>
      <c r="AG65" s="16">
        <f>IF(($CB65-SUM($T65:AF65))&gt;=$K65*0.7,$K65*0.7,($CB65-SUM($T65:AF65)))</f>
        <v>0</v>
      </c>
      <c r="AH65" s="16">
        <f>IF(($CB65-SUM($T65:AG65))&gt;=$K65*0.7,$K65*0.7,($CB65-SUM($T65:AG65)))</f>
        <v>0</v>
      </c>
      <c r="AI65" s="16">
        <f>IF(($CB65-SUM($T65:AH65))&gt;=$K65*0.7,$K65*0.7,($CB65-SUM($T65:AH65)))</f>
        <v>0</v>
      </c>
      <c r="AJ65" s="16">
        <f>IF(($CB65-SUM($T65:AI65))&gt;=$K65*0.7,$K65*0.7,($CB65-SUM($T65:AI65)))</f>
        <v>0</v>
      </c>
      <c r="AK65" s="16">
        <f>IF(($CB65-SUM($T65:AJ65))&gt;=$K65*0.7,$K65*0.7,($CB65-SUM($T65:AJ65)))</f>
        <v>0</v>
      </c>
      <c r="AL65" s="16">
        <f>IF(($CB65-SUM($T65:AK65))&gt;=$K65*0.7,$K65*0.7,($CB65-SUM($T65:AK65)))</f>
        <v>0</v>
      </c>
      <c r="AM65" s="16">
        <f>IF(($CB65-SUM($T65:AL65))&gt;=$K65*0.7,$K65*0.7,($CB65-SUM($T65:AL65)))</f>
        <v>0</v>
      </c>
      <c r="AN65" s="16">
        <f>IF(($CB65-SUM($T65:AM65))&gt;=$K65*0.7,$K65*0.7,($CB65-SUM($T65:AM65)))</f>
        <v>0</v>
      </c>
      <c r="AO65" s="16">
        <f>IF(($CB65-SUM($T65:AN65))&gt;=$K65*0.7,$K65*0.7,($CB65-SUM($T65:AN65)))</f>
        <v>0</v>
      </c>
      <c r="AP65" s="16">
        <f>IF(($CB65-SUM($T65:AO65))&gt;=$K65*0.7,$K65*0.7,($CB65-SUM($T65:AO65)))</f>
        <v>0</v>
      </c>
      <c r="AQ65" s="16">
        <f>IF(($CB65-SUM($T65:AP65))&gt;=$K65*0.7,$K65*0.7,($CB65-SUM($T65:AP65)))</f>
        <v>0</v>
      </c>
      <c r="AR65" s="16">
        <f>IF(($CB65-SUM($T65:AQ65))&gt;=$K65*0.7,$K65*0.7,($CB65-SUM($T65:AQ65)))</f>
        <v>0</v>
      </c>
      <c r="AS65" s="16">
        <f>IF(($CB65-SUM($T65:AR65))&gt;=$K65*0.7,$K65*0.7,($CB65-SUM($T65:AR65)))</f>
        <v>0</v>
      </c>
      <c r="AT65" s="16">
        <f>IF(($CB65-SUM($T65:AS65))&gt;=$K65*0.7,$K65*0.7,($CB65-SUM($T65:AS65)))</f>
        <v>0</v>
      </c>
      <c r="AU65" s="16">
        <f>IF(($CB65-SUM($T65:AT65))&gt;=$K65*0.7,$K65*0.7,($CB65-SUM($T65:AT65)))</f>
        <v>0</v>
      </c>
      <c r="AV65" s="16">
        <f>IF(($CB65-SUM($T65:AU65))&gt;=$K65*0.7,$K65*0.7,($CB65-SUM($T65:AU65)))</f>
        <v>0</v>
      </c>
      <c r="AW65" s="182">
        <f t="shared" si="1"/>
        <v>35480</v>
      </c>
      <c r="AX65" s="182">
        <f>IF(LinkRpt!B$4=LinkRpt!B$2,VLOOKUP(LinkRpt!$A61,Rpt,LinkRpt!B$2+1),"")</f>
        <v>27480</v>
      </c>
      <c r="AY65" s="182">
        <f>IF(LinkRpt!C$4=LinkRpt!C$2,VLOOKUP(LinkRpt!$A61,Rpt,LinkRpt!C$2+1),"")</f>
        <v>8000</v>
      </c>
      <c r="AZ65" s="182">
        <f>IF(LinkRpt!D$4=LinkRpt!D$2,VLOOKUP(LinkRpt!$A61,Rpt,LinkRpt!D$2+1),"")</f>
        <v>0</v>
      </c>
      <c r="BA65" s="182" t="str">
        <f>IF(LinkRpt!E$4=LinkRpt!E$2,VLOOKUP(LinkRpt!$A61,Rpt,LinkRpt!E$2+1),"")</f>
        <v/>
      </c>
      <c r="BB65" s="182">
        <f>IF(LinkRpt!F$4=LinkRpt!F$2,VLOOKUP(LinkRpt!$A61,Rpt,LinkRpt!F$2+1),"")</f>
        <v>0</v>
      </c>
      <c r="BC65" s="182">
        <f>IF(LinkRpt!G$4=LinkRpt!G$2,VLOOKUP(LinkRpt!$A61,Rpt,LinkRpt!G$2+1),"")</f>
        <v>0</v>
      </c>
      <c r="BD65" s="182">
        <f>IF(LinkRpt!H$4=LinkRpt!H$2,VLOOKUP(LinkRpt!$A61,Rpt,LinkRpt!H$2+1),"")</f>
        <v>0</v>
      </c>
      <c r="BE65" s="182" t="str">
        <f>IF(LinkRpt!I$4=LinkRpt!I$2,VLOOKUP(LinkRpt!$A61,Rpt,LinkRpt!I$2+1),"")</f>
        <v/>
      </c>
      <c r="BF65" s="182" t="str">
        <f>IF(LinkRpt!J$4=LinkRpt!J$2,VLOOKUP(LinkRpt!$A61,Rpt,LinkRpt!J$2+1),"")</f>
        <v/>
      </c>
      <c r="BG65" s="182" t="str">
        <f>IF(LinkRpt!K$4=LinkRpt!K$2,VLOOKUP(LinkRpt!$A61,Rpt,LinkRpt!K$2+1),"")</f>
        <v/>
      </c>
      <c r="BH65" s="182" t="str">
        <f>IF(LinkRpt!L$4=LinkRpt!L$2,VLOOKUP(LinkRpt!$A61,Rpt,LinkRpt!L$2+1),"")</f>
        <v/>
      </c>
      <c r="BI65" s="182" t="str">
        <f>IF(LinkRpt!M$4=LinkRpt!M$2,VLOOKUP(LinkRpt!$A61,Rpt,LinkRpt!M$2+1),"")</f>
        <v/>
      </c>
      <c r="BJ65" s="182" t="str">
        <f>IF(LinkRpt!N$4=LinkRpt!N$2,VLOOKUP(LinkRpt!$A61,Rpt,LinkRpt!N$2+1),"")</f>
        <v/>
      </c>
      <c r="BK65" s="182" t="str">
        <f>IF(LinkRpt!O$4=LinkRpt!O$2,VLOOKUP(LinkRpt!$A61,Rpt,LinkRpt!O$2+1),"")</f>
        <v/>
      </c>
      <c r="BL65" s="182" t="str">
        <f>IF(LinkRpt!P$4=LinkRpt!P$2,VLOOKUP(LinkRpt!$A61,Rpt,LinkRpt!P$2+1),"")</f>
        <v/>
      </c>
      <c r="BM65" s="182" t="str">
        <f>IF(LinkRpt!Q$4=LinkRpt!Q$2,VLOOKUP(LinkRpt!$A61,Rpt,LinkRpt!Q$2+1),"")</f>
        <v/>
      </c>
      <c r="BN65" s="182" t="str">
        <f>IF(LinkRpt!R$4=LinkRpt!R$2,VLOOKUP(LinkRpt!$A61,Rpt,LinkRpt!R$2+1),"")</f>
        <v/>
      </c>
      <c r="BO65" s="182" t="str">
        <f>IF(LinkRpt!S$4=LinkRpt!S$2,VLOOKUP(LinkRpt!$A61,Rpt,LinkRpt!S$2+1),"")</f>
        <v/>
      </c>
      <c r="BP65" s="182" t="str">
        <f>IF(LinkRpt!T$4=LinkRpt!T$2,VLOOKUP(LinkRpt!$A61,Rpt,LinkRpt!T$2+1),"")</f>
        <v/>
      </c>
      <c r="BQ65" s="182" t="str">
        <f>IF(LinkRpt!U$4=LinkRpt!U$2,VLOOKUP(LinkRpt!$A61,Rpt,LinkRpt!U$2+1),"")</f>
        <v/>
      </c>
      <c r="BR65" s="182" t="str">
        <f>IF(LinkRpt!V$4=LinkRpt!V$2,VLOOKUP(LinkRpt!$A61,Rpt,LinkRpt!V$2+1),"")</f>
        <v/>
      </c>
      <c r="BS65" s="182" t="str">
        <f>IF(LinkRpt!W$4=LinkRpt!W$2,VLOOKUP(LinkRpt!$A61,Rpt,LinkRpt!W$2+1),"")</f>
        <v/>
      </c>
      <c r="BT65" s="182" t="str">
        <f>IF(LinkRpt!X$4=LinkRpt!X$2,VLOOKUP(LinkRpt!$A61,Rpt,LinkRpt!X$2+1),"")</f>
        <v/>
      </c>
      <c r="BU65" s="182" t="str">
        <f>IF(LinkRpt!Y$4=LinkRpt!Y$2,VLOOKUP(LinkRpt!$A61,Rpt,LinkRpt!Y$2+1),"")</f>
        <v/>
      </c>
      <c r="BV65" s="182" t="str">
        <f>IF(LinkRpt!Z$4=LinkRpt!Z$2,VLOOKUP(LinkRpt!$A61,Rpt,LinkRpt!Z$2+1),"")</f>
        <v/>
      </c>
      <c r="BW65" s="182" t="str">
        <f>IF(LinkRpt!AA$4=LinkRpt!AA$2,VLOOKUP(LinkRpt!$A61,Rpt,LinkRpt!AA$2+1),"")</f>
        <v/>
      </c>
      <c r="BX65" s="182" t="str">
        <f>IF(LinkRpt!AB$4=LinkRpt!AB$2,VLOOKUP(LinkRpt!$A61,Rpt,LinkRpt!AB$2+1),"")</f>
        <v/>
      </c>
      <c r="BY65" s="182" t="str">
        <f>IF(LinkRpt!AC$4=LinkRpt!AC$2,VLOOKUP(LinkRpt!$A61,Rpt,LinkRpt!AC$2+1),"")</f>
        <v/>
      </c>
      <c r="BZ65" s="182" t="str">
        <f>IF(LinkRpt!AD$4=LinkRpt!AD$2,VLOOKUP(LinkRpt!$A61,Rpt,LinkRpt!AD$2+1),"")</f>
        <v/>
      </c>
      <c r="CA65" s="182" t="str">
        <f>IF(LinkRpt!AE$4=LinkRpt!AE$2,VLOOKUP(LinkRpt!$A61,Rpt,LinkRpt!AE$2+1),"")</f>
        <v/>
      </c>
      <c r="CB65" s="182">
        <f t="shared" si="6"/>
        <v>35480</v>
      </c>
      <c r="CC65" s="15">
        <v>1500</v>
      </c>
      <c r="CD65" s="16">
        <v>1500</v>
      </c>
      <c r="CE65" s="15">
        <v>1000</v>
      </c>
      <c r="CF65" s="16">
        <v>1000</v>
      </c>
      <c r="CG65" s="15">
        <v>5000</v>
      </c>
      <c r="CH65" s="16">
        <v>5000</v>
      </c>
      <c r="CI65" s="15">
        <v>8000</v>
      </c>
      <c r="CJ65" s="16">
        <v>1500</v>
      </c>
      <c r="CK65" s="17"/>
      <c r="CL65" s="16"/>
      <c r="CM65" s="15"/>
      <c r="CN65" s="16"/>
      <c r="CO65" s="18">
        <v>4620</v>
      </c>
      <c r="CP65" s="16">
        <v>4620</v>
      </c>
      <c r="CQ65" s="18">
        <v>4620</v>
      </c>
      <c r="CR65" s="16">
        <v>4620</v>
      </c>
      <c r="CS65" s="18">
        <v>4620</v>
      </c>
      <c r="CT65" s="16">
        <v>0</v>
      </c>
      <c r="CU65" s="18">
        <v>4620</v>
      </c>
      <c r="CV65" s="16">
        <v>4620</v>
      </c>
      <c r="CW65" s="18">
        <v>4620</v>
      </c>
      <c r="CX65" s="16">
        <v>4620</v>
      </c>
      <c r="CY65" s="18">
        <v>4620</v>
      </c>
      <c r="CZ65" s="16"/>
      <c r="DA65" s="18">
        <v>4620</v>
      </c>
      <c r="DB65" s="16"/>
      <c r="DC65" s="18">
        <v>4620</v>
      </c>
      <c r="DD65" s="16"/>
      <c r="DE65" s="18">
        <v>4620</v>
      </c>
      <c r="DF65" s="16"/>
      <c r="DG65" s="17"/>
      <c r="DH65" s="16"/>
      <c r="DI65" s="17"/>
      <c r="DJ65" s="16"/>
      <c r="DK65" s="82"/>
      <c r="DL65" s="85"/>
      <c r="DM65" s="16"/>
      <c r="DN65" s="85"/>
      <c r="DO65" s="16"/>
      <c r="DP65" s="85"/>
      <c r="DQ65" s="16"/>
      <c r="DR65" s="85"/>
      <c r="DS65" s="16"/>
      <c r="DT65" s="85"/>
      <c r="DU65" s="16"/>
      <c r="DV65" s="85"/>
      <c r="DW65" s="16"/>
      <c r="DX65" s="85"/>
      <c r="DY65" s="16"/>
      <c r="DZ65" s="85"/>
      <c r="EA65" s="16"/>
      <c r="EB65" s="85"/>
      <c r="EC65" s="16"/>
      <c r="ED65" s="85"/>
      <c r="EE65" s="16"/>
      <c r="EF65" s="85"/>
      <c r="EG65" s="16"/>
      <c r="EH65" s="17"/>
      <c r="EI65" s="16"/>
      <c r="EJ65" s="19"/>
      <c r="EK65" s="17"/>
      <c r="EL65" s="16"/>
      <c r="EM65" s="17"/>
      <c r="EN65" s="16"/>
      <c r="EO65" s="17"/>
      <c r="EP65" s="16"/>
      <c r="EQ65" s="17"/>
      <c r="ER65" s="16"/>
      <c r="ES65" s="17"/>
      <c r="ET65" s="16"/>
      <c r="EU65" s="17"/>
      <c r="EV65" s="16"/>
      <c r="EW65" s="15"/>
      <c r="EX65" s="16"/>
      <c r="EY65" s="15"/>
      <c r="EZ65" s="16"/>
      <c r="FA65" s="15"/>
      <c r="FB65" s="16"/>
      <c r="FC65" s="15"/>
      <c r="FD65" s="16"/>
      <c r="FE65" s="15"/>
      <c r="FF65" s="16"/>
      <c r="FG65" s="15"/>
      <c r="FH65" s="16"/>
      <c r="FI65" s="20">
        <f t="shared" si="2"/>
        <v>57080</v>
      </c>
      <c r="FJ65" s="20">
        <f t="shared" si="3"/>
        <v>27480</v>
      </c>
      <c r="FK65" s="21">
        <f t="shared" si="4"/>
        <v>29600</v>
      </c>
      <c r="FL65" s="1" t="str">
        <f t="shared" si="7"/>
        <v>X</v>
      </c>
    </row>
    <row r="66" spans="1:168" ht="25.5" customHeight="1">
      <c r="A66" s="239">
        <v>2200058</v>
      </c>
      <c r="B66" s="25" t="s">
        <v>646</v>
      </c>
      <c r="C66" s="239" t="s">
        <v>647</v>
      </c>
      <c r="D66" s="9" t="s">
        <v>1414</v>
      </c>
      <c r="E66" s="9" t="s">
        <v>1411</v>
      </c>
      <c r="F66" s="83" t="s">
        <v>648</v>
      </c>
      <c r="G66" s="22"/>
      <c r="H66" s="84"/>
      <c r="I66" s="318"/>
      <c r="J66" s="84"/>
      <c r="K66" s="62">
        <v>6600</v>
      </c>
      <c r="L66" s="84" t="s">
        <v>1564</v>
      </c>
      <c r="M66" s="246">
        <f t="shared" si="0"/>
        <v>57080</v>
      </c>
      <c r="N66" s="14">
        <f t="shared" si="5"/>
        <v>17100</v>
      </c>
      <c r="O66" s="15">
        <v>1500</v>
      </c>
      <c r="P66" s="15">
        <v>1000</v>
      </c>
      <c r="Q66" s="15">
        <v>5000</v>
      </c>
      <c r="R66" s="15">
        <v>8000</v>
      </c>
      <c r="S66" s="182"/>
      <c r="T66" s="16">
        <v>1500</v>
      </c>
      <c r="U66" s="16">
        <v>1000</v>
      </c>
      <c r="V66" s="16">
        <v>5000</v>
      </c>
      <c r="W66" s="16">
        <v>8000</v>
      </c>
      <c r="X66" s="182"/>
      <c r="Y66" s="16">
        <f>IF(($CB66-SUM($T66:X66))&gt;=$K66*0.7,$K66*0.7,($CB66-SUM($T66:X66)))</f>
        <v>4620</v>
      </c>
      <c r="Z66" s="16">
        <f>IF(($CB66-SUM($T66:Y66))&gt;=$K66*0.7,$K66*0.7,($CB66-SUM($T66:Y66)))</f>
        <v>4620</v>
      </c>
      <c r="AA66" s="16">
        <f>IF(($CB66-SUM($T66:Z66))&gt;=$K66*0.7,$K66*0.7,($CB66-SUM($T66:Z66)))</f>
        <v>4620</v>
      </c>
      <c r="AB66" s="16">
        <f>IF(($CB66-SUM($T66:AA66))&gt;=$K66*0.7,$K66*0.7,($CB66-SUM($T66:AA66)))</f>
        <v>4620</v>
      </c>
      <c r="AC66" s="16">
        <f>IF(($CB66-SUM($T66:AB66))&gt;=$K66*0.7,$K66*0.7,($CB66-SUM($T66:AB66)))</f>
        <v>4620</v>
      </c>
      <c r="AD66" s="16">
        <f>IF(($CB66-SUM($T66:AC66))&gt;=$K66*0.7,$K66*0.7,($CB66-SUM($T66:AC66)))</f>
        <v>1380</v>
      </c>
      <c r="AE66" s="16">
        <f>IF(($CB66-SUM($T66:AD66))&gt;=$K66*0.7,$K66*0.7,($CB66-SUM($T66:AD66)))</f>
        <v>0</v>
      </c>
      <c r="AF66" s="16">
        <f>IF(($CB66-SUM($T66:AE66))&gt;=$K66*0.7,$K66*0.7,($CB66-SUM($T66:AE66)))</f>
        <v>0</v>
      </c>
      <c r="AG66" s="16">
        <f>IF(($CB66-SUM($T66:AF66))&gt;=$K66*0.7,$K66*0.7,($CB66-SUM($T66:AF66)))</f>
        <v>0</v>
      </c>
      <c r="AH66" s="16">
        <f>IF(($CB66-SUM($T66:AG66))&gt;=$K66*0.7,$K66*0.7,($CB66-SUM($T66:AG66)))</f>
        <v>0</v>
      </c>
      <c r="AI66" s="16">
        <f>IF(($CB66-SUM($T66:AH66))&gt;=$K66*0.7,$K66*0.7,($CB66-SUM($T66:AH66)))</f>
        <v>0</v>
      </c>
      <c r="AJ66" s="16">
        <f>IF(($CB66-SUM($T66:AI66))&gt;=$K66*0.7,$K66*0.7,($CB66-SUM($T66:AI66)))</f>
        <v>0</v>
      </c>
      <c r="AK66" s="16">
        <f>IF(($CB66-SUM($T66:AJ66))&gt;=$K66*0.7,$K66*0.7,($CB66-SUM($T66:AJ66)))</f>
        <v>0</v>
      </c>
      <c r="AL66" s="16">
        <f>IF(($CB66-SUM($T66:AK66))&gt;=$K66*0.7,$K66*0.7,($CB66-SUM($T66:AK66)))</f>
        <v>0</v>
      </c>
      <c r="AM66" s="16">
        <f>IF(($CB66-SUM($T66:AL66))&gt;=$K66*0.7,$K66*0.7,($CB66-SUM($T66:AL66)))</f>
        <v>0</v>
      </c>
      <c r="AN66" s="16">
        <f>IF(($CB66-SUM($T66:AM66))&gt;=$K66*0.7,$K66*0.7,($CB66-SUM($T66:AM66)))</f>
        <v>0</v>
      </c>
      <c r="AO66" s="16">
        <f>IF(($CB66-SUM($T66:AN66))&gt;=$K66*0.7,$K66*0.7,($CB66-SUM($T66:AN66)))</f>
        <v>0</v>
      </c>
      <c r="AP66" s="16">
        <f>IF(($CB66-SUM($T66:AO66))&gt;=$K66*0.7,$K66*0.7,($CB66-SUM($T66:AO66)))</f>
        <v>0</v>
      </c>
      <c r="AQ66" s="16">
        <f>IF(($CB66-SUM($T66:AP66))&gt;=$K66*0.7,$K66*0.7,($CB66-SUM($T66:AP66)))</f>
        <v>0</v>
      </c>
      <c r="AR66" s="16">
        <f>IF(($CB66-SUM($T66:AQ66))&gt;=$K66*0.7,$K66*0.7,($CB66-SUM($T66:AQ66)))</f>
        <v>0</v>
      </c>
      <c r="AS66" s="16">
        <f>IF(($CB66-SUM($T66:AR66))&gt;=$K66*0.7,$K66*0.7,($CB66-SUM($T66:AR66)))</f>
        <v>0</v>
      </c>
      <c r="AT66" s="16">
        <f>IF(($CB66-SUM($T66:AS66))&gt;=$K66*0.7,$K66*0.7,($CB66-SUM($T66:AS66)))</f>
        <v>0</v>
      </c>
      <c r="AU66" s="16">
        <f>IF(($CB66-SUM($T66:AT66))&gt;=$K66*0.7,$K66*0.7,($CB66-SUM($T66:AT66)))</f>
        <v>0</v>
      </c>
      <c r="AV66" s="16">
        <f>IF(($CB66-SUM($T66:AU66))&gt;=$K66*0.7,$K66*0.7,($CB66-SUM($T66:AU66)))</f>
        <v>0</v>
      </c>
      <c r="AW66" s="182">
        <f t="shared" si="1"/>
        <v>39980</v>
      </c>
      <c r="AX66" s="182">
        <f>IF(LinkRpt!B$4=LinkRpt!B$2,VLOOKUP(LinkRpt!$A62,Rpt,LinkRpt!B$2+1),"")</f>
        <v>39980</v>
      </c>
      <c r="AY66" s="182">
        <f>IF(LinkRpt!C$4=LinkRpt!C$2,VLOOKUP(LinkRpt!$A62,Rpt,LinkRpt!C$2+1),"")</f>
        <v>0</v>
      </c>
      <c r="AZ66" s="182">
        <f>IF(LinkRpt!D$4=LinkRpt!D$2,VLOOKUP(LinkRpt!$A62,Rpt,LinkRpt!D$2+1),"")</f>
        <v>0</v>
      </c>
      <c r="BA66" s="182" t="str">
        <f>IF(LinkRpt!E$4=LinkRpt!E$2,VLOOKUP(LinkRpt!$A62,Rpt,LinkRpt!E$2+1),"")</f>
        <v/>
      </c>
      <c r="BB66" s="182">
        <f>IF(LinkRpt!F$4=LinkRpt!F$2,VLOOKUP(LinkRpt!$A62,Rpt,LinkRpt!F$2+1),"")</f>
        <v>0</v>
      </c>
      <c r="BC66" s="182">
        <f>IF(LinkRpt!G$4=LinkRpt!G$2,VLOOKUP(LinkRpt!$A62,Rpt,LinkRpt!G$2+1),"")</f>
        <v>0</v>
      </c>
      <c r="BD66" s="182">
        <f>IF(LinkRpt!H$4=LinkRpt!H$2,VLOOKUP(LinkRpt!$A62,Rpt,LinkRpt!H$2+1),"")</f>
        <v>0</v>
      </c>
      <c r="BE66" s="182" t="str">
        <f>IF(LinkRpt!I$4=LinkRpt!I$2,VLOOKUP(LinkRpt!$A62,Rpt,LinkRpt!I$2+1),"")</f>
        <v/>
      </c>
      <c r="BF66" s="182" t="str">
        <f>IF(LinkRpt!J$4=LinkRpt!J$2,VLOOKUP(LinkRpt!$A62,Rpt,LinkRpt!J$2+1),"")</f>
        <v/>
      </c>
      <c r="BG66" s="182" t="str">
        <f>IF(LinkRpt!K$4=LinkRpt!K$2,VLOOKUP(LinkRpt!$A62,Rpt,LinkRpt!K$2+1),"")</f>
        <v/>
      </c>
      <c r="BH66" s="182" t="str">
        <f>IF(LinkRpt!L$4=LinkRpt!L$2,VLOOKUP(LinkRpt!$A62,Rpt,LinkRpt!L$2+1),"")</f>
        <v/>
      </c>
      <c r="BI66" s="182" t="str">
        <f>IF(LinkRpt!M$4=LinkRpt!M$2,VLOOKUP(LinkRpt!$A62,Rpt,LinkRpt!M$2+1),"")</f>
        <v/>
      </c>
      <c r="BJ66" s="182" t="str">
        <f>IF(LinkRpt!N$4=LinkRpt!N$2,VLOOKUP(LinkRpt!$A62,Rpt,LinkRpt!N$2+1),"")</f>
        <v/>
      </c>
      <c r="BK66" s="182" t="str">
        <f>IF(LinkRpt!O$4=LinkRpt!O$2,VLOOKUP(LinkRpt!$A62,Rpt,LinkRpt!O$2+1),"")</f>
        <v/>
      </c>
      <c r="BL66" s="182" t="str">
        <f>IF(LinkRpt!P$4=LinkRpt!P$2,VLOOKUP(LinkRpt!$A62,Rpt,LinkRpt!P$2+1),"")</f>
        <v/>
      </c>
      <c r="BM66" s="182" t="str">
        <f>IF(LinkRpt!Q$4=LinkRpt!Q$2,VLOOKUP(LinkRpt!$A62,Rpt,LinkRpt!Q$2+1),"")</f>
        <v/>
      </c>
      <c r="BN66" s="182" t="str">
        <f>IF(LinkRpt!R$4=LinkRpt!R$2,VLOOKUP(LinkRpt!$A62,Rpt,LinkRpt!R$2+1),"")</f>
        <v/>
      </c>
      <c r="BO66" s="182" t="str">
        <f>IF(LinkRpt!S$4=LinkRpt!S$2,VLOOKUP(LinkRpt!$A62,Rpt,LinkRpt!S$2+1),"")</f>
        <v/>
      </c>
      <c r="BP66" s="182" t="str">
        <f>IF(LinkRpt!T$4=LinkRpt!T$2,VLOOKUP(LinkRpt!$A62,Rpt,LinkRpt!T$2+1),"")</f>
        <v/>
      </c>
      <c r="BQ66" s="182" t="str">
        <f>IF(LinkRpt!U$4=LinkRpt!U$2,VLOOKUP(LinkRpt!$A62,Rpt,LinkRpt!U$2+1),"")</f>
        <v/>
      </c>
      <c r="BR66" s="182" t="str">
        <f>IF(LinkRpt!V$4=LinkRpt!V$2,VLOOKUP(LinkRpt!$A62,Rpt,LinkRpt!V$2+1),"")</f>
        <v/>
      </c>
      <c r="BS66" s="182" t="str">
        <f>IF(LinkRpt!W$4=LinkRpt!W$2,VLOOKUP(LinkRpt!$A62,Rpt,LinkRpt!W$2+1),"")</f>
        <v/>
      </c>
      <c r="BT66" s="182" t="str">
        <f>IF(LinkRpt!X$4=LinkRpt!X$2,VLOOKUP(LinkRpt!$A62,Rpt,LinkRpt!X$2+1),"")</f>
        <v/>
      </c>
      <c r="BU66" s="182" t="str">
        <f>IF(LinkRpt!Y$4=LinkRpt!Y$2,VLOOKUP(LinkRpt!$A62,Rpt,LinkRpt!Y$2+1),"")</f>
        <v/>
      </c>
      <c r="BV66" s="182" t="str">
        <f>IF(LinkRpt!Z$4=LinkRpt!Z$2,VLOOKUP(LinkRpt!$A62,Rpt,LinkRpt!Z$2+1),"")</f>
        <v/>
      </c>
      <c r="BW66" s="182" t="str">
        <f>IF(LinkRpt!AA$4=LinkRpt!AA$2,VLOOKUP(LinkRpt!$A62,Rpt,LinkRpt!AA$2+1),"")</f>
        <v/>
      </c>
      <c r="BX66" s="182" t="str">
        <f>IF(LinkRpt!AB$4=LinkRpt!AB$2,VLOOKUP(LinkRpt!$A62,Rpt,LinkRpt!AB$2+1),"")</f>
        <v/>
      </c>
      <c r="BY66" s="182" t="str">
        <f>IF(LinkRpt!AC$4=LinkRpt!AC$2,VLOOKUP(LinkRpt!$A62,Rpt,LinkRpt!AC$2+1),"")</f>
        <v/>
      </c>
      <c r="BZ66" s="182" t="str">
        <f>IF(LinkRpt!AD$4=LinkRpt!AD$2,VLOOKUP(LinkRpt!$A62,Rpt,LinkRpt!AD$2+1),"")</f>
        <v/>
      </c>
      <c r="CA66" s="182" t="str">
        <f>IF(LinkRpt!AE$4=LinkRpt!AE$2,VLOOKUP(LinkRpt!$A62,Rpt,LinkRpt!AE$2+1),"")</f>
        <v/>
      </c>
      <c r="CB66" s="182">
        <f t="shared" si="6"/>
        <v>39980</v>
      </c>
      <c r="CC66" s="15">
        <v>1500</v>
      </c>
      <c r="CD66" s="16">
        <v>1500</v>
      </c>
      <c r="CE66" s="15">
        <v>1000</v>
      </c>
      <c r="CF66" s="16">
        <v>1000</v>
      </c>
      <c r="CG66" s="15">
        <v>5000</v>
      </c>
      <c r="CH66" s="16">
        <v>5000</v>
      </c>
      <c r="CI66" s="15">
        <v>8000</v>
      </c>
      <c r="CJ66" s="16">
        <f>1500+0</f>
        <v>1500</v>
      </c>
      <c r="CK66" s="15"/>
      <c r="CL66" s="16"/>
      <c r="CM66" s="18">
        <v>4620</v>
      </c>
      <c r="CN66" s="16">
        <v>0</v>
      </c>
      <c r="CO66" s="18">
        <v>4620</v>
      </c>
      <c r="CP66" s="16">
        <v>0</v>
      </c>
      <c r="CQ66" s="18">
        <v>4620</v>
      </c>
      <c r="CR66" s="16">
        <f>11740+0</f>
        <v>11740</v>
      </c>
      <c r="CS66" s="18">
        <v>4620</v>
      </c>
      <c r="CT66" s="16">
        <v>9240</v>
      </c>
      <c r="CU66" s="18">
        <v>4620</v>
      </c>
      <c r="CV66" s="16"/>
      <c r="CW66" s="18">
        <v>4620</v>
      </c>
      <c r="CX66" s="16"/>
      <c r="CY66" s="18">
        <v>4620</v>
      </c>
      <c r="CZ66" s="16"/>
      <c r="DA66" s="18">
        <v>4620</v>
      </c>
      <c r="DB66" s="16"/>
      <c r="DC66" s="18">
        <v>4620</v>
      </c>
      <c r="DD66" s="16">
        <v>10000</v>
      </c>
      <c r="DE66" s="85"/>
      <c r="DF66" s="16"/>
      <c r="DG66" s="85"/>
      <c r="DH66" s="16"/>
      <c r="DI66" s="85"/>
      <c r="DJ66" s="16"/>
      <c r="DK66" s="82"/>
      <c r="DL66" s="85"/>
      <c r="DM66" s="16"/>
      <c r="DN66" s="85"/>
      <c r="DO66" s="16"/>
      <c r="DP66" s="85"/>
      <c r="DQ66" s="16"/>
      <c r="DR66" s="85"/>
      <c r="DS66" s="16"/>
      <c r="DT66" s="85"/>
      <c r="DU66" s="16"/>
      <c r="DV66" s="85"/>
      <c r="DW66" s="16"/>
      <c r="DX66" s="85"/>
      <c r="DY66" s="16"/>
      <c r="DZ66" s="85"/>
      <c r="EA66" s="16"/>
      <c r="EB66" s="85"/>
      <c r="EC66" s="16"/>
      <c r="ED66" s="85"/>
      <c r="EE66" s="16"/>
      <c r="EF66" s="85"/>
      <c r="EG66" s="16"/>
      <c r="EH66" s="17"/>
      <c r="EI66" s="16"/>
      <c r="EJ66" s="19"/>
      <c r="EK66" s="17"/>
      <c r="EL66" s="16"/>
      <c r="EM66" s="17"/>
      <c r="EN66" s="16"/>
      <c r="EO66" s="17"/>
      <c r="EP66" s="16"/>
      <c r="EQ66" s="17"/>
      <c r="ER66" s="16"/>
      <c r="ES66" s="17"/>
      <c r="ET66" s="16"/>
      <c r="EU66" s="17"/>
      <c r="EV66" s="16"/>
      <c r="EW66" s="15"/>
      <c r="EX66" s="16"/>
      <c r="EY66" s="15"/>
      <c r="EZ66" s="16"/>
      <c r="FA66" s="15"/>
      <c r="FB66" s="16"/>
      <c r="FC66" s="15"/>
      <c r="FD66" s="16"/>
      <c r="FE66" s="15"/>
      <c r="FF66" s="16"/>
      <c r="FG66" s="15"/>
      <c r="FH66" s="16"/>
      <c r="FI66" s="20">
        <f t="shared" si="2"/>
        <v>57080</v>
      </c>
      <c r="FJ66" s="20">
        <f t="shared" si="3"/>
        <v>39980</v>
      </c>
      <c r="FK66" s="21">
        <f t="shared" si="4"/>
        <v>17100</v>
      </c>
      <c r="FL66" s="1" t="str">
        <f t="shared" si="7"/>
        <v/>
      </c>
    </row>
    <row r="67" spans="1:168" ht="25.5" customHeight="1">
      <c r="A67" s="239">
        <v>2200059</v>
      </c>
      <c r="B67" s="25" t="s">
        <v>122</v>
      </c>
      <c r="C67" s="239" t="s">
        <v>123</v>
      </c>
      <c r="D67" s="9" t="s">
        <v>1414</v>
      </c>
      <c r="E67" s="9" t="s">
        <v>1412</v>
      </c>
      <c r="F67" s="10" t="s">
        <v>124</v>
      </c>
      <c r="G67" s="22"/>
      <c r="H67" s="24"/>
      <c r="I67" s="318"/>
      <c r="J67" s="24"/>
      <c r="K67" s="12">
        <v>6600</v>
      </c>
      <c r="L67" s="24" t="s">
        <v>1564</v>
      </c>
      <c r="M67" s="246">
        <f t="shared" si="0"/>
        <v>57080</v>
      </c>
      <c r="N67" s="14">
        <f t="shared" si="5"/>
        <v>24680</v>
      </c>
      <c r="O67" s="15">
        <v>1500</v>
      </c>
      <c r="P67" s="15">
        <v>1000</v>
      </c>
      <c r="Q67" s="15">
        <v>5000</v>
      </c>
      <c r="R67" s="15">
        <v>8000</v>
      </c>
      <c r="S67" s="182"/>
      <c r="T67" s="16">
        <v>1500</v>
      </c>
      <c r="U67" s="16">
        <v>1000</v>
      </c>
      <c r="V67" s="16">
        <v>5000</v>
      </c>
      <c r="W67" s="16">
        <v>8000</v>
      </c>
      <c r="X67" s="182"/>
      <c r="Y67" s="16">
        <f>IF(($CB67-SUM($T67:X67))&gt;=$K67*0.7,$K67*0.7,($CB67-SUM($T67:X67)))</f>
        <v>4620</v>
      </c>
      <c r="Z67" s="16">
        <f>IF(($CB67-SUM($T67:Y67))&gt;=$K67*0.7,$K67*0.7,($CB67-SUM($T67:Y67)))</f>
        <v>4620</v>
      </c>
      <c r="AA67" s="16">
        <f>IF(($CB67-SUM($T67:Z67))&gt;=$K67*0.7,$K67*0.7,($CB67-SUM($T67:Z67)))</f>
        <v>4620</v>
      </c>
      <c r="AB67" s="16">
        <f>IF(($CB67-SUM($T67:AA67))&gt;=$K67*0.7,$K67*0.7,($CB67-SUM($T67:AA67)))</f>
        <v>3040</v>
      </c>
      <c r="AC67" s="16">
        <f>IF(($CB67-SUM($T67:AB67))&gt;=$K67*0.7,$K67*0.7,($CB67-SUM($T67:AB67)))</f>
        <v>0</v>
      </c>
      <c r="AD67" s="16">
        <f>IF(($CB67-SUM($T67:AC67))&gt;=$K67*0.7,$K67*0.7,($CB67-SUM($T67:AC67)))</f>
        <v>0</v>
      </c>
      <c r="AE67" s="16">
        <f>IF(($CB67-SUM($T67:AD67))&gt;=$K67*0.7,$K67*0.7,($CB67-SUM($T67:AD67)))</f>
        <v>0</v>
      </c>
      <c r="AF67" s="16">
        <f>IF(($CB67-SUM($T67:AE67))&gt;=$K67*0.7,$K67*0.7,($CB67-SUM($T67:AE67)))</f>
        <v>0</v>
      </c>
      <c r="AG67" s="16">
        <f>IF(($CB67-SUM($T67:AF67))&gt;=$K67*0.7,$K67*0.7,($CB67-SUM($T67:AF67)))</f>
        <v>0</v>
      </c>
      <c r="AH67" s="16">
        <f>IF(($CB67-SUM($T67:AG67))&gt;=$K67*0.7,$K67*0.7,($CB67-SUM($T67:AG67)))</f>
        <v>0</v>
      </c>
      <c r="AI67" s="16">
        <f>IF(($CB67-SUM($T67:AH67))&gt;=$K67*0.7,$K67*0.7,($CB67-SUM($T67:AH67)))</f>
        <v>0</v>
      </c>
      <c r="AJ67" s="16">
        <f>IF(($CB67-SUM($T67:AI67))&gt;=$K67*0.7,$K67*0.7,($CB67-SUM($T67:AI67)))</f>
        <v>0</v>
      </c>
      <c r="AK67" s="16">
        <f>IF(($CB67-SUM($T67:AJ67))&gt;=$K67*0.7,$K67*0.7,($CB67-SUM($T67:AJ67)))</f>
        <v>0</v>
      </c>
      <c r="AL67" s="16">
        <f>IF(($CB67-SUM($T67:AK67))&gt;=$K67*0.7,$K67*0.7,($CB67-SUM($T67:AK67)))</f>
        <v>0</v>
      </c>
      <c r="AM67" s="16">
        <f>IF(($CB67-SUM($T67:AL67))&gt;=$K67*0.7,$K67*0.7,($CB67-SUM($T67:AL67)))</f>
        <v>0</v>
      </c>
      <c r="AN67" s="16">
        <f>IF(($CB67-SUM($T67:AM67))&gt;=$K67*0.7,$K67*0.7,($CB67-SUM($T67:AM67)))</f>
        <v>0</v>
      </c>
      <c r="AO67" s="16">
        <f>IF(($CB67-SUM($T67:AN67))&gt;=$K67*0.7,$K67*0.7,($CB67-SUM($T67:AN67)))</f>
        <v>0</v>
      </c>
      <c r="AP67" s="16">
        <f>IF(($CB67-SUM($T67:AO67))&gt;=$K67*0.7,$K67*0.7,($CB67-SUM($T67:AO67)))</f>
        <v>0</v>
      </c>
      <c r="AQ67" s="16">
        <f>IF(($CB67-SUM($T67:AP67))&gt;=$K67*0.7,$K67*0.7,($CB67-SUM($T67:AP67)))</f>
        <v>0</v>
      </c>
      <c r="AR67" s="16">
        <f>IF(($CB67-SUM($T67:AQ67))&gt;=$K67*0.7,$K67*0.7,($CB67-SUM($T67:AQ67)))</f>
        <v>0</v>
      </c>
      <c r="AS67" s="16">
        <f>IF(($CB67-SUM($T67:AR67))&gt;=$K67*0.7,$K67*0.7,($CB67-SUM($T67:AR67)))</f>
        <v>0</v>
      </c>
      <c r="AT67" s="16">
        <f>IF(($CB67-SUM($T67:AS67))&gt;=$K67*0.7,$K67*0.7,($CB67-SUM($T67:AS67)))</f>
        <v>0</v>
      </c>
      <c r="AU67" s="16">
        <f>IF(($CB67-SUM($T67:AT67))&gt;=$K67*0.7,$K67*0.7,($CB67-SUM($T67:AT67)))</f>
        <v>0</v>
      </c>
      <c r="AV67" s="16">
        <f>IF(($CB67-SUM($T67:AU67))&gt;=$K67*0.7,$K67*0.7,($CB67-SUM($T67:AU67)))</f>
        <v>0</v>
      </c>
      <c r="AW67" s="182">
        <f t="shared" si="1"/>
        <v>32400</v>
      </c>
      <c r="AX67" s="182">
        <f>IF(LinkRpt!B$4=LinkRpt!B$2,VLOOKUP(LinkRpt!$A63,Rpt,LinkRpt!B$2+1),"")</f>
        <v>32400</v>
      </c>
      <c r="AY67" s="182">
        <f>IF(LinkRpt!C$4=LinkRpt!C$2,VLOOKUP(LinkRpt!$A63,Rpt,LinkRpt!C$2+1),"")</f>
        <v>0</v>
      </c>
      <c r="AZ67" s="182">
        <f>IF(LinkRpt!D$4=LinkRpt!D$2,VLOOKUP(LinkRpt!$A63,Rpt,LinkRpt!D$2+1),"")</f>
        <v>0</v>
      </c>
      <c r="BA67" s="182" t="str">
        <f>IF(LinkRpt!E$4=LinkRpt!E$2,VLOOKUP(LinkRpt!$A63,Rpt,LinkRpt!E$2+1),"")</f>
        <v/>
      </c>
      <c r="BB67" s="182">
        <f>IF(LinkRpt!F$4=LinkRpt!F$2,VLOOKUP(LinkRpt!$A63,Rpt,LinkRpt!F$2+1),"")</f>
        <v>0</v>
      </c>
      <c r="BC67" s="182">
        <f>IF(LinkRpt!G$4=LinkRpt!G$2,VLOOKUP(LinkRpt!$A63,Rpt,LinkRpt!G$2+1),"")</f>
        <v>0</v>
      </c>
      <c r="BD67" s="182">
        <f>IF(LinkRpt!H$4=LinkRpt!H$2,VLOOKUP(LinkRpt!$A63,Rpt,LinkRpt!H$2+1),"")</f>
        <v>0</v>
      </c>
      <c r="BE67" s="182" t="str">
        <f>IF(LinkRpt!I$4=LinkRpt!I$2,VLOOKUP(LinkRpt!$A63,Rpt,LinkRpt!I$2+1),"")</f>
        <v/>
      </c>
      <c r="BF67" s="182" t="str">
        <f>IF(LinkRpt!J$4=LinkRpt!J$2,VLOOKUP(LinkRpt!$A63,Rpt,LinkRpt!J$2+1),"")</f>
        <v/>
      </c>
      <c r="BG67" s="182" t="str">
        <f>IF(LinkRpt!K$4=LinkRpt!K$2,VLOOKUP(LinkRpt!$A63,Rpt,LinkRpt!K$2+1),"")</f>
        <v/>
      </c>
      <c r="BH67" s="182" t="str">
        <f>IF(LinkRpt!L$4=LinkRpt!L$2,VLOOKUP(LinkRpt!$A63,Rpt,LinkRpt!L$2+1),"")</f>
        <v/>
      </c>
      <c r="BI67" s="182" t="str">
        <f>IF(LinkRpt!M$4=LinkRpt!M$2,VLOOKUP(LinkRpt!$A63,Rpt,LinkRpt!M$2+1),"")</f>
        <v/>
      </c>
      <c r="BJ67" s="182" t="str">
        <f>IF(LinkRpt!N$4=LinkRpt!N$2,VLOOKUP(LinkRpt!$A63,Rpt,LinkRpt!N$2+1),"")</f>
        <v/>
      </c>
      <c r="BK67" s="182" t="str">
        <f>IF(LinkRpt!O$4=LinkRpt!O$2,VLOOKUP(LinkRpt!$A63,Rpt,LinkRpt!O$2+1),"")</f>
        <v/>
      </c>
      <c r="BL67" s="182" t="str">
        <f>IF(LinkRpt!P$4=LinkRpt!P$2,VLOOKUP(LinkRpt!$A63,Rpt,LinkRpt!P$2+1),"")</f>
        <v/>
      </c>
      <c r="BM67" s="182" t="str">
        <f>IF(LinkRpt!Q$4=LinkRpt!Q$2,VLOOKUP(LinkRpt!$A63,Rpt,LinkRpt!Q$2+1),"")</f>
        <v/>
      </c>
      <c r="BN67" s="182" t="str">
        <f>IF(LinkRpt!R$4=LinkRpt!R$2,VLOOKUP(LinkRpt!$A63,Rpt,LinkRpt!R$2+1),"")</f>
        <v/>
      </c>
      <c r="BO67" s="182" t="str">
        <f>IF(LinkRpt!S$4=LinkRpt!S$2,VLOOKUP(LinkRpt!$A63,Rpt,LinkRpt!S$2+1),"")</f>
        <v/>
      </c>
      <c r="BP67" s="182" t="str">
        <f>IF(LinkRpt!T$4=LinkRpt!T$2,VLOOKUP(LinkRpt!$A63,Rpt,LinkRpt!T$2+1),"")</f>
        <v/>
      </c>
      <c r="BQ67" s="182" t="str">
        <f>IF(LinkRpt!U$4=LinkRpt!U$2,VLOOKUP(LinkRpt!$A63,Rpt,LinkRpt!U$2+1),"")</f>
        <v/>
      </c>
      <c r="BR67" s="182" t="str">
        <f>IF(LinkRpt!V$4=LinkRpt!V$2,VLOOKUP(LinkRpt!$A63,Rpt,LinkRpt!V$2+1),"")</f>
        <v/>
      </c>
      <c r="BS67" s="182" t="str">
        <f>IF(LinkRpt!W$4=LinkRpt!W$2,VLOOKUP(LinkRpt!$A63,Rpt,LinkRpt!W$2+1),"")</f>
        <v/>
      </c>
      <c r="BT67" s="182" t="str">
        <f>IF(LinkRpt!X$4=LinkRpt!X$2,VLOOKUP(LinkRpt!$A63,Rpt,LinkRpt!X$2+1),"")</f>
        <v/>
      </c>
      <c r="BU67" s="182" t="str">
        <f>IF(LinkRpt!Y$4=LinkRpt!Y$2,VLOOKUP(LinkRpt!$A63,Rpt,LinkRpt!Y$2+1),"")</f>
        <v/>
      </c>
      <c r="BV67" s="182" t="str">
        <f>IF(LinkRpt!Z$4=LinkRpt!Z$2,VLOOKUP(LinkRpt!$A63,Rpt,LinkRpt!Z$2+1),"")</f>
        <v/>
      </c>
      <c r="BW67" s="182" t="str">
        <f>IF(LinkRpt!AA$4=LinkRpt!AA$2,VLOOKUP(LinkRpt!$A63,Rpt,LinkRpt!AA$2+1),"")</f>
        <v/>
      </c>
      <c r="BX67" s="182" t="str">
        <f>IF(LinkRpt!AB$4=LinkRpt!AB$2,VLOOKUP(LinkRpt!$A63,Rpt,LinkRpt!AB$2+1),"")</f>
        <v/>
      </c>
      <c r="BY67" s="182" t="str">
        <f>IF(LinkRpt!AC$4=LinkRpt!AC$2,VLOOKUP(LinkRpt!$A63,Rpt,LinkRpt!AC$2+1),"")</f>
        <v/>
      </c>
      <c r="BZ67" s="182" t="str">
        <f>IF(LinkRpt!AD$4=LinkRpt!AD$2,VLOOKUP(LinkRpt!$A63,Rpt,LinkRpt!AD$2+1),"")</f>
        <v/>
      </c>
      <c r="CA67" s="182" t="str">
        <f>IF(LinkRpt!AE$4=LinkRpt!AE$2,VLOOKUP(LinkRpt!$A63,Rpt,LinkRpt!AE$2+1),"")</f>
        <v/>
      </c>
      <c r="CB67" s="182">
        <f t="shared" si="6"/>
        <v>32400</v>
      </c>
      <c r="CC67" s="15">
        <v>1500</v>
      </c>
      <c r="CD67" s="16">
        <v>1500</v>
      </c>
      <c r="CE67" s="15">
        <v>1000</v>
      </c>
      <c r="CF67" s="16">
        <v>1000</v>
      </c>
      <c r="CG67" s="15">
        <v>5000</v>
      </c>
      <c r="CH67" s="16">
        <v>5000</v>
      </c>
      <c r="CI67" s="15">
        <v>8000</v>
      </c>
      <c r="CJ67" s="16">
        <f>1500+0</f>
        <v>1500</v>
      </c>
      <c r="CK67" s="17"/>
      <c r="CL67" s="16"/>
      <c r="CM67" s="15"/>
      <c r="CN67" s="16"/>
      <c r="CO67" s="18">
        <v>4620</v>
      </c>
      <c r="CP67" s="16">
        <v>0</v>
      </c>
      <c r="CQ67" s="18">
        <v>4620</v>
      </c>
      <c r="CR67" s="16">
        <v>0</v>
      </c>
      <c r="CS67" s="18">
        <v>4620</v>
      </c>
      <c r="CT67" s="16"/>
      <c r="CU67" s="18">
        <v>4620</v>
      </c>
      <c r="CV67" s="16">
        <v>13000</v>
      </c>
      <c r="CW67" s="18">
        <v>4620</v>
      </c>
      <c r="CX67" s="16"/>
      <c r="CY67" s="18">
        <v>4620</v>
      </c>
      <c r="CZ67" s="16"/>
      <c r="DA67" s="18">
        <v>4620</v>
      </c>
      <c r="DB67" s="16"/>
      <c r="DC67" s="18">
        <v>4620</v>
      </c>
      <c r="DD67" s="16"/>
      <c r="DE67" s="18">
        <v>4620</v>
      </c>
      <c r="DF67" s="16">
        <v>10400</v>
      </c>
      <c r="DG67" s="17"/>
      <c r="DH67" s="16"/>
      <c r="DI67" s="17"/>
      <c r="DJ67" s="16"/>
      <c r="DK67" s="82"/>
      <c r="DL67" s="85"/>
      <c r="DM67" s="16"/>
      <c r="DN67" s="85"/>
      <c r="DO67" s="16"/>
      <c r="DP67" s="85"/>
      <c r="DQ67" s="16"/>
      <c r="DR67" s="85"/>
      <c r="DS67" s="16"/>
      <c r="DT67" s="85"/>
      <c r="DU67" s="16"/>
      <c r="DV67" s="85"/>
      <c r="DW67" s="16"/>
      <c r="DX67" s="85"/>
      <c r="DY67" s="16"/>
      <c r="DZ67" s="85"/>
      <c r="EA67" s="16"/>
      <c r="EB67" s="85"/>
      <c r="EC67" s="16"/>
      <c r="ED67" s="85"/>
      <c r="EE67" s="16"/>
      <c r="EF67" s="85"/>
      <c r="EG67" s="16"/>
      <c r="EH67" s="17"/>
      <c r="EI67" s="16"/>
      <c r="EJ67" s="19"/>
      <c r="EK67" s="17"/>
      <c r="EL67" s="16"/>
      <c r="EM67" s="17"/>
      <c r="EN67" s="16"/>
      <c r="EO67" s="17"/>
      <c r="EP67" s="16"/>
      <c r="EQ67" s="17"/>
      <c r="ER67" s="16"/>
      <c r="ES67" s="17"/>
      <c r="ET67" s="16"/>
      <c r="EU67" s="17"/>
      <c r="EV67" s="16"/>
      <c r="EW67" s="15"/>
      <c r="EX67" s="16"/>
      <c r="EY67" s="15"/>
      <c r="EZ67" s="16"/>
      <c r="FA67" s="15"/>
      <c r="FB67" s="16"/>
      <c r="FC67" s="15"/>
      <c r="FD67" s="16"/>
      <c r="FE67" s="15"/>
      <c r="FF67" s="16"/>
      <c r="FG67" s="15"/>
      <c r="FH67" s="16"/>
      <c r="FI67" s="20">
        <f t="shared" si="2"/>
        <v>57080</v>
      </c>
      <c r="FJ67" s="20">
        <f t="shared" si="3"/>
        <v>32400</v>
      </c>
      <c r="FK67" s="21">
        <f t="shared" si="4"/>
        <v>24680</v>
      </c>
      <c r="FL67" s="1" t="str">
        <f t="shared" si="7"/>
        <v/>
      </c>
    </row>
    <row r="68" spans="1:168" ht="24.75" customHeight="1">
      <c r="A68" s="239">
        <v>2200060</v>
      </c>
      <c r="B68" s="25" t="s">
        <v>125</v>
      </c>
      <c r="C68" s="239" t="s">
        <v>126</v>
      </c>
      <c r="D68" s="9" t="s">
        <v>1414</v>
      </c>
      <c r="E68" s="9" t="s">
        <v>1412</v>
      </c>
      <c r="F68" s="10" t="s">
        <v>127</v>
      </c>
      <c r="G68" s="22"/>
      <c r="H68" s="24"/>
      <c r="I68" s="318"/>
      <c r="J68" s="24"/>
      <c r="K68" s="12">
        <v>6600</v>
      </c>
      <c r="L68" s="24" t="s">
        <v>1564</v>
      </c>
      <c r="M68" s="246">
        <f t="shared" si="0"/>
        <v>57080</v>
      </c>
      <c r="N68" s="14">
        <f t="shared" si="5"/>
        <v>0</v>
      </c>
      <c r="O68" s="15">
        <v>1500</v>
      </c>
      <c r="P68" s="15">
        <v>1000</v>
      </c>
      <c r="Q68" s="15">
        <v>5000</v>
      </c>
      <c r="R68" s="15">
        <v>8000</v>
      </c>
      <c r="S68" s="182"/>
      <c r="T68" s="16">
        <v>1500</v>
      </c>
      <c r="U68" s="16">
        <v>1000</v>
      </c>
      <c r="V68" s="16">
        <v>5000</v>
      </c>
      <c r="W68" s="16">
        <v>8000</v>
      </c>
      <c r="X68" s="182"/>
      <c r="Y68" s="16">
        <f>IF(($CB68-SUM($T68:X68))&gt;=$K68*0.7,$K68*0.7,($CB68-SUM($T68:X68)))</f>
        <v>4620</v>
      </c>
      <c r="Z68" s="16">
        <f>IF(($CB68-SUM($T68:Y68))&gt;=$K68*0.7,$K68*0.7,($CB68-SUM($T68:Y68)))</f>
        <v>4620</v>
      </c>
      <c r="AA68" s="16">
        <f>IF(($CB68-SUM($T68:Z68))&gt;=$K68*0.7,$K68*0.7,($CB68-SUM($T68:Z68)))</f>
        <v>4620</v>
      </c>
      <c r="AB68" s="16">
        <f>IF(($CB68-SUM($T68:AA68))&gt;=$K68*0.7,$K68*0.7,($CB68-SUM($T68:AA68)))</f>
        <v>4620</v>
      </c>
      <c r="AC68" s="16">
        <f>IF(($CB68-SUM($T68:AB68))&gt;=$K68*0.7,$K68*0.7,($CB68-SUM($T68:AB68)))</f>
        <v>4620</v>
      </c>
      <c r="AD68" s="16">
        <f>IF(($CB68-SUM($T68:AC68))&gt;=$K68*0.7,$K68*0.7,($CB68-SUM($T68:AC68)))</f>
        <v>4620</v>
      </c>
      <c r="AE68" s="16">
        <f>IF(($CB68-SUM($T68:AD68))&gt;=$K68*0.7,$K68*0.7,($CB68-SUM($T68:AD68)))</f>
        <v>4620</v>
      </c>
      <c r="AF68" s="16">
        <f>IF(($CB68-SUM($T68:AE68))&gt;=$K68*0.7,$K68*0.7,($CB68-SUM($T68:AE68)))</f>
        <v>4620</v>
      </c>
      <c r="AG68" s="16">
        <f>IF(($CB68-SUM($T68:AF68))&gt;=$K68*0.7,$K68*0.7,($CB68-SUM($T68:AF68)))</f>
        <v>4620</v>
      </c>
      <c r="AH68" s="16">
        <f>IF(($CB68-SUM($T68:AG68))&gt;=$K68*0.7,$K68*0.7,($CB68-SUM($T68:AG68)))</f>
        <v>0</v>
      </c>
      <c r="AI68" s="16">
        <f>IF(($CB68-SUM($T68:AH68))&gt;=$K68*0.7,$K68*0.7,($CB68-SUM($T68:AH68)))</f>
        <v>0</v>
      </c>
      <c r="AJ68" s="16">
        <f>IF(($CB68-SUM($T68:AI68))&gt;=$K68*0.7,$K68*0.7,($CB68-SUM($T68:AI68)))</f>
        <v>0</v>
      </c>
      <c r="AK68" s="16">
        <f>IF(($CB68-SUM($T68:AJ68))&gt;=$K68*0.7,$K68*0.7,($CB68-SUM($T68:AJ68)))</f>
        <v>0</v>
      </c>
      <c r="AL68" s="16">
        <f>IF(($CB68-SUM($T68:AK68))&gt;=$K68*0.7,$K68*0.7,($CB68-SUM($T68:AK68)))</f>
        <v>0</v>
      </c>
      <c r="AM68" s="16">
        <f>IF(($CB68-SUM($T68:AL68))&gt;=$K68*0.7,$K68*0.7,($CB68-SUM($T68:AL68)))</f>
        <v>0</v>
      </c>
      <c r="AN68" s="16">
        <f>IF(($CB68-SUM($T68:AM68))&gt;=$K68*0.7,$K68*0.7,($CB68-SUM($T68:AM68)))</f>
        <v>0</v>
      </c>
      <c r="AO68" s="16">
        <f>IF(($CB68-SUM($T68:AN68))&gt;=$K68*0.7,$K68*0.7,($CB68-SUM($T68:AN68)))</f>
        <v>0</v>
      </c>
      <c r="AP68" s="16">
        <f>IF(($CB68-SUM($T68:AO68))&gt;=$K68*0.7,$K68*0.7,($CB68-SUM($T68:AO68)))</f>
        <v>0</v>
      </c>
      <c r="AQ68" s="16">
        <f>IF(($CB68-SUM($T68:AP68))&gt;=$K68*0.7,$K68*0.7,($CB68-SUM($T68:AP68)))</f>
        <v>0</v>
      </c>
      <c r="AR68" s="16">
        <f>IF(($CB68-SUM($T68:AQ68))&gt;=$K68*0.7,$K68*0.7,($CB68-SUM($T68:AQ68)))</f>
        <v>0</v>
      </c>
      <c r="AS68" s="16">
        <f>IF(($CB68-SUM($T68:AR68))&gt;=$K68*0.7,$K68*0.7,($CB68-SUM($T68:AR68)))</f>
        <v>0</v>
      </c>
      <c r="AT68" s="16">
        <f>IF(($CB68-SUM($T68:AS68))&gt;=$K68*0.7,$K68*0.7,($CB68-SUM($T68:AS68)))</f>
        <v>0</v>
      </c>
      <c r="AU68" s="16">
        <f>IF(($CB68-SUM($T68:AT68))&gt;=$K68*0.7,$K68*0.7,($CB68-SUM($T68:AT68)))</f>
        <v>0</v>
      </c>
      <c r="AV68" s="16">
        <f>IF(($CB68-SUM($T68:AU68))&gt;=$K68*0.7,$K68*0.7,($CB68-SUM($T68:AU68)))</f>
        <v>0</v>
      </c>
      <c r="AW68" s="182">
        <f t="shared" si="1"/>
        <v>57080</v>
      </c>
      <c r="AX68" s="182">
        <f>IF(LinkRpt!B$4=LinkRpt!B$2,VLOOKUP(LinkRpt!$A64,Rpt,LinkRpt!B$2+1),"")</f>
        <v>57080</v>
      </c>
      <c r="AY68" s="182">
        <f>IF(LinkRpt!C$4=LinkRpt!C$2,VLOOKUP(LinkRpt!$A64,Rpt,LinkRpt!C$2+1),"")</f>
        <v>0</v>
      </c>
      <c r="AZ68" s="182">
        <f>IF(LinkRpt!D$4=LinkRpt!D$2,VLOOKUP(LinkRpt!$A64,Rpt,LinkRpt!D$2+1),"")</f>
        <v>0</v>
      </c>
      <c r="BA68" s="182" t="str">
        <f>IF(LinkRpt!E$4=LinkRpt!E$2,VLOOKUP(LinkRpt!$A64,Rpt,LinkRpt!E$2+1),"")</f>
        <v/>
      </c>
      <c r="BB68" s="182">
        <f>IF(LinkRpt!F$4=LinkRpt!F$2,VLOOKUP(LinkRpt!$A64,Rpt,LinkRpt!F$2+1),"")</f>
        <v>0</v>
      </c>
      <c r="BC68" s="182">
        <f>IF(LinkRpt!G$4=LinkRpt!G$2,VLOOKUP(LinkRpt!$A64,Rpt,LinkRpt!G$2+1),"")</f>
        <v>0</v>
      </c>
      <c r="BD68" s="182">
        <f>IF(LinkRpt!H$4=LinkRpt!H$2,VLOOKUP(LinkRpt!$A64,Rpt,LinkRpt!H$2+1),"")</f>
        <v>0</v>
      </c>
      <c r="BE68" s="182" t="str">
        <f>IF(LinkRpt!I$4=LinkRpt!I$2,VLOOKUP(LinkRpt!$A64,Rpt,LinkRpt!I$2+1),"")</f>
        <v/>
      </c>
      <c r="BF68" s="182" t="str">
        <f>IF(LinkRpt!J$4=LinkRpt!J$2,VLOOKUP(LinkRpt!$A64,Rpt,LinkRpt!J$2+1),"")</f>
        <v/>
      </c>
      <c r="BG68" s="182" t="str">
        <f>IF(LinkRpt!K$4=LinkRpt!K$2,VLOOKUP(LinkRpt!$A64,Rpt,LinkRpt!K$2+1),"")</f>
        <v/>
      </c>
      <c r="BH68" s="182" t="str">
        <f>IF(LinkRpt!L$4=LinkRpt!L$2,VLOOKUP(LinkRpt!$A64,Rpt,LinkRpt!L$2+1),"")</f>
        <v/>
      </c>
      <c r="BI68" s="182" t="str">
        <f>IF(LinkRpt!M$4=LinkRpt!M$2,VLOOKUP(LinkRpt!$A64,Rpt,LinkRpt!M$2+1),"")</f>
        <v/>
      </c>
      <c r="BJ68" s="182" t="str">
        <f>IF(LinkRpt!N$4=LinkRpt!N$2,VLOOKUP(LinkRpt!$A64,Rpt,LinkRpt!N$2+1),"")</f>
        <v/>
      </c>
      <c r="BK68" s="182" t="str">
        <f>IF(LinkRpt!O$4=LinkRpt!O$2,VLOOKUP(LinkRpt!$A64,Rpt,LinkRpt!O$2+1),"")</f>
        <v/>
      </c>
      <c r="BL68" s="182" t="str">
        <f>IF(LinkRpt!P$4=LinkRpt!P$2,VLOOKUP(LinkRpt!$A64,Rpt,LinkRpt!P$2+1),"")</f>
        <v/>
      </c>
      <c r="BM68" s="182" t="str">
        <f>IF(LinkRpt!Q$4=LinkRpt!Q$2,VLOOKUP(LinkRpt!$A64,Rpt,LinkRpt!Q$2+1),"")</f>
        <v/>
      </c>
      <c r="BN68" s="182" t="str">
        <f>IF(LinkRpt!R$4=LinkRpt!R$2,VLOOKUP(LinkRpt!$A64,Rpt,LinkRpt!R$2+1),"")</f>
        <v/>
      </c>
      <c r="BO68" s="182" t="str">
        <f>IF(LinkRpt!S$4=LinkRpt!S$2,VLOOKUP(LinkRpt!$A64,Rpt,LinkRpt!S$2+1),"")</f>
        <v/>
      </c>
      <c r="BP68" s="182" t="str">
        <f>IF(LinkRpt!T$4=LinkRpt!T$2,VLOOKUP(LinkRpt!$A64,Rpt,LinkRpt!T$2+1),"")</f>
        <v/>
      </c>
      <c r="BQ68" s="182" t="str">
        <f>IF(LinkRpt!U$4=LinkRpt!U$2,VLOOKUP(LinkRpt!$A64,Rpt,LinkRpt!U$2+1),"")</f>
        <v/>
      </c>
      <c r="BR68" s="182" t="str">
        <f>IF(LinkRpt!V$4=LinkRpt!V$2,VLOOKUP(LinkRpt!$A64,Rpt,LinkRpt!V$2+1),"")</f>
        <v/>
      </c>
      <c r="BS68" s="182" t="str">
        <f>IF(LinkRpt!W$4=LinkRpt!W$2,VLOOKUP(LinkRpt!$A64,Rpt,LinkRpt!W$2+1),"")</f>
        <v/>
      </c>
      <c r="BT68" s="182" t="str">
        <f>IF(LinkRpt!X$4=LinkRpt!X$2,VLOOKUP(LinkRpt!$A64,Rpt,LinkRpt!X$2+1),"")</f>
        <v/>
      </c>
      <c r="BU68" s="182" t="str">
        <f>IF(LinkRpt!Y$4=LinkRpt!Y$2,VLOOKUP(LinkRpt!$A64,Rpt,LinkRpt!Y$2+1),"")</f>
        <v/>
      </c>
      <c r="BV68" s="182" t="str">
        <f>IF(LinkRpt!Z$4=LinkRpt!Z$2,VLOOKUP(LinkRpt!$A64,Rpt,LinkRpt!Z$2+1),"")</f>
        <v/>
      </c>
      <c r="BW68" s="182" t="str">
        <f>IF(LinkRpt!AA$4=LinkRpt!AA$2,VLOOKUP(LinkRpt!$A64,Rpt,LinkRpt!AA$2+1),"")</f>
        <v/>
      </c>
      <c r="BX68" s="182" t="str">
        <f>IF(LinkRpt!AB$4=LinkRpt!AB$2,VLOOKUP(LinkRpt!$A64,Rpt,LinkRpt!AB$2+1),"")</f>
        <v/>
      </c>
      <c r="BY68" s="182" t="str">
        <f>IF(LinkRpt!AC$4=LinkRpt!AC$2,VLOOKUP(LinkRpt!$A64,Rpt,LinkRpt!AC$2+1),"")</f>
        <v/>
      </c>
      <c r="BZ68" s="182" t="str">
        <f>IF(LinkRpt!AD$4=LinkRpt!AD$2,VLOOKUP(LinkRpt!$A64,Rpt,LinkRpt!AD$2+1),"")</f>
        <v/>
      </c>
      <c r="CA68" s="182" t="str">
        <f>IF(LinkRpt!AE$4=LinkRpt!AE$2,VLOOKUP(LinkRpt!$A64,Rpt,LinkRpt!AE$2+1),"")</f>
        <v/>
      </c>
      <c r="CB68" s="182">
        <f t="shared" si="6"/>
        <v>57080</v>
      </c>
      <c r="CC68" s="15">
        <v>1500</v>
      </c>
      <c r="CD68" s="16">
        <v>1500</v>
      </c>
      <c r="CE68" s="15">
        <v>1000</v>
      </c>
      <c r="CF68" s="16">
        <v>1000</v>
      </c>
      <c r="CG68" s="15">
        <v>5000</v>
      </c>
      <c r="CH68" s="16">
        <v>5000</v>
      </c>
      <c r="CI68" s="15">
        <v>8000</v>
      </c>
      <c r="CJ68" s="16">
        <f>1500+0</f>
        <v>1500</v>
      </c>
      <c r="CK68" s="17"/>
      <c r="CL68" s="16"/>
      <c r="CM68" s="15"/>
      <c r="CN68" s="16"/>
      <c r="CO68" s="18">
        <v>4620</v>
      </c>
      <c r="CP68" s="16">
        <v>4620</v>
      </c>
      <c r="CQ68" s="18">
        <v>4620</v>
      </c>
      <c r="CR68" s="16">
        <v>11120</v>
      </c>
      <c r="CS68" s="18">
        <v>4620</v>
      </c>
      <c r="CT68" s="16">
        <v>4620</v>
      </c>
      <c r="CU68" s="18">
        <v>4620</v>
      </c>
      <c r="CV68" s="16">
        <v>4620</v>
      </c>
      <c r="CW68" s="18">
        <v>4620</v>
      </c>
      <c r="CX68" s="16">
        <v>4620</v>
      </c>
      <c r="CY68" s="18">
        <v>4620</v>
      </c>
      <c r="CZ68" s="16">
        <v>4620</v>
      </c>
      <c r="DA68" s="18">
        <v>4620</v>
      </c>
      <c r="DB68" s="16"/>
      <c r="DC68" s="18">
        <v>4620</v>
      </c>
      <c r="DD68" s="16"/>
      <c r="DE68" s="18">
        <v>4620</v>
      </c>
      <c r="DF68" s="16">
        <f>4620+9240</f>
        <v>13860</v>
      </c>
      <c r="DG68" s="17"/>
      <c r="DH68" s="16"/>
      <c r="DI68" s="17"/>
      <c r="DJ68" s="16"/>
      <c r="DK68" s="82"/>
      <c r="DL68" s="85"/>
      <c r="DM68" s="16"/>
      <c r="DN68" s="85"/>
      <c r="DO68" s="16"/>
      <c r="DP68" s="85"/>
      <c r="DQ68" s="16"/>
      <c r="DR68" s="85"/>
      <c r="DS68" s="16"/>
      <c r="DT68" s="85"/>
      <c r="DU68" s="16"/>
      <c r="DV68" s="85"/>
      <c r="DW68" s="16"/>
      <c r="DX68" s="85"/>
      <c r="DY68" s="16"/>
      <c r="DZ68" s="85"/>
      <c r="EA68" s="16"/>
      <c r="EB68" s="85"/>
      <c r="EC68" s="16"/>
      <c r="ED68" s="85"/>
      <c r="EE68" s="16"/>
      <c r="EF68" s="85"/>
      <c r="EG68" s="16"/>
      <c r="EH68" s="17"/>
      <c r="EI68" s="16"/>
      <c r="EJ68" s="19"/>
      <c r="EK68" s="17"/>
      <c r="EL68" s="16"/>
      <c r="EM68" s="17"/>
      <c r="EN68" s="16"/>
      <c r="EO68" s="17"/>
      <c r="EP68" s="16"/>
      <c r="EQ68" s="17"/>
      <c r="ER68" s="16"/>
      <c r="ES68" s="17"/>
      <c r="ET68" s="16"/>
      <c r="EU68" s="17"/>
      <c r="EV68" s="16"/>
      <c r="EW68" s="15"/>
      <c r="EX68" s="16"/>
      <c r="EY68" s="15"/>
      <c r="EZ68" s="16"/>
      <c r="FA68" s="15"/>
      <c r="FB68" s="16"/>
      <c r="FC68" s="15"/>
      <c r="FD68" s="16"/>
      <c r="FE68" s="15"/>
      <c r="FF68" s="16"/>
      <c r="FG68" s="15"/>
      <c r="FH68" s="16"/>
      <c r="FI68" s="20">
        <f t="shared" si="2"/>
        <v>57080</v>
      </c>
      <c r="FJ68" s="20">
        <f t="shared" si="3"/>
        <v>57080</v>
      </c>
      <c r="FK68" s="21">
        <f t="shared" si="4"/>
        <v>0</v>
      </c>
      <c r="FL68" s="1" t="str">
        <f t="shared" si="7"/>
        <v/>
      </c>
    </row>
    <row r="69" spans="1:168" ht="25.5" customHeight="1">
      <c r="A69" s="239">
        <v>2200061</v>
      </c>
      <c r="B69" s="25" t="s">
        <v>128</v>
      </c>
      <c r="C69" s="239" t="s">
        <v>129</v>
      </c>
      <c r="D69" s="9" t="s">
        <v>1414</v>
      </c>
      <c r="E69" s="9" t="s">
        <v>1412</v>
      </c>
      <c r="F69" s="10" t="s">
        <v>130</v>
      </c>
      <c r="G69" s="143" t="s">
        <v>18</v>
      </c>
      <c r="H69" s="24" t="s">
        <v>1417</v>
      </c>
      <c r="I69" s="318"/>
      <c r="J69" s="24"/>
      <c r="K69" s="12">
        <v>6200</v>
      </c>
      <c r="L69" s="24" t="s">
        <v>1564</v>
      </c>
      <c r="M69" s="246">
        <f t="shared" si="0"/>
        <v>54560</v>
      </c>
      <c r="N69" s="14">
        <f t="shared" si="5"/>
        <v>11340</v>
      </c>
      <c r="O69" s="15">
        <v>1500</v>
      </c>
      <c r="P69" s="15">
        <v>1000</v>
      </c>
      <c r="Q69" s="15">
        <v>5000</v>
      </c>
      <c r="R69" s="15">
        <v>8000</v>
      </c>
      <c r="S69" s="182"/>
      <c r="T69" s="16">
        <v>1500</v>
      </c>
      <c r="U69" s="16">
        <v>1000</v>
      </c>
      <c r="V69" s="16">
        <v>5000</v>
      </c>
      <c r="W69" s="16">
        <v>8000</v>
      </c>
      <c r="X69" s="182"/>
      <c r="Y69" s="16">
        <f>IF(($CB69-SUM($T69:X69))&gt;=$K69*0.7,$K69*0.7,($CB69-SUM($T69:X69)))</f>
        <v>4340</v>
      </c>
      <c r="Z69" s="16">
        <f>IF(($CB69-SUM($T69:Y69))&gt;=$K69*0.7,$K69*0.7,($CB69-SUM($T69:Y69)))</f>
        <v>4340</v>
      </c>
      <c r="AA69" s="16">
        <f>IF(($CB69-SUM($T69:Z69))&gt;=$K69*0.7,$K69*0.7,($CB69-SUM($T69:Z69)))</f>
        <v>4340</v>
      </c>
      <c r="AB69" s="16">
        <f>IF(($CB69-SUM($T69:AA69))&gt;=$K69*0.7,$K69*0.7,($CB69-SUM($T69:AA69)))</f>
        <v>4340</v>
      </c>
      <c r="AC69" s="16">
        <f>IF(($CB69-SUM($T69:AB69))&gt;=$K69*0.7,$K69*0.7,($CB69-SUM($T69:AB69)))</f>
        <v>4340</v>
      </c>
      <c r="AD69" s="16">
        <f>IF(($CB69-SUM($T69:AC69))&gt;=$K69*0.7,$K69*0.7,($CB69-SUM($T69:AC69)))</f>
        <v>4340</v>
      </c>
      <c r="AE69" s="16">
        <f>IF(($CB69-SUM($T69:AD69))&gt;=$K69*0.7,$K69*0.7,($CB69-SUM($T69:AD69)))</f>
        <v>1680</v>
      </c>
      <c r="AF69" s="16">
        <f>IF(($CB69-SUM($T69:AE69))&gt;=$K69*0.7,$K69*0.7,($CB69-SUM($T69:AE69)))</f>
        <v>0</v>
      </c>
      <c r="AG69" s="16">
        <f>IF(($CB69-SUM($T69:AF69))&gt;=$K69*0.7,$K69*0.7,($CB69-SUM($T69:AF69)))</f>
        <v>0</v>
      </c>
      <c r="AH69" s="16">
        <f>IF(($CB69-SUM($T69:AG69))&gt;=$K69*0.7,$K69*0.7,($CB69-SUM($T69:AG69)))</f>
        <v>0</v>
      </c>
      <c r="AI69" s="16">
        <f>IF(($CB69-SUM($T69:AH69))&gt;=$K69*0.7,$K69*0.7,($CB69-SUM($T69:AH69)))</f>
        <v>0</v>
      </c>
      <c r="AJ69" s="16">
        <f>IF(($CB69-SUM($T69:AI69))&gt;=$K69*0.7,$K69*0.7,($CB69-SUM($T69:AI69)))</f>
        <v>0</v>
      </c>
      <c r="AK69" s="16">
        <f>IF(($CB69-SUM($T69:AJ69))&gt;=$K69*0.7,$K69*0.7,($CB69-SUM($T69:AJ69)))</f>
        <v>0</v>
      </c>
      <c r="AL69" s="16">
        <f>IF(($CB69-SUM($T69:AK69))&gt;=$K69*0.7,$K69*0.7,($CB69-SUM($T69:AK69)))</f>
        <v>0</v>
      </c>
      <c r="AM69" s="16">
        <f>IF(($CB69-SUM($T69:AL69))&gt;=$K69*0.7,$K69*0.7,($CB69-SUM($T69:AL69)))</f>
        <v>0</v>
      </c>
      <c r="AN69" s="16">
        <f>IF(($CB69-SUM($T69:AM69))&gt;=$K69*0.7,$K69*0.7,($CB69-SUM($T69:AM69)))</f>
        <v>0</v>
      </c>
      <c r="AO69" s="16">
        <f>IF(($CB69-SUM($T69:AN69))&gt;=$K69*0.7,$K69*0.7,($CB69-SUM($T69:AN69)))</f>
        <v>0</v>
      </c>
      <c r="AP69" s="16">
        <f>IF(($CB69-SUM($T69:AO69))&gt;=$K69*0.7,$K69*0.7,($CB69-SUM($T69:AO69)))</f>
        <v>0</v>
      </c>
      <c r="AQ69" s="16">
        <f>IF(($CB69-SUM($T69:AP69))&gt;=$K69*0.7,$K69*0.7,($CB69-SUM($T69:AP69)))</f>
        <v>0</v>
      </c>
      <c r="AR69" s="16">
        <f>IF(($CB69-SUM($T69:AQ69))&gt;=$K69*0.7,$K69*0.7,($CB69-SUM($T69:AQ69)))</f>
        <v>0</v>
      </c>
      <c r="AS69" s="16">
        <f>IF(($CB69-SUM($T69:AR69))&gt;=$K69*0.7,$K69*0.7,($CB69-SUM($T69:AR69)))</f>
        <v>0</v>
      </c>
      <c r="AT69" s="16">
        <f>IF(($CB69-SUM($T69:AS69))&gt;=$K69*0.7,$K69*0.7,($CB69-SUM($T69:AS69)))</f>
        <v>0</v>
      </c>
      <c r="AU69" s="16">
        <f>IF(($CB69-SUM($T69:AT69))&gt;=$K69*0.7,$K69*0.7,($CB69-SUM($T69:AT69)))</f>
        <v>0</v>
      </c>
      <c r="AV69" s="16">
        <f>IF(($CB69-SUM($T69:AU69))&gt;=$K69*0.7,$K69*0.7,($CB69-SUM($T69:AU69)))</f>
        <v>0</v>
      </c>
      <c r="AW69" s="182">
        <f t="shared" si="1"/>
        <v>43220</v>
      </c>
      <c r="AX69" s="182">
        <f>IF(LinkRpt!B$4=LinkRpt!B$2,VLOOKUP(LinkRpt!$A65,Rpt,LinkRpt!B$2+1),"")</f>
        <v>43220</v>
      </c>
      <c r="AY69" s="182">
        <f>IF(LinkRpt!C$4=LinkRpt!C$2,VLOOKUP(LinkRpt!$A65,Rpt,LinkRpt!C$2+1),"")</f>
        <v>0</v>
      </c>
      <c r="AZ69" s="182">
        <f>IF(LinkRpt!D$4=LinkRpt!D$2,VLOOKUP(LinkRpt!$A65,Rpt,LinkRpt!D$2+1),"")</f>
        <v>0</v>
      </c>
      <c r="BA69" s="182" t="str">
        <f>IF(LinkRpt!E$4=LinkRpt!E$2,VLOOKUP(LinkRpt!$A65,Rpt,LinkRpt!E$2+1),"")</f>
        <v/>
      </c>
      <c r="BB69" s="182">
        <f>IF(LinkRpt!F$4=LinkRpt!F$2,VLOOKUP(LinkRpt!$A65,Rpt,LinkRpt!F$2+1),"")</f>
        <v>0</v>
      </c>
      <c r="BC69" s="182">
        <f>IF(LinkRpt!G$4=LinkRpt!G$2,VLOOKUP(LinkRpt!$A65,Rpt,LinkRpt!G$2+1),"")</f>
        <v>0</v>
      </c>
      <c r="BD69" s="182">
        <f>IF(LinkRpt!H$4=LinkRpt!H$2,VLOOKUP(LinkRpt!$A65,Rpt,LinkRpt!H$2+1),"")</f>
        <v>0</v>
      </c>
      <c r="BE69" s="182" t="str">
        <f>IF(LinkRpt!I$4=LinkRpt!I$2,VLOOKUP(LinkRpt!$A65,Rpt,LinkRpt!I$2+1),"")</f>
        <v/>
      </c>
      <c r="BF69" s="182" t="str">
        <f>IF(LinkRpt!J$4=LinkRpt!J$2,VLOOKUP(LinkRpt!$A65,Rpt,LinkRpt!J$2+1),"")</f>
        <v/>
      </c>
      <c r="BG69" s="182" t="str">
        <f>IF(LinkRpt!K$4=LinkRpt!K$2,VLOOKUP(LinkRpt!$A65,Rpt,LinkRpt!K$2+1),"")</f>
        <v/>
      </c>
      <c r="BH69" s="182" t="str">
        <f>IF(LinkRpt!L$4=LinkRpt!L$2,VLOOKUP(LinkRpt!$A65,Rpt,LinkRpt!L$2+1),"")</f>
        <v/>
      </c>
      <c r="BI69" s="182" t="str">
        <f>IF(LinkRpt!M$4=LinkRpt!M$2,VLOOKUP(LinkRpt!$A65,Rpt,LinkRpt!M$2+1),"")</f>
        <v/>
      </c>
      <c r="BJ69" s="182" t="str">
        <f>IF(LinkRpt!N$4=LinkRpt!N$2,VLOOKUP(LinkRpt!$A65,Rpt,LinkRpt!N$2+1),"")</f>
        <v/>
      </c>
      <c r="BK69" s="182" t="str">
        <f>IF(LinkRpt!O$4=LinkRpt!O$2,VLOOKUP(LinkRpt!$A65,Rpt,LinkRpt!O$2+1),"")</f>
        <v/>
      </c>
      <c r="BL69" s="182" t="str">
        <f>IF(LinkRpt!P$4=LinkRpt!P$2,VLOOKUP(LinkRpt!$A65,Rpt,LinkRpt!P$2+1),"")</f>
        <v/>
      </c>
      <c r="BM69" s="182" t="str">
        <f>IF(LinkRpt!Q$4=LinkRpt!Q$2,VLOOKUP(LinkRpt!$A65,Rpt,LinkRpt!Q$2+1),"")</f>
        <v/>
      </c>
      <c r="BN69" s="182" t="str">
        <f>IF(LinkRpt!R$4=LinkRpt!R$2,VLOOKUP(LinkRpt!$A65,Rpt,LinkRpt!R$2+1),"")</f>
        <v/>
      </c>
      <c r="BO69" s="182" t="str">
        <f>IF(LinkRpt!S$4=LinkRpt!S$2,VLOOKUP(LinkRpt!$A65,Rpt,LinkRpt!S$2+1),"")</f>
        <v/>
      </c>
      <c r="BP69" s="182" t="str">
        <f>IF(LinkRpt!T$4=LinkRpt!T$2,VLOOKUP(LinkRpt!$A65,Rpt,LinkRpt!T$2+1),"")</f>
        <v/>
      </c>
      <c r="BQ69" s="182" t="str">
        <f>IF(LinkRpt!U$4=LinkRpt!U$2,VLOOKUP(LinkRpt!$A65,Rpt,LinkRpt!U$2+1),"")</f>
        <v/>
      </c>
      <c r="BR69" s="182" t="str">
        <f>IF(LinkRpt!V$4=LinkRpt!V$2,VLOOKUP(LinkRpt!$A65,Rpt,LinkRpt!V$2+1),"")</f>
        <v/>
      </c>
      <c r="BS69" s="182" t="str">
        <f>IF(LinkRpt!W$4=LinkRpt!W$2,VLOOKUP(LinkRpt!$A65,Rpt,LinkRpt!W$2+1),"")</f>
        <v/>
      </c>
      <c r="BT69" s="182" t="str">
        <f>IF(LinkRpt!X$4=LinkRpt!X$2,VLOOKUP(LinkRpt!$A65,Rpt,LinkRpt!X$2+1),"")</f>
        <v/>
      </c>
      <c r="BU69" s="182" t="str">
        <f>IF(LinkRpt!Y$4=LinkRpt!Y$2,VLOOKUP(LinkRpt!$A65,Rpt,LinkRpt!Y$2+1),"")</f>
        <v/>
      </c>
      <c r="BV69" s="182" t="str">
        <f>IF(LinkRpt!Z$4=LinkRpt!Z$2,VLOOKUP(LinkRpt!$A65,Rpt,LinkRpt!Z$2+1),"")</f>
        <v/>
      </c>
      <c r="BW69" s="182" t="str">
        <f>IF(LinkRpt!AA$4=LinkRpt!AA$2,VLOOKUP(LinkRpt!$A65,Rpt,LinkRpt!AA$2+1),"")</f>
        <v/>
      </c>
      <c r="BX69" s="182" t="str">
        <f>IF(LinkRpt!AB$4=LinkRpt!AB$2,VLOOKUP(LinkRpt!$A65,Rpt,LinkRpt!AB$2+1),"")</f>
        <v/>
      </c>
      <c r="BY69" s="182" t="str">
        <f>IF(LinkRpt!AC$4=LinkRpt!AC$2,VLOOKUP(LinkRpt!$A65,Rpt,LinkRpt!AC$2+1),"")</f>
        <v/>
      </c>
      <c r="BZ69" s="182" t="str">
        <f>IF(LinkRpt!AD$4=LinkRpt!AD$2,VLOOKUP(LinkRpt!$A65,Rpt,LinkRpt!AD$2+1),"")</f>
        <v/>
      </c>
      <c r="CA69" s="182" t="str">
        <f>IF(LinkRpt!AE$4=LinkRpt!AE$2,VLOOKUP(LinkRpt!$A65,Rpt,LinkRpt!AE$2+1),"")</f>
        <v/>
      </c>
      <c r="CB69" s="182">
        <f t="shared" si="6"/>
        <v>43220</v>
      </c>
      <c r="CC69" s="15">
        <v>1500</v>
      </c>
      <c r="CD69" s="16">
        <v>1500</v>
      </c>
      <c r="CE69" s="15">
        <v>1000</v>
      </c>
      <c r="CF69" s="16">
        <v>1000</v>
      </c>
      <c r="CG69" s="15">
        <v>5000</v>
      </c>
      <c r="CH69" s="16">
        <v>5000</v>
      </c>
      <c r="CI69" s="15">
        <v>8000</v>
      </c>
      <c r="CJ69" s="16">
        <f>1500+0</f>
        <v>1500</v>
      </c>
      <c r="CK69" s="17"/>
      <c r="CL69" s="16"/>
      <c r="CM69" s="15"/>
      <c r="CN69" s="16"/>
      <c r="CO69" s="18">
        <v>4340</v>
      </c>
      <c r="CP69" s="16">
        <v>11120</v>
      </c>
      <c r="CQ69" s="18">
        <v>4340</v>
      </c>
      <c r="CR69" s="16">
        <v>9240</v>
      </c>
      <c r="CS69" s="18">
        <v>4340</v>
      </c>
      <c r="CT69" s="16">
        <v>0</v>
      </c>
      <c r="CU69" s="18">
        <v>4340</v>
      </c>
      <c r="CV69" s="16">
        <v>13860</v>
      </c>
      <c r="CW69" s="18">
        <v>4340</v>
      </c>
      <c r="CX69" s="16">
        <v>0</v>
      </c>
      <c r="CY69" s="18">
        <v>4340</v>
      </c>
      <c r="CZ69" s="16">
        <v>0</v>
      </c>
      <c r="DA69" s="18">
        <v>4340</v>
      </c>
      <c r="DB69" s="16"/>
      <c r="DC69" s="18">
        <v>4340</v>
      </c>
      <c r="DD69" s="16"/>
      <c r="DE69" s="18">
        <v>4340</v>
      </c>
      <c r="DF69" s="16"/>
      <c r="DG69" s="17"/>
      <c r="DH69" s="16"/>
      <c r="DI69" s="17"/>
      <c r="DJ69" s="16"/>
      <c r="DK69" s="82"/>
      <c r="DL69" s="85"/>
      <c r="DM69" s="16"/>
      <c r="DN69" s="85"/>
      <c r="DO69" s="16"/>
      <c r="DP69" s="85"/>
      <c r="DQ69" s="16"/>
      <c r="DR69" s="85"/>
      <c r="DS69" s="16"/>
      <c r="DT69" s="85"/>
      <c r="DU69" s="16"/>
      <c r="DV69" s="85"/>
      <c r="DW69" s="16"/>
      <c r="DX69" s="85"/>
      <c r="DY69" s="16"/>
      <c r="DZ69" s="85"/>
      <c r="EA69" s="16"/>
      <c r="EB69" s="85"/>
      <c r="EC69" s="16"/>
      <c r="ED69" s="85"/>
      <c r="EE69" s="16"/>
      <c r="EF69" s="85"/>
      <c r="EG69" s="16"/>
      <c r="EH69" s="17"/>
      <c r="EI69" s="16"/>
      <c r="EJ69" s="19"/>
      <c r="EK69" s="17"/>
      <c r="EL69" s="16"/>
      <c r="EM69" s="17"/>
      <c r="EN69" s="16"/>
      <c r="EO69" s="17"/>
      <c r="EP69" s="16"/>
      <c r="EQ69" s="17"/>
      <c r="ER69" s="16"/>
      <c r="ES69" s="17"/>
      <c r="ET69" s="16"/>
      <c r="EU69" s="17"/>
      <c r="EV69" s="16"/>
      <c r="EW69" s="15"/>
      <c r="EX69" s="16"/>
      <c r="EY69" s="15"/>
      <c r="EZ69" s="16"/>
      <c r="FA69" s="15"/>
      <c r="FB69" s="16"/>
      <c r="FC69" s="15"/>
      <c r="FD69" s="16"/>
      <c r="FE69" s="15"/>
      <c r="FF69" s="16"/>
      <c r="FG69" s="15"/>
      <c r="FH69" s="16"/>
      <c r="FI69" s="20">
        <f t="shared" si="2"/>
        <v>54560</v>
      </c>
      <c r="FJ69" s="20">
        <f t="shared" si="3"/>
        <v>43220</v>
      </c>
      <c r="FK69" s="21">
        <f t="shared" si="4"/>
        <v>11340</v>
      </c>
      <c r="FL69" s="1" t="str">
        <f t="shared" si="7"/>
        <v/>
      </c>
    </row>
    <row r="70" spans="1:168" ht="25.5" customHeight="1">
      <c r="A70" s="239">
        <v>2200062</v>
      </c>
      <c r="B70" s="25" t="s">
        <v>131</v>
      </c>
      <c r="C70" s="239" t="s">
        <v>132</v>
      </c>
      <c r="D70" s="9" t="s">
        <v>1414</v>
      </c>
      <c r="E70" s="9" t="s">
        <v>1412</v>
      </c>
      <c r="F70" s="10" t="s">
        <v>133</v>
      </c>
      <c r="G70" s="143" t="s">
        <v>18</v>
      </c>
      <c r="H70" s="24" t="s">
        <v>1417</v>
      </c>
      <c r="I70" s="318"/>
      <c r="J70" s="24"/>
      <c r="K70" s="12">
        <v>6200</v>
      </c>
      <c r="L70" s="24" t="s">
        <v>1564</v>
      </c>
      <c r="M70" s="246">
        <f t="shared" si="0"/>
        <v>54560</v>
      </c>
      <c r="N70" s="14">
        <f t="shared" si="5"/>
        <v>13020</v>
      </c>
      <c r="O70" s="15">
        <v>1500</v>
      </c>
      <c r="P70" s="15">
        <v>1000</v>
      </c>
      <c r="Q70" s="15">
        <v>5000</v>
      </c>
      <c r="R70" s="15">
        <v>8000</v>
      </c>
      <c r="S70" s="182"/>
      <c r="T70" s="16">
        <v>1500</v>
      </c>
      <c r="U70" s="16">
        <v>1000</v>
      </c>
      <c r="V70" s="16">
        <v>5000</v>
      </c>
      <c r="W70" s="16">
        <v>8000</v>
      </c>
      <c r="X70" s="182"/>
      <c r="Y70" s="16">
        <f>IF(($CB70-SUM($T70:X70))&gt;=$K70*0.7,$K70*0.7,($CB70-SUM($T70:X70)))</f>
        <v>4340</v>
      </c>
      <c r="Z70" s="16">
        <f>IF(($CB70-SUM($T70:Y70))&gt;=$K70*0.7,$K70*0.7,($CB70-SUM($T70:Y70)))</f>
        <v>4340</v>
      </c>
      <c r="AA70" s="16">
        <f>IF(($CB70-SUM($T70:Z70))&gt;=$K70*0.7,$K70*0.7,($CB70-SUM($T70:Z70)))</f>
        <v>4340</v>
      </c>
      <c r="AB70" s="16">
        <f>IF(($CB70-SUM($T70:AA70))&gt;=$K70*0.7,$K70*0.7,($CB70-SUM($T70:AA70)))</f>
        <v>4340</v>
      </c>
      <c r="AC70" s="16">
        <f>IF(($CB70-SUM($T70:AB70))&gt;=$K70*0.7,$K70*0.7,($CB70-SUM($T70:AB70)))</f>
        <v>4340</v>
      </c>
      <c r="AD70" s="16">
        <f>IF(($CB70-SUM($T70:AC70))&gt;=$K70*0.7,$K70*0.7,($CB70-SUM($T70:AC70)))</f>
        <v>4340</v>
      </c>
      <c r="AE70" s="16">
        <f>IF(($CB70-SUM($T70:AD70))&gt;=$K70*0.7,$K70*0.7,($CB70-SUM($T70:AD70)))</f>
        <v>0</v>
      </c>
      <c r="AF70" s="16">
        <f>IF(($CB70-SUM($T70:AE70))&gt;=$K70*0.7,$K70*0.7,($CB70-SUM($T70:AE70)))</f>
        <v>0</v>
      </c>
      <c r="AG70" s="16">
        <f>IF(($CB70-SUM($T70:AF70))&gt;=$K70*0.7,$K70*0.7,($CB70-SUM($T70:AF70)))</f>
        <v>0</v>
      </c>
      <c r="AH70" s="16">
        <f>IF(($CB70-SUM($T70:AG70))&gt;=$K70*0.7,$K70*0.7,($CB70-SUM($T70:AG70)))</f>
        <v>0</v>
      </c>
      <c r="AI70" s="16">
        <f>IF(($CB70-SUM($T70:AH70))&gt;=$K70*0.7,$K70*0.7,($CB70-SUM($T70:AH70)))</f>
        <v>0</v>
      </c>
      <c r="AJ70" s="16">
        <f>IF(($CB70-SUM($T70:AI70))&gt;=$K70*0.7,$K70*0.7,($CB70-SUM($T70:AI70)))</f>
        <v>0</v>
      </c>
      <c r="AK70" s="16">
        <f>IF(($CB70-SUM($T70:AJ70))&gt;=$K70*0.7,$K70*0.7,($CB70-SUM($T70:AJ70)))</f>
        <v>0</v>
      </c>
      <c r="AL70" s="16">
        <f>IF(($CB70-SUM($T70:AK70))&gt;=$K70*0.7,$K70*0.7,($CB70-SUM($T70:AK70)))</f>
        <v>0</v>
      </c>
      <c r="AM70" s="16">
        <f>IF(($CB70-SUM($T70:AL70))&gt;=$K70*0.7,$K70*0.7,($CB70-SUM($T70:AL70)))</f>
        <v>0</v>
      </c>
      <c r="AN70" s="16">
        <f>IF(($CB70-SUM($T70:AM70))&gt;=$K70*0.7,$K70*0.7,($CB70-SUM($T70:AM70)))</f>
        <v>0</v>
      </c>
      <c r="AO70" s="16">
        <f>IF(($CB70-SUM($T70:AN70))&gt;=$K70*0.7,$K70*0.7,($CB70-SUM($T70:AN70)))</f>
        <v>0</v>
      </c>
      <c r="AP70" s="16">
        <f>IF(($CB70-SUM($T70:AO70))&gt;=$K70*0.7,$K70*0.7,($CB70-SUM($T70:AO70)))</f>
        <v>0</v>
      </c>
      <c r="AQ70" s="16">
        <f>IF(($CB70-SUM($T70:AP70))&gt;=$K70*0.7,$K70*0.7,($CB70-SUM($T70:AP70)))</f>
        <v>0</v>
      </c>
      <c r="AR70" s="16">
        <f>IF(($CB70-SUM($T70:AQ70))&gt;=$K70*0.7,$K70*0.7,($CB70-SUM($T70:AQ70)))</f>
        <v>0</v>
      </c>
      <c r="AS70" s="16">
        <f>IF(($CB70-SUM($T70:AR70))&gt;=$K70*0.7,$K70*0.7,($CB70-SUM($T70:AR70)))</f>
        <v>0</v>
      </c>
      <c r="AT70" s="16">
        <f>IF(($CB70-SUM($T70:AS70))&gt;=$K70*0.7,$K70*0.7,($CB70-SUM($T70:AS70)))</f>
        <v>0</v>
      </c>
      <c r="AU70" s="16">
        <f>IF(($CB70-SUM($T70:AT70))&gt;=$K70*0.7,$K70*0.7,($CB70-SUM($T70:AT70)))</f>
        <v>0</v>
      </c>
      <c r="AV70" s="16">
        <f>IF(($CB70-SUM($T70:AU70))&gt;=$K70*0.7,$K70*0.7,($CB70-SUM($T70:AU70)))</f>
        <v>0</v>
      </c>
      <c r="AW70" s="182">
        <f t="shared" si="1"/>
        <v>41540</v>
      </c>
      <c r="AX70" s="182">
        <f>IF(LinkRpt!B$4=LinkRpt!B$2,VLOOKUP(LinkRpt!$A66,Rpt,LinkRpt!B$2+1),"")</f>
        <v>41540</v>
      </c>
      <c r="AY70" s="182">
        <f>IF(LinkRpt!C$4=LinkRpt!C$2,VLOOKUP(LinkRpt!$A66,Rpt,LinkRpt!C$2+1),"")</f>
        <v>0</v>
      </c>
      <c r="AZ70" s="182">
        <f>IF(LinkRpt!D$4=LinkRpt!D$2,VLOOKUP(LinkRpt!$A66,Rpt,LinkRpt!D$2+1),"")</f>
        <v>0</v>
      </c>
      <c r="BA70" s="182" t="str">
        <f>IF(LinkRpt!E$4=LinkRpt!E$2,VLOOKUP(LinkRpt!$A66,Rpt,LinkRpt!E$2+1),"")</f>
        <v/>
      </c>
      <c r="BB70" s="182">
        <f>IF(LinkRpt!F$4=LinkRpt!F$2,VLOOKUP(LinkRpt!$A66,Rpt,LinkRpt!F$2+1),"")</f>
        <v>0</v>
      </c>
      <c r="BC70" s="182">
        <f>IF(LinkRpt!G$4=LinkRpt!G$2,VLOOKUP(LinkRpt!$A66,Rpt,LinkRpt!G$2+1),"")</f>
        <v>0</v>
      </c>
      <c r="BD70" s="182">
        <f>IF(LinkRpt!H$4=LinkRpt!H$2,VLOOKUP(LinkRpt!$A66,Rpt,LinkRpt!H$2+1),"")</f>
        <v>0</v>
      </c>
      <c r="BE70" s="182" t="str">
        <f>IF(LinkRpt!I$4=LinkRpt!I$2,VLOOKUP(LinkRpt!$A66,Rpt,LinkRpt!I$2+1),"")</f>
        <v/>
      </c>
      <c r="BF70" s="182" t="str">
        <f>IF(LinkRpt!J$4=LinkRpt!J$2,VLOOKUP(LinkRpt!$A66,Rpt,LinkRpt!J$2+1),"")</f>
        <v/>
      </c>
      <c r="BG70" s="182" t="str">
        <f>IF(LinkRpt!K$4=LinkRpt!K$2,VLOOKUP(LinkRpt!$A66,Rpt,LinkRpt!K$2+1),"")</f>
        <v/>
      </c>
      <c r="BH70" s="182" t="str">
        <f>IF(LinkRpt!L$4=LinkRpt!L$2,VLOOKUP(LinkRpt!$A66,Rpt,LinkRpt!L$2+1),"")</f>
        <v/>
      </c>
      <c r="BI70" s="182" t="str">
        <f>IF(LinkRpt!M$4=LinkRpt!M$2,VLOOKUP(LinkRpt!$A66,Rpt,LinkRpt!M$2+1),"")</f>
        <v/>
      </c>
      <c r="BJ70" s="182" t="str">
        <f>IF(LinkRpt!N$4=LinkRpt!N$2,VLOOKUP(LinkRpt!$A66,Rpt,LinkRpt!N$2+1),"")</f>
        <v/>
      </c>
      <c r="BK70" s="182" t="str">
        <f>IF(LinkRpt!O$4=LinkRpt!O$2,VLOOKUP(LinkRpt!$A66,Rpt,LinkRpt!O$2+1),"")</f>
        <v/>
      </c>
      <c r="BL70" s="182" t="str">
        <f>IF(LinkRpt!P$4=LinkRpt!P$2,VLOOKUP(LinkRpt!$A66,Rpt,LinkRpt!P$2+1),"")</f>
        <v/>
      </c>
      <c r="BM70" s="182" t="str">
        <f>IF(LinkRpt!Q$4=LinkRpt!Q$2,VLOOKUP(LinkRpt!$A66,Rpt,LinkRpt!Q$2+1),"")</f>
        <v/>
      </c>
      <c r="BN70" s="182" t="str">
        <f>IF(LinkRpt!R$4=LinkRpt!R$2,VLOOKUP(LinkRpt!$A66,Rpt,LinkRpt!R$2+1),"")</f>
        <v/>
      </c>
      <c r="BO70" s="182" t="str">
        <f>IF(LinkRpt!S$4=LinkRpt!S$2,VLOOKUP(LinkRpt!$A66,Rpt,LinkRpt!S$2+1),"")</f>
        <v/>
      </c>
      <c r="BP70" s="182" t="str">
        <f>IF(LinkRpt!T$4=LinkRpt!T$2,VLOOKUP(LinkRpt!$A66,Rpt,LinkRpt!T$2+1),"")</f>
        <v/>
      </c>
      <c r="BQ70" s="182" t="str">
        <f>IF(LinkRpt!U$4=LinkRpt!U$2,VLOOKUP(LinkRpt!$A66,Rpt,LinkRpt!U$2+1),"")</f>
        <v/>
      </c>
      <c r="BR70" s="182" t="str">
        <f>IF(LinkRpt!V$4=LinkRpt!V$2,VLOOKUP(LinkRpt!$A66,Rpt,LinkRpt!V$2+1),"")</f>
        <v/>
      </c>
      <c r="BS70" s="182" t="str">
        <f>IF(LinkRpt!W$4=LinkRpt!W$2,VLOOKUP(LinkRpt!$A66,Rpt,LinkRpt!W$2+1),"")</f>
        <v/>
      </c>
      <c r="BT70" s="182" t="str">
        <f>IF(LinkRpt!X$4=LinkRpt!X$2,VLOOKUP(LinkRpt!$A66,Rpt,LinkRpt!X$2+1),"")</f>
        <v/>
      </c>
      <c r="BU70" s="182" t="str">
        <f>IF(LinkRpt!Y$4=LinkRpt!Y$2,VLOOKUP(LinkRpt!$A66,Rpt,LinkRpt!Y$2+1),"")</f>
        <v/>
      </c>
      <c r="BV70" s="182" t="str">
        <f>IF(LinkRpt!Z$4=LinkRpt!Z$2,VLOOKUP(LinkRpt!$A66,Rpt,LinkRpt!Z$2+1),"")</f>
        <v/>
      </c>
      <c r="BW70" s="182" t="str">
        <f>IF(LinkRpt!AA$4=LinkRpt!AA$2,VLOOKUP(LinkRpt!$A66,Rpt,LinkRpt!AA$2+1),"")</f>
        <v/>
      </c>
      <c r="BX70" s="182" t="str">
        <f>IF(LinkRpt!AB$4=LinkRpt!AB$2,VLOOKUP(LinkRpt!$A66,Rpt,LinkRpt!AB$2+1),"")</f>
        <v/>
      </c>
      <c r="BY70" s="182" t="str">
        <f>IF(LinkRpt!AC$4=LinkRpt!AC$2,VLOOKUP(LinkRpt!$A66,Rpt,LinkRpt!AC$2+1),"")</f>
        <v/>
      </c>
      <c r="BZ70" s="182" t="str">
        <f>IF(LinkRpt!AD$4=LinkRpt!AD$2,VLOOKUP(LinkRpt!$A66,Rpt,LinkRpt!AD$2+1),"")</f>
        <v/>
      </c>
      <c r="CA70" s="182" t="str">
        <f>IF(LinkRpt!AE$4=LinkRpt!AE$2,VLOOKUP(LinkRpt!$A66,Rpt,LinkRpt!AE$2+1),"")</f>
        <v/>
      </c>
      <c r="CB70" s="182">
        <f t="shared" si="6"/>
        <v>41540</v>
      </c>
      <c r="CC70" s="15">
        <v>1500</v>
      </c>
      <c r="CD70" s="16">
        <v>1500</v>
      </c>
      <c r="CE70" s="15">
        <v>1000</v>
      </c>
      <c r="CF70" s="16">
        <v>1000</v>
      </c>
      <c r="CG70" s="15">
        <v>5000</v>
      </c>
      <c r="CH70" s="16">
        <v>5000</v>
      </c>
      <c r="CI70" s="15">
        <v>8000</v>
      </c>
      <c r="CJ70" s="16">
        <f>1500+0</f>
        <v>1500</v>
      </c>
      <c r="CK70" s="17"/>
      <c r="CL70" s="16"/>
      <c r="CM70" s="15"/>
      <c r="CN70" s="16"/>
      <c r="CO70" s="18">
        <v>4340</v>
      </c>
      <c r="CP70" s="16">
        <v>11120</v>
      </c>
      <c r="CQ70" s="18">
        <v>4340</v>
      </c>
      <c r="CR70" s="16">
        <v>0</v>
      </c>
      <c r="CS70" s="18">
        <v>4340</v>
      </c>
      <c r="CT70" s="16">
        <v>8400</v>
      </c>
      <c r="CU70" s="18">
        <v>4340</v>
      </c>
      <c r="CV70" s="16">
        <v>4340</v>
      </c>
      <c r="CW70" s="18">
        <v>4340</v>
      </c>
      <c r="CX70" s="16">
        <v>4340</v>
      </c>
      <c r="CY70" s="18">
        <v>4340</v>
      </c>
      <c r="CZ70" s="16"/>
      <c r="DA70" s="18">
        <v>4340</v>
      </c>
      <c r="DB70" s="16"/>
      <c r="DC70" s="18">
        <v>4340</v>
      </c>
      <c r="DD70" s="16"/>
      <c r="DE70" s="18">
        <v>4340</v>
      </c>
      <c r="DF70" s="16">
        <v>4340</v>
      </c>
      <c r="DG70" s="17"/>
      <c r="DH70" s="16"/>
      <c r="DI70" s="17"/>
      <c r="DJ70" s="16"/>
      <c r="DK70" s="82"/>
      <c r="DL70" s="85"/>
      <c r="DM70" s="16"/>
      <c r="DN70" s="85"/>
      <c r="DO70" s="16"/>
      <c r="DP70" s="85"/>
      <c r="DQ70" s="16"/>
      <c r="DR70" s="85"/>
      <c r="DS70" s="16"/>
      <c r="DT70" s="85"/>
      <c r="DU70" s="16"/>
      <c r="DV70" s="85"/>
      <c r="DW70" s="16"/>
      <c r="DX70" s="85"/>
      <c r="DY70" s="16"/>
      <c r="DZ70" s="85"/>
      <c r="EA70" s="16"/>
      <c r="EB70" s="85"/>
      <c r="EC70" s="16"/>
      <c r="ED70" s="85"/>
      <c r="EE70" s="16"/>
      <c r="EF70" s="85"/>
      <c r="EG70" s="16"/>
      <c r="EH70" s="17"/>
      <c r="EI70" s="16"/>
      <c r="EJ70" s="19"/>
      <c r="EK70" s="17"/>
      <c r="EL70" s="16"/>
      <c r="EM70" s="17"/>
      <c r="EN70" s="16"/>
      <c r="EO70" s="17"/>
      <c r="EP70" s="16"/>
      <c r="EQ70" s="17"/>
      <c r="ER70" s="16"/>
      <c r="ES70" s="17"/>
      <c r="ET70" s="16"/>
      <c r="EU70" s="17"/>
      <c r="EV70" s="16"/>
      <c r="EW70" s="15"/>
      <c r="EX70" s="16"/>
      <c r="EY70" s="15"/>
      <c r="EZ70" s="16"/>
      <c r="FA70" s="15"/>
      <c r="FB70" s="16"/>
      <c r="FC70" s="15"/>
      <c r="FD70" s="16"/>
      <c r="FE70" s="15"/>
      <c r="FF70" s="16"/>
      <c r="FG70" s="15"/>
      <c r="FH70" s="16"/>
      <c r="FI70" s="20">
        <f t="shared" si="2"/>
        <v>54560</v>
      </c>
      <c r="FJ70" s="20">
        <f t="shared" si="3"/>
        <v>41540</v>
      </c>
      <c r="FK70" s="21">
        <f t="shared" si="4"/>
        <v>13020</v>
      </c>
      <c r="FL70" s="1" t="str">
        <f t="shared" si="7"/>
        <v/>
      </c>
    </row>
    <row r="71" spans="1:168" ht="25.5" customHeight="1">
      <c r="A71" s="239">
        <v>2200063</v>
      </c>
      <c r="B71" s="25" t="s">
        <v>134</v>
      </c>
      <c r="C71" s="239" t="s">
        <v>135</v>
      </c>
      <c r="D71" s="9" t="s">
        <v>1414</v>
      </c>
      <c r="E71" s="9" t="s">
        <v>1412</v>
      </c>
      <c r="F71" s="10" t="s">
        <v>136</v>
      </c>
      <c r="G71" s="22"/>
      <c r="H71" s="24"/>
      <c r="I71" s="318"/>
      <c r="J71" s="24"/>
      <c r="K71" s="12">
        <v>6600</v>
      </c>
      <c r="L71" s="24" t="s">
        <v>1564</v>
      </c>
      <c r="M71" s="246">
        <f t="shared" si="0"/>
        <v>57080</v>
      </c>
      <c r="N71" s="14">
        <f t="shared" si="5"/>
        <v>38080</v>
      </c>
      <c r="O71" s="15">
        <v>1500</v>
      </c>
      <c r="P71" s="15">
        <v>1000</v>
      </c>
      <c r="Q71" s="15">
        <v>5000</v>
      </c>
      <c r="R71" s="15">
        <v>8000</v>
      </c>
      <c r="S71" s="182"/>
      <c r="T71" s="16">
        <v>1500</v>
      </c>
      <c r="U71" s="16">
        <v>1000</v>
      </c>
      <c r="V71" s="16">
        <v>5000</v>
      </c>
      <c r="W71" s="16">
        <v>8000</v>
      </c>
      <c r="X71" s="182"/>
      <c r="Y71" s="16">
        <f>IF(($CB71-SUM($T71:X71))&gt;=$K71*0.7,$K71*0.7,($CB71-SUM($T71:X71)))</f>
        <v>3500</v>
      </c>
      <c r="Z71" s="16">
        <f>IF(($CB71-SUM($T71:Y71))&gt;=$K71*0.7,$K71*0.7,($CB71-SUM($T71:Y71)))</f>
        <v>0</v>
      </c>
      <c r="AA71" s="16">
        <f>IF(($CB71-SUM($T71:Z71))&gt;=$K71*0.7,$K71*0.7,($CB71-SUM($T71:Z71)))</f>
        <v>0</v>
      </c>
      <c r="AB71" s="16">
        <f>IF(($CB71-SUM($T71:AA71))&gt;=$K71*0.7,$K71*0.7,($CB71-SUM($T71:AA71)))</f>
        <v>0</v>
      </c>
      <c r="AC71" s="16">
        <f>IF(($CB71-SUM($T71:AB71))&gt;=$K71*0.7,$K71*0.7,($CB71-SUM($T71:AB71)))</f>
        <v>0</v>
      </c>
      <c r="AD71" s="16">
        <f>IF(($CB71-SUM($T71:AC71))&gt;=$K71*0.7,$K71*0.7,($CB71-SUM($T71:AC71)))</f>
        <v>0</v>
      </c>
      <c r="AE71" s="16">
        <f>IF(($CB71-SUM($T71:AD71))&gt;=$K71*0.7,$K71*0.7,($CB71-SUM($T71:AD71)))</f>
        <v>0</v>
      </c>
      <c r="AF71" s="16">
        <f>IF(($CB71-SUM($T71:AE71))&gt;=$K71*0.7,$K71*0.7,($CB71-SUM($T71:AE71)))</f>
        <v>0</v>
      </c>
      <c r="AG71" s="16">
        <f>IF(($CB71-SUM($T71:AF71))&gt;=$K71*0.7,$K71*0.7,($CB71-SUM($T71:AF71)))</f>
        <v>0</v>
      </c>
      <c r="AH71" s="16">
        <f>IF(($CB71-SUM($T71:AG71))&gt;=$K71*0.7,$K71*0.7,($CB71-SUM($T71:AG71)))</f>
        <v>0</v>
      </c>
      <c r="AI71" s="16">
        <f>IF(($CB71-SUM($T71:AH71))&gt;=$K71*0.7,$K71*0.7,($CB71-SUM($T71:AH71)))</f>
        <v>0</v>
      </c>
      <c r="AJ71" s="16">
        <f>IF(($CB71-SUM($T71:AI71))&gt;=$K71*0.7,$K71*0.7,($CB71-SUM($T71:AI71)))</f>
        <v>0</v>
      </c>
      <c r="AK71" s="16">
        <f>IF(($CB71-SUM($T71:AJ71))&gt;=$K71*0.7,$K71*0.7,($CB71-SUM($T71:AJ71)))</f>
        <v>0</v>
      </c>
      <c r="AL71" s="16">
        <f>IF(($CB71-SUM($T71:AK71))&gt;=$K71*0.7,$K71*0.7,($CB71-SUM($T71:AK71)))</f>
        <v>0</v>
      </c>
      <c r="AM71" s="16">
        <f>IF(($CB71-SUM($T71:AL71))&gt;=$K71*0.7,$K71*0.7,($CB71-SUM($T71:AL71)))</f>
        <v>0</v>
      </c>
      <c r="AN71" s="16">
        <f>IF(($CB71-SUM($T71:AM71))&gt;=$K71*0.7,$K71*0.7,($CB71-SUM($T71:AM71)))</f>
        <v>0</v>
      </c>
      <c r="AO71" s="16">
        <f>IF(($CB71-SUM($T71:AN71))&gt;=$K71*0.7,$K71*0.7,($CB71-SUM($T71:AN71)))</f>
        <v>0</v>
      </c>
      <c r="AP71" s="16">
        <f>IF(($CB71-SUM($T71:AO71))&gt;=$K71*0.7,$K71*0.7,($CB71-SUM($T71:AO71)))</f>
        <v>0</v>
      </c>
      <c r="AQ71" s="16">
        <f>IF(($CB71-SUM($T71:AP71))&gt;=$K71*0.7,$K71*0.7,($CB71-SUM($T71:AP71)))</f>
        <v>0</v>
      </c>
      <c r="AR71" s="16">
        <f>IF(($CB71-SUM($T71:AQ71))&gt;=$K71*0.7,$K71*0.7,($CB71-SUM($T71:AQ71)))</f>
        <v>0</v>
      </c>
      <c r="AS71" s="16">
        <f>IF(($CB71-SUM($T71:AR71))&gt;=$K71*0.7,$K71*0.7,($CB71-SUM($T71:AR71)))</f>
        <v>0</v>
      </c>
      <c r="AT71" s="16">
        <f>IF(($CB71-SUM($T71:AS71))&gt;=$K71*0.7,$K71*0.7,($CB71-SUM($T71:AS71)))</f>
        <v>0</v>
      </c>
      <c r="AU71" s="16">
        <f>IF(($CB71-SUM($T71:AT71))&gt;=$K71*0.7,$K71*0.7,($CB71-SUM($T71:AT71)))</f>
        <v>0</v>
      </c>
      <c r="AV71" s="16">
        <f>IF(($CB71-SUM($T71:AU71))&gt;=$K71*0.7,$K71*0.7,($CB71-SUM($T71:AU71)))</f>
        <v>0</v>
      </c>
      <c r="AW71" s="182">
        <f t="shared" si="1"/>
        <v>19000</v>
      </c>
      <c r="AX71" s="182">
        <f>IF(LinkRpt!B$4=LinkRpt!B$2,VLOOKUP(LinkRpt!$A67,Rpt,LinkRpt!B$2+1),"")</f>
        <v>19000</v>
      </c>
      <c r="AY71" s="182">
        <f>IF(LinkRpt!C$4=LinkRpt!C$2,VLOOKUP(LinkRpt!$A67,Rpt,LinkRpt!C$2+1),"")</f>
        <v>0</v>
      </c>
      <c r="AZ71" s="182">
        <f>IF(LinkRpt!D$4=LinkRpt!D$2,VLOOKUP(LinkRpt!$A67,Rpt,LinkRpt!D$2+1),"")</f>
        <v>0</v>
      </c>
      <c r="BA71" s="182" t="str">
        <f>IF(LinkRpt!E$4=LinkRpt!E$2,VLOOKUP(LinkRpt!$A67,Rpt,LinkRpt!E$2+1),"")</f>
        <v/>
      </c>
      <c r="BB71" s="182">
        <f>IF(LinkRpt!F$4=LinkRpt!F$2,VLOOKUP(LinkRpt!$A67,Rpt,LinkRpt!F$2+1),"")</f>
        <v>0</v>
      </c>
      <c r="BC71" s="182">
        <f>IF(LinkRpt!G$4=LinkRpt!G$2,VLOOKUP(LinkRpt!$A67,Rpt,LinkRpt!G$2+1),"")</f>
        <v>0</v>
      </c>
      <c r="BD71" s="182">
        <f>IF(LinkRpt!H$4=LinkRpt!H$2,VLOOKUP(LinkRpt!$A67,Rpt,LinkRpt!H$2+1),"")</f>
        <v>0</v>
      </c>
      <c r="BE71" s="182" t="str">
        <f>IF(LinkRpt!I$4=LinkRpt!I$2,VLOOKUP(LinkRpt!$A67,Rpt,LinkRpt!I$2+1),"")</f>
        <v/>
      </c>
      <c r="BF71" s="182" t="str">
        <f>IF(LinkRpt!J$4=LinkRpt!J$2,VLOOKUP(LinkRpt!$A67,Rpt,LinkRpt!J$2+1),"")</f>
        <v/>
      </c>
      <c r="BG71" s="182" t="str">
        <f>IF(LinkRpt!K$4=LinkRpt!K$2,VLOOKUP(LinkRpt!$A67,Rpt,LinkRpt!K$2+1),"")</f>
        <v/>
      </c>
      <c r="BH71" s="182" t="str">
        <f>IF(LinkRpt!L$4=LinkRpt!L$2,VLOOKUP(LinkRpt!$A67,Rpt,LinkRpt!L$2+1),"")</f>
        <v/>
      </c>
      <c r="BI71" s="182" t="str">
        <f>IF(LinkRpt!M$4=LinkRpt!M$2,VLOOKUP(LinkRpt!$A67,Rpt,LinkRpt!M$2+1),"")</f>
        <v/>
      </c>
      <c r="BJ71" s="182" t="str">
        <f>IF(LinkRpt!N$4=LinkRpt!N$2,VLOOKUP(LinkRpt!$A67,Rpt,LinkRpt!N$2+1),"")</f>
        <v/>
      </c>
      <c r="BK71" s="182" t="str">
        <f>IF(LinkRpt!O$4=LinkRpt!O$2,VLOOKUP(LinkRpt!$A67,Rpt,LinkRpt!O$2+1),"")</f>
        <v/>
      </c>
      <c r="BL71" s="182" t="str">
        <f>IF(LinkRpt!P$4=LinkRpt!P$2,VLOOKUP(LinkRpt!$A67,Rpt,LinkRpt!P$2+1),"")</f>
        <v/>
      </c>
      <c r="BM71" s="182" t="str">
        <f>IF(LinkRpt!Q$4=LinkRpt!Q$2,VLOOKUP(LinkRpt!$A67,Rpt,LinkRpt!Q$2+1),"")</f>
        <v/>
      </c>
      <c r="BN71" s="182" t="str">
        <f>IF(LinkRpt!R$4=LinkRpt!R$2,VLOOKUP(LinkRpt!$A67,Rpt,LinkRpt!R$2+1),"")</f>
        <v/>
      </c>
      <c r="BO71" s="182" t="str">
        <f>IF(LinkRpt!S$4=LinkRpt!S$2,VLOOKUP(LinkRpt!$A67,Rpt,LinkRpt!S$2+1),"")</f>
        <v/>
      </c>
      <c r="BP71" s="182" t="str">
        <f>IF(LinkRpt!T$4=LinkRpt!T$2,VLOOKUP(LinkRpt!$A67,Rpt,LinkRpt!T$2+1),"")</f>
        <v/>
      </c>
      <c r="BQ71" s="182" t="str">
        <f>IF(LinkRpt!U$4=LinkRpt!U$2,VLOOKUP(LinkRpt!$A67,Rpt,LinkRpt!U$2+1),"")</f>
        <v/>
      </c>
      <c r="BR71" s="182" t="str">
        <f>IF(LinkRpt!V$4=LinkRpt!V$2,VLOOKUP(LinkRpt!$A67,Rpt,LinkRpt!V$2+1),"")</f>
        <v/>
      </c>
      <c r="BS71" s="182" t="str">
        <f>IF(LinkRpt!W$4=LinkRpt!W$2,VLOOKUP(LinkRpt!$A67,Rpt,LinkRpt!W$2+1),"")</f>
        <v/>
      </c>
      <c r="BT71" s="182" t="str">
        <f>IF(LinkRpt!X$4=LinkRpt!X$2,VLOOKUP(LinkRpt!$A67,Rpt,LinkRpt!X$2+1),"")</f>
        <v/>
      </c>
      <c r="BU71" s="182" t="str">
        <f>IF(LinkRpt!Y$4=LinkRpt!Y$2,VLOOKUP(LinkRpt!$A67,Rpt,LinkRpt!Y$2+1),"")</f>
        <v/>
      </c>
      <c r="BV71" s="182" t="str">
        <f>IF(LinkRpt!Z$4=LinkRpt!Z$2,VLOOKUP(LinkRpt!$A67,Rpt,LinkRpt!Z$2+1),"")</f>
        <v/>
      </c>
      <c r="BW71" s="182" t="str">
        <f>IF(LinkRpt!AA$4=LinkRpt!AA$2,VLOOKUP(LinkRpt!$A67,Rpt,LinkRpt!AA$2+1),"")</f>
        <v/>
      </c>
      <c r="BX71" s="182" t="str">
        <f>IF(LinkRpt!AB$4=LinkRpt!AB$2,VLOOKUP(LinkRpt!$A67,Rpt,LinkRpt!AB$2+1),"")</f>
        <v/>
      </c>
      <c r="BY71" s="182" t="str">
        <f>IF(LinkRpt!AC$4=LinkRpt!AC$2,VLOOKUP(LinkRpt!$A67,Rpt,LinkRpt!AC$2+1),"")</f>
        <v/>
      </c>
      <c r="BZ71" s="182" t="str">
        <f>IF(LinkRpt!AD$4=LinkRpt!AD$2,VLOOKUP(LinkRpt!$A67,Rpt,LinkRpt!AD$2+1),"")</f>
        <v/>
      </c>
      <c r="CA71" s="182" t="str">
        <f>IF(LinkRpt!AE$4=LinkRpt!AE$2,VLOOKUP(LinkRpt!$A67,Rpt,LinkRpt!AE$2+1),"")</f>
        <v/>
      </c>
      <c r="CB71" s="182">
        <f t="shared" si="6"/>
        <v>19000</v>
      </c>
      <c r="CC71" s="15">
        <v>1500</v>
      </c>
      <c r="CD71" s="16">
        <v>1500</v>
      </c>
      <c r="CE71" s="15">
        <v>1000</v>
      </c>
      <c r="CF71" s="16">
        <v>1000</v>
      </c>
      <c r="CG71" s="15">
        <v>5000</v>
      </c>
      <c r="CH71" s="16">
        <v>5000</v>
      </c>
      <c r="CI71" s="15">
        <v>8000</v>
      </c>
      <c r="CJ71" s="16">
        <v>1500</v>
      </c>
      <c r="CK71" s="17"/>
      <c r="CL71" s="16"/>
      <c r="CM71" s="15"/>
      <c r="CN71" s="16"/>
      <c r="CO71" s="18">
        <v>4620</v>
      </c>
      <c r="CP71" s="16"/>
      <c r="CQ71" s="18">
        <v>4620</v>
      </c>
      <c r="CR71" s="16"/>
      <c r="CS71" s="18">
        <v>4620</v>
      </c>
      <c r="CT71" s="16"/>
      <c r="CU71" s="18">
        <v>4620</v>
      </c>
      <c r="CV71" s="16"/>
      <c r="CW71" s="18">
        <v>4620</v>
      </c>
      <c r="CX71" s="16"/>
      <c r="CY71" s="18">
        <v>4620</v>
      </c>
      <c r="CZ71" s="16"/>
      <c r="DA71" s="18">
        <v>4620</v>
      </c>
      <c r="DB71" s="16"/>
      <c r="DC71" s="18">
        <v>4620</v>
      </c>
      <c r="DD71" s="16"/>
      <c r="DE71" s="18">
        <v>4620</v>
      </c>
      <c r="DF71" s="16">
        <v>10000</v>
      </c>
      <c r="DG71" s="17"/>
      <c r="DH71" s="16"/>
      <c r="DI71" s="17"/>
      <c r="DJ71" s="16"/>
      <c r="DK71" s="82"/>
      <c r="DL71" s="85"/>
      <c r="DM71" s="16"/>
      <c r="DN71" s="85"/>
      <c r="DO71" s="16"/>
      <c r="DP71" s="85"/>
      <c r="DQ71" s="16"/>
      <c r="DR71" s="85"/>
      <c r="DS71" s="16"/>
      <c r="DT71" s="85"/>
      <c r="DU71" s="16"/>
      <c r="DV71" s="85"/>
      <c r="DW71" s="16"/>
      <c r="DX71" s="85"/>
      <c r="DY71" s="16"/>
      <c r="DZ71" s="85"/>
      <c r="EA71" s="16"/>
      <c r="EB71" s="85"/>
      <c r="EC71" s="16"/>
      <c r="ED71" s="85"/>
      <c r="EE71" s="16"/>
      <c r="EF71" s="85"/>
      <c r="EG71" s="16"/>
      <c r="EH71" s="17"/>
      <c r="EI71" s="16"/>
      <c r="EJ71" s="19"/>
      <c r="EK71" s="17"/>
      <c r="EL71" s="16"/>
      <c r="EM71" s="17"/>
      <c r="EN71" s="16"/>
      <c r="EO71" s="17"/>
      <c r="EP71" s="16"/>
      <c r="EQ71" s="17"/>
      <c r="ER71" s="16"/>
      <c r="ES71" s="17"/>
      <c r="ET71" s="16"/>
      <c r="EU71" s="17"/>
      <c r="EV71" s="16"/>
      <c r="EW71" s="15"/>
      <c r="EX71" s="16"/>
      <c r="EY71" s="15"/>
      <c r="EZ71" s="16"/>
      <c r="FA71" s="15"/>
      <c r="FB71" s="16"/>
      <c r="FC71" s="15"/>
      <c r="FD71" s="16"/>
      <c r="FE71" s="15"/>
      <c r="FF71" s="16"/>
      <c r="FG71" s="15"/>
      <c r="FH71" s="16"/>
      <c r="FI71" s="20">
        <f t="shared" si="2"/>
        <v>57080</v>
      </c>
      <c r="FJ71" s="20">
        <f t="shared" si="3"/>
        <v>19000</v>
      </c>
      <c r="FK71" s="21">
        <f t="shared" si="4"/>
        <v>38080</v>
      </c>
      <c r="FL71" s="1" t="str">
        <f t="shared" si="7"/>
        <v/>
      </c>
    </row>
    <row r="72" spans="1:168" ht="25.5" customHeight="1">
      <c r="A72" s="239">
        <v>2200064</v>
      </c>
      <c r="B72" s="25" t="s">
        <v>649</v>
      </c>
      <c r="C72" s="239" t="s">
        <v>650</v>
      </c>
      <c r="D72" s="9" t="s">
        <v>1414</v>
      </c>
      <c r="E72" s="9" t="s">
        <v>1411</v>
      </c>
      <c r="F72" s="83" t="s">
        <v>651</v>
      </c>
      <c r="G72" s="22"/>
      <c r="H72" s="84"/>
      <c r="I72" s="318"/>
      <c r="J72" s="84"/>
      <c r="K72" s="62">
        <v>6600</v>
      </c>
      <c r="L72" s="84" t="s">
        <v>1564</v>
      </c>
      <c r="M72" s="246">
        <f t="shared" si="0"/>
        <v>57080</v>
      </c>
      <c r="N72" s="14">
        <f t="shared" si="5"/>
        <v>4620</v>
      </c>
      <c r="O72" s="15">
        <v>1500</v>
      </c>
      <c r="P72" s="15">
        <v>1000</v>
      </c>
      <c r="Q72" s="15">
        <v>5000</v>
      </c>
      <c r="R72" s="15">
        <v>8000</v>
      </c>
      <c r="S72" s="182"/>
      <c r="T72" s="16">
        <v>1500</v>
      </c>
      <c r="U72" s="16">
        <v>1000</v>
      </c>
      <c r="V72" s="16">
        <v>5000</v>
      </c>
      <c r="W72" s="16">
        <v>8000</v>
      </c>
      <c r="X72" s="182"/>
      <c r="Y72" s="16">
        <f>IF(($CB72-SUM($T72:X72))&gt;=$K72*0.7,$K72*0.7,($CB72-SUM($T72:X72)))</f>
        <v>4620</v>
      </c>
      <c r="Z72" s="16">
        <f>IF(($CB72-SUM($T72:Y72))&gt;=$K72*0.7,$K72*0.7,($CB72-SUM($T72:Y72)))</f>
        <v>4620</v>
      </c>
      <c r="AA72" s="16">
        <f>IF(($CB72-SUM($T72:Z72))&gt;=$K72*0.7,$K72*0.7,($CB72-SUM($T72:Z72)))</f>
        <v>4620</v>
      </c>
      <c r="AB72" s="16">
        <f>IF(($CB72-SUM($T72:AA72))&gt;=$K72*0.7,$K72*0.7,($CB72-SUM($T72:AA72)))</f>
        <v>4620</v>
      </c>
      <c r="AC72" s="16">
        <f>IF(($CB72-SUM($T72:AB72))&gt;=$K72*0.7,$K72*0.7,($CB72-SUM($T72:AB72)))</f>
        <v>4620</v>
      </c>
      <c r="AD72" s="16">
        <f>IF(($CB72-SUM($T72:AC72))&gt;=$K72*0.7,$K72*0.7,($CB72-SUM($T72:AC72)))</f>
        <v>4620</v>
      </c>
      <c r="AE72" s="16">
        <f>IF(($CB72-SUM($T72:AD72))&gt;=$K72*0.7,$K72*0.7,($CB72-SUM($T72:AD72)))</f>
        <v>4620</v>
      </c>
      <c r="AF72" s="16">
        <f>IF(($CB72-SUM($T72:AE72))&gt;=$K72*0.7,$K72*0.7,($CB72-SUM($T72:AE72)))</f>
        <v>4620</v>
      </c>
      <c r="AG72" s="16">
        <f>IF(($CB72-SUM($T72:AF72))&gt;=$K72*0.7,$K72*0.7,($CB72-SUM($T72:AF72)))</f>
        <v>0</v>
      </c>
      <c r="AH72" s="16">
        <f>IF(($CB72-SUM($T72:AG72))&gt;=$K72*0.7,$K72*0.7,($CB72-SUM($T72:AG72)))</f>
        <v>0</v>
      </c>
      <c r="AI72" s="16">
        <f>IF(($CB72-SUM($T72:AH72))&gt;=$K72*0.7,$K72*0.7,($CB72-SUM($T72:AH72)))</f>
        <v>0</v>
      </c>
      <c r="AJ72" s="16">
        <f>IF(($CB72-SUM($T72:AI72))&gt;=$K72*0.7,$K72*0.7,($CB72-SUM($T72:AI72)))</f>
        <v>0</v>
      </c>
      <c r="AK72" s="16">
        <f>IF(($CB72-SUM($T72:AJ72))&gt;=$K72*0.7,$K72*0.7,($CB72-SUM($T72:AJ72)))</f>
        <v>0</v>
      </c>
      <c r="AL72" s="16">
        <f>IF(($CB72-SUM($T72:AK72))&gt;=$K72*0.7,$K72*0.7,($CB72-SUM($T72:AK72)))</f>
        <v>0</v>
      </c>
      <c r="AM72" s="16">
        <f>IF(($CB72-SUM($T72:AL72))&gt;=$K72*0.7,$K72*0.7,($CB72-SUM($T72:AL72)))</f>
        <v>0</v>
      </c>
      <c r="AN72" s="16">
        <f>IF(($CB72-SUM($T72:AM72))&gt;=$K72*0.7,$K72*0.7,($CB72-SUM($T72:AM72)))</f>
        <v>0</v>
      </c>
      <c r="AO72" s="16">
        <f>IF(($CB72-SUM($T72:AN72))&gt;=$K72*0.7,$K72*0.7,($CB72-SUM($T72:AN72)))</f>
        <v>0</v>
      </c>
      <c r="AP72" s="16">
        <f>IF(($CB72-SUM($T72:AO72))&gt;=$K72*0.7,$K72*0.7,($CB72-SUM($T72:AO72)))</f>
        <v>0</v>
      </c>
      <c r="AQ72" s="16">
        <f>IF(($CB72-SUM($T72:AP72))&gt;=$K72*0.7,$K72*0.7,($CB72-SUM($T72:AP72)))</f>
        <v>0</v>
      </c>
      <c r="AR72" s="16">
        <f>IF(($CB72-SUM($T72:AQ72))&gt;=$K72*0.7,$K72*0.7,($CB72-SUM($T72:AQ72)))</f>
        <v>0</v>
      </c>
      <c r="AS72" s="16">
        <f>IF(($CB72-SUM($T72:AR72))&gt;=$K72*0.7,$K72*0.7,($CB72-SUM($T72:AR72)))</f>
        <v>0</v>
      </c>
      <c r="AT72" s="16">
        <f>IF(($CB72-SUM($T72:AS72))&gt;=$K72*0.7,$K72*0.7,($CB72-SUM($T72:AS72)))</f>
        <v>0</v>
      </c>
      <c r="AU72" s="16">
        <f>IF(($CB72-SUM($T72:AT72))&gt;=$K72*0.7,$K72*0.7,($CB72-SUM($T72:AT72)))</f>
        <v>0</v>
      </c>
      <c r="AV72" s="16">
        <f>IF(($CB72-SUM($T72:AU72))&gt;=$K72*0.7,$K72*0.7,($CB72-SUM($T72:AU72)))</f>
        <v>0</v>
      </c>
      <c r="AW72" s="182">
        <f t="shared" si="1"/>
        <v>52460</v>
      </c>
      <c r="AX72" s="182">
        <f>IF(LinkRpt!B$4=LinkRpt!B$2,VLOOKUP(LinkRpt!$A68,Rpt,LinkRpt!B$2+1),"")</f>
        <v>52460</v>
      </c>
      <c r="AY72" s="182">
        <f>IF(LinkRpt!C$4=LinkRpt!C$2,VLOOKUP(LinkRpt!$A68,Rpt,LinkRpt!C$2+1),"")</f>
        <v>0</v>
      </c>
      <c r="AZ72" s="182">
        <f>IF(LinkRpt!D$4=LinkRpt!D$2,VLOOKUP(LinkRpt!$A68,Rpt,LinkRpt!D$2+1),"")</f>
        <v>0</v>
      </c>
      <c r="BA72" s="182" t="str">
        <f>IF(LinkRpt!E$4=LinkRpt!E$2,VLOOKUP(LinkRpt!$A68,Rpt,LinkRpt!E$2+1),"")</f>
        <v/>
      </c>
      <c r="BB72" s="182">
        <f>IF(LinkRpt!F$4=LinkRpt!F$2,VLOOKUP(LinkRpt!$A68,Rpt,LinkRpt!F$2+1),"")</f>
        <v>0</v>
      </c>
      <c r="BC72" s="182">
        <f>IF(LinkRpt!G$4=LinkRpt!G$2,VLOOKUP(LinkRpt!$A68,Rpt,LinkRpt!G$2+1),"")</f>
        <v>0</v>
      </c>
      <c r="BD72" s="182">
        <f>IF(LinkRpt!H$4=LinkRpt!H$2,VLOOKUP(LinkRpt!$A68,Rpt,LinkRpt!H$2+1),"")</f>
        <v>0</v>
      </c>
      <c r="BE72" s="182" t="str">
        <f>IF(LinkRpt!I$4=LinkRpt!I$2,VLOOKUP(LinkRpt!$A68,Rpt,LinkRpt!I$2+1),"")</f>
        <v/>
      </c>
      <c r="BF72" s="182" t="str">
        <f>IF(LinkRpt!J$4=LinkRpt!J$2,VLOOKUP(LinkRpt!$A68,Rpt,LinkRpt!J$2+1),"")</f>
        <v/>
      </c>
      <c r="BG72" s="182" t="str">
        <f>IF(LinkRpt!K$4=LinkRpt!K$2,VLOOKUP(LinkRpt!$A68,Rpt,LinkRpt!K$2+1),"")</f>
        <v/>
      </c>
      <c r="BH72" s="182" t="str">
        <f>IF(LinkRpt!L$4=LinkRpt!L$2,VLOOKUP(LinkRpt!$A68,Rpt,LinkRpt!L$2+1),"")</f>
        <v/>
      </c>
      <c r="BI72" s="182" t="str">
        <f>IF(LinkRpt!M$4=LinkRpt!M$2,VLOOKUP(LinkRpt!$A68,Rpt,LinkRpt!M$2+1),"")</f>
        <v/>
      </c>
      <c r="BJ72" s="182" t="str">
        <f>IF(LinkRpt!N$4=LinkRpt!N$2,VLOOKUP(LinkRpt!$A68,Rpt,LinkRpt!N$2+1),"")</f>
        <v/>
      </c>
      <c r="BK72" s="182" t="str">
        <f>IF(LinkRpt!O$4=LinkRpt!O$2,VLOOKUP(LinkRpt!$A68,Rpt,LinkRpt!O$2+1),"")</f>
        <v/>
      </c>
      <c r="BL72" s="182" t="str">
        <f>IF(LinkRpt!P$4=LinkRpt!P$2,VLOOKUP(LinkRpt!$A68,Rpt,LinkRpt!P$2+1),"")</f>
        <v/>
      </c>
      <c r="BM72" s="182" t="str">
        <f>IF(LinkRpt!Q$4=LinkRpt!Q$2,VLOOKUP(LinkRpt!$A68,Rpt,LinkRpt!Q$2+1),"")</f>
        <v/>
      </c>
      <c r="BN72" s="182" t="str">
        <f>IF(LinkRpt!R$4=LinkRpt!R$2,VLOOKUP(LinkRpt!$A68,Rpt,LinkRpt!R$2+1),"")</f>
        <v/>
      </c>
      <c r="BO72" s="182" t="str">
        <f>IF(LinkRpt!S$4=LinkRpt!S$2,VLOOKUP(LinkRpt!$A68,Rpt,LinkRpt!S$2+1),"")</f>
        <v/>
      </c>
      <c r="BP72" s="182" t="str">
        <f>IF(LinkRpt!T$4=LinkRpt!T$2,VLOOKUP(LinkRpt!$A68,Rpt,LinkRpt!T$2+1),"")</f>
        <v/>
      </c>
      <c r="BQ72" s="182" t="str">
        <f>IF(LinkRpt!U$4=LinkRpt!U$2,VLOOKUP(LinkRpt!$A68,Rpt,LinkRpt!U$2+1),"")</f>
        <v/>
      </c>
      <c r="BR72" s="182" t="str">
        <f>IF(LinkRpt!V$4=LinkRpt!V$2,VLOOKUP(LinkRpt!$A68,Rpt,LinkRpt!V$2+1),"")</f>
        <v/>
      </c>
      <c r="BS72" s="182" t="str">
        <f>IF(LinkRpt!W$4=LinkRpt!W$2,VLOOKUP(LinkRpt!$A68,Rpt,LinkRpt!W$2+1),"")</f>
        <v/>
      </c>
      <c r="BT72" s="182" t="str">
        <f>IF(LinkRpt!X$4=LinkRpt!X$2,VLOOKUP(LinkRpt!$A68,Rpt,LinkRpt!X$2+1),"")</f>
        <v/>
      </c>
      <c r="BU72" s="182" t="str">
        <f>IF(LinkRpt!Y$4=LinkRpt!Y$2,VLOOKUP(LinkRpt!$A68,Rpt,LinkRpt!Y$2+1),"")</f>
        <v/>
      </c>
      <c r="BV72" s="182" t="str">
        <f>IF(LinkRpt!Z$4=LinkRpt!Z$2,VLOOKUP(LinkRpt!$A68,Rpt,LinkRpt!Z$2+1),"")</f>
        <v/>
      </c>
      <c r="BW72" s="182" t="str">
        <f>IF(LinkRpt!AA$4=LinkRpt!AA$2,VLOOKUP(LinkRpt!$A68,Rpt,LinkRpt!AA$2+1),"")</f>
        <v/>
      </c>
      <c r="BX72" s="182" t="str">
        <f>IF(LinkRpt!AB$4=LinkRpt!AB$2,VLOOKUP(LinkRpt!$A68,Rpt,LinkRpt!AB$2+1),"")</f>
        <v/>
      </c>
      <c r="BY72" s="182" t="str">
        <f>IF(LinkRpt!AC$4=LinkRpt!AC$2,VLOOKUP(LinkRpt!$A68,Rpt,LinkRpt!AC$2+1),"")</f>
        <v/>
      </c>
      <c r="BZ72" s="182" t="str">
        <f>IF(LinkRpt!AD$4=LinkRpt!AD$2,VLOOKUP(LinkRpt!$A68,Rpt,LinkRpt!AD$2+1),"")</f>
        <v/>
      </c>
      <c r="CA72" s="182" t="str">
        <f>IF(LinkRpt!AE$4=LinkRpt!AE$2,VLOOKUP(LinkRpt!$A68,Rpt,LinkRpt!AE$2+1),"")</f>
        <v/>
      </c>
      <c r="CB72" s="182">
        <f t="shared" si="6"/>
        <v>52460</v>
      </c>
      <c r="CC72" s="15">
        <v>1500</v>
      </c>
      <c r="CD72" s="16">
        <v>1500</v>
      </c>
      <c r="CE72" s="15">
        <v>1000</v>
      </c>
      <c r="CF72" s="16">
        <v>1000</v>
      </c>
      <c r="CG72" s="15">
        <v>5000</v>
      </c>
      <c r="CH72" s="16">
        <v>5000</v>
      </c>
      <c r="CI72" s="15">
        <v>8000</v>
      </c>
      <c r="CJ72" s="16">
        <f>1500+0</f>
        <v>1500</v>
      </c>
      <c r="CK72" s="15"/>
      <c r="CL72" s="16"/>
      <c r="CM72" s="18">
        <v>4620</v>
      </c>
      <c r="CN72" s="16">
        <v>0</v>
      </c>
      <c r="CO72" s="18">
        <v>4620</v>
      </c>
      <c r="CP72" s="16">
        <f>6500+0</f>
        <v>6500</v>
      </c>
      <c r="CQ72" s="18">
        <v>4620</v>
      </c>
      <c r="CR72" s="16">
        <v>0</v>
      </c>
      <c r="CS72" s="18">
        <v>4620</v>
      </c>
      <c r="CT72" s="16">
        <v>13860</v>
      </c>
      <c r="CU72" s="18">
        <v>4620</v>
      </c>
      <c r="CV72" s="16"/>
      <c r="CW72" s="18">
        <v>4620</v>
      </c>
      <c r="CX72" s="16"/>
      <c r="CY72" s="18">
        <v>4620</v>
      </c>
      <c r="CZ72" s="16"/>
      <c r="DA72" s="18">
        <v>4620</v>
      </c>
      <c r="DB72" s="16">
        <v>9240</v>
      </c>
      <c r="DC72" s="18">
        <v>4620</v>
      </c>
      <c r="DD72" s="16">
        <v>13860</v>
      </c>
      <c r="DE72" s="85"/>
      <c r="DF72" s="16"/>
      <c r="DG72" s="85"/>
      <c r="DH72" s="16"/>
      <c r="DI72" s="85"/>
      <c r="DJ72" s="16"/>
      <c r="DK72" s="82"/>
      <c r="DL72" s="85"/>
      <c r="DM72" s="16"/>
      <c r="DN72" s="85"/>
      <c r="DO72" s="16"/>
      <c r="DP72" s="85"/>
      <c r="DQ72" s="16"/>
      <c r="DR72" s="85"/>
      <c r="DS72" s="16"/>
      <c r="DT72" s="85"/>
      <c r="DU72" s="16"/>
      <c r="DV72" s="85"/>
      <c r="DW72" s="16"/>
      <c r="DX72" s="85"/>
      <c r="DY72" s="16"/>
      <c r="DZ72" s="85"/>
      <c r="EA72" s="16"/>
      <c r="EB72" s="85"/>
      <c r="EC72" s="16"/>
      <c r="ED72" s="85"/>
      <c r="EE72" s="16"/>
      <c r="EF72" s="85"/>
      <c r="EG72" s="16"/>
      <c r="EH72" s="17"/>
      <c r="EI72" s="16"/>
      <c r="EJ72" s="19"/>
      <c r="EK72" s="17"/>
      <c r="EL72" s="16"/>
      <c r="EM72" s="17"/>
      <c r="EN72" s="16"/>
      <c r="EO72" s="17"/>
      <c r="EP72" s="16"/>
      <c r="EQ72" s="17"/>
      <c r="ER72" s="16"/>
      <c r="ES72" s="17"/>
      <c r="ET72" s="16"/>
      <c r="EU72" s="17"/>
      <c r="EV72" s="16"/>
      <c r="EW72" s="15"/>
      <c r="EX72" s="16"/>
      <c r="EY72" s="15"/>
      <c r="EZ72" s="16"/>
      <c r="FA72" s="15"/>
      <c r="FB72" s="16"/>
      <c r="FC72" s="15"/>
      <c r="FD72" s="16"/>
      <c r="FE72" s="15"/>
      <c r="FF72" s="16"/>
      <c r="FG72" s="15"/>
      <c r="FH72" s="16"/>
      <c r="FI72" s="20">
        <f t="shared" si="2"/>
        <v>57080</v>
      </c>
      <c r="FJ72" s="20">
        <f t="shared" si="3"/>
        <v>52460</v>
      </c>
      <c r="FK72" s="21">
        <f t="shared" si="4"/>
        <v>4620</v>
      </c>
      <c r="FL72" s="1" t="str">
        <f t="shared" si="7"/>
        <v/>
      </c>
    </row>
    <row r="73" spans="1:168" ht="25.5" customHeight="1">
      <c r="A73" s="239">
        <v>2200065</v>
      </c>
      <c r="B73" s="25" t="s">
        <v>137</v>
      </c>
      <c r="C73" s="239" t="s">
        <v>138</v>
      </c>
      <c r="D73" s="9" t="s">
        <v>1414</v>
      </c>
      <c r="E73" s="9" t="s">
        <v>1412</v>
      </c>
      <c r="F73" s="10" t="s">
        <v>139</v>
      </c>
      <c r="G73" s="144"/>
      <c r="H73" s="160"/>
      <c r="I73" s="318"/>
      <c r="J73" s="160"/>
      <c r="K73" s="12">
        <v>6600</v>
      </c>
      <c r="L73" s="160" t="s">
        <v>1564</v>
      </c>
      <c r="M73" s="246">
        <f t="shared" ref="M73:M136" si="9">IF(OR(L73="wUwm",L73="fwZ© evwZj"),J73*K73*0.7+SUM(O73:S73)-I73,K73*$M$6*0.7+SUM(O73:S73)-I73)</f>
        <v>57080</v>
      </c>
      <c r="N73" s="14">
        <f t="shared" si="5"/>
        <v>24060</v>
      </c>
      <c r="O73" s="15">
        <v>1500</v>
      </c>
      <c r="P73" s="15">
        <v>1000</v>
      </c>
      <c r="Q73" s="15">
        <v>5000</v>
      </c>
      <c r="R73" s="15">
        <v>8000</v>
      </c>
      <c r="S73" s="182"/>
      <c r="T73" s="16">
        <v>1500</v>
      </c>
      <c r="U73" s="16">
        <v>1000</v>
      </c>
      <c r="V73" s="16">
        <v>5000</v>
      </c>
      <c r="W73" s="16">
        <v>8000</v>
      </c>
      <c r="X73" s="182"/>
      <c r="Y73" s="16">
        <f>IF(($CB73-SUM($T73:X73))&gt;=$K73*0.7,$K73*0.7,($CB73-SUM($T73:X73)))</f>
        <v>4620</v>
      </c>
      <c r="Z73" s="16">
        <f>IF(($CB73-SUM($T73:Y73))&gt;=$K73*0.7,$K73*0.7,($CB73-SUM($T73:Y73)))</f>
        <v>4620</v>
      </c>
      <c r="AA73" s="16">
        <f>IF(($CB73-SUM($T73:Z73))&gt;=$K73*0.7,$K73*0.7,($CB73-SUM($T73:Z73)))</f>
        <v>4620</v>
      </c>
      <c r="AB73" s="16">
        <f>IF(($CB73-SUM($T73:AA73))&gt;=$K73*0.7,$K73*0.7,($CB73-SUM($T73:AA73)))</f>
        <v>3660</v>
      </c>
      <c r="AC73" s="16">
        <f>IF(($CB73-SUM($T73:AB73))&gt;=$K73*0.7,$K73*0.7,($CB73-SUM($T73:AB73)))</f>
        <v>0</v>
      </c>
      <c r="AD73" s="16">
        <f>IF(($CB73-SUM($T73:AC73))&gt;=$K73*0.7,$K73*0.7,($CB73-SUM($T73:AC73)))</f>
        <v>0</v>
      </c>
      <c r="AE73" s="16">
        <f>IF(($CB73-SUM($T73:AD73))&gt;=$K73*0.7,$K73*0.7,($CB73-SUM($T73:AD73)))</f>
        <v>0</v>
      </c>
      <c r="AF73" s="16">
        <f>IF(($CB73-SUM($T73:AE73))&gt;=$K73*0.7,$K73*0.7,($CB73-SUM($T73:AE73)))</f>
        <v>0</v>
      </c>
      <c r="AG73" s="16">
        <f>IF(($CB73-SUM($T73:AF73))&gt;=$K73*0.7,$K73*0.7,($CB73-SUM($T73:AF73)))</f>
        <v>0</v>
      </c>
      <c r="AH73" s="16">
        <f>IF(($CB73-SUM($T73:AG73))&gt;=$K73*0.7,$K73*0.7,($CB73-SUM($T73:AG73)))</f>
        <v>0</v>
      </c>
      <c r="AI73" s="16">
        <f>IF(($CB73-SUM($T73:AH73))&gt;=$K73*0.7,$K73*0.7,($CB73-SUM($T73:AH73)))</f>
        <v>0</v>
      </c>
      <c r="AJ73" s="16">
        <f>IF(($CB73-SUM($T73:AI73))&gt;=$K73*0.7,$K73*0.7,($CB73-SUM($T73:AI73)))</f>
        <v>0</v>
      </c>
      <c r="AK73" s="16">
        <f>IF(($CB73-SUM($T73:AJ73))&gt;=$K73*0.7,$K73*0.7,($CB73-SUM($T73:AJ73)))</f>
        <v>0</v>
      </c>
      <c r="AL73" s="16">
        <f>IF(($CB73-SUM($T73:AK73))&gt;=$K73*0.7,$K73*0.7,($CB73-SUM($T73:AK73)))</f>
        <v>0</v>
      </c>
      <c r="AM73" s="16">
        <f>IF(($CB73-SUM($T73:AL73))&gt;=$K73*0.7,$K73*0.7,($CB73-SUM($T73:AL73)))</f>
        <v>0</v>
      </c>
      <c r="AN73" s="16">
        <f>IF(($CB73-SUM($T73:AM73))&gt;=$K73*0.7,$K73*0.7,($CB73-SUM($T73:AM73)))</f>
        <v>0</v>
      </c>
      <c r="AO73" s="16">
        <f>IF(($CB73-SUM($T73:AN73))&gt;=$K73*0.7,$K73*0.7,($CB73-SUM($T73:AN73)))</f>
        <v>0</v>
      </c>
      <c r="AP73" s="16">
        <f>IF(($CB73-SUM($T73:AO73))&gt;=$K73*0.7,$K73*0.7,($CB73-SUM($T73:AO73)))</f>
        <v>0</v>
      </c>
      <c r="AQ73" s="16">
        <f>IF(($CB73-SUM($T73:AP73))&gt;=$K73*0.7,$K73*0.7,($CB73-SUM($T73:AP73)))</f>
        <v>0</v>
      </c>
      <c r="AR73" s="16">
        <f>IF(($CB73-SUM($T73:AQ73))&gt;=$K73*0.7,$K73*0.7,($CB73-SUM($T73:AQ73)))</f>
        <v>0</v>
      </c>
      <c r="AS73" s="16">
        <f>IF(($CB73-SUM($T73:AR73))&gt;=$K73*0.7,$K73*0.7,($CB73-SUM($T73:AR73)))</f>
        <v>0</v>
      </c>
      <c r="AT73" s="16">
        <f>IF(($CB73-SUM($T73:AS73))&gt;=$K73*0.7,$K73*0.7,($CB73-SUM($T73:AS73)))</f>
        <v>0</v>
      </c>
      <c r="AU73" s="16">
        <f>IF(($CB73-SUM($T73:AT73))&gt;=$K73*0.7,$K73*0.7,($CB73-SUM($T73:AT73)))</f>
        <v>0</v>
      </c>
      <c r="AV73" s="16">
        <f>IF(($CB73-SUM($T73:AU73))&gt;=$K73*0.7,$K73*0.7,($CB73-SUM($T73:AU73)))</f>
        <v>0</v>
      </c>
      <c r="AW73" s="182">
        <f t="shared" ref="AW73:AW136" si="10">SUM(T73:AV73)</f>
        <v>33020</v>
      </c>
      <c r="AX73" s="182">
        <f>IF(LinkRpt!B$4=LinkRpt!B$2,VLOOKUP(LinkRpt!$A69,Rpt,LinkRpt!B$2+1),"")</f>
        <v>33020</v>
      </c>
      <c r="AY73" s="182">
        <f>IF(LinkRpt!C$4=LinkRpt!C$2,VLOOKUP(LinkRpt!$A69,Rpt,LinkRpt!C$2+1),"")</f>
        <v>0</v>
      </c>
      <c r="AZ73" s="182">
        <f>IF(LinkRpt!D$4=LinkRpt!D$2,VLOOKUP(LinkRpt!$A69,Rpt,LinkRpt!D$2+1),"")</f>
        <v>0</v>
      </c>
      <c r="BA73" s="182" t="str">
        <f>IF(LinkRpt!E$4=LinkRpt!E$2,VLOOKUP(LinkRpt!$A69,Rpt,LinkRpt!E$2+1),"")</f>
        <v/>
      </c>
      <c r="BB73" s="182">
        <f>IF(LinkRpt!F$4=LinkRpt!F$2,VLOOKUP(LinkRpt!$A69,Rpt,LinkRpt!F$2+1),"")</f>
        <v>0</v>
      </c>
      <c r="BC73" s="182">
        <f>IF(LinkRpt!G$4=LinkRpt!G$2,VLOOKUP(LinkRpt!$A69,Rpt,LinkRpt!G$2+1),"")</f>
        <v>0</v>
      </c>
      <c r="BD73" s="182">
        <f>IF(LinkRpt!H$4=LinkRpt!H$2,VLOOKUP(LinkRpt!$A69,Rpt,LinkRpt!H$2+1),"")</f>
        <v>0</v>
      </c>
      <c r="BE73" s="182" t="str">
        <f>IF(LinkRpt!I$4=LinkRpt!I$2,VLOOKUP(LinkRpt!$A69,Rpt,LinkRpt!I$2+1),"")</f>
        <v/>
      </c>
      <c r="BF73" s="182" t="str">
        <f>IF(LinkRpt!J$4=LinkRpt!J$2,VLOOKUP(LinkRpt!$A69,Rpt,LinkRpt!J$2+1),"")</f>
        <v/>
      </c>
      <c r="BG73" s="182" t="str">
        <f>IF(LinkRpt!K$4=LinkRpt!K$2,VLOOKUP(LinkRpt!$A69,Rpt,LinkRpt!K$2+1),"")</f>
        <v/>
      </c>
      <c r="BH73" s="182" t="str">
        <f>IF(LinkRpt!L$4=LinkRpt!L$2,VLOOKUP(LinkRpt!$A69,Rpt,LinkRpt!L$2+1),"")</f>
        <v/>
      </c>
      <c r="BI73" s="182" t="str">
        <f>IF(LinkRpt!M$4=LinkRpt!M$2,VLOOKUP(LinkRpt!$A69,Rpt,LinkRpt!M$2+1),"")</f>
        <v/>
      </c>
      <c r="BJ73" s="182" t="str">
        <f>IF(LinkRpt!N$4=LinkRpt!N$2,VLOOKUP(LinkRpt!$A69,Rpt,LinkRpt!N$2+1),"")</f>
        <v/>
      </c>
      <c r="BK73" s="182" t="str">
        <f>IF(LinkRpt!O$4=LinkRpt!O$2,VLOOKUP(LinkRpt!$A69,Rpt,LinkRpt!O$2+1),"")</f>
        <v/>
      </c>
      <c r="BL73" s="182" t="str">
        <f>IF(LinkRpt!P$4=LinkRpt!P$2,VLOOKUP(LinkRpt!$A69,Rpt,LinkRpt!P$2+1),"")</f>
        <v/>
      </c>
      <c r="BM73" s="182" t="str">
        <f>IF(LinkRpt!Q$4=LinkRpt!Q$2,VLOOKUP(LinkRpt!$A69,Rpt,LinkRpt!Q$2+1),"")</f>
        <v/>
      </c>
      <c r="BN73" s="182" t="str">
        <f>IF(LinkRpt!R$4=LinkRpt!R$2,VLOOKUP(LinkRpt!$A69,Rpt,LinkRpt!R$2+1),"")</f>
        <v/>
      </c>
      <c r="BO73" s="182" t="str">
        <f>IF(LinkRpt!S$4=LinkRpt!S$2,VLOOKUP(LinkRpt!$A69,Rpt,LinkRpt!S$2+1),"")</f>
        <v/>
      </c>
      <c r="BP73" s="182" t="str">
        <f>IF(LinkRpt!T$4=LinkRpt!T$2,VLOOKUP(LinkRpt!$A69,Rpt,LinkRpt!T$2+1),"")</f>
        <v/>
      </c>
      <c r="BQ73" s="182" t="str">
        <f>IF(LinkRpt!U$4=LinkRpt!U$2,VLOOKUP(LinkRpt!$A69,Rpt,LinkRpt!U$2+1),"")</f>
        <v/>
      </c>
      <c r="BR73" s="182" t="str">
        <f>IF(LinkRpt!V$4=LinkRpt!V$2,VLOOKUP(LinkRpt!$A69,Rpt,LinkRpt!V$2+1),"")</f>
        <v/>
      </c>
      <c r="BS73" s="182" t="str">
        <f>IF(LinkRpt!W$4=LinkRpt!W$2,VLOOKUP(LinkRpt!$A69,Rpt,LinkRpt!W$2+1),"")</f>
        <v/>
      </c>
      <c r="BT73" s="182" t="str">
        <f>IF(LinkRpt!X$4=LinkRpt!X$2,VLOOKUP(LinkRpt!$A69,Rpt,LinkRpt!X$2+1),"")</f>
        <v/>
      </c>
      <c r="BU73" s="182" t="str">
        <f>IF(LinkRpt!Y$4=LinkRpt!Y$2,VLOOKUP(LinkRpt!$A69,Rpt,LinkRpt!Y$2+1),"")</f>
        <v/>
      </c>
      <c r="BV73" s="182" t="str">
        <f>IF(LinkRpt!Z$4=LinkRpt!Z$2,VLOOKUP(LinkRpt!$A69,Rpt,LinkRpt!Z$2+1),"")</f>
        <v/>
      </c>
      <c r="BW73" s="182" t="str">
        <f>IF(LinkRpt!AA$4=LinkRpt!AA$2,VLOOKUP(LinkRpt!$A69,Rpt,LinkRpt!AA$2+1),"")</f>
        <v/>
      </c>
      <c r="BX73" s="182" t="str">
        <f>IF(LinkRpt!AB$4=LinkRpt!AB$2,VLOOKUP(LinkRpt!$A69,Rpt,LinkRpt!AB$2+1),"")</f>
        <v/>
      </c>
      <c r="BY73" s="182" t="str">
        <f>IF(LinkRpt!AC$4=LinkRpt!AC$2,VLOOKUP(LinkRpt!$A69,Rpt,LinkRpt!AC$2+1),"")</f>
        <v/>
      </c>
      <c r="BZ73" s="182" t="str">
        <f>IF(LinkRpt!AD$4=LinkRpt!AD$2,VLOOKUP(LinkRpt!$A69,Rpt,LinkRpt!AD$2+1),"")</f>
        <v/>
      </c>
      <c r="CA73" s="182" t="str">
        <f>IF(LinkRpt!AE$4=LinkRpt!AE$2,VLOOKUP(LinkRpt!$A69,Rpt,LinkRpt!AE$2+1),"")</f>
        <v/>
      </c>
      <c r="CB73" s="182">
        <f t="shared" si="6"/>
        <v>33020</v>
      </c>
      <c r="CC73" s="15">
        <v>1500</v>
      </c>
      <c r="CD73" s="16">
        <v>1500</v>
      </c>
      <c r="CE73" s="15">
        <v>1000</v>
      </c>
      <c r="CF73" s="16">
        <v>1000</v>
      </c>
      <c r="CG73" s="15">
        <v>5000</v>
      </c>
      <c r="CH73" s="16">
        <v>5000</v>
      </c>
      <c r="CI73" s="15">
        <v>8000</v>
      </c>
      <c r="CJ73" s="16">
        <v>1500</v>
      </c>
      <c r="CK73" s="17"/>
      <c r="CL73" s="16"/>
      <c r="CM73" s="15"/>
      <c r="CN73" s="16"/>
      <c r="CO73" s="18">
        <v>4620</v>
      </c>
      <c r="CP73" s="16">
        <v>11120</v>
      </c>
      <c r="CQ73" s="18">
        <v>4620</v>
      </c>
      <c r="CR73" s="16">
        <v>4620</v>
      </c>
      <c r="CS73" s="18">
        <v>4620</v>
      </c>
      <c r="CT73" s="16">
        <f>2520+0</f>
        <v>2520</v>
      </c>
      <c r="CU73" s="18">
        <v>4620</v>
      </c>
      <c r="CV73" s="16">
        <v>3920</v>
      </c>
      <c r="CW73" s="18">
        <v>4620</v>
      </c>
      <c r="CX73" s="16">
        <v>920</v>
      </c>
      <c r="CY73" s="18">
        <v>4620</v>
      </c>
      <c r="CZ73" s="16"/>
      <c r="DA73" s="18">
        <v>4620</v>
      </c>
      <c r="DB73" s="16">
        <v>920</v>
      </c>
      <c r="DC73" s="18">
        <v>4620</v>
      </c>
      <c r="DD73" s="16"/>
      <c r="DE73" s="18">
        <v>4620</v>
      </c>
      <c r="DF73" s="16"/>
      <c r="DG73" s="17"/>
      <c r="DH73" s="16"/>
      <c r="DI73" s="17"/>
      <c r="DJ73" s="16"/>
      <c r="DK73" s="82"/>
      <c r="DL73" s="85"/>
      <c r="DM73" s="16"/>
      <c r="DN73" s="85"/>
      <c r="DO73" s="16"/>
      <c r="DP73" s="85"/>
      <c r="DQ73" s="16"/>
      <c r="DR73" s="85"/>
      <c r="DS73" s="16"/>
      <c r="DT73" s="85"/>
      <c r="DU73" s="16"/>
      <c r="DV73" s="85"/>
      <c r="DW73" s="16"/>
      <c r="DX73" s="85"/>
      <c r="DY73" s="16"/>
      <c r="DZ73" s="85"/>
      <c r="EA73" s="16"/>
      <c r="EB73" s="85"/>
      <c r="EC73" s="16"/>
      <c r="ED73" s="85"/>
      <c r="EE73" s="16"/>
      <c r="EF73" s="85"/>
      <c r="EG73" s="16"/>
      <c r="EH73" s="17"/>
      <c r="EI73" s="16"/>
      <c r="EJ73" s="19"/>
      <c r="EK73" s="17"/>
      <c r="EL73" s="16"/>
      <c r="EM73" s="17"/>
      <c r="EN73" s="16"/>
      <c r="EO73" s="17"/>
      <c r="EP73" s="16"/>
      <c r="EQ73" s="17"/>
      <c r="ER73" s="16"/>
      <c r="ES73" s="17"/>
      <c r="ET73" s="16"/>
      <c r="EU73" s="17"/>
      <c r="EV73" s="16"/>
      <c r="EW73" s="15"/>
      <c r="EX73" s="16"/>
      <c r="EY73" s="15"/>
      <c r="EZ73" s="16"/>
      <c r="FA73" s="15"/>
      <c r="FB73" s="16"/>
      <c r="FC73" s="15"/>
      <c r="FD73" s="16"/>
      <c r="FE73" s="15"/>
      <c r="FF73" s="16"/>
      <c r="FG73" s="15"/>
      <c r="FH73" s="16"/>
      <c r="FI73" s="20">
        <f t="shared" ref="FI73:FI136" si="11">FG73+FE73+FC73+FA73+EY73+EW73+EU73+ES73+EQ73+EO73+EM73+EK73+EH73+EF73+ED73+EB73+DZ73+DX73+DV73+DT73+DR73+DP73+DN73+DL73+DI73+DG73+DE73+DC73+DA73+CY73+CW73+CU73+CS73+CQ73+CO73+CM73+CK73+CG73+CE73+CC73+CI73</f>
        <v>57080</v>
      </c>
      <c r="FJ73" s="20">
        <f t="shared" ref="FJ73:FJ136" si="12">FH73+FF73+FD73+FB73+EZ73+EX73+EV73+ET73+ER73+EP73+EN73+EL73+EI73+EG73+EE73+EC73+EA73+DY73+DW73+DU73+DS73+DQ73+DO73+DM73+DJ73+DH73+DF73+DD73+DB73+CZ73+CX73+CV73+CT73+CR73+CP73+CN73+CL73+CH73+CF73+CD73+CJ73</f>
        <v>33020</v>
      </c>
      <c r="FK73" s="21">
        <f t="shared" ref="FK73:FK136" si="13">FI73-FJ73</f>
        <v>24060</v>
      </c>
      <c r="FL73" s="1" t="str">
        <f t="shared" si="7"/>
        <v/>
      </c>
    </row>
    <row r="74" spans="1:168" ht="25.5" customHeight="1">
      <c r="A74" s="239">
        <v>2200066</v>
      </c>
      <c r="B74" s="25" t="s">
        <v>140</v>
      </c>
      <c r="C74" s="239" t="s">
        <v>141</v>
      </c>
      <c r="D74" s="9" t="s">
        <v>1414</v>
      </c>
      <c r="E74" s="9" t="s">
        <v>1412</v>
      </c>
      <c r="F74" s="10" t="s">
        <v>142</v>
      </c>
      <c r="G74" s="22"/>
      <c r="H74" s="24"/>
      <c r="I74" s="318"/>
      <c r="J74" s="24"/>
      <c r="K74" s="12">
        <v>6600</v>
      </c>
      <c r="L74" s="24" t="s">
        <v>1564</v>
      </c>
      <c r="M74" s="246">
        <f t="shared" si="9"/>
        <v>57080</v>
      </c>
      <c r="N74" s="14">
        <f t="shared" ref="N74:N137" si="14">M74-CB74</f>
        <v>7290</v>
      </c>
      <c r="O74" s="15">
        <v>1500</v>
      </c>
      <c r="P74" s="15">
        <v>1000</v>
      </c>
      <c r="Q74" s="15">
        <v>5000</v>
      </c>
      <c r="R74" s="15">
        <v>8000</v>
      </c>
      <c r="S74" s="182"/>
      <c r="T74" s="16">
        <v>1500</v>
      </c>
      <c r="U74" s="16">
        <v>1000</v>
      </c>
      <c r="V74" s="16">
        <v>5000</v>
      </c>
      <c r="W74" s="16">
        <v>8000</v>
      </c>
      <c r="X74" s="182"/>
      <c r="Y74" s="16">
        <f>IF(($CB74-SUM($T74:X74))&gt;=$K74*0.7,$K74*0.7,($CB74-SUM($T74:X74)))</f>
        <v>4620</v>
      </c>
      <c r="Z74" s="16">
        <f>IF(($CB74-SUM($T74:Y74))&gt;=$K74*0.7,$K74*0.7,($CB74-SUM($T74:Y74)))</f>
        <v>4620</v>
      </c>
      <c r="AA74" s="16">
        <f>IF(($CB74-SUM($T74:Z74))&gt;=$K74*0.7,$K74*0.7,($CB74-SUM($T74:Z74)))</f>
        <v>4620</v>
      </c>
      <c r="AB74" s="16">
        <f>IF(($CB74-SUM($T74:AA74))&gt;=$K74*0.7,$K74*0.7,($CB74-SUM($T74:AA74)))</f>
        <v>4620</v>
      </c>
      <c r="AC74" s="16">
        <f>IF(($CB74-SUM($T74:AB74))&gt;=$K74*0.7,$K74*0.7,($CB74-SUM($T74:AB74)))</f>
        <v>4620</v>
      </c>
      <c r="AD74" s="16">
        <f>IF(($CB74-SUM($T74:AC74))&gt;=$K74*0.7,$K74*0.7,($CB74-SUM($T74:AC74)))</f>
        <v>4620</v>
      </c>
      <c r="AE74" s="16">
        <f>IF(($CB74-SUM($T74:AD74))&gt;=$K74*0.7,$K74*0.7,($CB74-SUM($T74:AD74)))</f>
        <v>4620</v>
      </c>
      <c r="AF74" s="16">
        <f>IF(($CB74-SUM($T74:AE74))&gt;=$K74*0.7,$K74*0.7,($CB74-SUM($T74:AE74)))</f>
        <v>1950</v>
      </c>
      <c r="AG74" s="16">
        <f>IF(($CB74-SUM($T74:AF74))&gt;=$K74*0.7,$K74*0.7,($CB74-SUM($T74:AF74)))</f>
        <v>0</v>
      </c>
      <c r="AH74" s="16">
        <f>IF(($CB74-SUM($T74:AG74))&gt;=$K74*0.7,$K74*0.7,($CB74-SUM($T74:AG74)))</f>
        <v>0</v>
      </c>
      <c r="AI74" s="16">
        <f>IF(($CB74-SUM($T74:AH74))&gt;=$K74*0.7,$K74*0.7,($CB74-SUM($T74:AH74)))</f>
        <v>0</v>
      </c>
      <c r="AJ74" s="16">
        <f>IF(($CB74-SUM($T74:AI74))&gt;=$K74*0.7,$K74*0.7,($CB74-SUM($T74:AI74)))</f>
        <v>0</v>
      </c>
      <c r="AK74" s="16">
        <f>IF(($CB74-SUM($T74:AJ74))&gt;=$K74*0.7,$K74*0.7,($CB74-SUM($T74:AJ74)))</f>
        <v>0</v>
      </c>
      <c r="AL74" s="16">
        <f>IF(($CB74-SUM($T74:AK74))&gt;=$K74*0.7,$K74*0.7,($CB74-SUM($T74:AK74)))</f>
        <v>0</v>
      </c>
      <c r="AM74" s="16">
        <f>IF(($CB74-SUM($T74:AL74))&gt;=$K74*0.7,$K74*0.7,($CB74-SUM($T74:AL74)))</f>
        <v>0</v>
      </c>
      <c r="AN74" s="16">
        <f>IF(($CB74-SUM($T74:AM74))&gt;=$K74*0.7,$K74*0.7,($CB74-SUM($T74:AM74)))</f>
        <v>0</v>
      </c>
      <c r="AO74" s="16">
        <f>IF(($CB74-SUM($T74:AN74))&gt;=$K74*0.7,$K74*0.7,($CB74-SUM($T74:AN74)))</f>
        <v>0</v>
      </c>
      <c r="AP74" s="16">
        <f>IF(($CB74-SUM($T74:AO74))&gt;=$K74*0.7,$K74*0.7,($CB74-SUM($T74:AO74)))</f>
        <v>0</v>
      </c>
      <c r="AQ74" s="16">
        <f>IF(($CB74-SUM($T74:AP74))&gt;=$K74*0.7,$K74*0.7,($CB74-SUM($T74:AP74)))</f>
        <v>0</v>
      </c>
      <c r="AR74" s="16">
        <f>IF(($CB74-SUM($T74:AQ74))&gt;=$K74*0.7,$K74*0.7,($CB74-SUM($T74:AQ74)))</f>
        <v>0</v>
      </c>
      <c r="AS74" s="16">
        <f>IF(($CB74-SUM($T74:AR74))&gt;=$K74*0.7,$K74*0.7,($CB74-SUM($T74:AR74)))</f>
        <v>0</v>
      </c>
      <c r="AT74" s="16">
        <f>IF(($CB74-SUM($T74:AS74))&gt;=$K74*0.7,$K74*0.7,($CB74-SUM($T74:AS74)))</f>
        <v>0</v>
      </c>
      <c r="AU74" s="16">
        <f>IF(($CB74-SUM($T74:AT74))&gt;=$K74*0.7,$K74*0.7,($CB74-SUM($T74:AT74)))</f>
        <v>0</v>
      </c>
      <c r="AV74" s="16">
        <f>IF(($CB74-SUM($T74:AU74))&gt;=$K74*0.7,$K74*0.7,($CB74-SUM($T74:AU74)))</f>
        <v>0</v>
      </c>
      <c r="AW74" s="182">
        <f t="shared" si="10"/>
        <v>49790</v>
      </c>
      <c r="AX74" s="182">
        <f>IF(LinkRpt!B$4=LinkRpt!B$2,VLOOKUP(LinkRpt!$A70,Rpt,LinkRpt!B$2+1),"")</f>
        <v>49790</v>
      </c>
      <c r="AY74" s="182">
        <f>IF(LinkRpt!C$4=LinkRpt!C$2,VLOOKUP(LinkRpt!$A70,Rpt,LinkRpt!C$2+1),"")</f>
        <v>0</v>
      </c>
      <c r="AZ74" s="182">
        <f>IF(LinkRpt!D$4=LinkRpt!D$2,VLOOKUP(LinkRpt!$A70,Rpt,LinkRpt!D$2+1),"")</f>
        <v>0</v>
      </c>
      <c r="BA74" s="182" t="str">
        <f>IF(LinkRpt!E$4=LinkRpt!E$2,VLOOKUP(LinkRpt!$A70,Rpt,LinkRpt!E$2+1),"")</f>
        <v/>
      </c>
      <c r="BB74" s="182">
        <f>IF(LinkRpt!F$4=LinkRpt!F$2,VLOOKUP(LinkRpt!$A70,Rpt,LinkRpt!F$2+1),"")</f>
        <v>0</v>
      </c>
      <c r="BC74" s="182">
        <f>IF(LinkRpt!G$4=LinkRpt!G$2,VLOOKUP(LinkRpt!$A70,Rpt,LinkRpt!G$2+1),"")</f>
        <v>0</v>
      </c>
      <c r="BD74" s="182">
        <f>IF(LinkRpt!H$4=LinkRpt!H$2,VLOOKUP(LinkRpt!$A70,Rpt,LinkRpt!H$2+1),"")</f>
        <v>0</v>
      </c>
      <c r="BE74" s="182" t="str">
        <f>IF(LinkRpt!I$4=LinkRpt!I$2,VLOOKUP(LinkRpt!$A70,Rpt,LinkRpt!I$2+1),"")</f>
        <v/>
      </c>
      <c r="BF74" s="182" t="str">
        <f>IF(LinkRpt!J$4=LinkRpt!J$2,VLOOKUP(LinkRpt!$A70,Rpt,LinkRpt!J$2+1),"")</f>
        <v/>
      </c>
      <c r="BG74" s="182" t="str">
        <f>IF(LinkRpt!K$4=LinkRpt!K$2,VLOOKUP(LinkRpt!$A70,Rpt,LinkRpt!K$2+1),"")</f>
        <v/>
      </c>
      <c r="BH74" s="182" t="str">
        <f>IF(LinkRpt!L$4=LinkRpt!L$2,VLOOKUP(LinkRpt!$A70,Rpt,LinkRpt!L$2+1),"")</f>
        <v/>
      </c>
      <c r="BI74" s="182" t="str">
        <f>IF(LinkRpt!M$4=LinkRpt!M$2,VLOOKUP(LinkRpt!$A70,Rpt,LinkRpt!M$2+1),"")</f>
        <v/>
      </c>
      <c r="BJ74" s="182" t="str">
        <f>IF(LinkRpt!N$4=LinkRpt!N$2,VLOOKUP(LinkRpt!$A70,Rpt,LinkRpt!N$2+1),"")</f>
        <v/>
      </c>
      <c r="BK74" s="182" t="str">
        <f>IF(LinkRpt!O$4=LinkRpt!O$2,VLOOKUP(LinkRpt!$A70,Rpt,LinkRpt!O$2+1),"")</f>
        <v/>
      </c>
      <c r="BL74" s="182" t="str">
        <f>IF(LinkRpt!P$4=LinkRpt!P$2,VLOOKUP(LinkRpt!$A70,Rpt,LinkRpt!P$2+1),"")</f>
        <v/>
      </c>
      <c r="BM74" s="182" t="str">
        <f>IF(LinkRpt!Q$4=LinkRpt!Q$2,VLOOKUP(LinkRpt!$A70,Rpt,LinkRpt!Q$2+1),"")</f>
        <v/>
      </c>
      <c r="BN74" s="182" t="str">
        <f>IF(LinkRpt!R$4=LinkRpt!R$2,VLOOKUP(LinkRpt!$A70,Rpt,LinkRpt!R$2+1),"")</f>
        <v/>
      </c>
      <c r="BO74" s="182" t="str">
        <f>IF(LinkRpt!S$4=LinkRpt!S$2,VLOOKUP(LinkRpt!$A70,Rpt,LinkRpt!S$2+1),"")</f>
        <v/>
      </c>
      <c r="BP74" s="182" t="str">
        <f>IF(LinkRpt!T$4=LinkRpt!T$2,VLOOKUP(LinkRpt!$A70,Rpt,LinkRpt!T$2+1),"")</f>
        <v/>
      </c>
      <c r="BQ74" s="182" t="str">
        <f>IF(LinkRpt!U$4=LinkRpt!U$2,VLOOKUP(LinkRpt!$A70,Rpt,LinkRpt!U$2+1),"")</f>
        <v/>
      </c>
      <c r="BR74" s="182" t="str">
        <f>IF(LinkRpt!V$4=LinkRpt!V$2,VLOOKUP(LinkRpt!$A70,Rpt,LinkRpt!V$2+1),"")</f>
        <v/>
      </c>
      <c r="BS74" s="182" t="str">
        <f>IF(LinkRpt!W$4=LinkRpt!W$2,VLOOKUP(LinkRpt!$A70,Rpt,LinkRpt!W$2+1),"")</f>
        <v/>
      </c>
      <c r="BT74" s="182" t="str">
        <f>IF(LinkRpt!X$4=LinkRpt!X$2,VLOOKUP(LinkRpt!$A70,Rpt,LinkRpt!X$2+1),"")</f>
        <v/>
      </c>
      <c r="BU74" s="182" t="str">
        <f>IF(LinkRpt!Y$4=LinkRpt!Y$2,VLOOKUP(LinkRpt!$A70,Rpt,LinkRpt!Y$2+1),"")</f>
        <v/>
      </c>
      <c r="BV74" s="182" t="str">
        <f>IF(LinkRpt!Z$4=LinkRpt!Z$2,VLOOKUP(LinkRpt!$A70,Rpt,LinkRpt!Z$2+1),"")</f>
        <v/>
      </c>
      <c r="BW74" s="182" t="str">
        <f>IF(LinkRpt!AA$4=LinkRpt!AA$2,VLOOKUP(LinkRpt!$A70,Rpt,LinkRpt!AA$2+1),"")</f>
        <v/>
      </c>
      <c r="BX74" s="182" t="str">
        <f>IF(LinkRpt!AB$4=LinkRpt!AB$2,VLOOKUP(LinkRpt!$A70,Rpt,LinkRpt!AB$2+1),"")</f>
        <v/>
      </c>
      <c r="BY74" s="182" t="str">
        <f>IF(LinkRpt!AC$4=LinkRpt!AC$2,VLOOKUP(LinkRpt!$A70,Rpt,LinkRpt!AC$2+1),"")</f>
        <v/>
      </c>
      <c r="BZ74" s="182" t="str">
        <f>IF(LinkRpt!AD$4=LinkRpt!AD$2,VLOOKUP(LinkRpt!$A70,Rpt,LinkRpt!AD$2+1),"")</f>
        <v/>
      </c>
      <c r="CA74" s="182" t="str">
        <f>IF(LinkRpt!AE$4=LinkRpt!AE$2,VLOOKUP(LinkRpt!$A70,Rpt,LinkRpt!AE$2+1),"")</f>
        <v/>
      </c>
      <c r="CB74" s="182">
        <f t="shared" ref="CB74:CB137" si="15">SUM(AX74:CA74)</f>
        <v>49790</v>
      </c>
      <c r="CC74" s="15">
        <v>1500</v>
      </c>
      <c r="CD74" s="16">
        <v>1500</v>
      </c>
      <c r="CE74" s="15">
        <v>1000</v>
      </c>
      <c r="CF74" s="16">
        <v>1000</v>
      </c>
      <c r="CG74" s="15">
        <v>5000</v>
      </c>
      <c r="CH74" s="16">
        <v>5000</v>
      </c>
      <c r="CI74" s="15">
        <v>8000</v>
      </c>
      <c r="CJ74" s="16">
        <f>1500+0</f>
        <v>1500</v>
      </c>
      <c r="CK74" s="17"/>
      <c r="CL74" s="16"/>
      <c r="CM74" s="15"/>
      <c r="CN74" s="16"/>
      <c r="CO74" s="18">
        <v>4620</v>
      </c>
      <c r="CP74" s="16">
        <v>11120</v>
      </c>
      <c r="CQ74" s="18">
        <v>4620</v>
      </c>
      <c r="CR74" s="16">
        <v>4620</v>
      </c>
      <c r="CS74" s="18">
        <v>4620</v>
      </c>
      <c r="CT74" s="16">
        <v>4620</v>
      </c>
      <c r="CU74" s="18">
        <v>4620</v>
      </c>
      <c r="CV74" s="16">
        <v>4620</v>
      </c>
      <c r="CW74" s="18">
        <v>4620</v>
      </c>
      <c r="CX74" s="16">
        <v>4620</v>
      </c>
      <c r="CY74" s="18">
        <v>4620</v>
      </c>
      <c r="CZ74" s="16">
        <v>4620</v>
      </c>
      <c r="DA74" s="18">
        <v>4620</v>
      </c>
      <c r="DB74" s="16">
        <v>4620</v>
      </c>
      <c r="DC74" s="18">
        <v>4620</v>
      </c>
      <c r="DD74" s="16">
        <v>1950</v>
      </c>
      <c r="DE74" s="18">
        <v>4620</v>
      </c>
      <c r="DF74" s="16"/>
      <c r="DG74" s="17"/>
      <c r="DH74" s="16"/>
      <c r="DI74" s="17"/>
      <c r="DJ74" s="16"/>
      <c r="DK74" s="82"/>
      <c r="DL74" s="85"/>
      <c r="DM74" s="16"/>
      <c r="DN74" s="85"/>
      <c r="DO74" s="16"/>
      <c r="DP74" s="85"/>
      <c r="DQ74" s="16"/>
      <c r="DR74" s="85"/>
      <c r="DS74" s="16"/>
      <c r="DT74" s="85"/>
      <c r="DU74" s="16"/>
      <c r="DV74" s="85"/>
      <c r="DW74" s="16"/>
      <c r="DX74" s="85"/>
      <c r="DY74" s="16"/>
      <c r="DZ74" s="85"/>
      <c r="EA74" s="16"/>
      <c r="EB74" s="85"/>
      <c r="EC74" s="16"/>
      <c r="ED74" s="85"/>
      <c r="EE74" s="16"/>
      <c r="EF74" s="85"/>
      <c r="EG74" s="16"/>
      <c r="EH74" s="17"/>
      <c r="EI74" s="16"/>
      <c r="EJ74" s="19"/>
      <c r="EK74" s="17"/>
      <c r="EL74" s="16"/>
      <c r="EM74" s="17"/>
      <c r="EN74" s="16"/>
      <c r="EO74" s="17"/>
      <c r="EP74" s="16"/>
      <c r="EQ74" s="17"/>
      <c r="ER74" s="16"/>
      <c r="ES74" s="17"/>
      <c r="ET74" s="16"/>
      <c r="EU74" s="17"/>
      <c r="EV74" s="16"/>
      <c r="EW74" s="15"/>
      <c r="EX74" s="16"/>
      <c r="EY74" s="15"/>
      <c r="EZ74" s="16"/>
      <c r="FA74" s="15"/>
      <c r="FB74" s="16"/>
      <c r="FC74" s="15"/>
      <c r="FD74" s="16"/>
      <c r="FE74" s="15"/>
      <c r="FF74" s="16"/>
      <c r="FG74" s="15"/>
      <c r="FH74" s="16"/>
      <c r="FI74" s="20">
        <f t="shared" si="11"/>
        <v>57080</v>
      </c>
      <c r="FJ74" s="20">
        <f t="shared" si="12"/>
        <v>49790</v>
      </c>
      <c r="FK74" s="21">
        <f t="shared" si="13"/>
        <v>7290</v>
      </c>
      <c r="FL74" s="1" t="str">
        <f t="shared" ref="FL74:FL137" si="16">IF(CB74=FJ74,"","X")</f>
        <v/>
      </c>
    </row>
    <row r="75" spans="1:168" ht="25.5" customHeight="1">
      <c r="A75" s="239">
        <v>2200067</v>
      </c>
      <c r="B75" s="25" t="s">
        <v>143</v>
      </c>
      <c r="C75" s="239" t="s">
        <v>144</v>
      </c>
      <c r="D75" s="9" t="s">
        <v>1414</v>
      </c>
      <c r="E75" s="9" t="s">
        <v>1412</v>
      </c>
      <c r="F75" s="10" t="s">
        <v>145</v>
      </c>
      <c r="G75" s="143"/>
      <c r="H75" s="24"/>
      <c r="I75" s="318"/>
      <c r="J75" s="24"/>
      <c r="K75" s="12">
        <v>6600</v>
      </c>
      <c r="L75" s="24" t="s">
        <v>1564</v>
      </c>
      <c r="M75" s="246">
        <f t="shared" si="9"/>
        <v>57080</v>
      </c>
      <c r="N75" s="14">
        <f t="shared" si="14"/>
        <v>23100</v>
      </c>
      <c r="O75" s="15">
        <v>1500</v>
      </c>
      <c r="P75" s="15">
        <v>1000</v>
      </c>
      <c r="Q75" s="15">
        <v>5000</v>
      </c>
      <c r="R75" s="15">
        <v>8000</v>
      </c>
      <c r="S75" s="182"/>
      <c r="T75" s="16">
        <v>1500</v>
      </c>
      <c r="U75" s="16">
        <v>1000</v>
      </c>
      <c r="V75" s="16">
        <v>5000</v>
      </c>
      <c r="W75" s="16">
        <v>8000</v>
      </c>
      <c r="X75" s="182"/>
      <c r="Y75" s="16">
        <f>IF(($CB75-SUM($T75:X75))&gt;=$K75*0.7,$K75*0.7,($CB75-SUM($T75:X75)))</f>
        <v>4620</v>
      </c>
      <c r="Z75" s="16">
        <f>IF(($CB75-SUM($T75:Y75))&gt;=$K75*0.7,$K75*0.7,($CB75-SUM($T75:Y75)))</f>
        <v>4620</v>
      </c>
      <c r="AA75" s="16">
        <f>IF(($CB75-SUM($T75:Z75))&gt;=$K75*0.7,$K75*0.7,($CB75-SUM($T75:Z75)))</f>
        <v>4620</v>
      </c>
      <c r="AB75" s="16">
        <f>IF(($CB75-SUM($T75:AA75))&gt;=$K75*0.7,$K75*0.7,($CB75-SUM($T75:AA75)))</f>
        <v>4620</v>
      </c>
      <c r="AC75" s="16">
        <f>IF(($CB75-SUM($T75:AB75))&gt;=$K75*0.7,$K75*0.7,($CB75-SUM($T75:AB75)))</f>
        <v>0</v>
      </c>
      <c r="AD75" s="16">
        <f>IF(($CB75-SUM($T75:AC75))&gt;=$K75*0.7,$K75*0.7,($CB75-SUM($T75:AC75)))</f>
        <v>0</v>
      </c>
      <c r="AE75" s="16">
        <f>IF(($CB75-SUM($T75:AD75))&gt;=$K75*0.7,$K75*0.7,($CB75-SUM($T75:AD75)))</f>
        <v>0</v>
      </c>
      <c r="AF75" s="16">
        <f>IF(($CB75-SUM($T75:AE75))&gt;=$K75*0.7,$K75*0.7,($CB75-SUM($T75:AE75)))</f>
        <v>0</v>
      </c>
      <c r="AG75" s="16">
        <f>IF(($CB75-SUM($T75:AF75))&gt;=$K75*0.7,$K75*0.7,($CB75-SUM($T75:AF75)))</f>
        <v>0</v>
      </c>
      <c r="AH75" s="16">
        <f>IF(($CB75-SUM($T75:AG75))&gt;=$K75*0.7,$K75*0.7,($CB75-SUM($T75:AG75)))</f>
        <v>0</v>
      </c>
      <c r="AI75" s="16">
        <f>IF(($CB75-SUM($T75:AH75))&gt;=$K75*0.7,$K75*0.7,($CB75-SUM($T75:AH75)))</f>
        <v>0</v>
      </c>
      <c r="AJ75" s="16">
        <f>IF(($CB75-SUM($T75:AI75))&gt;=$K75*0.7,$K75*0.7,($CB75-SUM($T75:AI75)))</f>
        <v>0</v>
      </c>
      <c r="AK75" s="16">
        <f>IF(($CB75-SUM($T75:AJ75))&gt;=$K75*0.7,$K75*0.7,($CB75-SUM($T75:AJ75)))</f>
        <v>0</v>
      </c>
      <c r="AL75" s="16">
        <f>IF(($CB75-SUM($T75:AK75))&gt;=$K75*0.7,$K75*0.7,($CB75-SUM($T75:AK75)))</f>
        <v>0</v>
      </c>
      <c r="AM75" s="16">
        <f>IF(($CB75-SUM($T75:AL75))&gt;=$K75*0.7,$K75*0.7,($CB75-SUM($T75:AL75)))</f>
        <v>0</v>
      </c>
      <c r="AN75" s="16">
        <f>IF(($CB75-SUM($T75:AM75))&gt;=$K75*0.7,$K75*0.7,($CB75-SUM($T75:AM75)))</f>
        <v>0</v>
      </c>
      <c r="AO75" s="16">
        <f>IF(($CB75-SUM($T75:AN75))&gt;=$K75*0.7,$K75*0.7,($CB75-SUM($T75:AN75)))</f>
        <v>0</v>
      </c>
      <c r="AP75" s="16">
        <f>IF(($CB75-SUM($T75:AO75))&gt;=$K75*0.7,$K75*0.7,($CB75-SUM($T75:AO75)))</f>
        <v>0</v>
      </c>
      <c r="AQ75" s="16">
        <f>IF(($CB75-SUM($T75:AP75))&gt;=$K75*0.7,$K75*0.7,($CB75-SUM($T75:AP75)))</f>
        <v>0</v>
      </c>
      <c r="AR75" s="16">
        <f>IF(($CB75-SUM($T75:AQ75))&gt;=$K75*0.7,$K75*0.7,($CB75-SUM($T75:AQ75)))</f>
        <v>0</v>
      </c>
      <c r="AS75" s="16">
        <f>IF(($CB75-SUM($T75:AR75))&gt;=$K75*0.7,$K75*0.7,($CB75-SUM($T75:AR75)))</f>
        <v>0</v>
      </c>
      <c r="AT75" s="16">
        <f>IF(($CB75-SUM($T75:AS75))&gt;=$K75*0.7,$K75*0.7,($CB75-SUM($T75:AS75)))</f>
        <v>0</v>
      </c>
      <c r="AU75" s="16">
        <f>IF(($CB75-SUM($T75:AT75))&gt;=$K75*0.7,$K75*0.7,($CB75-SUM($T75:AT75)))</f>
        <v>0</v>
      </c>
      <c r="AV75" s="16">
        <f>IF(($CB75-SUM($T75:AU75))&gt;=$K75*0.7,$K75*0.7,($CB75-SUM($T75:AU75)))</f>
        <v>0</v>
      </c>
      <c r="AW75" s="182">
        <f t="shared" si="10"/>
        <v>33980</v>
      </c>
      <c r="AX75" s="182">
        <f>IF(LinkRpt!B$4=LinkRpt!B$2,VLOOKUP(LinkRpt!$A71,Rpt,LinkRpt!B$2+1),"")</f>
        <v>33980</v>
      </c>
      <c r="AY75" s="182">
        <f>IF(LinkRpt!C$4=LinkRpt!C$2,VLOOKUP(LinkRpt!$A71,Rpt,LinkRpt!C$2+1),"")</f>
        <v>0</v>
      </c>
      <c r="AZ75" s="182">
        <f>IF(LinkRpt!D$4=LinkRpt!D$2,VLOOKUP(LinkRpt!$A71,Rpt,LinkRpt!D$2+1),"")</f>
        <v>0</v>
      </c>
      <c r="BA75" s="182" t="str">
        <f>IF(LinkRpt!E$4=LinkRpt!E$2,VLOOKUP(LinkRpt!$A71,Rpt,LinkRpt!E$2+1),"")</f>
        <v/>
      </c>
      <c r="BB75" s="182">
        <f>IF(LinkRpt!F$4=LinkRpt!F$2,VLOOKUP(LinkRpt!$A71,Rpt,LinkRpt!F$2+1),"")</f>
        <v>0</v>
      </c>
      <c r="BC75" s="182">
        <f>IF(LinkRpt!G$4=LinkRpt!G$2,VLOOKUP(LinkRpt!$A71,Rpt,LinkRpt!G$2+1),"")</f>
        <v>0</v>
      </c>
      <c r="BD75" s="182">
        <f>IF(LinkRpt!H$4=LinkRpt!H$2,VLOOKUP(LinkRpt!$A71,Rpt,LinkRpt!H$2+1),"")</f>
        <v>0</v>
      </c>
      <c r="BE75" s="182" t="str">
        <f>IF(LinkRpt!I$4=LinkRpt!I$2,VLOOKUP(LinkRpt!$A71,Rpt,LinkRpt!I$2+1),"")</f>
        <v/>
      </c>
      <c r="BF75" s="182" t="str">
        <f>IF(LinkRpt!J$4=LinkRpt!J$2,VLOOKUP(LinkRpt!$A71,Rpt,LinkRpt!J$2+1),"")</f>
        <v/>
      </c>
      <c r="BG75" s="182" t="str">
        <f>IF(LinkRpt!K$4=LinkRpt!K$2,VLOOKUP(LinkRpt!$A71,Rpt,LinkRpt!K$2+1),"")</f>
        <v/>
      </c>
      <c r="BH75" s="182" t="str">
        <f>IF(LinkRpt!L$4=LinkRpt!L$2,VLOOKUP(LinkRpt!$A71,Rpt,LinkRpt!L$2+1),"")</f>
        <v/>
      </c>
      <c r="BI75" s="182" t="str">
        <f>IF(LinkRpt!M$4=LinkRpt!M$2,VLOOKUP(LinkRpt!$A71,Rpt,LinkRpt!M$2+1),"")</f>
        <v/>
      </c>
      <c r="BJ75" s="182" t="str">
        <f>IF(LinkRpt!N$4=LinkRpt!N$2,VLOOKUP(LinkRpt!$A71,Rpt,LinkRpt!N$2+1),"")</f>
        <v/>
      </c>
      <c r="BK75" s="182" t="str">
        <f>IF(LinkRpt!O$4=LinkRpt!O$2,VLOOKUP(LinkRpt!$A71,Rpt,LinkRpt!O$2+1),"")</f>
        <v/>
      </c>
      <c r="BL75" s="182" t="str">
        <f>IF(LinkRpt!P$4=LinkRpt!P$2,VLOOKUP(LinkRpt!$A71,Rpt,LinkRpt!P$2+1),"")</f>
        <v/>
      </c>
      <c r="BM75" s="182" t="str">
        <f>IF(LinkRpt!Q$4=LinkRpt!Q$2,VLOOKUP(LinkRpt!$A71,Rpt,LinkRpt!Q$2+1),"")</f>
        <v/>
      </c>
      <c r="BN75" s="182" t="str">
        <f>IF(LinkRpt!R$4=LinkRpt!R$2,VLOOKUP(LinkRpt!$A71,Rpt,LinkRpt!R$2+1),"")</f>
        <v/>
      </c>
      <c r="BO75" s="182" t="str">
        <f>IF(LinkRpt!S$4=LinkRpt!S$2,VLOOKUP(LinkRpt!$A71,Rpt,LinkRpt!S$2+1),"")</f>
        <v/>
      </c>
      <c r="BP75" s="182" t="str">
        <f>IF(LinkRpt!T$4=LinkRpt!T$2,VLOOKUP(LinkRpt!$A71,Rpt,LinkRpt!T$2+1),"")</f>
        <v/>
      </c>
      <c r="BQ75" s="182" t="str">
        <f>IF(LinkRpt!U$4=LinkRpt!U$2,VLOOKUP(LinkRpt!$A71,Rpt,LinkRpt!U$2+1),"")</f>
        <v/>
      </c>
      <c r="BR75" s="182" t="str">
        <f>IF(LinkRpt!V$4=LinkRpt!V$2,VLOOKUP(LinkRpt!$A71,Rpt,LinkRpt!V$2+1),"")</f>
        <v/>
      </c>
      <c r="BS75" s="182" t="str">
        <f>IF(LinkRpt!W$4=LinkRpt!W$2,VLOOKUP(LinkRpt!$A71,Rpt,LinkRpt!W$2+1),"")</f>
        <v/>
      </c>
      <c r="BT75" s="182" t="str">
        <f>IF(LinkRpt!X$4=LinkRpt!X$2,VLOOKUP(LinkRpt!$A71,Rpt,LinkRpt!X$2+1),"")</f>
        <v/>
      </c>
      <c r="BU75" s="182" t="str">
        <f>IF(LinkRpt!Y$4=LinkRpt!Y$2,VLOOKUP(LinkRpt!$A71,Rpt,LinkRpt!Y$2+1),"")</f>
        <v/>
      </c>
      <c r="BV75" s="182" t="str">
        <f>IF(LinkRpt!Z$4=LinkRpt!Z$2,VLOOKUP(LinkRpt!$A71,Rpt,LinkRpt!Z$2+1),"")</f>
        <v/>
      </c>
      <c r="BW75" s="182" t="str">
        <f>IF(LinkRpt!AA$4=LinkRpt!AA$2,VLOOKUP(LinkRpt!$A71,Rpt,LinkRpt!AA$2+1),"")</f>
        <v/>
      </c>
      <c r="BX75" s="182" t="str">
        <f>IF(LinkRpt!AB$4=LinkRpt!AB$2,VLOOKUP(LinkRpt!$A71,Rpt,LinkRpt!AB$2+1),"")</f>
        <v/>
      </c>
      <c r="BY75" s="182" t="str">
        <f>IF(LinkRpt!AC$4=LinkRpt!AC$2,VLOOKUP(LinkRpt!$A71,Rpt,LinkRpt!AC$2+1),"")</f>
        <v/>
      </c>
      <c r="BZ75" s="182" t="str">
        <f>IF(LinkRpt!AD$4=LinkRpt!AD$2,VLOOKUP(LinkRpt!$A71,Rpt,LinkRpt!AD$2+1),"")</f>
        <v/>
      </c>
      <c r="CA75" s="182" t="str">
        <f>IF(LinkRpt!AE$4=LinkRpt!AE$2,VLOOKUP(LinkRpt!$A71,Rpt,LinkRpt!AE$2+1),"")</f>
        <v/>
      </c>
      <c r="CB75" s="182">
        <f t="shared" si="15"/>
        <v>33980</v>
      </c>
      <c r="CC75" s="15">
        <v>1500</v>
      </c>
      <c r="CD75" s="16">
        <v>1500</v>
      </c>
      <c r="CE75" s="15">
        <v>1000</v>
      </c>
      <c r="CF75" s="16">
        <v>1000</v>
      </c>
      <c r="CG75" s="15">
        <v>5000</v>
      </c>
      <c r="CH75" s="16">
        <v>5000</v>
      </c>
      <c r="CI75" s="15">
        <v>8000</v>
      </c>
      <c r="CJ75" s="16">
        <v>8000</v>
      </c>
      <c r="CK75" s="17"/>
      <c r="CL75" s="16"/>
      <c r="CM75" s="15"/>
      <c r="CN75" s="16"/>
      <c r="CO75" s="18">
        <v>4620</v>
      </c>
      <c r="CP75" s="16">
        <v>4620</v>
      </c>
      <c r="CQ75" s="18">
        <v>4620</v>
      </c>
      <c r="CR75" s="16">
        <v>4620</v>
      </c>
      <c r="CS75" s="18">
        <v>4620</v>
      </c>
      <c r="CT75" s="16">
        <v>4620</v>
      </c>
      <c r="CU75" s="18">
        <v>4620</v>
      </c>
      <c r="CV75" s="16">
        <v>4620</v>
      </c>
      <c r="CW75" s="18">
        <v>4620</v>
      </c>
      <c r="CX75" s="16"/>
      <c r="CY75" s="18">
        <v>4620</v>
      </c>
      <c r="CZ75" s="16"/>
      <c r="DA75" s="18">
        <v>4620</v>
      </c>
      <c r="DB75" s="16"/>
      <c r="DC75" s="18">
        <v>4620</v>
      </c>
      <c r="DD75" s="16"/>
      <c r="DE75" s="18">
        <v>4620</v>
      </c>
      <c r="DF75" s="16"/>
      <c r="DG75" s="17"/>
      <c r="DH75" s="16"/>
      <c r="DI75" s="17"/>
      <c r="DJ75" s="16"/>
      <c r="DK75" s="82"/>
      <c r="DL75" s="85"/>
      <c r="DM75" s="16"/>
      <c r="DN75" s="85"/>
      <c r="DO75" s="16"/>
      <c r="DP75" s="85"/>
      <c r="DQ75" s="16"/>
      <c r="DR75" s="85"/>
      <c r="DS75" s="16"/>
      <c r="DT75" s="85"/>
      <c r="DU75" s="16"/>
      <c r="DV75" s="85"/>
      <c r="DW75" s="16"/>
      <c r="DX75" s="85"/>
      <c r="DY75" s="16"/>
      <c r="DZ75" s="85"/>
      <c r="EA75" s="16"/>
      <c r="EB75" s="85"/>
      <c r="EC75" s="16"/>
      <c r="ED75" s="85"/>
      <c r="EE75" s="16"/>
      <c r="EF75" s="85"/>
      <c r="EG75" s="16"/>
      <c r="EH75" s="17"/>
      <c r="EI75" s="16"/>
      <c r="EJ75" s="19"/>
      <c r="EK75" s="17"/>
      <c r="EL75" s="16"/>
      <c r="EM75" s="17"/>
      <c r="EN75" s="16"/>
      <c r="EO75" s="17"/>
      <c r="EP75" s="16"/>
      <c r="EQ75" s="17"/>
      <c r="ER75" s="16"/>
      <c r="ES75" s="17"/>
      <c r="ET75" s="16"/>
      <c r="EU75" s="17"/>
      <c r="EV75" s="16"/>
      <c r="EW75" s="15"/>
      <c r="EX75" s="16"/>
      <c r="EY75" s="15"/>
      <c r="EZ75" s="16"/>
      <c r="FA75" s="15"/>
      <c r="FB75" s="16"/>
      <c r="FC75" s="15"/>
      <c r="FD75" s="16"/>
      <c r="FE75" s="15"/>
      <c r="FF75" s="16"/>
      <c r="FG75" s="15"/>
      <c r="FH75" s="16"/>
      <c r="FI75" s="20">
        <f t="shared" si="11"/>
        <v>57080</v>
      </c>
      <c r="FJ75" s="20">
        <f t="shared" si="12"/>
        <v>33980</v>
      </c>
      <c r="FK75" s="21">
        <f t="shared" si="13"/>
        <v>23100</v>
      </c>
      <c r="FL75" s="1" t="str">
        <f t="shared" si="16"/>
        <v/>
      </c>
    </row>
    <row r="76" spans="1:168" ht="25.5" customHeight="1">
      <c r="A76" s="239">
        <v>2200068</v>
      </c>
      <c r="B76" s="132" t="s">
        <v>652</v>
      </c>
      <c r="C76" s="239" t="s">
        <v>653</v>
      </c>
      <c r="D76" s="9" t="s">
        <v>1414</v>
      </c>
      <c r="E76" s="9" t="s">
        <v>1411</v>
      </c>
      <c r="F76" s="83" t="s">
        <v>654</v>
      </c>
      <c r="G76" s="22"/>
      <c r="H76" s="84"/>
      <c r="I76" s="318"/>
      <c r="J76" s="84"/>
      <c r="K76" s="62">
        <v>6600</v>
      </c>
      <c r="L76" s="84" t="s">
        <v>1564</v>
      </c>
      <c r="M76" s="246">
        <f t="shared" si="9"/>
        <v>57080</v>
      </c>
      <c r="N76" s="14">
        <f t="shared" si="14"/>
        <v>0</v>
      </c>
      <c r="O76" s="15">
        <v>1500</v>
      </c>
      <c r="P76" s="15">
        <v>1000</v>
      </c>
      <c r="Q76" s="15">
        <v>5000</v>
      </c>
      <c r="R76" s="15">
        <v>8000</v>
      </c>
      <c r="S76" s="182"/>
      <c r="T76" s="16">
        <v>1500</v>
      </c>
      <c r="U76" s="16">
        <v>1000</v>
      </c>
      <c r="V76" s="16">
        <v>5000</v>
      </c>
      <c r="W76" s="16">
        <v>8000</v>
      </c>
      <c r="X76" s="182"/>
      <c r="Y76" s="16">
        <f>IF(($CB76-SUM($T76:X76))&gt;=$K76*0.7,$K76*0.7,($CB76-SUM($T76:X76)))</f>
        <v>4620</v>
      </c>
      <c r="Z76" s="16">
        <f>IF(($CB76-SUM($T76:Y76))&gt;=$K76*0.7,$K76*0.7,($CB76-SUM($T76:Y76)))</f>
        <v>4620</v>
      </c>
      <c r="AA76" s="16">
        <f>IF(($CB76-SUM($T76:Z76))&gt;=$K76*0.7,$K76*0.7,($CB76-SUM($T76:Z76)))</f>
        <v>4620</v>
      </c>
      <c r="AB76" s="16">
        <f>IF(($CB76-SUM($T76:AA76))&gt;=$K76*0.7,$K76*0.7,($CB76-SUM($T76:AA76)))</f>
        <v>4620</v>
      </c>
      <c r="AC76" s="16">
        <f>IF(($CB76-SUM($T76:AB76))&gt;=$K76*0.7,$K76*0.7,($CB76-SUM($T76:AB76)))</f>
        <v>4620</v>
      </c>
      <c r="AD76" s="16">
        <f>IF(($CB76-SUM($T76:AC76))&gt;=$K76*0.7,$K76*0.7,($CB76-SUM($T76:AC76)))</f>
        <v>4620</v>
      </c>
      <c r="AE76" s="16">
        <f>IF(($CB76-SUM($T76:AD76))&gt;=$K76*0.7,$K76*0.7,($CB76-SUM($T76:AD76)))</f>
        <v>4620</v>
      </c>
      <c r="AF76" s="16">
        <f>IF(($CB76-SUM($T76:AE76))&gt;=$K76*0.7,$K76*0.7,($CB76-SUM($T76:AE76)))</f>
        <v>4620</v>
      </c>
      <c r="AG76" s="16">
        <f>IF(($CB76-SUM($T76:AF76))&gt;=$K76*0.7,$K76*0.7,($CB76-SUM($T76:AF76)))</f>
        <v>4620</v>
      </c>
      <c r="AH76" s="16">
        <f>IF(($CB76-SUM($T76:AG76))&gt;=$K76*0.7,$K76*0.7,($CB76-SUM($T76:AG76)))</f>
        <v>0</v>
      </c>
      <c r="AI76" s="16">
        <f>IF(($CB76-SUM($T76:AH76))&gt;=$K76*0.7,$K76*0.7,($CB76-SUM($T76:AH76)))</f>
        <v>0</v>
      </c>
      <c r="AJ76" s="16">
        <f>IF(($CB76-SUM($T76:AI76))&gt;=$K76*0.7,$K76*0.7,($CB76-SUM($T76:AI76)))</f>
        <v>0</v>
      </c>
      <c r="AK76" s="16">
        <f>IF(($CB76-SUM($T76:AJ76))&gt;=$K76*0.7,$K76*0.7,($CB76-SUM($T76:AJ76)))</f>
        <v>0</v>
      </c>
      <c r="AL76" s="16">
        <f>IF(($CB76-SUM($T76:AK76))&gt;=$K76*0.7,$K76*0.7,($CB76-SUM($T76:AK76)))</f>
        <v>0</v>
      </c>
      <c r="AM76" s="16">
        <f>IF(($CB76-SUM($T76:AL76))&gt;=$K76*0.7,$K76*0.7,($CB76-SUM($T76:AL76)))</f>
        <v>0</v>
      </c>
      <c r="AN76" s="16">
        <f>IF(($CB76-SUM($T76:AM76))&gt;=$K76*0.7,$K76*0.7,($CB76-SUM($T76:AM76)))</f>
        <v>0</v>
      </c>
      <c r="AO76" s="16">
        <f>IF(($CB76-SUM($T76:AN76))&gt;=$K76*0.7,$K76*0.7,($CB76-SUM($T76:AN76)))</f>
        <v>0</v>
      </c>
      <c r="AP76" s="16">
        <f>IF(($CB76-SUM($T76:AO76))&gt;=$K76*0.7,$K76*0.7,($CB76-SUM($T76:AO76)))</f>
        <v>0</v>
      </c>
      <c r="AQ76" s="16">
        <f>IF(($CB76-SUM($T76:AP76))&gt;=$K76*0.7,$K76*0.7,($CB76-SUM($T76:AP76)))</f>
        <v>0</v>
      </c>
      <c r="AR76" s="16">
        <f>IF(($CB76-SUM($T76:AQ76))&gt;=$K76*0.7,$K76*0.7,($CB76-SUM($T76:AQ76)))</f>
        <v>0</v>
      </c>
      <c r="AS76" s="16">
        <f>IF(($CB76-SUM($T76:AR76))&gt;=$K76*0.7,$K76*0.7,($CB76-SUM($T76:AR76)))</f>
        <v>0</v>
      </c>
      <c r="AT76" s="16">
        <f>IF(($CB76-SUM($T76:AS76))&gt;=$K76*0.7,$K76*0.7,($CB76-SUM($T76:AS76)))</f>
        <v>0</v>
      </c>
      <c r="AU76" s="16">
        <f>IF(($CB76-SUM($T76:AT76))&gt;=$K76*0.7,$K76*0.7,($CB76-SUM($T76:AT76)))</f>
        <v>0</v>
      </c>
      <c r="AV76" s="16">
        <f>IF(($CB76-SUM($T76:AU76))&gt;=$K76*0.7,$K76*0.7,($CB76-SUM($T76:AU76)))</f>
        <v>0</v>
      </c>
      <c r="AW76" s="182">
        <f t="shared" si="10"/>
        <v>57080</v>
      </c>
      <c r="AX76" s="182">
        <f>IF(LinkRpt!B$4=LinkRpt!B$2,VLOOKUP(LinkRpt!$A72,Rpt,LinkRpt!B$2+1),"")</f>
        <v>57080</v>
      </c>
      <c r="AY76" s="182">
        <f>IF(LinkRpt!C$4=LinkRpt!C$2,VLOOKUP(LinkRpt!$A72,Rpt,LinkRpt!C$2+1),"")</f>
        <v>0</v>
      </c>
      <c r="AZ76" s="182">
        <f>IF(LinkRpt!D$4=LinkRpt!D$2,VLOOKUP(LinkRpt!$A72,Rpt,LinkRpt!D$2+1),"")</f>
        <v>0</v>
      </c>
      <c r="BA76" s="182" t="str">
        <f>IF(LinkRpt!E$4=LinkRpt!E$2,VLOOKUP(LinkRpt!$A72,Rpt,LinkRpt!E$2+1),"")</f>
        <v/>
      </c>
      <c r="BB76" s="182">
        <f>IF(LinkRpt!F$4=LinkRpt!F$2,VLOOKUP(LinkRpt!$A72,Rpt,LinkRpt!F$2+1),"")</f>
        <v>0</v>
      </c>
      <c r="BC76" s="182">
        <f>IF(LinkRpt!G$4=LinkRpt!G$2,VLOOKUP(LinkRpt!$A72,Rpt,LinkRpt!G$2+1),"")</f>
        <v>0</v>
      </c>
      <c r="BD76" s="182">
        <f>IF(LinkRpt!H$4=LinkRpt!H$2,VLOOKUP(LinkRpt!$A72,Rpt,LinkRpt!H$2+1),"")</f>
        <v>0</v>
      </c>
      <c r="BE76" s="182" t="str">
        <f>IF(LinkRpt!I$4=LinkRpt!I$2,VLOOKUP(LinkRpt!$A72,Rpt,LinkRpt!I$2+1),"")</f>
        <v/>
      </c>
      <c r="BF76" s="182" t="str">
        <f>IF(LinkRpt!J$4=LinkRpt!J$2,VLOOKUP(LinkRpt!$A72,Rpt,LinkRpt!J$2+1),"")</f>
        <v/>
      </c>
      <c r="BG76" s="182" t="str">
        <f>IF(LinkRpt!K$4=LinkRpt!K$2,VLOOKUP(LinkRpt!$A72,Rpt,LinkRpt!K$2+1),"")</f>
        <v/>
      </c>
      <c r="BH76" s="182" t="str">
        <f>IF(LinkRpt!L$4=LinkRpt!L$2,VLOOKUP(LinkRpt!$A72,Rpt,LinkRpt!L$2+1),"")</f>
        <v/>
      </c>
      <c r="BI76" s="182" t="str">
        <f>IF(LinkRpt!M$4=LinkRpt!M$2,VLOOKUP(LinkRpt!$A72,Rpt,LinkRpt!M$2+1),"")</f>
        <v/>
      </c>
      <c r="BJ76" s="182" t="str">
        <f>IF(LinkRpt!N$4=LinkRpt!N$2,VLOOKUP(LinkRpt!$A72,Rpt,LinkRpt!N$2+1),"")</f>
        <v/>
      </c>
      <c r="BK76" s="182" t="str">
        <f>IF(LinkRpt!O$4=LinkRpt!O$2,VLOOKUP(LinkRpt!$A72,Rpt,LinkRpt!O$2+1),"")</f>
        <v/>
      </c>
      <c r="BL76" s="182" t="str">
        <f>IF(LinkRpt!P$4=LinkRpt!P$2,VLOOKUP(LinkRpt!$A72,Rpt,LinkRpt!P$2+1),"")</f>
        <v/>
      </c>
      <c r="BM76" s="182" t="str">
        <f>IF(LinkRpt!Q$4=LinkRpt!Q$2,VLOOKUP(LinkRpt!$A72,Rpt,LinkRpt!Q$2+1),"")</f>
        <v/>
      </c>
      <c r="BN76" s="182" t="str">
        <f>IF(LinkRpt!R$4=LinkRpt!R$2,VLOOKUP(LinkRpt!$A72,Rpt,LinkRpt!R$2+1),"")</f>
        <v/>
      </c>
      <c r="BO76" s="182" t="str">
        <f>IF(LinkRpt!S$4=LinkRpt!S$2,VLOOKUP(LinkRpt!$A72,Rpt,LinkRpt!S$2+1),"")</f>
        <v/>
      </c>
      <c r="BP76" s="182" t="str">
        <f>IF(LinkRpt!T$4=LinkRpt!T$2,VLOOKUP(LinkRpt!$A72,Rpt,LinkRpt!T$2+1),"")</f>
        <v/>
      </c>
      <c r="BQ76" s="182" t="str">
        <f>IF(LinkRpt!U$4=LinkRpt!U$2,VLOOKUP(LinkRpt!$A72,Rpt,LinkRpt!U$2+1),"")</f>
        <v/>
      </c>
      <c r="BR76" s="182" t="str">
        <f>IF(LinkRpt!V$4=LinkRpt!V$2,VLOOKUP(LinkRpt!$A72,Rpt,LinkRpt!V$2+1),"")</f>
        <v/>
      </c>
      <c r="BS76" s="182" t="str">
        <f>IF(LinkRpt!W$4=LinkRpt!W$2,VLOOKUP(LinkRpt!$A72,Rpt,LinkRpt!W$2+1),"")</f>
        <v/>
      </c>
      <c r="BT76" s="182" t="str">
        <f>IF(LinkRpt!X$4=LinkRpt!X$2,VLOOKUP(LinkRpt!$A72,Rpt,LinkRpt!X$2+1),"")</f>
        <v/>
      </c>
      <c r="BU76" s="182" t="str">
        <f>IF(LinkRpt!Y$4=LinkRpt!Y$2,VLOOKUP(LinkRpt!$A72,Rpt,LinkRpt!Y$2+1),"")</f>
        <v/>
      </c>
      <c r="BV76" s="182" t="str">
        <f>IF(LinkRpt!Z$4=LinkRpt!Z$2,VLOOKUP(LinkRpt!$A72,Rpt,LinkRpt!Z$2+1),"")</f>
        <v/>
      </c>
      <c r="BW76" s="182" t="str">
        <f>IF(LinkRpt!AA$4=LinkRpt!AA$2,VLOOKUP(LinkRpt!$A72,Rpt,LinkRpt!AA$2+1),"")</f>
        <v/>
      </c>
      <c r="BX76" s="182" t="str">
        <f>IF(LinkRpt!AB$4=LinkRpt!AB$2,VLOOKUP(LinkRpt!$A72,Rpt,LinkRpt!AB$2+1),"")</f>
        <v/>
      </c>
      <c r="BY76" s="182" t="str">
        <f>IF(LinkRpt!AC$4=LinkRpt!AC$2,VLOOKUP(LinkRpt!$A72,Rpt,LinkRpt!AC$2+1),"")</f>
        <v/>
      </c>
      <c r="BZ76" s="182" t="str">
        <f>IF(LinkRpt!AD$4=LinkRpt!AD$2,VLOOKUP(LinkRpt!$A72,Rpt,LinkRpt!AD$2+1),"")</f>
        <v/>
      </c>
      <c r="CA76" s="182" t="str">
        <f>IF(LinkRpt!AE$4=LinkRpt!AE$2,VLOOKUP(LinkRpt!$A72,Rpt,LinkRpt!AE$2+1),"")</f>
        <v/>
      </c>
      <c r="CB76" s="182">
        <f t="shared" si="15"/>
        <v>57080</v>
      </c>
      <c r="CC76" s="15">
        <v>1500</v>
      </c>
      <c r="CD76" s="16">
        <v>1500</v>
      </c>
      <c r="CE76" s="15">
        <v>1000</v>
      </c>
      <c r="CF76" s="16">
        <v>1000</v>
      </c>
      <c r="CG76" s="15">
        <v>5000</v>
      </c>
      <c r="CH76" s="16">
        <v>5000</v>
      </c>
      <c r="CI76" s="15">
        <v>8000</v>
      </c>
      <c r="CJ76" s="16">
        <v>8000</v>
      </c>
      <c r="CK76" s="15"/>
      <c r="CL76" s="16"/>
      <c r="CM76" s="18">
        <v>4620</v>
      </c>
      <c r="CN76" s="16">
        <v>0</v>
      </c>
      <c r="CO76" s="18">
        <v>4620</v>
      </c>
      <c r="CP76" s="16">
        <v>0</v>
      </c>
      <c r="CQ76" s="18">
        <v>4620</v>
      </c>
      <c r="CR76" s="16">
        <v>0</v>
      </c>
      <c r="CS76" s="18">
        <v>4620</v>
      </c>
      <c r="CT76" s="16">
        <v>18480</v>
      </c>
      <c r="CU76" s="18">
        <v>4620</v>
      </c>
      <c r="CV76" s="16"/>
      <c r="CW76" s="18">
        <v>4620</v>
      </c>
      <c r="CX76" s="16"/>
      <c r="CY76" s="18">
        <v>4620</v>
      </c>
      <c r="CZ76" s="16"/>
      <c r="DA76" s="18">
        <v>4620</v>
      </c>
      <c r="DB76" s="16"/>
      <c r="DC76" s="18">
        <v>4620</v>
      </c>
      <c r="DD76" s="16">
        <v>23100</v>
      </c>
      <c r="DE76" s="85"/>
      <c r="DF76" s="16"/>
      <c r="DG76" s="85"/>
      <c r="DH76" s="16"/>
      <c r="DI76" s="85"/>
      <c r="DJ76" s="16"/>
      <c r="DK76" s="82"/>
      <c r="DL76" s="85"/>
      <c r="DM76" s="16"/>
      <c r="DN76" s="85"/>
      <c r="DO76" s="16"/>
      <c r="DP76" s="85"/>
      <c r="DQ76" s="16"/>
      <c r="DR76" s="85"/>
      <c r="DS76" s="16"/>
      <c r="DT76" s="85"/>
      <c r="DU76" s="16"/>
      <c r="DV76" s="85"/>
      <c r="DW76" s="16"/>
      <c r="DX76" s="85"/>
      <c r="DY76" s="16"/>
      <c r="DZ76" s="85"/>
      <c r="EA76" s="16"/>
      <c r="EB76" s="85"/>
      <c r="EC76" s="16"/>
      <c r="ED76" s="85"/>
      <c r="EE76" s="16"/>
      <c r="EF76" s="85"/>
      <c r="EG76" s="16"/>
      <c r="EH76" s="17"/>
      <c r="EI76" s="16"/>
      <c r="EJ76" s="19"/>
      <c r="EK76" s="17"/>
      <c r="EL76" s="16"/>
      <c r="EM76" s="17"/>
      <c r="EN76" s="16"/>
      <c r="EO76" s="17"/>
      <c r="EP76" s="16"/>
      <c r="EQ76" s="17"/>
      <c r="ER76" s="16"/>
      <c r="ES76" s="17"/>
      <c r="ET76" s="16"/>
      <c r="EU76" s="17"/>
      <c r="EV76" s="16"/>
      <c r="EW76" s="15"/>
      <c r="EX76" s="16"/>
      <c r="EY76" s="15"/>
      <c r="EZ76" s="16"/>
      <c r="FA76" s="15"/>
      <c r="FB76" s="16"/>
      <c r="FC76" s="15"/>
      <c r="FD76" s="16"/>
      <c r="FE76" s="15"/>
      <c r="FF76" s="16"/>
      <c r="FG76" s="15"/>
      <c r="FH76" s="16"/>
      <c r="FI76" s="20">
        <f t="shared" si="11"/>
        <v>57080</v>
      </c>
      <c r="FJ76" s="20">
        <f t="shared" si="12"/>
        <v>57080</v>
      </c>
      <c r="FK76" s="21">
        <f t="shared" si="13"/>
        <v>0</v>
      </c>
      <c r="FL76" s="1" t="str">
        <f t="shared" si="16"/>
        <v/>
      </c>
    </row>
    <row r="77" spans="1:168" ht="25.5" customHeight="1">
      <c r="A77" s="239">
        <v>2200069</v>
      </c>
      <c r="B77" s="25" t="s">
        <v>655</v>
      </c>
      <c r="C77" s="239" t="s">
        <v>656</v>
      </c>
      <c r="D77" s="9" t="s">
        <v>1414</v>
      </c>
      <c r="E77" s="9" t="s">
        <v>1411</v>
      </c>
      <c r="F77" s="83" t="s">
        <v>657</v>
      </c>
      <c r="G77" s="143"/>
      <c r="H77" s="84"/>
      <c r="I77" s="318"/>
      <c r="J77" s="84"/>
      <c r="K77" s="62">
        <v>6600</v>
      </c>
      <c r="L77" s="84" t="s">
        <v>1564</v>
      </c>
      <c r="M77" s="246">
        <f t="shared" si="9"/>
        <v>57080</v>
      </c>
      <c r="N77" s="14">
        <f t="shared" si="14"/>
        <v>0</v>
      </c>
      <c r="O77" s="15">
        <v>1500</v>
      </c>
      <c r="P77" s="15">
        <v>1000</v>
      </c>
      <c r="Q77" s="15">
        <v>5000</v>
      </c>
      <c r="R77" s="15">
        <v>8000</v>
      </c>
      <c r="S77" s="182"/>
      <c r="T77" s="16">
        <v>1500</v>
      </c>
      <c r="U77" s="16">
        <v>1000</v>
      </c>
      <c r="V77" s="16">
        <v>5000</v>
      </c>
      <c r="W77" s="16">
        <v>8000</v>
      </c>
      <c r="X77" s="182"/>
      <c r="Y77" s="16">
        <f>IF(($CB77-SUM($T77:X77))&gt;=$K77*0.7,$K77*0.7,($CB77-SUM($T77:X77)))</f>
        <v>4620</v>
      </c>
      <c r="Z77" s="16">
        <f>IF(($CB77-SUM($T77:Y77))&gt;=$K77*0.7,$K77*0.7,($CB77-SUM($T77:Y77)))</f>
        <v>4620</v>
      </c>
      <c r="AA77" s="16">
        <f>IF(($CB77-SUM($T77:Z77))&gt;=$K77*0.7,$K77*0.7,($CB77-SUM($T77:Z77)))</f>
        <v>4620</v>
      </c>
      <c r="AB77" s="16">
        <f>IF(($CB77-SUM($T77:AA77))&gt;=$K77*0.7,$K77*0.7,($CB77-SUM($T77:AA77)))</f>
        <v>4620</v>
      </c>
      <c r="AC77" s="16">
        <f>IF(($CB77-SUM($T77:AB77))&gt;=$K77*0.7,$K77*0.7,($CB77-SUM($T77:AB77)))</f>
        <v>4620</v>
      </c>
      <c r="AD77" s="16">
        <f>IF(($CB77-SUM($T77:AC77))&gt;=$K77*0.7,$K77*0.7,($CB77-SUM($T77:AC77)))</f>
        <v>4620</v>
      </c>
      <c r="AE77" s="16">
        <f>IF(($CB77-SUM($T77:AD77))&gt;=$K77*0.7,$K77*0.7,($CB77-SUM($T77:AD77)))</f>
        <v>4620</v>
      </c>
      <c r="AF77" s="16">
        <f>IF(($CB77-SUM($T77:AE77))&gt;=$K77*0.7,$K77*0.7,($CB77-SUM($T77:AE77)))</f>
        <v>4620</v>
      </c>
      <c r="AG77" s="16">
        <f>IF(($CB77-SUM($T77:AF77))&gt;=$K77*0.7,$K77*0.7,($CB77-SUM($T77:AF77)))</f>
        <v>4620</v>
      </c>
      <c r="AH77" s="16">
        <f>IF(($CB77-SUM($T77:AG77))&gt;=$K77*0.7,$K77*0.7,($CB77-SUM($T77:AG77)))</f>
        <v>0</v>
      </c>
      <c r="AI77" s="16">
        <f>IF(($CB77-SUM($T77:AH77))&gt;=$K77*0.7,$K77*0.7,($CB77-SUM($T77:AH77)))</f>
        <v>0</v>
      </c>
      <c r="AJ77" s="16">
        <f>IF(($CB77-SUM($T77:AI77))&gt;=$K77*0.7,$K77*0.7,($CB77-SUM($T77:AI77)))</f>
        <v>0</v>
      </c>
      <c r="AK77" s="16">
        <f>IF(($CB77-SUM($T77:AJ77))&gt;=$K77*0.7,$K77*0.7,($CB77-SUM($T77:AJ77)))</f>
        <v>0</v>
      </c>
      <c r="AL77" s="16">
        <f>IF(($CB77-SUM($T77:AK77))&gt;=$K77*0.7,$K77*0.7,($CB77-SUM($T77:AK77)))</f>
        <v>0</v>
      </c>
      <c r="AM77" s="16">
        <f>IF(($CB77-SUM($T77:AL77))&gt;=$K77*0.7,$K77*0.7,($CB77-SUM($T77:AL77)))</f>
        <v>0</v>
      </c>
      <c r="AN77" s="16">
        <f>IF(($CB77-SUM($T77:AM77))&gt;=$K77*0.7,$K77*0.7,($CB77-SUM($T77:AM77)))</f>
        <v>0</v>
      </c>
      <c r="AO77" s="16">
        <f>IF(($CB77-SUM($T77:AN77))&gt;=$K77*0.7,$K77*0.7,($CB77-SUM($T77:AN77)))</f>
        <v>0</v>
      </c>
      <c r="AP77" s="16">
        <f>IF(($CB77-SUM($T77:AO77))&gt;=$K77*0.7,$K77*0.7,($CB77-SUM($T77:AO77)))</f>
        <v>0</v>
      </c>
      <c r="AQ77" s="16">
        <f>IF(($CB77-SUM($T77:AP77))&gt;=$K77*0.7,$K77*0.7,($CB77-SUM($T77:AP77)))</f>
        <v>0</v>
      </c>
      <c r="AR77" s="16">
        <f>IF(($CB77-SUM($T77:AQ77))&gt;=$K77*0.7,$K77*0.7,($CB77-SUM($T77:AQ77)))</f>
        <v>0</v>
      </c>
      <c r="AS77" s="16">
        <f>IF(($CB77-SUM($T77:AR77))&gt;=$K77*0.7,$K77*0.7,($CB77-SUM($T77:AR77)))</f>
        <v>0</v>
      </c>
      <c r="AT77" s="16">
        <f>IF(($CB77-SUM($T77:AS77))&gt;=$K77*0.7,$K77*0.7,($CB77-SUM($T77:AS77)))</f>
        <v>0</v>
      </c>
      <c r="AU77" s="16">
        <f>IF(($CB77-SUM($T77:AT77))&gt;=$K77*0.7,$K77*0.7,($CB77-SUM($T77:AT77)))</f>
        <v>0</v>
      </c>
      <c r="AV77" s="16">
        <f>IF(($CB77-SUM($T77:AU77))&gt;=$K77*0.7,$K77*0.7,($CB77-SUM($T77:AU77)))</f>
        <v>0</v>
      </c>
      <c r="AW77" s="182">
        <f t="shared" si="10"/>
        <v>57080</v>
      </c>
      <c r="AX77" s="182">
        <f>IF(LinkRpt!B$4=LinkRpt!B$2,VLOOKUP(LinkRpt!$A73,Rpt,LinkRpt!B$2+1),"")</f>
        <v>57080</v>
      </c>
      <c r="AY77" s="182">
        <f>IF(LinkRpt!C$4=LinkRpt!C$2,VLOOKUP(LinkRpt!$A73,Rpt,LinkRpt!C$2+1),"")</f>
        <v>0</v>
      </c>
      <c r="AZ77" s="182">
        <f>IF(LinkRpt!D$4=LinkRpt!D$2,VLOOKUP(LinkRpt!$A73,Rpt,LinkRpt!D$2+1),"")</f>
        <v>0</v>
      </c>
      <c r="BA77" s="182" t="str">
        <f>IF(LinkRpt!E$4=LinkRpt!E$2,VLOOKUP(LinkRpt!$A73,Rpt,LinkRpt!E$2+1),"")</f>
        <v/>
      </c>
      <c r="BB77" s="182">
        <f>IF(LinkRpt!F$4=LinkRpt!F$2,VLOOKUP(LinkRpt!$A73,Rpt,LinkRpt!F$2+1),"")</f>
        <v>0</v>
      </c>
      <c r="BC77" s="182">
        <f>IF(LinkRpt!G$4=LinkRpt!G$2,VLOOKUP(LinkRpt!$A73,Rpt,LinkRpt!G$2+1),"")</f>
        <v>0</v>
      </c>
      <c r="BD77" s="182">
        <f>IF(LinkRpt!H$4=LinkRpt!H$2,VLOOKUP(LinkRpt!$A73,Rpt,LinkRpt!H$2+1),"")</f>
        <v>0</v>
      </c>
      <c r="BE77" s="182" t="str">
        <f>IF(LinkRpt!I$4=LinkRpt!I$2,VLOOKUP(LinkRpt!$A73,Rpt,LinkRpt!I$2+1),"")</f>
        <v/>
      </c>
      <c r="BF77" s="182" t="str">
        <f>IF(LinkRpt!J$4=LinkRpt!J$2,VLOOKUP(LinkRpt!$A73,Rpt,LinkRpt!J$2+1),"")</f>
        <v/>
      </c>
      <c r="BG77" s="182" t="str">
        <f>IF(LinkRpt!K$4=LinkRpt!K$2,VLOOKUP(LinkRpt!$A73,Rpt,LinkRpt!K$2+1),"")</f>
        <v/>
      </c>
      <c r="BH77" s="182" t="str">
        <f>IF(LinkRpt!L$4=LinkRpt!L$2,VLOOKUP(LinkRpt!$A73,Rpt,LinkRpt!L$2+1),"")</f>
        <v/>
      </c>
      <c r="BI77" s="182" t="str">
        <f>IF(LinkRpt!M$4=LinkRpt!M$2,VLOOKUP(LinkRpt!$A73,Rpt,LinkRpt!M$2+1),"")</f>
        <v/>
      </c>
      <c r="BJ77" s="182" t="str">
        <f>IF(LinkRpt!N$4=LinkRpt!N$2,VLOOKUP(LinkRpt!$A73,Rpt,LinkRpt!N$2+1),"")</f>
        <v/>
      </c>
      <c r="BK77" s="182" t="str">
        <f>IF(LinkRpt!O$4=LinkRpt!O$2,VLOOKUP(LinkRpt!$A73,Rpt,LinkRpt!O$2+1),"")</f>
        <v/>
      </c>
      <c r="BL77" s="182" t="str">
        <f>IF(LinkRpt!P$4=LinkRpt!P$2,VLOOKUP(LinkRpt!$A73,Rpt,LinkRpt!P$2+1),"")</f>
        <v/>
      </c>
      <c r="BM77" s="182" t="str">
        <f>IF(LinkRpt!Q$4=LinkRpt!Q$2,VLOOKUP(LinkRpt!$A73,Rpt,LinkRpt!Q$2+1),"")</f>
        <v/>
      </c>
      <c r="BN77" s="182" t="str">
        <f>IF(LinkRpt!R$4=LinkRpt!R$2,VLOOKUP(LinkRpt!$A73,Rpt,LinkRpt!R$2+1),"")</f>
        <v/>
      </c>
      <c r="BO77" s="182" t="str">
        <f>IF(LinkRpt!S$4=LinkRpt!S$2,VLOOKUP(LinkRpt!$A73,Rpt,LinkRpt!S$2+1),"")</f>
        <v/>
      </c>
      <c r="BP77" s="182" t="str">
        <f>IF(LinkRpt!T$4=LinkRpt!T$2,VLOOKUP(LinkRpt!$A73,Rpt,LinkRpt!T$2+1),"")</f>
        <v/>
      </c>
      <c r="BQ77" s="182" t="str">
        <f>IF(LinkRpt!U$4=LinkRpt!U$2,VLOOKUP(LinkRpt!$A73,Rpt,LinkRpt!U$2+1),"")</f>
        <v/>
      </c>
      <c r="BR77" s="182" t="str">
        <f>IF(LinkRpt!V$4=LinkRpt!V$2,VLOOKUP(LinkRpt!$A73,Rpt,LinkRpt!V$2+1),"")</f>
        <v/>
      </c>
      <c r="BS77" s="182" t="str">
        <f>IF(LinkRpt!W$4=LinkRpt!W$2,VLOOKUP(LinkRpt!$A73,Rpt,LinkRpt!W$2+1),"")</f>
        <v/>
      </c>
      <c r="BT77" s="182" t="str">
        <f>IF(LinkRpt!X$4=LinkRpt!X$2,VLOOKUP(LinkRpt!$A73,Rpt,LinkRpt!X$2+1),"")</f>
        <v/>
      </c>
      <c r="BU77" s="182" t="str">
        <f>IF(LinkRpt!Y$4=LinkRpt!Y$2,VLOOKUP(LinkRpt!$A73,Rpt,LinkRpt!Y$2+1),"")</f>
        <v/>
      </c>
      <c r="BV77" s="182" t="str">
        <f>IF(LinkRpt!Z$4=LinkRpt!Z$2,VLOOKUP(LinkRpt!$A73,Rpt,LinkRpt!Z$2+1),"")</f>
        <v/>
      </c>
      <c r="BW77" s="182" t="str">
        <f>IF(LinkRpt!AA$4=LinkRpt!AA$2,VLOOKUP(LinkRpt!$A73,Rpt,LinkRpt!AA$2+1),"")</f>
        <v/>
      </c>
      <c r="BX77" s="182" t="str">
        <f>IF(LinkRpt!AB$4=LinkRpt!AB$2,VLOOKUP(LinkRpt!$A73,Rpt,LinkRpt!AB$2+1),"")</f>
        <v/>
      </c>
      <c r="BY77" s="182" t="str">
        <f>IF(LinkRpt!AC$4=LinkRpt!AC$2,VLOOKUP(LinkRpt!$A73,Rpt,LinkRpt!AC$2+1),"")</f>
        <v/>
      </c>
      <c r="BZ77" s="182" t="str">
        <f>IF(LinkRpt!AD$4=LinkRpt!AD$2,VLOOKUP(LinkRpt!$A73,Rpt,LinkRpt!AD$2+1),"")</f>
        <v/>
      </c>
      <c r="CA77" s="182" t="str">
        <f>IF(LinkRpt!AE$4=LinkRpt!AE$2,VLOOKUP(LinkRpt!$A73,Rpt,LinkRpt!AE$2+1),"")</f>
        <v/>
      </c>
      <c r="CB77" s="182">
        <f t="shared" si="15"/>
        <v>57080</v>
      </c>
      <c r="CC77" s="15">
        <v>1500</v>
      </c>
      <c r="CD77" s="16">
        <v>1500</v>
      </c>
      <c r="CE77" s="15">
        <v>1000</v>
      </c>
      <c r="CF77" s="16">
        <v>1000</v>
      </c>
      <c r="CG77" s="15">
        <v>5000</v>
      </c>
      <c r="CH77" s="16">
        <v>5000</v>
      </c>
      <c r="CI77" s="15">
        <v>8000</v>
      </c>
      <c r="CJ77" s="16">
        <f>1500+0</f>
        <v>1500</v>
      </c>
      <c r="CK77" s="15"/>
      <c r="CL77" s="16"/>
      <c r="CM77" s="18">
        <v>4620</v>
      </c>
      <c r="CN77" s="16">
        <v>0</v>
      </c>
      <c r="CO77" s="18">
        <v>4620</v>
      </c>
      <c r="CP77" s="16">
        <v>0</v>
      </c>
      <c r="CQ77" s="18">
        <v>4620</v>
      </c>
      <c r="CR77" s="16">
        <v>0</v>
      </c>
      <c r="CS77" s="18">
        <v>4620</v>
      </c>
      <c r="CT77" s="16">
        <v>24980</v>
      </c>
      <c r="CU77" s="18">
        <v>4620</v>
      </c>
      <c r="CV77" s="16">
        <v>4620</v>
      </c>
      <c r="CW77" s="18">
        <v>4620</v>
      </c>
      <c r="CX77" s="16"/>
      <c r="CY77" s="18">
        <v>4620</v>
      </c>
      <c r="CZ77" s="16"/>
      <c r="DA77" s="18">
        <v>4620</v>
      </c>
      <c r="DB77" s="16"/>
      <c r="DC77" s="18">
        <v>4620</v>
      </c>
      <c r="DD77" s="16">
        <v>18480</v>
      </c>
      <c r="DE77" s="85"/>
      <c r="DF77" s="16"/>
      <c r="DG77" s="85"/>
      <c r="DH77" s="16"/>
      <c r="DI77" s="85"/>
      <c r="DJ77" s="16"/>
      <c r="DK77" s="82"/>
      <c r="DL77" s="85"/>
      <c r="DM77" s="16"/>
      <c r="DN77" s="85"/>
      <c r="DO77" s="16"/>
      <c r="DP77" s="85"/>
      <c r="DQ77" s="16"/>
      <c r="DR77" s="85"/>
      <c r="DS77" s="16"/>
      <c r="DT77" s="85"/>
      <c r="DU77" s="16"/>
      <c r="DV77" s="85"/>
      <c r="DW77" s="16"/>
      <c r="DX77" s="85"/>
      <c r="DY77" s="16"/>
      <c r="DZ77" s="85"/>
      <c r="EA77" s="16"/>
      <c r="EB77" s="85"/>
      <c r="EC77" s="16"/>
      <c r="ED77" s="85"/>
      <c r="EE77" s="16"/>
      <c r="EF77" s="85"/>
      <c r="EG77" s="16"/>
      <c r="EH77" s="17"/>
      <c r="EI77" s="16"/>
      <c r="EJ77" s="19"/>
      <c r="EK77" s="17"/>
      <c r="EL77" s="16"/>
      <c r="EM77" s="17"/>
      <c r="EN77" s="16"/>
      <c r="EO77" s="17"/>
      <c r="EP77" s="16"/>
      <c r="EQ77" s="17"/>
      <c r="ER77" s="16"/>
      <c r="ES77" s="17"/>
      <c r="ET77" s="16"/>
      <c r="EU77" s="17"/>
      <c r="EV77" s="16"/>
      <c r="EW77" s="15"/>
      <c r="EX77" s="16"/>
      <c r="EY77" s="15"/>
      <c r="EZ77" s="16"/>
      <c r="FA77" s="15"/>
      <c r="FB77" s="16"/>
      <c r="FC77" s="15"/>
      <c r="FD77" s="16"/>
      <c r="FE77" s="15"/>
      <c r="FF77" s="16"/>
      <c r="FG77" s="15"/>
      <c r="FH77" s="16"/>
      <c r="FI77" s="20">
        <f t="shared" si="11"/>
        <v>57080</v>
      </c>
      <c r="FJ77" s="20">
        <f t="shared" si="12"/>
        <v>57080</v>
      </c>
      <c r="FK77" s="21">
        <f t="shared" si="13"/>
        <v>0</v>
      </c>
      <c r="FL77" s="1" t="str">
        <f t="shared" si="16"/>
        <v/>
      </c>
    </row>
    <row r="78" spans="1:168" ht="25.5" customHeight="1">
      <c r="A78" s="239">
        <v>2200070</v>
      </c>
      <c r="B78" s="25" t="s">
        <v>146</v>
      </c>
      <c r="C78" s="239" t="s">
        <v>147</v>
      </c>
      <c r="D78" s="9" t="s">
        <v>1414</v>
      </c>
      <c r="E78" s="9" t="s">
        <v>1412</v>
      </c>
      <c r="F78" s="10" t="s">
        <v>148</v>
      </c>
      <c r="G78" s="144"/>
      <c r="H78" s="24" t="s">
        <v>1554</v>
      </c>
      <c r="I78" s="318"/>
      <c r="J78" s="160"/>
      <c r="K78" s="12">
        <v>3300</v>
      </c>
      <c r="L78" s="84" t="s">
        <v>1564</v>
      </c>
      <c r="M78" s="246">
        <f t="shared" si="9"/>
        <v>36290</v>
      </c>
      <c r="N78" s="14">
        <f t="shared" si="14"/>
        <v>2310</v>
      </c>
      <c r="O78" s="15">
        <v>1500</v>
      </c>
      <c r="P78" s="15">
        <v>1000</v>
      </c>
      <c r="Q78" s="15">
        <v>5000</v>
      </c>
      <c r="R78" s="15">
        <v>8000</v>
      </c>
      <c r="S78" s="182"/>
      <c r="T78" s="16">
        <v>1500</v>
      </c>
      <c r="U78" s="16">
        <v>1000</v>
      </c>
      <c r="V78" s="16">
        <v>5000</v>
      </c>
      <c r="W78" s="16">
        <v>8000</v>
      </c>
      <c r="X78" s="182"/>
      <c r="Y78" s="16">
        <f>IF(($CB78-SUM($T78:X78))&gt;=$K78*0.7,$K78*0.7,($CB78-SUM($T78:X78)))</f>
        <v>2310</v>
      </c>
      <c r="Z78" s="16">
        <f>IF(($CB78-SUM($T78:Y78))&gt;=$K78*0.7,$K78*0.7,($CB78-SUM($T78:Y78)))</f>
        <v>2310</v>
      </c>
      <c r="AA78" s="16">
        <f>IF(($CB78-SUM($T78:Z78))&gt;=$K78*0.7,$K78*0.7,($CB78-SUM($T78:Z78)))</f>
        <v>2310</v>
      </c>
      <c r="AB78" s="16">
        <f>IF(($CB78-SUM($T78:AA78))&gt;=$K78*0.7,$K78*0.7,($CB78-SUM($T78:AA78)))</f>
        <v>2310</v>
      </c>
      <c r="AC78" s="16">
        <f>IF(($CB78-SUM($T78:AB78))&gt;=$K78*0.7,$K78*0.7,($CB78-SUM($T78:AB78)))</f>
        <v>2310</v>
      </c>
      <c r="AD78" s="16">
        <f>IF(($CB78-SUM($T78:AC78))&gt;=$K78*0.7,$K78*0.7,($CB78-SUM($T78:AC78)))</f>
        <v>2310</v>
      </c>
      <c r="AE78" s="16">
        <f>IF(($CB78-SUM($T78:AD78))&gt;=$K78*0.7,$K78*0.7,($CB78-SUM($T78:AD78)))</f>
        <v>2310</v>
      </c>
      <c r="AF78" s="16">
        <f>IF(($CB78-SUM($T78:AE78))&gt;=$K78*0.7,$K78*0.7,($CB78-SUM($T78:AE78)))</f>
        <v>2310</v>
      </c>
      <c r="AG78" s="16">
        <f>IF(($CB78-SUM($T78:AF78))&gt;=$K78*0.7,$K78*0.7,($CB78-SUM($T78:AF78)))</f>
        <v>0</v>
      </c>
      <c r="AH78" s="16">
        <f>IF(($CB78-SUM($T78:AG78))&gt;=$K78*0.7,$K78*0.7,($CB78-SUM($T78:AG78)))</f>
        <v>0</v>
      </c>
      <c r="AI78" s="16">
        <f>IF(($CB78-SUM($T78:AH78))&gt;=$K78*0.7,$K78*0.7,($CB78-SUM($T78:AH78)))</f>
        <v>0</v>
      </c>
      <c r="AJ78" s="16">
        <f>IF(($CB78-SUM($T78:AI78))&gt;=$K78*0.7,$K78*0.7,($CB78-SUM($T78:AI78)))</f>
        <v>0</v>
      </c>
      <c r="AK78" s="16">
        <f>IF(($CB78-SUM($T78:AJ78))&gt;=$K78*0.7,$K78*0.7,($CB78-SUM($T78:AJ78)))</f>
        <v>0</v>
      </c>
      <c r="AL78" s="16">
        <f>IF(($CB78-SUM($T78:AK78))&gt;=$K78*0.7,$K78*0.7,($CB78-SUM($T78:AK78)))</f>
        <v>0</v>
      </c>
      <c r="AM78" s="16">
        <f>IF(($CB78-SUM($T78:AL78))&gt;=$K78*0.7,$K78*0.7,($CB78-SUM($T78:AL78)))</f>
        <v>0</v>
      </c>
      <c r="AN78" s="16">
        <f>IF(($CB78-SUM($T78:AM78))&gt;=$K78*0.7,$K78*0.7,($CB78-SUM($T78:AM78)))</f>
        <v>0</v>
      </c>
      <c r="AO78" s="16">
        <f>IF(($CB78-SUM($T78:AN78))&gt;=$K78*0.7,$K78*0.7,($CB78-SUM($T78:AN78)))</f>
        <v>0</v>
      </c>
      <c r="AP78" s="16">
        <f>IF(($CB78-SUM($T78:AO78))&gt;=$K78*0.7,$K78*0.7,($CB78-SUM($T78:AO78)))</f>
        <v>0</v>
      </c>
      <c r="AQ78" s="16">
        <f>IF(($CB78-SUM($T78:AP78))&gt;=$K78*0.7,$K78*0.7,($CB78-SUM($T78:AP78)))</f>
        <v>0</v>
      </c>
      <c r="AR78" s="16">
        <f>IF(($CB78-SUM($T78:AQ78))&gt;=$K78*0.7,$K78*0.7,($CB78-SUM($T78:AQ78)))</f>
        <v>0</v>
      </c>
      <c r="AS78" s="16">
        <f>IF(($CB78-SUM($T78:AR78))&gt;=$K78*0.7,$K78*0.7,($CB78-SUM($T78:AR78)))</f>
        <v>0</v>
      </c>
      <c r="AT78" s="16">
        <f>IF(($CB78-SUM($T78:AS78))&gt;=$K78*0.7,$K78*0.7,($CB78-SUM($T78:AS78)))</f>
        <v>0</v>
      </c>
      <c r="AU78" s="16">
        <f>IF(($CB78-SUM($T78:AT78))&gt;=$K78*0.7,$K78*0.7,($CB78-SUM($T78:AT78)))</f>
        <v>0</v>
      </c>
      <c r="AV78" s="16">
        <f>IF(($CB78-SUM($T78:AU78))&gt;=$K78*0.7,$K78*0.7,($CB78-SUM($T78:AU78)))</f>
        <v>0</v>
      </c>
      <c r="AW78" s="182">
        <f t="shared" si="10"/>
        <v>33980</v>
      </c>
      <c r="AX78" s="182">
        <f>IF(LinkRpt!B$4=LinkRpt!B$2,VLOOKUP(LinkRpt!$A74,Rpt,LinkRpt!B$2+1),"")</f>
        <v>33980</v>
      </c>
      <c r="AY78" s="182">
        <f>IF(LinkRpt!C$4=LinkRpt!C$2,VLOOKUP(LinkRpt!$A74,Rpt,LinkRpt!C$2+1),"")</f>
        <v>0</v>
      </c>
      <c r="AZ78" s="182">
        <f>IF(LinkRpt!D$4=LinkRpt!D$2,VLOOKUP(LinkRpt!$A74,Rpt,LinkRpt!D$2+1),"")</f>
        <v>0</v>
      </c>
      <c r="BA78" s="182" t="str">
        <f>IF(LinkRpt!E$4=LinkRpt!E$2,VLOOKUP(LinkRpt!$A74,Rpt,LinkRpt!E$2+1),"")</f>
        <v/>
      </c>
      <c r="BB78" s="182">
        <f>IF(LinkRpt!F$4=LinkRpt!F$2,VLOOKUP(LinkRpt!$A74,Rpt,LinkRpt!F$2+1),"")</f>
        <v>0</v>
      </c>
      <c r="BC78" s="182">
        <f>IF(LinkRpt!G$4=LinkRpt!G$2,VLOOKUP(LinkRpt!$A74,Rpt,LinkRpt!G$2+1),"")</f>
        <v>0</v>
      </c>
      <c r="BD78" s="182">
        <f>IF(LinkRpt!H$4=LinkRpt!H$2,VLOOKUP(LinkRpt!$A74,Rpt,LinkRpt!H$2+1),"")</f>
        <v>0</v>
      </c>
      <c r="BE78" s="182" t="str">
        <f>IF(LinkRpt!I$4=LinkRpt!I$2,VLOOKUP(LinkRpt!$A74,Rpt,LinkRpt!I$2+1),"")</f>
        <v/>
      </c>
      <c r="BF78" s="182" t="str">
        <f>IF(LinkRpt!J$4=LinkRpt!J$2,VLOOKUP(LinkRpt!$A74,Rpt,LinkRpt!J$2+1),"")</f>
        <v/>
      </c>
      <c r="BG78" s="182" t="str">
        <f>IF(LinkRpt!K$4=LinkRpt!K$2,VLOOKUP(LinkRpt!$A74,Rpt,LinkRpt!K$2+1),"")</f>
        <v/>
      </c>
      <c r="BH78" s="182" t="str">
        <f>IF(LinkRpt!L$4=LinkRpt!L$2,VLOOKUP(LinkRpt!$A74,Rpt,LinkRpt!L$2+1),"")</f>
        <v/>
      </c>
      <c r="BI78" s="182" t="str">
        <f>IF(LinkRpt!M$4=LinkRpt!M$2,VLOOKUP(LinkRpt!$A74,Rpt,LinkRpt!M$2+1),"")</f>
        <v/>
      </c>
      <c r="BJ78" s="182" t="str">
        <f>IF(LinkRpt!N$4=LinkRpt!N$2,VLOOKUP(LinkRpt!$A74,Rpt,LinkRpt!N$2+1),"")</f>
        <v/>
      </c>
      <c r="BK78" s="182" t="str">
        <f>IF(LinkRpt!O$4=LinkRpt!O$2,VLOOKUP(LinkRpt!$A74,Rpt,LinkRpt!O$2+1),"")</f>
        <v/>
      </c>
      <c r="BL78" s="182" t="str">
        <f>IF(LinkRpt!P$4=LinkRpt!P$2,VLOOKUP(LinkRpt!$A74,Rpt,LinkRpt!P$2+1),"")</f>
        <v/>
      </c>
      <c r="BM78" s="182" t="str">
        <f>IF(LinkRpt!Q$4=LinkRpt!Q$2,VLOOKUP(LinkRpt!$A74,Rpt,LinkRpt!Q$2+1),"")</f>
        <v/>
      </c>
      <c r="BN78" s="182" t="str">
        <f>IF(LinkRpt!R$4=LinkRpt!R$2,VLOOKUP(LinkRpt!$A74,Rpt,LinkRpt!R$2+1),"")</f>
        <v/>
      </c>
      <c r="BO78" s="182" t="str">
        <f>IF(LinkRpt!S$4=LinkRpt!S$2,VLOOKUP(LinkRpt!$A74,Rpt,LinkRpt!S$2+1),"")</f>
        <v/>
      </c>
      <c r="BP78" s="182" t="str">
        <f>IF(LinkRpt!T$4=LinkRpt!T$2,VLOOKUP(LinkRpt!$A74,Rpt,LinkRpt!T$2+1),"")</f>
        <v/>
      </c>
      <c r="BQ78" s="182" t="str">
        <f>IF(LinkRpt!U$4=LinkRpt!U$2,VLOOKUP(LinkRpt!$A74,Rpt,LinkRpt!U$2+1),"")</f>
        <v/>
      </c>
      <c r="BR78" s="182" t="str">
        <f>IF(LinkRpt!V$4=LinkRpt!V$2,VLOOKUP(LinkRpt!$A74,Rpt,LinkRpt!V$2+1),"")</f>
        <v/>
      </c>
      <c r="BS78" s="182" t="str">
        <f>IF(LinkRpt!W$4=LinkRpt!W$2,VLOOKUP(LinkRpt!$A74,Rpt,LinkRpt!W$2+1),"")</f>
        <v/>
      </c>
      <c r="BT78" s="182" t="str">
        <f>IF(LinkRpt!X$4=LinkRpt!X$2,VLOOKUP(LinkRpt!$A74,Rpt,LinkRpt!X$2+1),"")</f>
        <v/>
      </c>
      <c r="BU78" s="182" t="str">
        <f>IF(LinkRpt!Y$4=LinkRpt!Y$2,VLOOKUP(LinkRpt!$A74,Rpt,LinkRpt!Y$2+1),"")</f>
        <v/>
      </c>
      <c r="BV78" s="182" t="str">
        <f>IF(LinkRpt!Z$4=LinkRpt!Z$2,VLOOKUP(LinkRpt!$A74,Rpt,LinkRpt!Z$2+1),"")</f>
        <v/>
      </c>
      <c r="BW78" s="182" t="str">
        <f>IF(LinkRpt!AA$4=LinkRpt!AA$2,VLOOKUP(LinkRpt!$A74,Rpt,LinkRpt!AA$2+1),"")</f>
        <v/>
      </c>
      <c r="BX78" s="182" t="str">
        <f>IF(LinkRpt!AB$4=LinkRpt!AB$2,VLOOKUP(LinkRpt!$A74,Rpt,LinkRpt!AB$2+1),"")</f>
        <v/>
      </c>
      <c r="BY78" s="182" t="str">
        <f>IF(LinkRpt!AC$4=LinkRpt!AC$2,VLOOKUP(LinkRpt!$A74,Rpt,LinkRpt!AC$2+1),"")</f>
        <v/>
      </c>
      <c r="BZ78" s="182" t="str">
        <f>IF(LinkRpt!AD$4=LinkRpt!AD$2,VLOOKUP(LinkRpt!$A74,Rpt,LinkRpt!AD$2+1),"")</f>
        <v/>
      </c>
      <c r="CA78" s="182" t="str">
        <f>IF(LinkRpt!AE$4=LinkRpt!AE$2,VLOOKUP(LinkRpt!$A74,Rpt,LinkRpt!AE$2+1),"")</f>
        <v/>
      </c>
      <c r="CB78" s="182">
        <f t="shared" si="15"/>
        <v>33980</v>
      </c>
      <c r="CC78" s="15">
        <v>1500</v>
      </c>
      <c r="CD78" s="16">
        <v>1500</v>
      </c>
      <c r="CE78" s="15">
        <v>1000</v>
      </c>
      <c r="CF78" s="16">
        <v>1000</v>
      </c>
      <c r="CG78" s="15">
        <v>5000</v>
      </c>
      <c r="CH78" s="16">
        <v>5000</v>
      </c>
      <c r="CI78" s="15">
        <v>8000</v>
      </c>
      <c r="CJ78" s="16">
        <v>1500</v>
      </c>
      <c r="CK78" s="17"/>
      <c r="CL78" s="16"/>
      <c r="CM78" s="15"/>
      <c r="CN78" s="16"/>
      <c r="CO78" s="18">
        <v>2310</v>
      </c>
      <c r="CP78" s="16"/>
      <c r="CQ78" s="18">
        <v>2310</v>
      </c>
      <c r="CR78" s="16"/>
      <c r="CS78" s="18">
        <v>2310</v>
      </c>
      <c r="CT78" s="16"/>
      <c r="CU78" s="18">
        <v>2310</v>
      </c>
      <c r="CV78" s="16">
        <v>15740</v>
      </c>
      <c r="CW78" s="18">
        <v>2310</v>
      </c>
      <c r="CX78" s="16"/>
      <c r="CY78" s="18">
        <v>2310</v>
      </c>
      <c r="CZ78" s="16"/>
      <c r="DA78" s="18">
        <v>2310</v>
      </c>
      <c r="DB78" s="16"/>
      <c r="DC78" s="18">
        <v>2310</v>
      </c>
      <c r="DD78" s="16">
        <v>9240</v>
      </c>
      <c r="DE78" s="18">
        <v>2310</v>
      </c>
      <c r="DF78" s="16"/>
      <c r="DG78" s="17"/>
      <c r="DH78" s="16"/>
      <c r="DI78" s="17"/>
      <c r="DJ78" s="16"/>
      <c r="DK78" s="82"/>
      <c r="DL78" s="85"/>
      <c r="DM78" s="16"/>
      <c r="DN78" s="85"/>
      <c r="DO78" s="16"/>
      <c r="DP78" s="85"/>
      <c r="DQ78" s="16"/>
      <c r="DR78" s="85"/>
      <c r="DS78" s="16"/>
      <c r="DT78" s="85"/>
      <c r="DU78" s="16"/>
      <c r="DV78" s="85"/>
      <c r="DW78" s="16"/>
      <c r="DX78" s="85"/>
      <c r="DY78" s="16"/>
      <c r="DZ78" s="85"/>
      <c r="EA78" s="16"/>
      <c r="EB78" s="85"/>
      <c r="EC78" s="16"/>
      <c r="ED78" s="85"/>
      <c r="EE78" s="16"/>
      <c r="EF78" s="85"/>
      <c r="EG78" s="16"/>
      <c r="EH78" s="17"/>
      <c r="EI78" s="16"/>
      <c r="EJ78" s="19"/>
      <c r="EK78" s="17"/>
      <c r="EL78" s="16"/>
      <c r="EM78" s="17"/>
      <c r="EN78" s="16"/>
      <c r="EO78" s="17"/>
      <c r="EP78" s="16"/>
      <c r="EQ78" s="17"/>
      <c r="ER78" s="16"/>
      <c r="ES78" s="17"/>
      <c r="ET78" s="16"/>
      <c r="EU78" s="17"/>
      <c r="EV78" s="16"/>
      <c r="EW78" s="15"/>
      <c r="EX78" s="16"/>
      <c r="EY78" s="15"/>
      <c r="EZ78" s="16"/>
      <c r="FA78" s="15"/>
      <c r="FB78" s="16"/>
      <c r="FC78" s="15"/>
      <c r="FD78" s="16"/>
      <c r="FE78" s="15"/>
      <c r="FF78" s="16"/>
      <c r="FG78" s="15"/>
      <c r="FH78" s="16"/>
      <c r="FI78" s="20">
        <f t="shared" si="11"/>
        <v>36290</v>
      </c>
      <c r="FJ78" s="20">
        <f t="shared" si="12"/>
        <v>33980</v>
      </c>
      <c r="FK78" s="21">
        <f t="shared" si="13"/>
        <v>2310</v>
      </c>
      <c r="FL78" s="1" t="str">
        <f t="shared" si="16"/>
        <v/>
      </c>
    </row>
    <row r="79" spans="1:168" ht="25.5" customHeight="1">
      <c r="A79" s="239">
        <v>2200071</v>
      </c>
      <c r="B79" s="25" t="s">
        <v>658</v>
      </c>
      <c r="C79" s="239" t="s">
        <v>659</v>
      </c>
      <c r="D79" s="9" t="s">
        <v>1414</v>
      </c>
      <c r="E79" s="9" t="s">
        <v>1411</v>
      </c>
      <c r="F79" s="83" t="s">
        <v>660</v>
      </c>
      <c r="G79" s="22" t="s">
        <v>383</v>
      </c>
      <c r="H79" s="24" t="s">
        <v>1417</v>
      </c>
      <c r="I79" s="318"/>
      <c r="J79" s="24"/>
      <c r="K79" s="62">
        <v>6200</v>
      </c>
      <c r="L79" s="24" t="s">
        <v>1564</v>
      </c>
      <c r="M79" s="246">
        <f t="shared" si="9"/>
        <v>54560</v>
      </c>
      <c r="N79" s="14">
        <f t="shared" si="14"/>
        <v>560</v>
      </c>
      <c r="O79" s="15">
        <v>1500</v>
      </c>
      <c r="P79" s="15">
        <v>1000</v>
      </c>
      <c r="Q79" s="15">
        <v>5000</v>
      </c>
      <c r="R79" s="15">
        <v>8000</v>
      </c>
      <c r="S79" s="182"/>
      <c r="T79" s="16">
        <v>1500</v>
      </c>
      <c r="U79" s="16">
        <v>1000</v>
      </c>
      <c r="V79" s="16">
        <v>5000</v>
      </c>
      <c r="W79" s="16">
        <v>8000</v>
      </c>
      <c r="X79" s="182"/>
      <c r="Y79" s="16">
        <f>IF(($CB79-SUM($T79:X79))&gt;=$K79*0.7,$K79*0.7,($CB79-SUM($T79:X79)))</f>
        <v>4340</v>
      </c>
      <c r="Z79" s="16">
        <f>IF(($CB79-SUM($T79:Y79))&gt;=$K79*0.7,$K79*0.7,($CB79-SUM($T79:Y79)))</f>
        <v>4340</v>
      </c>
      <c r="AA79" s="16">
        <f>IF(($CB79-SUM($T79:Z79))&gt;=$K79*0.7,$K79*0.7,($CB79-SUM($T79:Z79)))</f>
        <v>4340</v>
      </c>
      <c r="AB79" s="16">
        <f>IF(($CB79-SUM($T79:AA79))&gt;=$K79*0.7,$K79*0.7,($CB79-SUM($T79:AA79)))</f>
        <v>4340</v>
      </c>
      <c r="AC79" s="16">
        <f>IF(($CB79-SUM($T79:AB79))&gt;=$K79*0.7,$K79*0.7,($CB79-SUM($T79:AB79)))</f>
        <v>4340</v>
      </c>
      <c r="AD79" s="16">
        <f>IF(($CB79-SUM($T79:AC79))&gt;=$K79*0.7,$K79*0.7,($CB79-SUM($T79:AC79)))</f>
        <v>4340</v>
      </c>
      <c r="AE79" s="16">
        <f>IF(($CB79-SUM($T79:AD79))&gt;=$K79*0.7,$K79*0.7,($CB79-SUM($T79:AD79)))</f>
        <v>4340</v>
      </c>
      <c r="AF79" s="16">
        <f>IF(($CB79-SUM($T79:AE79))&gt;=$K79*0.7,$K79*0.7,($CB79-SUM($T79:AE79)))</f>
        <v>4340</v>
      </c>
      <c r="AG79" s="16">
        <f>IF(($CB79-SUM($T79:AF79))&gt;=$K79*0.7,$K79*0.7,($CB79-SUM($T79:AF79)))</f>
        <v>3780</v>
      </c>
      <c r="AH79" s="16">
        <f>IF(($CB79-SUM($T79:AG79))&gt;=$K79*0.7,$K79*0.7,($CB79-SUM($T79:AG79)))</f>
        <v>0</v>
      </c>
      <c r="AI79" s="16">
        <f>IF(($CB79-SUM($T79:AH79))&gt;=$K79*0.7,$K79*0.7,($CB79-SUM($T79:AH79)))</f>
        <v>0</v>
      </c>
      <c r="AJ79" s="16">
        <f>IF(($CB79-SUM($T79:AI79))&gt;=$K79*0.7,$K79*0.7,($CB79-SUM($T79:AI79)))</f>
        <v>0</v>
      </c>
      <c r="AK79" s="16">
        <f>IF(($CB79-SUM($T79:AJ79))&gt;=$K79*0.7,$K79*0.7,($CB79-SUM($T79:AJ79)))</f>
        <v>0</v>
      </c>
      <c r="AL79" s="16">
        <f>IF(($CB79-SUM($T79:AK79))&gt;=$K79*0.7,$K79*0.7,($CB79-SUM($T79:AK79)))</f>
        <v>0</v>
      </c>
      <c r="AM79" s="16">
        <f>IF(($CB79-SUM($T79:AL79))&gt;=$K79*0.7,$K79*0.7,($CB79-SUM($T79:AL79)))</f>
        <v>0</v>
      </c>
      <c r="AN79" s="16">
        <f>IF(($CB79-SUM($T79:AM79))&gt;=$K79*0.7,$K79*0.7,($CB79-SUM($T79:AM79)))</f>
        <v>0</v>
      </c>
      <c r="AO79" s="16">
        <f>IF(($CB79-SUM($T79:AN79))&gt;=$K79*0.7,$K79*0.7,($CB79-SUM($T79:AN79)))</f>
        <v>0</v>
      </c>
      <c r="AP79" s="16">
        <f>IF(($CB79-SUM($T79:AO79))&gt;=$K79*0.7,$K79*0.7,($CB79-SUM($T79:AO79)))</f>
        <v>0</v>
      </c>
      <c r="AQ79" s="16">
        <f>IF(($CB79-SUM($T79:AP79))&gt;=$K79*0.7,$K79*0.7,($CB79-SUM($T79:AP79)))</f>
        <v>0</v>
      </c>
      <c r="AR79" s="16">
        <f>IF(($CB79-SUM($T79:AQ79))&gt;=$K79*0.7,$K79*0.7,($CB79-SUM($T79:AQ79)))</f>
        <v>0</v>
      </c>
      <c r="AS79" s="16">
        <f>IF(($CB79-SUM($T79:AR79))&gt;=$K79*0.7,$K79*0.7,($CB79-SUM($T79:AR79)))</f>
        <v>0</v>
      </c>
      <c r="AT79" s="16">
        <f>IF(($CB79-SUM($T79:AS79))&gt;=$K79*0.7,$K79*0.7,($CB79-SUM($T79:AS79)))</f>
        <v>0</v>
      </c>
      <c r="AU79" s="16">
        <f>IF(($CB79-SUM($T79:AT79))&gt;=$K79*0.7,$K79*0.7,($CB79-SUM($T79:AT79)))</f>
        <v>0</v>
      </c>
      <c r="AV79" s="16">
        <f>IF(($CB79-SUM($T79:AU79))&gt;=$K79*0.7,$K79*0.7,($CB79-SUM($T79:AU79)))</f>
        <v>0</v>
      </c>
      <c r="AW79" s="182">
        <f t="shared" si="10"/>
        <v>54000</v>
      </c>
      <c r="AX79" s="182">
        <f>IF(LinkRpt!B$4=LinkRpt!B$2,VLOOKUP(LinkRpt!$A75,Rpt,LinkRpt!B$2+1),"")</f>
        <v>54000</v>
      </c>
      <c r="AY79" s="182">
        <f>IF(LinkRpt!C$4=LinkRpt!C$2,VLOOKUP(LinkRpt!$A75,Rpt,LinkRpt!C$2+1),"")</f>
        <v>0</v>
      </c>
      <c r="AZ79" s="182">
        <f>IF(LinkRpt!D$4=LinkRpt!D$2,VLOOKUP(LinkRpt!$A75,Rpt,LinkRpt!D$2+1),"")</f>
        <v>0</v>
      </c>
      <c r="BA79" s="182" t="str">
        <f>IF(LinkRpt!E$4=LinkRpt!E$2,VLOOKUP(LinkRpt!$A75,Rpt,LinkRpt!E$2+1),"")</f>
        <v/>
      </c>
      <c r="BB79" s="182">
        <f>IF(LinkRpt!F$4=LinkRpt!F$2,VLOOKUP(LinkRpt!$A75,Rpt,LinkRpt!F$2+1),"")</f>
        <v>0</v>
      </c>
      <c r="BC79" s="182">
        <f>IF(LinkRpt!G$4=LinkRpt!G$2,VLOOKUP(LinkRpt!$A75,Rpt,LinkRpt!G$2+1),"")</f>
        <v>0</v>
      </c>
      <c r="BD79" s="182">
        <f>IF(LinkRpt!H$4=LinkRpt!H$2,VLOOKUP(LinkRpt!$A75,Rpt,LinkRpt!H$2+1),"")</f>
        <v>0</v>
      </c>
      <c r="BE79" s="182" t="str">
        <f>IF(LinkRpt!I$4=LinkRpt!I$2,VLOOKUP(LinkRpt!$A75,Rpt,LinkRpt!I$2+1),"")</f>
        <v/>
      </c>
      <c r="BF79" s="182" t="str">
        <f>IF(LinkRpt!J$4=LinkRpt!J$2,VLOOKUP(LinkRpt!$A75,Rpt,LinkRpt!J$2+1),"")</f>
        <v/>
      </c>
      <c r="BG79" s="182" t="str">
        <f>IF(LinkRpt!K$4=LinkRpt!K$2,VLOOKUP(LinkRpt!$A75,Rpt,LinkRpt!K$2+1),"")</f>
        <v/>
      </c>
      <c r="BH79" s="182" t="str">
        <f>IF(LinkRpt!L$4=LinkRpt!L$2,VLOOKUP(LinkRpt!$A75,Rpt,LinkRpt!L$2+1),"")</f>
        <v/>
      </c>
      <c r="BI79" s="182" t="str">
        <f>IF(LinkRpt!M$4=LinkRpt!M$2,VLOOKUP(LinkRpt!$A75,Rpt,LinkRpt!M$2+1),"")</f>
        <v/>
      </c>
      <c r="BJ79" s="182" t="str">
        <f>IF(LinkRpt!N$4=LinkRpt!N$2,VLOOKUP(LinkRpt!$A75,Rpt,LinkRpt!N$2+1),"")</f>
        <v/>
      </c>
      <c r="BK79" s="182" t="str">
        <f>IF(LinkRpt!O$4=LinkRpt!O$2,VLOOKUP(LinkRpt!$A75,Rpt,LinkRpt!O$2+1),"")</f>
        <v/>
      </c>
      <c r="BL79" s="182" t="str">
        <f>IF(LinkRpt!P$4=LinkRpt!P$2,VLOOKUP(LinkRpt!$A75,Rpt,LinkRpt!P$2+1),"")</f>
        <v/>
      </c>
      <c r="BM79" s="182" t="str">
        <f>IF(LinkRpt!Q$4=LinkRpt!Q$2,VLOOKUP(LinkRpt!$A75,Rpt,LinkRpt!Q$2+1),"")</f>
        <v/>
      </c>
      <c r="BN79" s="182" t="str">
        <f>IF(LinkRpt!R$4=LinkRpt!R$2,VLOOKUP(LinkRpt!$A75,Rpt,LinkRpt!R$2+1),"")</f>
        <v/>
      </c>
      <c r="BO79" s="182" t="str">
        <f>IF(LinkRpt!S$4=LinkRpt!S$2,VLOOKUP(LinkRpt!$A75,Rpt,LinkRpt!S$2+1),"")</f>
        <v/>
      </c>
      <c r="BP79" s="182" t="str">
        <f>IF(LinkRpt!T$4=LinkRpt!T$2,VLOOKUP(LinkRpt!$A75,Rpt,LinkRpt!T$2+1),"")</f>
        <v/>
      </c>
      <c r="BQ79" s="182" t="str">
        <f>IF(LinkRpt!U$4=LinkRpt!U$2,VLOOKUP(LinkRpt!$A75,Rpt,LinkRpt!U$2+1),"")</f>
        <v/>
      </c>
      <c r="BR79" s="182" t="str">
        <f>IF(LinkRpt!V$4=LinkRpt!V$2,VLOOKUP(LinkRpt!$A75,Rpt,LinkRpt!V$2+1),"")</f>
        <v/>
      </c>
      <c r="BS79" s="182" t="str">
        <f>IF(LinkRpt!W$4=LinkRpt!W$2,VLOOKUP(LinkRpt!$A75,Rpt,LinkRpt!W$2+1),"")</f>
        <v/>
      </c>
      <c r="BT79" s="182" t="str">
        <f>IF(LinkRpt!X$4=LinkRpt!X$2,VLOOKUP(LinkRpt!$A75,Rpt,LinkRpt!X$2+1),"")</f>
        <v/>
      </c>
      <c r="BU79" s="182" t="str">
        <f>IF(LinkRpt!Y$4=LinkRpt!Y$2,VLOOKUP(LinkRpt!$A75,Rpt,LinkRpt!Y$2+1),"")</f>
        <v/>
      </c>
      <c r="BV79" s="182" t="str">
        <f>IF(LinkRpt!Z$4=LinkRpt!Z$2,VLOOKUP(LinkRpt!$A75,Rpt,LinkRpt!Z$2+1),"")</f>
        <v/>
      </c>
      <c r="BW79" s="182" t="str">
        <f>IF(LinkRpt!AA$4=LinkRpt!AA$2,VLOOKUP(LinkRpt!$A75,Rpt,LinkRpt!AA$2+1),"")</f>
        <v/>
      </c>
      <c r="BX79" s="182" t="str">
        <f>IF(LinkRpt!AB$4=LinkRpt!AB$2,VLOOKUP(LinkRpt!$A75,Rpt,LinkRpt!AB$2+1),"")</f>
        <v/>
      </c>
      <c r="BY79" s="182" t="str">
        <f>IF(LinkRpt!AC$4=LinkRpt!AC$2,VLOOKUP(LinkRpt!$A75,Rpt,LinkRpt!AC$2+1),"")</f>
        <v/>
      </c>
      <c r="BZ79" s="182" t="str">
        <f>IF(LinkRpt!AD$4=LinkRpt!AD$2,VLOOKUP(LinkRpt!$A75,Rpt,LinkRpt!AD$2+1),"")</f>
        <v/>
      </c>
      <c r="CA79" s="182" t="str">
        <f>IF(LinkRpt!AE$4=LinkRpt!AE$2,VLOOKUP(LinkRpt!$A75,Rpt,LinkRpt!AE$2+1),"")</f>
        <v/>
      </c>
      <c r="CB79" s="182">
        <f t="shared" si="15"/>
        <v>54000</v>
      </c>
      <c r="CC79" s="15">
        <v>1500</v>
      </c>
      <c r="CD79" s="16">
        <v>1500</v>
      </c>
      <c r="CE79" s="15">
        <v>1000</v>
      </c>
      <c r="CF79" s="16">
        <v>1000</v>
      </c>
      <c r="CG79" s="15">
        <v>5000</v>
      </c>
      <c r="CH79" s="16">
        <v>5000</v>
      </c>
      <c r="CI79" s="15">
        <v>8000</v>
      </c>
      <c r="CJ79" s="16">
        <f>1500+0</f>
        <v>1500</v>
      </c>
      <c r="CK79" s="15"/>
      <c r="CL79" s="16"/>
      <c r="CM79" s="18">
        <v>4340</v>
      </c>
      <c r="CN79" s="16">
        <v>0</v>
      </c>
      <c r="CO79" s="18">
        <v>4340</v>
      </c>
      <c r="CP79" s="16">
        <v>0</v>
      </c>
      <c r="CQ79" s="18">
        <v>4340</v>
      </c>
      <c r="CR79" s="16">
        <v>0</v>
      </c>
      <c r="CS79" s="18">
        <v>4340</v>
      </c>
      <c r="CT79" s="16">
        <f>15000+6000</f>
        <v>21000</v>
      </c>
      <c r="CU79" s="18">
        <v>4340</v>
      </c>
      <c r="CV79" s="16">
        <v>2000</v>
      </c>
      <c r="CW79" s="18">
        <v>4340</v>
      </c>
      <c r="CX79" s="16"/>
      <c r="CY79" s="18">
        <v>4340</v>
      </c>
      <c r="CZ79" s="16"/>
      <c r="DA79" s="18">
        <v>4340</v>
      </c>
      <c r="DB79" s="16">
        <v>16000</v>
      </c>
      <c r="DC79" s="18">
        <v>4340</v>
      </c>
      <c r="DD79" s="16">
        <v>6000</v>
      </c>
      <c r="DE79" s="85"/>
      <c r="DF79" s="16"/>
      <c r="DG79" s="85"/>
      <c r="DH79" s="16"/>
      <c r="DI79" s="85"/>
      <c r="DJ79" s="16"/>
      <c r="DK79" s="82"/>
      <c r="DL79" s="85"/>
      <c r="DM79" s="16"/>
      <c r="DN79" s="85"/>
      <c r="DO79" s="16"/>
      <c r="DP79" s="85"/>
      <c r="DQ79" s="16"/>
      <c r="DR79" s="85"/>
      <c r="DS79" s="16"/>
      <c r="DT79" s="85"/>
      <c r="DU79" s="16"/>
      <c r="DV79" s="85"/>
      <c r="DW79" s="16"/>
      <c r="DX79" s="85"/>
      <c r="DY79" s="16"/>
      <c r="DZ79" s="85"/>
      <c r="EA79" s="16"/>
      <c r="EB79" s="85"/>
      <c r="EC79" s="16"/>
      <c r="ED79" s="85"/>
      <c r="EE79" s="16"/>
      <c r="EF79" s="85"/>
      <c r="EG79" s="16"/>
      <c r="EH79" s="17"/>
      <c r="EI79" s="16"/>
      <c r="EJ79" s="19"/>
      <c r="EK79" s="17"/>
      <c r="EL79" s="16"/>
      <c r="EM79" s="17"/>
      <c r="EN79" s="16"/>
      <c r="EO79" s="17"/>
      <c r="EP79" s="16"/>
      <c r="EQ79" s="17"/>
      <c r="ER79" s="16"/>
      <c r="ES79" s="17"/>
      <c r="ET79" s="16"/>
      <c r="EU79" s="17"/>
      <c r="EV79" s="16"/>
      <c r="EW79" s="15"/>
      <c r="EX79" s="16"/>
      <c r="EY79" s="15"/>
      <c r="EZ79" s="16"/>
      <c r="FA79" s="15"/>
      <c r="FB79" s="16"/>
      <c r="FC79" s="15"/>
      <c r="FD79" s="16"/>
      <c r="FE79" s="15"/>
      <c r="FF79" s="16"/>
      <c r="FG79" s="15"/>
      <c r="FH79" s="16"/>
      <c r="FI79" s="20">
        <f t="shared" si="11"/>
        <v>54560</v>
      </c>
      <c r="FJ79" s="20">
        <f t="shared" si="12"/>
        <v>54000</v>
      </c>
      <c r="FK79" s="21">
        <f t="shared" si="13"/>
        <v>560</v>
      </c>
      <c r="FL79" s="1" t="str">
        <f t="shared" si="16"/>
        <v/>
      </c>
    </row>
    <row r="80" spans="1:168" ht="25.5" customHeight="1">
      <c r="A80" s="239">
        <v>2200072</v>
      </c>
      <c r="B80" s="25" t="s">
        <v>661</v>
      </c>
      <c r="C80" s="239" t="s">
        <v>662</v>
      </c>
      <c r="D80" s="9" t="s">
        <v>1414</v>
      </c>
      <c r="E80" s="9" t="s">
        <v>1411</v>
      </c>
      <c r="F80" s="83" t="s">
        <v>663</v>
      </c>
      <c r="G80" s="22"/>
      <c r="H80" s="84"/>
      <c r="I80" s="318"/>
      <c r="J80" s="84"/>
      <c r="K80" s="62">
        <v>6600</v>
      </c>
      <c r="L80" s="84" t="s">
        <v>1564</v>
      </c>
      <c r="M80" s="246">
        <f t="shared" si="9"/>
        <v>57080</v>
      </c>
      <c r="N80" s="14">
        <f t="shared" si="14"/>
        <v>0</v>
      </c>
      <c r="O80" s="15">
        <v>1500</v>
      </c>
      <c r="P80" s="15">
        <v>1000</v>
      </c>
      <c r="Q80" s="15">
        <v>5000</v>
      </c>
      <c r="R80" s="15">
        <v>8000</v>
      </c>
      <c r="S80" s="182"/>
      <c r="T80" s="16">
        <v>1500</v>
      </c>
      <c r="U80" s="16">
        <v>1000</v>
      </c>
      <c r="V80" s="16">
        <v>5000</v>
      </c>
      <c r="W80" s="16">
        <v>8000</v>
      </c>
      <c r="X80" s="182"/>
      <c r="Y80" s="16">
        <f>IF(($CB80-SUM($T80:X80))&gt;=$K80*0.7,$K80*0.7,($CB80-SUM($T80:X80)))</f>
        <v>4620</v>
      </c>
      <c r="Z80" s="16">
        <f>IF(($CB80-SUM($T80:Y80))&gt;=$K80*0.7,$K80*0.7,($CB80-SUM($T80:Y80)))</f>
        <v>4620</v>
      </c>
      <c r="AA80" s="16">
        <f>IF(($CB80-SUM($T80:Z80))&gt;=$K80*0.7,$K80*0.7,($CB80-SUM($T80:Z80)))</f>
        <v>4620</v>
      </c>
      <c r="AB80" s="16">
        <f>IF(($CB80-SUM($T80:AA80))&gt;=$K80*0.7,$K80*0.7,($CB80-SUM($T80:AA80)))</f>
        <v>4620</v>
      </c>
      <c r="AC80" s="16">
        <f>IF(($CB80-SUM($T80:AB80))&gt;=$K80*0.7,$K80*0.7,($CB80-SUM($T80:AB80)))</f>
        <v>4620</v>
      </c>
      <c r="AD80" s="16">
        <f>IF(($CB80-SUM($T80:AC80))&gt;=$K80*0.7,$K80*0.7,($CB80-SUM($T80:AC80)))</f>
        <v>4620</v>
      </c>
      <c r="AE80" s="16">
        <f>IF(($CB80-SUM($T80:AD80))&gt;=$K80*0.7,$K80*0.7,($CB80-SUM($T80:AD80)))</f>
        <v>4620</v>
      </c>
      <c r="AF80" s="16">
        <f>IF(($CB80-SUM($T80:AE80))&gt;=$K80*0.7,$K80*0.7,($CB80-SUM($T80:AE80)))</f>
        <v>4620</v>
      </c>
      <c r="AG80" s="16">
        <f>IF(($CB80-SUM($T80:AF80))&gt;=$K80*0.7,$K80*0.7,($CB80-SUM($T80:AF80)))</f>
        <v>4620</v>
      </c>
      <c r="AH80" s="16">
        <f>IF(($CB80-SUM($T80:AG80))&gt;=$K80*0.7,$K80*0.7,($CB80-SUM($T80:AG80)))</f>
        <v>0</v>
      </c>
      <c r="AI80" s="16">
        <f>IF(($CB80-SUM($T80:AH80))&gt;=$K80*0.7,$K80*0.7,($CB80-SUM($T80:AH80)))</f>
        <v>0</v>
      </c>
      <c r="AJ80" s="16">
        <f>IF(($CB80-SUM($T80:AI80))&gt;=$K80*0.7,$K80*0.7,($CB80-SUM($T80:AI80)))</f>
        <v>0</v>
      </c>
      <c r="AK80" s="16">
        <f>IF(($CB80-SUM($T80:AJ80))&gt;=$K80*0.7,$K80*0.7,($CB80-SUM($T80:AJ80)))</f>
        <v>0</v>
      </c>
      <c r="AL80" s="16">
        <f>IF(($CB80-SUM($T80:AK80))&gt;=$K80*0.7,$K80*0.7,($CB80-SUM($T80:AK80)))</f>
        <v>0</v>
      </c>
      <c r="AM80" s="16">
        <f>IF(($CB80-SUM($T80:AL80))&gt;=$K80*0.7,$K80*0.7,($CB80-SUM($T80:AL80)))</f>
        <v>0</v>
      </c>
      <c r="AN80" s="16">
        <f>IF(($CB80-SUM($T80:AM80))&gt;=$K80*0.7,$K80*0.7,($CB80-SUM($T80:AM80)))</f>
        <v>0</v>
      </c>
      <c r="AO80" s="16">
        <f>IF(($CB80-SUM($T80:AN80))&gt;=$K80*0.7,$K80*0.7,($CB80-SUM($T80:AN80)))</f>
        <v>0</v>
      </c>
      <c r="AP80" s="16">
        <f>IF(($CB80-SUM($T80:AO80))&gt;=$K80*0.7,$K80*0.7,($CB80-SUM($T80:AO80)))</f>
        <v>0</v>
      </c>
      <c r="AQ80" s="16">
        <f>IF(($CB80-SUM($T80:AP80))&gt;=$K80*0.7,$K80*0.7,($CB80-SUM($T80:AP80)))</f>
        <v>0</v>
      </c>
      <c r="AR80" s="16">
        <f>IF(($CB80-SUM($T80:AQ80))&gt;=$K80*0.7,$K80*0.7,($CB80-SUM($T80:AQ80)))</f>
        <v>0</v>
      </c>
      <c r="AS80" s="16">
        <f>IF(($CB80-SUM($T80:AR80))&gt;=$K80*0.7,$K80*0.7,($CB80-SUM($T80:AR80)))</f>
        <v>0</v>
      </c>
      <c r="AT80" s="16">
        <f>IF(($CB80-SUM($T80:AS80))&gt;=$K80*0.7,$K80*0.7,($CB80-SUM($T80:AS80)))</f>
        <v>0</v>
      </c>
      <c r="AU80" s="16">
        <f>IF(($CB80-SUM($T80:AT80))&gt;=$K80*0.7,$K80*0.7,($CB80-SUM($T80:AT80)))</f>
        <v>0</v>
      </c>
      <c r="AV80" s="16">
        <f>IF(($CB80-SUM($T80:AU80))&gt;=$K80*0.7,$K80*0.7,($CB80-SUM($T80:AU80)))</f>
        <v>0</v>
      </c>
      <c r="AW80" s="182">
        <f t="shared" si="10"/>
        <v>57080</v>
      </c>
      <c r="AX80" s="182">
        <f>IF(LinkRpt!B$4=LinkRpt!B$2,VLOOKUP(LinkRpt!$A76,Rpt,LinkRpt!B$2+1),"")</f>
        <v>57080</v>
      </c>
      <c r="AY80" s="182">
        <f>IF(LinkRpt!C$4=LinkRpt!C$2,VLOOKUP(LinkRpt!$A76,Rpt,LinkRpt!C$2+1),"")</f>
        <v>0</v>
      </c>
      <c r="AZ80" s="182">
        <f>IF(LinkRpt!D$4=LinkRpt!D$2,VLOOKUP(LinkRpt!$A76,Rpt,LinkRpt!D$2+1),"")</f>
        <v>0</v>
      </c>
      <c r="BA80" s="182" t="str">
        <f>IF(LinkRpt!E$4=LinkRpt!E$2,VLOOKUP(LinkRpt!$A76,Rpt,LinkRpt!E$2+1),"")</f>
        <v/>
      </c>
      <c r="BB80" s="182">
        <f>IF(LinkRpt!F$4=LinkRpt!F$2,VLOOKUP(LinkRpt!$A76,Rpt,LinkRpt!F$2+1),"")</f>
        <v>0</v>
      </c>
      <c r="BC80" s="182">
        <f>IF(LinkRpt!G$4=LinkRpt!G$2,VLOOKUP(LinkRpt!$A76,Rpt,LinkRpt!G$2+1),"")</f>
        <v>0</v>
      </c>
      <c r="BD80" s="182">
        <f>IF(LinkRpt!H$4=LinkRpt!H$2,VLOOKUP(LinkRpt!$A76,Rpt,LinkRpt!H$2+1),"")</f>
        <v>0</v>
      </c>
      <c r="BE80" s="182" t="str">
        <f>IF(LinkRpt!I$4=LinkRpt!I$2,VLOOKUP(LinkRpt!$A76,Rpt,LinkRpt!I$2+1),"")</f>
        <v/>
      </c>
      <c r="BF80" s="182" t="str">
        <f>IF(LinkRpt!J$4=LinkRpt!J$2,VLOOKUP(LinkRpt!$A76,Rpt,LinkRpt!J$2+1),"")</f>
        <v/>
      </c>
      <c r="BG80" s="182" t="str">
        <f>IF(LinkRpt!K$4=LinkRpt!K$2,VLOOKUP(LinkRpt!$A76,Rpt,LinkRpt!K$2+1),"")</f>
        <v/>
      </c>
      <c r="BH80" s="182" t="str">
        <f>IF(LinkRpt!L$4=LinkRpt!L$2,VLOOKUP(LinkRpt!$A76,Rpt,LinkRpt!L$2+1),"")</f>
        <v/>
      </c>
      <c r="BI80" s="182" t="str">
        <f>IF(LinkRpt!M$4=LinkRpt!M$2,VLOOKUP(LinkRpt!$A76,Rpt,LinkRpt!M$2+1),"")</f>
        <v/>
      </c>
      <c r="BJ80" s="182" t="str">
        <f>IF(LinkRpt!N$4=LinkRpt!N$2,VLOOKUP(LinkRpt!$A76,Rpt,LinkRpt!N$2+1),"")</f>
        <v/>
      </c>
      <c r="BK80" s="182" t="str">
        <f>IF(LinkRpt!O$4=LinkRpt!O$2,VLOOKUP(LinkRpt!$A76,Rpt,LinkRpt!O$2+1),"")</f>
        <v/>
      </c>
      <c r="BL80" s="182" t="str">
        <f>IF(LinkRpt!P$4=LinkRpt!P$2,VLOOKUP(LinkRpt!$A76,Rpt,LinkRpt!P$2+1),"")</f>
        <v/>
      </c>
      <c r="BM80" s="182" t="str">
        <f>IF(LinkRpt!Q$4=LinkRpt!Q$2,VLOOKUP(LinkRpt!$A76,Rpt,LinkRpt!Q$2+1),"")</f>
        <v/>
      </c>
      <c r="BN80" s="182" t="str">
        <f>IF(LinkRpt!R$4=LinkRpt!R$2,VLOOKUP(LinkRpt!$A76,Rpt,LinkRpt!R$2+1),"")</f>
        <v/>
      </c>
      <c r="BO80" s="182" t="str">
        <f>IF(LinkRpt!S$4=LinkRpt!S$2,VLOOKUP(LinkRpt!$A76,Rpt,LinkRpt!S$2+1),"")</f>
        <v/>
      </c>
      <c r="BP80" s="182" t="str">
        <f>IF(LinkRpt!T$4=LinkRpt!T$2,VLOOKUP(LinkRpt!$A76,Rpt,LinkRpt!T$2+1),"")</f>
        <v/>
      </c>
      <c r="BQ80" s="182" t="str">
        <f>IF(LinkRpt!U$4=LinkRpt!U$2,VLOOKUP(LinkRpt!$A76,Rpt,LinkRpt!U$2+1),"")</f>
        <v/>
      </c>
      <c r="BR80" s="182" t="str">
        <f>IF(LinkRpt!V$4=LinkRpt!V$2,VLOOKUP(LinkRpt!$A76,Rpt,LinkRpt!V$2+1),"")</f>
        <v/>
      </c>
      <c r="BS80" s="182" t="str">
        <f>IF(LinkRpt!W$4=LinkRpt!W$2,VLOOKUP(LinkRpt!$A76,Rpt,LinkRpt!W$2+1),"")</f>
        <v/>
      </c>
      <c r="BT80" s="182" t="str">
        <f>IF(LinkRpt!X$4=LinkRpt!X$2,VLOOKUP(LinkRpt!$A76,Rpt,LinkRpt!X$2+1),"")</f>
        <v/>
      </c>
      <c r="BU80" s="182" t="str">
        <f>IF(LinkRpt!Y$4=LinkRpt!Y$2,VLOOKUP(LinkRpt!$A76,Rpt,LinkRpt!Y$2+1),"")</f>
        <v/>
      </c>
      <c r="BV80" s="182" t="str">
        <f>IF(LinkRpt!Z$4=LinkRpt!Z$2,VLOOKUP(LinkRpt!$A76,Rpt,LinkRpt!Z$2+1),"")</f>
        <v/>
      </c>
      <c r="BW80" s="182" t="str">
        <f>IF(LinkRpt!AA$4=LinkRpt!AA$2,VLOOKUP(LinkRpt!$A76,Rpt,LinkRpt!AA$2+1),"")</f>
        <v/>
      </c>
      <c r="BX80" s="182" t="str">
        <f>IF(LinkRpt!AB$4=LinkRpt!AB$2,VLOOKUP(LinkRpt!$A76,Rpt,LinkRpt!AB$2+1),"")</f>
        <v/>
      </c>
      <c r="BY80" s="182" t="str">
        <f>IF(LinkRpt!AC$4=LinkRpt!AC$2,VLOOKUP(LinkRpt!$A76,Rpt,LinkRpt!AC$2+1),"")</f>
        <v/>
      </c>
      <c r="BZ80" s="182" t="str">
        <f>IF(LinkRpt!AD$4=LinkRpt!AD$2,VLOOKUP(LinkRpt!$A76,Rpt,LinkRpt!AD$2+1),"")</f>
        <v/>
      </c>
      <c r="CA80" s="182" t="str">
        <f>IF(LinkRpt!AE$4=LinkRpt!AE$2,VLOOKUP(LinkRpt!$A76,Rpt,LinkRpt!AE$2+1),"")</f>
        <v/>
      </c>
      <c r="CB80" s="182">
        <f t="shared" si="15"/>
        <v>57080</v>
      </c>
      <c r="CC80" s="15">
        <v>1500</v>
      </c>
      <c r="CD80" s="16">
        <v>1500</v>
      </c>
      <c r="CE80" s="15">
        <v>1000</v>
      </c>
      <c r="CF80" s="16">
        <v>1000</v>
      </c>
      <c r="CG80" s="15">
        <v>5000</v>
      </c>
      <c r="CH80" s="16">
        <v>5000</v>
      </c>
      <c r="CI80" s="15">
        <v>8000</v>
      </c>
      <c r="CJ80" s="16">
        <v>8000</v>
      </c>
      <c r="CK80" s="15"/>
      <c r="CL80" s="16"/>
      <c r="CM80" s="18">
        <v>4620</v>
      </c>
      <c r="CN80" s="16">
        <v>0</v>
      </c>
      <c r="CO80" s="18">
        <v>4620</v>
      </c>
      <c r="CP80" s="16">
        <v>0</v>
      </c>
      <c r="CQ80" s="18">
        <v>4620</v>
      </c>
      <c r="CR80" s="16">
        <v>0</v>
      </c>
      <c r="CS80" s="18">
        <v>4620</v>
      </c>
      <c r="CT80" s="16">
        <v>18480</v>
      </c>
      <c r="CU80" s="18">
        <v>4620</v>
      </c>
      <c r="CV80" s="16"/>
      <c r="CW80" s="18">
        <v>4620</v>
      </c>
      <c r="CX80" s="16"/>
      <c r="CY80" s="18">
        <v>4620</v>
      </c>
      <c r="CZ80" s="16"/>
      <c r="DA80" s="18">
        <v>4620</v>
      </c>
      <c r="DB80" s="16">
        <v>18480</v>
      </c>
      <c r="DC80" s="18">
        <v>4620</v>
      </c>
      <c r="DD80" s="16">
        <v>4620</v>
      </c>
      <c r="DE80" s="85"/>
      <c r="DF80" s="16"/>
      <c r="DG80" s="85"/>
      <c r="DH80" s="16"/>
      <c r="DI80" s="85"/>
      <c r="DJ80" s="16"/>
      <c r="DK80" s="82"/>
      <c r="DL80" s="85"/>
      <c r="DM80" s="16"/>
      <c r="DN80" s="85"/>
      <c r="DO80" s="16"/>
      <c r="DP80" s="85"/>
      <c r="DQ80" s="16"/>
      <c r="DR80" s="85"/>
      <c r="DS80" s="16"/>
      <c r="DT80" s="85"/>
      <c r="DU80" s="16"/>
      <c r="DV80" s="85"/>
      <c r="DW80" s="16"/>
      <c r="DX80" s="85"/>
      <c r="DY80" s="16"/>
      <c r="DZ80" s="85"/>
      <c r="EA80" s="16"/>
      <c r="EB80" s="85"/>
      <c r="EC80" s="16"/>
      <c r="ED80" s="85"/>
      <c r="EE80" s="16"/>
      <c r="EF80" s="85"/>
      <c r="EG80" s="16"/>
      <c r="EH80" s="17"/>
      <c r="EI80" s="16"/>
      <c r="EJ80" s="19"/>
      <c r="EK80" s="17"/>
      <c r="EL80" s="16"/>
      <c r="EM80" s="17"/>
      <c r="EN80" s="16"/>
      <c r="EO80" s="17"/>
      <c r="EP80" s="16"/>
      <c r="EQ80" s="17"/>
      <c r="ER80" s="16"/>
      <c r="ES80" s="17"/>
      <c r="ET80" s="16"/>
      <c r="EU80" s="17"/>
      <c r="EV80" s="16"/>
      <c r="EW80" s="15"/>
      <c r="EX80" s="16"/>
      <c r="EY80" s="15"/>
      <c r="EZ80" s="16"/>
      <c r="FA80" s="15"/>
      <c r="FB80" s="16"/>
      <c r="FC80" s="15"/>
      <c r="FD80" s="16"/>
      <c r="FE80" s="15"/>
      <c r="FF80" s="16"/>
      <c r="FG80" s="15"/>
      <c r="FH80" s="16"/>
      <c r="FI80" s="20">
        <f t="shared" si="11"/>
        <v>57080</v>
      </c>
      <c r="FJ80" s="20">
        <f t="shared" si="12"/>
        <v>57080</v>
      </c>
      <c r="FK80" s="21">
        <f t="shared" si="13"/>
        <v>0</v>
      </c>
      <c r="FL80" s="1" t="str">
        <f t="shared" si="16"/>
        <v/>
      </c>
    </row>
    <row r="81" spans="1:168" ht="25.5" customHeight="1">
      <c r="A81" s="239">
        <v>2200073</v>
      </c>
      <c r="B81" s="25" t="s">
        <v>664</v>
      </c>
      <c r="C81" s="239" t="s">
        <v>665</v>
      </c>
      <c r="D81" s="9" t="s">
        <v>1414</v>
      </c>
      <c r="E81" s="9" t="s">
        <v>1411</v>
      </c>
      <c r="F81" s="83" t="s">
        <v>666</v>
      </c>
      <c r="G81" s="145" t="s">
        <v>639</v>
      </c>
      <c r="H81" s="84" t="s">
        <v>1424</v>
      </c>
      <c r="I81" s="318"/>
      <c r="J81" s="84"/>
      <c r="K81" s="62">
        <v>2600</v>
      </c>
      <c r="L81" s="84" t="s">
        <v>1564</v>
      </c>
      <c r="M81" s="246">
        <f t="shared" si="9"/>
        <v>31880</v>
      </c>
      <c r="N81" s="14">
        <f t="shared" si="14"/>
        <v>17780</v>
      </c>
      <c r="O81" s="15">
        <v>1500</v>
      </c>
      <c r="P81" s="15">
        <v>1000</v>
      </c>
      <c r="Q81" s="15">
        <v>5000</v>
      </c>
      <c r="R81" s="15">
        <v>8000</v>
      </c>
      <c r="S81" s="182"/>
      <c r="T81" s="16">
        <v>1500</v>
      </c>
      <c r="U81" s="16">
        <v>1000</v>
      </c>
      <c r="V81" s="16">
        <v>2500</v>
      </c>
      <c r="W81" s="16"/>
      <c r="X81" s="182"/>
      <c r="Y81" s="16">
        <f>IF(($CB81-SUM($T81:X81))&gt;=$K81*0.7,$K81*0.7,($CB81-SUM($T81:X81)))</f>
        <v>1819.9999999999998</v>
      </c>
      <c r="Z81" s="16">
        <f>IF(($CB81-SUM($T81:Y81))&gt;=$K81*0.7,$K81*0.7,($CB81-SUM($T81:Y81)))</f>
        <v>1819.9999999999998</v>
      </c>
      <c r="AA81" s="16">
        <f>IF(($CB81-SUM($T81:Z81))&gt;=$K81*0.7,$K81*0.7,($CB81-SUM($T81:Z81)))</f>
        <v>1819.9999999999998</v>
      </c>
      <c r="AB81" s="16">
        <f>IF(($CB81-SUM($T81:AA81))&gt;=$K81*0.7,$K81*0.7,($CB81-SUM($T81:AA81)))</f>
        <v>1819.9999999999998</v>
      </c>
      <c r="AC81" s="16">
        <f>IF(($CB81-SUM($T81:AB81))&gt;=$K81*0.7,$K81*0.7,($CB81-SUM($T81:AB81)))</f>
        <v>1819.9999999999998</v>
      </c>
      <c r="AD81" s="16">
        <f>IF(($CB81-SUM($T81:AC81))&gt;=$K81*0.7,$K81*0.7,($CB81-SUM($T81:AC81)))</f>
        <v>0</v>
      </c>
      <c r="AE81" s="16">
        <f>IF(($CB81-SUM($T81:AD81))&gt;=$K81*0.7,$K81*0.7,($CB81-SUM($T81:AD81)))</f>
        <v>0</v>
      </c>
      <c r="AF81" s="16">
        <f>IF(($CB81-SUM($T81:AE81))&gt;=$K81*0.7,$K81*0.7,($CB81-SUM($T81:AE81)))</f>
        <v>0</v>
      </c>
      <c r="AG81" s="16">
        <f>IF(($CB81-SUM($T81:AF81))&gt;=$K81*0.7,$K81*0.7,($CB81-SUM($T81:AF81)))</f>
        <v>0</v>
      </c>
      <c r="AH81" s="16">
        <f>IF(($CB81-SUM($T81:AG81))&gt;=$K81*0.7,$K81*0.7,($CB81-SUM($T81:AG81)))</f>
        <v>0</v>
      </c>
      <c r="AI81" s="16">
        <f>IF(($CB81-SUM($T81:AH81))&gt;=$K81*0.7,$K81*0.7,($CB81-SUM($T81:AH81)))</f>
        <v>0</v>
      </c>
      <c r="AJ81" s="16">
        <f>IF(($CB81-SUM($T81:AI81))&gt;=$K81*0.7,$K81*0.7,($CB81-SUM($T81:AI81)))</f>
        <v>0</v>
      </c>
      <c r="AK81" s="16">
        <f>IF(($CB81-SUM($T81:AJ81))&gt;=$K81*0.7,$K81*0.7,($CB81-SUM($T81:AJ81)))</f>
        <v>0</v>
      </c>
      <c r="AL81" s="16">
        <f>IF(($CB81-SUM($T81:AK81))&gt;=$K81*0.7,$K81*0.7,($CB81-SUM($T81:AK81)))</f>
        <v>0</v>
      </c>
      <c r="AM81" s="16">
        <f>IF(($CB81-SUM($T81:AL81))&gt;=$K81*0.7,$K81*0.7,($CB81-SUM($T81:AL81)))</f>
        <v>0</v>
      </c>
      <c r="AN81" s="16">
        <f>IF(($CB81-SUM($T81:AM81))&gt;=$K81*0.7,$K81*0.7,($CB81-SUM($T81:AM81)))</f>
        <v>0</v>
      </c>
      <c r="AO81" s="16">
        <f>IF(($CB81-SUM($T81:AN81))&gt;=$K81*0.7,$K81*0.7,($CB81-SUM($T81:AN81)))</f>
        <v>0</v>
      </c>
      <c r="AP81" s="16">
        <f>IF(($CB81-SUM($T81:AO81))&gt;=$K81*0.7,$K81*0.7,($CB81-SUM($T81:AO81)))</f>
        <v>0</v>
      </c>
      <c r="AQ81" s="16">
        <f>IF(($CB81-SUM($T81:AP81))&gt;=$K81*0.7,$K81*0.7,($CB81-SUM($T81:AP81)))</f>
        <v>0</v>
      </c>
      <c r="AR81" s="16">
        <f>IF(($CB81-SUM($T81:AQ81))&gt;=$K81*0.7,$K81*0.7,($CB81-SUM($T81:AQ81)))</f>
        <v>0</v>
      </c>
      <c r="AS81" s="16">
        <f>IF(($CB81-SUM($T81:AR81))&gt;=$K81*0.7,$K81*0.7,($CB81-SUM($T81:AR81)))</f>
        <v>0</v>
      </c>
      <c r="AT81" s="16">
        <f>IF(($CB81-SUM($T81:AS81))&gt;=$K81*0.7,$K81*0.7,($CB81-SUM($T81:AS81)))</f>
        <v>0</v>
      </c>
      <c r="AU81" s="16">
        <f>IF(($CB81-SUM($T81:AT81))&gt;=$K81*0.7,$K81*0.7,($CB81-SUM($T81:AT81)))</f>
        <v>0</v>
      </c>
      <c r="AV81" s="16">
        <f>IF(($CB81-SUM($T81:AU81))&gt;=$K81*0.7,$K81*0.7,($CB81-SUM($T81:AU81)))</f>
        <v>0</v>
      </c>
      <c r="AW81" s="182">
        <f t="shared" si="10"/>
        <v>14100</v>
      </c>
      <c r="AX81" s="182">
        <f>IF(LinkRpt!B$4=LinkRpt!B$2,VLOOKUP(LinkRpt!$A77,Rpt,LinkRpt!B$2+1),"")</f>
        <v>14100</v>
      </c>
      <c r="AY81" s="182">
        <f>IF(LinkRpt!C$4=LinkRpt!C$2,VLOOKUP(LinkRpt!$A77,Rpt,LinkRpt!C$2+1),"")</f>
        <v>0</v>
      </c>
      <c r="AZ81" s="182">
        <f>IF(LinkRpt!D$4=LinkRpt!D$2,VLOOKUP(LinkRpt!$A77,Rpt,LinkRpt!D$2+1),"")</f>
        <v>0</v>
      </c>
      <c r="BA81" s="182" t="str">
        <f>IF(LinkRpt!E$4=LinkRpt!E$2,VLOOKUP(LinkRpt!$A77,Rpt,LinkRpt!E$2+1),"")</f>
        <v/>
      </c>
      <c r="BB81" s="182">
        <f>IF(LinkRpt!F$4=LinkRpt!F$2,VLOOKUP(LinkRpt!$A77,Rpt,LinkRpt!F$2+1),"")</f>
        <v>0</v>
      </c>
      <c r="BC81" s="182">
        <f>IF(LinkRpt!G$4=LinkRpt!G$2,VLOOKUP(LinkRpt!$A77,Rpt,LinkRpt!G$2+1),"")</f>
        <v>0</v>
      </c>
      <c r="BD81" s="182">
        <f>IF(LinkRpt!H$4=LinkRpt!H$2,VLOOKUP(LinkRpt!$A77,Rpt,LinkRpt!H$2+1),"")</f>
        <v>0</v>
      </c>
      <c r="BE81" s="182" t="str">
        <f>IF(LinkRpt!I$4=LinkRpt!I$2,VLOOKUP(LinkRpt!$A77,Rpt,LinkRpt!I$2+1),"")</f>
        <v/>
      </c>
      <c r="BF81" s="182" t="str">
        <f>IF(LinkRpt!J$4=LinkRpt!J$2,VLOOKUP(LinkRpt!$A77,Rpt,LinkRpt!J$2+1),"")</f>
        <v/>
      </c>
      <c r="BG81" s="182" t="str">
        <f>IF(LinkRpt!K$4=LinkRpt!K$2,VLOOKUP(LinkRpt!$A77,Rpt,LinkRpt!K$2+1),"")</f>
        <v/>
      </c>
      <c r="BH81" s="182" t="str">
        <f>IF(LinkRpt!L$4=LinkRpt!L$2,VLOOKUP(LinkRpt!$A77,Rpt,LinkRpt!L$2+1),"")</f>
        <v/>
      </c>
      <c r="BI81" s="182" t="str">
        <f>IF(LinkRpt!M$4=LinkRpt!M$2,VLOOKUP(LinkRpt!$A77,Rpt,LinkRpt!M$2+1),"")</f>
        <v/>
      </c>
      <c r="BJ81" s="182" t="str">
        <f>IF(LinkRpt!N$4=LinkRpt!N$2,VLOOKUP(LinkRpt!$A77,Rpt,LinkRpt!N$2+1),"")</f>
        <v/>
      </c>
      <c r="BK81" s="182" t="str">
        <f>IF(LinkRpt!O$4=LinkRpt!O$2,VLOOKUP(LinkRpt!$A77,Rpt,LinkRpt!O$2+1),"")</f>
        <v/>
      </c>
      <c r="BL81" s="182" t="str">
        <f>IF(LinkRpt!P$4=LinkRpt!P$2,VLOOKUP(LinkRpt!$A77,Rpt,LinkRpt!P$2+1),"")</f>
        <v/>
      </c>
      <c r="BM81" s="182" t="str">
        <f>IF(LinkRpt!Q$4=LinkRpt!Q$2,VLOOKUP(LinkRpt!$A77,Rpt,LinkRpt!Q$2+1),"")</f>
        <v/>
      </c>
      <c r="BN81" s="182" t="str">
        <f>IF(LinkRpt!R$4=LinkRpt!R$2,VLOOKUP(LinkRpt!$A77,Rpt,LinkRpt!R$2+1),"")</f>
        <v/>
      </c>
      <c r="BO81" s="182" t="str">
        <f>IF(LinkRpt!S$4=LinkRpt!S$2,VLOOKUP(LinkRpt!$A77,Rpt,LinkRpt!S$2+1),"")</f>
        <v/>
      </c>
      <c r="BP81" s="182" t="str">
        <f>IF(LinkRpt!T$4=LinkRpt!T$2,VLOOKUP(LinkRpt!$A77,Rpt,LinkRpt!T$2+1),"")</f>
        <v/>
      </c>
      <c r="BQ81" s="182" t="str">
        <f>IF(LinkRpt!U$4=LinkRpt!U$2,VLOOKUP(LinkRpt!$A77,Rpt,LinkRpt!U$2+1),"")</f>
        <v/>
      </c>
      <c r="BR81" s="182" t="str">
        <f>IF(LinkRpt!V$4=LinkRpt!V$2,VLOOKUP(LinkRpt!$A77,Rpt,LinkRpt!V$2+1),"")</f>
        <v/>
      </c>
      <c r="BS81" s="182" t="str">
        <f>IF(LinkRpt!W$4=LinkRpt!W$2,VLOOKUP(LinkRpt!$A77,Rpt,LinkRpt!W$2+1),"")</f>
        <v/>
      </c>
      <c r="BT81" s="182" t="str">
        <f>IF(LinkRpt!X$4=LinkRpt!X$2,VLOOKUP(LinkRpt!$A77,Rpt,LinkRpt!X$2+1),"")</f>
        <v/>
      </c>
      <c r="BU81" s="182" t="str">
        <f>IF(LinkRpt!Y$4=LinkRpt!Y$2,VLOOKUP(LinkRpt!$A77,Rpt,LinkRpt!Y$2+1),"")</f>
        <v/>
      </c>
      <c r="BV81" s="182" t="str">
        <f>IF(LinkRpt!Z$4=LinkRpt!Z$2,VLOOKUP(LinkRpt!$A77,Rpt,LinkRpt!Z$2+1),"")</f>
        <v/>
      </c>
      <c r="BW81" s="182" t="str">
        <f>IF(LinkRpt!AA$4=LinkRpt!AA$2,VLOOKUP(LinkRpt!$A77,Rpt,LinkRpt!AA$2+1),"")</f>
        <v/>
      </c>
      <c r="BX81" s="182" t="str">
        <f>IF(LinkRpt!AB$4=LinkRpt!AB$2,VLOOKUP(LinkRpt!$A77,Rpt,LinkRpt!AB$2+1),"")</f>
        <v/>
      </c>
      <c r="BY81" s="182" t="str">
        <f>IF(LinkRpt!AC$4=LinkRpt!AC$2,VLOOKUP(LinkRpt!$A77,Rpt,LinkRpt!AC$2+1),"")</f>
        <v/>
      </c>
      <c r="BZ81" s="182" t="str">
        <f>IF(LinkRpt!AD$4=LinkRpt!AD$2,VLOOKUP(LinkRpt!$A77,Rpt,LinkRpt!AD$2+1),"")</f>
        <v/>
      </c>
      <c r="CA81" s="182" t="str">
        <f>IF(LinkRpt!AE$4=LinkRpt!AE$2,VLOOKUP(LinkRpt!$A77,Rpt,LinkRpt!AE$2+1),"")</f>
        <v/>
      </c>
      <c r="CB81" s="182">
        <f t="shared" si="15"/>
        <v>14100</v>
      </c>
      <c r="CC81" s="15">
        <v>1500</v>
      </c>
      <c r="CD81" s="16">
        <v>1500</v>
      </c>
      <c r="CE81" s="15">
        <v>1000</v>
      </c>
      <c r="CF81" s="16">
        <v>1000</v>
      </c>
      <c r="CG81" s="15">
        <v>5000</v>
      </c>
      <c r="CH81" s="16">
        <v>2500</v>
      </c>
      <c r="CI81" s="15">
        <v>8000</v>
      </c>
      <c r="CJ81" s="16"/>
      <c r="CK81" s="15"/>
      <c r="CL81" s="16"/>
      <c r="CM81" s="18">
        <v>1820</v>
      </c>
      <c r="CN81" s="16">
        <v>0</v>
      </c>
      <c r="CO81" s="18">
        <v>1820</v>
      </c>
      <c r="CP81" s="16">
        <v>0</v>
      </c>
      <c r="CQ81" s="18">
        <v>1820</v>
      </c>
      <c r="CR81" s="16">
        <v>0</v>
      </c>
      <c r="CS81" s="18">
        <v>1820</v>
      </c>
      <c r="CT81" s="16">
        <v>5460</v>
      </c>
      <c r="CU81" s="18">
        <v>1820</v>
      </c>
      <c r="CV81" s="16"/>
      <c r="CW81" s="18">
        <v>1820</v>
      </c>
      <c r="CX81" s="16"/>
      <c r="CY81" s="18">
        <v>1820</v>
      </c>
      <c r="CZ81" s="16"/>
      <c r="DA81" s="18">
        <v>1820</v>
      </c>
      <c r="DB81" s="16"/>
      <c r="DC81" s="18">
        <v>1820</v>
      </c>
      <c r="DD81" s="16">
        <v>3640</v>
      </c>
      <c r="DE81" s="85"/>
      <c r="DF81" s="16"/>
      <c r="DG81" s="85"/>
      <c r="DH81" s="16"/>
      <c r="DI81" s="85"/>
      <c r="DJ81" s="16"/>
      <c r="DK81" s="82"/>
      <c r="DL81" s="85"/>
      <c r="DM81" s="16"/>
      <c r="DN81" s="85"/>
      <c r="DO81" s="16"/>
      <c r="DP81" s="85"/>
      <c r="DQ81" s="16"/>
      <c r="DR81" s="85"/>
      <c r="DS81" s="16"/>
      <c r="DT81" s="85"/>
      <c r="DU81" s="16"/>
      <c r="DV81" s="85"/>
      <c r="DW81" s="16"/>
      <c r="DX81" s="85"/>
      <c r="DY81" s="16"/>
      <c r="DZ81" s="85"/>
      <c r="EA81" s="16"/>
      <c r="EB81" s="85"/>
      <c r="EC81" s="16"/>
      <c r="ED81" s="85"/>
      <c r="EE81" s="16"/>
      <c r="EF81" s="85"/>
      <c r="EG81" s="16"/>
      <c r="EH81" s="17"/>
      <c r="EI81" s="16"/>
      <c r="EJ81" s="19"/>
      <c r="EK81" s="17"/>
      <c r="EL81" s="16"/>
      <c r="EM81" s="17"/>
      <c r="EN81" s="16"/>
      <c r="EO81" s="17"/>
      <c r="EP81" s="16"/>
      <c r="EQ81" s="17"/>
      <c r="ER81" s="16"/>
      <c r="ES81" s="17"/>
      <c r="ET81" s="16"/>
      <c r="EU81" s="17"/>
      <c r="EV81" s="16"/>
      <c r="EW81" s="15"/>
      <c r="EX81" s="16"/>
      <c r="EY81" s="15"/>
      <c r="EZ81" s="16"/>
      <c r="FA81" s="15"/>
      <c r="FB81" s="16"/>
      <c r="FC81" s="15"/>
      <c r="FD81" s="16"/>
      <c r="FE81" s="15"/>
      <c r="FF81" s="16"/>
      <c r="FG81" s="15"/>
      <c r="FH81" s="16"/>
      <c r="FI81" s="20">
        <f t="shared" si="11"/>
        <v>31880</v>
      </c>
      <c r="FJ81" s="20">
        <f t="shared" si="12"/>
        <v>14100</v>
      </c>
      <c r="FK81" s="21">
        <f t="shared" si="13"/>
        <v>17780</v>
      </c>
      <c r="FL81" s="1" t="str">
        <f t="shared" si="16"/>
        <v/>
      </c>
    </row>
    <row r="82" spans="1:168" ht="27" customHeight="1">
      <c r="A82" s="239">
        <v>2200074</v>
      </c>
      <c r="B82" s="25" t="s">
        <v>667</v>
      </c>
      <c r="C82" s="239" t="s">
        <v>668</v>
      </c>
      <c r="D82" s="9" t="s">
        <v>1414</v>
      </c>
      <c r="E82" s="9" t="s">
        <v>1411</v>
      </c>
      <c r="F82" s="83" t="s">
        <v>669</v>
      </c>
      <c r="G82" s="144"/>
      <c r="H82" s="100" t="s">
        <v>1422</v>
      </c>
      <c r="I82" s="318"/>
      <c r="J82" s="100"/>
      <c r="K82" s="62">
        <v>3300</v>
      </c>
      <c r="L82" s="100" t="s">
        <v>1564</v>
      </c>
      <c r="M82" s="246">
        <f t="shared" si="9"/>
        <v>36290</v>
      </c>
      <c r="N82" s="14">
        <f t="shared" si="14"/>
        <v>2520</v>
      </c>
      <c r="O82" s="15">
        <v>1500</v>
      </c>
      <c r="P82" s="15">
        <v>1000</v>
      </c>
      <c r="Q82" s="15">
        <v>5000</v>
      </c>
      <c r="R82" s="15">
        <v>8000</v>
      </c>
      <c r="S82" s="182"/>
      <c r="T82" s="16">
        <v>1500</v>
      </c>
      <c r="U82" s="16">
        <v>1000</v>
      </c>
      <c r="V82" s="16">
        <v>5000</v>
      </c>
      <c r="W82" s="16">
        <f>1500+6500</f>
        <v>8000</v>
      </c>
      <c r="X82" s="182"/>
      <c r="Y82" s="16">
        <f>IF(($CB82-SUM($T82:X82))&gt;=$K82*0.7,$K82*0.7,($CB82-SUM($T82:X82)))</f>
        <v>2310</v>
      </c>
      <c r="Z82" s="16">
        <f>IF(($CB82-SUM($T82:Y82))&gt;=$K82*0.7,$K82*0.7,($CB82-SUM($T82:Y82)))</f>
        <v>2310</v>
      </c>
      <c r="AA82" s="16">
        <f>IF(($CB82-SUM($T82:Z82))&gt;=$K82*0.7,$K82*0.7,($CB82-SUM($T82:Z82)))</f>
        <v>2310</v>
      </c>
      <c r="AB82" s="16">
        <f>IF(($CB82-SUM($T82:AA82))&gt;=$K82*0.7,$K82*0.7,($CB82-SUM($T82:AA82)))</f>
        <v>2310</v>
      </c>
      <c r="AC82" s="16">
        <f>IF(($CB82-SUM($T82:AB82))&gt;=$K82*0.7,$K82*0.7,($CB82-SUM($T82:AB82)))</f>
        <v>2310</v>
      </c>
      <c r="AD82" s="16">
        <f>IF(($CB82-SUM($T82:AC82))&gt;=$K82*0.7,$K82*0.7,($CB82-SUM($T82:AC82)))</f>
        <v>2310</v>
      </c>
      <c r="AE82" s="16">
        <f>IF(($CB82-SUM($T82:AD82))&gt;=$K82*0.7,$K82*0.7,($CB82-SUM($T82:AD82)))</f>
        <v>2310</v>
      </c>
      <c r="AF82" s="16">
        <f>IF(($CB82-SUM($T82:AE82))&gt;=$K82*0.7,$K82*0.7,($CB82-SUM($T82:AE82)))</f>
        <v>2100</v>
      </c>
      <c r="AG82" s="16">
        <f>IF(($CB82-SUM($T82:AF82))&gt;=$K82*0.7,$K82*0.7,($CB82-SUM($T82:AF82)))</f>
        <v>0</v>
      </c>
      <c r="AH82" s="16">
        <f>IF(($CB82-SUM($T82:AG82))&gt;=$K82*0.7,$K82*0.7,($CB82-SUM($T82:AG82)))</f>
        <v>0</v>
      </c>
      <c r="AI82" s="16">
        <f>IF(($CB82-SUM($T82:AH82))&gt;=$K82*0.7,$K82*0.7,($CB82-SUM($T82:AH82)))</f>
        <v>0</v>
      </c>
      <c r="AJ82" s="16">
        <f>IF(($CB82-SUM($T82:AI82))&gt;=$K82*0.7,$K82*0.7,($CB82-SUM($T82:AI82)))</f>
        <v>0</v>
      </c>
      <c r="AK82" s="16">
        <f>IF(($CB82-SUM($T82:AJ82))&gt;=$K82*0.7,$K82*0.7,($CB82-SUM($T82:AJ82)))</f>
        <v>0</v>
      </c>
      <c r="AL82" s="16">
        <f>IF(($CB82-SUM($T82:AK82))&gt;=$K82*0.7,$K82*0.7,($CB82-SUM($T82:AK82)))</f>
        <v>0</v>
      </c>
      <c r="AM82" s="16">
        <f>IF(($CB82-SUM($T82:AL82))&gt;=$K82*0.7,$K82*0.7,($CB82-SUM($T82:AL82)))</f>
        <v>0</v>
      </c>
      <c r="AN82" s="16">
        <f>IF(($CB82-SUM($T82:AM82))&gt;=$K82*0.7,$K82*0.7,($CB82-SUM($T82:AM82)))</f>
        <v>0</v>
      </c>
      <c r="AO82" s="16">
        <f>IF(($CB82-SUM($T82:AN82))&gt;=$K82*0.7,$K82*0.7,($CB82-SUM($T82:AN82)))</f>
        <v>0</v>
      </c>
      <c r="AP82" s="16">
        <f>IF(($CB82-SUM($T82:AO82))&gt;=$K82*0.7,$K82*0.7,($CB82-SUM($T82:AO82)))</f>
        <v>0</v>
      </c>
      <c r="AQ82" s="16">
        <f>IF(($CB82-SUM($T82:AP82))&gt;=$K82*0.7,$K82*0.7,($CB82-SUM($T82:AP82)))</f>
        <v>0</v>
      </c>
      <c r="AR82" s="16">
        <f>IF(($CB82-SUM($T82:AQ82))&gt;=$K82*0.7,$K82*0.7,($CB82-SUM($T82:AQ82)))</f>
        <v>0</v>
      </c>
      <c r="AS82" s="16">
        <f>IF(($CB82-SUM($T82:AR82))&gt;=$K82*0.7,$K82*0.7,($CB82-SUM($T82:AR82)))</f>
        <v>0</v>
      </c>
      <c r="AT82" s="16">
        <f>IF(($CB82-SUM($T82:AS82))&gt;=$K82*0.7,$K82*0.7,($CB82-SUM($T82:AS82)))</f>
        <v>0</v>
      </c>
      <c r="AU82" s="16">
        <f>IF(($CB82-SUM($T82:AT82))&gt;=$K82*0.7,$K82*0.7,($CB82-SUM($T82:AT82)))</f>
        <v>0</v>
      </c>
      <c r="AV82" s="16">
        <f>IF(($CB82-SUM($T82:AU82))&gt;=$K82*0.7,$K82*0.7,($CB82-SUM($T82:AU82)))</f>
        <v>0</v>
      </c>
      <c r="AW82" s="182">
        <f t="shared" si="10"/>
        <v>33770</v>
      </c>
      <c r="AX82" s="182">
        <f>IF(LinkRpt!B$4=LinkRpt!B$2,VLOOKUP(LinkRpt!$A78,Rpt,LinkRpt!B$2+1),"")</f>
        <v>33770</v>
      </c>
      <c r="AY82" s="182">
        <f>IF(LinkRpt!C$4=LinkRpt!C$2,VLOOKUP(LinkRpt!$A78,Rpt,LinkRpt!C$2+1),"")</f>
        <v>0</v>
      </c>
      <c r="AZ82" s="182">
        <f>IF(LinkRpt!D$4=LinkRpt!D$2,VLOOKUP(LinkRpt!$A78,Rpt,LinkRpt!D$2+1),"")</f>
        <v>0</v>
      </c>
      <c r="BA82" s="182" t="str">
        <f>IF(LinkRpt!E$4=LinkRpt!E$2,VLOOKUP(LinkRpt!$A78,Rpt,LinkRpt!E$2+1),"")</f>
        <v/>
      </c>
      <c r="BB82" s="182">
        <f>IF(LinkRpt!F$4=LinkRpt!F$2,VLOOKUP(LinkRpt!$A78,Rpt,LinkRpt!F$2+1),"")</f>
        <v>0</v>
      </c>
      <c r="BC82" s="182">
        <f>IF(LinkRpt!G$4=LinkRpt!G$2,VLOOKUP(LinkRpt!$A78,Rpt,LinkRpt!G$2+1),"")</f>
        <v>0</v>
      </c>
      <c r="BD82" s="182">
        <f>IF(LinkRpt!H$4=LinkRpt!H$2,VLOOKUP(LinkRpt!$A78,Rpt,LinkRpt!H$2+1),"")</f>
        <v>0</v>
      </c>
      <c r="BE82" s="182" t="str">
        <f>IF(LinkRpt!I$4=LinkRpt!I$2,VLOOKUP(LinkRpt!$A78,Rpt,LinkRpt!I$2+1),"")</f>
        <v/>
      </c>
      <c r="BF82" s="182" t="str">
        <f>IF(LinkRpt!J$4=LinkRpt!J$2,VLOOKUP(LinkRpt!$A78,Rpt,LinkRpt!J$2+1),"")</f>
        <v/>
      </c>
      <c r="BG82" s="182" t="str">
        <f>IF(LinkRpt!K$4=LinkRpt!K$2,VLOOKUP(LinkRpt!$A78,Rpt,LinkRpt!K$2+1),"")</f>
        <v/>
      </c>
      <c r="BH82" s="182" t="str">
        <f>IF(LinkRpt!L$4=LinkRpt!L$2,VLOOKUP(LinkRpt!$A78,Rpt,LinkRpt!L$2+1),"")</f>
        <v/>
      </c>
      <c r="BI82" s="182" t="str">
        <f>IF(LinkRpt!M$4=LinkRpt!M$2,VLOOKUP(LinkRpt!$A78,Rpt,LinkRpt!M$2+1),"")</f>
        <v/>
      </c>
      <c r="BJ82" s="182" t="str">
        <f>IF(LinkRpt!N$4=LinkRpt!N$2,VLOOKUP(LinkRpt!$A78,Rpt,LinkRpt!N$2+1),"")</f>
        <v/>
      </c>
      <c r="BK82" s="182" t="str">
        <f>IF(LinkRpt!O$4=LinkRpt!O$2,VLOOKUP(LinkRpt!$A78,Rpt,LinkRpt!O$2+1),"")</f>
        <v/>
      </c>
      <c r="BL82" s="182" t="str">
        <f>IF(LinkRpt!P$4=LinkRpt!P$2,VLOOKUP(LinkRpt!$A78,Rpt,LinkRpt!P$2+1),"")</f>
        <v/>
      </c>
      <c r="BM82" s="182" t="str">
        <f>IF(LinkRpt!Q$4=LinkRpt!Q$2,VLOOKUP(LinkRpt!$A78,Rpt,LinkRpt!Q$2+1),"")</f>
        <v/>
      </c>
      <c r="BN82" s="182" t="str">
        <f>IF(LinkRpt!R$4=LinkRpt!R$2,VLOOKUP(LinkRpt!$A78,Rpt,LinkRpt!R$2+1),"")</f>
        <v/>
      </c>
      <c r="BO82" s="182" t="str">
        <f>IF(LinkRpt!S$4=LinkRpt!S$2,VLOOKUP(LinkRpt!$A78,Rpt,LinkRpt!S$2+1),"")</f>
        <v/>
      </c>
      <c r="BP82" s="182" t="str">
        <f>IF(LinkRpt!T$4=LinkRpt!T$2,VLOOKUP(LinkRpt!$A78,Rpt,LinkRpt!T$2+1),"")</f>
        <v/>
      </c>
      <c r="BQ82" s="182" t="str">
        <f>IF(LinkRpt!U$4=LinkRpt!U$2,VLOOKUP(LinkRpt!$A78,Rpt,LinkRpt!U$2+1),"")</f>
        <v/>
      </c>
      <c r="BR82" s="182" t="str">
        <f>IF(LinkRpt!V$4=LinkRpt!V$2,VLOOKUP(LinkRpt!$A78,Rpt,LinkRpt!V$2+1),"")</f>
        <v/>
      </c>
      <c r="BS82" s="182" t="str">
        <f>IF(LinkRpt!W$4=LinkRpt!W$2,VLOOKUP(LinkRpt!$A78,Rpt,LinkRpt!W$2+1),"")</f>
        <v/>
      </c>
      <c r="BT82" s="182" t="str">
        <f>IF(LinkRpt!X$4=LinkRpt!X$2,VLOOKUP(LinkRpt!$A78,Rpt,LinkRpt!X$2+1),"")</f>
        <v/>
      </c>
      <c r="BU82" s="182" t="str">
        <f>IF(LinkRpt!Y$4=LinkRpt!Y$2,VLOOKUP(LinkRpt!$A78,Rpt,LinkRpt!Y$2+1),"")</f>
        <v/>
      </c>
      <c r="BV82" s="182" t="str">
        <f>IF(LinkRpt!Z$4=LinkRpt!Z$2,VLOOKUP(LinkRpt!$A78,Rpt,LinkRpt!Z$2+1),"")</f>
        <v/>
      </c>
      <c r="BW82" s="182" t="str">
        <f>IF(LinkRpt!AA$4=LinkRpt!AA$2,VLOOKUP(LinkRpt!$A78,Rpt,LinkRpt!AA$2+1),"")</f>
        <v/>
      </c>
      <c r="BX82" s="182" t="str">
        <f>IF(LinkRpt!AB$4=LinkRpt!AB$2,VLOOKUP(LinkRpt!$A78,Rpt,LinkRpt!AB$2+1),"")</f>
        <v/>
      </c>
      <c r="BY82" s="182" t="str">
        <f>IF(LinkRpt!AC$4=LinkRpt!AC$2,VLOOKUP(LinkRpt!$A78,Rpt,LinkRpt!AC$2+1),"")</f>
        <v/>
      </c>
      <c r="BZ82" s="182" t="str">
        <f>IF(LinkRpt!AD$4=LinkRpt!AD$2,VLOOKUP(LinkRpt!$A78,Rpt,LinkRpt!AD$2+1),"")</f>
        <v/>
      </c>
      <c r="CA82" s="182" t="str">
        <f>IF(LinkRpt!AE$4=LinkRpt!AE$2,VLOOKUP(LinkRpt!$A78,Rpt,LinkRpt!AE$2+1),"")</f>
        <v/>
      </c>
      <c r="CB82" s="182">
        <f t="shared" si="15"/>
        <v>33770</v>
      </c>
      <c r="CC82" s="15">
        <v>1500</v>
      </c>
      <c r="CD82" s="16">
        <v>1500</v>
      </c>
      <c r="CE82" s="15">
        <v>1000</v>
      </c>
      <c r="CF82" s="16">
        <v>1000</v>
      </c>
      <c r="CG82" s="15">
        <v>5000</v>
      </c>
      <c r="CH82" s="16">
        <v>5000</v>
      </c>
      <c r="CI82" s="15">
        <v>8000</v>
      </c>
      <c r="CJ82" s="16">
        <f>1500+6500</f>
        <v>8000</v>
      </c>
      <c r="CK82" s="15"/>
      <c r="CL82" s="16"/>
      <c r="CM82" s="18">
        <v>2310</v>
      </c>
      <c r="CN82" s="16">
        <v>0</v>
      </c>
      <c r="CO82" s="18">
        <v>2310</v>
      </c>
      <c r="CP82" s="16">
        <v>4620</v>
      </c>
      <c r="CQ82" s="18">
        <v>2310</v>
      </c>
      <c r="CR82" s="16">
        <v>1470</v>
      </c>
      <c r="CS82" s="18">
        <v>2310</v>
      </c>
      <c r="CT82" s="16">
        <v>2030</v>
      </c>
      <c r="CU82" s="18">
        <v>2310</v>
      </c>
      <c r="CV82" s="16">
        <v>2030</v>
      </c>
      <c r="CW82" s="18">
        <v>2310</v>
      </c>
      <c r="CX82" s="16">
        <v>2030</v>
      </c>
      <c r="CY82" s="18">
        <v>2310</v>
      </c>
      <c r="CZ82" s="16"/>
      <c r="DA82" s="18">
        <v>2310</v>
      </c>
      <c r="DB82" s="16">
        <v>4060</v>
      </c>
      <c r="DC82" s="18">
        <v>2310</v>
      </c>
      <c r="DD82" s="16">
        <v>2030</v>
      </c>
      <c r="DE82" s="85"/>
      <c r="DF82" s="16"/>
      <c r="DG82" s="85"/>
      <c r="DH82" s="16"/>
      <c r="DI82" s="85"/>
      <c r="DJ82" s="16"/>
      <c r="DK82" s="82"/>
      <c r="DL82" s="85"/>
      <c r="DM82" s="16"/>
      <c r="DN82" s="85"/>
      <c r="DO82" s="16"/>
      <c r="DP82" s="85"/>
      <c r="DQ82" s="16"/>
      <c r="DR82" s="85"/>
      <c r="DS82" s="16"/>
      <c r="DT82" s="85"/>
      <c r="DU82" s="16"/>
      <c r="DV82" s="85"/>
      <c r="DW82" s="16"/>
      <c r="DX82" s="85"/>
      <c r="DY82" s="16"/>
      <c r="DZ82" s="85"/>
      <c r="EA82" s="16"/>
      <c r="EB82" s="85"/>
      <c r="EC82" s="16"/>
      <c r="ED82" s="85"/>
      <c r="EE82" s="16"/>
      <c r="EF82" s="85"/>
      <c r="EG82" s="16"/>
      <c r="EH82" s="17"/>
      <c r="EI82" s="16"/>
      <c r="EJ82" s="19"/>
      <c r="EK82" s="17"/>
      <c r="EL82" s="16"/>
      <c r="EM82" s="17"/>
      <c r="EN82" s="16"/>
      <c r="EO82" s="17"/>
      <c r="EP82" s="16"/>
      <c r="EQ82" s="17"/>
      <c r="ER82" s="16"/>
      <c r="ES82" s="17"/>
      <c r="ET82" s="16"/>
      <c r="EU82" s="17"/>
      <c r="EV82" s="16"/>
      <c r="EW82" s="15"/>
      <c r="EX82" s="16"/>
      <c r="EY82" s="15"/>
      <c r="EZ82" s="16"/>
      <c r="FA82" s="15"/>
      <c r="FB82" s="16"/>
      <c r="FC82" s="15"/>
      <c r="FD82" s="16"/>
      <c r="FE82" s="15"/>
      <c r="FF82" s="16"/>
      <c r="FG82" s="15"/>
      <c r="FH82" s="16"/>
      <c r="FI82" s="20">
        <f t="shared" si="11"/>
        <v>36290</v>
      </c>
      <c r="FJ82" s="20">
        <f t="shared" si="12"/>
        <v>33770</v>
      </c>
      <c r="FK82" s="21">
        <f t="shared" si="13"/>
        <v>2520</v>
      </c>
      <c r="FL82" s="1" t="str">
        <f t="shared" si="16"/>
        <v/>
      </c>
    </row>
    <row r="83" spans="1:168" ht="25.5" customHeight="1">
      <c r="A83" s="239">
        <v>2200075</v>
      </c>
      <c r="B83" s="97" t="s">
        <v>149</v>
      </c>
      <c r="C83" s="239" t="s">
        <v>150</v>
      </c>
      <c r="D83" s="9" t="s">
        <v>1414</v>
      </c>
      <c r="E83" s="9" t="s">
        <v>1412</v>
      </c>
      <c r="F83" s="10" t="s">
        <v>151</v>
      </c>
      <c r="G83" s="22"/>
      <c r="H83" s="84" t="s">
        <v>1422</v>
      </c>
      <c r="I83" s="318"/>
      <c r="J83" s="84"/>
      <c r="K83" s="12">
        <v>3300</v>
      </c>
      <c r="L83" s="23" t="s">
        <v>1564</v>
      </c>
      <c r="M83" s="246">
        <f t="shared" si="9"/>
        <v>36290</v>
      </c>
      <c r="N83" s="14">
        <f t="shared" si="14"/>
        <v>4620</v>
      </c>
      <c r="O83" s="15">
        <v>1500</v>
      </c>
      <c r="P83" s="15">
        <v>1000</v>
      </c>
      <c r="Q83" s="15">
        <v>5000</v>
      </c>
      <c r="R83" s="15">
        <v>8000</v>
      </c>
      <c r="S83" s="182"/>
      <c r="T83" s="16">
        <v>1500</v>
      </c>
      <c r="U83" s="16">
        <v>1000</v>
      </c>
      <c r="V83" s="16">
        <f>2500+0</f>
        <v>2500</v>
      </c>
      <c r="W83" s="16">
        <v>0</v>
      </c>
      <c r="X83" s="182"/>
      <c r="Y83" s="16">
        <f>IF(($CB83-SUM($T83:X83))&gt;=$K83*0.7,$K83*0.7,($CB83-SUM($T83:X83)))</f>
        <v>2310</v>
      </c>
      <c r="Z83" s="16">
        <f>IF(($CB83-SUM($T83:Y83))&gt;=$K83*0.7,$K83*0.7,($CB83-SUM($T83:Y83)))</f>
        <v>2310</v>
      </c>
      <c r="AA83" s="16">
        <f>IF(($CB83-SUM($T83:Z83))&gt;=$K83*0.7,$K83*0.7,($CB83-SUM($T83:Z83)))</f>
        <v>2310</v>
      </c>
      <c r="AB83" s="16">
        <f>IF(($CB83-SUM($T83:AA83))&gt;=$K83*0.7,$K83*0.7,($CB83-SUM($T83:AA83)))</f>
        <v>2310</v>
      </c>
      <c r="AC83" s="16">
        <f>IF(($CB83-SUM($T83:AB83))&gt;=$K83*0.7,$K83*0.7,($CB83-SUM($T83:AB83)))</f>
        <v>2310</v>
      </c>
      <c r="AD83" s="16">
        <f>IF(($CB83-SUM($T83:AC83))&gt;=$K83*0.7,$K83*0.7,($CB83-SUM($T83:AC83)))</f>
        <v>2310</v>
      </c>
      <c r="AE83" s="16">
        <f>IF(($CB83-SUM($T83:AD83))&gt;=$K83*0.7,$K83*0.7,($CB83-SUM($T83:AD83)))</f>
        <v>2310</v>
      </c>
      <c r="AF83" s="16">
        <f>IF(($CB83-SUM($T83:AE83))&gt;=$K83*0.7,$K83*0.7,($CB83-SUM($T83:AE83)))</f>
        <v>2310</v>
      </c>
      <c r="AG83" s="16">
        <f>IF(($CB83-SUM($T83:AF83))&gt;=$K83*0.7,$K83*0.7,($CB83-SUM($T83:AF83)))</f>
        <v>2310</v>
      </c>
      <c r="AH83" s="16">
        <f>IF(($CB83-SUM($T83:AG83))&gt;=$K83*0.7,$K83*0.7,($CB83-SUM($T83:AG83)))</f>
        <v>2310</v>
      </c>
      <c r="AI83" s="16">
        <f>IF(($CB83-SUM($T83:AH83))&gt;=$K83*0.7,$K83*0.7,($CB83-SUM($T83:AH83)))</f>
        <v>2310</v>
      </c>
      <c r="AJ83" s="16">
        <f>IF(($CB83-SUM($T83:AI83))&gt;=$K83*0.7,$K83*0.7,($CB83-SUM($T83:AI83)))</f>
        <v>1260</v>
      </c>
      <c r="AK83" s="16">
        <f>IF(($CB83-SUM($T83:AJ83))&gt;=$K83*0.7,$K83*0.7,($CB83-SUM($T83:AJ83)))</f>
        <v>0</v>
      </c>
      <c r="AL83" s="16">
        <f>IF(($CB83-SUM($T83:AK83))&gt;=$K83*0.7,$K83*0.7,($CB83-SUM($T83:AK83)))</f>
        <v>0</v>
      </c>
      <c r="AM83" s="16">
        <f>IF(($CB83-SUM($T83:AL83))&gt;=$K83*0.7,$K83*0.7,($CB83-SUM($T83:AL83)))</f>
        <v>0</v>
      </c>
      <c r="AN83" s="16">
        <f>IF(($CB83-SUM($T83:AM83))&gt;=$K83*0.7,$K83*0.7,($CB83-SUM($T83:AM83)))</f>
        <v>0</v>
      </c>
      <c r="AO83" s="16">
        <f>IF(($CB83-SUM($T83:AN83))&gt;=$K83*0.7,$K83*0.7,($CB83-SUM($T83:AN83)))</f>
        <v>0</v>
      </c>
      <c r="AP83" s="16">
        <f>IF(($CB83-SUM($T83:AO83))&gt;=$K83*0.7,$K83*0.7,($CB83-SUM($T83:AO83)))</f>
        <v>0</v>
      </c>
      <c r="AQ83" s="16">
        <f>IF(($CB83-SUM($T83:AP83))&gt;=$K83*0.7,$K83*0.7,($CB83-SUM($T83:AP83)))</f>
        <v>0</v>
      </c>
      <c r="AR83" s="16">
        <f>IF(($CB83-SUM($T83:AQ83))&gt;=$K83*0.7,$K83*0.7,($CB83-SUM($T83:AQ83)))</f>
        <v>0</v>
      </c>
      <c r="AS83" s="16">
        <f>IF(($CB83-SUM($T83:AR83))&gt;=$K83*0.7,$K83*0.7,($CB83-SUM($T83:AR83)))</f>
        <v>0</v>
      </c>
      <c r="AT83" s="16">
        <f>IF(($CB83-SUM($T83:AS83))&gt;=$K83*0.7,$K83*0.7,($CB83-SUM($T83:AS83)))</f>
        <v>0</v>
      </c>
      <c r="AU83" s="16">
        <f>IF(($CB83-SUM($T83:AT83))&gt;=$K83*0.7,$K83*0.7,($CB83-SUM($T83:AT83)))</f>
        <v>0</v>
      </c>
      <c r="AV83" s="16">
        <f>IF(($CB83-SUM($T83:AU83))&gt;=$K83*0.7,$K83*0.7,($CB83-SUM($T83:AU83)))</f>
        <v>0</v>
      </c>
      <c r="AW83" s="182">
        <f t="shared" si="10"/>
        <v>31670</v>
      </c>
      <c r="AX83" s="182">
        <f>IF(LinkRpt!B$4=LinkRpt!B$2,VLOOKUP(LinkRpt!$A79,Rpt,LinkRpt!B$2+1),"")</f>
        <v>31670</v>
      </c>
      <c r="AY83" s="182">
        <f>IF(LinkRpt!C$4=LinkRpt!C$2,VLOOKUP(LinkRpt!$A79,Rpt,LinkRpt!C$2+1),"")</f>
        <v>0</v>
      </c>
      <c r="AZ83" s="182">
        <f>IF(LinkRpt!D$4=LinkRpt!D$2,VLOOKUP(LinkRpt!$A79,Rpt,LinkRpt!D$2+1),"")</f>
        <v>0</v>
      </c>
      <c r="BA83" s="182" t="str">
        <f>IF(LinkRpt!E$4=LinkRpt!E$2,VLOOKUP(LinkRpt!$A79,Rpt,LinkRpt!E$2+1),"")</f>
        <v/>
      </c>
      <c r="BB83" s="182">
        <f>IF(LinkRpt!F$4=LinkRpt!F$2,VLOOKUP(LinkRpt!$A79,Rpt,LinkRpt!F$2+1),"")</f>
        <v>0</v>
      </c>
      <c r="BC83" s="182">
        <f>IF(LinkRpt!G$4=LinkRpt!G$2,VLOOKUP(LinkRpt!$A79,Rpt,LinkRpt!G$2+1),"")</f>
        <v>0</v>
      </c>
      <c r="BD83" s="182">
        <f>IF(LinkRpt!H$4=LinkRpt!H$2,VLOOKUP(LinkRpt!$A79,Rpt,LinkRpt!H$2+1),"")</f>
        <v>0</v>
      </c>
      <c r="BE83" s="182" t="str">
        <f>IF(LinkRpt!I$4=LinkRpt!I$2,VLOOKUP(LinkRpt!$A79,Rpt,LinkRpt!I$2+1),"")</f>
        <v/>
      </c>
      <c r="BF83" s="182" t="str">
        <f>IF(LinkRpt!J$4=LinkRpt!J$2,VLOOKUP(LinkRpt!$A79,Rpt,LinkRpt!J$2+1),"")</f>
        <v/>
      </c>
      <c r="BG83" s="182" t="str">
        <f>IF(LinkRpt!K$4=LinkRpt!K$2,VLOOKUP(LinkRpt!$A79,Rpt,LinkRpt!K$2+1),"")</f>
        <v/>
      </c>
      <c r="BH83" s="182" t="str">
        <f>IF(LinkRpt!L$4=LinkRpt!L$2,VLOOKUP(LinkRpt!$A79,Rpt,LinkRpt!L$2+1),"")</f>
        <v/>
      </c>
      <c r="BI83" s="182" t="str">
        <f>IF(LinkRpt!M$4=LinkRpt!M$2,VLOOKUP(LinkRpt!$A79,Rpt,LinkRpt!M$2+1),"")</f>
        <v/>
      </c>
      <c r="BJ83" s="182" t="str">
        <f>IF(LinkRpt!N$4=LinkRpt!N$2,VLOOKUP(LinkRpt!$A79,Rpt,LinkRpt!N$2+1),"")</f>
        <v/>
      </c>
      <c r="BK83" s="182" t="str">
        <f>IF(LinkRpt!O$4=LinkRpt!O$2,VLOOKUP(LinkRpt!$A79,Rpt,LinkRpt!O$2+1),"")</f>
        <v/>
      </c>
      <c r="BL83" s="182" t="str">
        <f>IF(LinkRpt!P$4=LinkRpt!P$2,VLOOKUP(LinkRpt!$A79,Rpt,LinkRpt!P$2+1),"")</f>
        <v/>
      </c>
      <c r="BM83" s="182" t="str">
        <f>IF(LinkRpt!Q$4=LinkRpt!Q$2,VLOOKUP(LinkRpt!$A79,Rpt,LinkRpt!Q$2+1),"")</f>
        <v/>
      </c>
      <c r="BN83" s="182" t="str">
        <f>IF(LinkRpt!R$4=LinkRpt!R$2,VLOOKUP(LinkRpt!$A79,Rpt,LinkRpt!R$2+1),"")</f>
        <v/>
      </c>
      <c r="BO83" s="182" t="str">
        <f>IF(LinkRpt!S$4=LinkRpt!S$2,VLOOKUP(LinkRpt!$A79,Rpt,LinkRpt!S$2+1),"")</f>
        <v/>
      </c>
      <c r="BP83" s="182" t="str">
        <f>IF(LinkRpt!T$4=LinkRpt!T$2,VLOOKUP(LinkRpt!$A79,Rpt,LinkRpt!T$2+1),"")</f>
        <v/>
      </c>
      <c r="BQ83" s="182" t="str">
        <f>IF(LinkRpt!U$4=LinkRpt!U$2,VLOOKUP(LinkRpt!$A79,Rpt,LinkRpt!U$2+1),"")</f>
        <v/>
      </c>
      <c r="BR83" s="182" t="str">
        <f>IF(LinkRpt!V$4=LinkRpt!V$2,VLOOKUP(LinkRpt!$A79,Rpt,LinkRpt!V$2+1),"")</f>
        <v/>
      </c>
      <c r="BS83" s="182" t="str">
        <f>IF(LinkRpt!W$4=LinkRpt!W$2,VLOOKUP(LinkRpt!$A79,Rpt,LinkRpt!W$2+1),"")</f>
        <v/>
      </c>
      <c r="BT83" s="182" t="str">
        <f>IF(LinkRpt!X$4=LinkRpt!X$2,VLOOKUP(LinkRpt!$A79,Rpt,LinkRpt!X$2+1),"")</f>
        <v/>
      </c>
      <c r="BU83" s="182" t="str">
        <f>IF(LinkRpt!Y$4=LinkRpt!Y$2,VLOOKUP(LinkRpt!$A79,Rpt,LinkRpt!Y$2+1),"")</f>
        <v/>
      </c>
      <c r="BV83" s="182" t="str">
        <f>IF(LinkRpt!Z$4=LinkRpt!Z$2,VLOOKUP(LinkRpt!$A79,Rpt,LinkRpt!Z$2+1),"")</f>
        <v/>
      </c>
      <c r="BW83" s="182" t="str">
        <f>IF(LinkRpt!AA$4=LinkRpt!AA$2,VLOOKUP(LinkRpt!$A79,Rpt,LinkRpt!AA$2+1),"")</f>
        <v/>
      </c>
      <c r="BX83" s="182" t="str">
        <f>IF(LinkRpt!AB$4=LinkRpt!AB$2,VLOOKUP(LinkRpt!$A79,Rpt,LinkRpt!AB$2+1),"")</f>
        <v/>
      </c>
      <c r="BY83" s="182" t="str">
        <f>IF(LinkRpt!AC$4=LinkRpt!AC$2,VLOOKUP(LinkRpt!$A79,Rpt,LinkRpt!AC$2+1),"")</f>
        <v/>
      </c>
      <c r="BZ83" s="182" t="str">
        <f>IF(LinkRpt!AD$4=LinkRpt!AD$2,VLOOKUP(LinkRpt!$A79,Rpt,LinkRpt!AD$2+1),"")</f>
        <v/>
      </c>
      <c r="CA83" s="182" t="str">
        <f>IF(LinkRpt!AE$4=LinkRpt!AE$2,VLOOKUP(LinkRpt!$A79,Rpt,LinkRpt!AE$2+1),"")</f>
        <v/>
      </c>
      <c r="CB83" s="182">
        <f t="shared" si="15"/>
        <v>31670</v>
      </c>
      <c r="CC83" s="15">
        <v>1500</v>
      </c>
      <c r="CD83" s="16">
        <v>1500</v>
      </c>
      <c r="CE83" s="15">
        <v>1000</v>
      </c>
      <c r="CF83" s="16">
        <v>1000</v>
      </c>
      <c r="CG83" s="15">
        <v>5000</v>
      </c>
      <c r="CH83" s="16">
        <f>2500+0</f>
        <v>2500</v>
      </c>
      <c r="CI83" s="15">
        <v>8000</v>
      </c>
      <c r="CJ83" s="16">
        <v>0</v>
      </c>
      <c r="CK83" s="17"/>
      <c r="CL83" s="16"/>
      <c r="CM83" s="15"/>
      <c r="CN83" s="16"/>
      <c r="CO83" s="18">
        <v>2310</v>
      </c>
      <c r="CP83" s="16">
        <v>12810</v>
      </c>
      <c r="CQ83" s="18">
        <v>2310</v>
      </c>
      <c r="CR83" s="16">
        <v>2310</v>
      </c>
      <c r="CS83" s="18">
        <v>2310</v>
      </c>
      <c r="CT83" s="16">
        <v>0</v>
      </c>
      <c r="CU83" s="18">
        <v>2310</v>
      </c>
      <c r="CV83" s="16">
        <v>4620</v>
      </c>
      <c r="CW83" s="18">
        <v>2310</v>
      </c>
      <c r="CX83" s="16"/>
      <c r="CY83" s="18">
        <v>2310</v>
      </c>
      <c r="CZ83" s="16"/>
      <c r="DA83" s="18">
        <v>2310</v>
      </c>
      <c r="DB83" s="16">
        <v>2310</v>
      </c>
      <c r="DC83" s="18">
        <v>2310</v>
      </c>
      <c r="DD83" s="16"/>
      <c r="DE83" s="18">
        <v>2310</v>
      </c>
      <c r="DF83" s="16">
        <v>4620</v>
      </c>
      <c r="DG83" s="17"/>
      <c r="DH83" s="16"/>
      <c r="DI83" s="17"/>
      <c r="DJ83" s="16"/>
      <c r="DK83" s="82"/>
      <c r="DL83" s="85"/>
      <c r="DM83" s="16"/>
      <c r="DN83" s="85"/>
      <c r="DO83" s="16"/>
      <c r="DP83" s="85"/>
      <c r="DQ83" s="16"/>
      <c r="DR83" s="85"/>
      <c r="DS83" s="16"/>
      <c r="DT83" s="85"/>
      <c r="DU83" s="16"/>
      <c r="DV83" s="85"/>
      <c r="DW83" s="16"/>
      <c r="DX83" s="85"/>
      <c r="DY83" s="16"/>
      <c r="DZ83" s="85"/>
      <c r="EA83" s="16"/>
      <c r="EB83" s="85"/>
      <c r="EC83" s="16"/>
      <c r="ED83" s="85"/>
      <c r="EE83" s="16"/>
      <c r="EF83" s="85"/>
      <c r="EG83" s="16"/>
      <c r="EH83" s="17"/>
      <c r="EI83" s="16"/>
      <c r="EJ83" s="19"/>
      <c r="EK83" s="17"/>
      <c r="EL83" s="16"/>
      <c r="EM83" s="17"/>
      <c r="EN83" s="16"/>
      <c r="EO83" s="17"/>
      <c r="EP83" s="16"/>
      <c r="EQ83" s="17"/>
      <c r="ER83" s="16"/>
      <c r="ES83" s="17"/>
      <c r="ET83" s="16"/>
      <c r="EU83" s="17"/>
      <c r="EV83" s="16"/>
      <c r="EW83" s="15"/>
      <c r="EX83" s="16"/>
      <c r="EY83" s="15"/>
      <c r="EZ83" s="16"/>
      <c r="FA83" s="15"/>
      <c r="FB83" s="16"/>
      <c r="FC83" s="15"/>
      <c r="FD83" s="16"/>
      <c r="FE83" s="15"/>
      <c r="FF83" s="16"/>
      <c r="FG83" s="15"/>
      <c r="FH83" s="16"/>
      <c r="FI83" s="20">
        <f t="shared" si="11"/>
        <v>36290</v>
      </c>
      <c r="FJ83" s="20">
        <f t="shared" si="12"/>
        <v>31670</v>
      </c>
      <c r="FK83" s="21">
        <f t="shared" si="13"/>
        <v>4620</v>
      </c>
      <c r="FL83" s="1" t="str">
        <f t="shared" si="16"/>
        <v/>
      </c>
    </row>
    <row r="84" spans="1:168" ht="25.5" customHeight="1">
      <c r="A84" s="239">
        <v>2200076</v>
      </c>
      <c r="B84" s="91" t="s">
        <v>670</v>
      </c>
      <c r="C84" s="239" t="s">
        <v>671</v>
      </c>
      <c r="D84" s="9" t="s">
        <v>1414</v>
      </c>
      <c r="E84" s="9" t="s">
        <v>1411</v>
      </c>
      <c r="F84" s="83" t="s">
        <v>672</v>
      </c>
      <c r="G84" s="22"/>
      <c r="H84" s="84" t="s">
        <v>1553</v>
      </c>
      <c r="I84" s="318"/>
      <c r="J84" s="84"/>
      <c r="K84" s="62">
        <v>4000</v>
      </c>
      <c r="L84" s="84" t="s">
        <v>1564</v>
      </c>
      <c r="M84" s="246">
        <f t="shared" si="9"/>
        <v>40700</v>
      </c>
      <c r="N84" s="14">
        <f t="shared" si="14"/>
        <v>2800</v>
      </c>
      <c r="O84" s="15">
        <v>1500</v>
      </c>
      <c r="P84" s="15">
        <v>1000</v>
      </c>
      <c r="Q84" s="15">
        <v>5000</v>
      </c>
      <c r="R84" s="15">
        <v>8000</v>
      </c>
      <c r="S84" s="182"/>
      <c r="T84" s="16">
        <v>1500</v>
      </c>
      <c r="U84" s="16">
        <v>1000</v>
      </c>
      <c r="V84" s="16">
        <v>5000</v>
      </c>
      <c r="W84" s="16">
        <v>8000</v>
      </c>
      <c r="X84" s="182"/>
      <c r="Y84" s="16">
        <f>IF(($CB84-SUM($T84:X84))&gt;=$K84*0.7,$K84*0.7,($CB84-SUM($T84:X84)))</f>
        <v>2800</v>
      </c>
      <c r="Z84" s="16">
        <f>IF(($CB84-SUM($T84:Y84))&gt;=$K84*0.7,$K84*0.7,($CB84-SUM($T84:Y84)))</f>
        <v>2800</v>
      </c>
      <c r="AA84" s="16">
        <f>IF(($CB84-SUM($T84:Z84))&gt;=$K84*0.7,$K84*0.7,($CB84-SUM($T84:Z84)))</f>
        <v>2800</v>
      </c>
      <c r="AB84" s="16">
        <f>IF(($CB84-SUM($T84:AA84))&gt;=$K84*0.7,$K84*0.7,($CB84-SUM($T84:AA84)))</f>
        <v>2800</v>
      </c>
      <c r="AC84" s="16">
        <f>IF(($CB84-SUM($T84:AB84))&gt;=$K84*0.7,$K84*0.7,($CB84-SUM($T84:AB84)))</f>
        <v>2800</v>
      </c>
      <c r="AD84" s="16">
        <f>IF(($CB84-SUM($T84:AC84))&gt;=$K84*0.7,$K84*0.7,($CB84-SUM($T84:AC84)))</f>
        <v>2800</v>
      </c>
      <c r="AE84" s="16">
        <f>IF(($CB84-SUM($T84:AD84))&gt;=$K84*0.7,$K84*0.7,($CB84-SUM($T84:AD84)))</f>
        <v>2800</v>
      </c>
      <c r="AF84" s="16">
        <f>IF(($CB84-SUM($T84:AE84))&gt;=$K84*0.7,$K84*0.7,($CB84-SUM($T84:AE84)))</f>
        <v>2800</v>
      </c>
      <c r="AG84" s="16">
        <f>IF(($CB84-SUM($T84:AF84))&gt;=$K84*0.7,$K84*0.7,($CB84-SUM($T84:AF84)))</f>
        <v>0</v>
      </c>
      <c r="AH84" s="16">
        <f>IF(($CB84-SUM($T84:AG84))&gt;=$K84*0.7,$K84*0.7,($CB84-SUM($T84:AG84)))</f>
        <v>0</v>
      </c>
      <c r="AI84" s="16">
        <f>IF(($CB84-SUM($T84:AH84))&gt;=$K84*0.7,$K84*0.7,($CB84-SUM($T84:AH84)))</f>
        <v>0</v>
      </c>
      <c r="AJ84" s="16">
        <f>IF(($CB84-SUM($T84:AI84))&gt;=$K84*0.7,$K84*0.7,($CB84-SUM($T84:AI84)))</f>
        <v>0</v>
      </c>
      <c r="AK84" s="16">
        <f>IF(($CB84-SUM($T84:AJ84))&gt;=$K84*0.7,$K84*0.7,($CB84-SUM($T84:AJ84)))</f>
        <v>0</v>
      </c>
      <c r="AL84" s="16">
        <f>IF(($CB84-SUM($T84:AK84))&gt;=$K84*0.7,$K84*0.7,($CB84-SUM($T84:AK84)))</f>
        <v>0</v>
      </c>
      <c r="AM84" s="16">
        <f>IF(($CB84-SUM($T84:AL84))&gt;=$K84*0.7,$K84*0.7,($CB84-SUM($T84:AL84)))</f>
        <v>0</v>
      </c>
      <c r="AN84" s="16">
        <f>IF(($CB84-SUM($T84:AM84))&gt;=$K84*0.7,$K84*0.7,($CB84-SUM($T84:AM84)))</f>
        <v>0</v>
      </c>
      <c r="AO84" s="16">
        <f>IF(($CB84-SUM($T84:AN84))&gt;=$K84*0.7,$K84*0.7,($CB84-SUM($T84:AN84)))</f>
        <v>0</v>
      </c>
      <c r="AP84" s="16">
        <f>IF(($CB84-SUM($T84:AO84))&gt;=$K84*0.7,$K84*0.7,($CB84-SUM($T84:AO84)))</f>
        <v>0</v>
      </c>
      <c r="AQ84" s="16">
        <f>IF(($CB84-SUM($T84:AP84))&gt;=$K84*0.7,$K84*0.7,($CB84-SUM($T84:AP84)))</f>
        <v>0</v>
      </c>
      <c r="AR84" s="16">
        <f>IF(($CB84-SUM($T84:AQ84))&gt;=$K84*0.7,$K84*0.7,($CB84-SUM($T84:AQ84)))</f>
        <v>0</v>
      </c>
      <c r="AS84" s="16">
        <f>IF(($CB84-SUM($T84:AR84))&gt;=$K84*0.7,$K84*0.7,($CB84-SUM($T84:AR84)))</f>
        <v>0</v>
      </c>
      <c r="AT84" s="16">
        <f>IF(($CB84-SUM($T84:AS84))&gt;=$K84*0.7,$K84*0.7,($CB84-SUM($T84:AS84)))</f>
        <v>0</v>
      </c>
      <c r="AU84" s="16">
        <f>IF(($CB84-SUM($T84:AT84))&gt;=$K84*0.7,$K84*0.7,($CB84-SUM($T84:AT84)))</f>
        <v>0</v>
      </c>
      <c r="AV84" s="16">
        <f>IF(($CB84-SUM($T84:AU84))&gt;=$K84*0.7,$K84*0.7,($CB84-SUM($T84:AU84)))</f>
        <v>0</v>
      </c>
      <c r="AW84" s="182">
        <f t="shared" si="10"/>
        <v>37900</v>
      </c>
      <c r="AX84" s="182">
        <f>IF(LinkRpt!B$4=LinkRpt!B$2,VLOOKUP(LinkRpt!$A80,Rpt,LinkRpt!B$2+1),"")</f>
        <v>37900</v>
      </c>
      <c r="AY84" s="182">
        <f>IF(LinkRpt!C$4=LinkRpt!C$2,VLOOKUP(LinkRpt!$A80,Rpt,LinkRpt!C$2+1),"")</f>
        <v>0</v>
      </c>
      <c r="AZ84" s="182">
        <f>IF(LinkRpt!D$4=LinkRpt!D$2,VLOOKUP(LinkRpt!$A80,Rpt,LinkRpt!D$2+1),"")</f>
        <v>0</v>
      </c>
      <c r="BA84" s="182" t="str">
        <f>IF(LinkRpt!E$4=LinkRpt!E$2,VLOOKUP(LinkRpt!$A80,Rpt,LinkRpt!E$2+1),"")</f>
        <v/>
      </c>
      <c r="BB84" s="182">
        <f>IF(LinkRpt!F$4=LinkRpt!F$2,VLOOKUP(LinkRpt!$A80,Rpt,LinkRpt!F$2+1),"")</f>
        <v>0</v>
      </c>
      <c r="BC84" s="182">
        <f>IF(LinkRpt!G$4=LinkRpt!G$2,VLOOKUP(LinkRpt!$A80,Rpt,LinkRpt!G$2+1),"")</f>
        <v>0</v>
      </c>
      <c r="BD84" s="182">
        <f>IF(LinkRpt!H$4=LinkRpt!H$2,VLOOKUP(LinkRpt!$A80,Rpt,LinkRpt!H$2+1),"")</f>
        <v>0</v>
      </c>
      <c r="BE84" s="182" t="str">
        <f>IF(LinkRpt!I$4=LinkRpt!I$2,VLOOKUP(LinkRpt!$A80,Rpt,LinkRpt!I$2+1),"")</f>
        <v/>
      </c>
      <c r="BF84" s="182" t="str">
        <f>IF(LinkRpt!J$4=LinkRpt!J$2,VLOOKUP(LinkRpt!$A80,Rpt,LinkRpt!J$2+1),"")</f>
        <v/>
      </c>
      <c r="BG84" s="182" t="str">
        <f>IF(LinkRpt!K$4=LinkRpt!K$2,VLOOKUP(LinkRpt!$A80,Rpt,LinkRpt!K$2+1),"")</f>
        <v/>
      </c>
      <c r="BH84" s="182" t="str">
        <f>IF(LinkRpt!L$4=LinkRpt!L$2,VLOOKUP(LinkRpt!$A80,Rpt,LinkRpt!L$2+1),"")</f>
        <v/>
      </c>
      <c r="BI84" s="182" t="str">
        <f>IF(LinkRpt!M$4=LinkRpt!M$2,VLOOKUP(LinkRpt!$A80,Rpt,LinkRpt!M$2+1),"")</f>
        <v/>
      </c>
      <c r="BJ84" s="182" t="str">
        <f>IF(LinkRpt!N$4=LinkRpt!N$2,VLOOKUP(LinkRpt!$A80,Rpt,LinkRpt!N$2+1),"")</f>
        <v/>
      </c>
      <c r="BK84" s="182" t="str">
        <f>IF(LinkRpt!O$4=LinkRpt!O$2,VLOOKUP(LinkRpt!$A80,Rpt,LinkRpt!O$2+1),"")</f>
        <v/>
      </c>
      <c r="BL84" s="182" t="str">
        <f>IF(LinkRpt!P$4=LinkRpt!P$2,VLOOKUP(LinkRpt!$A80,Rpt,LinkRpt!P$2+1),"")</f>
        <v/>
      </c>
      <c r="BM84" s="182" t="str">
        <f>IF(LinkRpt!Q$4=LinkRpt!Q$2,VLOOKUP(LinkRpt!$A80,Rpt,LinkRpt!Q$2+1),"")</f>
        <v/>
      </c>
      <c r="BN84" s="182" t="str">
        <f>IF(LinkRpt!R$4=LinkRpt!R$2,VLOOKUP(LinkRpt!$A80,Rpt,LinkRpt!R$2+1),"")</f>
        <v/>
      </c>
      <c r="BO84" s="182" t="str">
        <f>IF(LinkRpt!S$4=LinkRpt!S$2,VLOOKUP(LinkRpt!$A80,Rpt,LinkRpt!S$2+1),"")</f>
        <v/>
      </c>
      <c r="BP84" s="182" t="str">
        <f>IF(LinkRpt!T$4=LinkRpt!T$2,VLOOKUP(LinkRpt!$A80,Rpt,LinkRpt!T$2+1),"")</f>
        <v/>
      </c>
      <c r="BQ84" s="182" t="str">
        <f>IF(LinkRpt!U$4=LinkRpt!U$2,VLOOKUP(LinkRpt!$A80,Rpt,LinkRpt!U$2+1),"")</f>
        <v/>
      </c>
      <c r="BR84" s="182" t="str">
        <f>IF(LinkRpt!V$4=LinkRpt!V$2,VLOOKUP(LinkRpt!$A80,Rpt,LinkRpt!V$2+1),"")</f>
        <v/>
      </c>
      <c r="BS84" s="182" t="str">
        <f>IF(LinkRpt!W$4=LinkRpt!W$2,VLOOKUP(LinkRpt!$A80,Rpt,LinkRpt!W$2+1),"")</f>
        <v/>
      </c>
      <c r="BT84" s="182" t="str">
        <f>IF(LinkRpt!X$4=LinkRpt!X$2,VLOOKUP(LinkRpt!$A80,Rpt,LinkRpt!X$2+1),"")</f>
        <v/>
      </c>
      <c r="BU84" s="182" t="str">
        <f>IF(LinkRpt!Y$4=LinkRpt!Y$2,VLOOKUP(LinkRpt!$A80,Rpt,LinkRpt!Y$2+1),"")</f>
        <v/>
      </c>
      <c r="BV84" s="182" t="str">
        <f>IF(LinkRpt!Z$4=LinkRpt!Z$2,VLOOKUP(LinkRpt!$A80,Rpt,LinkRpt!Z$2+1),"")</f>
        <v/>
      </c>
      <c r="BW84" s="182" t="str">
        <f>IF(LinkRpt!AA$4=LinkRpt!AA$2,VLOOKUP(LinkRpt!$A80,Rpt,LinkRpt!AA$2+1),"")</f>
        <v/>
      </c>
      <c r="BX84" s="182" t="str">
        <f>IF(LinkRpt!AB$4=LinkRpt!AB$2,VLOOKUP(LinkRpt!$A80,Rpt,LinkRpt!AB$2+1),"")</f>
        <v/>
      </c>
      <c r="BY84" s="182" t="str">
        <f>IF(LinkRpt!AC$4=LinkRpt!AC$2,VLOOKUP(LinkRpt!$A80,Rpt,LinkRpt!AC$2+1),"")</f>
        <v/>
      </c>
      <c r="BZ84" s="182" t="str">
        <f>IF(LinkRpt!AD$4=LinkRpt!AD$2,VLOOKUP(LinkRpt!$A80,Rpt,LinkRpt!AD$2+1),"")</f>
        <v/>
      </c>
      <c r="CA84" s="182" t="str">
        <f>IF(LinkRpt!AE$4=LinkRpt!AE$2,VLOOKUP(LinkRpt!$A80,Rpt,LinkRpt!AE$2+1),"")</f>
        <v/>
      </c>
      <c r="CB84" s="182">
        <f t="shared" si="15"/>
        <v>37900</v>
      </c>
      <c r="CC84" s="15">
        <v>1500</v>
      </c>
      <c r="CD84" s="16">
        <v>1500</v>
      </c>
      <c r="CE84" s="15">
        <v>1000</v>
      </c>
      <c r="CF84" s="16">
        <v>1000</v>
      </c>
      <c r="CG84" s="15">
        <v>5000</v>
      </c>
      <c r="CH84" s="16">
        <v>5000</v>
      </c>
      <c r="CI84" s="15">
        <v>8000</v>
      </c>
      <c r="CJ84" s="16">
        <v>1500</v>
      </c>
      <c r="CK84" s="15"/>
      <c r="CL84" s="16"/>
      <c r="CM84" s="18">
        <v>2800</v>
      </c>
      <c r="CN84" s="16">
        <v>9300</v>
      </c>
      <c r="CO84" s="18">
        <v>2800</v>
      </c>
      <c r="CP84" s="16">
        <v>2800</v>
      </c>
      <c r="CQ84" s="18">
        <v>2800</v>
      </c>
      <c r="CR84" s="16">
        <v>2800</v>
      </c>
      <c r="CS84" s="18">
        <v>2800</v>
      </c>
      <c r="CT84" s="16">
        <v>2800</v>
      </c>
      <c r="CU84" s="18">
        <v>2800</v>
      </c>
      <c r="CV84" s="16">
        <v>2800</v>
      </c>
      <c r="CW84" s="18">
        <v>2800</v>
      </c>
      <c r="CX84" s="16">
        <v>2800</v>
      </c>
      <c r="CY84" s="18">
        <v>2800</v>
      </c>
      <c r="CZ84" s="16">
        <v>2800</v>
      </c>
      <c r="DA84" s="18">
        <v>2800</v>
      </c>
      <c r="DB84" s="16"/>
      <c r="DC84" s="18">
        <v>2800</v>
      </c>
      <c r="DD84" s="16">
        <v>2800</v>
      </c>
      <c r="DE84" s="85"/>
      <c r="DF84" s="16"/>
      <c r="DG84" s="85"/>
      <c r="DH84" s="16"/>
      <c r="DI84" s="85"/>
      <c r="DJ84" s="16"/>
      <c r="DK84" s="82"/>
      <c r="DL84" s="85"/>
      <c r="DM84" s="16"/>
      <c r="DN84" s="85"/>
      <c r="DO84" s="16"/>
      <c r="DP84" s="85"/>
      <c r="DQ84" s="16"/>
      <c r="DR84" s="85"/>
      <c r="DS84" s="16"/>
      <c r="DT84" s="85"/>
      <c r="DU84" s="16"/>
      <c r="DV84" s="85"/>
      <c r="DW84" s="16"/>
      <c r="DX84" s="85"/>
      <c r="DY84" s="16"/>
      <c r="DZ84" s="85"/>
      <c r="EA84" s="16"/>
      <c r="EB84" s="85"/>
      <c r="EC84" s="16"/>
      <c r="ED84" s="85"/>
      <c r="EE84" s="16"/>
      <c r="EF84" s="85"/>
      <c r="EG84" s="16"/>
      <c r="EH84" s="17"/>
      <c r="EI84" s="16"/>
      <c r="EJ84" s="19"/>
      <c r="EK84" s="17"/>
      <c r="EL84" s="16"/>
      <c r="EM84" s="17"/>
      <c r="EN84" s="16"/>
      <c r="EO84" s="17"/>
      <c r="EP84" s="16"/>
      <c r="EQ84" s="17"/>
      <c r="ER84" s="16"/>
      <c r="ES84" s="17"/>
      <c r="ET84" s="16"/>
      <c r="EU84" s="17"/>
      <c r="EV84" s="16"/>
      <c r="EW84" s="15"/>
      <c r="EX84" s="16"/>
      <c r="EY84" s="15"/>
      <c r="EZ84" s="16"/>
      <c r="FA84" s="15"/>
      <c r="FB84" s="16"/>
      <c r="FC84" s="15"/>
      <c r="FD84" s="16"/>
      <c r="FE84" s="15"/>
      <c r="FF84" s="16"/>
      <c r="FG84" s="15"/>
      <c r="FH84" s="16"/>
      <c r="FI84" s="20">
        <f t="shared" si="11"/>
        <v>40700</v>
      </c>
      <c r="FJ84" s="20">
        <f t="shared" si="12"/>
        <v>37900</v>
      </c>
      <c r="FK84" s="21">
        <f t="shared" si="13"/>
        <v>2800</v>
      </c>
      <c r="FL84" s="1" t="str">
        <f t="shared" si="16"/>
        <v/>
      </c>
    </row>
    <row r="85" spans="1:168" ht="25.5" customHeight="1">
      <c r="A85" s="239">
        <v>2200077</v>
      </c>
      <c r="B85" s="25" t="s">
        <v>152</v>
      </c>
      <c r="C85" s="239" t="s">
        <v>153</v>
      </c>
      <c r="D85" s="9" t="s">
        <v>1414</v>
      </c>
      <c r="E85" s="9" t="s">
        <v>1412</v>
      </c>
      <c r="F85" s="10" t="s">
        <v>154</v>
      </c>
      <c r="G85" s="22"/>
      <c r="H85" s="24" t="s">
        <v>1554</v>
      </c>
      <c r="I85" s="318"/>
      <c r="J85" s="24"/>
      <c r="K85" s="12">
        <v>3300</v>
      </c>
      <c r="L85" s="24" t="s">
        <v>1564</v>
      </c>
      <c r="M85" s="246">
        <f t="shared" si="9"/>
        <v>36290</v>
      </c>
      <c r="N85" s="14">
        <f t="shared" si="14"/>
        <v>0</v>
      </c>
      <c r="O85" s="15">
        <v>1500</v>
      </c>
      <c r="P85" s="15">
        <v>1000</v>
      </c>
      <c r="Q85" s="15">
        <v>5000</v>
      </c>
      <c r="R85" s="15">
        <v>8000</v>
      </c>
      <c r="S85" s="182"/>
      <c r="T85" s="16">
        <v>1500</v>
      </c>
      <c r="U85" s="16">
        <v>1000</v>
      </c>
      <c r="V85" s="16">
        <f>4500+0</f>
        <v>4500</v>
      </c>
      <c r="W85" s="16">
        <v>0</v>
      </c>
      <c r="X85" s="182"/>
      <c r="Y85" s="16">
        <f>IF(($CB85-SUM($T85:X85))&gt;=$K85*0.7,$K85*0.7,($CB85-SUM($T85:X85)))</f>
        <v>2310</v>
      </c>
      <c r="Z85" s="16">
        <f>IF(($CB85-SUM($T85:Y85))&gt;=$K85*0.7,$K85*0.7,($CB85-SUM($T85:Y85)))</f>
        <v>2310</v>
      </c>
      <c r="AA85" s="16">
        <f>IF(($CB85-SUM($T85:Z85))&gt;=$K85*0.7,$K85*0.7,($CB85-SUM($T85:Z85)))</f>
        <v>2310</v>
      </c>
      <c r="AB85" s="16">
        <f>IF(($CB85-SUM($T85:AA85))&gt;=$K85*0.7,$K85*0.7,($CB85-SUM($T85:AA85)))</f>
        <v>2310</v>
      </c>
      <c r="AC85" s="16">
        <f>IF(($CB85-SUM($T85:AB85))&gt;=$K85*0.7,$K85*0.7,($CB85-SUM($T85:AB85)))</f>
        <v>2310</v>
      </c>
      <c r="AD85" s="16">
        <f>IF(($CB85-SUM($T85:AC85))&gt;=$K85*0.7,$K85*0.7,($CB85-SUM($T85:AC85)))</f>
        <v>2310</v>
      </c>
      <c r="AE85" s="16">
        <f>IF(($CB85-SUM($T85:AD85))&gt;=$K85*0.7,$K85*0.7,($CB85-SUM($T85:AD85)))</f>
        <v>2310</v>
      </c>
      <c r="AF85" s="16">
        <f>IF(($CB85-SUM($T85:AE85))&gt;=$K85*0.7,$K85*0.7,($CB85-SUM($T85:AE85)))</f>
        <v>2310</v>
      </c>
      <c r="AG85" s="16">
        <f>IF(($CB85-SUM($T85:AF85))&gt;=$K85*0.7,$K85*0.7,($CB85-SUM($T85:AF85)))</f>
        <v>2310</v>
      </c>
      <c r="AH85" s="16">
        <f>IF(($CB85-SUM($T85:AG85))&gt;=$K85*0.7,$K85*0.7,($CB85-SUM($T85:AG85)))</f>
        <v>2310</v>
      </c>
      <c r="AI85" s="16">
        <f>IF(($CB85-SUM($T85:AH85))&gt;=$K85*0.7,$K85*0.7,($CB85-SUM($T85:AH85)))</f>
        <v>2310</v>
      </c>
      <c r="AJ85" s="16">
        <f>IF(($CB85-SUM($T85:AI85))&gt;=$K85*0.7,$K85*0.7,($CB85-SUM($T85:AI85)))</f>
        <v>2310</v>
      </c>
      <c r="AK85" s="16">
        <f>IF(($CB85-SUM($T85:AJ85))&gt;=$K85*0.7,$K85*0.7,($CB85-SUM($T85:AJ85)))</f>
        <v>1570</v>
      </c>
      <c r="AL85" s="16">
        <f>IF(($CB85-SUM($T85:AK85))&gt;=$K85*0.7,$K85*0.7,($CB85-SUM($T85:AK85)))</f>
        <v>0</v>
      </c>
      <c r="AM85" s="16">
        <f>IF(($CB85-SUM($T85:AL85))&gt;=$K85*0.7,$K85*0.7,($CB85-SUM($T85:AL85)))</f>
        <v>0</v>
      </c>
      <c r="AN85" s="16">
        <f>IF(($CB85-SUM($T85:AM85))&gt;=$K85*0.7,$K85*0.7,($CB85-SUM($T85:AM85)))</f>
        <v>0</v>
      </c>
      <c r="AO85" s="16">
        <f>IF(($CB85-SUM($T85:AN85))&gt;=$K85*0.7,$K85*0.7,($CB85-SUM($T85:AN85)))</f>
        <v>0</v>
      </c>
      <c r="AP85" s="16">
        <f>IF(($CB85-SUM($T85:AO85))&gt;=$K85*0.7,$K85*0.7,($CB85-SUM($T85:AO85)))</f>
        <v>0</v>
      </c>
      <c r="AQ85" s="16">
        <f>IF(($CB85-SUM($T85:AP85))&gt;=$K85*0.7,$K85*0.7,($CB85-SUM($T85:AP85)))</f>
        <v>0</v>
      </c>
      <c r="AR85" s="16">
        <f>IF(($CB85-SUM($T85:AQ85))&gt;=$K85*0.7,$K85*0.7,($CB85-SUM($T85:AQ85)))</f>
        <v>0</v>
      </c>
      <c r="AS85" s="16">
        <f>IF(($CB85-SUM($T85:AR85))&gt;=$K85*0.7,$K85*0.7,($CB85-SUM($T85:AR85)))</f>
        <v>0</v>
      </c>
      <c r="AT85" s="16">
        <f>IF(($CB85-SUM($T85:AS85))&gt;=$K85*0.7,$K85*0.7,($CB85-SUM($T85:AS85)))</f>
        <v>0</v>
      </c>
      <c r="AU85" s="16">
        <f>IF(($CB85-SUM($T85:AT85))&gt;=$K85*0.7,$K85*0.7,($CB85-SUM($T85:AT85)))</f>
        <v>0</v>
      </c>
      <c r="AV85" s="16">
        <f>IF(($CB85-SUM($T85:AU85))&gt;=$K85*0.7,$K85*0.7,($CB85-SUM($T85:AU85)))</f>
        <v>0</v>
      </c>
      <c r="AW85" s="182">
        <f t="shared" si="10"/>
        <v>36290</v>
      </c>
      <c r="AX85" s="182">
        <f>IF(LinkRpt!B$4=LinkRpt!B$2,VLOOKUP(LinkRpt!$A81,Rpt,LinkRpt!B$2+1),"")</f>
        <v>36290</v>
      </c>
      <c r="AY85" s="182">
        <f>IF(LinkRpt!C$4=LinkRpt!C$2,VLOOKUP(LinkRpt!$A81,Rpt,LinkRpt!C$2+1),"")</f>
        <v>0</v>
      </c>
      <c r="AZ85" s="182">
        <f>IF(LinkRpt!D$4=LinkRpt!D$2,VLOOKUP(LinkRpt!$A81,Rpt,LinkRpt!D$2+1),"")</f>
        <v>0</v>
      </c>
      <c r="BA85" s="182" t="str">
        <f>IF(LinkRpt!E$4=LinkRpt!E$2,VLOOKUP(LinkRpt!$A81,Rpt,LinkRpt!E$2+1),"")</f>
        <v/>
      </c>
      <c r="BB85" s="182">
        <f>IF(LinkRpt!F$4=LinkRpt!F$2,VLOOKUP(LinkRpt!$A81,Rpt,LinkRpt!F$2+1),"")</f>
        <v>0</v>
      </c>
      <c r="BC85" s="182">
        <f>IF(LinkRpt!G$4=LinkRpt!G$2,VLOOKUP(LinkRpt!$A81,Rpt,LinkRpt!G$2+1),"")</f>
        <v>0</v>
      </c>
      <c r="BD85" s="182">
        <f>IF(LinkRpt!H$4=LinkRpt!H$2,VLOOKUP(LinkRpt!$A81,Rpt,LinkRpt!H$2+1),"")</f>
        <v>0</v>
      </c>
      <c r="BE85" s="182" t="str">
        <f>IF(LinkRpt!I$4=LinkRpt!I$2,VLOOKUP(LinkRpt!$A81,Rpt,LinkRpt!I$2+1),"")</f>
        <v/>
      </c>
      <c r="BF85" s="182" t="str">
        <f>IF(LinkRpt!J$4=LinkRpt!J$2,VLOOKUP(LinkRpt!$A81,Rpt,LinkRpt!J$2+1),"")</f>
        <v/>
      </c>
      <c r="BG85" s="182" t="str">
        <f>IF(LinkRpt!K$4=LinkRpt!K$2,VLOOKUP(LinkRpt!$A81,Rpt,LinkRpt!K$2+1),"")</f>
        <v/>
      </c>
      <c r="BH85" s="182" t="str">
        <f>IF(LinkRpt!L$4=LinkRpt!L$2,VLOOKUP(LinkRpt!$A81,Rpt,LinkRpt!L$2+1),"")</f>
        <v/>
      </c>
      <c r="BI85" s="182" t="str">
        <f>IF(LinkRpt!M$4=LinkRpt!M$2,VLOOKUP(LinkRpt!$A81,Rpt,LinkRpt!M$2+1),"")</f>
        <v/>
      </c>
      <c r="BJ85" s="182" t="str">
        <f>IF(LinkRpt!N$4=LinkRpt!N$2,VLOOKUP(LinkRpt!$A81,Rpt,LinkRpt!N$2+1),"")</f>
        <v/>
      </c>
      <c r="BK85" s="182" t="str">
        <f>IF(LinkRpt!O$4=LinkRpt!O$2,VLOOKUP(LinkRpt!$A81,Rpt,LinkRpt!O$2+1),"")</f>
        <v/>
      </c>
      <c r="BL85" s="182" t="str">
        <f>IF(LinkRpt!P$4=LinkRpt!P$2,VLOOKUP(LinkRpt!$A81,Rpt,LinkRpt!P$2+1),"")</f>
        <v/>
      </c>
      <c r="BM85" s="182" t="str">
        <f>IF(LinkRpt!Q$4=LinkRpt!Q$2,VLOOKUP(LinkRpt!$A81,Rpt,LinkRpt!Q$2+1),"")</f>
        <v/>
      </c>
      <c r="BN85" s="182" t="str">
        <f>IF(LinkRpt!R$4=LinkRpt!R$2,VLOOKUP(LinkRpt!$A81,Rpt,LinkRpt!R$2+1),"")</f>
        <v/>
      </c>
      <c r="BO85" s="182" t="str">
        <f>IF(LinkRpt!S$4=LinkRpt!S$2,VLOOKUP(LinkRpt!$A81,Rpt,LinkRpt!S$2+1),"")</f>
        <v/>
      </c>
      <c r="BP85" s="182" t="str">
        <f>IF(LinkRpt!T$4=LinkRpt!T$2,VLOOKUP(LinkRpt!$A81,Rpt,LinkRpt!T$2+1),"")</f>
        <v/>
      </c>
      <c r="BQ85" s="182" t="str">
        <f>IF(LinkRpt!U$4=LinkRpt!U$2,VLOOKUP(LinkRpt!$A81,Rpt,LinkRpt!U$2+1),"")</f>
        <v/>
      </c>
      <c r="BR85" s="182" t="str">
        <f>IF(LinkRpt!V$4=LinkRpt!V$2,VLOOKUP(LinkRpt!$A81,Rpt,LinkRpt!V$2+1),"")</f>
        <v/>
      </c>
      <c r="BS85" s="182" t="str">
        <f>IF(LinkRpt!W$4=LinkRpt!W$2,VLOOKUP(LinkRpt!$A81,Rpt,LinkRpt!W$2+1),"")</f>
        <v/>
      </c>
      <c r="BT85" s="182" t="str">
        <f>IF(LinkRpt!X$4=LinkRpt!X$2,VLOOKUP(LinkRpt!$A81,Rpt,LinkRpt!X$2+1),"")</f>
        <v/>
      </c>
      <c r="BU85" s="182" t="str">
        <f>IF(LinkRpt!Y$4=LinkRpt!Y$2,VLOOKUP(LinkRpt!$A81,Rpt,LinkRpt!Y$2+1),"")</f>
        <v/>
      </c>
      <c r="BV85" s="182" t="str">
        <f>IF(LinkRpt!Z$4=LinkRpt!Z$2,VLOOKUP(LinkRpt!$A81,Rpt,LinkRpt!Z$2+1),"")</f>
        <v/>
      </c>
      <c r="BW85" s="182" t="str">
        <f>IF(LinkRpt!AA$4=LinkRpt!AA$2,VLOOKUP(LinkRpt!$A81,Rpt,LinkRpt!AA$2+1),"")</f>
        <v/>
      </c>
      <c r="BX85" s="182" t="str">
        <f>IF(LinkRpt!AB$4=LinkRpt!AB$2,VLOOKUP(LinkRpt!$A81,Rpt,LinkRpt!AB$2+1),"")</f>
        <v/>
      </c>
      <c r="BY85" s="182" t="str">
        <f>IF(LinkRpt!AC$4=LinkRpt!AC$2,VLOOKUP(LinkRpt!$A81,Rpt,LinkRpt!AC$2+1),"")</f>
        <v/>
      </c>
      <c r="BZ85" s="182" t="str">
        <f>IF(LinkRpt!AD$4=LinkRpt!AD$2,VLOOKUP(LinkRpt!$A81,Rpt,LinkRpt!AD$2+1),"")</f>
        <v/>
      </c>
      <c r="CA85" s="182" t="str">
        <f>IF(LinkRpt!AE$4=LinkRpt!AE$2,VLOOKUP(LinkRpt!$A81,Rpt,LinkRpt!AE$2+1),"")</f>
        <v/>
      </c>
      <c r="CB85" s="182">
        <f t="shared" si="15"/>
        <v>36290</v>
      </c>
      <c r="CC85" s="15">
        <v>1500</v>
      </c>
      <c r="CD85" s="16">
        <v>1500</v>
      </c>
      <c r="CE85" s="15">
        <v>1000</v>
      </c>
      <c r="CF85" s="16">
        <v>1000</v>
      </c>
      <c r="CG85" s="15">
        <v>5000</v>
      </c>
      <c r="CH85" s="16">
        <f>4500+0</f>
        <v>4500</v>
      </c>
      <c r="CI85" s="15">
        <v>8000</v>
      </c>
      <c r="CJ85" s="16">
        <v>0</v>
      </c>
      <c r="CK85" s="17"/>
      <c r="CL85" s="16"/>
      <c r="CM85" s="15"/>
      <c r="CN85" s="16"/>
      <c r="CO85" s="18">
        <v>2310</v>
      </c>
      <c r="CP85" s="16">
        <v>5120</v>
      </c>
      <c r="CQ85" s="18">
        <v>2310</v>
      </c>
      <c r="CR85" s="16">
        <v>8000</v>
      </c>
      <c r="CS85" s="18">
        <v>2310</v>
      </c>
      <c r="CT85" s="16">
        <v>2310</v>
      </c>
      <c r="CU85" s="18">
        <v>2310</v>
      </c>
      <c r="CV85" s="16">
        <v>2310</v>
      </c>
      <c r="CW85" s="18">
        <v>2310</v>
      </c>
      <c r="CX85" s="16">
        <v>2310</v>
      </c>
      <c r="CY85" s="18">
        <v>2310</v>
      </c>
      <c r="CZ85" s="16">
        <v>2310</v>
      </c>
      <c r="DA85" s="18">
        <v>2310</v>
      </c>
      <c r="DB85" s="16">
        <v>2310</v>
      </c>
      <c r="DC85" s="18">
        <v>2310</v>
      </c>
      <c r="DD85" s="16">
        <v>2310</v>
      </c>
      <c r="DE85" s="18">
        <v>2310</v>
      </c>
      <c r="DF85" s="16">
        <v>2310</v>
      </c>
      <c r="DG85" s="17"/>
      <c r="DH85" s="16"/>
      <c r="DI85" s="17"/>
      <c r="DJ85" s="16"/>
      <c r="DK85" s="82"/>
      <c r="DL85" s="85"/>
      <c r="DM85" s="16"/>
      <c r="DN85" s="85"/>
      <c r="DO85" s="16"/>
      <c r="DP85" s="85"/>
      <c r="DQ85" s="16"/>
      <c r="DR85" s="85"/>
      <c r="DS85" s="16"/>
      <c r="DT85" s="85"/>
      <c r="DU85" s="16"/>
      <c r="DV85" s="85"/>
      <c r="DW85" s="16"/>
      <c r="DX85" s="85"/>
      <c r="DY85" s="16"/>
      <c r="DZ85" s="85"/>
      <c r="EA85" s="16"/>
      <c r="EB85" s="85"/>
      <c r="EC85" s="16"/>
      <c r="ED85" s="85"/>
      <c r="EE85" s="16"/>
      <c r="EF85" s="85"/>
      <c r="EG85" s="16"/>
      <c r="EH85" s="17"/>
      <c r="EI85" s="16"/>
      <c r="EJ85" s="19"/>
      <c r="EK85" s="17"/>
      <c r="EL85" s="16"/>
      <c r="EM85" s="17"/>
      <c r="EN85" s="16"/>
      <c r="EO85" s="17"/>
      <c r="EP85" s="16"/>
      <c r="EQ85" s="17"/>
      <c r="ER85" s="16"/>
      <c r="ES85" s="17"/>
      <c r="ET85" s="16"/>
      <c r="EU85" s="17"/>
      <c r="EV85" s="16"/>
      <c r="EW85" s="15"/>
      <c r="EX85" s="16"/>
      <c r="EY85" s="15"/>
      <c r="EZ85" s="16"/>
      <c r="FA85" s="15"/>
      <c r="FB85" s="16"/>
      <c r="FC85" s="15"/>
      <c r="FD85" s="16"/>
      <c r="FE85" s="15"/>
      <c r="FF85" s="16"/>
      <c r="FG85" s="15"/>
      <c r="FH85" s="16"/>
      <c r="FI85" s="20">
        <f t="shared" si="11"/>
        <v>36290</v>
      </c>
      <c r="FJ85" s="20">
        <f t="shared" si="12"/>
        <v>36290</v>
      </c>
      <c r="FK85" s="21">
        <f t="shared" si="13"/>
        <v>0</v>
      </c>
      <c r="FL85" s="1" t="str">
        <f t="shared" si="16"/>
        <v/>
      </c>
    </row>
    <row r="86" spans="1:168" ht="25.5" customHeight="1">
      <c r="A86" s="239">
        <v>2200078</v>
      </c>
      <c r="B86" s="25" t="s">
        <v>155</v>
      </c>
      <c r="C86" s="239" t="s">
        <v>156</v>
      </c>
      <c r="D86" s="9" t="s">
        <v>1414</v>
      </c>
      <c r="E86" s="9" t="s">
        <v>1412</v>
      </c>
      <c r="F86" s="10" t="s">
        <v>157</v>
      </c>
      <c r="G86" s="143" t="s">
        <v>18</v>
      </c>
      <c r="H86" s="24" t="s">
        <v>1417</v>
      </c>
      <c r="I86" s="318"/>
      <c r="J86" s="24"/>
      <c r="K86" s="12">
        <v>6200</v>
      </c>
      <c r="L86" s="24" t="s">
        <v>1564</v>
      </c>
      <c r="M86" s="246">
        <f t="shared" si="9"/>
        <v>54560</v>
      </c>
      <c r="N86" s="14">
        <f t="shared" si="14"/>
        <v>0</v>
      </c>
      <c r="O86" s="15">
        <v>1500</v>
      </c>
      <c r="P86" s="15">
        <v>1000</v>
      </c>
      <c r="Q86" s="15">
        <v>5000</v>
      </c>
      <c r="R86" s="15">
        <v>8000</v>
      </c>
      <c r="S86" s="182"/>
      <c r="T86" s="16">
        <v>1500</v>
      </c>
      <c r="U86" s="16">
        <v>1000</v>
      </c>
      <c r="V86" s="16">
        <v>5000</v>
      </c>
      <c r="W86" s="16">
        <v>8000</v>
      </c>
      <c r="X86" s="182"/>
      <c r="Y86" s="16">
        <f>IF(($CB86-SUM($T86:X86))&gt;=$K86*0.7,$K86*0.7,($CB86-SUM($T86:X86)))</f>
        <v>4340</v>
      </c>
      <c r="Z86" s="16">
        <f>IF(($CB86-SUM($T86:Y86))&gt;=$K86*0.7,$K86*0.7,($CB86-SUM($T86:Y86)))</f>
        <v>4340</v>
      </c>
      <c r="AA86" s="16">
        <f>IF(($CB86-SUM($T86:Z86))&gt;=$K86*0.7,$K86*0.7,($CB86-SUM($T86:Z86)))</f>
        <v>4340</v>
      </c>
      <c r="AB86" s="16">
        <f>IF(($CB86-SUM($T86:AA86))&gt;=$K86*0.7,$K86*0.7,($CB86-SUM($T86:AA86)))</f>
        <v>4340</v>
      </c>
      <c r="AC86" s="16">
        <f>IF(($CB86-SUM($T86:AB86))&gt;=$K86*0.7,$K86*0.7,($CB86-SUM($T86:AB86)))</f>
        <v>4340</v>
      </c>
      <c r="AD86" s="16">
        <f>IF(($CB86-SUM($T86:AC86))&gt;=$K86*0.7,$K86*0.7,($CB86-SUM($T86:AC86)))</f>
        <v>4340</v>
      </c>
      <c r="AE86" s="16">
        <f>IF(($CB86-SUM($T86:AD86))&gt;=$K86*0.7,$K86*0.7,($CB86-SUM($T86:AD86)))</f>
        <v>4340</v>
      </c>
      <c r="AF86" s="16">
        <f>IF(($CB86-SUM($T86:AE86))&gt;=$K86*0.7,$K86*0.7,($CB86-SUM($T86:AE86)))</f>
        <v>4340</v>
      </c>
      <c r="AG86" s="16">
        <f>IF(($CB86-SUM($T86:AF86))&gt;=$K86*0.7,$K86*0.7,($CB86-SUM($T86:AF86)))</f>
        <v>4340</v>
      </c>
      <c r="AH86" s="16">
        <f>IF(($CB86-SUM($T86:AG86))&gt;=$K86*0.7,$K86*0.7,($CB86-SUM($T86:AG86)))</f>
        <v>0</v>
      </c>
      <c r="AI86" s="16">
        <f>IF(($CB86-SUM($T86:AH86))&gt;=$K86*0.7,$K86*0.7,($CB86-SUM($T86:AH86)))</f>
        <v>0</v>
      </c>
      <c r="AJ86" s="16">
        <f>IF(($CB86-SUM($T86:AI86))&gt;=$K86*0.7,$K86*0.7,($CB86-SUM($T86:AI86)))</f>
        <v>0</v>
      </c>
      <c r="AK86" s="16">
        <f>IF(($CB86-SUM($T86:AJ86))&gt;=$K86*0.7,$K86*0.7,($CB86-SUM($T86:AJ86)))</f>
        <v>0</v>
      </c>
      <c r="AL86" s="16">
        <f>IF(($CB86-SUM($T86:AK86))&gt;=$K86*0.7,$K86*0.7,($CB86-SUM($T86:AK86)))</f>
        <v>0</v>
      </c>
      <c r="AM86" s="16">
        <f>IF(($CB86-SUM($T86:AL86))&gt;=$K86*0.7,$K86*0.7,($CB86-SUM($T86:AL86)))</f>
        <v>0</v>
      </c>
      <c r="AN86" s="16">
        <f>IF(($CB86-SUM($T86:AM86))&gt;=$K86*0.7,$K86*0.7,($CB86-SUM($T86:AM86)))</f>
        <v>0</v>
      </c>
      <c r="AO86" s="16">
        <f>IF(($CB86-SUM($T86:AN86))&gt;=$K86*0.7,$K86*0.7,($CB86-SUM($T86:AN86)))</f>
        <v>0</v>
      </c>
      <c r="AP86" s="16">
        <f>IF(($CB86-SUM($T86:AO86))&gt;=$K86*0.7,$K86*0.7,($CB86-SUM($T86:AO86)))</f>
        <v>0</v>
      </c>
      <c r="AQ86" s="16">
        <f>IF(($CB86-SUM($T86:AP86))&gt;=$K86*0.7,$K86*0.7,($CB86-SUM($T86:AP86)))</f>
        <v>0</v>
      </c>
      <c r="AR86" s="16">
        <f>IF(($CB86-SUM($T86:AQ86))&gt;=$K86*0.7,$K86*0.7,($CB86-SUM($T86:AQ86)))</f>
        <v>0</v>
      </c>
      <c r="AS86" s="16">
        <f>IF(($CB86-SUM($T86:AR86))&gt;=$K86*0.7,$K86*0.7,($CB86-SUM($T86:AR86)))</f>
        <v>0</v>
      </c>
      <c r="AT86" s="16">
        <f>IF(($CB86-SUM($T86:AS86))&gt;=$K86*0.7,$K86*0.7,($CB86-SUM($T86:AS86)))</f>
        <v>0</v>
      </c>
      <c r="AU86" s="16">
        <f>IF(($CB86-SUM($T86:AT86))&gt;=$K86*0.7,$K86*0.7,($CB86-SUM($T86:AT86)))</f>
        <v>0</v>
      </c>
      <c r="AV86" s="16">
        <f>IF(($CB86-SUM($T86:AU86))&gt;=$K86*0.7,$K86*0.7,($CB86-SUM($T86:AU86)))</f>
        <v>0</v>
      </c>
      <c r="AW86" s="182">
        <f t="shared" si="10"/>
        <v>54560</v>
      </c>
      <c r="AX86" s="182">
        <f>IF(LinkRpt!B$4=LinkRpt!B$2,VLOOKUP(LinkRpt!$A82,Rpt,LinkRpt!B$2+1),"")</f>
        <v>54560</v>
      </c>
      <c r="AY86" s="182">
        <f>IF(LinkRpt!C$4=LinkRpt!C$2,VLOOKUP(LinkRpt!$A82,Rpt,LinkRpt!C$2+1),"")</f>
        <v>0</v>
      </c>
      <c r="AZ86" s="182">
        <f>IF(LinkRpt!D$4=LinkRpt!D$2,VLOOKUP(LinkRpt!$A82,Rpt,LinkRpt!D$2+1),"")</f>
        <v>0</v>
      </c>
      <c r="BA86" s="182" t="str">
        <f>IF(LinkRpt!E$4=LinkRpt!E$2,VLOOKUP(LinkRpt!$A82,Rpt,LinkRpt!E$2+1),"")</f>
        <v/>
      </c>
      <c r="BB86" s="182">
        <f>IF(LinkRpt!F$4=LinkRpt!F$2,VLOOKUP(LinkRpt!$A82,Rpt,LinkRpt!F$2+1),"")</f>
        <v>0</v>
      </c>
      <c r="BC86" s="182">
        <f>IF(LinkRpt!G$4=LinkRpt!G$2,VLOOKUP(LinkRpt!$A82,Rpt,LinkRpt!G$2+1),"")</f>
        <v>0</v>
      </c>
      <c r="BD86" s="182">
        <f>IF(LinkRpt!H$4=LinkRpt!H$2,VLOOKUP(LinkRpt!$A82,Rpt,LinkRpt!H$2+1),"")</f>
        <v>0</v>
      </c>
      <c r="BE86" s="182" t="str">
        <f>IF(LinkRpt!I$4=LinkRpt!I$2,VLOOKUP(LinkRpt!$A82,Rpt,LinkRpt!I$2+1),"")</f>
        <v/>
      </c>
      <c r="BF86" s="182" t="str">
        <f>IF(LinkRpt!J$4=LinkRpt!J$2,VLOOKUP(LinkRpt!$A82,Rpt,LinkRpt!J$2+1),"")</f>
        <v/>
      </c>
      <c r="BG86" s="182" t="str">
        <f>IF(LinkRpt!K$4=LinkRpt!K$2,VLOOKUP(LinkRpt!$A82,Rpt,LinkRpt!K$2+1),"")</f>
        <v/>
      </c>
      <c r="BH86" s="182" t="str">
        <f>IF(LinkRpt!L$4=LinkRpt!L$2,VLOOKUP(LinkRpt!$A82,Rpt,LinkRpt!L$2+1),"")</f>
        <v/>
      </c>
      <c r="BI86" s="182" t="str">
        <f>IF(LinkRpt!M$4=LinkRpt!M$2,VLOOKUP(LinkRpt!$A82,Rpt,LinkRpt!M$2+1),"")</f>
        <v/>
      </c>
      <c r="BJ86" s="182" t="str">
        <f>IF(LinkRpt!N$4=LinkRpt!N$2,VLOOKUP(LinkRpt!$A82,Rpt,LinkRpt!N$2+1),"")</f>
        <v/>
      </c>
      <c r="BK86" s="182" t="str">
        <f>IF(LinkRpt!O$4=LinkRpt!O$2,VLOOKUP(LinkRpt!$A82,Rpt,LinkRpt!O$2+1),"")</f>
        <v/>
      </c>
      <c r="BL86" s="182" t="str">
        <f>IF(LinkRpt!P$4=LinkRpt!P$2,VLOOKUP(LinkRpt!$A82,Rpt,LinkRpt!P$2+1),"")</f>
        <v/>
      </c>
      <c r="BM86" s="182" t="str">
        <f>IF(LinkRpt!Q$4=LinkRpt!Q$2,VLOOKUP(LinkRpt!$A82,Rpt,LinkRpt!Q$2+1),"")</f>
        <v/>
      </c>
      <c r="BN86" s="182" t="str">
        <f>IF(LinkRpt!R$4=LinkRpt!R$2,VLOOKUP(LinkRpt!$A82,Rpt,LinkRpt!R$2+1),"")</f>
        <v/>
      </c>
      <c r="BO86" s="182" t="str">
        <f>IF(LinkRpt!S$4=LinkRpt!S$2,VLOOKUP(LinkRpt!$A82,Rpt,LinkRpt!S$2+1),"")</f>
        <v/>
      </c>
      <c r="BP86" s="182" t="str">
        <f>IF(LinkRpt!T$4=LinkRpt!T$2,VLOOKUP(LinkRpt!$A82,Rpt,LinkRpt!T$2+1),"")</f>
        <v/>
      </c>
      <c r="BQ86" s="182" t="str">
        <f>IF(LinkRpt!U$4=LinkRpt!U$2,VLOOKUP(LinkRpt!$A82,Rpt,LinkRpt!U$2+1),"")</f>
        <v/>
      </c>
      <c r="BR86" s="182" t="str">
        <f>IF(LinkRpt!V$4=LinkRpt!V$2,VLOOKUP(LinkRpt!$A82,Rpt,LinkRpt!V$2+1),"")</f>
        <v/>
      </c>
      <c r="BS86" s="182" t="str">
        <f>IF(LinkRpt!W$4=LinkRpt!W$2,VLOOKUP(LinkRpt!$A82,Rpt,LinkRpt!W$2+1),"")</f>
        <v/>
      </c>
      <c r="BT86" s="182" t="str">
        <f>IF(LinkRpt!X$4=LinkRpt!X$2,VLOOKUP(LinkRpt!$A82,Rpt,LinkRpt!X$2+1),"")</f>
        <v/>
      </c>
      <c r="BU86" s="182" t="str">
        <f>IF(LinkRpt!Y$4=LinkRpt!Y$2,VLOOKUP(LinkRpt!$A82,Rpt,LinkRpt!Y$2+1),"")</f>
        <v/>
      </c>
      <c r="BV86" s="182" t="str">
        <f>IF(LinkRpt!Z$4=LinkRpt!Z$2,VLOOKUP(LinkRpt!$A82,Rpt,LinkRpt!Z$2+1),"")</f>
        <v/>
      </c>
      <c r="BW86" s="182" t="str">
        <f>IF(LinkRpt!AA$4=LinkRpt!AA$2,VLOOKUP(LinkRpt!$A82,Rpt,LinkRpt!AA$2+1),"")</f>
        <v/>
      </c>
      <c r="BX86" s="182" t="str">
        <f>IF(LinkRpt!AB$4=LinkRpt!AB$2,VLOOKUP(LinkRpt!$A82,Rpt,LinkRpt!AB$2+1),"")</f>
        <v/>
      </c>
      <c r="BY86" s="182" t="str">
        <f>IF(LinkRpt!AC$4=LinkRpt!AC$2,VLOOKUP(LinkRpt!$A82,Rpt,LinkRpt!AC$2+1),"")</f>
        <v/>
      </c>
      <c r="BZ86" s="182" t="str">
        <f>IF(LinkRpt!AD$4=LinkRpt!AD$2,VLOOKUP(LinkRpt!$A82,Rpt,LinkRpt!AD$2+1),"")</f>
        <v/>
      </c>
      <c r="CA86" s="182" t="str">
        <f>IF(LinkRpt!AE$4=LinkRpt!AE$2,VLOOKUP(LinkRpt!$A82,Rpt,LinkRpt!AE$2+1),"")</f>
        <v/>
      </c>
      <c r="CB86" s="182">
        <f t="shared" si="15"/>
        <v>54560</v>
      </c>
      <c r="CC86" s="15">
        <v>1500</v>
      </c>
      <c r="CD86" s="16">
        <v>1500</v>
      </c>
      <c r="CE86" s="15">
        <v>1000</v>
      </c>
      <c r="CF86" s="16">
        <v>1000</v>
      </c>
      <c r="CG86" s="15">
        <v>5000</v>
      </c>
      <c r="CH86" s="16">
        <v>5000</v>
      </c>
      <c r="CI86" s="15">
        <v>8000</v>
      </c>
      <c r="CJ86" s="16">
        <v>1500</v>
      </c>
      <c r="CK86" s="17"/>
      <c r="CL86" s="16"/>
      <c r="CM86" s="15"/>
      <c r="CN86" s="16"/>
      <c r="CO86" s="18">
        <v>4340</v>
      </c>
      <c r="CP86" s="16">
        <v>11120</v>
      </c>
      <c r="CQ86" s="18">
        <v>4340</v>
      </c>
      <c r="CR86" s="16">
        <v>4620</v>
      </c>
      <c r="CS86" s="18">
        <v>4340</v>
      </c>
      <c r="CT86" s="16">
        <v>4620</v>
      </c>
      <c r="CU86" s="18">
        <v>4340</v>
      </c>
      <c r="CV86" s="16">
        <v>4620</v>
      </c>
      <c r="CW86" s="18">
        <v>4340</v>
      </c>
      <c r="CX86" s="16">
        <v>4620</v>
      </c>
      <c r="CY86" s="18">
        <v>4340</v>
      </c>
      <c r="CZ86" s="16">
        <v>4620</v>
      </c>
      <c r="DA86" s="18">
        <v>4340</v>
      </c>
      <c r="DB86" s="16">
        <v>4620</v>
      </c>
      <c r="DC86" s="18">
        <v>4340</v>
      </c>
      <c r="DD86" s="16">
        <v>4620</v>
      </c>
      <c r="DE86" s="18">
        <v>4340</v>
      </c>
      <c r="DF86" s="16">
        <v>2100</v>
      </c>
      <c r="DG86" s="17"/>
      <c r="DH86" s="16"/>
      <c r="DI86" s="17"/>
      <c r="DJ86" s="16"/>
      <c r="DK86" s="82"/>
      <c r="DL86" s="85"/>
      <c r="DM86" s="16"/>
      <c r="DN86" s="85"/>
      <c r="DO86" s="16"/>
      <c r="DP86" s="85"/>
      <c r="DQ86" s="16"/>
      <c r="DR86" s="85"/>
      <c r="DS86" s="16"/>
      <c r="DT86" s="85"/>
      <c r="DU86" s="16"/>
      <c r="DV86" s="85"/>
      <c r="DW86" s="16"/>
      <c r="DX86" s="85"/>
      <c r="DY86" s="16"/>
      <c r="DZ86" s="85"/>
      <c r="EA86" s="16"/>
      <c r="EB86" s="85"/>
      <c r="EC86" s="16"/>
      <c r="ED86" s="85"/>
      <c r="EE86" s="16"/>
      <c r="EF86" s="85"/>
      <c r="EG86" s="16"/>
      <c r="EH86" s="17"/>
      <c r="EI86" s="16"/>
      <c r="EJ86" s="19"/>
      <c r="EK86" s="17"/>
      <c r="EL86" s="16"/>
      <c r="EM86" s="17"/>
      <c r="EN86" s="16"/>
      <c r="EO86" s="17"/>
      <c r="EP86" s="16"/>
      <c r="EQ86" s="17"/>
      <c r="ER86" s="16"/>
      <c r="ES86" s="17"/>
      <c r="ET86" s="16"/>
      <c r="EU86" s="17"/>
      <c r="EV86" s="16"/>
      <c r="EW86" s="15"/>
      <c r="EX86" s="16"/>
      <c r="EY86" s="15"/>
      <c r="EZ86" s="16"/>
      <c r="FA86" s="15"/>
      <c r="FB86" s="16"/>
      <c r="FC86" s="15"/>
      <c r="FD86" s="16"/>
      <c r="FE86" s="15"/>
      <c r="FF86" s="16"/>
      <c r="FG86" s="15"/>
      <c r="FH86" s="16"/>
      <c r="FI86" s="20">
        <f t="shared" si="11"/>
        <v>54560</v>
      </c>
      <c r="FJ86" s="20">
        <f t="shared" si="12"/>
        <v>54560</v>
      </c>
      <c r="FK86" s="21">
        <f t="shared" si="13"/>
        <v>0</v>
      </c>
      <c r="FL86" s="1" t="str">
        <f t="shared" si="16"/>
        <v/>
      </c>
    </row>
    <row r="87" spans="1:168" ht="25.5" customHeight="1">
      <c r="A87" s="239">
        <v>2200079</v>
      </c>
      <c r="B87" s="25" t="s">
        <v>158</v>
      </c>
      <c r="C87" s="239" t="s">
        <v>159</v>
      </c>
      <c r="D87" s="9" t="s">
        <v>1414</v>
      </c>
      <c r="E87" s="9" t="s">
        <v>1412</v>
      </c>
      <c r="F87" s="10" t="s">
        <v>160</v>
      </c>
      <c r="G87" s="143"/>
      <c r="H87" s="24"/>
      <c r="I87" s="318"/>
      <c r="J87" s="24"/>
      <c r="K87" s="12">
        <v>6600</v>
      </c>
      <c r="L87" s="24" t="s">
        <v>1564</v>
      </c>
      <c r="M87" s="246">
        <f t="shared" si="9"/>
        <v>57080</v>
      </c>
      <c r="N87" s="14">
        <f t="shared" si="14"/>
        <v>0</v>
      </c>
      <c r="O87" s="15">
        <v>1500</v>
      </c>
      <c r="P87" s="15">
        <v>1000</v>
      </c>
      <c r="Q87" s="15">
        <v>5000</v>
      </c>
      <c r="R87" s="15">
        <v>8000</v>
      </c>
      <c r="S87" s="182"/>
      <c r="T87" s="16">
        <v>1500</v>
      </c>
      <c r="U87" s="16">
        <v>1000</v>
      </c>
      <c r="V87" s="16">
        <v>5000</v>
      </c>
      <c r="W87" s="16">
        <v>8000</v>
      </c>
      <c r="X87" s="182"/>
      <c r="Y87" s="16">
        <f>IF(($CB87-SUM($T87:X87))&gt;=$K87*0.7,$K87*0.7,($CB87-SUM($T87:X87)))</f>
        <v>4620</v>
      </c>
      <c r="Z87" s="16">
        <f>IF(($CB87-SUM($T87:Y87))&gt;=$K87*0.7,$K87*0.7,($CB87-SUM($T87:Y87)))</f>
        <v>4620</v>
      </c>
      <c r="AA87" s="16">
        <f>IF(($CB87-SUM($T87:Z87))&gt;=$K87*0.7,$K87*0.7,($CB87-SUM($T87:Z87)))</f>
        <v>4620</v>
      </c>
      <c r="AB87" s="16">
        <f>IF(($CB87-SUM($T87:AA87))&gt;=$K87*0.7,$K87*0.7,($CB87-SUM($T87:AA87)))</f>
        <v>4620</v>
      </c>
      <c r="AC87" s="16">
        <f>IF(($CB87-SUM($T87:AB87))&gt;=$K87*0.7,$K87*0.7,($CB87-SUM($T87:AB87)))</f>
        <v>4620</v>
      </c>
      <c r="AD87" s="16">
        <f>IF(($CB87-SUM($T87:AC87))&gt;=$K87*0.7,$K87*0.7,($CB87-SUM($T87:AC87)))</f>
        <v>4620</v>
      </c>
      <c r="AE87" s="16">
        <f>IF(($CB87-SUM($T87:AD87))&gt;=$K87*0.7,$K87*0.7,($CB87-SUM($T87:AD87)))</f>
        <v>4620</v>
      </c>
      <c r="AF87" s="16">
        <f>IF(($CB87-SUM($T87:AE87))&gt;=$K87*0.7,$K87*0.7,($CB87-SUM($T87:AE87)))</f>
        <v>4620</v>
      </c>
      <c r="AG87" s="16">
        <f>IF(($CB87-SUM($T87:AF87))&gt;=$K87*0.7,$K87*0.7,($CB87-SUM($T87:AF87)))</f>
        <v>4620</v>
      </c>
      <c r="AH87" s="16">
        <f>IF(($CB87-SUM($T87:AG87))&gt;=$K87*0.7,$K87*0.7,($CB87-SUM($T87:AG87)))</f>
        <v>0</v>
      </c>
      <c r="AI87" s="16">
        <f>IF(($CB87-SUM($T87:AH87))&gt;=$K87*0.7,$K87*0.7,($CB87-SUM($T87:AH87)))</f>
        <v>0</v>
      </c>
      <c r="AJ87" s="16">
        <f>IF(($CB87-SUM($T87:AI87))&gt;=$K87*0.7,$K87*0.7,($CB87-SUM($T87:AI87)))</f>
        <v>0</v>
      </c>
      <c r="AK87" s="16">
        <f>IF(($CB87-SUM($T87:AJ87))&gt;=$K87*0.7,$K87*0.7,($CB87-SUM($T87:AJ87)))</f>
        <v>0</v>
      </c>
      <c r="AL87" s="16">
        <f>IF(($CB87-SUM($T87:AK87))&gt;=$K87*0.7,$K87*0.7,($CB87-SUM($T87:AK87)))</f>
        <v>0</v>
      </c>
      <c r="AM87" s="16">
        <f>IF(($CB87-SUM($T87:AL87))&gt;=$K87*0.7,$K87*0.7,($CB87-SUM($T87:AL87)))</f>
        <v>0</v>
      </c>
      <c r="AN87" s="16">
        <f>IF(($CB87-SUM($T87:AM87))&gt;=$K87*0.7,$K87*0.7,($CB87-SUM($T87:AM87)))</f>
        <v>0</v>
      </c>
      <c r="AO87" s="16">
        <f>IF(($CB87-SUM($T87:AN87))&gt;=$K87*0.7,$K87*0.7,($CB87-SUM($T87:AN87)))</f>
        <v>0</v>
      </c>
      <c r="AP87" s="16">
        <f>IF(($CB87-SUM($T87:AO87))&gt;=$K87*0.7,$K87*0.7,($CB87-SUM($T87:AO87)))</f>
        <v>0</v>
      </c>
      <c r="AQ87" s="16">
        <f>IF(($CB87-SUM($T87:AP87))&gt;=$K87*0.7,$K87*0.7,($CB87-SUM($T87:AP87)))</f>
        <v>0</v>
      </c>
      <c r="AR87" s="16">
        <f>IF(($CB87-SUM($T87:AQ87))&gt;=$K87*0.7,$K87*0.7,($CB87-SUM($T87:AQ87)))</f>
        <v>0</v>
      </c>
      <c r="AS87" s="16">
        <f>IF(($CB87-SUM($T87:AR87))&gt;=$K87*0.7,$K87*0.7,($CB87-SUM($T87:AR87)))</f>
        <v>0</v>
      </c>
      <c r="AT87" s="16">
        <f>IF(($CB87-SUM($T87:AS87))&gt;=$K87*0.7,$K87*0.7,($CB87-SUM($T87:AS87)))</f>
        <v>0</v>
      </c>
      <c r="AU87" s="16">
        <f>IF(($CB87-SUM($T87:AT87))&gt;=$K87*0.7,$K87*0.7,($CB87-SUM($T87:AT87)))</f>
        <v>0</v>
      </c>
      <c r="AV87" s="16">
        <f>IF(($CB87-SUM($T87:AU87))&gt;=$K87*0.7,$K87*0.7,($CB87-SUM($T87:AU87)))</f>
        <v>0</v>
      </c>
      <c r="AW87" s="182">
        <f t="shared" si="10"/>
        <v>57080</v>
      </c>
      <c r="AX87" s="182">
        <f>IF(LinkRpt!B$4=LinkRpt!B$2,VLOOKUP(LinkRpt!$A83,Rpt,LinkRpt!B$2+1),"")</f>
        <v>52460</v>
      </c>
      <c r="AY87" s="182">
        <f>IF(LinkRpt!C$4=LinkRpt!C$2,VLOOKUP(LinkRpt!$A83,Rpt,LinkRpt!C$2+1),"")</f>
        <v>4620</v>
      </c>
      <c r="AZ87" s="182">
        <f>IF(LinkRpt!D$4=LinkRpt!D$2,VLOOKUP(LinkRpt!$A83,Rpt,LinkRpt!D$2+1),"")</f>
        <v>0</v>
      </c>
      <c r="BA87" s="182" t="str">
        <f>IF(LinkRpt!E$4=LinkRpt!E$2,VLOOKUP(LinkRpt!$A83,Rpt,LinkRpt!E$2+1),"")</f>
        <v/>
      </c>
      <c r="BB87" s="182">
        <f>IF(LinkRpt!F$4=LinkRpt!F$2,VLOOKUP(LinkRpt!$A83,Rpt,LinkRpt!F$2+1),"")</f>
        <v>0</v>
      </c>
      <c r="BC87" s="182">
        <f>IF(LinkRpt!G$4=LinkRpt!G$2,VLOOKUP(LinkRpt!$A83,Rpt,LinkRpt!G$2+1),"")</f>
        <v>0</v>
      </c>
      <c r="BD87" s="182">
        <f>IF(LinkRpt!H$4=LinkRpt!H$2,VLOOKUP(LinkRpt!$A83,Rpt,LinkRpt!H$2+1),"")</f>
        <v>0</v>
      </c>
      <c r="BE87" s="182" t="str">
        <f>IF(LinkRpt!I$4=LinkRpt!I$2,VLOOKUP(LinkRpt!$A83,Rpt,LinkRpt!I$2+1),"")</f>
        <v/>
      </c>
      <c r="BF87" s="182" t="str">
        <f>IF(LinkRpt!J$4=LinkRpt!J$2,VLOOKUP(LinkRpt!$A83,Rpt,LinkRpt!J$2+1),"")</f>
        <v/>
      </c>
      <c r="BG87" s="182" t="str">
        <f>IF(LinkRpt!K$4=LinkRpt!K$2,VLOOKUP(LinkRpt!$A83,Rpt,LinkRpt!K$2+1),"")</f>
        <v/>
      </c>
      <c r="BH87" s="182" t="str">
        <f>IF(LinkRpt!L$4=LinkRpt!L$2,VLOOKUP(LinkRpt!$A83,Rpt,LinkRpt!L$2+1),"")</f>
        <v/>
      </c>
      <c r="BI87" s="182" t="str">
        <f>IF(LinkRpt!M$4=LinkRpt!M$2,VLOOKUP(LinkRpt!$A83,Rpt,LinkRpt!M$2+1),"")</f>
        <v/>
      </c>
      <c r="BJ87" s="182" t="str">
        <f>IF(LinkRpt!N$4=LinkRpt!N$2,VLOOKUP(LinkRpt!$A83,Rpt,LinkRpt!N$2+1),"")</f>
        <v/>
      </c>
      <c r="BK87" s="182" t="str">
        <f>IF(LinkRpt!O$4=LinkRpt!O$2,VLOOKUP(LinkRpt!$A83,Rpt,LinkRpt!O$2+1),"")</f>
        <v/>
      </c>
      <c r="BL87" s="182" t="str">
        <f>IF(LinkRpt!P$4=LinkRpt!P$2,VLOOKUP(LinkRpt!$A83,Rpt,LinkRpt!P$2+1),"")</f>
        <v/>
      </c>
      <c r="BM87" s="182" t="str">
        <f>IF(LinkRpt!Q$4=LinkRpt!Q$2,VLOOKUP(LinkRpt!$A83,Rpt,LinkRpt!Q$2+1),"")</f>
        <v/>
      </c>
      <c r="BN87" s="182" t="str">
        <f>IF(LinkRpt!R$4=LinkRpt!R$2,VLOOKUP(LinkRpt!$A83,Rpt,LinkRpt!R$2+1),"")</f>
        <v/>
      </c>
      <c r="BO87" s="182" t="str">
        <f>IF(LinkRpt!S$4=LinkRpt!S$2,VLOOKUP(LinkRpt!$A83,Rpt,LinkRpt!S$2+1),"")</f>
        <v/>
      </c>
      <c r="BP87" s="182" t="str">
        <f>IF(LinkRpt!T$4=LinkRpt!T$2,VLOOKUP(LinkRpt!$A83,Rpt,LinkRpt!T$2+1),"")</f>
        <v/>
      </c>
      <c r="BQ87" s="182" t="str">
        <f>IF(LinkRpt!U$4=LinkRpt!U$2,VLOOKUP(LinkRpt!$A83,Rpt,LinkRpt!U$2+1),"")</f>
        <v/>
      </c>
      <c r="BR87" s="182" t="str">
        <f>IF(LinkRpt!V$4=LinkRpt!V$2,VLOOKUP(LinkRpt!$A83,Rpt,LinkRpt!V$2+1),"")</f>
        <v/>
      </c>
      <c r="BS87" s="182" t="str">
        <f>IF(LinkRpt!W$4=LinkRpt!W$2,VLOOKUP(LinkRpt!$A83,Rpt,LinkRpt!W$2+1),"")</f>
        <v/>
      </c>
      <c r="BT87" s="182" t="str">
        <f>IF(LinkRpt!X$4=LinkRpt!X$2,VLOOKUP(LinkRpt!$A83,Rpt,LinkRpt!X$2+1),"")</f>
        <v/>
      </c>
      <c r="BU87" s="182" t="str">
        <f>IF(LinkRpt!Y$4=LinkRpt!Y$2,VLOOKUP(LinkRpt!$A83,Rpt,LinkRpt!Y$2+1),"")</f>
        <v/>
      </c>
      <c r="BV87" s="182" t="str">
        <f>IF(LinkRpt!Z$4=LinkRpt!Z$2,VLOOKUP(LinkRpt!$A83,Rpt,LinkRpt!Z$2+1),"")</f>
        <v/>
      </c>
      <c r="BW87" s="182" t="str">
        <f>IF(LinkRpt!AA$4=LinkRpt!AA$2,VLOOKUP(LinkRpt!$A83,Rpt,LinkRpt!AA$2+1),"")</f>
        <v/>
      </c>
      <c r="BX87" s="182" t="str">
        <f>IF(LinkRpt!AB$4=LinkRpt!AB$2,VLOOKUP(LinkRpt!$A83,Rpt,LinkRpt!AB$2+1),"")</f>
        <v/>
      </c>
      <c r="BY87" s="182" t="str">
        <f>IF(LinkRpt!AC$4=LinkRpt!AC$2,VLOOKUP(LinkRpt!$A83,Rpt,LinkRpt!AC$2+1),"")</f>
        <v/>
      </c>
      <c r="BZ87" s="182" t="str">
        <f>IF(LinkRpt!AD$4=LinkRpt!AD$2,VLOOKUP(LinkRpt!$A83,Rpt,LinkRpt!AD$2+1),"")</f>
        <v/>
      </c>
      <c r="CA87" s="182" t="str">
        <f>IF(LinkRpt!AE$4=LinkRpt!AE$2,VLOOKUP(LinkRpt!$A83,Rpt,LinkRpt!AE$2+1),"")</f>
        <v/>
      </c>
      <c r="CB87" s="182">
        <f t="shared" si="15"/>
        <v>57080</v>
      </c>
      <c r="CC87" s="15">
        <v>1500</v>
      </c>
      <c r="CD87" s="16">
        <v>1500</v>
      </c>
      <c r="CE87" s="15">
        <v>1000</v>
      </c>
      <c r="CF87" s="16">
        <v>1000</v>
      </c>
      <c r="CG87" s="15">
        <v>5000</v>
      </c>
      <c r="CH87" s="16">
        <v>5000</v>
      </c>
      <c r="CI87" s="15">
        <v>8000</v>
      </c>
      <c r="CJ87" s="16">
        <f>1500+0</f>
        <v>1500</v>
      </c>
      <c r="CK87" s="17"/>
      <c r="CL87" s="16"/>
      <c r="CM87" s="15"/>
      <c r="CN87" s="16"/>
      <c r="CO87" s="18">
        <v>4620</v>
      </c>
      <c r="CP87" s="16">
        <v>4620</v>
      </c>
      <c r="CQ87" s="18">
        <v>4620</v>
      </c>
      <c r="CR87" s="16">
        <v>11120</v>
      </c>
      <c r="CS87" s="18">
        <v>4620</v>
      </c>
      <c r="CT87" s="16">
        <f>4620+0</f>
        <v>4620</v>
      </c>
      <c r="CU87" s="18">
        <v>4620</v>
      </c>
      <c r="CV87" s="16">
        <v>4620</v>
      </c>
      <c r="CW87" s="18">
        <v>4620</v>
      </c>
      <c r="CX87" s="16">
        <v>4620</v>
      </c>
      <c r="CY87" s="18">
        <v>4620</v>
      </c>
      <c r="CZ87" s="16">
        <v>4620</v>
      </c>
      <c r="DA87" s="18">
        <v>4620</v>
      </c>
      <c r="DB87" s="16"/>
      <c r="DC87" s="18">
        <v>4620</v>
      </c>
      <c r="DD87" s="16">
        <v>9240</v>
      </c>
      <c r="DE87" s="18">
        <v>4620</v>
      </c>
      <c r="DF87" s="16"/>
      <c r="DG87" s="17"/>
      <c r="DH87" s="16"/>
      <c r="DI87" s="17"/>
      <c r="DJ87" s="16"/>
      <c r="DK87" s="82"/>
      <c r="DL87" s="85"/>
      <c r="DM87" s="16"/>
      <c r="DN87" s="85"/>
      <c r="DO87" s="16"/>
      <c r="DP87" s="85"/>
      <c r="DQ87" s="16"/>
      <c r="DR87" s="85"/>
      <c r="DS87" s="16"/>
      <c r="DT87" s="85"/>
      <c r="DU87" s="16"/>
      <c r="DV87" s="85"/>
      <c r="DW87" s="16"/>
      <c r="DX87" s="85"/>
      <c r="DY87" s="16"/>
      <c r="DZ87" s="85"/>
      <c r="EA87" s="16"/>
      <c r="EB87" s="85"/>
      <c r="EC87" s="16"/>
      <c r="ED87" s="85"/>
      <c r="EE87" s="16"/>
      <c r="EF87" s="85"/>
      <c r="EG87" s="16"/>
      <c r="EH87" s="17"/>
      <c r="EI87" s="16"/>
      <c r="EJ87" s="19"/>
      <c r="EK87" s="17"/>
      <c r="EL87" s="16"/>
      <c r="EM87" s="17"/>
      <c r="EN87" s="16"/>
      <c r="EO87" s="17"/>
      <c r="EP87" s="16"/>
      <c r="EQ87" s="17"/>
      <c r="ER87" s="16"/>
      <c r="ES87" s="17"/>
      <c r="ET87" s="16"/>
      <c r="EU87" s="17"/>
      <c r="EV87" s="16"/>
      <c r="EW87" s="15"/>
      <c r="EX87" s="16"/>
      <c r="EY87" s="15"/>
      <c r="EZ87" s="16"/>
      <c r="FA87" s="15"/>
      <c r="FB87" s="16"/>
      <c r="FC87" s="15"/>
      <c r="FD87" s="16"/>
      <c r="FE87" s="15"/>
      <c r="FF87" s="16"/>
      <c r="FG87" s="15"/>
      <c r="FH87" s="16"/>
      <c r="FI87" s="20">
        <f t="shared" si="11"/>
        <v>57080</v>
      </c>
      <c r="FJ87" s="20">
        <f t="shared" si="12"/>
        <v>52460</v>
      </c>
      <c r="FK87" s="21">
        <f t="shared" si="13"/>
        <v>4620</v>
      </c>
      <c r="FL87" s="1" t="str">
        <f t="shared" si="16"/>
        <v>X</v>
      </c>
    </row>
    <row r="88" spans="1:168" ht="25.5" customHeight="1">
      <c r="A88" s="239">
        <v>2200080</v>
      </c>
      <c r="B88" s="25" t="s">
        <v>161</v>
      </c>
      <c r="C88" s="239" t="s">
        <v>162</v>
      </c>
      <c r="D88" s="9" t="s">
        <v>1414</v>
      </c>
      <c r="E88" s="9" t="s">
        <v>1412</v>
      </c>
      <c r="F88" s="10" t="s">
        <v>163</v>
      </c>
      <c r="G88" s="143" t="s">
        <v>18</v>
      </c>
      <c r="H88" s="24" t="s">
        <v>1417</v>
      </c>
      <c r="I88" s="318"/>
      <c r="J88" s="24"/>
      <c r="K88" s="12">
        <v>6200</v>
      </c>
      <c r="L88" s="24" t="s">
        <v>1564</v>
      </c>
      <c r="M88" s="246">
        <f t="shared" si="9"/>
        <v>54560</v>
      </c>
      <c r="N88" s="14">
        <f t="shared" si="14"/>
        <v>2100</v>
      </c>
      <c r="O88" s="15">
        <v>1500</v>
      </c>
      <c r="P88" s="15">
        <v>1000</v>
      </c>
      <c r="Q88" s="15">
        <v>5000</v>
      </c>
      <c r="R88" s="15">
        <v>8000</v>
      </c>
      <c r="S88" s="182"/>
      <c r="T88" s="16">
        <v>1500</v>
      </c>
      <c r="U88" s="16">
        <v>1000</v>
      </c>
      <c r="V88" s="16">
        <v>5000</v>
      </c>
      <c r="W88" s="16">
        <v>8000</v>
      </c>
      <c r="X88" s="182"/>
      <c r="Y88" s="16">
        <f>IF(($CB88-SUM($T88:X88))&gt;=$K88*0.7,$K88*0.7,($CB88-SUM($T88:X88)))</f>
        <v>4340</v>
      </c>
      <c r="Z88" s="16">
        <f>IF(($CB88-SUM($T88:Y88))&gt;=$K88*0.7,$K88*0.7,($CB88-SUM($T88:Y88)))</f>
        <v>4340</v>
      </c>
      <c r="AA88" s="16">
        <f>IF(($CB88-SUM($T88:Z88))&gt;=$K88*0.7,$K88*0.7,($CB88-SUM($T88:Z88)))</f>
        <v>4340</v>
      </c>
      <c r="AB88" s="16">
        <f>IF(($CB88-SUM($T88:AA88))&gt;=$K88*0.7,$K88*0.7,($CB88-SUM($T88:AA88)))</f>
        <v>4340</v>
      </c>
      <c r="AC88" s="16">
        <f>IF(($CB88-SUM($T88:AB88))&gt;=$K88*0.7,$K88*0.7,($CB88-SUM($T88:AB88)))</f>
        <v>4340</v>
      </c>
      <c r="AD88" s="16">
        <f>IF(($CB88-SUM($T88:AC88))&gt;=$K88*0.7,$K88*0.7,($CB88-SUM($T88:AC88)))</f>
        <v>4340</v>
      </c>
      <c r="AE88" s="16">
        <f>IF(($CB88-SUM($T88:AD88))&gt;=$K88*0.7,$K88*0.7,($CB88-SUM($T88:AD88)))</f>
        <v>4340</v>
      </c>
      <c r="AF88" s="16">
        <f>IF(($CB88-SUM($T88:AE88))&gt;=$K88*0.7,$K88*0.7,($CB88-SUM($T88:AE88)))</f>
        <v>4340</v>
      </c>
      <c r="AG88" s="16">
        <f>IF(($CB88-SUM($T88:AF88))&gt;=$K88*0.7,$K88*0.7,($CB88-SUM($T88:AF88)))</f>
        <v>2240</v>
      </c>
      <c r="AH88" s="16">
        <f>IF(($CB88-SUM($T88:AG88))&gt;=$K88*0.7,$K88*0.7,($CB88-SUM($T88:AG88)))</f>
        <v>0</v>
      </c>
      <c r="AI88" s="16">
        <f>IF(($CB88-SUM($T88:AH88))&gt;=$K88*0.7,$K88*0.7,($CB88-SUM($T88:AH88)))</f>
        <v>0</v>
      </c>
      <c r="AJ88" s="16">
        <f>IF(($CB88-SUM($T88:AI88))&gt;=$K88*0.7,$K88*0.7,($CB88-SUM($T88:AI88)))</f>
        <v>0</v>
      </c>
      <c r="AK88" s="16">
        <f>IF(($CB88-SUM($T88:AJ88))&gt;=$K88*0.7,$K88*0.7,($CB88-SUM($T88:AJ88)))</f>
        <v>0</v>
      </c>
      <c r="AL88" s="16">
        <f>IF(($CB88-SUM($T88:AK88))&gt;=$K88*0.7,$K88*0.7,($CB88-SUM($T88:AK88)))</f>
        <v>0</v>
      </c>
      <c r="AM88" s="16">
        <f>IF(($CB88-SUM($T88:AL88))&gt;=$K88*0.7,$K88*0.7,($CB88-SUM($T88:AL88)))</f>
        <v>0</v>
      </c>
      <c r="AN88" s="16">
        <f>IF(($CB88-SUM($T88:AM88))&gt;=$K88*0.7,$K88*0.7,($CB88-SUM($T88:AM88)))</f>
        <v>0</v>
      </c>
      <c r="AO88" s="16">
        <f>IF(($CB88-SUM($T88:AN88))&gt;=$K88*0.7,$K88*0.7,($CB88-SUM($T88:AN88)))</f>
        <v>0</v>
      </c>
      <c r="AP88" s="16">
        <f>IF(($CB88-SUM($T88:AO88))&gt;=$K88*0.7,$K88*0.7,($CB88-SUM($T88:AO88)))</f>
        <v>0</v>
      </c>
      <c r="AQ88" s="16">
        <f>IF(($CB88-SUM($T88:AP88))&gt;=$K88*0.7,$K88*0.7,($CB88-SUM($T88:AP88)))</f>
        <v>0</v>
      </c>
      <c r="AR88" s="16">
        <f>IF(($CB88-SUM($T88:AQ88))&gt;=$K88*0.7,$K88*0.7,($CB88-SUM($T88:AQ88)))</f>
        <v>0</v>
      </c>
      <c r="AS88" s="16">
        <f>IF(($CB88-SUM($T88:AR88))&gt;=$K88*0.7,$K88*0.7,($CB88-SUM($T88:AR88)))</f>
        <v>0</v>
      </c>
      <c r="AT88" s="16">
        <f>IF(($CB88-SUM($T88:AS88))&gt;=$K88*0.7,$K88*0.7,($CB88-SUM($T88:AS88)))</f>
        <v>0</v>
      </c>
      <c r="AU88" s="16">
        <f>IF(($CB88-SUM($T88:AT88))&gt;=$K88*0.7,$K88*0.7,($CB88-SUM($T88:AT88)))</f>
        <v>0</v>
      </c>
      <c r="AV88" s="16">
        <f>IF(($CB88-SUM($T88:AU88))&gt;=$K88*0.7,$K88*0.7,($CB88-SUM($T88:AU88)))</f>
        <v>0</v>
      </c>
      <c r="AW88" s="182">
        <f t="shared" si="10"/>
        <v>52460</v>
      </c>
      <c r="AX88" s="182">
        <f>IF(LinkRpt!B$4=LinkRpt!B$2,VLOOKUP(LinkRpt!$A84,Rpt,LinkRpt!B$2+1),"")</f>
        <v>52460</v>
      </c>
      <c r="AY88" s="182">
        <f>IF(LinkRpt!C$4=LinkRpt!C$2,VLOOKUP(LinkRpt!$A84,Rpt,LinkRpt!C$2+1),"")</f>
        <v>0</v>
      </c>
      <c r="AZ88" s="182">
        <f>IF(LinkRpt!D$4=LinkRpt!D$2,VLOOKUP(LinkRpt!$A84,Rpt,LinkRpt!D$2+1),"")</f>
        <v>0</v>
      </c>
      <c r="BA88" s="182" t="str">
        <f>IF(LinkRpt!E$4=LinkRpt!E$2,VLOOKUP(LinkRpt!$A84,Rpt,LinkRpt!E$2+1),"")</f>
        <v/>
      </c>
      <c r="BB88" s="182">
        <f>IF(LinkRpt!F$4=LinkRpt!F$2,VLOOKUP(LinkRpt!$A84,Rpt,LinkRpt!F$2+1),"")</f>
        <v>0</v>
      </c>
      <c r="BC88" s="182">
        <f>IF(LinkRpt!G$4=LinkRpt!G$2,VLOOKUP(LinkRpt!$A84,Rpt,LinkRpt!G$2+1),"")</f>
        <v>0</v>
      </c>
      <c r="BD88" s="182">
        <f>IF(LinkRpt!H$4=LinkRpt!H$2,VLOOKUP(LinkRpt!$A84,Rpt,LinkRpt!H$2+1),"")</f>
        <v>0</v>
      </c>
      <c r="BE88" s="182" t="str">
        <f>IF(LinkRpt!I$4=LinkRpt!I$2,VLOOKUP(LinkRpt!$A84,Rpt,LinkRpt!I$2+1),"")</f>
        <v/>
      </c>
      <c r="BF88" s="182" t="str">
        <f>IF(LinkRpt!J$4=LinkRpt!J$2,VLOOKUP(LinkRpt!$A84,Rpt,LinkRpt!J$2+1),"")</f>
        <v/>
      </c>
      <c r="BG88" s="182" t="str">
        <f>IF(LinkRpt!K$4=LinkRpt!K$2,VLOOKUP(LinkRpt!$A84,Rpt,LinkRpt!K$2+1),"")</f>
        <v/>
      </c>
      <c r="BH88" s="182" t="str">
        <f>IF(LinkRpt!L$4=LinkRpt!L$2,VLOOKUP(LinkRpt!$A84,Rpt,LinkRpt!L$2+1),"")</f>
        <v/>
      </c>
      <c r="BI88" s="182" t="str">
        <f>IF(LinkRpt!M$4=LinkRpt!M$2,VLOOKUP(LinkRpt!$A84,Rpt,LinkRpt!M$2+1),"")</f>
        <v/>
      </c>
      <c r="BJ88" s="182" t="str">
        <f>IF(LinkRpt!N$4=LinkRpt!N$2,VLOOKUP(LinkRpt!$A84,Rpt,LinkRpt!N$2+1),"")</f>
        <v/>
      </c>
      <c r="BK88" s="182" t="str">
        <f>IF(LinkRpt!O$4=LinkRpt!O$2,VLOOKUP(LinkRpt!$A84,Rpt,LinkRpt!O$2+1),"")</f>
        <v/>
      </c>
      <c r="BL88" s="182" t="str">
        <f>IF(LinkRpt!P$4=LinkRpt!P$2,VLOOKUP(LinkRpt!$A84,Rpt,LinkRpt!P$2+1),"")</f>
        <v/>
      </c>
      <c r="BM88" s="182" t="str">
        <f>IF(LinkRpt!Q$4=LinkRpt!Q$2,VLOOKUP(LinkRpt!$A84,Rpt,LinkRpt!Q$2+1),"")</f>
        <v/>
      </c>
      <c r="BN88" s="182" t="str">
        <f>IF(LinkRpt!R$4=LinkRpt!R$2,VLOOKUP(LinkRpt!$A84,Rpt,LinkRpt!R$2+1),"")</f>
        <v/>
      </c>
      <c r="BO88" s="182" t="str">
        <f>IF(LinkRpt!S$4=LinkRpt!S$2,VLOOKUP(LinkRpt!$A84,Rpt,LinkRpt!S$2+1),"")</f>
        <v/>
      </c>
      <c r="BP88" s="182" t="str">
        <f>IF(LinkRpt!T$4=LinkRpt!T$2,VLOOKUP(LinkRpt!$A84,Rpt,LinkRpt!T$2+1),"")</f>
        <v/>
      </c>
      <c r="BQ88" s="182" t="str">
        <f>IF(LinkRpt!U$4=LinkRpt!U$2,VLOOKUP(LinkRpt!$A84,Rpt,LinkRpt!U$2+1),"")</f>
        <v/>
      </c>
      <c r="BR88" s="182" t="str">
        <f>IF(LinkRpt!V$4=LinkRpt!V$2,VLOOKUP(LinkRpt!$A84,Rpt,LinkRpt!V$2+1),"")</f>
        <v/>
      </c>
      <c r="BS88" s="182" t="str">
        <f>IF(LinkRpt!W$4=LinkRpt!W$2,VLOOKUP(LinkRpt!$A84,Rpt,LinkRpt!W$2+1),"")</f>
        <v/>
      </c>
      <c r="BT88" s="182" t="str">
        <f>IF(LinkRpt!X$4=LinkRpt!X$2,VLOOKUP(LinkRpt!$A84,Rpt,LinkRpt!X$2+1),"")</f>
        <v/>
      </c>
      <c r="BU88" s="182" t="str">
        <f>IF(LinkRpt!Y$4=LinkRpt!Y$2,VLOOKUP(LinkRpt!$A84,Rpt,LinkRpt!Y$2+1),"")</f>
        <v/>
      </c>
      <c r="BV88" s="182" t="str">
        <f>IF(LinkRpt!Z$4=LinkRpt!Z$2,VLOOKUP(LinkRpt!$A84,Rpt,LinkRpt!Z$2+1),"")</f>
        <v/>
      </c>
      <c r="BW88" s="182" t="str">
        <f>IF(LinkRpt!AA$4=LinkRpt!AA$2,VLOOKUP(LinkRpt!$A84,Rpt,LinkRpt!AA$2+1),"")</f>
        <v/>
      </c>
      <c r="BX88" s="182" t="str">
        <f>IF(LinkRpt!AB$4=LinkRpt!AB$2,VLOOKUP(LinkRpt!$A84,Rpt,LinkRpt!AB$2+1),"")</f>
        <v/>
      </c>
      <c r="BY88" s="182" t="str">
        <f>IF(LinkRpt!AC$4=LinkRpt!AC$2,VLOOKUP(LinkRpt!$A84,Rpt,LinkRpt!AC$2+1),"")</f>
        <v/>
      </c>
      <c r="BZ88" s="182" t="str">
        <f>IF(LinkRpt!AD$4=LinkRpt!AD$2,VLOOKUP(LinkRpt!$A84,Rpt,LinkRpt!AD$2+1),"")</f>
        <v/>
      </c>
      <c r="CA88" s="182" t="str">
        <f>IF(LinkRpt!AE$4=LinkRpt!AE$2,VLOOKUP(LinkRpt!$A84,Rpt,LinkRpt!AE$2+1),"")</f>
        <v/>
      </c>
      <c r="CB88" s="182">
        <f t="shared" si="15"/>
        <v>52460</v>
      </c>
      <c r="CC88" s="15">
        <v>1500</v>
      </c>
      <c r="CD88" s="16">
        <v>1500</v>
      </c>
      <c r="CE88" s="15">
        <v>1000</v>
      </c>
      <c r="CF88" s="16">
        <v>1000</v>
      </c>
      <c r="CG88" s="15">
        <v>5000</v>
      </c>
      <c r="CH88" s="16">
        <v>5000</v>
      </c>
      <c r="CI88" s="15">
        <v>8000</v>
      </c>
      <c r="CJ88" s="16">
        <f>1500+0</f>
        <v>1500</v>
      </c>
      <c r="CK88" s="17"/>
      <c r="CL88" s="16"/>
      <c r="CM88" s="15"/>
      <c r="CN88" s="16"/>
      <c r="CO88" s="18">
        <v>4340</v>
      </c>
      <c r="CP88" s="16">
        <f>6500+0</f>
        <v>6500</v>
      </c>
      <c r="CQ88" s="18">
        <v>4340</v>
      </c>
      <c r="CR88" s="16">
        <v>9240</v>
      </c>
      <c r="CS88" s="18">
        <v>4340</v>
      </c>
      <c r="CT88" s="16">
        <v>0</v>
      </c>
      <c r="CU88" s="18">
        <v>4340</v>
      </c>
      <c r="CV88" s="16">
        <v>9240</v>
      </c>
      <c r="CW88" s="18">
        <v>4340</v>
      </c>
      <c r="CX88" s="16"/>
      <c r="CY88" s="18">
        <v>4340</v>
      </c>
      <c r="CZ88" s="16"/>
      <c r="DA88" s="18">
        <v>4340</v>
      </c>
      <c r="DB88" s="16"/>
      <c r="DC88" s="18">
        <v>4340</v>
      </c>
      <c r="DD88" s="16">
        <v>9240</v>
      </c>
      <c r="DE88" s="18">
        <v>4340</v>
      </c>
      <c r="DF88" s="16">
        <v>9240</v>
      </c>
      <c r="DG88" s="17"/>
      <c r="DH88" s="16"/>
      <c r="DI88" s="17"/>
      <c r="DJ88" s="16"/>
      <c r="DK88" s="82"/>
      <c r="DL88" s="85"/>
      <c r="DM88" s="16"/>
      <c r="DN88" s="85"/>
      <c r="DO88" s="16"/>
      <c r="DP88" s="85"/>
      <c r="DQ88" s="16"/>
      <c r="DR88" s="85"/>
      <c r="DS88" s="16"/>
      <c r="DT88" s="85"/>
      <c r="DU88" s="16"/>
      <c r="DV88" s="85"/>
      <c r="DW88" s="16"/>
      <c r="DX88" s="85"/>
      <c r="DY88" s="16"/>
      <c r="DZ88" s="85"/>
      <c r="EA88" s="16"/>
      <c r="EB88" s="85"/>
      <c r="EC88" s="16"/>
      <c r="ED88" s="85"/>
      <c r="EE88" s="16"/>
      <c r="EF88" s="85"/>
      <c r="EG88" s="16"/>
      <c r="EH88" s="17"/>
      <c r="EI88" s="16"/>
      <c r="EJ88" s="19"/>
      <c r="EK88" s="17"/>
      <c r="EL88" s="16"/>
      <c r="EM88" s="17"/>
      <c r="EN88" s="16"/>
      <c r="EO88" s="17"/>
      <c r="EP88" s="16"/>
      <c r="EQ88" s="17"/>
      <c r="ER88" s="16"/>
      <c r="ES88" s="17"/>
      <c r="ET88" s="16"/>
      <c r="EU88" s="17"/>
      <c r="EV88" s="16"/>
      <c r="EW88" s="15"/>
      <c r="EX88" s="16"/>
      <c r="EY88" s="15"/>
      <c r="EZ88" s="16"/>
      <c r="FA88" s="15"/>
      <c r="FB88" s="16"/>
      <c r="FC88" s="15"/>
      <c r="FD88" s="16"/>
      <c r="FE88" s="15"/>
      <c r="FF88" s="16"/>
      <c r="FG88" s="15"/>
      <c r="FH88" s="16"/>
      <c r="FI88" s="20">
        <f t="shared" si="11"/>
        <v>54560</v>
      </c>
      <c r="FJ88" s="20">
        <f t="shared" si="12"/>
        <v>52460</v>
      </c>
      <c r="FK88" s="21">
        <f t="shared" si="13"/>
        <v>2100</v>
      </c>
      <c r="FL88" s="1" t="str">
        <f t="shared" si="16"/>
        <v/>
      </c>
    </row>
    <row r="89" spans="1:168" ht="25.5" customHeight="1">
      <c r="A89" s="239">
        <v>2200081</v>
      </c>
      <c r="B89" s="25" t="s">
        <v>164</v>
      </c>
      <c r="C89" s="239" t="s">
        <v>165</v>
      </c>
      <c r="D89" s="9" t="s">
        <v>1414</v>
      </c>
      <c r="E89" s="9" t="s">
        <v>1412</v>
      </c>
      <c r="F89" s="10" t="s">
        <v>166</v>
      </c>
      <c r="G89" s="22"/>
      <c r="H89" s="24"/>
      <c r="I89" s="318"/>
      <c r="J89" s="24"/>
      <c r="K89" s="12">
        <v>6600</v>
      </c>
      <c r="L89" s="24" t="s">
        <v>1564</v>
      </c>
      <c r="M89" s="246">
        <f t="shared" si="9"/>
        <v>57080</v>
      </c>
      <c r="N89" s="14">
        <f t="shared" si="14"/>
        <v>35000</v>
      </c>
      <c r="O89" s="15">
        <v>1500</v>
      </c>
      <c r="P89" s="15">
        <v>1000</v>
      </c>
      <c r="Q89" s="15">
        <v>5000</v>
      </c>
      <c r="R89" s="15">
        <v>8000</v>
      </c>
      <c r="S89" s="182"/>
      <c r="T89" s="16">
        <v>1500</v>
      </c>
      <c r="U89" s="16">
        <v>1000</v>
      </c>
      <c r="V89" s="16">
        <v>5000</v>
      </c>
      <c r="W89" s="16">
        <v>8000</v>
      </c>
      <c r="X89" s="182"/>
      <c r="Y89" s="16">
        <f>IF(($CB89-SUM($T89:X89))&gt;=$K89*0.7,$K89*0.7,($CB89-SUM($T89:X89)))</f>
        <v>4620</v>
      </c>
      <c r="Z89" s="16">
        <f>IF(($CB89-SUM($T89:Y89))&gt;=$K89*0.7,$K89*0.7,($CB89-SUM($T89:Y89)))</f>
        <v>1960</v>
      </c>
      <c r="AA89" s="16">
        <f>IF(($CB89-SUM($T89:Z89))&gt;=$K89*0.7,$K89*0.7,($CB89-SUM($T89:Z89)))</f>
        <v>0</v>
      </c>
      <c r="AB89" s="16">
        <f>IF(($CB89-SUM($T89:AA89))&gt;=$K89*0.7,$K89*0.7,($CB89-SUM($T89:AA89)))</f>
        <v>0</v>
      </c>
      <c r="AC89" s="16">
        <f>IF(($CB89-SUM($T89:AB89))&gt;=$K89*0.7,$K89*0.7,($CB89-SUM($T89:AB89)))</f>
        <v>0</v>
      </c>
      <c r="AD89" s="16">
        <f>IF(($CB89-SUM($T89:AC89))&gt;=$K89*0.7,$K89*0.7,($CB89-SUM($T89:AC89)))</f>
        <v>0</v>
      </c>
      <c r="AE89" s="16">
        <f>IF(($CB89-SUM($T89:AD89))&gt;=$K89*0.7,$K89*0.7,($CB89-SUM($T89:AD89)))</f>
        <v>0</v>
      </c>
      <c r="AF89" s="16">
        <f>IF(($CB89-SUM($T89:AE89))&gt;=$K89*0.7,$K89*0.7,($CB89-SUM($T89:AE89)))</f>
        <v>0</v>
      </c>
      <c r="AG89" s="16">
        <f>IF(($CB89-SUM($T89:AF89))&gt;=$K89*0.7,$K89*0.7,($CB89-SUM($T89:AF89)))</f>
        <v>0</v>
      </c>
      <c r="AH89" s="16">
        <f>IF(($CB89-SUM($T89:AG89))&gt;=$K89*0.7,$K89*0.7,($CB89-SUM($T89:AG89)))</f>
        <v>0</v>
      </c>
      <c r="AI89" s="16">
        <f>IF(($CB89-SUM($T89:AH89))&gt;=$K89*0.7,$K89*0.7,($CB89-SUM($T89:AH89)))</f>
        <v>0</v>
      </c>
      <c r="AJ89" s="16">
        <f>IF(($CB89-SUM($T89:AI89))&gt;=$K89*0.7,$K89*0.7,($CB89-SUM($T89:AI89)))</f>
        <v>0</v>
      </c>
      <c r="AK89" s="16">
        <f>IF(($CB89-SUM($T89:AJ89))&gt;=$K89*0.7,$K89*0.7,($CB89-SUM($T89:AJ89)))</f>
        <v>0</v>
      </c>
      <c r="AL89" s="16">
        <f>IF(($CB89-SUM($T89:AK89))&gt;=$K89*0.7,$K89*0.7,($CB89-SUM($T89:AK89)))</f>
        <v>0</v>
      </c>
      <c r="AM89" s="16">
        <f>IF(($CB89-SUM($T89:AL89))&gt;=$K89*0.7,$K89*0.7,($CB89-SUM($T89:AL89)))</f>
        <v>0</v>
      </c>
      <c r="AN89" s="16">
        <f>IF(($CB89-SUM($T89:AM89))&gt;=$K89*0.7,$K89*0.7,($CB89-SUM($T89:AM89)))</f>
        <v>0</v>
      </c>
      <c r="AO89" s="16">
        <f>IF(($CB89-SUM($T89:AN89))&gt;=$K89*0.7,$K89*0.7,($CB89-SUM($T89:AN89)))</f>
        <v>0</v>
      </c>
      <c r="AP89" s="16">
        <f>IF(($CB89-SUM($T89:AO89))&gt;=$K89*0.7,$K89*0.7,($CB89-SUM($T89:AO89)))</f>
        <v>0</v>
      </c>
      <c r="AQ89" s="16">
        <f>IF(($CB89-SUM($T89:AP89))&gt;=$K89*0.7,$K89*0.7,($CB89-SUM($T89:AP89)))</f>
        <v>0</v>
      </c>
      <c r="AR89" s="16">
        <f>IF(($CB89-SUM($T89:AQ89))&gt;=$K89*0.7,$K89*0.7,($CB89-SUM($T89:AQ89)))</f>
        <v>0</v>
      </c>
      <c r="AS89" s="16">
        <f>IF(($CB89-SUM($T89:AR89))&gt;=$K89*0.7,$K89*0.7,($CB89-SUM($T89:AR89)))</f>
        <v>0</v>
      </c>
      <c r="AT89" s="16">
        <f>IF(($CB89-SUM($T89:AS89))&gt;=$K89*0.7,$K89*0.7,($CB89-SUM($T89:AS89)))</f>
        <v>0</v>
      </c>
      <c r="AU89" s="16">
        <f>IF(($CB89-SUM($T89:AT89))&gt;=$K89*0.7,$K89*0.7,($CB89-SUM($T89:AT89)))</f>
        <v>0</v>
      </c>
      <c r="AV89" s="16">
        <f>IF(($CB89-SUM($T89:AU89))&gt;=$K89*0.7,$K89*0.7,($CB89-SUM($T89:AU89)))</f>
        <v>0</v>
      </c>
      <c r="AW89" s="182">
        <f t="shared" si="10"/>
        <v>22080</v>
      </c>
      <c r="AX89" s="182">
        <f>IF(LinkRpt!B$4=LinkRpt!B$2,VLOOKUP(LinkRpt!$A85,Rpt,LinkRpt!B$2+1),"")</f>
        <v>22080</v>
      </c>
      <c r="AY89" s="182">
        <f>IF(LinkRpt!C$4=LinkRpt!C$2,VLOOKUP(LinkRpt!$A85,Rpt,LinkRpt!C$2+1),"")</f>
        <v>0</v>
      </c>
      <c r="AZ89" s="182">
        <f>IF(LinkRpt!D$4=LinkRpt!D$2,VLOOKUP(LinkRpt!$A85,Rpt,LinkRpt!D$2+1),"")</f>
        <v>0</v>
      </c>
      <c r="BA89" s="182" t="str">
        <f>IF(LinkRpt!E$4=LinkRpt!E$2,VLOOKUP(LinkRpt!$A85,Rpt,LinkRpt!E$2+1),"")</f>
        <v/>
      </c>
      <c r="BB89" s="182">
        <f>IF(LinkRpt!F$4=LinkRpt!F$2,VLOOKUP(LinkRpt!$A85,Rpt,LinkRpt!F$2+1),"")</f>
        <v>0</v>
      </c>
      <c r="BC89" s="182">
        <f>IF(LinkRpt!G$4=LinkRpt!G$2,VLOOKUP(LinkRpt!$A85,Rpt,LinkRpt!G$2+1),"")</f>
        <v>0</v>
      </c>
      <c r="BD89" s="182">
        <f>IF(LinkRpt!H$4=LinkRpt!H$2,VLOOKUP(LinkRpt!$A85,Rpt,LinkRpt!H$2+1),"")</f>
        <v>0</v>
      </c>
      <c r="BE89" s="182" t="str">
        <f>IF(LinkRpt!I$4=LinkRpt!I$2,VLOOKUP(LinkRpt!$A85,Rpt,LinkRpt!I$2+1),"")</f>
        <v/>
      </c>
      <c r="BF89" s="182" t="str">
        <f>IF(LinkRpt!J$4=LinkRpt!J$2,VLOOKUP(LinkRpt!$A85,Rpt,LinkRpt!J$2+1),"")</f>
        <v/>
      </c>
      <c r="BG89" s="182" t="str">
        <f>IF(LinkRpt!K$4=LinkRpt!K$2,VLOOKUP(LinkRpt!$A85,Rpt,LinkRpt!K$2+1),"")</f>
        <v/>
      </c>
      <c r="BH89" s="182" t="str">
        <f>IF(LinkRpt!L$4=LinkRpt!L$2,VLOOKUP(LinkRpt!$A85,Rpt,LinkRpt!L$2+1),"")</f>
        <v/>
      </c>
      <c r="BI89" s="182" t="str">
        <f>IF(LinkRpt!M$4=LinkRpt!M$2,VLOOKUP(LinkRpt!$A85,Rpt,LinkRpt!M$2+1),"")</f>
        <v/>
      </c>
      <c r="BJ89" s="182" t="str">
        <f>IF(LinkRpt!N$4=LinkRpt!N$2,VLOOKUP(LinkRpt!$A85,Rpt,LinkRpt!N$2+1),"")</f>
        <v/>
      </c>
      <c r="BK89" s="182" t="str">
        <f>IF(LinkRpt!O$4=LinkRpt!O$2,VLOOKUP(LinkRpt!$A85,Rpt,LinkRpt!O$2+1),"")</f>
        <v/>
      </c>
      <c r="BL89" s="182" t="str">
        <f>IF(LinkRpt!P$4=LinkRpt!P$2,VLOOKUP(LinkRpt!$A85,Rpt,LinkRpt!P$2+1),"")</f>
        <v/>
      </c>
      <c r="BM89" s="182" t="str">
        <f>IF(LinkRpt!Q$4=LinkRpt!Q$2,VLOOKUP(LinkRpt!$A85,Rpt,LinkRpt!Q$2+1),"")</f>
        <v/>
      </c>
      <c r="BN89" s="182" t="str">
        <f>IF(LinkRpt!R$4=LinkRpt!R$2,VLOOKUP(LinkRpt!$A85,Rpt,LinkRpt!R$2+1),"")</f>
        <v/>
      </c>
      <c r="BO89" s="182" t="str">
        <f>IF(LinkRpt!S$4=LinkRpt!S$2,VLOOKUP(LinkRpt!$A85,Rpt,LinkRpt!S$2+1),"")</f>
        <v/>
      </c>
      <c r="BP89" s="182" t="str">
        <f>IF(LinkRpt!T$4=LinkRpt!T$2,VLOOKUP(LinkRpt!$A85,Rpt,LinkRpt!T$2+1),"")</f>
        <v/>
      </c>
      <c r="BQ89" s="182" t="str">
        <f>IF(LinkRpt!U$4=LinkRpt!U$2,VLOOKUP(LinkRpt!$A85,Rpt,LinkRpt!U$2+1),"")</f>
        <v/>
      </c>
      <c r="BR89" s="182" t="str">
        <f>IF(LinkRpt!V$4=LinkRpt!V$2,VLOOKUP(LinkRpt!$A85,Rpt,LinkRpt!V$2+1),"")</f>
        <v/>
      </c>
      <c r="BS89" s="182" t="str">
        <f>IF(LinkRpt!W$4=LinkRpt!W$2,VLOOKUP(LinkRpt!$A85,Rpt,LinkRpt!W$2+1),"")</f>
        <v/>
      </c>
      <c r="BT89" s="182" t="str">
        <f>IF(LinkRpt!X$4=LinkRpt!X$2,VLOOKUP(LinkRpt!$A85,Rpt,LinkRpt!X$2+1),"")</f>
        <v/>
      </c>
      <c r="BU89" s="182" t="str">
        <f>IF(LinkRpt!Y$4=LinkRpt!Y$2,VLOOKUP(LinkRpt!$A85,Rpt,LinkRpt!Y$2+1),"")</f>
        <v/>
      </c>
      <c r="BV89" s="182" t="str">
        <f>IF(LinkRpt!Z$4=LinkRpt!Z$2,VLOOKUP(LinkRpt!$A85,Rpt,LinkRpt!Z$2+1),"")</f>
        <v/>
      </c>
      <c r="BW89" s="182" t="str">
        <f>IF(LinkRpt!AA$4=LinkRpt!AA$2,VLOOKUP(LinkRpt!$A85,Rpt,LinkRpt!AA$2+1),"")</f>
        <v/>
      </c>
      <c r="BX89" s="182" t="str">
        <f>IF(LinkRpt!AB$4=LinkRpt!AB$2,VLOOKUP(LinkRpt!$A85,Rpt,LinkRpt!AB$2+1),"")</f>
        <v/>
      </c>
      <c r="BY89" s="182" t="str">
        <f>IF(LinkRpt!AC$4=LinkRpt!AC$2,VLOOKUP(LinkRpt!$A85,Rpt,LinkRpt!AC$2+1),"")</f>
        <v/>
      </c>
      <c r="BZ89" s="182" t="str">
        <f>IF(LinkRpt!AD$4=LinkRpt!AD$2,VLOOKUP(LinkRpt!$A85,Rpt,LinkRpt!AD$2+1),"")</f>
        <v/>
      </c>
      <c r="CA89" s="182" t="str">
        <f>IF(LinkRpt!AE$4=LinkRpt!AE$2,VLOOKUP(LinkRpt!$A85,Rpt,LinkRpt!AE$2+1),"")</f>
        <v/>
      </c>
      <c r="CB89" s="182">
        <f t="shared" si="15"/>
        <v>22080</v>
      </c>
      <c r="CC89" s="15">
        <v>1500</v>
      </c>
      <c r="CD89" s="16">
        <v>1500</v>
      </c>
      <c r="CE89" s="15">
        <v>1000</v>
      </c>
      <c r="CF89" s="16">
        <v>1000</v>
      </c>
      <c r="CG89" s="15">
        <v>5000</v>
      </c>
      <c r="CH89" s="16">
        <v>5000</v>
      </c>
      <c r="CI89" s="15">
        <v>8000</v>
      </c>
      <c r="CJ89" s="16">
        <v>1500</v>
      </c>
      <c r="CK89" s="17"/>
      <c r="CL89" s="16"/>
      <c r="CM89" s="15"/>
      <c r="CN89" s="16"/>
      <c r="CO89" s="18">
        <v>4620</v>
      </c>
      <c r="CP89" s="16">
        <v>0</v>
      </c>
      <c r="CQ89" s="18">
        <v>4620</v>
      </c>
      <c r="CR89" s="16"/>
      <c r="CS89" s="18">
        <v>4620</v>
      </c>
      <c r="CT89" s="16"/>
      <c r="CU89" s="18">
        <v>4620</v>
      </c>
      <c r="CV89" s="16">
        <v>2980</v>
      </c>
      <c r="CW89" s="18">
        <v>4620</v>
      </c>
      <c r="CX89" s="16"/>
      <c r="CY89" s="18">
        <v>4620</v>
      </c>
      <c r="CZ89" s="16"/>
      <c r="DA89" s="18">
        <v>4620</v>
      </c>
      <c r="DB89" s="16"/>
      <c r="DC89" s="18">
        <v>4620</v>
      </c>
      <c r="DD89" s="16"/>
      <c r="DE89" s="18">
        <v>4620</v>
      </c>
      <c r="DF89" s="16">
        <v>10100</v>
      </c>
      <c r="DG89" s="17"/>
      <c r="DH89" s="16"/>
      <c r="DI89" s="17"/>
      <c r="DJ89" s="16"/>
      <c r="DK89" s="82"/>
      <c r="DL89" s="85"/>
      <c r="DM89" s="16"/>
      <c r="DN89" s="85"/>
      <c r="DO89" s="16"/>
      <c r="DP89" s="85"/>
      <c r="DQ89" s="16"/>
      <c r="DR89" s="85"/>
      <c r="DS89" s="16"/>
      <c r="DT89" s="85"/>
      <c r="DU89" s="16"/>
      <c r="DV89" s="85"/>
      <c r="DW89" s="16"/>
      <c r="DX89" s="85"/>
      <c r="DY89" s="16"/>
      <c r="DZ89" s="85"/>
      <c r="EA89" s="16"/>
      <c r="EB89" s="85"/>
      <c r="EC89" s="16"/>
      <c r="ED89" s="85"/>
      <c r="EE89" s="16"/>
      <c r="EF89" s="85"/>
      <c r="EG89" s="16"/>
      <c r="EH89" s="17"/>
      <c r="EI89" s="16"/>
      <c r="EJ89" s="19"/>
      <c r="EK89" s="17"/>
      <c r="EL89" s="16"/>
      <c r="EM89" s="17"/>
      <c r="EN89" s="16"/>
      <c r="EO89" s="17"/>
      <c r="EP89" s="16"/>
      <c r="EQ89" s="17"/>
      <c r="ER89" s="16"/>
      <c r="ES89" s="17"/>
      <c r="ET89" s="16"/>
      <c r="EU89" s="17"/>
      <c r="EV89" s="16"/>
      <c r="EW89" s="15"/>
      <c r="EX89" s="16"/>
      <c r="EY89" s="15"/>
      <c r="EZ89" s="16"/>
      <c r="FA89" s="15"/>
      <c r="FB89" s="16"/>
      <c r="FC89" s="15"/>
      <c r="FD89" s="16"/>
      <c r="FE89" s="15"/>
      <c r="FF89" s="16"/>
      <c r="FG89" s="15"/>
      <c r="FH89" s="16"/>
      <c r="FI89" s="20">
        <f t="shared" si="11"/>
        <v>57080</v>
      </c>
      <c r="FJ89" s="20">
        <f t="shared" si="12"/>
        <v>22080</v>
      </c>
      <c r="FK89" s="21">
        <f t="shared" si="13"/>
        <v>35000</v>
      </c>
      <c r="FL89" s="1" t="str">
        <f t="shared" si="16"/>
        <v/>
      </c>
    </row>
    <row r="90" spans="1:168" ht="25.5" customHeight="1">
      <c r="A90" s="239">
        <v>2200082</v>
      </c>
      <c r="B90" s="25" t="s">
        <v>167</v>
      </c>
      <c r="C90" s="239" t="s">
        <v>168</v>
      </c>
      <c r="D90" s="9" t="s">
        <v>1414</v>
      </c>
      <c r="E90" s="9" t="s">
        <v>1412</v>
      </c>
      <c r="F90" s="10" t="s">
        <v>169</v>
      </c>
      <c r="G90" s="22"/>
      <c r="H90" s="24"/>
      <c r="I90" s="318"/>
      <c r="J90" s="24"/>
      <c r="K90" s="12">
        <v>6600</v>
      </c>
      <c r="L90" s="24" t="s">
        <v>1564</v>
      </c>
      <c r="M90" s="246">
        <f t="shared" si="9"/>
        <v>57080</v>
      </c>
      <c r="N90" s="14">
        <f t="shared" si="14"/>
        <v>39580</v>
      </c>
      <c r="O90" s="15">
        <v>1500</v>
      </c>
      <c r="P90" s="15">
        <v>1000</v>
      </c>
      <c r="Q90" s="15">
        <v>5000</v>
      </c>
      <c r="R90" s="15">
        <v>8000</v>
      </c>
      <c r="S90" s="182"/>
      <c r="T90" s="16">
        <v>1500</v>
      </c>
      <c r="U90" s="16">
        <v>1000</v>
      </c>
      <c r="V90" s="16">
        <v>5000</v>
      </c>
      <c r="W90" s="16">
        <v>8000</v>
      </c>
      <c r="X90" s="182"/>
      <c r="Y90" s="16">
        <f>IF(($CB90-SUM($T90:X90))&gt;=$K90*0.7,$K90*0.7,($CB90-SUM($T90:X90)))</f>
        <v>2000</v>
      </c>
      <c r="Z90" s="16">
        <f>IF(($CB90-SUM($T90:Y90))&gt;=$K90*0.7,$K90*0.7,($CB90-SUM($T90:Y90)))</f>
        <v>0</v>
      </c>
      <c r="AA90" s="16">
        <f>IF(($CB90-SUM($T90:Z90))&gt;=$K90*0.7,$K90*0.7,($CB90-SUM($T90:Z90)))</f>
        <v>0</v>
      </c>
      <c r="AB90" s="16">
        <f>IF(($CB90-SUM($T90:AA90))&gt;=$K90*0.7,$K90*0.7,($CB90-SUM($T90:AA90)))</f>
        <v>0</v>
      </c>
      <c r="AC90" s="16">
        <f>IF(($CB90-SUM($T90:AB90))&gt;=$K90*0.7,$K90*0.7,($CB90-SUM($T90:AB90)))</f>
        <v>0</v>
      </c>
      <c r="AD90" s="16">
        <f>IF(($CB90-SUM($T90:AC90))&gt;=$K90*0.7,$K90*0.7,($CB90-SUM($T90:AC90)))</f>
        <v>0</v>
      </c>
      <c r="AE90" s="16">
        <f>IF(($CB90-SUM($T90:AD90))&gt;=$K90*0.7,$K90*0.7,($CB90-SUM($T90:AD90)))</f>
        <v>0</v>
      </c>
      <c r="AF90" s="16">
        <f>IF(($CB90-SUM($T90:AE90))&gt;=$K90*0.7,$K90*0.7,($CB90-SUM($T90:AE90)))</f>
        <v>0</v>
      </c>
      <c r="AG90" s="16">
        <f>IF(($CB90-SUM($T90:AF90))&gt;=$K90*0.7,$K90*0.7,($CB90-SUM($T90:AF90)))</f>
        <v>0</v>
      </c>
      <c r="AH90" s="16">
        <f>IF(($CB90-SUM($T90:AG90))&gt;=$K90*0.7,$K90*0.7,($CB90-SUM($T90:AG90)))</f>
        <v>0</v>
      </c>
      <c r="AI90" s="16">
        <f>IF(($CB90-SUM($T90:AH90))&gt;=$K90*0.7,$K90*0.7,($CB90-SUM($T90:AH90)))</f>
        <v>0</v>
      </c>
      <c r="AJ90" s="16">
        <f>IF(($CB90-SUM($T90:AI90))&gt;=$K90*0.7,$K90*0.7,($CB90-SUM($T90:AI90)))</f>
        <v>0</v>
      </c>
      <c r="AK90" s="16">
        <f>IF(($CB90-SUM($T90:AJ90))&gt;=$K90*0.7,$K90*0.7,($CB90-SUM($T90:AJ90)))</f>
        <v>0</v>
      </c>
      <c r="AL90" s="16">
        <f>IF(($CB90-SUM($T90:AK90))&gt;=$K90*0.7,$K90*0.7,($CB90-SUM($T90:AK90)))</f>
        <v>0</v>
      </c>
      <c r="AM90" s="16">
        <f>IF(($CB90-SUM($T90:AL90))&gt;=$K90*0.7,$K90*0.7,($CB90-SUM($T90:AL90)))</f>
        <v>0</v>
      </c>
      <c r="AN90" s="16">
        <f>IF(($CB90-SUM($T90:AM90))&gt;=$K90*0.7,$K90*0.7,($CB90-SUM($T90:AM90)))</f>
        <v>0</v>
      </c>
      <c r="AO90" s="16">
        <f>IF(($CB90-SUM($T90:AN90))&gt;=$K90*0.7,$K90*0.7,($CB90-SUM($T90:AN90)))</f>
        <v>0</v>
      </c>
      <c r="AP90" s="16">
        <f>IF(($CB90-SUM($T90:AO90))&gt;=$K90*0.7,$K90*0.7,($CB90-SUM($T90:AO90)))</f>
        <v>0</v>
      </c>
      <c r="AQ90" s="16">
        <f>IF(($CB90-SUM($T90:AP90))&gt;=$K90*0.7,$K90*0.7,($CB90-SUM($T90:AP90)))</f>
        <v>0</v>
      </c>
      <c r="AR90" s="16">
        <f>IF(($CB90-SUM($T90:AQ90))&gt;=$K90*0.7,$K90*0.7,($CB90-SUM($T90:AQ90)))</f>
        <v>0</v>
      </c>
      <c r="AS90" s="16">
        <f>IF(($CB90-SUM($T90:AR90))&gt;=$K90*0.7,$K90*0.7,($CB90-SUM($T90:AR90)))</f>
        <v>0</v>
      </c>
      <c r="AT90" s="16">
        <f>IF(($CB90-SUM($T90:AS90))&gt;=$K90*0.7,$K90*0.7,($CB90-SUM($T90:AS90)))</f>
        <v>0</v>
      </c>
      <c r="AU90" s="16">
        <f>IF(($CB90-SUM($T90:AT90))&gt;=$K90*0.7,$K90*0.7,($CB90-SUM($T90:AT90)))</f>
        <v>0</v>
      </c>
      <c r="AV90" s="16">
        <f>IF(($CB90-SUM($T90:AU90))&gt;=$K90*0.7,$K90*0.7,($CB90-SUM($T90:AU90)))</f>
        <v>0</v>
      </c>
      <c r="AW90" s="182">
        <f t="shared" si="10"/>
        <v>17500</v>
      </c>
      <c r="AX90" s="182">
        <f>IF(LinkRpt!B$4=LinkRpt!B$2,VLOOKUP(LinkRpt!$A86,Rpt,LinkRpt!B$2+1),"")</f>
        <v>17500</v>
      </c>
      <c r="AY90" s="182">
        <f>IF(LinkRpt!C$4=LinkRpt!C$2,VLOOKUP(LinkRpt!$A86,Rpt,LinkRpt!C$2+1),"")</f>
        <v>0</v>
      </c>
      <c r="AZ90" s="182">
        <f>IF(LinkRpt!D$4=LinkRpt!D$2,VLOOKUP(LinkRpt!$A86,Rpt,LinkRpt!D$2+1),"")</f>
        <v>0</v>
      </c>
      <c r="BA90" s="182" t="str">
        <f>IF(LinkRpt!E$4=LinkRpt!E$2,VLOOKUP(LinkRpt!$A86,Rpt,LinkRpt!E$2+1),"")</f>
        <v/>
      </c>
      <c r="BB90" s="182">
        <f>IF(LinkRpt!F$4=LinkRpt!F$2,VLOOKUP(LinkRpt!$A86,Rpt,LinkRpt!F$2+1),"")</f>
        <v>0</v>
      </c>
      <c r="BC90" s="182">
        <f>IF(LinkRpt!G$4=LinkRpt!G$2,VLOOKUP(LinkRpt!$A86,Rpt,LinkRpt!G$2+1),"")</f>
        <v>0</v>
      </c>
      <c r="BD90" s="182">
        <f>IF(LinkRpt!H$4=LinkRpt!H$2,VLOOKUP(LinkRpt!$A86,Rpt,LinkRpt!H$2+1),"")</f>
        <v>0</v>
      </c>
      <c r="BE90" s="182" t="str">
        <f>IF(LinkRpt!I$4=LinkRpt!I$2,VLOOKUP(LinkRpt!$A86,Rpt,LinkRpt!I$2+1),"")</f>
        <v/>
      </c>
      <c r="BF90" s="182" t="str">
        <f>IF(LinkRpt!J$4=LinkRpt!J$2,VLOOKUP(LinkRpt!$A86,Rpt,LinkRpt!J$2+1),"")</f>
        <v/>
      </c>
      <c r="BG90" s="182" t="str">
        <f>IF(LinkRpt!K$4=LinkRpt!K$2,VLOOKUP(LinkRpt!$A86,Rpt,LinkRpt!K$2+1),"")</f>
        <v/>
      </c>
      <c r="BH90" s="182" t="str">
        <f>IF(LinkRpt!L$4=LinkRpt!L$2,VLOOKUP(LinkRpt!$A86,Rpt,LinkRpt!L$2+1),"")</f>
        <v/>
      </c>
      <c r="BI90" s="182" t="str">
        <f>IF(LinkRpt!M$4=LinkRpt!M$2,VLOOKUP(LinkRpt!$A86,Rpt,LinkRpt!M$2+1),"")</f>
        <v/>
      </c>
      <c r="BJ90" s="182" t="str">
        <f>IF(LinkRpt!N$4=LinkRpt!N$2,VLOOKUP(LinkRpt!$A86,Rpt,LinkRpt!N$2+1),"")</f>
        <v/>
      </c>
      <c r="BK90" s="182" t="str">
        <f>IF(LinkRpt!O$4=LinkRpt!O$2,VLOOKUP(LinkRpt!$A86,Rpt,LinkRpt!O$2+1),"")</f>
        <v/>
      </c>
      <c r="BL90" s="182" t="str">
        <f>IF(LinkRpt!P$4=LinkRpt!P$2,VLOOKUP(LinkRpt!$A86,Rpt,LinkRpt!P$2+1),"")</f>
        <v/>
      </c>
      <c r="BM90" s="182" t="str">
        <f>IF(LinkRpt!Q$4=LinkRpt!Q$2,VLOOKUP(LinkRpt!$A86,Rpt,LinkRpt!Q$2+1),"")</f>
        <v/>
      </c>
      <c r="BN90" s="182" t="str">
        <f>IF(LinkRpt!R$4=LinkRpt!R$2,VLOOKUP(LinkRpt!$A86,Rpt,LinkRpt!R$2+1),"")</f>
        <v/>
      </c>
      <c r="BO90" s="182" t="str">
        <f>IF(LinkRpt!S$4=LinkRpt!S$2,VLOOKUP(LinkRpt!$A86,Rpt,LinkRpt!S$2+1),"")</f>
        <v/>
      </c>
      <c r="BP90" s="182" t="str">
        <f>IF(LinkRpt!T$4=LinkRpt!T$2,VLOOKUP(LinkRpt!$A86,Rpt,LinkRpt!T$2+1),"")</f>
        <v/>
      </c>
      <c r="BQ90" s="182" t="str">
        <f>IF(LinkRpt!U$4=LinkRpt!U$2,VLOOKUP(LinkRpt!$A86,Rpt,LinkRpt!U$2+1),"")</f>
        <v/>
      </c>
      <c r="BR90" s="182" t="str">
        <f>IF(LinkRpt!V$4=LinkRpt!V$2,VLOOKUP(LinkRpt!$A86,Rpt,LinkRpt!V$2+1),"")</f>
        <v/>
      </c>
      <c r="BS90" s="182" t="str">
        <f>IF(LinkRpt!W$4=LinkRpt!W$2,VLOOKUP(LinkRpt!$A86,Rpt,LinkRpt!W$2+1),"")</f>
        <v/>
      </c>
      <c r="BT90" s="182" t="str">
        <f>IF(LinkRpt!X$4=LinkRpt!X$2,VLOOKUP(LinkRpt!$A86,Rpt,LinkRpt!X$2+1),"")</f>
        <v/>
      </c>
      <c r="BU90" s="182" t="str">
        <f>IF(LinkRpt!Y$4=LinkRpt!Y$2,VLOOKUP(LinkRpt!$A86,Rpt,LinkRpt!Y$2+1),"")</f>
        <v/>
      </c>
      <c r="BV90" s="182" t="str">
        <f>IF(LinkRpt!Z$4=LinkRpt!Z$2,VLOOKUP(LinkRpt!$A86,Rpt,LinkRpt!Z$2+1),"")</f>
        <v/>
      </c>
      <c r="BW90" s="182" t="str">
        <f>IF(LinkRpt!AA$4=LinkRpt!AA$2,VLOOKUP(LinkRpt!$A86,Rpt,LinkRpt!AA$2+1),"")</f>
        <v/>
      </c>
      <c r="BX90" s="182" t="str">
        <f>IF(LinkRpt!AB$4=LinkRpt!AB$2,VLOOKUP(LinkRpt!$A86,Rpt,LinkRpt!AB$2+1),"")</f>
        <v/>
      </c>
      <c r="BY90" s="182" t="str">
        <f>IF(LinkRpt!AC$4=LinkRpt!AC$2,VLOOKUP(LinkRpt!$A86,Rpt,LinkRpt!AC$2+1),"")</f>
        <v/>
      </c>
      <c r="BZ90" s="182" t="str">
        <f>IF(LinkRpt!AD$4=LinkRpt!AD$2,VLOOKUP(LinkRpt!$A86,Rpt,LinkRpt!AD$2+1),"")</f>
        <v/>
      </c>
      <c r="CA90" s="182" t="str">
        <f>IF(LinkRpt!AE$4=LinkRpt!AE$2,VLOOKUP(LinkRpt!$A86,Rpt,LinkRpt!AE$2+1),"")</f>
        <v/>
      </c>
      <c r="CB90" s="182">
        <f t="shared" si="15"/>
        <v>17500</v>
      </c>
      <c r="CC90" s="15">
        <v>1500</v>
      </c>
      <c r="CD90" s="16">
        <v>1500</v>
      </c>
      <c r="CE90" s="15">
        <v>1000</v>
      </c>
      <c r="CF90" s="16">
        <v>1000</v>
      </c>
      <c r="CG90" s="15">
        <v>5000</v>
      </c>
      <c r="CH90" s="16">
        <v>5000</v>
      </c>
      <c r="CI90" s="15">
        <v>8000</v>
      </c>
      <c r="CJ90" s="16">
        <f>1500+0</f>
        <v>1500</v>
      </c>
      <c r="CK90" s="17"/>
      <c r="CL90" s="16"/>
      <c r="CM90" s="15"/>
      <c r="CN90" s="16"/>
      <c r="CO90" s="18">
        <v>4620</v>
      </c>
      <c r="CP90" s="16"/>
      <c r="CQ90" s="18">
        <v>4620</v>
      </c>
      <c r="CR90" s="16"/>
      <c r="CS90" s="18">
        <v>4620</v>
      </c>
      <c r="CT90" s="16"/>
      <c r="CU90" s="18">
        <v>4620</v>
      </c>
      <c r="CV90" s="16">
        <v>5000</v>
      </c>
      <c r="CW90" s="18">
        <v>4620</v>
      </c>
      <c r="CX90" s="16"/>
      <c r="CY90" s="18">
        <v>4620</v>
      </c>
      <c r="CZ90" s="16"/>
      <c r="DA90" s="18">
        <v>4620</v>
      </c>
      <c r="DB90" s="16"/>
      <c r="DC90" s="18">
        <v>4620</v>
      </c>
      <c r="DD90" s="16"/>
      <c r="DE90" s="18">
        <v>4620</v>
      </c>
      <c r="DF90" s="16">
        <v>3500</v>
      </c>
      <c r="DG90" s="17"/>
      <c r="DH90" s="16"/>
      <c r="DI90" s="17"/>
      <c r="DJ90" s="16"/>
      <c r="DK90" s="82"/>
      <c r="DL90" s="85"/>
      <c r="DM90" s="16"/>
      <c r="DN90" s="85"/>
      <c r="DO90" s="16"/>
      <c r="DP90" s="85"/>
      <c r="DQ90" s="16"/>
      <c r="DR90" s="85"/>
      <c r="DS90" s="16"/>
      <c r="DT90" s="85"/>
      <c r="DU90" s="16"/>
      <c r="DV90" s="85"/>
      <c r="DW90" s="16"/>
      <c r="DX90" s="85"/>
      <c r="DY90" s="16"/>
      <c r="DZ90" s="85"/>
      <c r="EA90" s="16"/>
      <c r="EB90" s="85"/>
      <c r="EC90" s="16"/>
      <c r="ED90" s="85"/>
      <c r="EE90" s="16"/>
      <c r="EF90" s="85"/>
      <c r="EG90" s="16"/>
      <c r="EH90" s="17"/>
      <c r="EI90" s="16"/>
      <c r="EJ90" s="19"/>
      <c r="EK90" s="17"/>
      <c r="EL90" s="16"/>
      <c r="EM90" s="17"/>
      <c r="EN90" s="16"/>
      <c r="EO90" s="17"/>
      <c r="EP90" s="16"/>
      <c r="EQ90" s="17"/>
      <c r="ER90" s="16"/>
      <c r="ES90" s="17"/>
      <c r="ET90" s="16"/>
      <c r="EU90" s="17"/>
      <c r="EV90" s="16"/>
      <c r="EW90" s="15"/>
      <c r="EX90" s="16"/>
      <c r="EY90" s="15"/>
      <c r="EZ90" s="16"/>
      <c r="FA90" s="15"/>
      <c r="FB90" s="16"/>
      <c r="FC90" s="15"/>
      <c r="FD90" s="16"/>
      <c r="FE90" s="15"/>
      <c r="FF90" s="16"/>
      <c r="FG90" s="15"/>
      <c r="FH90" s="16"/>
      <c r="FI90" s="20">
        <f t="shared" si="11"/>
        <v>57080</v>
      </c>
      <c r="FJ90" s="20">
        <f t="shared" si="12"/>
        <v>17500</v>
      </c>
      <c r="FK90" s="21">
        <f t="shared" si="13"/>
        <v>39580</v>
      </c>
      <c r="FL90" s="1" t="str">
        <f t="shared" si="16"/>
        <v/>
      </c>
    </row>
    <row r="91" spans="1:168" ht="25.5" customHeight="1">
      <c r="A91" s="239">
        <v>2200083</v>
      </c>
      <c r="B91" s="25" t="s">
        <v>170</v>
      </c>
      <c r="C91" s="239" t="s">
        <v>171</v>
      </c>
      <c r="D91" s="9" t="s">
        <v>1414</v>
      </c>
      <c r="E91" s="9" t="s">
        <v>1412</v>
      </c>
      <c r="F91" s="10" t="s">
        <v>172</v>
      </c>
      <c r="G91" s="22"/>
      <c r="H91" s="24"/>
      <c r="I91" s="318"/>
      <c r="J91" s="24"/>
      <c r="K91" s="12">
        <v>6600</v>
      </c>
      <c r="L91" s="24" t="s">
        <v>1564</v>
      </c>
      <c r="M91" s="246">
        <f t="shared" si="9"/>
        <v>57080</v>
      </c>
      <c r="N91" s="14">
        <f t="shared" si="14"/>
        <v>0</v>
      </c>
      <c r="O91" s="15">
        <v>1500</v>
      </c>
      <c r="P91" s="15">
        <v>1000</v>
      </c>
      <c r="Q91" s="15">
        <v>5000</v>
      </c>
      <c r="R91" s="15">
        <v>8000</v>
      </c>
      <c r="S91" s="182"/>
      <c r="T91" s="16">
        <v>1500</v>
      </c>
      <c r="U91" s="16">
        <v>1000</v>
      </c>
      <c r="V91" s="16">
        <v>5000</v>
      </c>
      <c r="W91" s="16">
        <v>8000</v>
      </c>
      <c r="X91" s="182"/>
      <c r="Y91" s="16">
        <f>IF(($CB91-SUM($T91:X91))&gt;=$K91*0.7,$K91*0.7,($CB91-SUM($T91:X91)))</f>
        <v>4620</v>
      </c>
      <c r="Z91" s="16">
        <f>IF(($CB91-SUM($T91:Y91))&gt;=$K91*0.7,$K91*0.7,($CB91-SUM($T91:Y91)))</f>
        <v>4620</v>
      </c>
      <c r="AA91" s="16">
        <f>IF(($CB91-SUM($T91:Z91))&gt;=$K91*0.7,$K91*0.7,($CB91-SUM($T91:Z91)))</f>
        <v>4620</v>
      </c>
      <c r="AB91" s="16">
        <f>IF(($CB91-SUM($T91:AA91))&gt;=$K91*0.7,$K91*0.7,($CB91-SUM($T91:AA91)))</f>
        <v>4620</v>
      </c>
      <c r="AC91" s="16">
        <f>IF(($CB91-SUM($T91:AB91))&gt;=$K91*0.7,$K91*0.7,($CB91-SUM($T91:AB91)))</f>
        <v>4620</v>
      </c>
      <c r="AD91" s="16">
        <f>IF(($CB91-SUM($T91:AC91))&gt;=$K91*0.7,$K91*0.7,($CB91-SUM($T91:AC91)))</f>
        <v>4620</v>
      </c>
      <c r="AE91" s="16">
        <f>IF(($CB91-SUM($T91:AD91))&gt;=$K91*0.7,$K91*0.7,($CB91-SUM($T91:AD91)))</f>
        <v>4620</v>
      </c>
      <c r="AF91" s="16">
        <f>IF(($CB91-SUM($T91:AE91))&gt;=$K91*0.7,$K91*0.7,($CB91-SUM($T91:AE91)))</f>
        <v>4620</v>
      </c>
      <c r="AG91" s="16">
        <f>IF(($CB91-SUM($T91:AF91))&gt;=$K91*0.7,$K91*0.7,($CB91-SUM($T91:AF91)))</f>
        <v>4620</v>
      </c>
      <c r="AH91" s="16">
        <f>IF(($CB91-SUM($T91:AG91))&gt;=$K91*0.7,$K91*0.7,($CB91-SUM($T91:AG91)))</f>
        <v>0</v>
      </c>
      <c r="AI91" s="16">
        <f>IF(($CB91-SUM($T91:AH91))&gt;=$K91*0.7,$K91*0.7,($CB91-SUM($T91:AH91)))</f>
        <v>0</v>
      </c>
      <c r="AJ91" s="16">
        <f>IF(($CB91-SUM($T91:AI91))&gt;=$K91*0.7,$K91*0.7,($CB91-SUM($T91:AI91)))</f>
        <v>0</v>
      </c>
      <c r="AK91" s="16">
        <f>IF(($CB91-SUM($T91:AJ91))&gt;=$K91*0.7,$K91*0.7,($CB91-SUM($T91:AJ91)))</f>
        <v>0</v>
      </c>
      <c r="AL91" s="16">
        <f>IF(($CB91-SUM($T91:AK91))&gt;=$K91*0.7,$K91*0.7,($CB91-SUM($T91:AK91)))</f>
        <v>0</v>
      </c>
      <c r="AM91" s="16">
        <f>IF(($CB91-SUM($T91:AL91))&gt;=$K91*0.7,$K91*0.7,($CB91-SUM($T91:AL91)))</f>
        <v>0</v>
      </c>
      <c r="AN91" s="16">
        <f>IF(($CB91-SUM($T91:AM91))&gt;=$K91*0.7,$K91*0.7,($CB91-SUM($T91:AM91)))</f>
        <v>0</v>
      </c>
      <c r="AO91" s="16">
        <f>IF(($CB91-SUM($T91:AN91))&gt;=$K91*0.7,$K91*0.7,($CB91-SUM($T91:AN91)))</f>
        <v>0</v>
      </c>
      <c r="AP91" s="16">
        <f>IF(($CB91-SUM($T91:AO91))&gt;=$K91*0.7,$K91*0.7,($CB91-SUM($T91:AO91)))</f>
        <v>0</v>
      </c>
      <c r="AQ91" s="16">
        <f>IF(($CB91-SUM($T91:AP91))&gt;=$K91*0.7,$K91*0.7,($CB91-SUM($T91:AP91)))</f>
        <v>0</v>
      </c>
      <c r="AR91" s="16">
        <f>IF(($CB91-SUM($T91:AQ91))&gt;=$K91*0.7,$K91*0.7,($CB91-SUM($T91:AQ91)))</f>
        <v>0</v>
      </c>
      <c r="AS91" s="16">
        <f>IF(($CB91-SUM($T91:AR91))&gt;=$K91*0.7,$K91*0.7,($CB91-SUM($T91:AR91)))</f>
        <v>0</v>
      </c>
      <c r="AT91" s="16">
        <f>IF(($CB91-SUM($T91:AS91))&gt;=$K91*0.7,$K91*0.7,($CB91-SUM($T91:AS91)))</f>
        <v>0</v>
      </c>
      <c r="AU91" s="16">
        <f>IF(($CB91-SUM($T91:AT91))&gt;=$K91*0.7,$K91*0.7,($CB91-SUM($T91:AT91)))</f>
        <v>0</v>
      </c>
      <c r="AV91" s="16">
        <f>IF(($CB91-SUM($T91:AU91))&gt;=$K91*0.7,$K91*0.7,($CB91-SUM($T91:AU91)))</f>
        <v>0</v>
      </c>
      <c r="AW91" s="182">
        <f t="shared" si="10"/>
        <v>57080</v>
      </c>
      <c r="AX91" s="182">
        <f>IF(LinkRpt!B$4=LinkRpt!B$2,VLOOKUP(LinkRpt!$A87,Rpt,LinkRpt!B$2+1),"")</f>
        <v>57080</v>
      </c>
      <c r="AY91" s="182">
        <f>IF(LinkRpt!C$4=LinkRpt!C$2,VLOOKUP(LinkRpt!$A87,Rpt,LinkRpt!C$2+1),"")</f>
        <v>0</v>
      </c>
      <c r="AZ91" s="182">
        <f>IF(LinkRpt!D$4=LinkRpt!D$2,VLOOKUP(LinkRpt!$A87,Rpt,LinkRpt!D$2+1),"")</f>
        <v>0</v>
      </c>
      <c r="BA91" s="182" t="str">
        <f>IF(LinkRpt!E$4=LinkRpt!E$2,VLOOKUP(LinkRpt!$A87,Rpt,LinkRpt!E$2+1),"")</f>
        <v/>
      </c>
      <c r="BB91" s="182">
        <f>IF(LinkRpt!F$4=LinkRpt!F$2,VLOOKUP(LinkRpt!$A87,Rpt,LinkRpt!F$2+1),"")</f>
        <v>0</v>
      </c>
      <c r="BC91" s="182">
        <f>IF(LinkRpt!G$4=LinkRpt!G$2,VLOOKUP(LinkRpt!$A87,Rpt,LinkRpt!G$2+1),"")</f>
        <v>0</v>
      </c>
      <c r="BD91" s="182">
        <f>IF(LinkRpt!H$4=LinkRpt!H$2,VLOOKUP(LinkRpt!$A87,Rpt,LinkRpt!H$2+1),"")</f>
        <v>0</v>
      </c>
      <c r="BE91" s="182" t="str">
        <f>IF(LinkRpt!I$4=LinkRpt!I$2,VLOOKUP(LinkRpt!$A87,Rpt,LinkRpt!I$2+1),"")</f>
        <v/>
      </c>
      <c r="BF91" s="182" t="str">
        <f>IF(LinkRpt!J$4=LinkRpt!J$2,VLOOKUP(LinkRpt!$A87,Rpt,LinkRpt!J$2+1),"")</f>
        <v/>
      </c>
      <c r="BG91" s="182" t="str">
        <f>IF(LinkRpt!K$4=LinkRpt!K$2,VLOOKUP(LinkRpt!$A87,Rpt,LinkRpt!K$2+1),"")</f>
        <v/>
      </c>
      <c r="BH91" s="182" t="str">
        <f>IF(LinkRpt!L$4=LinkRpt!L$2,VLOOKUP(LinkRpt!$A87,Rpt,LinkRpt!L$2+1),"")</f>
        <v/>
      </c>
      <c r="BI91" s="182" t="str">
        <f>IF(LinkRpt!M$4=LinkRpt!M$2,VLOOKUP(LinkRpt!$A87,Rpt,LinkRpt!M$2+1),"")</f>
        <v/>
      </c>
      <c r="BJ91" s="182" t="str">
        <f>IF(LinkRpt!N$4=LinkRpt!N$2,VLOOKUP(LinkRpt!$A87,Rpt,LinkRpt!N$2+1),"")</f>
        <v/>
      </c>
      <c r="BK91" s="182" t="str">
        <f>IF(LinkRpt!O$4=LinkRpt!O$2,VLOOKUP(LinkRpt!$A87,Rpt,LinkRpt!O$2+1),"")</f>
        <v/>
      </c>
      <c r="BL91" s="182" t="str">
        <f>IF(LinkRpt!P$4=LinkRpt!P$2,VLOOKUP(LinkRpt!$A87,Rpt,LinkRpt!P$2+1),"")</f>
        <v/>
      </c>
      <c r="BM91" s="182" t="str">
        <f>IF(LinkRpt!Q$4=LinkRpt!Q$2,VLOOKUP(LinkRpt!$A87,Rpt,LinkRpt!Q$2+1),"")</f>
        <v/>
      </c>
      <c r="BN91" s="182" t="str">
        <f>IF(LinkRpt!R$4=LinkRpt!R$2,VLOOKUP(LinkRpt!$A87,Rpt,LinkRpt!R$2+1),"")</f>
        <v/>
      </c>
      <c r="BO91" s="182" t="str">
        <f>IF(LinkRpt!S$4=LinkRpt!S$2,VLOOKUP(LinkRpt!$A87,Rpt,LinkRpt!S$2+1),"")</f>
        <v/>
      </c>
      <c r="BP91" s="182" t="str">
        <f>IF(LinkRpt!T$4=LinkRpt!T$2,VLOOKUP(LinkRpt!$A87,Rpt,LinkRpt!T$2+1),"")</f>
        <v/>
      </c>
      <c r="BQ91" s="182" t="str">
        <f>IF(LinkRpt!U$4=LinkRpt!U$2,VLOOKUP(LinkRpt!$A87,Rpt,LinkRpt!U$2+1),"")</f>
        <v/>
      </c>
      <c r="BR91" s="182" t="str">
        <f>IF(LinkRpt!V$4=LinkRpt!V$2,VLOOKUP(LinkRpt!$A87,Rpt,LinkRpt!V$2+1),"")</f>
        <v/>
      </c>
      <c r="BS91" s="182" t="str">
        <f>IF(LinkRpt!W$4=LinkRpt!W$2,VLOOKUP(LinkRpt!$A87,Rpt,LinkRpt!W$2+1),"")</f>
        <v/>
      </c>
      <c r="BT91" s="182" t="str">
        <f>IF(LinkRpt!X$4=LinkRpt!X$2,VLOOKUP(LinkRpt!$A87,Rpt,LinkRpt!X$2+1),"")</f>
        <v/>
      </c>
      <c r="BU91" s="182" t="str">
        <f>IF(LinkRpt!Y$4=LinkRpt!Y$2,VLOOKUP(LinkRpt!$A87,Rpt,LinkRpt!Y$2+1),"")</f>
        <v/>
      </c>
      <c r="BV91" s="182" t="str">
        <f>IF(LinkRpt!Z$4=LinkRpt!Z$2,VLOOKUP(LinkRpt!$A87,Rpt,LinkRpt!Z$2+1),"")</f>
        <v/>
      </c>
      <c r="BW91" s="182" t="str">
        <f>IF(LinkRpt!AA$4=LinkRpt!AA$2,VLOOKUP(LinkRpt!$A87,Rpt,LinkRpt!AA$2+1),"")</f>
        <v/>
      </c>
      <c r="BX91" s="182" t="str">
        <f>IF(LinkRpt!AB$4=LinkRpt!AB$2,VLOOKUP(LinkRpt!$A87,Rpt,LinkRpt!AB$2+1),"")</f>
        <v/>
      </c>
      <c r="BY91" s="182" t="str">
        <f>IF(LinkRpt!AC$4=LinkRpt!AC$2,VLOOKUP(LinkRpt!$A87,Rpt,LinkRpt!AC$2+1),"")</f>
        <v/>
      </c>
      <c r="BZ91" s="182" t="str">
        <f>IF(LinkRpt!AD$4=LinkRpt!AD$2,VLOOKUP(LinkRpt!$A87,Rpt,LinkRpt!AD$2+1),"")</f>
        <v/>
      </c>
      <c r="CA91" s="182" t="str">
        <f>IF(LinkRpt!AE$4=LinkRpt!AE$2,VLOOKUP(LinkRpt!$A87,Rpt,LinkRpt!AE$2+1),"")</f>
        <v/>
      </c>
      <c r="CB91" s="182">
        <f t="shared" si="15"/>
        <v>57080</v>
      </c>
      <c r="CC91" s="15">
        <v>1500</v>
      </c>
      <c r="CD91" s="16">
        <v>1500</v>
      </c>
      <c r="CE91" s="15">
        <v>1000</v>
      </c>
      <c r="CF91" s="16">
        <v>1000</v>
      </c>
      <c r="CG91" s="15">
        <v>5000</v>
      </c>
      <c r="CH91" s="16">
        <v>5000</v>
      </c>
      <c r="CI91" s="15">
        <v>8000</v>
      </c>
      <c r="CJ91" s="16">
        <f>1500+0</f>
        <v>1500</v>
      </c>
      <c r="CK91" s="17"/>
      <c r="CL91" s="16"/>
      <c r="CM91" s="15"/>
      <c r="CN91" s="16"/>
      <c r="CO91" s="18">
        <v>4620</v>
      </c>
      <c r="CP91" s="16">
        <v>4620</v>
      </c>
      <c r="CQ91" s="18">
        <v>4620</v>
      </c>
      <c r="CR91" s="16">
        <v>11120</v>
      </c>
      <c r="CS91" s="18">
        <v>4620</v>
      </c>
      <c r="CT91" s="16">
        <v>4620</v>
      </c>
      <c r="CU91" s="18">
        <v>4620</v>
      </c>
      <c r="CV91" s="16">
        <v>4620</v>
      </c>
      <c r="CW91" s="18">
        <v>4620</v>
      </c>
      <c r="CX91" s="16">
        <v>4620</v>
      </c>
      <c r="CY91" s="18">
        <v>4620</v>
      </c>
      <c r="CZ91" s="16">
        <v>4620</v>
      </c>
      <c r="DA91" s="18">
        <v>4620</v>
      </c>
      <c r="DB91" s="16">
        <v>4620</v>
      </c>
      <c r="DC91" s="18">
        <v>4620</v>
      </c>
      <c r="DD91" s="16"/>
      <c r="DE91" s="18">
        <v>4620</v>
      </c>
      <c r="DF91" s="16">
        <v>9240</v>
      </c>
      <c r="DG91" s="17"/>
      <c r="DH91" s="16"/>
      <c r="DI91" s="17"/>
      <c r="DJ91" s="16"/>
      <c r="DK91" s="82"/>
      <c r="DL91" s="85"/>
      <c r="DM91" s="16"/>
      <c r="DN91" s="85"/>
      <c r="DO91" s="16"/>
      <c r="DP91" s="85"/>
      <c r="DQ91" s="16"/>
      <c r="DR91" s="85"/>
      <c r="DS91" s="16"/>
      <c r="DT91" s="85"/>
      <c r="DU91" s="16"/>
      <c r="DV91" s="85"/>
      <c r="DW91" s="16"/>
      <c r="DX91" s="85"/>
      <c r="DY91" s="16"/>
      <c r="DZ91" s="85"/>
      <c r="EA91" s="16"/>
      <c r="EB91" s="85"/>
      <c r="EC91" s="16"/>
      <c r="ED91" s="85"/>
      <c r="EE91" s="16"/>
      <c r="EF91" s="85"/>
      <c r="EG91" s="16"/>
      <c r="EH91" s="17"/>
      <c r="EI91" s="16"/>
      <c r="EJ91" s="19"/>
      <c r="EK91" s="17"/>
      <c r="EL91" s="16"/>
      <c r="EM91" s="17"/>
      <c r="EN91" s="16"/>
      <c r="EO91" s="17"/>
      <c r="EP91" s="16"/>
      <c r="EQ91" s="17"/>
      <c r="ER91" s="16"/>
      <c r="ES91" s="17"/>
      <c r="ET91" s="16"/>
      <c r="EU91" s="17"/>
      <c r="EV91" s="16"/>
      <c r="EW91" s="15"/>
      <c r="EX91" s="16"/>
      <c r="EY91" s="15"/>
      <c r="EZ91" s="16"/>
      <c r="FA91" s="15"/>
      <c r="FB91" s="16"/>
      <c r="FC91" s="15"/>
      <c r="FD91" s="16"/>
      <c r="FE91" s="15"/>
      <c r="FF91" s="16"/>
      <c r="FG91" s="15"/>
      <c r="FH91" s="16"/>
      <c r="FI91" s="20">
        <f t="shared" si="11"/>
        <v>57080</v>
      </c>
      <c r="FJ91" s="20">
        <f t="shared" si="12"/>
        <v>57080</v>
      </c>
      <c r="FK91" s="21">
        <f t="shared" si="13"/>
        <v>0</v>
      </c>
      <c r="FL91" s="1" t="str">
        <f t="shared" si="16"/>
        <v/>
      </c>
    </row>
    <row r="92" spans="1:168" ht="25.5" customHeight="1">
      <c r="A92" s="239">
        <v>2200084</v>
      </c>
      <c r="B92" s="25" t="s">
        <v>673</v>
      </c>
      <c r="C92" s="239" t="s">
        <v>674</v>
      </c>
      <c r="D92" s="9" t="s">
        <v>1414</v>
      </c>
      <c r="E92" s="9" t="s">
        <v>1411</v>
      </c>
      <c r="F92" s="83" t="s">
        <v>675</v>
      </c>
      <c r="G92" s="11"/>
      <c r="H92" s="100"/>
      <c r="I92" s="318"/>
      <c r="J92" s="100"/>
      <c r="K92" s="62">
        <v>6600</v>
      </c>
      <c r="L92" s="100" t="s">
        <v>1564</v>
      </c>
      <c r="M92" s="246">
        <f t="shared" si="9"/>
        <v>57080</v>
      </c>
      <c r="N92" s="14">
        <f t="shared" si="14"/>
        <v>25360</v>
      </c>
      <c r="O92" s="15">
        <v>1500</v>
      </c>
      <c r="P92" s="15">
        <v>1000</v>
      </c>
      <c r="Q92" s="15">
        <v>5000</v>
      </c>
      <c r="R92" s="15">
        <v>8000</v>
      </c>
      <c r="S92" s="182"/>
      <c r="T92" s="16">
        <v>1500</v>
      </c>
      <c r="U92" s="16">
        <v>1000</v>
      </c>
      <c r="V92" s="16">
        <v>1500</v>
      </c>
      <c r="W92" s="16"/>
      <c r="X92" s="182"/>
      <c r="Y92" s="16">
        <f>IF(($CB92-SUM($T92:X92))&gt;=$K92*0.7,$K92*0.7,($CB92-SUM($T92:X92)))</f>
        <v>4620</v>
      </c>
      <c r="Z92" s="16">
        <f>IF(($CB92-SUM($T92:Y92))&gt;=$K92*0.7,$K92*0.7,($CB92-SUM($T92:Y92)))</f>
        <v>4620</v>
      </c>
      <c r="AA92" s="16">
        <f>IF(($CB92-SUM($T92:Z92))&gt;=$K92*0.7,$K92*0.7,($CB92-SUM($T92:Z92)))</f>
        <v>4620</v>
      </c>
      <c r="AB92" s="16">
        <f>IF(($CB92-SUM($T92:AA92))&gt;=$K92*0.7,$K92*0.7,($CB92-SUM($T92:AA92)))</f>
        <v>4620</v>
      </c>
      <c r="AC92" s="16">
        <f>IF(($CB92-SUM($T92:AB92))&gt;=$K92*0.7,$K92*0.7,($CB92-SUM($T92:AB92)))</f>
        <v>4620</v>
      </c>
      <c r="AD92" s="16">
        <f>IF(($CB92-SUM($T92:AC92))&gt;=$K92*0.7,$K92*0.7,($CB92-SUM($T92:AC92)))</f>
        <v>4620</v>
      </c>
      <c r="AE92" s="16">
        <f>IF(($CB92-SUM($T92:AD92))&gt;=$K92*0.7,$K92*0.7,($CB92-SUM($T92:AD92)))</f>
        <v>0</v>
      </c>
      <c r="AF92" s="16">
        <f>IF(($CB92-SUM($T92:AE92))&gt;=$K92*0.7,$K92*0.7,($CB92-SUM($T92:AE92)))</f>
        <v>0</v>
      </c>
      <c r="AG92" s="16">
        <f>IF(($CB92-SUM($T92:AF92))&gt;=$K92*0.7,$K92*0.7,($CB92-SUM($T92:AF92)))</f>
        <v>0</v>
      </c>
      <c r="AH92" s="16">
        <f>IF(($CB92-SUM($T92:AG92))&gt;=$K92*0.7,$K92*0.7,($CB92-SUM($T92:AG92)))</f>
        <v>0</v>
      </c>
      <c r="AI92" s="16">
        <f>IF(($CB92-SUM($T92:AH92))&gt;=$K92*0.7,$K92*0.7,($CB92-SUM($T92:AH92)))</f>
        <v>0</v>
      </c>
      <c r="AJ92" s="16">
        <f>IF(($CB92-SUM($T92:AI92))&gt;=$K92*0.7,$K92*0.7,($CB92-SUM($T92:AI92)))</f>
        <v>0</v>
      </c>
      <c r="AK92" s="16">
        <f>IF(($CB92-SUM($T92:AJ92))&gt;=$K92*0.7,$K92*0.7,($CB92-SUM($T92:AJ92)))</f>
        <v>0</v>
      </c>
      <c r="AL92" s="16">
        <f>IF(($CB92-SUM($T92:AK92))&gt;=$K92*0.7,$K92*0.7,($CB92-SUM($T92:AK92)))</f>
        <v>0</v>
      </c>
      <c r="AM92" s="16">
        <f>IF(($CB92-SUM($T92:AL92))&gt;=$K92*0.7,$K92*0.7,($CB92-SUM($T92:AL92)))</f>
        <v>0</v>
      </c>
      <c r="AN92" s="16">
        <f>IF(($CB92-SUM($T92:AM92))&gt;=$K92*0.7,$K92*0.7,($CB92-SUM($T92:AM92)))</f>
        <v>0</v>
      </c>
      <c r="AO92" s="16">
        <f>IF(($CB92-SUM($T92:AN92))&gt;=$K92*0.7,$K92*0.7,($CB92-SUM($T92:AN92)))</f>
        <v>0</v>
      </c>
      <c r="AP92" s="16">
        <f>IF(($CB92-SUM($T92:AO92))&gt;=$K92*0.7,$K92*0.7,($CB92-SUM($T92:AO92)))</f>
        <v>0</v>
      </c>
      <c r="AQ92" s="16">
        <f>IF(($CB92-SUM($T92:AP92))&gt;=$K92*0.7,$K92*0.7,($CB92-SUM($T92:AP92)))</f>
        <v>0</v>
      </c>
      <c r="AR92" s="16">
        <f>IF(($CB92-SUM($T92:AQ92))&gt;=$K92*0.7,$K92*0.7,($CB92-SUM($T92:AQ92)))</f>
        <v>0</v>
      </c>
      <c r="AS92" s="16">
        <f>IF(($CB92-SUM($T92:AR92))&gt;=$K92*0.7,$K92*0.7,($CB92-SUM($T92:AR92)))</f>
        <v>0</v>
      </c>
      <c r="AT92" s="16">
        <f>IF(($CB92-SUM($T92:AS92))&gt;=$K92*0.7,$K92*0.7,($CB92-SUM($T92:AS92)))</f>
        <v>0</v>
      </c>
      <c r="AU92" s="16">
        <f>IF(($CB92-SUM($T92:AT92))&gt;=$K92*0.7,$K92*0.7,($CB92-SUM($T92:AT92)))</f>
        <v>0</v>
      </c>
      <c r="AV92" s="16">
        <f>IF(($CB92-SUM($T92:AU92))&gt;=$K92*0.7,$K92*0.7,($CB92-SUM($T92:AU92)))</f>
        <v>0</v>
      </c>
      <c r="AW92" s="182">
        <f t="shared" si="10"/>
        <v>31720</v>
      </c>
      <c r="AX92" s="182">
        <f>IF(LinkRpt!B$4=LinkRpt!B$2,VLOOKUP(LinkRpt!$A88,Rpt,LinkRpt!B$2+1),"")</f>
        <v>31720</v>
      </c>
      <c r="AY92" s="182">
        <f>IF(LinkRpt!C$4=LinkRpt!C$2,VLOOKUP(LinkRpt!$A88,Rpt,LinkRpt!C$2+1),"")</f>
        <v>0</v>
      </c>
      <c r="AZ92" s="182">
        <f>IF(LinkRpt!D$4=LinkRpt!D$2,VLOOKUP(LinkRpt!$A88,Rpt,LinkRpt!D$2+1),"")</f>
        <v>0</v>
      </c>
      <c r="BA92" s="182" t="str">
        <f>IF(LinkRpt!E$4=LinkRpt!E$2,VLOOKUP(LinkRpt!$A88,Rpt,LinkRpt!E$2+1),"")</f>
        <v/>
      </c>
      <c r="BB92" s="182">
        <f>IF(LinkRpt!F$4=LinkRpt!F$2,VLOOKUP(LinkRpt!$A88,Rpt,LinkRpt!F$2+1),"")</f>
        <v>0</v>
      </c>
      <c r="BC92" s="182">
        <f>IF(LinkRpt!G$4=LinkRpt!G$2,VLOOKUP(LinkRpt!$A88,Rpt,LinkRpt!G$2+1),"")</f>
        <v>0</v>
      </c>
      <c r="BD92" s="182">
        <f>IF(LinkRpt!H$4=LinkRpt!H$2,VLOOKUP(LinkRpt!$A88,Rpt,LinkRpt!H$2+1),"")</f>
        <v>0</v>
      </c>
      <c r="BE92" s="182" t="str">
        <f>IF(LinkRpt!I$4=LinkRpt!I$2,VLOOKUP(LinkRpt!$A88,Rpt,LinkRpt!I$2+1),"")</f>
        <v/>
      </c>
      <c r="BF92" s="182" t="str">
        <f>IF(LinkRpt!J$4=LinkRpt!J$2,VLOOKUP(LinkRpt!$A88,Rpt,LinkRpt!J$2+1),"")</f>
        <v/>
      </c>
      <c r="BG92" s="182" t="str">
        <f>IF(LinkRpt!K$4=LinkRpt!K$2,VLOOKUP(LinkRpt!$A88,Rpt,LinkRpt!K$2+1),"")</f>
        <v/>
      </c>
      <c r="BH92" s="182" t="str">
        <f>IF(LinkRpt!L$4=LinkRpt!L$2,VLOOKUP(LinkRpt!$A88,Rpt,LinkRpt!L$2+1),"")</f>
        <v/>
      </c>
      <c r="BI92" s="182" t="str">
        <f>IF(LinkRpt!M$4=LinkRpt!M$2,VLOOKUP(LinkRpt!$A88,Rpt,LinkRpt!M$2+1),"")</f>
        <v/>
      </c>
      <c r="BJ92" s="182" t="str">
        <f>IF(LinkRpt!N$4=LinkRpt!N$2,VLOOKUP(LinkRpt!$A88,Rpt,LinkRpt!N$2+1),"")</f>
        <v/>
      </c>
      <c r="BK92" s="182" t="str">
        <f>IF(LinkRpt!O$4=LinkRpt!O$2,VLOOKUP(LinkRpt!$A88,Rpt,LinkRpt!O$2+1),"")</f>
        <v/>
      </c>
      <c r="BL92" s="182" t="str">
        <f>IF(LinkRpt!P$4=LinkRpt!P$2,VLOOKUP(LinkRpt!$A88,Rpt,LinkRpt!P$2+1),"")</f>
        <v/>
      </c>
      <c r="BM92" s="182" t="str">
        <f>IF(LinkRpt!Q$4=LinkRpt!Q$2,VLOOKUP(LinkRpt!$A88,Rpt,LinkRpt!Q$2+1),"")</f>
        <v/>
      </c>
      <c r="BN92" s="182" t="str">
        <f>IF(LinkRpt!R$4=LinkRpt!R$2,VLOOKUP(LinkRpt!$A88,Rpt,LinkRpt!R$2+1),"")</f>
        <v/>
      </c>
      <c r="BO92" s="182" t="str">
        <f>IF(LinkRpt!S$4=LinkRpt!S$2,VLOOKUP(LinkRpt!$A88,Rpt,LinkRpt!S$2+1),"")</f>
        <v/>
      </c>
      <c r="BP92" s="182" t="str">
        <f>IF(LinkRpt!T$4=LinkRpt!T$2,VLOOKUP(LinkRpt!$A88,Rpt,LinkRpt!T$2+1),"")</f>
        <v/>
      </c>
      <c r="BQ92" s="182" t="str">
        <f>IF(LinkRpt!U$4=LinkRpt!U$2,VLOOKUP(LinkRpt!$A88,Rpt,LinkRpt!U$2+1),"")</f>
        <v/>
      </c>
      <c r="BR92" s="182" t="str">
        <f>IF(LinkRpt!V$4=LinkRpt!V$2,VLOOKUP(LinkRpt!$A88,Rpt,LinkRpt!V$2+1),"")</f>
        <v/>
      </c>
      <c r="BS92" s="182" t="str">
        <f>IF(LinkRpt!W$4=LinkRpt!W$2,VLOOKUP(LinkRpt!$A88,Rpt,LinkRpt!W$2+1),"")</f>
        <v/>
      </c>
      <c r="BT92" s="182" t="str">
        <f>IF(LinkRpt!X$4=LinkRpt!X$2,VLOOKUP(LinkRpt!$A88,Rpt,LinkRpt!X$2+1),"")</f>
        <v/>
      </c>
      <c r="BU92" s="182" t="str">
        <f>IF(LinkRpt!Y$4=LinkRpt!Y$2,VLOOKUP(LinkRpt!$A88,Rpt,LinkRpt!Y$2+1),"")</f>
        <v/>
      </c>
      <c r="BV92" s="182" t="str">
        <f>IF(LinkRpt!Z$4=LinkRpt!Z$2,VLOOKUP(LinkRpt!$A88,Rpt,LinkRpt!Z$2+1),"")</f>
        <v/>
      </c>
      <c r="BW92" s="182" t="str">
        <f>IF(LinkRpt!AA$4=LinkRpt!AA$2,VLOOKUP(LinkRpt!$A88,Rpt,LinkRpt!AA$2+1),"")</f>
        <v/>
      </c>
      <c r="BX92" s="182" t="str">
        <f>IF(LinkRpt!AB$4=LinkRpt!AB$2,VLOOKUP(LinkRpt!$A88,Rpt,LinkRpt!AB$2+1),"")</f>
        <v/>
      </c>
      <c r="BY92" s="182" t="str">
        <f>IF(LinkRpt!AC$4=LinkRpt!AC$2,VLOOKUP(LinkRpt!$A88,Rpt,LinkRpt!AC$2+1),"")</f>
        <v/>
      </c>
      <c r="BZ92" s="182" t="str">
        <f>IF(LinkRpt!AD$4=LinkRpt!AD$2,VLOOKUP(LinkRpt!$A88,Rpt,LinkRpt!AD$2+1),"")</f>
        <v/>
      </c>
      <c r="CA92" s="182" t="str">
        <f>IF(LinkRpt!AE$4=LinkRpt!AE$2,VLOOKUP(LinkRpt!$A88,Rpt,LinkRpt!AE$2+1),"")</f>
        <v/>
      </c>
      <c r="CB92" s="182">
        <f t="shared" si="15"/>
        <v>31720</v>
      </c>
      <c r="CC92" s="15">
        <v>1500</v>
      </c>
      <c r="CD92" s="16">
        <v>1500</v>
      </c>
      <c r="CE92" s="15">
        <v>1000</v>
      </c>
      <c r="CF92" s="16">
        <v>1000</v>
      </c>
      <c r="CG92" s="15">
        <v>5000</v>
      </c>
      <c r="CH92" s="16">
        <v>1500</v>
      </c>
      <c r="CI92" s="15">
        <v>8000</v>
      </c>
      <c r="CJ92" s="16"/>
      <c r="CK92" s="15"/>
      <c r="CL92" s="16"/>
      <c r="CM92" s="18">
        <v>4620</v>
      </c>
      <c r="CN92" s="16">
        <v>0</v>
      </c>
      <c r="CO92" s="18">
        <v>4620</v>
      </c>
      <c r="CP92" s="16">
        <v>0</v>
      </c>
      <c r="CQ92" s="18">
        <v>4620</v>
      </c>
      <c r="CR92" s="16"/>
      <c r="CS92" s="18">
        <v>4620</v>
      </c>
      <c r="CT92" s="16">
        <v>9240</v>
      </c>
      <c r="CU92" s="18">
        <v>4620</v>
      </c>
      <c r="CV92" s="16"/>
      <c r="CW92" s="18">
        <v>4620</v>
      </c>
      <c r="CX92" s="16"/>
      <c r="CY92" s="18">
        <v>4620</v>
      </c>
      <c r="CZ92" s="16"/>
      <c r="DA92" s="18">
        <v>4620</v>
      </c>
      <c r="DB92" s="16"/>
      <c r="DC92" s="18">
        <v>4620</v>
      </c>
      <c r="DD92" s="16">
        <v>18480</v>
      </c>
      <c r="DE92" s="85"/>
      <c r="DF92" s="16"/>
      <c r="DG92" s="85"/>
      <c r="DH92" s="16"/>
      <c r="DI92" s="85"/>
      <c r="DJ92" s="16"/>
      <c r="DK92" s="82"/>
      <c r="DL92" s="85"/>
      <c r="DM92" s="16"/>
      <c r="DN92" s="85"/>
      <c r="DO92" s="16"/>
      <c r="DP92" s="85"/>
      <c r="DQ92" s="16"/>
      <c r="DR92" s="85"/>
      <c r="DS92" s="16"/>
      <c r="DT92" s="85"/>
      <c r="DU92" s="16"/>
      <c r="DV92" s="85"/>
      <c r="DW92" s="16"/>
      <c r="DX92" s="85"/>
      <c r="DY92" s="16"/>
      <c r="DZ92" s="85"/>
      <c r="EA92" s="16"/>
      <c r="EB92" s="85"/>
      <c r="EC92" s="16"/>
      <c r="ED92" s="85"/>
      <c r="EE92" s="16"/>
      <c r="EF92" s="85"/>
      <c r="EG92" s="16"/>
      <c r="EH92" s="17"/>
      <c r="EI92" s="16"/>
      <c r="EJ92" s="19"/>
      <c r="EK92" s="17"/>
      <c r="EL92" s="16"/>
      <c r="EM92" s="17"/>
      <c r="EN92" s="16"/>
      <c r="EO92" s="17"/>
      <c r="EP92" s="16"/>
      <c r="EQ92" s="17"/>
      <c r="ER92" s="16"/>
      <c r="ES92" s="17"/>
      <c r="ET92" s="16"/>
      <c r="EU92" s="17"/>
      <c r="EV92" s="16"/>
      <c r="EW92" s="15"/>
      <c r="EX92" s="16"/>
      <c r="EY92" s="15"/>
      <c r="EZ92" s="16"/>
      <c r="FA92" s="15"/>
      <c r="FB92" s="16"/>
      <c r="FC92" s="15"/>
      <c r="FD92" s="16"/>
      <c r="FE92" s="15"/>
      <c r="FF92" s="16"/>
      <c r="FG92" s="15"/>
      <c r="FH92" s="16"/>
      <c r="FI92" s="20">
        <f t="shared" si="11"/>
        <v>57080</v>
      </c>
      <c r="FJ92" s="20">
        <f t="shared" si="12"/>
        <v>31720</v>
      </c>
      <c r="FK92" s="21">
        <f t="shared" si="13"/>
        <v>25360</v>
      </c>
      <c r="FL92" s="1" t="str">
        <f t="shared" si="16"/>
        <v/>
      </c>
    </row>
    <row r="93" spans="1:168" ht="25.5" customHeight="1">
      <c r="A93" s="239">
        <v>2200085</v>
      </c>
      <c r="B93" s="25" t="s">
        <v>676</v>
      </c>
      <c r="C93" s="239" t="s">
        <v>677</v>
      </c>
      <c r="D93" s="9" t="s">
        <v>1414</v>
      </c>
      <c r="E93" s="9" t="s">
        <v>1411</v>
      </c>
      <c r="F93" s="83" t="s">
        <v>678</v>
      </c>
      <c r="G93" s="22" t="s">
        <v>383</v>
      </c>
      <c r="H93" s="24" t="s">
        <v>1417</v>
      </c>
      <c r="I93" s="318"/>
      <c r="J93" s="24"/>
      <c r="K93" s="62">
        <v>6200</v>
      </c>
      <c r="L93" s="24" t="s">
        <v>1564</v>
      </c>
      <c r="M93" s="246">
        <f t="shared" si="9"/>
        <v>54560</v>
      </c>
      <c r="N93" s="14">
        <f t="shared" si="14"/>
        <v>0</v>
      </c>
      <c r="O93" s="15">
        <v>1500</v>
      </c>
      <c r="P93" s="15">
        <v>1000</v>
      </c>
      <c r="Q93" s="15">
        <v>5000</v>
      </c>
      <c r="R93" s="15">
        <v>8000</v>
      </c>
      <c r="S93" s="182"/>
      <c r="T93" s="16">
        <v>1500</v>
      </c>
      <c r="U93" s="16">
        <v>1000</v>
      </c>
      <c r="V93" s="16">
        <v>5000</v>
      </c>
      <c r="W93" s="16">
        <v>8000</v>
      </c>
      <c r="X93" s="182"/>
      <c r="Y93" s="16">
        <f>IF(($CB93-SUM($T93:X93))&gt;=$K93*0.7,$K93*0.7,($CB93-SUM($T93:X93)))</f>
        <v>4340</v>
      </c>
      <c r="Z93" s="16">
        <f>IF(($CB93-SUM($T93:Y93))&gt;=$K93*0.7,$K93*0.7,($CB93-SUM($T93:Y93)))</f>
        <v>4340</v>
      </c>
      <c r="AA93" s="16">
        <f>IF(($CB93-SUM($T93:Z93))&gt;=$K93*0.7,$K93*0.7,($CB93-SUM($T93:Z93)))</f>
        <v>4340</v>
      </c>
      <c r="AB93" s="16">
        <f>IF(($CB93-SUM($T93:AA93))&gt;=$K93*0.7,$K93*0.7,($CB93-SUM($T93:AA93)))</f>
        <v>4340</v>
      </c>
      <c r="AC93" s="16">
        <f>IF(($CB93-SUM($T93:AB93))&gt;=$K93*0.7,$K93*0.7,($CB93-SUM($T93:AB93)))</f>
        <v>4340</v>
      </c>
      <c r="AD93" s="16">
        <f>IF(($CB93-SUM($T93:AC93))&gt;=$K93*0.7,$K93*0.7,($CB93-SUM($T93:AC93)))</f>
        <v>4340</v>
      </c>
      <c r="AE93" s="16">
        <f>IF(($CB93-SUM($T93:AD93))&gt;=$K93*0.7,$K93*0.7,($CB93-SUM($T93:AD93)))</f>
        <v>4340</v>
      </c>
      <c r="AF93" s="16">
        <f>IF(($CB93-SUM($T93:AE93))&gt;=$K93*0.7,$K93*0.7,($CB93-SUM($T93:AE93)))</f>
        <v>4340</v>
      </c>
      <c r="AG93" s="16">
        <f>IF(($CB93-SUM($T93:AF93))&gt;=$K93*0.7,$K93*0.7,($CB93-SUM($T93:AF93)))</f>
        <v>4340</v>
      </c>
      <c r="AH93" s="16">
        <f>IF(($CB93-SUM($T93:AG93))&gt;=$K93*0.7,$K93*0.7,($CB93-SUM($T93:AG93)))</f>
        <v>0</v>
      </c>
      <c r="AI93" s="16">
        <f>IF(($CB93-SUM($T93:AH93))&gt;=$K93*0.7,$K93*0.7,($CB93-SUM($T93:AH93)))</f>
        <v>0</v>
      </c>
      <c r="AJ93" s="16">
        <f>IF(($CB93-SUM($T93:AI93))&gt;=$K93*0.7,$K93*0.7,($CB93-SUM($T93:AI93)))</f>
        <v>0</v>
      </c>
      <c r="AK93" s="16">
        <f>IF(($CB93-SUM($T93:AJ93))&gt;=$K93*0.7,$K93*0.7,($CB93-SUM($T93:AJ93)))</f>
        <v>0</v>
      </c>
      <c r="AL93" s="16">
        <f>IF(($CB93-SUM($T93:AK93))&gt;=$K93*0.7,$K93*0.7,($CB93-SUM($T93:AK93)))</f>
        <v>0</v>
      </c>
      <c r="AM93" s="16">
        <f>IF(($CB93-SUM($T93:AL93))&gt;=$K93*0.7,$K93*0.7,($CB93-SUM($T93:AL93)))</f>
        <v>0</v>
      </c>
      <c r="AN93" s="16">
        <f>IF(($CB93-SUM($T93:AM93))&gt;=$K93*0.7,$K93*0.7,($CB93-SUM($T93:AM93)))</f>
        <v>0</v>
      </c>
      <c r="AO93" s="16">
        <f>IF(($CB93-SUM($T93:AN93))&gt;=$K93*0.7,$K93*0.7,($CB93-SUM($T93:AN93)))</f>
        <v>0</v>
      </c>
      <c r="AP93" s="16">
        <f>IF(($CB93-SUM($T93:AO93))&gt;=$K93*0.7,$K93*0.7,($CB93-SUM($T93:AO93)))</f>
        <v>0</v>
      </c>
      <c r="AQ93" s="16">
        <f>IF(($CB93-SUM($T93:AP93))&gt;=$K93*0.7,$K93*0.7,($CB93-SUM($T93:AP93)))</f>
        <v>0</v>
      </c>
      <c r="AR93" s="16">
        <f>IF(($CB93-SUM($T93:AQ93))&gt;=$K93*0.7,$K93*0.7,($CB93-SUM($T93:AQ93)))</f>
        <v>0</v>
      </c>
      <c r="AS93" s="16">
        <f>IF(($CB93-SUM($T93:AR93))&gt;=$K93*0.7,$K93*0.7,($CB93-SUM($T93:AR93)))</f>
        <v>0</v>
      </c>
      <c r="AT93" s="16">
        <f>IF(($CB93-SUM($T93:AS93))&gt;=$K93*0.7,$K93*0.7,($CB93-SUM($T93:AS93)))</f>
        <v>0</v>
      </c>
      <c r="AU93" s="16">
        <f>IF(($CB93-SUM($T93:AT93))&gt;=$K93*0.7,$K93*0.7,($CB93-SUM($T93:AT93)))</f>
        <v>0</v>
      </c>
      <c r="AV93" s="16">
        <f>IF(($CB93-SUM($T93:AU93))&gt;=$K93*0.7,$K93*0.7,($CB93-SUM($T93:AU93)))</f>
        <v>0</v>
      </c>
      <c r="AW93" s="182">
        <f t="shared" si="10"/>
        <v>54560</v>
      </c>
      <c r="AX93" s="182">
        <f>IF(LinkRpt!B$4=LinkRpt!B$2,VLOOKUP(LinkRpt!$A89,Rpt,LinkRpt!B$2+1),"")</f>
        <v>50220</v>
      </c>
      <c r="AY93" s="182">
        <f>IF(LinkRpt!C$4=LinkRpt!C$2,VLOOKUP(LinkRpt!$A89,Rpt,LinkRpt!C$2+1),"")</f>
        <v>4340</v>
      </c>
      <c r="AZ93" s="182">
        <f>IF(LinkRpt!D$4=LinkRpt!D$2,VLOOKUP(LinkRpt!$A89,Rpt,LinkRpt!D$2+1),"")</f>
        <v>0</v>
      </c>
      <c r="BA93" s="182" t="str">
        <f>IF(LinkRpt!E$4=LinkRpt!E$2,VLOOKUP(LinkRpt!$A89,Rpt,LinkRpt!E$2+1),"")</f>
        <v/>
      </c>
      <c r="BB93" s="182">
        <f>IF(LinkRpt!F$4=LinkRpt!F$2,VLOOKUP(LinkRpt!$A89,Rpt,LinkRpt!F$2+1),"")</f>
        <v>0</v>
      </c>
      <c r="BC93" s="182">
        <f>IF(LinkRpt!G$4=LinkRpt!G$2,VLOOKUP(LinkRpt!$A89,Rpt,LinkRpt!G$2+1),"")</f>
        <v>0</v>
      </c>
      <c r="BD93" s="182">
        <f>IF(LinkRpt!H$4=LinkRpt!H$2,VLOOKUP(LinkRpt!$A89,Rpt,LinkRpt!H$2+1),"")</f>
        <v>0</v>
      </c>
      <c r="BE93" s="182" t="str">
        <f>IF(LinkRpt!I$4=LinkRpt!I$2,VLOOKUP(LinkRpt!$A89,Rpt,LinkRpt!I$2+1),"")</f>
        <v/>
      </c>
      <c r="BF93" s="182" t="str">
        <f>IF(LinkRpt!J$4=LinkRpt!J$2,VLOOKUP(LinkRpt!$A89,Rpt,LinkRpt!J$2+1),"")</f>
        <v/>
      </c>
      <c r="BG93" s="182" t="str">
        <f>IF(LinkRpt!K$4=LinkRpt!K$2,VLOOKUP(LinkRpt!$A89,Rpt,LinkRpt!K$2+1),"")</f>
        <v/>
      </c>
      <c r="BH93" s="182" t="str">
        <f>IF(LinkRpt!L$4=LinkRpt!L$2,VLOOKUP(LinkRpt!$A89,Rpt,LinkRpt!L$2+1),"")</f>
        <v/>
      </c>
      <c r="BI93" s="182" t="str">
        <f>IF(LinkRpt!M$4=LinkRpt!M$2,VLOOKUP(LinkRpt!$A89,Rpt,LinkRpt!M$2+1),"")</f>
        <v/>
      </c>
      <c r="BJ93" s="182" t="str">
        <f>IF(LinkRpt!N$4=LinkRpt!N$2,VLOOKUP(LinkRpt!$A89,Rpt,LinkRpt!N$2+1),"")</f>
        <v/>
      </c>
      <c r="BK93" s="182" t="str">
        <f>IF(LinkRpt!O$4=LinkRpt!O$2,VLOOKUP(LinkRpt!$A89,Rpt,LinkRpt!O$2+1),"")</f>
        <v/>
      </c>
      <c r="BL93" s="182" t="str">
        <f>IF(LinkRpt!P$4=LinkRpt!P$2,VLOOKUP(LinkRpt!$A89,Rpt,LinkRpt!P$2+1),"")</f>
        <v/>
      </c>
      <c r="BM93" s="182" t="str">
        <f>IF(LinkRpt!Q$4=LinkRpt!Q$2,VLOOKUP(LinkRpt!$A89,Rpt,LinkRpt!Q$2+1),"")</f>
        <v/>
      </c>
      <c r="BN93" s="182" t="str">
        <f>IF(LinkRpt!R$4=LinkRpt!R$2,VLOOKUP(LinkRpt!$A89,Rpt,LinkRpt!R$2+1),"")</f>
        <v/>
      </c>
      <c r="BO93" s="182" t="str">
        <f>IF(LinkRpt!S$4=LinkRpt!S$2,VLOOKUP(LinkRpt!$A89,Rpt,LinkRpt!S$2+1),"")</f>
        <v/>
      </c>
      <c r="BP93" s="182" t="str">
        <f>IF(LinkRpt!T$4=LinkRpt!T$2,VLOOKUP(LinkRpt!$A89,Rpt,LinkRpt!T$2+1),"")</f>
        <v/>
      </c>
      <c r="BQ93" s="182" t="str">
        <f>IF(LinkRpt!U$4=LinkRpt!U$2,VLOOKUP(LinkRpt!$A89,Rpt,LinkRpt!U$2+1),"")</f>
        <v/>
      </c>
      <c r="BR93" s="182" t="str">
        <f>IF(LinkRpt!V$4=LinkRpt!V$2,VLOOKUP(LinkRpt!$A89,Rpt,LinkRpt!V$2+1),"")</f>
        <v/>
      </c>
      <c r="BS93" s="182" t="str">
        <f>IF(LinkRpt!W$4=LinkRpt!W$2,VLOOKUP(LinkRpt!$A89,Rpt,LinkRpt!W$2+1),"")</f>
        <v/>
      </c>
      <c r="BT93" s="182" t="str">
        <f>IF(LinkRpt!X$4=LinkRpt!X$2,VLOOKUP(LinkRpt!$A89,Rpt,LinkRpt!X$2+1),"")</f>
        <v/>
      </c>
      <c r="BU93" s="182" t="str">
        <f>IF(LinkRpt!Y$4=LinkRpt!Y$2,VLOOKUP(LinkRpt!$A89,Rpt,LinkRpt!Y$2+1),"")</f>
        <v/>
      </c>
      <c r="BV93" s="182" t="str">
        <f>IF(LinkRpt!Z$4=LinkRpt!Z$2,VLOOKUP(LinkRpt!$A89,Rpt,LinkRpt!Z$2+1),"")</f>
        <v/>
      </c>
      <c r="BW93" s="182" t="str">
        <f>IF(LinkRpt!AA$4=LinkRpt!AA$2,VLOOKUP(LinkRpt!$A89,Rpt,LinkRpt!AA$2+1),"")</f>
        <v/>
      </c>
      <c r="BX93" s="182" t="str">
        <f>IF(LinkRpt!AB$4=LinkRpt!AB$2,VLOOKUP(LinkRpt!$A89,Rpt,LinkRpt!AB$2+1),"")</f>
        <v/>
      </c>
      <c r="BY93" s="182" t="str">
        <f>IF(LinkRpt!AC$4=LinkRpt!AC$2,VLOOKUP(LinkRpt!$A89,Rpt,LinkRpt!AC$2+1),"")</f>
        <v/>
      </c>
      <c r="BZ93" s="182" t="str">
        <f>IF(LinkRpt!AD$4=LinkRpt!AD$2,VLOOKUP(LinkRpt!$A89,Rpt,LinkRpt!AD$2+1),"")</f>
        <v/>
      </c>
      <c r="CA93" s="182" t="str">
        <f>IF(LinkRpt!AE$4=LinkRpt!AE$2,VLOOKUP(LinkRpt!$A89,Rpt,LinkRpt!AE$2+1),"")</f>
        <v/>
      </c>
      <c r="CB93" s="182">
        <f t="shared" si="15"/>
        <v>54560</v>
      </c>
      <c r="CC93" s="15">
        <v>1500</v>
      </c>
      <c r="CD93" s="16">
        <v>1500</v>
      </c>
      <c r="CE93" s="15">
        <v>1000</v>
      </c>
      <c r="CF93" s="16">
        <v>1000</v>
      </c>
      <c r="CG93" s="15">
        <v>5000</v>
      </c>
      <c r="CH93" s="16">
        <v>5000</v>
      </c>
      <c r="CI93" s="15">
        <v>8000</v>
      </c>
      <c r="CJ93" s="16">
        <v>1500</v>
      </c>
      <c r="CK93" s="15"/>
      <c r="CL93" s="16"/>
      <c r="CM93" s="18">
        <v>4340</v>
      </c>
      <c r="CN93" s="16"/>
      <c r="CO93" s="18">
        <v>4340</v>
      </c>
      <c r="CP93" s="16"/>
      <c r="CQ93" s="18">
        <v>4340</v>
      </c>
      <c r="CR93" s="16">
        <f>7000+6000</f>
        <v>13000</v>
      </c>
      <c r="CS93" s="18">
        <v>4340</v>
      </c>
      <c r="CT93" s="16"/>
      <c r="CU93" s="18">
        <v>4340</v>
      </c>
      <c r="CV93" s="16">
        <v>10000</v>
      </c>
      <c r="CW93" s="18">
        <v>4340</v>
      </c>
      <c r="CX93" s="16"/>
      <c r="CY93" s="18">
        <v>4340</v>
      </c>
      <c r="CZ93" s="16">
        <f>7800+6080</f>
        <v>13880</v>
      </c>
      <c r="DA93" s="18">
        <v>4340</v>
      </c>
      <c r="DB93" s="16">
        <v>4340</v>
      </c>
      <c r="DC93" s="18">
        <v>4340</v>
      </c>
      <c r="DD93" s="16"/>
      <c r="DE93" s="85"/>
      <c r="DF93" s="16"/>
      <c r="DG93" s="85"/>
      <c r="DH93" s="16"/>
      <c r="DI93" s="85"/>
      <c r="DJ93" s="16"/>
      <c r="DK93" s="82"/>
      <c r="DL93" s="85"/>
      <c r="DM93" s="16"/>
      <c r="DN93" s="85"/>
      <c r="DO93" s="16"/>
      <c r="DP93" s="85"/>
      <c r="DQ93" s="16"/>
      <c r="DR93" s="85"/>
      <c r="DS93" s="16"/>
      <c r="DT93" s="85"/>
      <c r="DU93" s="16"/>
      <c r="DV93" s="85"/>
      <c r="DW93" s="16"/>
      <c r="DX93" s="85"/>
      <c r="DY93" s="16"/>
      <c r="DZ93" s="85"/>
      <c r="EA93" s="16"/>
      <c r="EB93" s="85"/>
      <c r="EC93" s="16"/>
      <c r="ED93" s="85"/>
      <c r="EE93" s="16"/>
      <c r="EF93" s="85"/>
      <c r="EG93" s="16"/>
      <c r="EH93" s="17"/>
      <c r="EI93" s="16"/>
      <c r="EJ93" s="19"/>
      <c r="EK93" s="17"/>
      <c r="EL93" s="16"/>
      <c r="EM93" s="17"/>
      <c r="EN93" s="16"/>
      <c r="EO93" s="17"/>
      <c r="EP93" s="16"/>
      <c r="EQ93" s="17"/>
      <c r="ER93" s="16"/>
      <c r="ES93" s="17"/>
      <c r="ET93" s="16"/>
      <c r="EU93" s="17"/>
      <c r="EV93" s="16"/>
      <c r="EW93" s="15"/>
      <c r="EX93" s="16"/>
      <c r="EY93" s="15"/>
      <c r="EZ93" s="16"/>
      <c r="FA93" s="15"/>
      <c r="FB93" s="16"/>
      <c r="FC93" s="15"/>
      <c r="FD93" s="16"/>
      <c r="FE93" s="15"/>
      <c r="FF93" s="16"/>
      <c r="FG93" s="15"/>
      <c r="FH93" s="16"/>
      <c r="FI93" s="20">
        <f t="shared" si="11"/>
        <v>54560</v>
      </c>
      <c r="FJ93" s="20">
        <f t="shared" si="12"/>
        <v>50220</v>
      </c>
      <c r="FK93" s="21">
        <f t="shared" si="13"/>
        <v>4340</v>
      </c>
      <c r="FL93" s="1" t="str">
        <f t="shared" si="16"/>
        <v>X</v>
      </c>
    </row>
    <row r="94" spans="1:168" ht="25.5" customHeight="1">
      <c r="A94" s="239">
        <v>2200086</v>
      </c>
      <c r="B94" s="25" t="s">
        <v>679</v>
      </c>
      <c r="C94" s="239" t="s">
        <v>680</v>
      </c>
      <c r="D94" s="9" t="s">
        <v>1414</v>
      </c>
      <c r="E94" s="9" t="s">
        <v>1411</v>
      </c>
      <c r="F94" s="83" t="s">
        <v>681</v>
      </c>
      <c r="G94" s="144"/>
      <c r="H94" s="100" t="s">
        <v>1557</v>
      </c>
      <c r="I94" s="318"/>
      <c r="J94" s="100"/>
      <c r="K94" s="62">
        <v>0</v>
      </c>
      <c r="L94" s="100" t="s">
        <v>1564</v>
      </c>
      <c r="M94" s="246">
        <f t="shared" si="9"/>
        <v>15500</v>
      </c>
      <c r="N94" s="14">
        <f t="shared" si="14"/>
        <v>0</v>
      </c>
      <c r="O94" s="15">
        <v>1500</v>
      </c>
      <c r="P94" s="15">
        <v>1000</v>
      </c>
      <c r="Q94" s="15">
        <v>5000</v>
      </c>
      <c r="R94" s="15">
        <v>8000</v>
      </c>
      <c r="S94" s="182"/>
      <c r="T94" s="16">
        <v>1500</v>
      </c>
      <c r="U94" s="16">
        <v>1000</v>
      </c>
      <c r="V94" s="16">
        <v>2500</v>
      </c>
      <c r="W94" s="16">
        <v>0</v>
      </c>
      <c r="X94" s="182"/>
      <c r="Y94" s="16">
        <f>IF(($CB94-SUM($T94:X94))&gt;=$K94*0.7,$K94*0.7,($CB94-SUM($T94:X94)))</f>
        <v>0</v>
      </c>
      <c r="Z94" s="16">
        <f>IF(($CB94-SUM($T94:Y94))&gt;=$K94*0.7,$K94*0.7,($CB94-SUM($T94:Y94)))</f>
        <v>0</v>
      </c>
      <c r="AA94" s="16">
        <f>IF(($CB94-SUM($T94:Z94))&gt;=$K94*0.7,$K94*0.7,($CB94-SUM($T94:Z94)))</f>
        <v>0</v>
      </c>
      <c r="AB94" s="16">
        <f>IF(($CB94-SUM($T94:AA94))&gt;=$K94*0.7,$K94*0.7,($CB94-SUM($T94:AA94)))</f>
        <v>0</v>
      </c>
      <c r="AC94" s="16">
        <f>IF(($CB94-SUM($T94:AB94))&gt;=$K94*0.7,$K94*0.7,($CB94-SUM($T94:AB94)))</f>
        <v>0</v>
      </c>
      <c r="AD94" s="16">
        <f>IF(($CB94-SUM($T94:AC94))&gt;=$K94*0.7,$K94*0.7,($CB94-SUM($T94:AC94)))</f>
        <v>0</v>
      </c>
      <c r="AE94" s="16">
        <f>IF(($CB94-SUM($T94:AD94))&gt;=$K94*0.7,$K94*0.7,($CB94-SUM($T94:AD94)))</f>
        <v>0</v>
      </c>
      <c r="AF94" s="16">
        <f>IF(($CB94-SUM($T94:AE94))&gt;=$K94*0.7,$K94*0.7,($CB94-SUM($T94:AE94)))</f>
        <v>0</v>
      </c>
      <c r="AG94" s="16">
        <f>IF(($CB94-SUM($T94:AF94))&gt;=$K94*0.7,$K94*0.7,($CB94-SUM($T94:AF94)))</f>
        <v>0</v>
      </c>
      <c r="AH94" s="16">
        <f>IF(($CB94-SUM($T94:AG94))&gt;=$K94*0.7,$K94*0.7,($CB94-SUM($T94:AG94)))</f>
        <v>0</v>
      </c>
      <c r="AI94" s="16">
        <f>IF(($CB94-SUM($T94:AH94))&gt;=$K94*0.7,$K94*0.7,($CB94-SUM($T94:AH94)))</f>
        <v>0</v>
      </c>
      <c r="AJ94" s="16">
        <f>IF(($CB94-SUM($T94:AI94))&gt;=$K94*0.7,$K94*0.7,($CB94-SUM($T94:AI94)))</f>
        <v>0</v>
      </c>
      <c r="AK94" s="16">
        <f>IF(($CB94-SUM($T94:AJ94))&gt;=$K94*0.7,$K94*0.7,($CB94-SUM($T94:AJ94)))</f>
        <v>0</v>
      </c>
      <c r="AL94" s="16">
        <f>IF(($CB94-SUM($T94:AK94))&gt;=$K94*0.7,$K94*0.7,($CB94-SUM($T94:AK94)))</f>
        <v>0</v>
      </c>
      <c r="AM94" s="16">
        <f>IF(($CB94-SUM($T94:AL94))&gt;=$K94*0.7,$K94*0.7,($CB94-SUM($T94:AL94)))</f>
        <v>0</v>
      </c>
      <c r="AN94" s="16">
        <f>IF(($CB94-SUM($T94:AM94))&gt;=$K94*0.7,$K94*0.7,($CB94-SUM($T94:AM94)))</f>
        <v>0</v>
      </c>
      <c r="AO94" s="16">
        <f>IF(($CB94-SUM($T94:AN94))&gt;=$K94*0.7,$K94*0.7,($CB94-SUM($T94:AN94)))</f>
        <v>0</v>
      </c>
      <c r="AP94" s="16">
        <f>IF(($CB94-SUM($T94:AO94))&gt;=$K94*0.7,$K94*0.7,($CB94-SUM($T94:AO94)))</f>
        <v>0</v>
      </c>
      <c r="AQ94" s="16">
        <f>IF(($CB94-SUM($T94:AP94))&gt;=$K94*0.7,$K94*0.7,($CB94-SUM($T94:AP94)))</f>
        <v>0</v>
      </c>
      <c r="AR94" s="16">
        <f>IF(($CB94-SUM($T94:AQ94))&gt;=$K94*0.7,$K94*0.7,($CB94-SUM($T94:AQ94)))</f>
        <v>0</v>
      </c>
      <c r="AS94" s="16">
        <f>IF(($CB94-SUM($T94:AR94))&gt;=$K94*0.7,$K94*0.7,($CB94-SUM($T94:AR94)))</f>
        <v>0</v>
      </c>
      <c r="AT94" s="16">
        <f>IF(($CB94-SUM($T94:AS94))&gt;=$K94*0.7,$K94*0.7,($CB94-SUM($T94:AS94)))</f>
        <v>0</v>
      </c>
      <c r="AU94" s="16">
        <f>IF(($CB94-SUM($T94:AT94))&gt;=$K94*0.7,$K94*0.7,($CB94-SUM($T94:AT94)))</f>
        <v>0</v>
      </c>
      <c r="AV94" s="16">
        <f>IF(($CB94-SUM($T94:AU94))&gt;=$K94*0.7,$K94*0.7,($CB94-SUM($T94:AU94)))</f>
        <v>0</v>
      </c>
      <c r="AW94" s="182">
        <f t="shared" si="10"/>
        <v>5000</v>
      </c>
      <c r="AX94" s="182">
        <f>IF(LinkRpt!B$4=LinkRpt!B$2,VLOOKUP(LinkRpt!$A90,Rpt,LinkRpt!B$2+1),"")</f>
        <v>15500</v>
      </c>
      <c r="AY94" s="182">
        <f>IF(LinkRpt!C$4=LinkRpt!C$2,VLOOKUP(LinkRpt!$A90,Rpt,LinkRpt!C$2+1),"")</f>
        <v>0</v>
      </c>
      <c r="AZ94" s="182">
        <f>IF(LinkRpt!D$4=LinkRpt!D$2,VLOOKUP(LinkRpt!$A90,Rpt,LinkRpt!D$2+1),"")</f>
        <v>0</v>
      </c>
      <c r="BA94" s="182" t="str">
        <f>IF(LinkRpt!E$4=LinkRpt!E$2,VLOOKUP(LinkRpt!$A90,Rpt,LinkRpt!E$2+1),"")</f>
        <v/>
      </c>
      <c r="BB94" s="182">
        <f>IF(LinkRpt!F$4=LinkRpt!F$2,VLOOKUP(LinkRpt!$A90,Rpt,LinkRpt!F$2+1),"")</f>
        <v>0</v>
      </c>
      <c r="BC94" s="182">
        <f>IF(LinkRpt!G$4=LinkRpt!G$2,VLOOKUP(LinkRpt!$A90,Rpt,LinkRpt!G$2+1),"")</f>
        <v>0</v>
      </c>
      <c r="BD94" s="182">
        <f>IF(LinkRpt!H$4=LinkRpt!H$2,VLOOKUP(LinkRpt!$A90,Rpt,LinkRpt!H$2+1),"")</f>
        <v>0</v>
      </c>
      <c r="BE94" s="182" t="str">
        <f>IF(LinkRpt!I$4=LinkRpt!I$2,VLOOKUP(LinkRpt!$A90,Rpt,LinkRpt!I$2+1),"")</f>
        <v/>
      </c>
      <c r="BF94" s="182" t="str">
        <f>IF(LinkRpt!J$4=LinkRpt!J$2,VLOOKUP(LinkRpt!$A90,Rpt,LinkRpt!J$2+1),"")</f>
        <v/>
      </c>
      <c r="BG94" s="182" t="str">
        <f>IF(LinkRpt!K$4=LinkRpt!K$2,VLOOKUP(LinkRpt!$A90,Rpt,LinkRpt!K$2+1),"")</f>
        <v/>
      </c>
      <c r="BH94" s="182" t="str">
        <f>IF(LinkRpt!L$4=LinkRpt!L$2,VLOOKUP(LinkRpt!$A90,Rpt,LinkRpt!L$2+1),"")</f>
        <v/>
      </c>
      <c r="BI94" s="182" t="str">
        <f>IF(LinkRpt!M$4=LinkRpt!M$2,VLOOKUP(LinkRpt!$A90,Rpt,LinkRpt!M$2+1),"")</f>
        <v/>
      </c>
      <c r="BJ94" s="182" t="str">
        <f>IF(LinkRpt!N$4=LinkRpt!N$2,VLOOKUP(LinkRpt!$A90,Rpt,LinkRpt!N$2+1),"")</f>
        <v/>
      </c>
      <c r="BK94" s="182" t="str">
        <f>IF(LinkRpt!O$4=LinkRpt!O$2,VLOOKUP(LinkRpt!$A90,Rpt,LinkRpt!O$2+1),"")</f>
        <v/>
      </c>
      <c r="BL94" s="182" t="str">
        <f>IF(LinkRpt!P$4=LinkRpt!P$2,VLOOKUP(LinkRpt!$A90,Rpt,LinkRpt!P$2+1),"")</f>
        <v/>
      </c>
      <c r="BM94" s="182" t="str">
        <f>IF(LinkRpt!Q$4=LinkRpt!Q$2,VLOOKUP(LinkRpt!$A90,Rpt,LinkRpt!Q$2+1),"")</f>
        <v/>
      </c>
      <c r="BN94" s="182" t="str">
        <f>IF(LinkRpt!R$4=LinkRpt!R$2,VLOOKUP(LinkRpt!$A90,Rpt,LinkRpt!R$2+1),"")</f>
        <v/>
      </c>
      <c r="BO94" s="182" t="str">
        <f>IF(LinkRpt!S$4=LinkRpt!S$2,VLOOKUP(LinkRpt!$A90,Rpt,LinkRpt!S$2+1),"")</f>
        <v/>
      </c>
      <c r="BP94" s="182" t="str">
        <f>IF(LinkRpt!T$4=LinkRpt!T$2,VLOOKUP(LinkRpt!$A90,Rpt,LinkRpt!T$2+1),"")</f>
        <v/>
      </c>
      <c r="BQ94" s="182" t="str">
        <f>IF(LinkRpt!U$4=LinkRpt!U$2,VLOOKUP(LinkRpt!$A90,Rpt,LinkRpt!U$2+1),"")</f>
        <v/>
      </c>
      <c r="BR94" s="182" t="str">
        <f>IF(LinkRpt!V$4=LinkRpt!V$2,VLOOKUP(LinkRpt!$A90,Rpt,LinkRpt!V$2+1),"")</f>
        <v/>
      </c>
      <c r="BS94" s="182" t="str">
        <f>IF(LinkRpt!W$4=LinkRpt!W$2,VLOOKUP(LinkRpt!$A90,Rpt,LinkRpt!W$2+1),"")</f>
        <v/>
      </c>
      <c r="BT94" s="182" t="str">
        <f>IF(LinkRpt!X$4=LinkRpt!X$2,VLOOKUP(LinkRpt!$A90,Rpt,LinkRpt!X$2+1),"")</f>
        <v/>
      </c>
      <c r="BU94" s="182" t="str">
        <f>IF(LinkRpt!Y$4=LinkRpt!Y$2,VLOOKUP(LinkRpt!$A90,Rpt,LinkRpt!Y$2+1),"")</f>
        <v/>
      </c>
      <c r="BV94" s="182" t="str">
        <f>IF(LinkRpt!Z$4=LinkRpt!Z$2,VLOOKUP(LinkRpt!$A90,Rpt,LinkRpt!Z$2+1),"")</f>
        <v/>
      </c>
      <c r="BW94" s="182" t="str">
        <f>IF(LinkRpt!AA$4=LinkRpt!AA$2,VLOOKUP(LinkRpt!$A90,Rpt,LinkRpt!AA$2+1),"")</f>
        <v/>
      </c>
      <c r="BX94" s="182" t="str">
        <f>IF(LinkRpt!AB$4=LinkRpt!AB$2,VLOOKUP(LinkRpt!$A90,Rpt,LinkRpt!AB$2+1),"")</f>
        <v/>
      </c>
      <c r="BY94" s="182" t="str">
        <f>IF(LinkRpt!AC$4=LinkRpt!AC$2,VLOOKUP(LinkRpt!$A90,Rpt,LinkRpt!AC$2+1),"")</f>
        <v/>
      </c>
      <c r="BZ94" s="182" t="str">
        <f>IF(LinkRpt!AD$4=LinkRpt!AD$2,VLOOKUP(LinkRpt!$A90,Rpt,LinkRpt!AD$2+1),"")</f>
        <v/>
      </c>
      <c r="CA94" s="182" t="str">
        <f>IF(LinkRpt!AE$4=LinkRpt!AE$2,VLOOKUP(LinkRpt!$A90,Rpt,LinkRpt!AE$2+1),"")</f>
        <v/>
      </c>
      <c r="CB94" s="182">
        <f t="shared" si="15"/>
        <v>15500</v>
      </c>
      <c r="CC94" s="15">
        <v>1500</v>
      </c>
      <c r="CD94" s="16">
        <v>1500</v>
      </c>
      <c r="CE94" s="15">
        <v>1000</v>
      </c>
      <c r="CF94" s="16">
        <v>1000</v>
      </c>
      <c r="CG94" s="15">
        <v>5000</v>
      </c>
      <c r="CH94" s="16">
        <v>2500</v>
      </c>
      <c r="CI94" s="15">
        <v>8000</v>
      </c>
      <c r="CJ94" s="16">
        <v>0</v>
      </c>
      <c r="CK94" s="15"/>
      <c r="CL94" s="16"/>
      <c r="CM94" s="18">
        <v>0</v>
      </c>
      <c r="CN94" s="16"/>
      <c r="CO94" s="18">
        <v>0</v>
      </c>
      <c r="CP94" s="16"/>
      <c r="CQ94" s="18">
        <v>0</v>
      </c>
      <c r="CR94" s="16"/>
      <c r="CS94" s="18">
        <v>0</v>
      </c>
      <c r="CT94" s="16">
        <v>10500</v>
      </c>
      <c r="CU94" s="18">
        <v>0</v>
      </c>
      <c r="CV94" s="16"/>
      <c r="CW94" s="18">
        <v>0</v>
      </c>
      <c r="CX94" s="16"/>
      <c r="CY94" s="18">
        <v>0</v>
      </c>
      <c r="CZ94" s="16"/>
      <c r="DA94" s="18">
        <v>0</v>
      </c>
      <c r="DB94" s="16"/>
      <c r="DC94" s="18">
        <v>0</v>
      </c>
      <c r="DD94" s="16"/>
      <c r="DE94" s="85"/>
      <c r="DF94" s="16"/>
      <c r="DG94" s="85"/>
      <c r="DH94" s="16"/>
      <c r="DI94" s="85"/>
      <c r="DJ94" s="16"/>
      <c r="DK94" s="82"/>
      <c r="DL94" s="85"/>
      <c r="DM94" s="16"/>
      <c r="DN94" s="85"/>
      <c r="DO94" s="16"/>
      <c r="DP94" s="85"/>
      <c r="DQ94" s="16"/>
      <c r="DR94" s="85"/>
      <c r="DS94" s="16"/>
      <c r="DT94" s="85"/>
      <c r="DU94" s="16"/>
      <c r="DV94" s="85"/>
      <c r="DW94" s="16"/>
      <c r="DX94" s="85"/>
      <c r="DY94" s="16"/>
      <c r="DZ94" s="85"/>
      <c r="EA94" s="16"/>
      <c r="EB94" s="85"/>
      <c r="EC94" s="16"/>
      <c r="ED94" s="85"/>
      <c r="EE94" s="16"/>
      <c r="EF94" s="85"/>
      <c r="EG94" s="16"/>
      <c r="EH94" s="17"/>
      <c r="EI94" s="16"/>
      <c r="EJ94" s="19"/>
      <c r="EK94" s="17"/>
      <c r="EL94" s="16"/>
      <c r="EM94" s="17"/>
      <c r="EN94" s="16"/>
      <c r="EO94" s="17"/>
      <c r="EP94" s="16"/>
      <c r="EQ94" s="17"/>
      <c r="ER94" s="16"/>
      <c r="ES94" s="17"/>
      <c r="ET94" s="16"/>
      <c r="EU94" s="17"/>
      <c r="EV94" s="16"/>
      <c r="EW94" s="15"/>
      <c r="EX94" s="16"/>
      <c r="EY94" s="15"/>
      <c r="EZ94" s="16"/>
      <c r="FA94" s="15"/>
      <c r="FB94" s="16"/>
      <c r="FC94" s="15"/>
      <c r="FD94" s="16"/>
      <c r="FE94" s="15"/>
      <c r="FF94" s="16"/>
      <c r="FG94" s="15"/>
      <c r="FH94" s="16"/>
      <c r="FI94" s="20">
        <f t="shared" si="11"/>
        <v>15500</v>
      </c>
      <c r="FJ94" s="20">
        <f t="shared" si="12"/>
        <v>15500</v>
      </c>
      <c r="FK94" s="21">
        <f t="shared" si="13"/>
        <v>0</v>
      </c>
      <c r="FL94" s="1" t="str">
        <f t="shared" si="16"/>
        <v/>
      </c>
    </row>
    <row r="95" spans="1:168" ht="25.5" customHeight="1">
      <c r="A95" s="239">
        <v>2200087</v>
      </c>
      <c r="B95" s="25" t="s">
        <v>682</v>
      </c>
      <c r="C95" s="239" t="s">
        <v>683</v>
      </c>
      <c r="D95" s="9" t="s">
        <v>1414</v>
      </c>
      <c r="E95" s="9" t="s">
        <v>1411</v>
      </c>
      <c r="F95" s="83" t="s">
        <v>684</v>
      </c>
      <c r="G95" s="142"/>
      <c r="H95" s="84"/>
      <c r="I95" s="318"/>
      <c r="J95" s="84"/>
      <c r="K95" s="62">
        <v>6600</v>
      </c>
      <c r="L95" s="84" t="s">
        <v>1564</v>
      </c>
      <c r="M95" s="246">
        <f t="shared" si="9"/>
        <v>57080</v>
      </c>
      <c r="N95" s="14">
        <f t="shared" si="14"/>
        <v>24980</v>
      </c>
      <c r="O95" s="15">
        <v>1500</v>
      </c>
      <c r="P95" s="15">
        <v>1000</v>
      </c>
      <c r="Q95" s="15">
        <v>5000</v>
      </c>
      <c r="R95" s="15">
        <v>8000</v>
      </c>
      <c r="S95" s="182"/>
      <c r="T95" s="16">
        <v>1500</v>
      </c>
      <c r="U95" s="16">
        <v>1000</v>
      </c>
      <c r="V95" s="16">
        <v>5000</v>
      </c>
      <c r="W95" s="16">
        <v>8000</v>
      </c>
      <c r="X95" s="182"/>
      <c r="Y95" s="16">
        <f>IF(($CB95-SUM($T95:X95))&gt;=$K95*0.7,$K95*0.7,($CB95-SUM($T95:X95)))</f>
        <v>4620</v>
      </c>
      <c r="Z95" s="16">
        <f>IF(($CB95-SUM($T95:Y95))&gt;=$K95*0.7,$K95*0.7,($CB95-SUM($T95:Y95)))</f>
        <v>4620</v>
      </c>
      <c r="AA95" s="16">
        <f>IF(($CB95-SUM($T95:Z95))&gt;=$K95*0.7,$K95*0.7,($CB95-SUM($T95:Z95)))</f>
        <v>4620</v>
      </c>
      <c r="AB95" s="16">
        <f>IF(($CB95-SUM($T95:AA95))&gt;=$K95*0.7,$K95*0.7,($CB95-SUM($T95:AA95)))</f>
        <v>2740</v>
      </c>
      <c r="AC95" s="16">
        <f>IF(($CB95-SUM($T95:AB95))&gt;=$K95*0.7,$K95*0.7,($CB95-SUM($T95:AB95)))</f>
        <v>0</v>
      </c>
      <c r="AD95" s="16">
        <f>IF(($CB95-SUM($T95:AC95))&gt;=$K95*0.7,$K95*0.7,($CB95-SUM($T95:AC95)))</f>
        <v>0</v>
      </c>
      <c r="AE95" s="16">
        <f>IF(($CB95-SUM($T95:AD95))&gt;=$K95*0.7,$K95*0.7,($CB95-SUM($T95:AD95)))</f>
        <v>0</v>
      </c>
      <c r="AF95" s="16">
        <f>IF(($CB95-SUM($T95:AE95))&gt;=$K95*0.7,$K95*0.7,($CB95-SUM($T95:AE95)))</f>
        <v>0</v>
      </c>
      <c r="AG95" s="16">
        <f>IF(($CB95-SUM($T95:AF95))&gt;=$K95*0.7,$K95*0.7,($CB95-SUM($T95:AF95)))</f>
        <v>0</v>
      </c>
      <c r="AH95" s="16">
        <f>IF(($CB95-SUM($T95:AG95))&gt;=$K95*0.7,$K95*0.7,($CB95-SUM($T95:AG95)))</f>
        <v>0</v>
      </c>
      <c r="AI95" s="16">
        <f>IF(($CB95-SUM($T95:AH95))&gt;=$K95*0.7,$K95*0.7,($CB95-SUM($T95:AH95)))</f>
        <v>0</v>
      </c>
      <c r="AJ95" s="16">
        <f>IF(($CB95-SUM($T95:AI95))&gt;=$K95*0.7,$K95*0.7,($CB95-SUM($T95:AI95)))</f>
        <v>0</v>
      </c>
      <c r="AK95" s="16">
        <f>IF(($CB95-SUM($T95:AJ95))&gt;=$K95*0.7,$K95*0.7,($CB95-SUM($T95:AJ95)))</f>
        <v>0</v>
      </c>
      <c r="AL95" s="16">
        <f>IF(($CB95-SUM($T95:AK95))&gt;=$K95*0.7,$K95*0.7,($CB95-SUM($T95:AK95)))</f>
        <v>0</v>
      </c>
      <c r="AM95" s="16">
        <f>IF(($CB95-SUM($T95:AL95))&gt;=$K95*0.7,$K95*0.7,($CB95-SUM($T95:AL95)))</f>
        <v>0</v>
      </c>
      <c r="AN95" s="16">
        <f>IF(($CB95-SUM($T95:AM95))&gt;=$K95*0.7,$K95*0.7,($CB95-SUM($T95:AM95)))</f>
        <v>0</v>
      </c>
      <c r="AO95" s="16">
        <f>IF(($CB95-SUM($T95:AN95))&gt;=$K95*0.7,$K95*0.7,($CB95-SUM($T95:AN95)))</f>
        <v>0</v>
      </c>
      <c r="AP95" s="16">
        <f>IF(($CB95-SUM($T95:AO95))&gt;=$K95*0.7,$K95*0.7,($CB95-SUM($T95:AO95)))</f>
        <v>0</v>
      </c>
      <c r="AQ95" s="16">
        <f>IF(($CB95-SUM($T95:AP95))&gt;=$K95*0.7,$K95*0.7,($CB95-SUM($T95:AP95)))</f>
        <v>0</v>
      </c>
      <c r="AR95" s="16">
        <f>IF(($CB95-SUM($T95:AQ95))&gt;=$K95*0.7,$K95*0.7,($CB95-SUM($T95:AQ95)))</f>
        <v>0</v>
      </c>
      <c r="AS95" s="16">
        <f>IF(($CB95-SUM($T95:AR95))&gt;=$K95*0.7,$K95*0.7,($CB95-SUM($T95:AR95)))</f>
        <v>0</v>
      </c>
      <c r="AT95" s="16">
        <f>IF(($CB95-SUM($T95:AS95))&gt;=$K95*0.7,$K95*0.7,($CB95-SUM($T95:AS95)))</f>
        <v>0</v>
      </c>
      <c r="AU95" s="16">
        <f>IF(($CB95-SUM($T95:AT95))&gt;=$K95*0.7,$K95*0.7,($CB95-SUM($T95:AT95)))</f>
        <v>0</v>
      </c>
      <c r="AV95" s="16">
        <f>IF(($CB95-SUM($T95:AU95))&gt;=$K95*0.7,$K95*0.7,($CB95-SUM($T95:AU95)))</f>
        <v>0</v>
      </c>
      <c r="AW95" s="182">
        <f t="shared" si="10"/>
        <v>32100</v>
      </c>
      <c r="AX95" s="182">
        <f>IF(LinkRpt!B$4=LinkRpt!B$2,VLOOKUP(LinkRpt!$A91,Rpt,LinkRpt!B$2+1),"")</f>
        <v>32100</v>
      </c>
      <c r="AY95" s="182">
        <f>IF(LinkRpt!C$4=LinkRpt!C$2,VLOOKUP(LinkRpt!$A91,Rpt,LinkRpt!C$2+1),"")</f>
        <v>0</v>
      </c>
      <c r="AZ95" s="182">
        <f>IF(LinkRpt!D$4=LinkRpt!D$2,VLOOKUP(LinkRpt!$A91,Rpt,LinkRpt!D$2+1),"")</f>
        <v>0</v>
      </c>
      <c r="BA95" s="182" t="str">
        <f>IF(LinkRpt!E$4=LinkRpt!E$2,VLOOKUP(LinkRpt!$A91,Rpt,LinkRpt!E$2+1),"")</f>
        <v/>
      </c>
      <c r="BB95" s="182">
        <f>IF(LinkRpt!F$4=LinkRpt!F$2,VLOOKUP(LinkRpt!$A91,Rpt,LinkRpt!F$2+1),"")</f>
        <v>0</v>
      </c>
      <c r="BC95" s="182">
        <f>IF(LinkRpt!G$4=LinkRpt!G$2,VLOOKUP(LinkRpt!$A91,Rpt,LinkRpt!G$2+1),"")</f>
        <v>0</v>
      </c>
      <c r="BD95" s="182">
        <f>IF(LinkRpt!H$4=LinkRpt!H$2,VLOOKUP(LinkRpt!$A91,Rpt,LinkRpt!H$2+1),"")</f>
        <v>0</v>
      </c>
      <c r="BE95" s="182" t="str">
        <f>IF(LinkRpt!I$4=LinkRpt!I$2,VLOOKUP(LinkRpt!$A91,Rpt,LinkRpt!I$2+1),"")</f>
        <v/>
      </c>
      <c r="BF95" s="182" t="str">
        <f>IF(LinkRpt!J$4=LinkRpt!J$2,VLOOKUP(LinkRpt!$A91,Rpt,LinkRpt!J$2+1),"")</f>
        <v/>
      </c>
      <c r="BG95" s="182" t="str">
        <f>IF(LinkRpt!K$4=LinkRpt!K$2,VLOOKUP(LinkRpt!$A91,Rpt,LinkRpt!K$2+1),"")</f>
        <v/>
      </c>
      <c r="BH95" s="182" t="str">
        <f>IF(LinkRpt!L$4=LinkRpt!L$2,VLOOKUP(LinkRpt!$A91,Rpt,LinkRpt!L$2+1),"")</f>
        <v/>
      </c>
      <c r="BI95" s="182" t="str">
        <f>IF(LinkRpt!M$4=LinkRpt!M$2,VLOOKUP(LinkRpt!$A91,Rpt,LinkRpt!M$2+1),"")</f>
        <v/>
      </c>
      <c r="BJ95" s="182" t="str">
        <f>IF(LinkRpt!N$4=LinkRpt!N$2,VLOOKUP(LinkRpt!$A91,Rpt,LinkRpt!N$2+1),"")</f>
        <v/>
      </c>
      <c r="BK95" s="182" t="str">
        <f>IF(LinkRpt!O$4=LinkRpt!O$2,VLOOKUP(LinkRpt!$A91,Rpt,LinkRpt!O$2+1),"")</f>
        <v/>
      </c>
      <c r="BL95" s="182" t="str">
        <f>IF(LinkRpt!P$4=LinkRpt!P$2,VLOOKUP(LinkRpt!$A91,Rpt,LinkRpt!P$2+1),"")</f>
        <v/>
      </c>
      <c r="BM95" s="182" t="str">
        <f>IF(LinkRpt!Q$4=LinkRpt!Q$2,VLOOKUP(LinkRpt!$A91,Rpt,LinkRpt!Q$2+1),"")</f>
        <v/>
      </c>
      <c r="BN95" s="182" t="str">
        <f>IF(LinkRpt!R$4=LinkRpt!R$2,VLOOKUP(LinkRpt!$A91,Rpt,LinkRpt!R$2+1),"")</f>
        <v/>
      </c>
      <c r="BO95" s="182" t="str">
        <f>IF(LinkRpt!S$4=LinkRpt!S$2,VLOOKUP(LinkRpt!$A91,Rpt,LinkRpt!S$2+1),"")</f>
        <v/>
      </c>
      <c r="BP95" s="182" t="str">
        <f>IF(LinkRpt!T$4=LinkRpt!T$2,VLOOKUP(LinkRpt!$A91,Rpt,LinkRpt!T$2+1),"")</f>
        <v/>
      </c>
      <c r="BQ95" s="182" t="str">
        <f>IF(LinkRpt!U$4=LinkRpt!U$2,VLOOKUP(LinkRpt!$A91,Rpt,LinkRpt!U$2+1),"")</f>
        <v/>
      </c>
      <c r="BR95" s="182" t="str">
        <f>IF(LinkRpt!V$4=LinkRpt!V$2,VLOOKUP(LinkRpt!$A91,Rpt,LinkRpt!V$2+1),"")</f>
        <v/>
      </c>
      <c r="BS95" s="182" t="str">
        <f>IF(LinkRpt!W$4=LinkRpt!W$2,VLOOKUP(LinkRpt!$A91,Rpt,LinkRpt!W$2+1),"")</f>
        <v/>
      </c>
      <c r="BT95" s="182" t="str">
        <f>IF(LinkRpt!X$4=LinkRpt!X$2,VLOOKUP(LinkRpt!$A91,Rpt,LinkRpt!X$2+1),"")</f>
        <v/>
      </c>
      <c r="BU95" s="182" t="str">
        <f>IF(LinkRpt!Y$4=LinkRpt!Y$2,VLOOKUP(LinkRpt!$A91,Rpt,LinkRpt!Y$2+1),"")</f>
        <v/>
      </c>
      <c r="BV95" s="182" t="str">
        <f>IF(LinkRpt!Z$4=LinkRpt!Z$2,VLOOKUP(LinkRpt!$A91,Rpt,LinkRpt!Z$2+1),"")</f>
        <v/>
      </c>
      <c r="BW95" s="182" t="str">
        <f>IF(LinkRpt!AA$4=LinkRpt!AA$2,VLOOKUP(LinkRpt!$A91,Rpt,LinkRpt!AA$2+1),"")</f>
        <v/>
      </c>
      <c r="BX95" s="182" t="str">
        <f>IF(LinkRpt!AB$4=LinkRpt!AB$2,VLOOKUP(LinkRpt!$A91,Rpt,LinkRpt!AB$2+1),"")</f>
        <v/>
      </c>
      <c r="BY95" s="182" t="str">
        <f>IF(LinkRpt!AC$4=LinkRpt!AC$2,VLOOKUP(LinkRpt!$A91,Rpt,LinkRpt!AC$2+1),"")</f>
        <v/>
      </c>
      <c r="BZ95" s="182" t="str">
        <f>IF(LinkRpt!AD$4=LinkRpt!AD$2,VLOOKUP(LinkRpt!$A91,Rpt,LinkRpt!AD$2+1),"")</f>
        <v/>
      </c>
      <c r="CA95" s="182" t="str">
        <f>IF(LinkRpt!AE$4=LinkRpt!AE$2,VLOOKUP(LinkRpt!$A91,Rpt,LinkRpt!AE$2+1),"")</f>
        <v/>
      </c>
      <c r="CB95" s="182">
        <f t="shared" si="15"/>
        <v>32100</v>
      </c>
      <c r="CC95" s="15">
        <v>1500</v>
      </c>
      <c r="CD95" s="16">
        <v>1500</v>
      </c>
      <c r="CE95" s="15">
        <v>1000</v>
      </c>
      <c r="CF95" s="16">
        <v>1000</v>
      </c>
      <c r="CG95" s="15">
        <v>5000</v>
      </c>
      <c r="CH95" s="16">
        <v>5000</v>
      </c>
      <c r="CI95" s="15">
        <v>8000</v>
      </c>
      <c r="CJ95" s="16">
        <v>1500</v>
      </c>
      <c r="CK95" s="15"/>
      <c r="CL95" s="16"/>
      <c r="CM95" s="18">
        <v>4620</v>
      </c>
      <c r="CN95" s="16">
        <v>0</v>
      </c>
      <c r="CO95" s="18">
        <v>4620</v>
      </c>
      <c r="CP95" s="16">
        <v>0</v>
      </c>
      <c r="CQ95" s="18">
        <v>4620</v>
      </c>
      <c r="CR95" s="16"/>
      <c r="CS95" s="18">
        <v>4620</v>
      </c>
      <c r="CT95" s="16">
        <v>9240</v>
      </c>
      <c r="CU95" s="18">
        <v>4620</v>
      </c>
      <c r="CV95" s="16"/>
      <c r="CW95" s="18">
        <v>4620</v>
      </c>
      <c r="CX95" s="16"/>
      <c r="CY95" s="18">
        <v>4620</v>
      </c>
      <c r="CZ95" s="16"/>
      <c r="DA95" s="18">
        <v>4620</v>
      </c>
      <c r="DB95" s="16"/>
      <c r="DC95" s="18">
        <v>4620</v>
      </c>
      <c r="DD95" s="16">
        <v>13860</v>
      </c>
      <c r="DE95" s="85"/>
      <c r="DF95" s="16"/>
      <c r="DG95" s="85"/>
      <c r="DH95" s="16"/>
      <c r="DI95" s="85"/>
      <c r="DJ95" s="16"/>
      <c r="DK95" s="82"/>
      <c r="DL95" s="85"/>
      <c r="DM95" s="16"/>
      <c r="DN95" s="85"/>
      <c r="DO95" s="16"/>
      <c r="DP95" s="85"/>
      <c r="DQ95" s="16"/>
      <c r="DR95" s="85"/>
      <c r="DS95" s="16"/>
      <c r="DT95" s="85"/>
      <c r="DU95" s="16"/>
      <c r="DV95" s="85"/>
      <c r="DW95" s="16"/>
      <c r="DX95" s="85"/>
      <c r="DY95" s="16"/>
      <c r="DZ95" s="85"/>
      <c r="EA95" s="16"/>
      <c r="EB95" s="85"/>
      <c r="EC95" s="16"/>
      <c r="ED95" s="85"/>
      <c r="EE95" s="16"/>
      <c r="EF95" s="85"/>
      <c r="EG95" s="16"/>
      <c r="EH95" s="17"/>
      <c r="EI95" s="16"/>
      <c r="EJ95" s="19"/>
      <c r="EK95" s="17"/>
      <c r="EL95" s="16"/>
      <c r="EM95" s="17"/>
      <c r="EN95" s="16"/>
      <c r="EO95" s="17"/>
      <c r="EP95" s="16"/>
      <c r="EQ95" s="17"/>
      <c r="ER95" s="16"/>
      <c r="ES95" s="17"/>
      <c r="ET95" s="16"/>
      <c r="EU95" s="17"/>
      <c r="EV95" s="16"/>
      <c r="EW95" s="15"/>
      <c r="EX95" s="16"/>
      <c r="EY95" s="15"/>
      <c r="EZ95" s="16"/>
      <c r="FA95" s="15"/>
      <c r="FB95" s="16"/>
      <c r="FC95" s="15"/>
      <c r="FD95" s="16"/>
      <c r="FE95" s="15"/>
      <c r="FF95" s="16"/>
      <c r="FG95" s="15"/>
      <c r="FH95" s="16"/>
      <c r="FI95" s="20">
        <f t="shared" si="11"/>
        <v>57080</v>
      </c>
      <c r="FJ95" s="20">
        <f t="shared" si="12"/>
        <v>32100</v>
      </c>
      <c r="FK95" s="21">
        <f t="shared" si="13"/>
        <v>24980</v>
      </c>
      <c r="FL95" s="1" t="str">
        <f t="shared" si="16"/>
        <v/>
      </c>
    </row>
    <row r="96" spans="1:168" ht="25.5" customHeight="1">
      <c r="A96" s="239">
        <v>2200088</v>
      </c>
      <c r="B96" s="25" t="s">
        <v>173</v>
      </c>
      <c r="C96" s="239" t="s">
        <v>174</v>
      </c>
      <c r="D96" s="9" t="s">
        <v>1414</v>
      </c>
      <c r="E96" s="9" t="s">
        <v>1412</v>
      </c>
      <c r="F96" s="10" t="s">
        <v>175</v>
      </c>
      <c r="G96" s="22"/>
      <c r="H96" s="24"/>
      <c r="I96" s="318"/>
      <c r="J96" s="24"/>
      <c r="K96" s="12">
        <v>6600</v>
      </c>
      <c r="L96" s="24" t="s">
        <v>1564</v>
      </c>
      <c r="M96" s="246">
        <f t="shared" si="9"/>
        <v>57080</v>
      </c>
      <c r="N96" s="14">
        <f t="shared" si="14"/>
        <v>4620</v>
      </c>
      <c r="O96" s="15">
        <v>1500</v>
      </c>
      <c r="P96" s="15">
        <v>1000</v>
      </c>
      <c r="Q96" s="15">
        <v>5000</v>
      </c>
      <c r="R96" s="15">
        <v>8000</v>
      </c>
      <c r="S96" s="182"/>
      <c r="T96" s="16">
        <v>1500</v>
      </c>
      <c r="U96" s="16">
        <v>1000</v>
      </c>
      <c r="V96" s="16">
        <f>2500+0</f>
        <v>2500</v>
      </c>
      <c r="W96" s="16">
        <f>0+0</f>
        <v>0</v>
      </c>
      <c r="X96" s="182"/>
      <c r="Y96" s="16">
        <f>IF(($CB96-SUM($T96:X96))&gt;=$K96*0.7,$K96*0.7,($CB96-SUM($T96:X96)))</f>
        <v>4620</v>
      </c>
      <c r="Z96" s="16">
        <f>IF(($CB96-SUM($T96:Y96))&gt;=$K96*0.7,$K96*0.7,($CB96-SUM($T96:Y96)))</f>
        <v>4620</v>
      </c>
      <c r="AA96" s="16">
        <f>IF(($CB96-SUM($T96:Z96))&gt;=$K96*0.7,$K96*0.7,($CB96-SUM($T96:Z96)))</f>
        <v>4620</v>
      </c>
      <c r="AB96" s="16">
        <f>IF(($CB96-SUM($T96:AA96))&gt;=$K96*0.7,$K96*0.7,($CB96-SUM($T96:AA96)))</f>
        <v>4620</v>
      </c>
      <c r="AC96" s="16">
        <f>IF(($CB96-SUM($T96:AB96))&gt;=$K96*0.7,$K96*0.7,($CB96-SUM($T96:AB96)))</f>
        <v>4620</v>
      </c>
      <c r="AD96" s="16">
        <f>IF(($CB96-SUM($T96:AC96))&gt;=$K96*0.7,$K96*0.7,($CB96-SUM($T96:AC96)))</f>
        <v>4620</v>
      </c>
      <c r="AE96" s="16">
        <f>IF(($CB96-SUM($T96:AD96))&gt;=$K96*0.7,$K96*0.7,($CB96-SUM($T96:AD96)))</f>
        <v>4620</v>
      </c>
      <c r="AF96" s="16">
        <f>IF(($CB96-SUM($T96:AE96))&gt;=$K96*0.7,$K96*0.7,($CB96-SUM($T96:AE96)))</f>
        <v>4620</v>
      </c>
      <c r="AG96" s="16">
        <f>IF(($CB96-SUM($T96:AF96))&gt;=$K96*0.7,$K96*0.7,($CB96-SUM($T96:AF96)))</f>
        <v>4620</v>
      </c>
      <c r="AH96" s="16">
        <f>IF(($CB96-SUM($T96:AG96))&gt;=$K96*0.7,$K96*0.7,($CB96-SUM($T96:AG96)))</f>
        <v>4620</v>
      </c>
      <c r="AI96" s="16">
        <f>IF(($CB96-SUM($T96:AH96))&gt;=$K96*0.7,$K96*0.7,($CB96-SUM($T96:AH96)))</f>
        <v>1260</v>
      </c>
      <c r="AJ96" s="16">
        <f>IF(($CB96-SUM($T96:AI96))&gt;=$K96*0.7,$K96*0.7,($CB96-SUM($T96:AI96)))</f>
        <v>0</v>
      </c>
      <c r="AK96" s="16">
        <f>IF(($CB96-SUM($T96:AJ96))&gt;=$K96*0.7,$K96*0.7,($CB96-SUM($T96:AJ96)))</f>
        <v>0</v>
      </c>
      <c r="AL96" s="16">
        <f>IF(($CB96-SUM($T96:AK96))&gt;=$K96*0.7,$K96*0.7,($CB96-SUM($T96:AK96)))</f>
        <v>0</v>
      </c>
      <c r="AM96" s="16">
        <f>IF(($CB96-SUM($T96:AL96))&gt;=$K96*0.7,$K96*0.7,($CB96-SUM($T96:AL96)))</f>
        <v>0</v>
      </c>
      <c r="AN96" s="16">
        <f>IF(($CB96-SUM($T96:AM96))&gt;=$K96*0.7,$K96*0.7,($CB96-SUM($T96:AM96)))</f>
        <v>0</v>
      </c>
      <c r="AO96" s="16">
        <f>IF(($CB96-SUM($T96:AN96))&gt;=$K96*0.7,$K96*0.7,($CB96-SUM($T96:AN96)))</f>
        <v>0</v>
      </c>
      <c r="AP96" s="16">
        <f>IF(($CB96-SUM($T96:AO96))&gt;=$K96*0.7,$K96*0.7,($CB96-SUM($T96:AO96)))</f>
        <v>0</v>
      </c>
      <c r="AQ96" s="16">
        <f>IF(($CB96-SUM($T96:AP96))&gt;=$K96*0.7,$K96*0.7,($CB96-SUM($T96:AP96)))</f>
        <v>0</v>
      </c>
      <c r="AR96" s="16">
        <f>IF(($CB96-SUM($T96:AQ96))&gt;=$K96*0.7,$K96*0.7,($CB96-SUM($T96:AQ96)))</f>
        <v>0</v>
      </c>
      <c r="AS96" s="16">
        <f>IF(($CB96-SUM($T96:AR96))&gt;=$K96*0.7,$K96*0.7,($CB96-SUM($T96:AR96)))</f>
        <v>0</v>
      </c>
      <c r="AT96" s="16">
        <f>IF(($CB96-SUM($T96:AS96))&gt;=$K96*0.7,$K96*0.7,($CB96-SUM($T96:AS96)))</f>
        <v>0</v>
      </c>
      <c r="AU96" s="16">
        <f>IF(($CB96-SUM($T96:AT96))&gt;=$K96*0.7,$K96*0.7,($CB96-SUM($T96:AT96)))</f>
        <v>0</v>
      </c>
      <c r="AV96" s="16">
        <f>IF(($CB96-SUM($T96:AU96))&gt;=$K96*0.7,$K96*0.7,($CB96-SUM($T96:AU96)))</f>
        <v>0</v>
      </c>
      <c r="AW96" s="182">
        <f t="shared" si="10"/>
        <v>52460</v>
      </c>
      <c r="AX96" s="182">
        <f>IF(LinkRpt!B$4=LinkRpt!B$2,VLOOKUP(LinkRpt!$A92,Rpt,LinkRpt!B$2+1),"")</f>
        <v>52460</v>
      </c>
      <c r="AY96" s="182">
        <f>IF(LinkRpt!C$4=LinkRpt!C$2,VLOOKUP(LinkRpt!$A92,Rpt,LinkRpt!C$2+1),"")</f>
        <v>0</v>
      </c>
      <c r="AZ96" s="182">
        <f>IF(LinkRpt!D$4=LinkRpt!D$2,VLOOKUP(LinkRpt!$A92,Rpt,LinkRpt!D$2+1),"")</f>
        <v>0</v>
      </c>
      <c r="BA96" s="182" t="str">
        <f>IF(LinkRpt!E$4=LinkRpt!E$2,VLOOKUP(LinkRpt!$A92,Rpt,LinkRpt!E$2+1),"")</f>
        <v/>
      </c>
      <c r="BB96" s="182">
        <f>IF(LinkRpt!F$4=LinkRpt!F$2,VLOOKUP(LinkRpt!$A92,Rpt,LinkRpt!F$2+1),"")</f>
        <v>0</v>
      </c>
      <c r="BC96" s="182">
        <f>IF(LinkRpt!G$4=LinkRpt!G$2,VLOOKUP(LinkRpt!$A92,Rpt,LinkRpt!G$2+1),"")</f>
        <v>0</v>
      </c>
      <c r="BD96" s="182">
        <f>IF(LinkRpt!H$4=LinkRpt!H$2,VLOOKUP(LinkRpt!$A92,Rpt,LinkRpt!H$2+1),"")</f>
        <v>0</v>
      </c>
      <c r="BE96" s="182" t="str">
        <f>IF(LinkRpt!I$4=LinkRpt!I$2,VLOOKUP(LinkRpt!$A92,Rpt,LinkRpt!I$2+1),"")</f>
        <v/>
      </c>
      <c r="BF96" s="182" t="str">
        <f>IF(LinkRpt!J$4=LinkRpt!J$2,VLOOKUP(LinkRpt!$A92,Rpt,LinkRpt!J$2+1),"")</f>
        <v/>
      </c>
      <c r="BG96" s="182" t="str">
        <f>IF(LinkRpt!K$4=LinkRpt!K$2,VLOOKUP(LinkRpt!$A92,Rpt,LinkRpt!K$2+1),"")</f>
        <v/>
      </c>
      <c r="BH96" s="182" t="str">
        <f>IF(LinkRpt!L$4=LinkRpt!L$2,VLOOKUP(LinkRpt!$A92,Rpt,LinkRpt!L$2+1),"")</f>
        <v/>
      </c>
      <c r="BI96" s="182" t="str">
        <f>IF(LinkRpt!M$4=LinkRpt!M$2,VLOOKUP(LinkRpt!$A92,Rpt,LinkRpt!M$2+1),"")</f>
        <v/>
      </c>
      <c r="BJ96" s="182" t="str">
        <f>IF(LinkRpt!N$4=LinkRpt!N$2,VLOOKUP(LinkRpt!$A92,Rpt,LinkRpt!N$2+1),"")</f>
        <v/>
      </c>
      <c r="BK96" s="182" t="str">
        <f>IF(LinkRpt!O$4=LinkRpt!O$2,VLOOKUP(LinkRpt!$A92,Rpt,LinkRpt!O$2+1),"")</f>
        <v/>
      </c>
      <c r="BL96" s="182" t="str">
        <f>IF(LinkRpt!P$4=LinkRpt!P$2,VLOOKUP(LinkRpt!$A92,Rpt,LinkRpt!P$2+1),"")</f>
        <v/>
      </c>
      <c r="BM96" s="182" t="str">
        <f>IF(LinkRpt!Q$4=LinkRpt!Q$2,VLOOKUP(LinkRpt!$A92,Rpt,LinkRpt!Q$2+1),"")</f>
        <v/>
      </c>
      <c r="BN96" s="182" t="str">
        <f>IF(LinkRpt!R$4=LinkRpt!R$2,VLOOKUP(LinkRpt!$A92,Rpt,LinkRpt!R$2+1),"")</f>
        <v/>
      </c>
      <c r="BO96" s="182" t="str">
        <f>IF(LinkRpt!S$4=LinkRpt!S$2,VLOOKUP(LinkRpt!$A92,Rpt,LinkRpt!S$2+1),"")</f>
        <v/>
      </c>
      <c r="BP96" s="182" t="str">
        <f>IF(LinkRpt!T$4=LinkRpt!T$2,VLOOKUP(LinkRpt!$A92,Rpt,LinkRpt!T$2+1),"")</f>
        <v/>
      </c>
      <c r="BQ96" s="182" t="str">
        <f>IF(LinkRpt!U$4=LinkRpt!U$2,VLOOKUP(LinkRpt!$A92,Rpt,LinkRpt!U$2+1),"")</f>
        <v/>
      </c>
      <c r="BR96" s="182" t="str">
        <f>IF(LinkRpt!V$4=LinkRpt!V$2,VLOOKUP(LinkRpt!$A92,Rpt,LinkRpt!V$2+1),"")</f>
        <v/>
      </c>
      <c r="BS96" s="182" t="str">
        <f>IF(LinkRpt!W$4=LinkRpt!W$2,VLOOKUP(LinkRpt!$A92,Rpt,LinkRpt!W$2+1),"")</f>
        <v/>
      </c>
      <c r="BT96" s="182" t="str">
        <f>IF(LinkRpt!X$4=LinkRpt!X$2,VLOOKUP(LinkRpt!$A92,Rpt,LinkRpt!X$2+1),"")</f>
        <v/>
      </c>
      <c r="BU96" s="182" t="str">
        <f>IF(LinkRpt!Y$4=LinkRpt!Y$2,VLOOKUP(LinkRpt!$A92,Rpt,LinkRpt!Y$2+1),"")</f>
        <v/>
      </c>
      <c r="BV96" s="182" t="str">
        <f>IF(LinkRpt!Z$4=LinkRpt!Z$2,VLOOKUP(LinkRpt!$A92,Rpt,LinkRpt!Z$2+1),"")</f>
        <v/>
      </c>
      <c r="BW96" s="182" t="str">
        <f>IF(LinkRpt!AA$4=LinkRpt!AA$2,VLOOKUP(LinkRpt!$A92,Rpt,LinkRpt!AA$2+1),"")</f>
        <v/>
      </c>
      <c r="BX96" s="182" t="str">
        <f>IF(LinkRpt!AB$4=LinkRpt!AB$2,VLOOKUP(LinkRpt!$A92,Rpt,LinkRpt!AB$2+1),"")</f>
        <v/>
      </c>
      <c r="BY96" s="182" t="str">
        <f>IF(LinkRpt!AC$4=LinkRpt!AC$2,VLOOKUP(LinkRpt!$A92,Rpt,LinkRpt!AC$2+1),"")</f>
        <v/>
      </c>
      <c r="BZ96" s="182" t="str">
        <f>IF(LinkRpt!AD$4=LinkRpt!AD$2,VLOOKUP(LinkRpt!$A92,Rpt,LinkRpt!AD$2+1),"")</f>
        <v/>
      </c>
      <c r="CA96" s="182" t="str">
        <f>IF(LinkRpt!AE$4=LinkRpt!AE$2,VLOOKUP(LinkRpt!$A92,Rpt,LinkRpt!AE$2+1),"")</f>
        <v/>
      </c>
      <c r="CB96" s="182">
        <f t="shared" si="15"/>
        <v>52460</v>
      </c>
      <c r="CC96" s="15">
        <v>1500</v>
      </c>
      <c r="CD96" s="16">
        <v>1500</v>
      </c>
      <c r="CE96" s="15">
        <v>1000</v>
      </c>
      <c r="CF96" s="16">
        <v>1000</v>
      </c>
      <c r="CG96" s="15">
        <v>5000</v>
      </c>
      <c r="CH96" s="16">
        <f>2500+0</f>
        <v>2500</v>
      </c>
      <c r="CI96" s="15">
        <v>8000</v>
      </c>
      <c r="CJ96" s="16">
        <f>0+0</f>
        <v>0</v>
      </c>
      <c r="CK96" s="17"/>
      <c r="CL96" s="16"/>
      <c r="CM96" s="15"/>
      <c r="CN96" s="16">
        <v>5000</v>
      </c>
      <c r="CO96" s="18">
        <v>4620</v>
      </c>
      <c r="CP96" s="16">
        <v>10120</v>
      </c>
      <c r="CQ96" s="18">
        <v>4620</v>
      </c>
      <c r="CR96" s="16">
        <v>4620</v>
      </c>
      <c r="CS96" s="18">
        <v>4620</v>
      </c>
      <c r="CT96" s="16">
        <v>4620</v>
      </c>
      <c r="CU96" s="18">
        <v>4620</v>
      </c>
      <c r="CV96" s="16">
        <v>4620</v>
      </c>
      <c r="CW96" s="18">
        <v>4620</v>
      </c>
      <c r="CX96" s="16">
        <v>4620</v>
      </c>
      <c r="CY96" s="18">
        <v>4620</v>
      </c>
      <c r="CZ96" s="16">
        <v>4620</v>
      </c>
      <c r="DA96" s="18">
        <v>4620</v>
      </c>
      <c r="DB96" s="16">
        <v>4620</v>
      </c>
      <c r="DC96" s="18">
        <v>4620</v>
      </c>
      <c r="DD96" s="16"/>
      <c r="DE96" s="18">
        <v>4620</v>
      </c>
      <c r="DF96" s="16">
        <v>4620</v>
      </c>
      <c r="DG96" s="17"/>
      <c r="DH96" s="16"/>
      <c r="DI96" s="17"/>
      <c r="DJ96" s="16"/>
      <c r="DK96" s="82"/>
      <c r="DL96" s="85"/>
      <c r="DM96" s="16"/>
      <c r="DN96" s="85"/>
      <c r="DO96" s="16"/>
      <c r="DP96" s="85"/>
      <c r="DQ96" s="16"/>
      <c r="DR96" s="85"/>
      <c r="DS96" s="16"/>
      <c r="DT96" s="85"/>
      <c r="DU96" s="16"/>
      <c r="DV96" s="85"/>
      <c r="DW96" s="16"/>
      <c r="DX96" s="85"/>
      <c r="DY96" s="16"/>
      <c r="DZ96" s="85"/>
      <c r="EA96" s="16"/>
      <c r="EB96" s="85"/>
      <c r="EC96" s="16"/>
      <c r="ED96" s="85"/>
      <c r="EE96" s="16"/>
      <c r="EF96" s="85"/>
      <c r="EG96" s="16"/>
      <c r="EH96" s="17"/>
      <c r="EI96" s="16"/>
      <c r="EJ96" s="19"/>
      <c r="EK96" s="17"/>
      <c r="EL96" s="16"/>
      <c r="EM96" s="17"/>
      <c r="EN96" s="16"/>
      <c r="EO96" s="17"/>
      <c r="EP96" s="16"/>
      <c r="EQ96" s="17"/>
      <c r="ER96" s="16"/>
      <c r="ES96" s="17"/>
      <c r="ET96" s="16"/>
      <c r="EU96" s="17"/>
      <c r="EV96" s="16"/>
      <c r="EW96" s="15"/>
      <c r="EX96" s="16"/>
      <c r="EY96" s="15"/>
      <c r="EZ96" s="16"/>
      <c r="FA96" s="15"/>
      <c r="FB96" s="16"/>
      <c r="FC96" s="15"/>
      <c r="FD96" s="16"/>
      <c r="FE96" s="15"/>
      <c r="FF96" s="16"/>
      <c r="FG96" s="15"/>
      <c r="FH96" s="16"/>
      <c r="FI96" s="20">
        <f t="shared" si="11"/>
        <v>57080</v>
      </c>
      <c r="FJ96" s="20">
        <f t="shared" si="12"/>
        <v>52460</v>
      </c>
      <c r="FK96" s="21">
        <f t="shared" si="13"/>
        <v>4620</v>
      </c>
      <c r="FL96" s="1" t="str">
        <f t="shared" si="16"/>
        <v/>
      </c>
    </row>
    <row r="97" spans="1:168" ht="25.5" customHeight="1">
      <c r="A97" s="239">
        <v>2200089</v>
      </c>
      <c r="B97" s="25" t="s">
        <v>685</v>
      </c>
      <c r="C97" s="239" t="s">
        <v>686</v>
      </c>
      <c r="D97" s="9" t="s">
        <v>1414</v>
      </c>
      <c r="E97" s="9" t="s">
        <v>1411</v>
      </c>
      <c r="F97" s="83" t="s">
        <v>687</v>
      </c>
      <c r="G97" s="22"/>
      <c r="H97" s="84" t="s">
        <v>1422</v>
      </c>
      <c r="I97" s="318"/>
      <c r="J97" s="84"/>
      <c r="K97" s="62">
        <v>3300</v>
      </c>
      <c r="L97" s="84" t="s">
        <v>1564</v>
      </c>
      <c r="M97" s="246">
        <f t="shared" si="9"/>
        <v>36290</v>
      </c>
      <c r="N97" s="14">
        <f t="shared" si="14"/>
        <v>2310</v>
      </c>
      <c r="O97" s="15">
        <v>1500</v>
      </c>
      <c r="P97" s="15">
        <v>1000</v>
      </c>
      <c r="Q97" s="15">
        <v>5000</v>
      </c>
      <c r="R97" s="15">
        <v>8000</v>
      </c>
      <c r="S97" s="182"/>
      <c r="T97" s="16">
        <v>1500</v>
      </c>
      <c r="U97" s="16">
        <v>1000</v>
      </c>
      <c r="V97" s="16">
        <v>5000</v>
      </c>
      <c r="W97" s="16">
        <v>8000</v>
      </c>
      <c r="X97" s="182"/>
      <c r="Y97" s="16">
        <f>IF(($CB97-SUM($T97:X97))&gt;=$K97*0.7,$K97*0.7,($CB97-SUM($T97:X97)))</f>
        <v>2310</v>
      </c>
      <c r="Z97" s="16">
        <f>IF(($CB97-SUM($T97:Y97))&gt;=$K97*0.7,$K97*0.7,($CB97-SUM($T97:Y97)))</f>
        <v>2310</v>
      </c>
      <c r="AA97" s="16">
        <f>IF(($CB97-SUM($T97:Z97))&gt;=$K97*0.7,$K97*0.7,($CB97-SUM($T97:Z97)))</f>
        <v>2310</v>
      </c>
      <c r="AB97" s="16">
        <f>IF(($CB97-SUM($T97:AA97))&gt;=$K97*0.7,$K97*0.7,($CB97-SUM($T97:AA97)))</f>
        <v>2310</v>
      </c>
      <c r="AC97" s="16">
        <f>IF(($CB97-SUM($T97:AB97))&gt;=$K97*0.7,$K97*0.7,($CB97-SUM($T97:AB97)))</f>
        <v>2310</v>
      </c>
      <c r="AD97" s="16">
        <f>IF(($CB97-SUM($T97:AC97))&gt;=$K97*0.7,$K97*0.7,($CB97-SUM($T97:AC97)))</f>
        <v>2310</v>
      </c>
      <c r="AE97" s="16">
        <f>IF(($CB97-SUM($T97:AD97))&gt;=$K97*0.7,$K97*0.7,($CB97-SUM($T97:AD97)))</f>
        <v>2310</v>
      </c>
      <c r="AF97" s="16">
        <f>IF(($CB97-SUM($T97:AE97))&gt;=$K97*0.7,$K97*0.7,($CB97-SUM($T97:AE97)))</f>
        <v>2310</v>
      </c>
      <c r="AG97" s="16">
        <f>IF(($CB97-SUM($T97:AF97))&gt;=$K97*0.7,$K97*0.7,($CB97-SUM($T97:AF97)))</f>
        <v>0</v>
      </c>
      <c r="AH97" s="16">
        <f>IF(($CB97-SUM($T97:AG97))&gt;=$K97*0.7,$K97*0.7,($CB97-SUM($T97:AG97)))</f>
        <v>0</v>
      </c>
      <c r="AI97" s="16">
        <f>IF(($CB97-SUM($T97:AH97))&gt;=$K97*0.7,$K97*0.7,($CB97-SUM($T97:AH97)))</f>
        <v>0</v>
      </c>
      <c r="AJ97" s="16">
        <f>IF(($CB97-SUM($T97:AI97))&gt;=$K97*0.7,$K97*0.7,($CB97-SUM($T97:AI97)))</f>
        <v>0</v>
      </c>
      <c r="AK97" s="16">
        <f>IF(($CB97-SUM($T97:AJ97))&gt;=$K97*0.7,$K97*0.7,($CB97-SUM($T97:AJ97)))</f>
        <v>0</v>
      </c>
      <c r="AL97" s="16">
        <f>IF(($CB97-SUM($T97:AK97))&gt;=$K97*0.7,$K97*0.7,($CB97-SUM($T97:AK97)))</f>
        <v>0</v>
      </c>
      <c r="AM97" s="16">
        <f>IF(($CB97-SUM($T97:AL97))&gt;=$K97*0.7,$K97*0.7,($CB97-SUM($T97:AL97)))</f>
        <v>0</v>
      </c>
      <c r="AN97" s="16">
        <f>IF(($CB97-SUM($T97:AM97))&gt;=$K97*0.7,$K97*0.7,($CB97-SUM($T97:AM97)))</f>
        <v>0</v>
      </c>
      <c r="AO97" s="16">
        <f>IF(($CB97-SUM($T97:AN97))&gt;=$K97*0.7,$K97*0.7,($CB97-SUM($T97:AN97)))</f>
        <v>0</v>
      </c>
      <c r="AP97" s="16">
        <f>IF(($CB97-SUM($T97:AO97))&gt;=$K97*0.7,$K97*0.7,($CB97-SUM($T97:AO97)))</f>
        <v>0</v>
      </c>
      <c r="AQ97" s="16">
        <f>IF(($CB97-SUM($T97:AP97))&gt;=$K97*0.7,$K97*0.7,($CB97-SUM($T97:AP97)))</f>
        <v>0</v>
      </c>
      <c r="AR97" s="16">
        <f>IF(($CB97-SUM($T97:AQ97))&gt;=$K97*0.7,$K97*0.7,($CB97-SUM($T97:AQ97)))</f>
        <v>0</v>
      </c>
      <c r="AS97" s="16">
        <f>IF(($CB97-SUM($T97:AR97))&gt;=$K97*0.7,$K97*0.7,($CB97-SUM($T97:AR97)))</f>
        <v>0</v>
      </c>
      <c r="AT97" s="16">
        <f>IF(($CB97-SUM($T97:AS97))&gt;=$K97*0.7,$K97*0.7,($CB97-SUM($T97:AS97)))</f>
        <v>0</v>
      </c>
      <c r="AU97" s="16">
        <f>IF(($CB97-SUM($T97:AT97))&gt;=$K97*0.7,$K97*0.7,($CB97-SUM($T97:AT97)))</f>
        <v>0</v>
      </c>
      <c r="AV97" s="16">
        <f>IF(($CB97-SUM($T97:AU97))&gt;=$K97*0.7,$K97*0.7,($CB97-SUM($T97:AU97)))</f>
        <v>0</v>
      </c>
      <c r="AW97" s="182">
        <f t="shared" si="10"/>
        <v>33980</v>
      </c>
      <c r="AX97" s="182">
        <f>IF(LinkRpt!B$4=LinkRpt!B$2,VLOOKUP(LinkRpt!$A93,Rpt,LinkRpt!B$2+1),"")</f>
        <v>33980</v>
      </c>
      <c r="AY97" s="182">
        <f>IF(LinkRpt!C$4=LinkRpt!C$2,VLOOKUP(LinkRpt!$A93,Rpt,LinkRpt!C$2+1),"")</f>
        <v>0</v>
      </c>
      <c r="AZ97" s="182">
        <f>IF(LinkRpt!D$4=LinkRpt!D$2,VLOOKUP(LinkRpt!$A93,Rpt,LinkRpt!D$2+1),"")</f>
        <v>0</v>
      </c>
      <c r="BA97" s="182" t="str">
        <f>IF(LinkRpt!E$4=LinkRpt!E$2,VLOOKUP(LinkRpt!$A93,Rpt,LinkRpt!E$2+1),"")</f>
        <v/>
      </c>
      <c r="BB97" s="182">
        <f>IF(LinkRpt!F$4=LinkRpt!F$2,VLOOKUP(LinkRpt!$A93,Rpt,LinkRpt!F$2+1),"")</f>
        <v>0</v>
      </c>
      <c r="BC97" s="182">
        <f>IF(LinkRpt!G$4=LinkRpt!G$2,VLOOKUP(LinkRpt!$A93,Rpt,LinkRpt!G$2+1),"")</f>
        <v>0</v>
      </c>
      <c r="BD97" s="182">
        <f>IF(LinkRpt!H$4=LinkRpt!H$2,VLOOKUP(LinkRpt!$A93,Rpt,LinkRpt!H$2+1),"")</f>
        <v>0</v>
      </c>
      <c r="BE97" s="182" t="str">
        <f>IF(LinkRpt!I$4=LinkRpt!I$2,VLOOKUP(LinkRpt!$A93,Rpt,LinkRpt!I$2+1),"")</f>
        <v/>
      </c>
      <c r="BF97" s="182" t="str">
        <f>IF(LinkRpt!J$4=LinkRpt!J$2,VLOOKUP(LinkRpt!$A93,Rpt,LinkRpt!J$2+1),"")</f>
        <v/>
      </c>
      <c r="BG97" s="182" t="str">
        <f>IF(LinkRpt!K$4=LinkRpt!K$2,VLOOKUP(LinkRpt!$A93,Rpt,LinkRpt!K$2+1),"")</f>
        <v/>
      </c>
      <c r="BH97" s="182" t="str">
        <f>IF(LinkRpt!L$4=LinkRpt!L$2,VLOOKUP(LinkRpt!$A93,Rpt,LinkRpt!L$2+1),"")</f>
        <v/>
      </c>
      <c r="BI97" s="182" t="str">
        <f>IF(LinkRpt!M$4=LinkRpt!M$2,VLOOKUP(LinkRpt!$A93,Rpt,LinkRpt!M$2+1),"")</f>
        <v/>
      </c>
      <c r="BJ97" s="182" t="str">
        <f>IF(LinkRpt!N$4=LinkRpt!N$2,VLOOKUP(LinkRpt!$A93,Rpt,LinkRpt!N$2+1),"")</f>
        <v/>
      </c>
      <c r="BK97" s="182" t="str">
        <f>IF(LinkRpt!O$4=LinkRpt!O$2,VLOOKUP(LinkRpt!$A93,Rpt,LinkRpt!O$2+1),"")</f>
        <v/>
      </c>
      <c r="BL97" s="182" t="str">
        <f>IF(LinkRpt!P$4=LinkRpt!P$2,VLOOKUP(LinkRpt!$A93,Rpt,LinkRpt!P$2+1),"")</f>
        <v/>
      </c>
      <c r="BM97" s="182" t="str">
        <f>IF(LinkRpt!Q$4=LinkRpt!Q$2,VLOOKUP(LinkRpt!$A93,Rpt,LinkRpt!Q$2+1),"")</f>
        <v/>
      </c>
      <c r="BN97" s="182" t="str">
        <f>IF(LinkRpt!R$4=LinkRpt!R$2,VLOOKUP(LinkRpt!$A93,Rpt,LinkRpt!R$2+1),"")</f>
        <v/>
      </c>
      <c r="BO97" s="182" t="str">
        <f>IF(LinkRpt!S$4=LinkRpt!S$2,VLOOKUP(LinkRpt!$A93,Rpt,LinkRpt!S$2+1),"")</f>
        <v/>
      </c>
      <c r="BP97" s="182" t="str">
        <f>IF(LinkRpt!T$4=LinkRpt!T$2,VLOOKUP(LinkRpt!$A93,Rpt,LinkRpt!T$2+1),"")</f>
        <v/>
      </c>
      <c r="BQ97" s="182" t="str">
        <f>IF(LinkRpt!U$4=LinkRpt!U$2,VLOOKUP(LinkRpt!$A93,Rpt,LinkRpt!U$2+1),"")</f>
        <v/>
      </c>
      <c r="BR97" s="182" t="str">
        <f>IF(LinkRpt!V$4=LinkRpt!V$2,VLOOKUP(LinkRpt!$A93,Rpt,LinkRpt!V$2+1),"")</f>
        <v/>
      </c>
      <c r="BS97" s="182" t="str">
        <f>IF(LinkRpt!W$4=LinkRpt!W$2,VLOOKUP(LinkRpt!$A93,Rpt,LinkRpt!W$2+1),"")</f>
        <v/>
      </c>
      <c r="BT97" s="182" t="str">
        <f>IF(LinkRpt!X$4=LinkRpt!X$2,VLOOKUP(LinkRpt!$A93,Rpt,LinkRpt!X$2+1),"")</f>
        <v/>
      </c>
      <c r="BU97" s="182" t="str">
        <f>IF(LinkRpt!Y$4=LinkRpt!Y$2,VLOOKUP(LinkRpt!$A93,Rpt,LinkRpt!Y$2+1),"")</f>
        <v/>
      </c>
      <c r="BV97" s="182" t="str">
        <f>IF(LinkRpt!Z$4=LinkRpt!Z$2,VLOOKUP(LinkRpt!$A93,Rpt,LinkRpt!Z$2+1),"")</f>
        <v/>
      </c>
      <c r="BW97" s="182" t="str">
        <f>IF(LinkRpt!AA$4=LinkRpt!AA$2,VLOOKUP(LinkRpt!$A93,Rpt,LinkRpt!AA$2+1),"")</f>
        <v/>
      </c>
      <c r="BX97" s="182" t="str">
        <f>IF(LinkRpt!AB$4=LinkRpt!AB$2,VLOOKUP(LinkRpt!$A93,Rpt,LinkRpt!AB$2+1),"")</f>
        <v/>
      </c>
      <c r="BY97" s="182" t="str">
        <f>IF(LinkRpt!AC$4=LinkRpt!AC$2,VLOOKUP(LinkRpt!$A93,Rpt,LinkRpt!AC$2+1),"")</f>
        <v/>
      </c>
      <c r="BZ97" s="182" t="str">
        <f>IF(LinkRpt!AD$4=LinkRpt!AD$2,VLOOKUP(LinkRpt!$A93,Rpt,LinkRpt!AD$2+1),"")</f>
        <v/>
      </c>
      <c r="CA97" s="182" t="str">
        <f>IF(LinkRpt!AE$4=LinkRpt!AE$2,VLOOKUP(LinkRpt!$A93,Rpt,LinkRpt!AE$2+1),"")</f>
        <v/>
      </c>
      <c r="CB97" s="182">
        <f t="shared" si="15"/>
        <v>33980</v>
      </c>
      <c r="CC97" s="15">
        <v>1500</v>
      </c>
      <c r="CD97" s="16">
        <v>1500</v>
      </c>
      <c r="CE97" s="15">
        <v>1000</v>
      </c>
      <c r="CF97" s="16">
        <v>1000</v>
      </c>
      <c r="CG97" s="15">
        <v>5000</v>
      </c>
      <c r="CH97" s="16">
        <v>5000</v>
      </c>
      <c r="CI97" s="15">
        <v>8000</v>
      </c>
      <c r="CJ97" s="16">
        <f>1500+0</f>
        <v>1500</v>
      </c>
      <c r="CK97" s="15"/>
      <c r="CL97" s="16"/>
      <c r="CM97" s="18">
        <v>2310</v>
      </c>
      <c r="CN97" s="16">
        <v>2310</v>
      </c>
      <c r="CO97" s="18">
        <v>2310</v>
      </c>
      <c r="CP97" s="16">
        <v>8810</v>
      </c>
      <c r="CQ97" s="18">
        <v>2310</v>
      </c>
      <c r="CR97" s="16">
        <v>2310</v>
      </c>
      <c r="CS97" s="18">
        <v>2310</v>
      </c>
      <c r="CT97" s="16">
        <v>2310</v>
      </c>
      <c r="CU97" s="18">
        <v>2310</v>
      </c>
      <c r="CV97" s="16">
        <v>2310</v>
      </c>
      <c r="CW97" s="18">
        <v>2310</v>
      </c>
      <c r="CX97" s="16">
        <v>2310</v>
      </c>
      <c r="CY97" s="18">
        <v>2310</v>
      </c>
      <c r="CZ97" s="16"/>
      <c r="DA97" s="18">
        <v>2310</v>
      </c>
      <c r="DB97" s="16"/>
      <c r="DC97" s="18">
        <v>2310</v>
      </c>
      <c r="DD97" s="16">
        <f>2310+2310</f>
        <v>4620</v>
      </c>
      <c r="DE97" s="85"/>
      <c r="DF97" s="16"/>
      <c r="DG97" s="85"/>
      <c r="DH97" s="16"/>
      <c r="DI97" s="85"/>
      <c r="DJ97" s="16"/>
      <c r="DK97" s="82"/>
      <c r="DL97" s="85"/>
      <c r="DM97" s="16"/>
      <c r="DN97" s="85"/>
      <c r="DO97" s="16"/>
      <c r="DP97" s="85"/>
      <c r="DQ97" s="16"/>
      <c r="DR97" s="85"/>
      <c r="DS97" s="16"/>
      <c r="DT97" s="85"/>
      <c r="DU97" s="16"/>
      <c r="DV97" s="85"/>
      <c r="DW97" s="16"/>
      <c r="DX97" s="85"/>
      <c r="DY97" s="16"/>
      <c r="DZ97" s="85"/>
      <c r="EA97" s="16"/>
      <c r="EB97" s="85"/>
      <c r="EC97" s="16"/>
      <c r="ED97" s="85"/>
      <c r="EE97" s="16"/>
      <c r="EF97" s="85"/>
      <c r="EG97" s="16"/>
      <c r="EH97" s="17"/>
      <c r="EI97" s="16"/>
      <c r="EJ97" s="19"/>
      <c r="EK97" s="17"/>
      <c r="EL97" s="16"/>
      <c r="EM97" s="17"/>
      <c r="EN97" s="16"/>
      <c r="EO97" s="17"/>
      <c r="EP97" s="16"/>
      <c r="EQ97" s="17"/>
      <c r="ER97" s="16"/>
      <c r="ES97" s="17"/>
      <c r="ET97" s="16"/>
      <c r="EU97" s="17"/>
      <c r="EV97" s="16"/>
      <c r="EW97" s="15"/>
      <c r="EX97" s="16"/>
      <c r="EY97" s="15"/>
      <c r="EZ97" s="16"/>
      <c r="FA97" s="15"/>
      <c r="FB97" s="16"/>
      <c r="FC97" s="15"/>
      <c r="FD97" s="16"/>
      <c r="FE97" s="15"/>
      <c r="FF97" s="16"/>
      <c r="FG97" s="15"/>
      <c r="FH97" s="16"/>
      <c r="FI97" s="20">
        <f t="shared" si="11"/>
        <v>36290</v>
      </c>
      <c r="FJ97" s="20">
        <f t="shared" si="12"/>
        <v>33980</v>
      </c>
      <c r="FK97" s="21">
        <f t="shared" si="13"/>
        <v>2310</v>
      </c>
      <c r="FL97" s="1" t="str">
        <f t="shared" si="16"/>
        <v/>
      </c>
    </row>
    <row r="98" spans="1:168" ht="25.5" customHeight="1">
      <c r="A98" s="239">
        <v>2200090</v>
      </c>
      <c r="B98" s="25" t="s">
        <v>688</v>
      </c>
      <c r="C98" s="239" t="s">
        <v>689</v>
      </c>
      <c r="D98" s="9" t="s">
        <v>1414</v>
      </c>
      <c r="E98" s="9" t="s">
        <v>1411</v>
      </c>
      <c r="F98" s="83" t="s">
        <v>690</v>
      </c>
      <c r="G98" s="22"/>
      <c r="H98" s="84" t="s">
        <v>1422</v>
      </c>
      <c r="I98" s="318"/>
      <c r="J98" s="84"/>
      <c r="K98" s="62">
        <v>3300</v>
      </c>
      <c r="L98" s="84" t="s">
        <v>1564</v>
      </c>
      <c r="M98" s="246">
        <f t="shared" si="9"/>
        <v>36290</v>
      </c>
      <c r="N98" s="14">
        <f t="shared" si="14"/>
        <v>0</v>
      </c>
      <c r="O98" s="15">
        <v>1500</v>
      </c>
      <c r="P98" s="15">
        <v>1000</v>
      </c>
      <c r="Q98" s="15">
        <v>5000</v>
      </c>
      <c r="R98" s="15">
        <v>8000</v>
      </c>
      <c r="S98" s="182"/>
      <c r="T98" s="16">
        <v>1500</v>
      </c>
      <c r="U98" s="16">
        <v>1000</v>
      </c>
      <c r="V98" s="16">
        <v>5000</v>
      </c>
      <c r="W98" s="16">
        <v>8000</v>
      </c>
      <c r="X98" s="182"/>
      <c r="Y98" s="16">
        <f>IF(($CB98-SUM($T98:X98))&gt;=$K98*0.7,$K98*0.7,($CB98-SUM($T98:X98)))</f>
        <v>2310</v>
      </c>
      <c r="Z98" s="16">
        <f>IF(($CB98-SUM($T98:Y98))&gt;=$K98*0.7,$K98*0.7,($CB98-SUM($T98:Y98)))</f>
        <v>2310</v>
      </c>
      <c r="AA98" s="16">
        <f>IF(($CB98-SUM($T98:Z98))&gt;=$K98*0.7,$K98*0.7,($CB98-SUM($T98:Z98)))</f>
        <v>2310</v>
      </c>
      <c r="AB98" s="16">
        <f>IF(($CB98-SUM($T98:AA98))&gt;=$K98*0.7,$K98*0.7,($CB98-SUM($T98:AA98)))</f>
        <v>2310</v>
      </c>
      <c r="AC98" s="16">
        <f>IF(($CB98-SUM($T98:AB98))&gt;=$K98*0.7,$K98*0.7,($CB98-SUM($T98:AB98)))</f>
        <v>2310</v>
      </c>
      <c r="AD98" s="16">
        <f>IF(($CB98-SUM($T98:AC98))&gt;=$K98*0.7,$K98*0.7,($CB98-SUM($T98:AC98)))</f>
        <v>2310</v>
      </c>
      <c r="AE98" s="16">
        <f>IF(($CB98-SUM($T98:AD98))&gt;=$K98*0.7,$K98*0.7,($CB98-SUM($T98:AD98)))</f>
        <v>2310</v>
      </c>
      <c r="AF98" s="16">
        <f>IF(($CB98-SUM($T98:AE98))&gt;=$K98*0.7,$K98*0.7,($CB98-SUM($T98:AE98)))</f>
        <v>2310</v>
      </c>
      <c r="AG98" s="16">
        <f>IF(($CB98-SUM($T98:AF98))&gt;=$K98*0.7,$K98*0.7,($CB98-SUM($T98:AF98)))</f>
        <v>2310</v>
      </c>
      <c r="AH98" s="16">
        <f>IF(($CB98-SUM($T98:AG98))&gt;=$K98*0.7,$K98*0.7,($CB98-SUM($T98:AG98)))</f>
        <v>0</v>
      </c>
      <c r="AI98" s="16">
        <f>IF(($CB98-SUM($T98:AH98))&gt;=$K98*0.7,$K98*0.7,($CB98-SUM($T98:AH98)))</f>
        <v>0</v>
      </c>
      <c r="AJ98" s="16">
        <f>IF(($CB98-SUM($T98:AI98))&gt;=$K98*0.7,$K98*0.7,($CB98-SUM($T98:AI98)))</f>
        <v>0</v>
      </c>
      <c r="AK98" s="16">
        <f>IF(($CB98-SUM($T98:AJ98))&gt;=$K98*0.7,$K98*0.7,($CB98-SUM($T98:AJ98)))</f>
        <v>0</v>
      </c>
      <c r="AL98" s="16">
        <f>IF(($CB98-SUM($T98:AK98))&gt;=$K98*0.7,$K98*0.7,($CB98-SUM($T98:AK98)))</f>
        <v>0</v>
      </c>
      <c r="AM98" s="16">
        <f>IF(($CB98-SUM($T98:AL98))&gt;=$K98*0.7,$K98*0.7,($CB98-SUM($T98:AL98)))</f>
        <v>0</v>
      </c>
      <c r="AN98" s="16">
        <f>IF(($CB98-SUM($T98:AM98))&gt;=$K98*0.7,$K98*0.7,($CB98-SUM($T98:AM98)))</f>
        <v>0</v>
      </c>
      <c r="AO98" s="16">
        <f>IF(($CB98-SUM($T98:AN98))&gt;=$K98*0.7,$K98*0.7,($CB98-SUM($T98:AN98)))</f>
        <v>0</v>
      </c>
      <c r="AP98" s="16">
        <f>IF(($CB98-SUM($T98:AO98))&gt;=$K98*0.7,$K98*0.7,($CB98-SUM($T98:AO98)))</f>
        <v>0</v>
      </c>
      <c r="AQ98" s="16">
        <f>IF(($CB98-SUM($T98:AP98))&gt;=$K98*0.7,$K98*0.7,($CB98-SUM($T98:AP98)))</f>
        <v>0</v>
      </c>
      <c r="AR98" s="16">
        <f>IF(($CB98-SUM($T98:AQ98))&gt;=$K98*0.7,$K98*0.7,($CB98-SUM($T98:AQ98)))</f>
        <v>0</v>
      </c>
      <c r="AS98" s="16">
        <f>IF(($CB98-SUM($T98:AR98))&gt;=$K98*0.7,$K98*0.7,($CB98-SUM($T98:AR98)))</f>
        <v>0</v>
      </c>
      <c r="AT98" s="16">
        <f>IF(($CB98-SUM($T98:AS98))&gt;=$K98*0.7,$K98*0.7,($CB98-SUM($T98:AS98)))</f>
        <v>0</v>
      </c>
      <c r="AU98" s="16">
        <f>IF(($CB98-SUM($T98:AT98))&gt;=$K98*0.7,$K98*0.7,($CB98-SUM($T98:AT98)))</f>
        <v>0</v>
      </c>
      <c r="AV98" s="16">
        <f>IF(($CB98-SUM($T98:AU98))&gt;=$K98*0.7,$K98*0.7,($CB98-SUM($T98:AU98)))</f>
        <v>0</v>
      </c>
      <c r="AW98" s="182">
        <f t="shared" si="10"/>
        <v>36290</v>
      </c>
      <c r="AX98" s="182">
        <f>IF(LinkRpt!B$4=LinkRpt!B$2,VLOOKUP(LinkRpt!$A94,Rpt,LinkRpt!B$2+1),"")</f>
        <v>36290</v>
      </c>
      <c r="AY98" s="182">
        <f>IF(LinkRpt!C$4=LinkRpt!C$2,VLOOKUP(LinkRpt!$A94,Rpt,LinkRpt!C$2+1),"")</f>
        <v>0</v>
      </c>
      <c r="AZ98" s="182">
        <f>IF(LinkRpt!D$4=LinkRpt!D$2,VLOOKUP(LinkRpt!$A94,Rpt,LinkRpt!D$2+1),"")</f>
        <v>0</v>
      </c>
      <c r="BA98" s="182" t="str">
        <f>IF(LinkRpt!E$4=LinkRpt!E$2,VLOOKUP(LinkRpt!$A94,Rpt,LinkRpt!E$2+1),"")</f>
        <v/>
      </c>
      <c r="BB98" s="182">
        <f>IF(LinkRpt!F$4=LinkRpt!F$2,VLOOKUP(LinkRpt!$A94,Rpt,LinkRpt!F$2+1),"")</f>
        <v>0</v>
      </c>
      <c r="BC98" s="182">
        <f>IF(LinkRpt!G$4=LinkRpt!G$2,VLOOKUP(LinkRpt!$A94,Rpt,LinkRpt!G$2+1),"")</f>
        <v>0</v>
      </c>
      <c r="BD98" s="182">
        <f>IF(LinkRpt!H$4=LinkRpt!H$2,VLOOKUP(LinkRpt!$A94,Rpt,LinkRpt!H$2+1),"")</f>
        <v>0</v>
      </c>
      <c r="BE98" s="182" t="str">
        <f>IF(LinkRpt!I$4=LinkRpt!I$2,VLOOKUP(LinkRpt!$A94,Rpt,LinkRpt!I$2+1),"")</f>
        <v/>
      </c>
      <c r="BF98" s="182" t="str">
        <f>IF(LinkRpt!J$4=LinkRpt!J$2,VLOOKUP(LinkRpt!$A94,Rpt,LinkRpt!J$2+1),"")</f>
        <v/>
      </c>
      <c r="BG98" s="182" t="str">
        <f>IF(LinkRpt!K$4=LinkRpt!K$2,VLOOKUP(LinkRpt!$A94,Rpt,LinkRpt!K$2+1),"")</f>
        <v/>
      </c>
      <c r="BH98" s="182" t="str">
        <f>IF(LinkRpt!L$4=LinkRpt!L$2,VLOOKUP(LinkRpt!$A94,Rpt,LinkRpt!L$2+1),"")</f>
        <v/>
      </c>
      <c r="BI98" s="182" t="str">
        <f>IF(LinkRpt!M$4=LinkRpt!M$2,VLOOKUP(LinkRpt!$A94,Rpt,LinkRpt!M$2+1),"")</f>
        <v/>
      </c>
      <c r="BJ98" s="182" t="str">
        <f>IF(LinkRpt!N$4=LinkRpt!N$2,VLOOKUP(LinkRpt!$A94,Rpt,LinkRpt!N$2+1),"")</f>
        <v/>
      </c>
      <c r="BK98" s="182" t="str">
        <f>IF(LinkRpt!O$4=LinkRpt!O$2,VLOOKUP(LinkRpt!$A94,Rpt,LinkRpt!O$2+1),"")</f>
        <v/>
      </c>
      <c r="BL98" s="182" t="str">
        <f>IF(LinkRpt!P$4=LinkRpt!P$2,VLOOKUP(LinkRpt!$A94,Rpt,LinkRpt!P$2+1),"")</f>
        <v/>
      </c>
      <c r="BM98" s="182" t="str">
        <f>IF(LinkRpt!Q$4=LinkRpt!Q$2,VLOOKUP(LinkRpt!$A94,Rpt,LinkRpt!Q$2+1),"")</f>
        <v/>
      </c>
      <c r="BN98" s="182" t="str">
        <f>IF(LinkRpt!R$4=LinkRpt!R$2,VLOOKUP(LinkRpt!$A94,Rpt,LinkRpt!R$2+1),"")</f>
        <v/>
      </c>
      <c r="BO98" s="182" t="str">
        <f>IF(LinkRpt!S$4=LinkRpt!S$2,VLOOKUP(LinkRpt!$A94,Rpt,LinkRpt!S$2+1),"")</f>
        <v/>
      </c>
      <c r="BP98" s="182" t="str">
        <f>IF(LinkRpt!T$4=LinkRpt!T$2,VLOOKUP(LinkRpt!$A94,Rpt,LinkRpt!T$2+1),"")</f>
        <v/>
      </c>
      <c r="BQ98" s="182" t="str">
        <f>IF(LinkRpt!U$4=LinkRpt!U$2,VLOOKUP(LinkRpt!$A94,Rpt,LinkRpt!U$2+1),"")</f>
        <v/>
      </c>
      <c r="BR98" s="182" t="str">
        <f>IF(LinkRpt!V$4=LinkRpt!V$2,VLOOKUP(LinkRpt!$A94,Rpt,LinkRpt!V$2+1),"")</f>
        <v/>
      </c>
      <c r="BS98" s="182" t="str">
        <f>IF(LinkRpt!W$4=LinkRpt!W$2,VLOOKUP(LinkRpt!$A94,Rpt,LinkRpt!W$2+1),"")</f>
        <v/>
      </c>
      <c r="BT98" s="182" t="str">
        <f>IF(LinkRpt!X$4=LinkRpt!X$2,VLOOKUP(LinkRpt!$A94,Rpt,LinkRpt!X$2+1),"")</f>
        <v/>
      </c>
      <c r="BU98" s="182" t="str">
        <f>IF(LinkRpt!Y$4=LinkRpt!Y$2,VLOOKUP(LinkRpt!$A94,Rpt,LinkRpt!Y$2+1),"")</f>
        <v/>
      </c>
      <c r="BV98" s="182" t="str">
        <f>IF(LinkRpt!Z$4=LinkRpt!Z$2,VLOOKUP(LinkRpt!$A94,Rpt,LinkRpt!Z$2+1),"")</f>
        <v/>
      </c>
      <c r="BW98" s="182" t="str">
        <f>IF(LinkRpt!AA$4=LinkRpt!AA$2,VLOOKUP(LinkRpt!$A94,Rpt,LinkRpt!AA$2+1),"")</f>
        <v/>
      </c>
      <c r="BX98" s="182" t="str">
        <f>IF(LinkRpt!AB$4=LinkRpt!AB$2,VLOOKUP(LinkRpt!$A94,Rpt,LinkRpt!AB$2+1),"")</f>
        <v/>
      </c>
      <c r="BY98" s="182" t="str">
        <f>IF(LinkRpt!AC$4=LinkRpt!AC$2,VLOOKUP(LinkRpt!$A94,Rpt,LinkRpt!AC$2+1),"")</f>
        <v/>
      </c>
      <c r="BZ98" s="182" t="str">
        <f>IF(LinkRpt!AD$4=LinkRpt!AD$2,VLOOKUP(LinkRpt!$A94,Rpt,LinkRpt!AD$2+1),"")</f>
        <v/>
      </c>
      <c r="CA98" s="182" t="str">
        <f>IF(LinkRpt!AE$4=LinkRpt!AE$2,VLOOKUP(LinkRpt!$A94,Rpt,LinkRpt!AE$2+1),"")</f>
        <v/>
      </c>
      <c r="CB98" s="182">
        <f t="shared" si="15"/>
        <v>36290</v>
      </c>
      <c r="CC98" s="15">
        <v>1500</v>
      </c>
      <c r="CD98" s="16">
        <v>1500</v>
      </c>
      <c r="CE98" s="15">
        <v>1000</v>
      </c>
      <c r="CF98" s="16">
        <v>1000</v>
      </c>
      <c r="CG98" s="15">
        <v>5000</v>
      </c>
      <c r="CH98" s="16">
        <v>5000</v>
      </c>
      <c r="CI98" s="15">
        <v>8000</v>
      </c>
      <c r="CJ98" s="16">
        <v>1500</v>
      </c>
      <c r="CK98" s="15"/>
      <c r="CL98" s="16"/>
      <c r="CM98" s="18">
        <v>2310</v>
      </c>
      <c r="CN98" s="16">
        <v>8810</v>
      </c>
      <c r="CO98" s="18">
        <v>2310</v>
      </c>
      <c r="CP98" s="16">
        <v>2310</v>
      </c>
      <c r="CQ98" s="18">
        <v>2310</v>
      </c>
      <c r="CR98" s="16">
        <v>2310</v>
      </c>
      <c r="CS98" s="18">
        <v>2310</v>
      </c>
      <c r="CT98" s="16">
        <v>2310</v>
      </c>
      <c r="CU98" s="18">
        <v>2310</v>
      </c>
      <c r="CV98" s="16">
        <v>2310</v>
      </c>
      <c r="CW98" s="18">
        <v>2310</v>
      </c>
      <c r="CX98" s="16">
        <v>2310</v>
      </c>
      <c r="CY98" s="18">
        <v>2310</v>
      </c>
      <c r="CZ98" s="16">
        <v>2310</v>
      </c>
      <c r="DA98" s="18">
        <v>2310</v>
      </c>
      <c r="DB98" s="16"/>
      <c r="DC98" s="18">
        <v>2310</v>
      </c>
      <c r="DD98" s="16">
        <v>4620</v>
      </c>
      <c r="DE98" s="85"/>
      <c r="DF98" s="16"/>
      <c r="DG98" s="85"/>
      <c r="DH98" s="16"/>
      <c r="DI98" s="85"/>
      <c r="DJ98" s="16"/>
      <c r="DK98" s="82"/>
      <c r="DL98" s="85"/>
      <c r="DM98" s="16"/>
      <c r="DN98" s="85"/>
      <c r="DO98" s="16"/>
      <c r="DP98" s="85"/>
      <c r="DQ98" s="16"/>
      <c r="DR98" s="85"/>
      <c r="DS98" s="16"/>
      <c r="DT98" s="85"/>
      <c r="DU98" s="16"/>
      <c r="DV98" s="85"/>
      <c r="DW98" s="16"/>
      <c r="DX98" s="85"/>
      <c r="DY98" s="16"/>
      <c r="DZ98" s="85"/>
      <c r="EA98" s="16"/>
      <c r="EB98" s="85"/>
      <c r="EC98" s="16"/>
      <c r="ED98" s="85"/>
      <c r="EE98" s="16"/>
      <c r="EF98" s="85"/>
      <c r="EG98" s="16"/>
      <c r="EH98" s="17"/>
      <c r="EI98" s="16"/>
      <c r="EJ98" s="19"/>
      <c r="EK98" s="17"/>
      <c r="EL98" s="16"/>
      <c r="EM98" s="17"/>
      <c r="EN98" s="16"/>
      <c r="EO98" s="17"/>
      <c r="EP98" s="16"/>
      <c r="EQ98" s="17"/>
      <c r="ER98" s="16"/>
      <c r="ES98" s="17"/>
      <c r="ET98" s="16"/>
      <c r="EU98" s="17"/>
      <c r="EV98" s="16"/>
      <c r="EW98" s="15"/>
      <c r="EX98" s="16"/>
      <c r="EY98" s="15"/>
      <c r="EZ98" s="16"/>
      <c r="FA98" s="15"/>
      <c r="FB98" s="16"/>
      <c r="FC98" s="15"/>
      <c r="FD98" s="16"/>
      <c r="FE98" s="15"/>
      <c r="FF98" s="16"/>
      <c r="FG98" s="15"/>
      <c r="FH98" s="16"/>
      <c r="FI98" s="20">
        <f t="shared" si="11"/>
        <v>36290</v>
      </c>
      <c r="FJ98" s="20">
        <f t="shared" si="12"/>
        <v>36290</v>
      </c>
      <c r="FK98" s="21">
        <f t="shared" si="13"/>
        <v>0</v>
      </c>
      <c r="FL98" s="1" t="str">
        <f t="shared" si="16"/>
        <v/>
      </c>
    </row>
    <row r="99" spans="1:168" ht="25.5" customHeight="1">
      <c r="A99" s="239">
        <v>2200091</v>
      </c>
      <c r="B99" s="25" t="s">
        <v>691</v>
      </c>
      <c r="C99" s="239" t="s">
        <v>692</v>
      </c>
      <c r="D99" s="9" t="s">
        <v>1414</v>
      </c>
      <c r="E99" s="9" t="s">
        <v>1411</v>
      </c>
      <c r="F99" s="83" t="s">
        <v>693</v>
      </c>
      <c r="G99" s="144" t="s">
        <v>383</v>
      </c>
      <c r="H99" s="13" t="s">
        <v>1417</v>
      </c>
      <c r="I99" s="318"/>
      <c r="J99" s="13"/>
      <c r="K99" s="62">
        <v>6200</v>
      </c>
      <c r="L99" s="13" t="s">
        <v>1564</v>
      </c>
      <c r="M99" s="246">
        <f t="shared" si="9"/>
        <v>54560</v>
      </c>
      <c r="N99" s="14">
        <f t="shared" si="14"/>
        <v>4340</v>
      </c>
      <c r="O99" s="15">
        <v>1500</v>
      </c>
      <c r="P99" s="15">
        <v>1000</v>
      </c>
      <c r="Q99" s="15">
        <v>5000</v>
      </c>
      <c r="R99" s="15">
        <v>8000</v>
      </c>
      <c r="S99" s="182"/>
      <c r="T99" s="16">
        <v>1500</v>
      </c>
      <c r="U99" s="16">
        <v>1000</v>
      </c>
      <c r="V99" s="16">
        <v>5000</v>
      </c>
      <c r="W99" s="16">
        <v>8000</v>
      </c>
      <c r="X99" s="182"/>
      <c r="Y99" s="16">
        <f>IF(($CB99-SUM($T99:X99))&gt;=$K99*0.7,$K99*0.7,($CB99-SUM($T99:X99)))</f>
        <v>4340</v>
      </c>
      <c r="Z99" s="16">
        <f>IF(($CB99-SUM($T99:Y99))&gt;=$K99*0.7,$K99*0.7,($CB99-SUM($T99:Y99)))</f>
        <v>4340</v>
      </c>
      <c r="AA99" s="16">
        <f>IF(($CB99-SUM($T99:Z99))&gt;=$K99*0.7,$K99*0.7,($CB99-SUM($T99:Z99)))</f>
        <v>4340</v>
      </c>
      <c r="AB99" s="16">
        <f>IF(($CB99-SUM($T99:AA99))&gt;=$K99*0.7,$K99*0.7,($CB99-SUM($T99:AA99)))</f>
        <v>4340</v>
      </c>
      <c r="AC99" s="16">
        <f>IF(($CB99-SUM($T99:AB99))&gt;=$K99*0.7,$K99*0.7,($CB99-SUM($T99:AB99)))</f>
        <v>4340</v>
      </c>
      <c r="AD99" s="16">
        <f>IF(($CB99-SUM($T99:AC99))&gt;=$K99*0.7,$K99*0.7,($CB99-SUM($T99:AC99)))</f>
        <v>4340</v>
      </c>
      <c r="AE99" s="16">
        <f>IF(($CB99-SUM($T99:AD99))&gt;=$K99*0.7,$K99*0.7,($CB99-SUM($T99:AD99)))</f>
        <v>4340</v>
      </c>
      <c r="AF99" s="16">
        <f>IF(($CB99-SUM($T99:AE99))&gt;=$K99*0.7,$K99*0.7,($CB99-SUM($T99:AE99)))</f>
        <v>4340</v>
      </c>
      <c r="AG99" s="16">
        <f>IF(($CB99-SUM($T99:AF99))&gt;=$K99*0.7,$K99*0.7,($CB99-SUM($T99:AF99)))</f>
        <v>0</v>
      </c>
      <c r="AH99" s="16">
        <f>IF(($CB99-SUM($T99:AG99))&gt;=$K99*0.7,$K99*0.7,($CB99-SUM($T99:AG99)))</f>
        <v>0</v>
      </c>
      <c r="AI99" s="16">
        <f>IF(($CB99-SUM($T99:AH99))&gt;=$K99*0.7,$K99*0.7,($CB99-SUM($T99:AH99)))</f>
        <v>0</v>
      </c>
      <c r="AJ99" s="16">
        <f>IF(($CB99-SUM($T99:AI99))&gt;=$K99*0.7,$K99*0.7,($CB99-SUM($T99:AI99)))</f>
        <v>0</v>
      </c>
      <c r="AK99" s="16">
        <f>IF(($CB99-SUM($T99:AJ99))&gt;=$K99*0.7,$K99*0.7,($CB99-SUM($T99:AJ99)))</f>
        <v>0</v>
      </c>
      <c r="AL99" s="16">
        <f>IF(($CB99-SUM($T99:AK99))&gt;=$K99*0.7,$K99*0.7,($CB99-SUM($T99:AK99)))</f>
        <v>0</v>
      </c>
      <c r="AM99" s="16">
        <f>IF(($CB99-SUM($T99:AL99))&gt;=$K99*0.7,$K99*0.7,($CB99-SUM($T99:AL99)))</f>
        <v>0</v>
      </c>
      <c r="AN99" s="16">
        <f>IF(($CB99-SUM($T99:AM99))&gt;=$K99*0.7,$K99*0.7,($CB99-SUM($T99:AM99)))</f>
        <v>0</v>
      </c>
      <c r="AO99" s="16">
        <f>IF(($CB99-SUM($T99:AN99))&gt;=$K99*0.7,$K99*0.7,($CB99-SUM($T99:AN99)))</f>
        <v>0</v>
      </c>
      <c r="AP99" s="16">
        <f>IF(($CB99-SUM($T99:AO99))&gt;=$K99*0.7,$K99*0.7,($CB99-SUM($T99:AO99)))</f>
        <v>0</v>
      </c>
      <c r="AQ99" s="16">
        <f>IF(($CB99-SUM($T99:AP99))&gt;=$K99*0.7,$K99*0.7,($CB99-SUM($T99:AP99)))</f>
        <v>0</v>
      </c>
      <c r="AR99" s="16">
        <f>IF(($CB99-SUM($T99:AQ99))&gt;=$K99*0.7,$K99*0.7,($CB99-SUM($T99:AQ99)))</f>
        <v>0</v>
      </c>
      <c r="AS99" s="16">
        <f>IF(($CB99-SUM($T99:AR99))&gt;=$K99*0.7,$K99*0.7,($CB99-SUM($T99:AR99)))</f>
        <v>0</v>
      </c>
      <c r="AT99" s="16">
        <f>IF(($CB99-SUM($T99:AS99))&gt;=$K99*0.7,$K99*0.7,($CB99-SUM($T99:AS99)))</f>
        <v>0</v>
      </c>
      <c r="AU99" s="16">
        <f>IF(($CB99-SUM($T99:AT99))&gt;=$K99*0.7,$K99*0.7,($CB99-SUM($T99:AT99)))</f>
        <v>0</v>
      </c>
      <c r="AV99" s="16">
        <f>IF(($CB99-SUM($T99:AU99))&gt;=$K99*0.7,$K99*0.7,($CB99-SUM($T99:AU99)))</f>
        <v>0</v>
      </c>
      <c r="AW99" s="182">
        <f t="shared" si="10"/>
        <v>50220</v>
      </c>
      <c r="AX99" s="182">
        <f>IF(LinkRpt!B$4=LinkRpt!B$2,VLOOKUP(LinkRpt!$A95,Rpt,LinkRpt!B$2+1),"")</f>
        <v>50220</v>
      </c>
      <c r="AY99" s="182">
        <f>IF(LinkRpt!C$4=LinkRpt!C$2,VLOOKUP(LinkRpt!$A95,Rpt,LinkRpt!C$2+1),"")</f>
        <v>0</v>
      </c>
      <c r="AZ99" s="182">
        <f>IF(LinkRpt!D$4=LinkRpt!D$2,VLOOKUP(LinkRpt!$A95,Rpt,LinkRpt!D$2+1),"")</f>
        <v>0</v>
      </c>
      <c r="BA99" s="182" t="str">
        <f>IF(LinkRpt!E$4=LinkRpt!E$2,VLOOKUP(LinkRpt!$A95,Rpt,LinkRpt!E$2+1),"")</f>
        <v/>
      </c>
      <c r="BB99" s="182">
        <f>IF(LinkRpt!F$4=LinkRpt!F$2,VLOOKUP(LinkRpt!$A95,Rpt,LinkRpt!F$2+1),"")</f>
        <v>0</v>
      </c>
      <c r="BC99" s="182">
        <f>IF(LinkRpt!G$4=LinkRpt!G$2,VLOOKUP(LinkRpt!$A95,Rpt,LinkRpt!G$2+1),"")</f>
        <v>0</v>
      </c>
      <c r="BD99" s="182">
        <f>IF(LinkRpt!H$4=LinkRpt!H$2,VLOOKUP(LinkRpt!$A95,Rpt,LinkRpt!H$2+1),"")</f>
        <v>0</v>
      </c>
      <c r="BE99" s="182" t="str">
        <f>IF(LinkRpt!I$4=LinkRpt!I$2,VLOOKUP(LinkRpt!$A95,Rpt,LinkRpt!I$2+1),"")</f>
        <v/>
      </c>
      <c r="BF99" s="182" t="str">
        <f>IF(LinkRpt!J$4=LinkRpt!J$2,VLOOKUP(LinkRpt!$A95,Rpt,LinkRpt!J$2+1),"")</f>
        <v/>
      </c>
      <c r="BG99" s="182" t="str">
        <f>IF(LinkRpt!K$4=LinkRpt!K$2,VLOOKUP(LinkRpt!$A95,Rpt,LinkRpt!K$2+1),"")</f>
        <v/>
      </c>
      <c r="BH99" s="182" t="str">
        <f>IF(LinkRpt!L$4=LinkRpt!L$2,VLOOKUP(LinkRpt!$A95,Rpt,LinkRpt!L$2+1),"")</f>
        <v/>
      </c>
      <c r="BI99" s="182" t="str">
        <f>IF(LinkRpt!M$4=LinkRpt!M$2,VLOOKUP(LinkRpt!$A95,Rpt,LinkRpt!M$2+1),"")</f>
        <v/>
      </c>
      <c r="BJ99" s="182" t="str">
        <f>IF(LinkRpt!N$4=LinkRpt!N$2,VLOOKUP(LinkRpt!$A95,Rpt,LinkRpt!N$2+1),"")</f>
        <v/>
      </c>
      <c r="BK99" s="182" t="str">
        <f>IF(LinkRpt!O$4=LinkRpt!O$2,VLOOKUP(LinkRpt!$A95,Rpt,LinkRpt!O$2+1),"")</f>
        <v/>
      </c>
      <c r="BL99" s="182" t="str">
        <f>IF(LinkRpt!P$4=LinkRpt!P$2,VLOOKUP(LinkRpt!$A95,Rpt,LinkRpt!P$2+1),"")</f>
        <v/>
      </c>
      <c r="BM99" s="182" t="str">
        <f>IF(LinkRpt!Q$4=LinkRpt!Q$2,VLOOKUP(LinkRpt!$A95,Rpt,LinkRpt!Q$2+1),"")</f>
        <v/>
      </c>
      <c r="BN99" s="182" t="str">
        <f>IF(LinkRpt!R$4=LinkRpt!R$2,VLOOKUP(LinkRpt!$A95,Rpt,LinkRpt!R$2+1),"")</f>
        <v/>
      </c>
      <c r="BO99" s="182" t="str">
        <f>IF(LinkRpt!S$4=LinkRpt!S$2,VLOOKUP(LinkRpt!$A95,Rpt,LinkRpt!S$2+1),"")</f>
        <v/>
      </c>
      <c r="BP99" s="182" t="str">
        <f>IF(LinkRpt!T$4=LinkRpt!T$2,VLOOKUP(LinkRpt!$A95,Rpt,LinkRpt!T$2+1),"")</f>
        <v/>
      </c>
      <c r="BQ99" s="182" t="str">
        <f>IF(LinkRpt!U$4=LinkRpt!U$2,VLOOKUP(LinkRpt!$A95,Rpt,LinkRpt!U$2+1),"")</f>
        <v/>
      </c>
      <c r="BR99" s="182" t="str">
        <f>IF(LinkRpt!V$4=LinkRpt!V$2,VLOOKUP(LinkRpt!$A95,Rpt,LinkRpt!V$2+1),"")</f>
        <v/>
      </c>
      <c r="BS99" s="182" t="str">
        <f>IF(LinkRpt!W$4=LinkRpt!W$2,VLOOKUP(LinkRpt!$A95,Rpt,LinkRpt!W$2+1),"")</f>
        <v/>
      </c>
      <c r="BT99" s="182" t="str">
        <f>IF(LinkRpt!X$4=LinkRpt!X$2,VLOOKUP(LinkRpt!$A95,Rpt,LinkRpt!X$2+1),"")</f>
        <v/>
      </c>
      <c r="BU99" s="182" t="str">
        <f>IF(LinkRpt!Y$4=LinkRpt!Y$2,VLOOKUP(LinkRpt!$A95,Rpt,LinkRpt!Y$2+1),"")</f>
        <v/>
      </c>
      <c r="BV99" s="182" t="str">
        <f>IF(LinkRpt!Z$4=LinkRpt!Z$2,VLOOKUP(LinkRpt!$A95,Rpt,LinkRpt!Z$2+1),"")</f>
        <v/>
      </c>
      <c r="BW99" s="182" t="str">
        <f>IF(LinkRpt!AA$4=LinkRpt!AA$2,VLOOKUP(LinkRpt!$A95,Rpt,LinkRpt!AA$2+1),"")</f>
        <v/>
      </c>
      <c r="BX99" s="182" t="str">
        <f>IF(LinkRpt!AB$4=LinkRpt!AB$2,VLOOKUP(LinkRpt!$A95,Rpt,LinkRpt!AB$2+1),"")</f>
        <v/>
      </c>
      <c r="BY99" s="182" t="str">
        <f>IF(LinkRpt!AC$4=LinkRpt!AC$2,VLOOKUP(LinkRpt!$A95,Rpt,LinkRpt!AC$2+1),"")</f>
        <v/>
      </c>
      <c r="BZ99" s="182" t="str">
        <f>IF(LinkRpt!AD$4=LinkRpt!AD$2,VLOOKUP(LinkRpt!$A95,Rpt,LinkRpt!AD$2+1),"")</f>
        <v/>
      </c>
      <c r="CA99" s="182" t="str">
        <f>IF(LinkRpt!AE$4=LinkRpt!AE$2,VLOOKUP(LinkRpt!$A95,Rpt,LinkRpt!AE$2+1),"")</f>
        <v/>
      </c>
      <c r="CB99" s="182">
        <f t="shared" si="15"/>
        <v>50220</v>
      </c>
      <c r="CC99" s="15">
        <v>1500</v>
      </c>
      <c r="CD99" s="16">
        <v>1500</v>
      </c>
      <c r="CE99" s="15">
        <v>1000</v>
      </c>
      <c r="CF99" s="16">
        <v>1000</v>
      </c>
      <c r="CG99" s="15">
        <v>5000</v>
      </c>
      <c r="CH99" s="16">
        <v>5000</v>
      </c>
      <c r="CI99" s="15">
        <v>8000</v>
      </c>
      <c r="CJ99" s="16">
        <f>1500+0</f>
        <v>1500</v>
      </c>
      <c r="CK99" s="15"/>
      <c r="CL99" s="16"/>
      <c r="CM99" s="18">
        <v>4340</v>
      </c>
      <c r="CN99" s="16">
        <v>0</v>
      </c>
      <c r="CO99" s="18">
        <v>4340</v>
      </c>
      <c r="CP99" s="16">
        <v>0</v>
      </c>
      <c r="CQ99" s="18">
        <v>4340</v>
      </c>
      <c r="CR99" s="16">
        <v>0</v>
      </c>
      <c r="CS99" s="18">
        <v>4340</v>
      </c>
      <c r="CT99" s="16">
        <f>10840+13020</f>
        <v>23860</v>
      </c>
      <c r="CU99" s="18">
        <v>4340</v>
      </c>
      <c r="CV99" s="16">
        <v>4340</v>
      </c>
      <c r="CW99" s="18">
        <v>4340</v>
      </c>
      <c r="CX99" s="16">
        <v>4340</v>
      </c>
      <c r="CY99" s="18">
        <v>4340</v>
      </c>
      <c r="CZ99" s="16"/>
      <c r="DA99" s="18">
        <v>4340</v>
      </c>
      <c r="DB99" s="16"/>
      <c r="DC99" s="18">
        <v>4340</v>
      </c>
      <c r="DD99" s="16">
        <v>8680</v>
      </c>
      <c r="DE99" s="85"/>
      <c r="DF99" s="16"/>
      <c r="DG99" s="85"/>
      <c r="DH99" s="16"/>
      <c r="DI99" s="85"/>
      <c r="DJ99" s="16"/>
      <c r="DK99" s="82"/>
      <c r="DL99" s="85"/>
      <c r="DM99" s="16"/>
      <c r="DN99" s="85"/>
      <c r="DO99" s="16"/>
      <c r="DP99" s="85"/>
      <c r="DQ99" s="16"/>
      <c r="DR99" s="85"/>
      <c r="DS99" s="16"/>
      <c r="DT99" s="85"/>
      <c r="DU99" s="16"/>
      <c r="DV99" s="85"/>
      <c r="DW99" s="16"/>
      <c r="DX99" s="85"/>
      <c r="DY99" s="16"/>
      <c r="DZ99" s="85"/>
      <c r="EA99" s="16"/>
      <c r="EB99" s="85"/>
      <c r="EC99" s="16"/>
      <c r="ED99" s="85"/>
      <c r="EE99" s="16"/>
      <c r="EF99" s="85"/>
      <c r="EG99" s="16"/>
      <c r="EH99" s="17"/>
      <c r="EI99" s="16"/>
      <c r="EJ99" s="19"/>
      <c r="EK99" s="17"/>
      <c r="EL99" s="16"/>
      <c r="EM99" s="17"/>
      <c r="EN99" s="16"/>
      <c r="EO99" s="17"/>
      <c r="EP99" s="16"/>
      <c r="EQ99" s="17"/>
      <c r="ER99" s="16"/>
      <c r="ES99" s="17"/>
      <c r="ET99" s="16"/>
      <c r="EU99" s="17"/>
      <c r="EV99" s="16"/>
      <c r="EW99" s="15"/>
      <c r="EX99" s="16"/>
      <c r="EY99" s="15"/>
      <c r="EZ99" s="16"/>
      <c r="FA99" s="15"/>
      <c r="FB99" s="16"/>
      <c r="FC99" s="15"/>
      <c r="FD99" s="16"/>
      <c r="FE99" s="15"/>
      <c r="FF99" s="16"/>
      <c r="FG99" s="15"/>
      <c r="FH99" s="16"/>
      <c r="FI99" s="20">
        <f t="shared" si="11"/>
        <v>54560</v>
      </c>
      <c r="FJ99" s="20">
        <f t="shared" si="12"/>
        <v>50220</v>
      </c>
      <c r="FK99" s="21">
        <f t="shared" si="13"/>
        <v>4340</v>
      </c>
      <c r="FL99" s="1" t="str">
        <f t="shared" si="16"/>
        <v/>
      </c>
    </row>
    <row r="100" spans="1:168" ht="25.5" customHeight="1">
      <c r="A100" s="239">
        <v>2200092</v>
      </c>
      <c r="B100" s="25" t="s">
        <v>176</v>
      </c>
      <c r="C100" s="239" t="s">
        <v>177</v>
      </c>
      <c r="D100" s="9" t="s">
        <v>1414</v>
      </c>
      <c r="E100" s="9" t="s">
        <v>1412</v>
      </c>
      <c r="F100" s="10" t="s">
        <v>178</v>
      </c>
      <c r="G100" s="144"/>
      <c r="H100" s="160" t="s">
        <v>1419</v>
      </c>
      <c r="I100" s="318"/>
      <c r="J100" s="160"/>
      <c r="K100" s="12">
        <v>4600</v>
      </c>
      <c r="L100" s="160" t="s">
        <v>1564</v>
      </c>
      <c r="M100" s="246">
        <f t="shared" si="9"/>
        <v>44480</v>
      </c>
      <c r="N100" s="14">
        <f t="shared" si="14"/>
        <v>0</v>
      </c>
      <c r="O100" s="15">
        <v>1500</v>
      </c>
      <c r="P100" s="15">
        <v>1000</v>
      </c>
      <c r="Q100" s="15">
        <v>5000</v>
      </c>
      <c r="R100" s="15">
        <v>8000</v>
      </c>
      <c r="S100" s="182"/>
      <c r="T100" s="16">
        <v>1500</v>
      </c>
      <c r="U100" s="16">
        <v>1000</v>
      </c>
      <c r="V100" s="16">
        <v>5000</v>
      </c>
      <c r="W100" s="16">
        <v>8000</v>
      </c>
      <c r="X100" s="182"/>
      <c r="Y100" s="16">
        <f>IF(($CB100-SUM($T100:X100))&gt;=$K100*0.7,$K100*0.7,($CB100-SUM($T100:X100)))</f>
        <v>3220</v>
      </c>
      <c r="Z100" s="16">
        <f>IF(($CB100-SUM($T100:Y100))&gt;=$K100*0.7,$K100*0.7,($CB100-SUM($T100:Y100)))</f>
        <v>3220</v>
      </c>
      <c r="AA100" s="16">
        <f>IF(($CB100-SUM($T100:Z100))&gt;=$K100*0.7,$K100*0.7,($CB100-SUM($T100:Z100)))</f>
        <v>3220</v>
      </c>
      <c r="AB100" s="16">
        <f>IF(($CB100-SUM($T100:AA100))&gt;=$K100*0.7,$K100*0.7,($CB100-SUM($T100:AA100)))</f>
        <v>3220</v>
      </c>
      <c r="AC100" s="16">
        <f>IF(($CB100-SUM($T100:AB100))&gt;=$K100*0.7,$K100*0.7,($CB100-SUM($T100:AB100)))</f>
        <v>3220</v>
      </c>
      <c r="AD100" s="16">
        <f>IF(($CB100-SUM($T100:AC100))&gt;=$K100*0.7,$K100*0.7,($CB100-SUM($T100:AC100)))</f>
        <v>3220</v>
      </c>
      <c r="AE100" s="16">
        <f>IF(($CB100-SUM($T100:AD100))&gt;=$K100*0.7,$K100*0.7,($CB100-SUM($T100:AD100)))</f>
        <v>3220</v>
      </c>
      <c r="AF100" s="16">
        <f>IF(($CB100-SUM($T100:AE100))&gt;=$K100*0.7,$K100*0.7,($CB100-SUM($T100:AE100)))</f>
        <v>3220</v>
      </c>
      <c r="AG100" s="16">
        <f>IF(($CB100-SUM($T100:AF100))&gt;=$K100*0.7,$K100*0.7,($CB100-SUM($T100:AF100)))</f>
        <v>3220</v>
      </c>
      <c r="AH100" s="16">
        <f>IF(($CB100-SUM($T100:AG100))&gt;=$K100*0.7,$K100*0.7,($CB100-SUM($T100:AG100)))</f>
        <v>0</v>
      </c>
      <c r="AI100" s="16">
        <f>IF(($CB100-SUM($T100:AH100))&gt;=$K100*0.7,$K100*0.7,($CB100-SUM($T100:AH100)))</f>
        <v>0</v>
      </c>
      <c r="AJ100" s="16">
        <f>IF(($CB100-SUM($T100:AI100))&gt;=$K100*0.7,$K100*0.7,($CB100-SUM($T100:AI100)))</f>
        <v>0</v>
      </c>
      <c r="AK100" s="16">
        <f>IF(($CB100-SUM($T100:AJ100))&gt;=$K100*0.7,$K100*0.7,($CB100-SUM($T100:AJ100)))</f>
        <v>0</v>
      </c>
      <c r="AL100" s="16">
        <f>IF(($CB100-SUM($T100:AK100))&gt;=$K100*0.7,$K100*0.7,($CB100-SUM($T100:AK100)))</f>
        <v>0</v>
      </c>
      <c r="AM100" s="16">
        <f>IF(($CB100-SUM($T100:AL100))&gt;=$K100*0.7,$K100*0.7,($CB100-SUM($T100:AL100)))</f>
        <v>0</v>
      </c>
      <c r="AN100" s="16">
        <f>IF(($CB100-SUM($T100:AM100))&gt;=$K100*0.7,$K100*0.7,($CB100-SUM($T100:AM100)))</f>
        <v>0</v>
      </c>
      <c r="AO100" s="16">
        <f>IF(($CB100-SUM($T100:AN100))&gt;=$K100*0.7,$K100*0.7,($CB100-SUM($T100:AN100)))</f>
        <v>0</v>
      </c>
      <c r="AP100" s="16">
        <f>IF(($CB100-SUM($T100:AO100))&gt;=$K100*0.7,$K100*0.7,($CB100-SUM($T100:AO100)))</f>
        <v>0</v>
      </c>
      <c r="AQ100" s="16">
        <f>IF(($CB100-SUM($T100:AP100))&gt;=$K100*0.7,$K100*0.7,($CB100-SUM($T100:AP100)))</f>
        <v>0</v>
      </c>
      <c r="AR100" s="16">
        <f>IF(($CB100-SUM($T100:AQ100))&gt;=$K100*0.7,$K100*0.7,($CB100-SUM($T100:AQ100)))</f>
        <v>0</v>
      </c>
      <c r="AS100" s="16">
        <f>IF(($CB100-SUM($T100:AR100))&gt;=$K100*0.7,$K100*0.7,($CB100-SUM($T100:AR100)))</f>
        <v>0</v>
      </c>
      <c r="AT100" s="16">
        <f>IF(($CB100-SUM($T100:AS100))&gt;=$K100*0.7,$K100*0.7,($CB100-SUM($T100:AS100)))</f>
        <v>0</v>
      </c>
      <c r="AU100" s="16">
        <f>IF(($CB100-SUM($T100:AT100))&gt;=$K100*0.7,$K100*0.7,($CB100-SUM($T100:AT100)))</f>
        <v>0</v>
      </c>
      <c r="AV100" s="16">
        <f>IF(($CB100-SUM($T100:AU100))&gt;=$K100*0.7,$K100*0.7,($CB100-SUM($T100:AU100)))</f>
        <v>0</v>
      </c>
      <c r="AW100" s="182">
        <f t="shared" si="10"/>
        <v>44480</v>
      </c>
      <c r="AX100" s="182">
        <f>IF(LinkRpt!B$4=LinkRpt!B$2,VLOOKUP(LinkRpt!$A96,Rpt,LinkRpt!B$2+1),"")</f>
        <v>41260</v>
      </c>
      <c r="AY100" s="182">
        <f>IF(LinkRpt!C$4=LinkRpt!C$2,VLOOKUP(LinkRpt!$A96,Rpt,LinkRpt!C$2+1),"")</f>
        <v>3220</v>
      </c>
      <c r="AZ100" s="182">
        <f>IF(LinkRpt!D$4=LinkRpt!D$2,VLOOKUP(LinkRpt!$A96,Rpt,LinkRpt!D$2+1),"")</f>
        <v>0</v>
      </c>
      <c r="BA100" s="182" t="str">
        <f>IF(LinkRpt!E$4=LinkRpt!E$2,VLOOKUP(LinkRpt!$A96,Rpt,LinkRpt!E$2+1),"")</f>
        <v/>
      </c>
      <c r="BB100" s="182">
        <f>IF(LinkRpt!F$4=LinkRpt!F$2,VLOOKUP(LinkRpt!$A96,Rpt,LinkRpt!F$2+1),"")</f>
        <v>0</v>
      </c>
      <c r="BC100" s="182">
        <f>IF(LinkRpt!G$4=LinkRpt!G$2,VLOOKUP(LinkRpt!$A96,Rpt,LinkRpt!G$2+1),"")</f>
        <v>0</v>
      </c>
      <c r="BD100" s="182">
        <f>IF(LinkRpt!H$4=LinkRpt!H$2,VLOOKUP(LinkRpt!$A96,Rpt,LinkRpt!H$2+1),"")</f>
        <v>0</v>
      </c>
      <c r="BE100" s="182" t="str">
        <f>IF(LinkRpt!I$4=LinkRpt!I$2,VLOOKUP(LinkRpt!$A96,Rpt,LinkRpt!I$2+1),"")</f>
        <v/>
      </c>
      <c r="BF100" s="182" t="str">
        <f>IF(LinkRpt!J$4=LinkRpt!J$2,VLOOKUP(LinkRpt!$A96,Rpt,LinkRpt!J$2+1),"")</f>
        <v/>
      </c>
      <c r="BG100" s="182" t="str">
        <f>IF(LinkRpt!K$4=LinkRpt!K$2,VLOOKUP(LinkRpt!$A96,Rpt,LinkRpt!K$2+1),"")</f>
        <v/>
      </c>
      <c r="BH100" s="182" t="str">
        <f>IF(LinkRpt!L$4=LinkRpt!L$2,VLOOKUP(LinkRpt!$A96,Rpt,LinkRpt!L$2+1),"")</f>
        <v/>
      </c>
      <c r="BI100" s="182" t="str">
        <f>IF(LinkRpt!M$4=LinkRpt!M$2,VLOOKUP(LinkRpt!$A96,Rpt,LinkRpt!M$2+1),"")</f>
        <v/>
      </c>
      <c r="BJ100" s="182" t="str">
        <f>IF(LinkRpt!N$4=LinkRpt!N$2,VLOOKUP(LinkRpt!$A96,Rpt,LinkRpt!N$2+1),"")</f>
        <v/>
      </c>
      <c r="BK100" s="182" t="str">
        <f>IF(LinkRpt!O$4=LinkRpt!O$2,VLOOKUP(LinkRpt!$A96,Rpt,LinkRpt!O$2+1),"")</f>
        <v/>
      </c>
      <c r="BL100" s="182" t="str">
        <f>IF(LinkRpt!P$4=LinkRpt!P$2,VLOOKUP(LinkRpt!$A96,Rpt,LinkRpt!P$2+1),"")</f>
        <v/>
      </c>
      <c r="BM100" s="182" t="str">
        <f>IF(LinkRpt!Q$4=LinkRpt!Q$2,VLOOKUP(LinkRpt!$A96,Rpt,LinkRpt!Q$2+1),"")</f>
        <v/>
      </c>
      <c r="BN100" s="182" t="str">
        <f>IF(LinkRpt!R$4=LinkRpt!R$2,VLOOKUP(LinkRpt!$A96,Rpt,LinkRpt!R$2+1),"")</f>
        <v/>
      </c>
      <c r="BO100" s="182" t="str">
        <f>IF(LinkRpt!S$4=LinkRpt!S$2,VLOOKUP(LinkRpt!$A96,Rpt,LinkRpt!S$2+1),"")</f>
        <v/>
      </c>
      <c r="BP100" s="182" t="str">
        <f>IF(LinkRpt!T$4=LinkRpt!T$2,VLOOKUP(LinkRpt!$A96,Rpt,LinkRpt!T$2+1),"")</f>
        <v/>
      </c>
      <c r="BQ100" s="182" t="str">
        <f>IF(LinkRpt!U$4=LinkRpt!U$2,VLOOKUP(LinkRpt!$A96,Rpt,LinkRpt!U$2+1),"")</f>
        <v/>
      </c>
      <c r="BR100" s="182" t="str">
        <f>IF(LinkRpt!V$4=LinkRpt!V$2,VLOOKUP(LinkRpt!$A96,Rpt,LinkRpt!V$2+1),"")</f>
        <v/>
      </c>
      <c r="BS100" s="182" t="str">
        <f>IF(LinkRpt!W$4=LinkRpt!W$2,VLOOKUP(LinkRpt!$A96,Rpt,LinkRpt!W$2+1),"")</f>
        <v/>
      </c>
      <c r="BT100" s="182" t="str">
        <f>IF(LinkRpt!X$4=LinkRpt!X$2,VLOOKUP(LinkRpt!$A96,Rpt,LinkRpt!X$2+1),"")</f>
        <v/>
      </c>
      <c r="BU100" s="182" t="str">
        <f>IF(LinkRpt!Y$4=LinkRpt!Y$2,VLOOKUP(LinkRpt!$A96,Rpt,LinkRpt!Y$2+1),"")</f>
        <v/>
      </c>
      <c r="BV100" s="182" t="str">
        <f>IF(LinkRpt!Z$4=LinkRpt!Z$2,VLOOKUP(LinkRpt!$A96,Rpt,LinkRpt!Z$2+1),"")</f>
        <v/>
      </c>
      <c r="BW100" s="182" t="str">
        <f>IF(LinkRpt!AA$4=LinkRpt!AA$2,VLOOKUP(LinkRpt!$A96,Rpt,LinkRpt!AA$2+1),"")</f>
        <v/>
      </c>
      <c r="BX100" s="182" t="str">
        <f>IF(LinkRpt!AB$4=LinkRpt!AB$2,VLOOKUP(LinkRpt!$A96,Rpt,LinkRpt!AB$2+1),"")</f>
        <v/>
      </c>
      <c r="BY100" s="182" t="str">
        <f>IF(LinkRpt!AC$4=LinkRpt!AC$2,VLOOKUP(LinkRpt!$A96,Rpt,LinkRpt!AC$2+1),"")</f>
        <v/>
      </c>
      <c r="BZ100" s="182" t="str">
        <f>IF(LinkRpt!AD$4=LinkRpt!AD$2,VLOOKUP(LinkRpt!$A96,Rpt,LinkRpt!AD$2+1),"")</f>
        <v/>
      </c>
      <c r="CA100" s="182" t="str">
        <f>IF(LinkRpt!AE$4=LinkRpt!AE$2,VLOOKUP(LinkRpt!$A96,Rpt,LinkRpt!AE$2+1),"")</f>
        <v/>
      </c>
      <c r="CB100" s="182">
        <f t="shared" si="15"/>
        <v>44480</v>
      </c>
      <c r="CC100" s="15">
        <v>1500</v>
      </c>
      <c r="CD100" s="16">
        <v>1500</v>
      </c>
      <c r="CE100" s="15">
        <v>1000</v>
      </c>
      <c r="CF100" s="16">
        <v>1000</v>
      </c>
      <c r="CG100" s="15">
        <v>5000</v>
      </c>
      <c r="CH100" s="16">
        <v>5000</v>
      </c>
      <c r="CI100" s="15">
        <v>8000</v>
      </c>
      <c r="CJ100" s="16">
        <v>1500</v>
      </c>
      <c r="CK100" s="17"/>
      <c r="CL100" s="16"/>
      <c r="CM100" s="15"/>
      <c r="CN100" s="16"/>
      <c r="CO100" s="18">
        <v>3220</v>
      </c>
      <c r="CP100" s="16">
        <v>9720</v>
      </c>
      <c r="CQ100" s="18">
        <v>3220</v>
      </c>
      <c r="CR100" s="16">
        <v>3220</v>
      </c>
      <c r="CS100" s="18">
        <v>3220</v>
      </c>
      <c r="CT100" s="16">
        <v>3220</v>
      </c>
      <c r="CU100" s="18">
        <v>3220</v>
      </c>
      <c r="CV100" s="16">
        <v>3220</v>
      </c>
      <c r="CW100" s="18">
        <v>3220</v>
      </c>
      <c r="CX100" s="16">
        <v>3220</v>
      </c>
      <c r="CY100" s="18">
        <v>3220</v>
      </c>
      <c r="CZ100" s="16">
        <v>3220</v>
      </c>
      <c r="DA100" s="18">
        <v>3220</v>
      </c>
      <c r="DB100" s="16"/>
      <c r="DC100" s="18">
        <v>3220</v>
      </c>
      <c r="DD100" s="16">
        <v>6440</v>
      </c>
      <c r="DE100" s="18">
        <v>3220</v>
      </c>
      <c r="DF100" s="16"/>
      <c r="DG100" s="17"/>
      <c r="DH100" s="16"/>
      <c r="DI100" s="17"/>
      <c r="DJ100" s="16"/>
      <c r="DK100" s="82"/>
      <c r="DL100" s="85"/>
      <c r="DM100" s="16"/>
      <c r="DN100" s="85"/>
      <c r="DO100" s="16"/>
      <c r="DP100" s="85"/>
      <c r="DQ100" s="16"/>
      <c r="DR100" s="85"/>
      <c r="DS100" s="16"/>
      <c r="DT100" s="85"/>
      <c r="DU100" s="16"/>
      <c r="DV100" s="85"/>
      <c r="DW100" s="16"/>
      <c r="DX100" s="85"/>
      <c r="DY100" s="16"/>
      <c r="DZ100" s="85"/>
      <c r="EA100" s="16"/>
      <c r="EB100" s="85"/>
      <c r="EC100" s="16"/>
      <c r="ED100" s="85"/>
      <c r="EE100" s="16"/>
      <c r="EF100" s="85"/>
      <c r="EG100" s="16"/>
      <c r="EH100" s="17"/>
      <c r="EI100" s="16"/>
      <c r="EJ100" s="19"/>
      <c r="EK100" s="17"/>
      <c r="EL100" s="16"/>
      <c r="EM100" s="17"/>
      <c r="EN100" s="16"/>
      <c r="EO100" s="17"/>
      <c r="EP100" s="16"/>
      <c r="EQ100" s="17"/>
      <c r="ER100" s="16"/>
      <c r="ES100" s="17"/>
      <c r="ET100" s="16"/>
      <c r="EU100" s="17"/>
      <c r="EV100" s="16"/>
      <c r="EW100" s="15"/>
      <c r="EX100" s="16"/>
      <c r="EY100" s="15"/>
      <c r="EZ100" s="16"/>
      <c r="FA100" s="15"/>
      <c r="FB100" s="16"/>
      <c r="FC100" s="15"/>
      <c r="FD100" s="16"/>
      <c r="FE100" s="15"/>
      <c r="FF100" s="16"/>
      <c r="FG100" s="15"/>
      <c r="FH100" s="16"/>
      <c r="FI100" s="20">
        <f t="shared" si="11"/>
        <v>44480</v>
      </c>
      <c r="FJ100" s="20">
        <f t="shared" si="12"/>
        <v>41260</v>
      </c>
      <c r="FK100" s="21">
        <f t="shared" si="13"/>
        <v>3220</v>
      </c>
      <c r="FL100" s="1" t="str">
        <f t="shared" si="16"/>
        <v>X</v>
      </c>
    </row>
    <row r="101" spans="1:168" ht="25.5" customHeight="1">
      <c r="A101" s="239">
        <v>2200093</v>
      </c>
      <c r="B101" s="25" t="s">
        <v>694</v>
      </c>
      <c r="C101" s="239" t="s">
        <v>695</v>
      </c>
      <c r="D101" s="9" t="s">
        <v>1414</v>
      </c>
      <c r="E101" s="9" t="s">
        <v>1411</v>
      </c>
      <c r="F101" s="83" t="s">
        <v>696</v>
      </c>
      <c r="G101" s="89" t="s">
        <v>383</v>
      </c>
      <c r="H101" s="158" t="s">
        <v>1417</v>
      </c>
      <c r="I101" s="318"/>
      <c r="J101" s="158"/>
      <c r="K101" s="62">
        <v>6200</v>
      </c>
      <c r="L101" s="158" t="s">
        <v>1564</v>
      </c>
      <c r="M101" s="246">
        <f t="shared" si="9"/>
        <v>54560</v>
      </c>
      <c r="N101" s="14">
        <f t="shared" si="14"/>
        <v>0</v>
      </c>
      <c r="O101" s="15">
        <v>1500</v>
      </c>
      <c r="P101" s="15">
        <v>1000</v>
      </c>
      <c r="Q101" s="15">
        <v>5000</v>
      </c>
      <c r="R101" s="15">
        <v>8000</v>
      </c>
      <c r="S101" s="182"/>
      <c r="T101" s="16">
        <v>1500</v>
      </c>
      <c r="U101" s="16">
        <v>1000</v>
      </c>
      <c r="V101" s="16">
        <v>5000</v>
      </c>
      <c r="W101" s="16">
        <v>8000</v>
      </c>
      <c r="X101" s="182"/>
      <c r="Y101" s="16">
        <f>IF(($CB101-SUM($T101:X101))&gt;=$K101*0.7,$K101*0.7,($CB101-SUM($T101:X101)))</f>
        <v>4340</v>
      </c>
      <c r="Z101" s="16">
        <f>IF(($CB101-SUM($T101:Y101))&gt;=$K101*0.7,$K101*0.7,($CB101-SUM($T101:Y101)))</f>
        <v>4340</v>
      </c>
      <c r="AA101" s="16">
        <f>IF(($CB101-SUM($T101:Z101))&gt;=$K101*0.7,$K101*0.7,($CB101-SUM($T101:Z101)))</f>
        <v>4340</v>
      </c>
      <c r="AB101" s="16">
        <f>IF(($CB101-SUM($T101:AA101))&gt;=$K101*0.7,$K101*0.7,($CB101-SUM($T101:AA101)))</f>
        <v>4340</v>
      </c>
      <c r="AC101" s="16">
        <f>IF(($CB101-SUM($T101:AB101))&gt;=$K101*0.7,$K101*0.7,($CB101-SUM($T101:AB101)))</f>
        <v>4340</v>
      </c>
      <c r="AD101" s="16">
        <f>IF(($CB101-SUM($T101:AC101))&gt;=$K101*0.7,$K101*0.7,($CB101-SUM($T101:AC101)))</f>
        <v>4340</v>
      </c>
      <c r="AE101" s="16">
        <f>IF(($CB101-SUM($T101:AD101))&gt;=$K101*0.7,$K101*0.7,($CB101-SUM($T101:AD101)))</f>
        <v>4340</v>
      </c>
      <c r="AF101" s="16">
        <f>IF(($CB101-SUM($T101:AE101))&gt;=$K101*0.7,$K101*0.7,($CB101-SUM($T101:AE101)))</f>
        <v>4340</v>
      </c>
      <c r="AG101" s="16">
        <f>IF(($CB101-SUM($T101:AF101))&gt;=$K101*0.7,$K101*0.7,($CB101-SUM($T101:AF101)))</f>
        <v>4340</v>
      </c>
      <c r="AH101" s="16">
        <f>IF(($CB101-SUM($T101:AG101))&gt;=$K101*0.7,$K101*0.7,($CB101-SUM($T101:AG101)))</f>
        <v>0</v>
      </c>
      <c r="AI101" s="16">
        <f>IF(($CB101-SUM($T101:AH101))&gt;=$K101*0.7,$K101*0.7,($CB101-SUM($T101:AH101)))</f>
        <v>0</v>
      </c>
      <c r="AJ101" s="16">
        <f>IF(($CB101-SUM($T101:AI101))&gt;=$K101*0.7,$K101*0.7,($CB101-SUM($T101:AI101)))</f>
        <v>0</v>
      </c>
      <c r="AK101" s="16">
        <f>IF(($CB101-SUM($T101:AJ101))&gt;=$K101*0.7,$K101*0.7,($CB101-SUM($T101:AJ101)))</f>
        <v>0</v>
      </c>
      <c r="AL101" s="16">
        <f>IF(($CB101-SUM($T101:AK101))&gt;=$K101*0.7,$K101*0.7,($CB101-SUM($T101:AK101)))</f>
        <v>0</v>
      </c>
      <c r="AM101" s="16">
        <f>IF(($CB101-SUM($T101:AL101))&gt;=$K101*0.7,$K101*0.7,($CB101-SUM($T101:AL101)))</f>
        <v>0</v>
      </c>
      <c r="AN101" s="16">
        <f>IF(($CB101-SUM($T101:AM101))&gt;=$K101*0.7,$K101*0.7,($CB101-SUM($T101:AM101)))</f>
        <v>0</v>
      </c>
      <c r="AO101" s="16">
        <f>IF(($CB101-SUM($T101:AN101))&gt;=$K101*0.7,$K101*0.7,($CB101-SUM($T101:AN101)))</f>
        <v>0</v>
      </c>
      <c r="AP101" s="16">
        <f>IF(($CB101-SUM($T101:AO101))&gt;=$K101*0.7,$K101*0.7,($CB101-SUM($T101:AO101)))</f>
        <v>0</v>
      </c>
      <c r="AQ101" s="16">
        <f>IF(($CB101-SUM($T101:AP101))&gt;=$K101*0.7,$K101*0.7,($CB101-SUM($T101:AP101)))</f>
        <v>0</v>
      </c>
      <c r="AR101" s="16">
        <f>IF(($CB101-SUM($T101:AQ101))&gt;=$K101*0.7,$K101*0.7,($CB101-SUM($T101:AQ101)))</f>
        <v>0</v>
      </c>
      <c r="AS101" s="16">
        <f>IF(($CB101-SUM($T101:AR101))&gt;=$K101*0.7,$K101*0.7,($CB101-SUM($T101:AR101)))</f>
        <v>0</v>
      </c>
      <c r="AT101" s="16">
        <f>IF(($CB101-SUM($T101:AS101))&gt;=$K101*0.7,$K101*0.7,($CB101-SUM($T101:AS101)))</f>
        <v>0</v>
      </c>
      <c r="AU101" s="16">
        <f>IF(($CB101-SUM($T101:AT101))&gt;=$K101*0.7,$K101*0.7,($CB101-SUM($T101:AT101)))</f>
        <v>0</v>
      </c>
      <c r="AV101" s="16">
        <f>IF(($CB101-SUM($T101:AU101))&gt;=$K101*0.7,$K101*0.7,($CB101-SUM($T101:AU101)))</f>
        <v>0</v>
      </c>
      <c r="AW101" s="182">
        <f t="shared" si="10"/>
        <v>54560</v>
      </c>
      <c r="AX101" s="182">
        <f>IF(LinkRpt!B$4=LinkRpt!B$2,VLOOKUP(LinkRpt!$A97,Rpt,LinkRpt!B$2+1),"")</f>
        <v>54560</v>
      </c>
      <c r="AY101" s="182">
        <f>IF(LinkRpt!C$4=LinkRpt!C$2,VLOOKUP(LinkRpt!$A97,Rpt,LinkRpt!C$2+1),"")</f>
        <v>0</v>
      </c>
      <c r="AZ101" s="182">
        <f>IF(LinkRpt!D$4=LinkRpt!D$2,VLOOKUP(LinkRpt!$A97,Rpt,LinkRpt!D$2+1),"")</f>
        <v>0</v>
      </c>
      <c r="BA101" s="182" t="str">
        <f>IF(LinkRpt!E$4=LinkRpt!E$2,VLOOKUP(LinkRpt!$A97,Rpt,LinkRpt!E$2+1),"")</f>
        <v/>
      </c>
      <c r="BB101" s="182">
        <f>IF(LinkRpt!F$4=LinkRpt!F$2,VLOOKUP(LinkRpt!$A97,Rpt,LinkRpt!F$2+1),"")</f>
        <v>0</v>
      </c>
      <c r="BC101" s="182">
        <f>IF(LinkRpt!G$4=LinkRpt!G$2,VLOOKUP(LinkRpt!$A97,Rpt,LinkRpt!G$2+1),"")</f>
        <v>0</v>
      </c>
      <c r="BD101" s="182">
        <f>IF(LinkRpt!H$4=LinkRpt!H$2,VLOOKUP(LinkRpt!$A97,Rpt,LinkRpt!H$2+1),"")</f>
        <v>0</v>
      </c>
      <c r="BE101" s="182" t="str">
        <f>IF(LinkRpt!I$4=LinkRpt!I$2,VLOOKUP(LinkRpt!$A97,Rpt,LinkRpt!I$2+1),"")</f>
        <v/>
      </c>
      <c r="BF101" s="182" t="str">
        <f>IF(LinkRpt!J$4=LinkRpt!J$2,VLOOKUP(LinkRpt!$A97,Rpt,LinkRpt!J$2+1),"")</f>
        <v/>
      </c>
      <c r="BG101" s="182" t="str">
        <f>IF(LinkRpt!K$4=LinkRpt!K$2,VLOOKUP(LinkRpt!$A97,Rpt,LinkRpt!K$2+1),"")</f>
        <v/>
      </c>
      <c r="BH101" s="182" t="str">
        <f>IF(LinkRpt!L$4=LinkRpt!L$2,VLOOKUP(LinkRpt!$A97,Rpt,LinkRpt!L$2+1),"")</f>
        <v/>
      </c>
      <c r="BI101" s="182" t="str">
        <f>IF(LinkRpt!M$4=LinkRpt!M$2,VLOOKUP(LinkRpt!$A97,Rpt,LinkRpt!M$2+1),"")</f>
        <v/>
      </c>
      <c r="BJ101" s="182" t="str">
        <f>IF(LinkRpt!N$4=LinkRpt!N$2,VLOOKUP(LinkRpt!$A97,Rpt,LinkRpt!N$2+1),"")</f>
        <v/>
      </c>
      <c r="BK101" s="182" t="str">
        <f>IF(LinkRpt!O$4=LinkRpt!O$2,VLOOKUP(LinkRpt!$A97,Rpt,LinkRpt!O$2+1),"")</f>
        <v/>
      </c>
      <c r="BL101" s="182" t="str">
        <f>IF(LinkRpt!P$4=LinkRpt!P$2,VLOOKUP(LinkRpt!$A97,Rpt,LinkRpt!P$2+1),"")</f>
        <v/>
      </c>
      <c r="BM101" s="182" t="str">
        <f>IF(LinkRpt!Q$4=LinkRpt!Q$2,VLOOKUP(LinkRpt!$A97,Rpt,LinkRpt!Q$2+1),"")</f>
        <v/>
      </c>
      <c r="BN101" s="182" t="str">
        <f>IF(LinkRpt!R$4=LinkRpt!R$2,VLOOKUP(LinkRpt!$A97,Rpt,LinkRpt!R$2+1),"")</f>
        <v/>
      </c>
      <c r="BO101" s="182" t="str">
        <f>IF(LinkRpt!S$4=LinkRpt!S$2,VLOOKUP(LinkRpt!$A97,Rpt,LinkRpt!S$2+1),"")</f>
        <v/>
      </c>
      <c r="BP101" s="182" t="str">
        <f>IF(LinkRpt!T$4=LinkRpt!T$2,VLOOKUP(LinkRpt!$A97,Rpt,LinkRpt!T$2+1),"")</f>
        <v/>
      </c>
      <c r="BQ101" s="182" t="str">
        <f>IF(LinkRpt!U$4=LinkRpt!U$2,VLOOKUP(LinkRpt!$A97,Rpt,LinkRpt!U$2+1),"")</f>
        <v/>
      </c>
      <c r="BR101" s="182" t="str">
        <f>IF(LinkRpt!V$4=LinkRpt!V$2,VLOOKUP(LinkRpt!$A97,Rpt,LinkRpt!V$2+1),"")</f>
        <v/>
      </c>
      <c r="BS101" s="182" t="str">
        <f>IF(LinkRpt!W$4=LinkRpt!W$2,VLOOKUP(LinkRpt!$A97,Rpt,LinkRpt!W$2+1),"")</f>
        <v/>
      </c>
      <c r="BT101" s="182" t="str">
        <f>IF(LinkRpt!X$4=LinkRpt!X$2,VLOOKUP(LinkRpt!$A97,Rpt,LinkRpt!X$2+1),"")</f>
        <v/>
      </c>
      <c r="BU101" s="182" t="str">
        <f>IF(LinkRpt!Y$4=LinkRpt!Y$2,VLOOKUP(LinkRpt!$A97,Rpt,LinkRpt!Y$2+1),"")</f>
        <v/>
      </c>
      <c r="BV101" s="182" t="str">
        <f>IF(LinkRpt!Z$4=LinkRpt!Z$2,VLOOKUP(LinkRpt!$A97,Rpt,LinkRpt!Z$2+1),"")</f>
        <v/>
      </c>
      <c r="BW101" s="182" t="str">
        <f>IF(LinkRpt!AA$4=LinkRpt!AA$2,VLOOKUP(LinkRpt!$A97,Rpt,LinkRpt!AA$2+1),"")</f>
        <v/>
      </c>
      <c r="BX101" s="182" t="str">
        <f>IF(LinkRpt!AB$4=LinkRpt!AB$2,VLOOKUP(LinkRpt!$A97,Rpt,LinkRpt!AB$2+1),"")</f>
        <v/>
      </c>
      <c r="BY101" s="182" t="str">
        <f>IF(LinkRpt!AC$4=LinkRpt!AC$2,VLOOKUP(LinkRpt!$A97,Rpt,LinkRpt!AC$2+1),"")</f>
        <v/>
      </c>
      <c r="BZ101" s="182" t="str">
        <f>IF(LinkRpt!AD$4=LinkRpt!AD$2,VLOOKUP(LinkRpt!$A97,Rpt,LinkRpt!AD$2+1),"")</f>
        <v/>
      </c>
      <c r="CA101" s="182" t="str">
        <f>IF(LinkRpt!AE$4=LinkRpt!AE$2,VLOOKUP(LinkRpt!$A97,Rpt,LinkRpt!AE$2+1),"")</f>
        <v/>
      </c>
      <c r="CB101" s="182">
        <f t="shared" si="15"/>
        <v>54560</v>
      </c>
      <c r="CC101" s="15">
        <v>1500</v>
      </c>
      <c r="CD101" s="16">
        <v>1500</v>
      </c>
      <c r="CE101" s="15">
        <v>1000</v>
      </c>
      <c r="CF101" s="16">
        <v>1000</v>
      </c>
      <c r="CG101" s="15">
        <v>5000</v>
      </c>
      <c r="CH101" s="16">
        <v>5000</v>
      </c>
      <c r="CI101" s="15">
        <v>8000</v>
      </c>
      <c r="CJ101" s="16">
        <v>1500</v>
      </c>
      <c r="CK101" s="15"/>
      <c r="CL101" s="16"/>
      <c r="CM101" s="18">
        <v>4340</v>
      </c>
      <c r="CN101" s="16">
        <f>6500+4620</f>
        <v>11120</v>
      </c>
      <c r="CO101" s="18">
        <v>4340</v>
      </c>
      <c r="CP101" s="16">
        <f>4620+3780</f>
        <v>8400</v>
      </c>
      <c r="CQ101" s="18">
        <v>4340</v>
      </c>
      <c r="CR101" s="16">
        <v>0</v>
      </c>
      <c r="CS101" s="18">
        <v>4340</v>
      </c>
      <c r="CT101" s="16">
        <v>4340</v>
      </c>
      <c r="CU101" s="18">
        <v>4340</v>
      </c>
      <c r="CV101" s="16">
        <v>4340</v>
      </c>
      <c r="CW101" s="18">
        <v>4340</v>
      </c>
      <c r="CX101" s="16">
        <v>4340</v>
      </c>
      <c r="CY101" s="18">
        <v>4340</v>
      </c>
      <c r="CZ101" s="16">
        <v>4340</v>
      </c>
      <c r="DA101" s="18">
        <v>4340</v>
      </c>
      <c r="DB101" s="16">
        <v>4340</v>
      </c>
      <c r="DC101" s="18">
        <v>4340</v>
      </c>
      <c r="DD101" s="16">
        <v>4340</v>
      </c>
      <c r="DE101" s="85"/>
      <c r="DF101" s="16"/>
      <c r="DG101" s="85"/>
      <c r="DH101" s="16"/>
      <c r="DI101" s="85"/>
      <c r="DJ101" s="16"/>
      <c r="DK101" s="82"/>
      <c r="DL101" s="85"/>
      <c r="DM101" s="16"/>
      <c r="DN101" s="85"/>
      <c r="DO101" s="16"/>
      <c r="DP101" s="85"/>
      <c r="DQ101" s="16"/>
      <c r="DR101" s="85"/>
      <c r="DS101" s="16"/>
      <c r="DT101" s="85"/>
      <c r="DU101" s="16"/>
      <c r="DV101" s="85"/>
      <c r="DW101" s="16"/>
      <c r="DX101" s="85"/>
      <c r="DY101" s="16"/>
      <c r="DZ101" s="85"/>
      <c r="EA101" s="16"/>
      <c r="EB101" s="85"/>
      <c r="EC101" s="16"/>
      <c r="ED101" s="85"/>
      <c r="EE101" s="16"/>
      <c r="EF101" s="85"/>
      <c r="EG101" s="16"/>
      <c r="EH101" s="17"/>
      <c r="EI101" s="16"/>
      <c r="EJ101" s="19"/>
      <c r="EK101" s="17"/>
      <c r="EL101" s="16"/>
      <c r="EM101" s="17"/>
      <c r="EN101" s="16"/>
      <c r="EO101" s="17"/>
      <c r="EP101" s="16"/>
      <c r="EQ101" s="17"/>
      <c r="ER101" s="16"/>
      <c r="ES101" s="17"/>
      <c r="ET101" s="16"/>
      <c r="EU101" s="17"/>
      <c r="EV101" s="16"/>
      <c r="EW101" s="15"/>
      <c r="EX101" s="16"/>
      <c r="EY101" s="15"/>
      <c r="EZ101" s="16"/>
      <c r="FA101" s="15"/>
      <c r="FB101" s="16"/>
      <c r="FC101" s="15"/>
      <c r="FD101" s="16"/>
      <c r="FE101" s="15"/>
      <c r="FF101" s="16"/>
      <c r="FG101" s="15"/>
      <c r="FH101" s="16"/>
      <c r="FI101" s="20">
        <f t="shared" si="11"/>
        <v>54560</v>
      </c>
      <c r="FJ101" s="20">
        <f t="shared" si="12"/>
        <v>54560</v>
      </c>
      <c r="FK101" s="21">
        <f t="shared" si="13"/>
        <v>0</v>
      </c>
      <c r="FL101" s="1" t="str">
        <f t="shared" si="16"/>
        <v/>
      </c>
    </row>
    <row r="102" spans="1:168" ht="25.5" customHeight="1">
      <c r="A102" s="239">
        <v>2200094</v>
      </c>
      <c r="B102" s="25" t="s">
        <v>179</v>
      </c>
      <c r="C102" s="239" t="s">
        <v>180</v>
      </c>
      <c r="D102" s="9" t="s">
        <v>1414</v>
      </c>
      <c r="E102" s="9" t="s">
        <v>1412</v>
      </c>
      <c r="F102" s="10" t="s">
        <v>181</v>
      </c>
      <c r="G102" s="22"/>
      <c r="H102" s="24"/>
      <c r="I102" s="318"/>
      <c r="J102" s="24"/>
      <c r="K102" s="12">
        <v>6600</v>
      </c>
      <c r="L102" s="24" t="s">
        <v>1564</v>
      </c>
      <c r="M102" s="246">
        <f t="shared" si="9"/>
        <v>57080</v>
      </c>
      <c r="N102" s="14">
        <f t="shared" si="14"/>
        <v>4620</v>
      </c>
      <c r="O102" s="15">
        <v>1500</v>
      </c>
      <c r="P102" s="15">
        <v>1000</v>
      </c>
      <c r="Q102" s="15">
        <v>5000</v>
      </c>
      <c r="R102" s="15">
        <v>8000</v>
      </c>
      <c r="S102" s="182"/>
      <c r="T102" s="16">
        <v>1500</v>
      </c>
      <c r="U102" s="16">
        <v>1000</v>
      </c>
      <c r="V102" s="16">
        <v>5000</v>
      </c>
      <c r="W102" s="16">
        <v>8000</v>
      </c>
      <c r="X102" s="182"/>
      <c r="Y102" s="16">
        <f>IF(($CB102-SUM($T102:X102))&gt;=$K102*0.7,$K102*0.7,($CB102-SUM($T102:X102)))</f>
        <v>4620</v>
      </c>
      <c r="Z102" s="16">
        <f>IF(($CB102-SUM($T102:Y102))&gt;=$K102*0.7,$K102*0.7,($CB102-SUM($T102:Y102)))</f>
        <v>4620</v>
      </c>
      <c r="AA102" s="16">
        <f>IF(($CB102-SUM($T102:Z102))&gt;=$K102*0.7,$K102*0.7,($CB102-SUM($T102:Z102)))</f>
        <v>4620</v>
      </c>
      <c r="AB102" s="16">
        <f>IF(($CB102-SUM($T102:AA102))&gt;=$K102*0.7,$K102*0.7,($CB102-SUM($T102:AA102)))</f>
        <v>4620</v>
      </c>
      <c r="AC102" s="16">
        <f>IF(($CB102-SUM($T102:AB102))&gt;=$K102*0.7,$K102*0.7,($CB102-SUM($T102:AB102)))</f>
        <v>4620</v>
      </c>
      <c r="AD102" s="16">
        <f>IF(($CB102-SUM($T102:AC102))&gt;=$K102*0.7,$K102*0.7,($CB102-SUM($T102:AC102)))</f>
        <v>4620</v>
      </c>
      <c r="AE102" s="16">
        <f>IF(($CB102-SUM($T102:AD102))&gt;=$K102*0.7,$K102*0.7,($CB102-SUM($T102:AD102)))</f>
        <v>4620</v>
      </c>
      <c r="AF102" s="16">
        <f>IF(($CB102-SUM($T102:AE102))&gt;=$K102*0.7,$K102*0.7,($CB102-SUM($T102:AE102)))</f>
        <v>4620</v>
      </c>
      <c r="AG102" s="16">
        <f>IF(($CB102-SUM($T102:AF102))&gt;=$K102*0.7,$K102*0.7,($CB102-SUM($T102:AF102)))</f>
        <v>0</v>
      </c>
      <c r="AH102" s="16">
        <f>IF(($CB102-SUM($T102:AG102))&gt;=$K102*0.7,$K102*0.7,($CB102-SUM($T102:AG102)))</f>
        <v>0</v>
      </c>
      <c r="AI102" s="16">
        <f>IF(($CB102-SUM($T102:AH102))&gt;=$K102*0.7,$K102*0.7,($CB102-SUM($T102:AH102)))</f>
        <v>0</v>
      </c>
      <c r="AJ102" s="16">
        <f>IF(($CB102-SUM($T102:AI102))&gt;=$K102*0.7,$K102*0.7,($CB102-SUM($T102:AI102)))</f>
        <v>0</v>
      </c>
      <c r="AK102" s="16">
        <f>IF(($CB102-SUM($T102:AJ102))&gt;=$K102*0.7,$K102*0.7,($CB102-SUM($T102:AJ102)))</f>
        <v>0</v>
      </c>
      <c r="AL102" s="16">
        <f>IF(($CB102-SUM($T102:AK102))&gt;=$K102*0.7,$K102*0.7,($CB102-SUM($T102:AK102)))</f>
        <v>0</v>
      </c>
      <c r="AM102" s="16">
        <f>IF(($CB102-SUM($T102:AL102))&gt;=$K102*0.7,$K102*0.7,($CB102-SUM($T102:AL102)))</f>
        <v>0</v>
      </c>
      <c r="AN102" s="16">
        <f>IF(($CB102-SUM($T102:AM102))&gt;=$K102*0.7,$K102*0.7,($CB102-SUM($T102:AM102)))</f>
        <v>0</v>
      </c>
      <c r="AO102" s="16">
        <f>IF(($CB102-SUM($T102:AN102))&gt;=$K102*0.7,$K102*0.7,($CB102-SUM($T102:AN102)))</f>
        <v>0</v>
      </c>
      <c r="AP102" s="16">
        <f>IF(($CB102-SUM($T102:AO102))&gt;=$K102*0.7,$K102*0.7,($CB102-SUM($T102:AO102)))</f>
        <v>0</v>
      </c>
      <c r="AQ102" s="16">
        <f>IF(($CB102-SUM($T102:AP102))&gt;=$K102*0.7,$K102*0.7,($CB102-SUM($T102:AP102)))</f>
        <v>0</v>
      </c>
      <c r="AR102" s="16">
        <f>IF(($CB102-SUM($T102:AQ102))&gt;=$K102*0.7,$K102*0.7,($CB102-SUM($T102:AQ102)))</f>
        <v>0</v>
      </c>
      <c r="AS102" s="16">
        <f>IF(($CB102-SUM($T102:AR102))&gt;=$K102*0.7,$K102*0.7,($CB102-SUM($T102:AR102)))</f>
        <v>0</v>
      </c>
      <c r="AT102" s="16">
        <f>IF(($CB102-SUM($T102:AS102))&gt;=$K102*0.7,$K102*0.7,($CB102-SUM($T102:AS102)))</f>
        <v>0</v>
      </c>
      <c r="AU102" s="16">
        <f>IF(($CB102-SUM($T102:AT102))&gt;=$K102*0.7,$K102*0.7,($CB102-SUM($T102:AT102)))</f>
        <v>0</v>
      </c>
      <c r="AV102" s="16">
        <f>IF(($CB102-SUM($T102:AU102))&gt;=$K102*0.7,$K102*0.7,($CB102-SUM($T102:AU102)))</f>
        <v>0</v>
      </c>
      <c r="AW102" s="182">
        <f t="shared" si="10"/>
        <v>52460</v>
      </c>
      <c r="AX102" s="182">
        <f>IF(LinkRpt!B$4=LinkRpt!B$2,VLOOKUP(LinkRpt!$A98,Rpt,LinkRpt!B$2+1),"")</f>
        <v>52460</v>
      </c>
      <c r="AY102" s="182">
        <f>IF(LinkRpt!C$4=LinkRpt!C$2,VLOOKUP(LinkRpt!$A98,Rpt,LinkRpt!C$2+1),"")</f>
        <v>0</v>
      </c>
      <c r="AZ102" s="182">
        <f>IF(LinkRpt!D$4=LinkRpt!D$2,VLOOKUP(LinkRpt!$A98,Rpt,LinkRpt!D$2+1),"")</f>
        <v>0</v>
      </c>
      <c r="BA102" s="182" t="str">
        <f>IF(LinkRpt!E$4=LinkRpt!E$2,VLOOKUP(LinkRpt!$A98,Rpt,LinkRpt!E$2+1),"")</f>
        <v/>
      </c>
      <c r="BB102" s="182">
        <f>IF(LinkRpt!F$4=LinkRpt!F$2,VLOOKUP(LinkRpt!$A98,Rpt,LinkRpt!F$2+1),"")</f>
        <v>0</v>
      </c>
      <c r="BC102" s="182">
        <f>IF(LinkRpt!G$4=LinkRpt!G$2,VLOOKUP(LinkRpt!$A98,Rpt,LinkRpt!G$2+1),"")</f>
        <v>0</v>
      </c>
      <c r="BD102" s="182">
        <f>IF(LinkRpt!H$4=LinkRpt!H$2,VLOOKUP(LinkRpt!$A98,Rpt,LinkRpt!H$2+1),"")</f>
        <v>0</v>
      </c>
      <c r="BE102" s="182" t="str">
        <f>IF(LinkRpt!I$4=LinkRpt!I$2,VLOOKUP(LinkRpt!$A98,Rpt,LinkRpt!I$2+1),"")</f>
        <v/>
      </c>
      <c r="BF102" s="182" t="str">
        <f>IF(LinkRpt!J$4=LinkRpt!J$2,VLOOKUP(LinkRpt!$A98,Rpt,LinkRpt!J$2+1),"")</f>
        <v/>
      </c>
      <c r="BG102" s="182" t="str">
        <f>IF(LinkRpt!K$4=LinkRpt!K$2,VLOOKUP(LinkRpt!$A98,Rpt,LinkRpt!K$2+1),"")</f>
        <v/>
      </c>
      <c r="BH102" s="182" t="str">
        <f>IF(LinkRpt!L$4=LinkRpt!L$2,VLOOKUP(LinkRpt!$A98,Rpt,LinkRpt!L$2+1),"")</f>
        <v/>
      </c>
      <c r="BI102" s="182" t="str">
        <f>IF(LinkRpt!M$4=LinkRpt!M$2,VLOOKUP(LinkRpt!$A98,Rpt,LinkRpt!M$2+1),"")</f>
        <v/>
      </c>
      <c r="BJ102" s="182" t="str">
        <f>IF(LinkRpt!N$4=LinkRpt!N$2,VLOOKUP(LinkRpt!$A98,Rpt,LinkRpt!N$2+1),"")</f>
        <v/>
      </c>
      <c r="BK102" s="182" t="str">
        <f>IF(LinkRpt!O$4=LinkRpt!O$2,VLOOKUP(LinkRpt!$A98,Rpt,LinkRpt!O$2+1),"")</f>
        <v/>
      </c>
      <c r="BL102" s="182" t="str">
        <f>IF(LinkRpt!P$4=LinkRpt!P$2,VLOOKUP(LinkRpt!$A98,Rpt,LinkRpt!P$2+1),"")</f>
        <v/>
      </c>
      <c r="BM102" s="182" t="str">
        <f>IF(LinkRpt!Q$4=LinkRpt!Q$2,VLOOKUP(LinkRpt!$A98,Rpt,LinkRpt!Q$2+1),"")</f>
        <v/>
      </c>
      <c r="BN102" s="182" t="str">
        <f>IF(LinkRpt!R$4=LinkRpt!R$2,VLOOKUP(LinkRpt!$A98,Rpt,LinkRpt!R$2+1),"")</f>
        <v/>
      </c>
      <c r="BO102" s="182" t="str">
        <f>IF(LinkRpt!S$4=LinkRpt!S$2,VLOOKUP(LinkRpt!$A98,Rpt,LinkRpt!S$2+1),"")</f>
        <v/>
      </c>
      <c r="BP102" s="182" t="str">
        <f>IF(LinkRpt!T$4=LinkRpt!T$2,VLOOKUP(LinkRpt!$A98,Rpt,LinkRpt!T$2+1),"")</f>
        <v/>
      </c>
      <c r="BQ102" s="182" t="str">
        <f>IF(LinkRpt!U$4=LinkRpt!U$2,VLOOKUP(LinkRpt!$A98,Rpt,LinkRpt!U$2+1),"")</f>
        <v/>
      </c>
      <c r="BR102" s="182" t="str">
        <f>IF(LinkRpt!V$4=LinkRpt!V$2,VLOOKUP(LinkRpt!$A98,Rpt,LinkRpt!V$2+1),"")</f>
        <v/>
      </c>
      <c r="BS102" s="182" t="str">
        <f>IF(LinkRpt!W$4=LinkRpt!W$2,VLOOKUP(LinkRpt!$A98,Rpt,LinkRpt!W$2+1),"")</f>
        <v/>
      </c>
      <c r="BT102" s="182" t="str">
        <f>IF(LinkRpt!X$4=LinkRpt!X$2,VLOOKUP(LinkRpt!$A98,Rpt,LinkRpt!X$2+1),"")</f>
        <v/>
      </c>
      <c r="BU102" s="182" t="str">
        <f>IF(LinkRpt!Y$4=LinkRpt!Y$2,VLOOKUP(LinkRpt!$A98,Rpt,LinkRpt!Y$2+1),"")</f>
        <v/>
      </c>
      <c r="BV102" s="182" t="str">
        <f>IF(LinkRpt!Z$4=LinkRpt!Z$2,VLOOKUP(LinkRpt!$A98,Rpt,LinkRpt!Z$2+1),"")</f>
        <v/>
      </c>
      <c r="BW102" s="182" t="str">
        <f>IF(LinkRpt!AA$4=LinkRpt!AA$2,VLOOKUP(LinkRpt!$A98,Rpt,LinkRpt!AA$2+1),"")</f>
        <v/>
      </c>
      <c r="BX102" s="182" t="str">
        <f>IF(LinkRpt!AB$4=LinkRpt!AB$2,VLOOKUP(LinkRpt!$A98,Rpt,LinkRpt!AB$2+1),"")</f>
        <v/>
      </c>
      <c r="BY102" s="182" t="str">
        <f>IF(LinkRpt!AC$4=LinkRpt!AC$2,VLOOKUP(LinkRpt!$A98,Rpt,LinkRpt!AC$2+1),"")</f>
        <v/>
      </c>
      <c r="BZ102" s="182" t="str">
        <f>IF(LinkRpt!AD$4=LinkRpt!AD$2,VLOOKUP(LinkRpt!$A98,Rpt,LinkRpt!AD$2+1),"")</f>
        <v/>
      </c>
      <c r="CA102" s="182" t="str">
        <f>IF(LinkRpt!AE$4=LinkRpt!AE$2,VLOOKUP(LinkRpt!$A98,Rpt,LinkRpt!AE$2+1),"")</f>
        <v/>
      </c>
      <c r="CB102" s="182">
        <f t="shared" si="15"/>
        <v>52460</v>
      </c>
      <c r="CC102" s="15">
        <v>1500</v>
      </c>
      <c r="CD102" s="16">
        <v>1500</v>
      </c>
      <c r="CE102" s="15">
        <v>1000</v>
      </c>
      <c r="CF102" s="16">
        <v>1000</v>
      </c>
      <c r="CG102" s="15">
        <v>5000</v>
      </c>
      <c r="CH102" s="16">
        <v>5000</v>
      </c>
      <c r="CI102" s="15">
        <v>8000</v>
      </c>
      <c r="CJ102" s="16">
        <f>1500+0</f>
        <v>1500</v>
      </c>
      <c r="CK102" s="17"/>
      <c r="CL102" s="16"/>
      <c r="CM102" s="15"/>
      <c r="CN102" s="16"/>
      <c r="CO102" s="18">
        <v>4620</v>
      </c>
      <c r="CP102" s="16">
        <v>0</v>
      </c>
      <c r="CQ102" s="18">
        <v>4620</v>
      </c>
      <c r="CR102" s="16">
        <v>0</v>
      </c>
      <c r="CS102" s="18">
        <v>4620</v>
      </c>
      <c r="CT102" s="16">
        <v>0</v>
      </c>
      <c r="CU102" s="18">
        <v>4620</v>
      </c>
      <c r="CV102" s="16">
        <v>24980</v>
      </c>
      <c r="CW102" s="18">
        <v>4620</v>
      </c>
      <c r="CX102" s="16"/>
      <c r="CY102" s="18">
        <v>4620</v>
      </c>
      <c r="CZ102" s="16"/>
      <c r="DA102" s="18">
        <v>4620</v>
      </c>
      <c r="DB102" s="16"/>
      <c r="DC102" s="18">
        <v>4620</v>
      </c>
      <c r="DD102" s="16"/>
      <c r="DE102" s="18">
        <v>4620</v>
      </c>
      <c r="DF102" s="16">
        <v>18480</v>
      </c>
      <c r="DG102" s="17"/>
      <c r="DH102" s="16"/>
      <c r="DI102" s="17"/>
      <c r="DJ102" s="16"/>
      <c r="DK102" s="82"/>
      <c r="DL102" s="85"/>
      <c r="DM102" s="16"/>
      <c r="DN102" s="85"/>
      <c r="DO102" s="16"/>
      <c r="DP102" s="85"/>
      <c r="DQ102" s="16"/>
      <c r="DR102" s="85"/>
      <c r="DS102" s="16"/>
      <c r="DT102" s="85"/>
      <c r="DU102" s="16"/>
      <c r="DV102" s="85"/>
      <c r="DW102" s="16"/>
      <c r="DX102" s="85"/>
      <c r="DY102" s="16"/>
      <c r="DZ102" s="85"/>
      <c r="EA102" s="16"/>
      <c r="EB102" s="85"/>
      <c r="EC102" s="16"/>
      <c r="ED102" s="85"/>
      <c r="EE102" s="16"/>
      <c r="EF102" s="85"/>
      <c r="EG102" s="16"/>
      <c r="EH102" s="17"/>
      <c r="EI102" s="16"/>
      <c r="EJ102" s="19"/>
      <c r="EK102" s="17"/>
      <c r="EL102" s="16"/>
      <c r="EM102" s="17"/>
      <c r="EN102" s="16"/>
      <c r="EO102" s="17"/>
      <c r="EP102" s="16"/>
      <c r="EQ102" s="17"/>
      <c r="ER102" s="16"/>
      <c r="ES102" s="17"/>
      <c r="ET102" s="16"/>
      <c r="EU102" s="17"/>
      <c r="EV102" s="16"/>
      <c r="EW102" s="15"/>
      <c r="EX102" s="16"/>
      <c r="EY102" s="15"/>
      <c r="EZ102" s="16"/>
      <c r="FA102" s="15"/>
      <c r="FB102" s="16"/>
      <c r="FC102" s="15"/>
      <c r="FD102" s="16"/>
      <c r="FE102" s="15"/>
      <c r="FF102" s="16"/>
      <c r="FG102" s="15"/>
      <c r="FH102" s="16"/>
      <c r="FI102" s="20">
        <f t="shared" si="11"/>
        <v>57080</v>
      </c>
      <c r="FJ102" s="20">
        <f t="shared" si="12"/>
        <v>52460</v>
      </c>
      <c r="FK102" s="21">
        <f t="shared" si="13"/>
        <v>4620</v>
      </c>
      <c r="FL102" s="1" t="str">
        <f t="shared" si="16"/>
        <v/>
      </c>
    </row>
    <row r="103" spans="1:168" ht="25.5" customHeight="1">
      <c r="A103" s="239">
        <v>2200095</v>
      </c>
      <c r="B103" s="25" t="s">
        <v>697</v>
      </c>
      <c r="C103" s="239" t="s">
        <v>698</v>
      </c>
      <c r="D103" s="9" t="s">
        <v>1414</v>
      </c>
      <c r="E103" s="9" t="s">
        <v>1411</v>
      </c>
      <c r="F103" s="83" t="s">
        <v>699</v>
      </c>
      <c r="G103" s="144" t="s">
        <v>383</v>
      </c>
      <c r="H103" s="13" t="s">
        <v>1417</v>
      </c>
      <c r="I103" s="318"/>
      <c r="J103" s="13"/>
      <c r="K103" s="62">
        <v>6200</v>
      </c>
      <c r="L103" s="13" t="s">
        <v>1564</v>
      </c>
      <c r="M103" s="246">
        <f t="shared" si="9"/>
        <v>54560</v>
      </c>
      <c r="N103" s="14">
        <f t="shared" si="14"/>
        <v>4340</v>
      </c>
      <c r="O103" s="15">
        <v>1500</v>
      </c>
      <c r="P103" s="15">
        <v>1000</v>
      </c>
      <c r="Q103" s="15">
        <v>5000</v>
      </c>
      <c r="R103" s="15">
        <v>8000</v>
      </c>
      <c r="S103" s="182"/>
      <c r="T103" s="16">
        <v>1500</v>
      </c>
      <c r="U103" s="16">
        <v>1000</v>
      </c>
      <c r="V103" s="16">
        <v>5000</v>
      </c>
      <c r="W103" s="16">
        <v>8000</v>
      </c>
      <c r="X103" s="182"/>
      <c r="Y103" s="16">
        <f>IF(($CB103-SUM($T103:X103))&gt;=$K103*0.7,$K103*0.7,($CB103-SUM($T103:X103)))</f>
        <v>4340</v>
      </c>
      <c r="Z103" s="16">
        <f>IF(($CB103-SUM($T103:Y103))&gt;=$K103*0.7,$K103*0.7,($CB103-SUM($T103:Y103)))</f>
        <v>4340</v>
      </c>
      <c r="AA103" s="16">
        <f>IF(($CB103-SUM($T103:Z103))&gt;=$K103*0.7,$K103*0.7,($CB103-SUM($T103:Z103)))</f>
        <v>4340</v>
      </c>
      <c r="AB103" s="16">
        <f>IF(($CB103-SUM($T103:AA103))&gt;=$K103*0.7,$K103*0.7,($CB103-SUM($T103:AA103)))</f>
        <v>4340</v>
      </c>
      <c r="AC103" s="16">
        <f>IF(($CB103-SUM($T103:AB103))&gt;=$K103*0.7,$K103*0.7,($CB103-SUM($T103:AB103)))</f>
        <v>4340</v>
      </c>
      <c r="AD103" s="16">
        <f>IF(($CB103-SUM($T103:AC103))&gt;=$K103*0.7,$K103*0.7,($CB103-SUM($T103:AC103)))</f>
        <v>4340</v>
      </c>
      <c r="AE103" s="16">
        <f>IF(($CB103-SUM($T103:AD103))&gt;=$K103*0.7,$K103*0.7,($CB103-SUM($T103:AD103)))</f>
        <v>4340</v>
      </c>
      <c r="AF103" s="16">
        <f>IF(($CB103-SUM($T103:AE103))&gt;=$K103*0.7,$K103*0.7,($CB103-SUM($T103:AE103)))</f>
        <v>4340</v>
      </c>
      <c r="AG103" s="16">
        <f>IF(($CB103-SUM($T103:AF103))&gt;=$K103*0.7,$K103*0.7,($CB103-SUM($T103:AF103)))</f>
        <v>0</v>
      </c>
      <c r="AH103" s="16">
        <f>IF(($CB103-SUM($T103:AG103))&gt;=$K103*0.7,$K103*0.7,($CB103-SUM($T103:AG103)))</f>
        <v>0</v>
      </c>
      <c r="AI103" s="16">
        <f>IF(($CB103-SUM($T103:AH103))&gt;=$K103*0.7,$K103*0.7,($CB103-SUM($T103:AH103)))</f>
        <v>0</v>
      </c>
      <c r="AJ103" s="16">
        <f>IF(($CB103-SUM($T103:AI103))&gt;=$K103*0.7,$K103*0.7,($CB103-SUM($T103:AI103)))</f>
        <v>0</v>
      </c>
      <c r="AK103" s="16">
        <f>IF(($CB103-SUM($T103:AJ103))&gt;=$K103*0.7,$K103*0.7,($CB103-SUM($T103:AJ103)))</f>
        <v>0</v>
      </c>
      <c r="AL103" s="16">
        <f>IF(($CB103-SUM($T103:AK103))&gt;=$K103*0.7,$K103*0.7,($CB103-SUM($T103:AK103)))</f>
        <v>0</v>
      </c>
      <c r="AM103" s="16">
        <f>IF(($CB103-SUM($T103:AL103))&gt;=$K103*0.7,$K103*0.7,($CB103-SUM($T103:AL103)))</f>
        <v>0</v>
      </c>
      <c r="AN103" s="16">
        <f>IF(($CB103-SUM($T103:AM103))&gt;=$K103*0.7,$K103*0.7,($CB103-SUM($T103:AM103)))</f>
        <v>0</v>
      </c>
      <c r="AO103" s="16">
        <f>IF(($CB103-SUM($T103:AN103))&gt;=$K103*0.7,$K103*0.7,($CB103-SUM($T103:AN103)))</f>
        <v>0</v>
      </c>
      <c r="AP103" s="16">
        <f>IF(($CB103-SUM($T103:AO103))&gt;=$K103*0.7,$K103*0.7,($CB103-SUM($T103:AO103)))</f>
        <v>0</v>
      </c>
      <c r="AQ103" s="16">
        <f>IF(($CB103-SUM($T103:AP103))&gt;=$K103*0.7,$K103*0.7,($CB103-SUM($T103:AP103)))</f>
        <v>0</v>
      </c>
      <c r="AR103" s="16">
        <f>IF(($CB103-SUM($T103:AQ103))&gt;=$K103*0.7,$K103*0.7,($CB103-SUM($T103:AQ103)))</f>
        <v>0</v>
      </c>
      <c r="AS103" s="16">
        <f>IF(($CB103-SUM($T103:AR103))&gt;=$K103*0.7,$K103*0.7,($CB103-SUM($T103:AR103)))</f>
        <v>0</v>
      </c>
      <c r="AT103" s="16">
        <f>IF(($CB103-SUM($T103:AS103))&gt;=$K103*0.7,$K103*0.7,($CB103-SUM($T103:AS103)))</f>
        <v>0</v>
      </c>
      <c r="AU103" s="16">
        <f>IF(($CB103-SUM($T103:AT103))&gt;=$K103*0.7,$K103*0.7,($CB103-SUM($T103:AT103)))</f>
        <v>0</v>
      </c>
      <c r="AV103" s="16">
        <f>IF(($CB103-SUM($T103:AU103))&gt;=$K103*0.7,$K103*0.7,($CB103-SUM($T103:AU103)))</f>
        <v>0</v>
      </c>
      <c r="AW103" s="182">
        <f t="shared" si="10"/>
        <v>50220</v>
      </c>
      <c r="AX103" s="182">
        <f>IF(LinkRpt!B$4=LinkRpt!B$2,VLOOKUP(LinkRpt!$A99,Rpt,LinkRpt!B$2+1),"")</f>
        <v>50220</v>
      </c>
      <c r="AY103" s="182">
        <f>IF(LinkRpt!C$4=LinkRpt!C$2,VLOOKUP(LinkRpt!$A99,Rpt,LinkRpt!C$2+1),"")</f>
        <v>0</v>
      </c>
      <c r="AZ103" s="182">
        <f>IF(LinkRpt!D$4=LinkRpt!D$2,VLOOKUP(LinkRpt!$A99,Rpt,LinkRpt!D$2+1),"")</f>
        <v>0</v>
      </c>
      <c r="BA103" s="182" t="str">
        <f>IF(LinkRpt!E$4=LinkRpt!E$2,VLOOKUP(LinkRpt!$A99,Rpt,LinkRpt!E$2+1),"")</f>
        <v/>
      </c>
      <c r="BB103" s="182">
        <f>IF(LinkRpt!F$4=LinkRpt!F$2,VLOOKUP(LinkRpt!$A99,Rpt,LinkRpt!F$2+1),"")</f>
        <v>0</v>
      </c>
      <c r="BC103" s="182">
        <f>IF(LinkRpt!G$4=LinkRpt!G$2,VLOOKUP(LinkRpt!$A99,Rpt,LinkRpt!G$2+1),"")</f>
        <v>0</v>
      </c>
      <c r="BD103" s="182">
        <f>IF(LinkRpt!H$4=LinkRpt!H$2,VLOOKUP(LinkRpt!$A99,Rpt,LinkRpt!H$2+1),"")</f>
        <v>0</v>
      </c>
      <c r="BE103" s="182" t="str">
        <f>IF(LinkRpt!I$4=LinkRpt!I$2,VLOOKUP(LinkRpt!$A99,Rpt,LinkRpt!I$2+1),"")</f>
        <v/>
      </c>
      <c r="BF103" s="182" t="str">
        <f>IF(LinkRpt!J$4=LinkRpt!J$2,VLOOKUP(LinkRpt!$A99,Rpt,LinkRpt!J$2+1),"")</f>
        <v/>
      </c>
      <c r="BG103" s="182" t="str">
        <f>IF(LinkRpt!K$4=LinkRpt!K$2,VLOOKUP(LinkRpt!$A99,Rpt,LinkRpt!K$2+1),"")</f>
        <v/>
      </c>
      <c r="BH103" s="182" t="str">
        <f>IF(LinkRpt!L$4=LinkRpt!L$2,VLOOKUP(LinkRpt!$A99,Rpt,LinkRpt!L$2+1),"")</f>
        <v/>
      </c>
      <c r="BI103" s="182" t="str">
        <f>IF(LinkRpt!M$4=LinkRpt!M$2,VLOOKUP(LinkRpt!$A99,Rpt,LinkRpt!M$2+1),"")</f>
        <v/>
      </c>
      <c r="BJ103" s="182" t="str">
        <f>IF(LinkRpt!N$4=LinkRpt!N$2,VLOOKUP(LinkRpt!$A99,Rpt,LinkRpt!N$2+1),"")</f>
        <v/>
      </c>
      <c r="BK103" s="182" t="str">
        <f>IF(LinkRpt!O$4=LinkRpt!O$2,VLOOKUP(LinkRpt!$A99,Rpt,LinkRpt!O$2+1),"")</f>
        <v/>
      </c>
      <c r="BL103" s="182" t="str">
        <f>IF(LinkRpt!P$4=LinkRpt!P$2,VLOOKUP(LinkRpt!$A99,Rpt,LinkRpt!P$2+1),"")</f>
        <v/>
      </c>
      <c r="BM103" s="182" t="str">
        <f>IF(LinkRpt!Q$4=LinkRpt!Q$2,VLOOKUP(LinkRpt!$A99,Rpt,LinkRpt!Q$2+1),"")</f>
        <v/>
      </c>
      <c r="BN103" s="182" t="str">
        <f>IF(LinkRpt!R$4=LinkRpt!R$2,VLOOKUP(LinkRpt!$A99,Rpt,LinkRpt!R$2+1),"")</f>
        <v/>
      </c>
      <c r="BO103" s="182" t="str">
        <f>IF(LinkRpt!S$4=LinkRpt!S$2,VLOOKUP(LinkRpt!$A99,Rpt,LinkRpt!S$2+1),"")</f>
        <v/>
      </c>
      <c r="BP103" s="182" t="str">
        <f>IF(LinkRpt!T$4=LinkRpt!T$2,VLOOKUP(LinkRpt!$A99,Rpt,LinkRpt!T$2+1),"")</f>
        <v/>
      </c>
      <c r="BQ103" s="182" t="str">
        <f>IF(LinkRpt!U$4=LinkRpt!U$2,VLOOKUP(LinkRpt!$A99,Rpt,LinkRpt!U$2+1),"")</f>
        <v/>
      </c>
      <c r="BR103" s="182" t="str">
        <f>IF(LinkRpt!V$4=LinkRpt!V$2,VLOOKUP(LinkRpt!$A99,Rpt,LinkRpt!V$2+1),"")</f>
        <v/>
      </c>
      <c r="BS103" s="182" t="str">
        <f>IF(LinkRpt!W$4=LinkRpt!W$2,VLOOKUP(LinkRpt!$A99,Rpt,LinkRpt!W$2+1),"")</f>
        <v/>
      </c>
      <c r="BT103" s="182" t="str">
        <f>IF(LinkRpt!X$4=LinkRpt!X$2,VLOOKUP(LinkRpt!$A99,Rpt,LinkRpt!X$2+1),"")</f>
        <v/>
      </c>
      <c r="BU103" s="182" t="str">
        <f>IF(LinkRpt!Y$4=LinkRpt!Y$2,VLOOKUP(LinkRpt!$A99,Rpt,LinkRpt!Y$2+1),"")</f>
        <v/>
      </c>
      <c r="BV103" s="182" t="str">
        <f>IF(LinkRpt!Z$4=LinkRpt!Z$2,VLOOKUP(LinkRpt!$A99,Rpt,LinkRpt!Z$2+1),"")</f>
        <v/>
      </c>
      <c r="BW103" s="182" t="str">
        <f>IF(LinkRpt!AA$4=LinkRpt!AA$2,VLOOKUP(LinkRpt!$A99,Rpt,LinkRpt!AA$2+1),"")</f>
        <v/>
      </c>
      <c r="BX103" s="182" t="str">
        <f>IF(LinkRpt!AB$4=LinkRpt!AB$2,VLOOKUP(LinkRpt!$A99,Rpt,LinkRpt!AB$2+1),"")</f>
        <v/>
      </c>
      <c r="BY103" s="182" t="str">
        <f>IF(LinkRpt!AC$4=LinkRpt!AC$2,VLOOKUP(LinkRpt!$A99,Rpt,LinkRpt!AC$2+1),"")</f>
        <v/>
      </c>
      <c r="BZ103" s="182" t="str">
        <f>IF(LinkRpt!AD$4=LinkRpt!AD$2,VLOOKUP(LinkRpt!$A99,Rpt,LinkRpt!AD$2+1),"")</f>
        <v/>
      </c>
      <c r="CA103" s="182" t="str">
        <f>IF(LinkRpt!AE$4=LinkRpt!AE$2,VLOOKUP(LinkRpt!$A99,Rpt,LinkRpt!AE$2+1),"")</f>
        <v/>
      </c>
      <c r="CB103" s="182">
        <f t="shared" si="15"/>
        <v>50220</v>
      </c>
      <c r="CC103" s="15">
        <v>1500</v>
      </c>
      <c r="CD103" s="16">
        <v>1500</v>
      </c>
      <c r="CE103" s="15">
        <v>1000</v>
      </c>
      <c r="CF103" s="16">
        <v>1000</v>
      </c>
      <c r="CG103" s="15">
        <v>5000</v>
      </c>
      <c r="CH103" s="16">
        <v>5000</v>
      </c>
      <c r="CI103" s="15">
        <v>8000</v>
      </c>
      <c r="CJ103" s="16">
        <v>8000</v>
      </c>
      <c r="CK103" s="15"/>
      <c r="CL103" s="16"/>
      <c r="CM103" s="18">
        <v>4340</v>
      </c>
      <c r="CN103" s="16">
        <v>4620</v>
      </c>
      <c r="CO103" s="18">
        <v>4340</v>
      </c>
      <c r="CP103" s="16">
        <v>4620</v>
      </c>
      <c r="CQ103" s="18">
        <v>4340</v>
      </c>
      <c r="CR103" s="16">
        <v>4620</v>
      </c>
      <c r="CS103" s="18">
        <v>4340</v>
      </c>
      <c r="CT103" s="16">
        <v>4620</v>
      </c>
      <c r="CU103" s="18">
        <v>4340</v>
      </c>
      <c r="CV103" s="16"/>
      <c r="CW103" s="18">
        <v>4340</v>
      </c>
      <c r="CX103" s="16">
        <v>4620</v>
      </c>
      <c r="CY103" s="18">
        <v>4340</v>
      </c>
      <c r="CZ103" s="16">
        <v>4620</v>
      </c>
      <c r="DA103" s="18">
        <v>4340</v>
      </c>
      <c r="DB103" s="16">
        <v>7000</v>
      </c>
      <c r="DC103" s="18">
        <v>4340</v>
      </c>
      <c r="DD103" s="16"/>
      <c r="DE103" s="85"/>
      <c r="DF103" s="16"/>
      <c r="DG103" s="85"/>
      <c r="DH103" s="16"/>
      <c r="DI103" s="85"/>
      <c r="DJ103" s="16"/>
      <c r="DK103" s="82"/>
      <c r="DL103" s="85"/>
      <c r="DM103" s="16"/>
      <c r="DN103" s="85"/>
      <c r="DO103" s="16"/>
      <c r="DP103" s="85"/>
      <c r="DQ103" s="16"/>
      <c r="DR103" s="85"/>
      <c r="DS103" s="16"/>
      <c r="DT103" s="85"/>
      <c r="DU103" s="16"/>
      <c r="DV103" s="85"/>
      <c r="DW103" s="16"/>
      <c r="DX103" s="85"/>
      <c r="DY103" s="16"/>
      <c r="DZ103" s="85"/>
      <c r="EA103" s="16"/>
      <c r="EB103" s="85"/>
      <c r="EC103" s="16"/>
      <c r="ED103" s="85"/>
      <c r="EE103" s="16"/>
      <c r="EF103" s="85"/>
      <c r="EG103" s="16"/>
      <c r="EH103" s="17"/>
      <c r="EI103" s="16"/>
      <c r="EJ103" s="19"/>
      <c r="EK103" s="17"/>
      <c r="EL103" s="16"/>
      <c r="EM103" s="17"/>
      <c r="EN103" s="16"/>
      <c r="EO103" s="17"/>
      <c r="EP103" s="16"/>
      <c r="EQ103" s="17"/>
      <c r="ER103" s="16"/>
      <c r="ES103" s="17"/>
      <c r="ET103" s="16"/>
      <c r="EU103" s="17"/>
      <c r="EV103" s="16"/>
      <c r="EW103" s="15"/>
      <c r="EX103" s="16"/>
      <c r="EY103" s="15"/>
      <c r="EZ103" s="16"/>
      <c r="FA103" s="15"/>
      <c r="FB103" s="16"/>
      <c r="FC103" s="15"/>
      <c r="FD103" s="16"/>
      <c r="FE103" s="15"/>
      <c r="FF103" s="16"/>
      <c r="FG103" s="15"/>
      <c r="FH103" s="16"/>
      <c r="FI103" s="20">
        <f t="shared" si="11"/>
        <v>54560</v>
      </c>
      <c r="FJ103" s="20">
        <f t="shared" si="12"/>
        <v>50220</v>
      </c>
      <c r="FK103" s="21">
        <f t="shared" si="13"/>
        <v>4340</v>
      </c>
      <c r="FL103" s="1" t="str">
        <f t="shared" si="16"/>
        <v/>
      </c>
    </row>
    <row r="104" spans="1:168" ht="25.5" customHeight="1">
      <c r="A104" s="239">
        <v>2200096</v>
      </c>
      <c r="B104" s="25" t="s">
        <v>700</v>
      </c>
      <c r="C104" s="239" t="s">
        <v>701</v>
      </c>
      <c r="D104" s="9" t="s">
        <v>1414</v>
      </c>
      <c r="E104" s="9" t="s">
        <v>1411</v>
      </c>
      <c r="F104" s="83" t="s">
        <v>702</v>
      </c>
      <c r="G104" s="144" t="s">
        <v>383</v>
      </c>
      <c r="H104" s="13" t="s">
        <v>1417</v>
      </c>
      <c r="I104" s="318"/>
      <c r="J104" s="13"/>
      <c r="K104" s="62">
        <v>6200</v>
      </c>
      <c r="L104" s="13" t="s">
        <v>1564</v>
      </c>
      <c r="M104" s="246">
        <f t="shared" si="9"/>
        <v>54560</v>
      </c>
      <c r="N104" s="14">
        <f t="shared" si="14"/>
        <v>4340</v>
      </c>
      <c r="O104" s="15">
        <v>1500</v>
      </c>
      <c r="P104" s="15">
        <v>1000</v>
      </c>
      <c r="Q104" s="15">
        <v>5000</v>
      </c>
      <c r="R104" s="15">
        <v>8000</v>
      </c>
      <c r="S104" s="182"/>
      <c r="T104" s="16">
        <v>1500</v>
      </c>
      <c r="U104" s="16">
        <v>1000</v>
      </c>
      <c r="V104" s="16">
        <f>1500+3500</f>
        <v>5000</v>
      </c>
      <c r="W104" s="16">
        <v>8000</v>
      </c>
      <c r="X104" s="182"/>
      <c r="Y104" s="16">
        <f>IF(($CB104-SUM($T104:X104))&gt;=$K104*0.7,$K104*0.7,($CB104-SUM($T104:X104)))</f>
        <v>4340</v>
      </c>
      <c r="Z104" s="16">
        <f>IF(($CB104-SUM($T104:Y104))&gt;=$K104*0.7,$K104*0.7,($CB104-SUM($T104:Y104)))</f>
        <v>4340</v>
      </c>
      <c r="AA104" s="16">
        <f>IF(($CB104-SUM($T104:Z104))&gt;=$K104*0.7,$K104*0.7,($CB104-SUM($T104:Z104)))</f>
        <v>4340</v>
      </c>
      <c r="AB104" s="16">
        <f>IF(($CB104-SUM($T104:AA104))&gt;=$K104*0.7,$K104*0.7,($CB104-SUM($T104:AA104)))</f>
        <v>4340</v>
      </c>
      <c r="AC104" s="16">
        <f>IF(($CB104-SUM($T104:AB104))&gt;=$K104*0.7,$K104*0.7,($CB104-SUM($T104:AB104)))</f>
        <v>4340</v>
      </c>
      <c r="AD104" s="16">
        <f>IF(($CB104-SUM($T104:AC104))&gt;=$K104*0.7,$K104*0.7,($CB104-SUM($T104:AC104)))</f>
        <v>4340</v>
      </c>
      <c r="AE104" s="16">
        <f>IF(($CB104-SUM($T104:AD104))&gt;=$K104*0.7,$K104*0.7,($CB104-SUM($T104:AD104)))</f>
        <v>4340</v>
      </c>
      <c r="AF104" s="16">
        <f>IF(($CB104-SUM($T104:AE104))&gt;=$K104*0.7,$K104*0.7,($CB104-SUM($T104:AE104)))</f>
        <v>4340</v>
      </c>
      <c r="AG104" s="16">
        <f>IF(($CB104-SUM($T104:AF104))&gt;=$K104*0.7,$K104*0.7,($CB104-SUM($T104:AF104)))</f>
        <v>0</v>
      </c>
      <c r="AH104" s="16">
        <f>IF(($CB104-SUM($T104:AG104))&gt;=$K104*0.7,$K104*0.7,($CB104-SUM($T104:AG104)))</f>
        <v>0</v>
      </c>
      <c r="AI104" s="16">
        <f>IF(($CB104-SUM($T104:AH104))&gt;=$K104*0.7,$K104*0.7,($CB104-SUM($T104:AH104)))</f>
        <v>0</v>
      </c>
      <c r="AJ104" s="16">
        <f>IF(($CB104-SUM($T104:AI104))&gt;=$K104*0.7,$K104*0.7,($CB104-SUM($T104:AI104)))</f>
        <v>0</v>
      </c>
      <c r="AK104" s="16">
        <f>IF(($CB104-SUM($T104:AJ104))&gt;=$K104*0.7,$K104*0.7,($CB104-SUM($T104:AJ104)))</f>
        <v>0</v>
      </c>
      <c r="AL104" s="16">
        <f>IF(($CB104-SUM($T104:AK104))&gt;=$K104*0.7,$K104*0.7,($CB104-SUM($T104:AK104)))</f>
        <v>0</v>
      </c>
      <c r="AM104" s="16">
        <f>IF(($CB104-SUM($T104:AL104))&gt;=$K104*0.7,$K104*0.7,($CB104-SUM($T104:AL104)))</f>
        <v>0</v>
      </c>
      <c r="AN104" s="16">
        <f>IF(($CB104-SUM($T104:AM104))&gt;=$K104*0.7,$K104*0.7,($CB104-SUM($T104:AM104)))</f>
        <v>0</v>
      </c>
      <c r="AO104" s="16">
        <f>IF(($CB104-SUM($T104:AN104))&gt;=$K104*0.7,$K104*0.7,($CB104-SUM($T104:AN104)))</f>
        <v>0</v>
      </c>
      <c r="AP104" s="16">
        <f>IF(($CB104-SUM($T104:AO104))&gt;=$K104*0.7,$K104*0.7,($CB104-SUM($T104:AO104)))</f>
        <v>0</v>
      </c>
      <c r="AQ104" s="16">
        <f>IF(($CB104-SUM($T104:AP104))&gt;=$K104*0.7,$K104*0.7,($CB104-SUM($T104:AP104)))</f>
        <v>0</v>
      </c>
      <c r="AR104" s="16">
        <f>IF(($CB104-SUM($T104:AQ104))&gt;=$K104*0.7,$K104*0.7,($CB104-SUM($T104:AQ104)))</f>
        <v>0</v>
      </c>
      <c r="AS104" s="16">
        <f>IF(($CB104-SUM($T104:AR104))&gt;=$K104*0.7,$K104*0.7,($CB104-SUM($T104:AR104)))</f>
        <v>0</v>
      </c>
      <c r="AT104" s="16">
        <f>IF(($CB104-SUM($T104:AS104))&gt;=$K104*0.7,$K104*0.7,($CB104-SUM($T104:AS104)))</f>
        <v>0</v>
      </c>
      <c r="AU104" s="16">
        <f>IF(($CB104-SUM($T104:AT104))&gt;=$K104*0.7,$K104*0.7,($CB104-SUM($T104:AT104)))</f>
        <v>0</v>
      </c>
      <c r="AV104" s="16">
        <f>IF(($CB104-SUM($T104:AU104))&gt;=$K104*0.7,$K104*0.7,($CB104-SUM($T104:AU104)))</f>
        <v>0</v>
      </c>
      <c r="AW104" s="182">
        <f t="shared" si="10"/>
        <v>50220</v>
      </c>
      <c r="AX104" s="182">
        <f>IF(LinkRpt!B$4=LinkRpt!B$2,VLOOKUP(LinkRpt!$A100,Rpt,LinkRpt!B$2+1),"")</f>
        <v>50220</v>
      </c>
      <c r="AY104" s="182">
        <f>IF(LinkRpt!C$4=LinkRpt!C$2,VLOOKUP(LinkRpt!$A100,Rpt,LinkRpt!C$2+1),"")</f>
        <v>0</v>
      </c>
      <c r="AZ104" s="182">
        <f>IF(LinkRpt!D$4=LinkRpt!D$2,VLOOKUP(LinkRpt!$A100,Rpt,LinkRpt!D$2+1),"")</f>
        <v>0</v>
      </c>
      <c r="BA104" s="182" t="str">
        <f>IF(LinkRpt!E$4=LinkRpt!E$2,VLOOKUP(LinkRpt!$A100,Rpt,LinkRpt!E$2+1),"")</f>
        <v/>
      </c>
      <c r="BB104" s="182">
        <f>IF(LinkRpt!F$4=LinkRpt!F$2,VLOOKUP(LinkRpt!$A100,Rpt,LinkRpt!F$2+1),"")</f>
        <v>0</v>
      </c>
      <c r="BC104" s="182">
        <f>IF(LinkRpt!G$4=LinkRpt!G$2,VLOOKUP(LinkRpt!$A100,Rpt,LinkRpt!G$2+1),"")</f>
        <v>0</v>
      </c>
      <c r="BD104" s="182">
        <f>IF(LinkRpt!H$4=LinkRpt!H$2,VLOOKUP(LinkRpt!$A100,Rpt,LinkRpt!H$2+1),"")</f>
        <v>0</v>
      </c>
      <c r="BE104" s="182" t="str">
        <f>IF(LinkRpt!I$4=LinkRpt!I$2,VLOOKUP(LinkRpt!$A100,Rpt,LinkRpt!I$2+1),"")</f>
        <v/>
      </c>
      <c r="BF104" s="182" t="str">
        <f>IF(LinkRpt!J$4=LinkRpt!J$2,VLOOKUP(LinkRpt!$A100,Rpt,LinkRpt!J$2+1),"")</f>
        <v/>
      </c>
      <c r="BG104" s="182" t="str">
        <f>IF(LinkRpt!K$4=LinkRpt!K$2,VLOOKUP(LinkRpt!$A100,Rpt,LinkRpt!K$2+1),"")</f>
        <v/>
      </c>
      <c r="BH104" s="182" t="str">
        <f>IF(LinkRpt!L$4=LinkRpt!L$2,VLOOKUP(LinkRpt!$A100,Rpt,LinkRpt!L$2+1),"")</f>
        <v/>
      </c>
      <c r="BI104" s="182" t="str">
        <f>IF(LinkRpt!M$4=LinkRpt!M$2,VLOOKUP(LinkRpt!$A100,Rpt,LinkRpt!M$2+1),"")</f>
        <v/>
      </c>
      <c r="BJ104" s="182" t="str">
        <f>IF(LinkRpt!N$4=LinkRpt!N$2,VLOOKUP(LinkRpt!$A100,Rpt,LinkRpt!N$2+1),"")</f>
        <v/>
      </c>
      <c r="BK104" s="182" t="str">
        <f>IF(LinkRpt!O$4=LinkRpt!O$2,VLOOKUP(LinkRpt!$A100,Rpt,LinkRpt!O$2+1),"")</f>
        <v/>
      </c>
      <c r="BL104" s="182" t="str">
        <f>IF(LinkRpt!P$4=LinkRpt!P$2,VLOOKUP(LinkRpt!$A100,Rpt,LinkRpt!P$2+1),"")</f>
        <v/>
      </c>
      <c r="BM104" s="182" t="str">
        <f>IF(LinkRpt!Q$4=LinkRpt!Q$2,VLOOKUP(LinkRpt!$A100,Rpt,LinkRpt!Q$2+1),"")</f>
        <v/>
      </c>
      <c r="BN104" s="182" t="str">
        <f>IF(LinkRpt!R$4=LinkRpt!R$2,VLOOKUP(LinkRpt!$A100,Rpt,LinkRpt!R$2+1),"")</f>
        <v/>
      </c>
      <c r="BO104" s="182" t="str">
        <f>IF(LinkRpt!S$4=LinkRpt!S$2,VLOOKUP(LinkRpt!$A100,Rpt,LinkRpt!S$2+1),"")</f>
        <v/>
      </c>
      <c r="BP104" s="182" t="str">
        <f>IF(LinkRpt!T$4=LinkRpt!T$2,VLOOKUP(LinkRpt!$A100,Rpt,LinkRpt!T$2+1),"")</f>
        <v/>
      </c>
      <c r="BQ104" s="182" t="str">
        <f>IF(LinkRpt!U$4=LinkRpt!U$2,VLOOKUP(LinkRpt!$A100,Rpt,LinkRpt!U$2+1),"")</f>
        <v/>
      </c>
      <c r="BR104" s="182" t="str">
        <f>IF(LinkRpt!V$4=LinkRpt!V$2,VLOOKUP(LinkRpt!$A100,Rpt,LinkRpt!V$2+1),"")</f>
        <v/>
      </c>
      <c r="BS104" s="182" t="str">
        <f>IF(LinkRpt!W$4=LinkRpt!W$2,VLOOKUP(LinkRpt!$A100,Rpt,LinkRpt!W$2+1),"")</f>
        <v/>
      </c>
      <c r="BT104" s="182" t="str">
        <f>IF(LinkRpt!X$4=LinkRpt!X$2,VLOOKUP(LinkRpt!$A100,Rpt,LinkRpt!X$2+1),"")</f>
        <v/>
      </c>
      <c r="BU104" s="182" t="str">
        <f>IF(LinkRpt!Y$4=LinkRpt!Y$2,VLOOKUP(LinkRpt!$A100,Rpt,LinkRpt!Y$2+1),"")</f>
        <v/>
      </c>
      <c r="BV104" s="182" t="str">
        <f>IF(LinkRpt!Z$4=LinkRpt!Z$2,VLOOKUP(LinkRpt!$A100,Rpt,LinkRpt!Z$2+1),"")</f>
        <v/>
      </c>
      <c r="BW104" s="182" t="str">
        <f>IF(LinkRpt!AA$4=LinkRpt!AA$2,VLOOKUP(LinkRpt!$A100,Rpt,LinkRpt!AA$2+1),"")</f>
        <v/>
      </c>
      <c r="BX104" s="182" t="str">
        <f>IF(LinkRpt!AB$4=LinkRpt!AB$2,VLOOKUP(LinkRpt!$A100,Rpt,LinkRpt!AB$2+1),"")</f>
        <v/>
      </c>
      <c r="BY104" s="182" t="str">
        <f>IF(LinkRpt!AC$4=LinkRpt!AC$2,VLOOKUP(LinkRpt!$A100,Rpt,LinkRpt!AC$2+1),"")</f>
        <v/>
      </c>
      <c r="BZ104" s="182" t="str">
        <f>IF(LinkRpt!AD$4=LinkRpt!AD$2,VLOOKUP(LinkRpt!$A100,Rpt,LinkRpt!AD$2+1),"")</f>
        <v/>
      </c>
      <c r="CA104" s="182" t="str">
        <f>IF(LinkRpt!AE$4=LinkRpt!AE$2,VLOOKUP(LinkRpt!$A100,Rpt,LinkRpt!AE$2+1),"")</f>
        <v/>
      </c>
      <c r="CB104" s="182">
        <f t="shared" si="15"/>
        <v>50220</v>
      </c>
      <c r="CC104" s="15">
        <v>1500</v>
      </c>
      <c r="CD104" s="16">
        <v>1500</v>
      </c>
      <c r="CE104" s="15">
        <v>1000</v>
      </c>
      <c r="CF104" s="16">
        <v>1000</v>
      </c>
      <c r="CG104" s="15">
        <v>5000</v>
      </c>
      <c r="CH104" s="16">
        <f>1500+3500</f>
        <v>5000</v>
      </c>
      <c r="CI104" s="15">
        <v>8000</v>
      </c>
      <c r="CJ104" s="16">
        <v>1500</v>
      </c>
      <c r="CK104" s="15"/>
      <c r="CL104" s="16"/>
      <c r="CM104" s="18">
        <v>4340</v>
      </c>
      <c r="CN104" s="16">
        <f>6500+0</f>
        <v>6500</v>
      </c>
      <c r="CO104" s="18">
        <v>4340</v>
      </c>
      <c r="CP104" s="16">
        <v>0</v>
      </c>
      <c r="CQ104" s="18">
        <v>4340</v>
      </c>
      <c r="CR104" s="16">
        <f>8680+0</f>
        <v>8680</v>
      </c>
      <c r="CS104" s="18">
        <v>4340</v>
      </c>
      <c r="CT104" s="16">
        <v>8680</v>
      </c>
      <c r="CU104" s="18">
        <v>4340</v>
      </c>
      <c r="CV104" s="16"/>
      <c r="CW104" s="18">
        <v>4340</v>
      </c>
      <c r="CX104" s="16">
        <v>4340</v>
      </c>
      <c r="CY104" s="18">
        <v>4340</v>
      </c>
      <c r="CZ104" s="16">
        <v>4340</v>
      </c>
      <c r="DA104" s="18">
        <v>4340</v>
      </c>
      <c r="DB104" s="16">
        <v>4340</v>
      </c>
      <c r="DC104" s="18">
        <v>4340</v>
      </c>
      <c r="DD104" s="16">
        <v>4340</v>
      </c>
      <c r="DE104" s="85"/>
      <c r="DF104" s="16"/>
      <c r="DG104" s="85"/>
      <c r="DH104" s="16"/>
      <c r="DI104" s="85"/>
      <c r="DJ104" s="16"/>
      <c r="DK104" s="82"/>
      <c r="DL104" s="85"/>
      <c r="DM104" s="16"/>
      <c r="DN104" s="85"/>
      <c r="DO104" s="16"/>
      <c r="DP104" s="85"/>
      <c r="DQ104" s="16"/>
      <c r="DR104" s="85"/>
      <c r="DS104" s="16"/>
      <c r="DT104" s="85"/>
      <c r="DU104" s="16"/>
      <c r="DV104" s="85"/>
      <c r="DW104" s="16"/>
      <c r="DX104" s="85"/>
      <c r="DY104" s="16"/>
      <c r="DZ104" s="85"/>
      <c r="EA104" s="16"/>
      <c r="EB104" s="85"/>
      <c r="EC104" s="16"/>
      <c r="ED104" s="85"/>
      <c r="EE104" s="16"/>
      <c r="EF104" s="85"/>
      <c r="EG104" s="16"/>
      <c r="EH104" s="17"/>
      <c r="EI104" s="16"/>
      <c r="EJ104" s="19"/>
      <c r="EK104" s="17"/>
      <c r="EL104" s="16"/>
      <c r="EM104" s="17"/>
      <c r="EN104" s="16"/>
      <c r="EO104" s="17"/>
      <c r="EP104" s="16"/>
      <c r="EQ104" s="17"/>
      <c r="ER104" s="16"/>
      <c r="ES104" s="17"/>
      <c r="ET104" s="16"/>
      <c r="EU104" s="17"/>
      <c r="EV104" s="16"/>
      <c r="EW104" s="15"/>
      <c r="EX104" s="16"/>
      <c r="EY104" s="15"/>
      <c r="EZ104" s="16"/>
      <c r="FA104" s="15"/>
      <c r="FB104" s="16"/>
      <c r="FC104" s="15"/>
      <c r="FD104" s="16"/>
      <c r="FE104" s="15"/>
      <c r="FF104" s="16"/>
      <c r="FG104" s="15"/>
      <c r="FH104" s="16"/>
      <c r="FI104" s="20">
        <f t="shared" si="11"/>
        <v>54560</v>
      </c>
      <c r="FJ104" s="20">
        <f t="shared" si="12"/>
        <v>50220</v>
      </c>
      <c r="FK104" s="21">
        <f t="shared" si="13"/>
        <v>4340</v>
      </c>
      <c r="FL104" s="1" t="str">
        <f t="shared" si="16"/>
        <v/>
      </c>
    </row>
    <row r="105" spans="1:168" ht="25.5" customHeight="1">
      <c r="A105" s="239">
        <v>2200097</v>
      </c>
      <c r="B105" s="25" t="s">
        <v>182</v>
      </c>
      <c r="C105" s="239" t="s">
        <v>183</v>
      </c>
      <c r="D105" s="9" t="s">
        <v>1414</v>
      </c>
      <c r="E105" s="9" t="s">
        <v>1412</v>
      </c>
      <c r="F105" s="10" t="s">
        <v>184</v>
      </c>
      <c r="G105" s="144"/>
      <c r="H105" s="13"/>
      <c r="I105" s="318"/>
      <c r="J105" s="13"/>
      <c r="K105" s="12">
        <v>6600</v>
      </c>
      <c r="L105" s="13" t="s">
        <v>1564</v>
      </c>
      <c r="M105" s="246">
        <f t="shared" si="9"/>
        <v>57080</v>
      </c>
      <c r="N105" s="14">
        <f t="shared" si="14"/>
        <v>4620</v>
      </c>
      <c r="O105" s="15">
        <v>1500</v>
      </c>
      <c r="P105" s="15">
        <v>1000</v>
      </c>
      <c r="Q105" s="15">
        <v>5000</v>
      </c>
      <c r="R105" s="15">
        <v>8000</v>
      </c>
      <c r="S105" s="182"/>
      <c r="T105" s="16">
        <v>1500</v>
      </c>
      <c r="U105" s="16">
        <v>1000</v>
      </c>
      <c r="V105" s="16">
        <v>5000</v>
      </c>
      <c r="W105" s="16">
        <v>8000</v>
      </c>
      <c r="X105" s="182"/>
      <c r="Y105" s="16">
        <f>IF(($CB105-SUM($T105:X105))&gt;=$K105*0.7,$K105*0.7,($CB105-SUM($T105:X105)))</f>
        <v>4620</v>
      </c>
      <c r="Z105" s="16">
        <f>IF(($CB105-SUM($T105:Y105))&gt;=$K105*0.7,$K105*0.7,($CB105-SUM($T105:Y105)))</f>
        <v>4620</v>
      </c>
      <c r="AA105" s="16">
        <f>IF(($CB105-SUM($T105:Z105))&gt;=$K105*0.7,$K105*0.7,($CB105-SUM($T105:Z105)))</f>
        <v>4620</v>
      </c>
      <c r="AB105" s="16">
        <f>IF(($CB105-SUM($T105:AA105))&gt;=$K105*0.7,$K105*0.7,($CB105-SUM($T105:AA105)))</f>
        <v>4620</v>
      </c>
      <c r="AC105" s="16">
        <f>IF(($CB105-SUM($T105:AB105))&gt;=$K105*0.7,$K105*0.7,($CB105-SUM($T105:AB105)))</f>
        <v>4620</v>
      </c>
      <c r="AD105" s="16">
        <f>IF(($CB105-SUM($T105:AC105))&gt;=$K105*0.7,$K105*0.7,($CB105-SUM($T105:AC105)))</f>
        <v>4620</v>
      </c>
      <c r="AE105" s="16">
        <f>IF(($CB105-SUM($T105:AD105))&gt;=$K105*0.7,$K105*0.7,($CB105-SUM($T105:AD105)))</f>
        <v>4620</v>
      </c>
      <c r="AF105" s="16">
        <f>IF(($CB105-SUM($T105:AE105))&gt;=$K105*0.7,$K105*0.7,($CB105-SUM($T105:AE105)))</f>
        <v>4620</v>
      </c>
      <c r="AG105" s="16">
        <f>IF(($CB105-SUM($T105:AF105))&gt;=$K105*0.7,$K105*0.7,($CB105-SUM($T105:AF105)))</f>
        <v>0</v>
      </c>
      <c r="AH105" s="16">
        <f>IF(($CB105-SUM($T105:AG105))&gt;=$K105*0.7,$K105*0.7,($CB105-SUM($T105:AG105)))</f>
        <v>0</v>
      </c>
      <c r="AI105" s="16">
        <f>IF(($CB105-SUM($T105:AH105))&gt;=$K105*0.7,$K105*0.7,($CB105-SUM($T105:AH105)))</f>
        <v>0</v>
      </c>
      <c r="AJ105" s="16">
        <f>IF(($CB105-SUM($T105:AI105))&gt;=$K105*0.7,$K105*0.7,($CB105-SUM($T105:AI105)))</f>
        <v>0</v>
      </c>
      <c r="AK105" s="16">
        <f>IF(($CB105-SUM($T105:AJ105))&gt;=$K105*0.7,$K105*0.7,($CB105-SUM($T105:AJ105)))</f>
        <v>0</v>
      </c>
      <c r="AL105" s="16">
        <f>IF(($CB105-SUM($T105:AK105))&gt;=$K105*0.7,$K105*0.7,($CB105-SUM($T105:AK105)))</f>
        <v>0</v>
      </c>
      <c r="AM105" s="16">
        <f>IF(($CB105-SUM($T105:AL105))&gt;=$K105*0.7,$K105*0.7,($CB105-SUM($T105:AL105)))</f>
        <v>0</v>
      </c>
      <c r="AN105" s="16">
        <f>IF(($CB105-SUM($T105:AM105))&gt;=$K105*0.7,$K105*0.7,($CB105-SUM($T105:AM105)))</f>
        <v>0</v>
      </c>
      <c r="AO105" s="16">
        <f>IF(($CB105-SUM($T105:AN105))&gt;=$K105*0.7,$K105*0.7,($CB105-SUM($T105:AN105)))</f>
        <v>0</v>
      </c>
      <c r="AP105" s="16">
        <f>IF(($CB105-SUM($T105:AO105))&gt;=$K105*0.7,$K105*0.7,($CB105-SUM($T105:AO105)))</f>
        <v>0</v>
      </c>
      <c r="AQ105" s="16">
        <f>IF(($CB105-SUM($T105:AP105))&gt;=$K105*0.7,$K105*0.7,($CB105-SUM($T105:AP105)))</f>
        <v>0</v>
      </c>
      <c r="AR105" s="16">
        <f>IF(($CB105-SUM($T105:AQ105))&gt;=$K105*0.7,$K105*0.7,($CB105-SUM($T105:AQ105)))</f>
        <v>0</v>
      </c>
      <c r="AS105" s="16">
        <f>IF(($CB105-SUM($T105:AR105))&gt;=$K105*0.7,$K105*0.7,($CB105-SUM($T105:AR105)))</f>
        <v>0</v>
      </c>
      <c r="AT105" s="16">
        <f>IF(($CB105-SUM($T105:AS105))&gt;=$K105*0.7,$K105*0.7,($CB105-SUM($T105:AS105)))</f>
        <v>0</v>
      </c>
      <c r="AU105" s="16">
        <f>IF(($CB105-SUM($T105:AT105))&gt;=$K105*0.7,$K105*0.7,($CB105-SUM($T105:AT105)))</f>
        <v>0</v>
      </c>
      <c r="AV105" s="16">
        <f>IF(($CB105-SUM($T105:AU105))&gt;=$K105*0.7,$K105*0.7,($CB105-SUM($T105:AU105)))</f>
        <v>0</v>
      </c>
      <c r="AW105" s="182">
        <f t="shared" si="10"/>
        <v>52460</v>
      </c>
      <c r="AX105" s="182">
        <f>IF(LinkRpt!B$4=LinkRpt!B$2,VLOOKUP(LinkRpt!$A101,Rpt,LinkRpt!B$2+1),"")</f>
        <v>52460</v>
      </c>
      <c r="AY105" s="182">
        <f>IF(LinkRpt!C$4=LinkRpt!C$2,VLOOKUP(LinkRpt!$A101,Rpt,LinkRpt!C$2+1),"")</f>
        <v>0</v>
      </c>
      <c r="AZ105" s="182">
        <f>IF(LinkRpt!D$4=LinkRpt!D$2,VLOOKUP(LinkRpt!$A101,Rpt,LinkRpt!D$2+1),"")</f>
        <v>0</v>
      </c>
      <c r="BA105" s="182" t="str">
        <f>IF(LinkRpt!E$4=LinkRpt!E$2,VLOOKUP(LinkRpt!$A101,Rpt,LinkRpt!E$2+1),"")</f>
        <v/>
      </c>
      <c r="BB105" s="182">
        <f>IF(LinkRpt!F$4=LinkRpt!F$2,VLOOKUP(LinkRpt!$A101,Rpt,LinkRpt!F$2+1),"")</f>
        <v>0</v>
      </c>
      <c r="BC105" s="182">
        <f>IF(LinkRpt!G$4=LinkRpt!G$2,VLOOKUP(LinkRpt!$A101,Rpt,LinkRpt!G$2+1),"")</f>
        <v>0</v>
      </c>
      <c r="BD105" s="182">
        <f>IF(LinkRpt!H$4=LinkRpt!H$2,VLOOKUP(LinkRpt!$A101,Rpt,LinkRpt!H$2+1),"")</f>
        <v>0</v>
      </c>
      <c r="BE105" s="182" t="str">
        <f>IF(LinkRpt!I$4=LinkRpt!I$2,VLOOKUP(LinkRpt!$A101,Rpt,LinkRpt!I$2+1),"")</f>
        <v/>
      </c>
      <c r="BF105" s="182" t="str">
        <f>IF(LinkRpt!J$4=LinkRpt!J$2,VLOOKUP(LinkRpt!$A101,Rpt,LinkRpt!J$2+1),"")</f>
        <v/>
      </c>
      <c r="BG105" s="182" t="str">
        <f>IF(LinkRpt!K$4=LinkRpt!K$2,VLOOKUP(LinkRpt!$A101,Rpt,LinkRpt!K$2+1),"")</f>
        <v/>
      </c>
      <c r="BH105" s="182" t="str">
        <f>IF(LinkRpt!L$4=LinkRpt!L$2,VLOOKUP(LinkRpt!$A101,Rpt,LinkRpt!L$2+1),"")</f>
        <v/>
      </c>
      <c r="BI105" s="182" t="str">
        <f>IF(LinkRpt!M$4=LinkRpt!M$2,VLOOKUP(LinkRpt!$A101,Rpt,LinkRpt!M$2+1),"")</f>
        <v/>
      </c>
      <c r="BJ105" s="182" t="str">
        <f>IF(LinkRpt!N$4=LinkRpt!N$2,VLOOKUP(LinkRpt!$A101,Rpt,LinkRpt!N$2+1),"")</f>
        <v/>
      </c>
      <c r="BK105" s="182" t="str">
        <f>IF(LinkRpt!O$4=LinkRpt!O$2,VLOOKUP(LinkRpt!$A101,Rpt,LinkRpt!O$2+1),"")</f>
        <v/>
      </c>
      <c r="BL105" s="182" t="str">
        <f>IF(LinkRpt!P$4=LinkRpt!P$2,VLOOKUP(LinkRpt!$A101,Rpt,LinkRpt!P$2+1),"")</f>
        <v/>
      </c>
      <c r="BM105" s="182" t="str">
        <f>IF(LinkRpt!Q$4=LinkRpt!Q$2,VLOOKUP(LinkRpt!$A101,Rpt,LinkRpt!Q$2+1),"")</f>
        <v/>
      </c>
      <c r="BN105" s="182" t="str">
        <f>IF(LinkRpt!R$4=LinkRpt!R$2,VLOOKUP(LinkRpt!$A101,Rpt,LinkRpt!R$2+1),"")</f>
        <v/>
      </c>
      <c r="BO105" s="182" t="str">
        <f>IF(LinkRpt!S$4=LinkRpt!S$2,VLOOKUP(LinkRpt!$A101,Rpt,LinkRpt!S$2+1),"")</f>
        <v/>
      </c>
      <c r="BP105" s="182" t="str">
        <f>IF(LinkRpt!T$4=LinkRpt!T$2,VLOOKUP(LinkRpt!$A101,Rpt,LinkRpt!T$2+1),"")</f>
        <v/>
      </c>
      <c r="BQ105" s="182" t="str">
        <f>IF(LinkRpt!U$4=LinkRpt!U$2,VLOOKUP(LinkRpt!$A101,Rpt,LinkRpt!U$2+1),"")</f>
        <v/>
      </c>
      <c r="BR105" s="182" t="str">
        <f>IF(LinkRpt!V$4=LinkRpt!V$2,VLOOKUP(LinkRpt!$A101,Rpt,LinkRpt!V$2+1),"")</f>
        <v/>
      </c>
      <c r="BS105" s="182" t="str">
        <f>IF(LinkRpt!W$4=LinkRpt!W$2,VLOOKUP(LinkRpt!$A101,Rpt,LinkRpt!W$2+1),"")</f>
        <v/>
      </c>
      <c r="BT105" s="182" t="str">
        <f>IF(LinkRpt!X$4=LinkRpt!X$2,VLOOKUP(LinkRpt!$A101,Rpt,LinkRpt!X$2+1),"")</f>
        <v/>
      </c>
      <c r="BU105" s="182" t="str">
        <f>IF(LinkRpt!Y$4=LinkRpt!Y$2,VLOOKUP(LinkRpt!$A101,Rpt,LinkRpt!Y$2+1),"")</f>
        <v/>
      </c>
      <c r="BV105" s="182" t="str">
        <f>IF(LinkRpt!Z$4=LinkRpt!Z$2,VLOOKUP(LinkRpt!$A101,Rpt,LinkRpt!Z$2+1),"")</f>
        <v/>
      </c>
      <c r="BW105" s="182" t="str">
        <f>IF(LinkRpt!AA$4=LinkRpt!AA$2,VLOOKUP(LinkRpt!$A101,Rpt,LinkRpt!AA$2+1),"")</f>
        <v/>
      </c>
      <c r="BX105" s="182" t="str">
        <f>IF(LinkRpt!AB$4=LinkRpt!AB$2,VLOOKUP(LinkRpt!$A101,Rpt,LinkRpt!AB$2+1),"")</f>
        <v/>
      </c>
      <c r="BY105" s="182" t="str">
        <f>IF(LinkRpt!AC$4=LinkRpt!AC$2,VLOOKUP(LinkRpt!$A101,Rpt,LinkRpt!AC$2+1),"")</f>
        <v/>
      </c>
      <c r="BZ105" s="182" t="str">
        <f>IF(LinkRpt!AD$4=LinkRpt!AD$2,VLOOKUP(LinkRpt!$A101,Rpt,LinkRpt!AD$2+1),"")</f>
        <v/>
      </c>
      <c r="CA105" s="182" t="str">
        <f>IF(LinkRpt!AE$4=LinkRpt!AE$2,VLOOKUP(LinkRpt!$A101,Rpt,LinkRpt!AE$2+1),"")</f>
        <v/>
      </c>
      <c r="CB105" s="182">
        <f t="shared" si="15"/>
        <v>52460</v>
      </c>
      <c r="CC105" s="15">
        <v>1500</v>
      </c>
      <c r="CD105" s="16">
        <v>1500</v>
      </c>
      <c r="CE105" s="15">
        <v>1000</v>
      </c>
      <c r="CF105" s="16">
        <v>1000</v>
      </c>
      <c r="CG105" s="15">
        <v>5000</v>
      </c>
      <c r="CH105" s="16">
        <v>5000</v>
      </c>
      <c r="CI105" s="15">
        <v>8000</v>
      </c>
      <c r="CJ105" s="16">
        <f>1500+0</f>
        <v>1500</v>
      </c>
      <c r="CK105" s="17"/>
      <c r="CL105" s="16"/>
      <c r="CM105" s="15"/>
      <c r="CN105" s="16"/>
      <c r="CO105" s="18">
        <v>4620</v>
      </c>
      <c r="CP105" s="16">
        <v>4620</v>
      </c>
      <c r="CQ105" s="18">
        <v>4620</v>
      </c>
      <c r="CR105" s="16">
        <v>4620</v>
      </c>
      <c r="CS105" s="18">
        <v>4620</v>
      </c>
      <c r="CT105" s="16">
        <v>11120</v>
      </c>
      <c r="CU105" s="18">
        <v>4620</v>
      </c>
      <c r="CV105" s="16">
        <v>4620</v>
      </c>
      <c r="CW105" s="18">
        <v>4620</v>
      </c>
      <c r="CX105" s="16">
        <v>4620</v>
      </c>
      <c r="CY105" s="18">
        <v>4620</v>
      </c>
      <c r="CZ105" s="16"/>
      <c r="DA105" s="18">
        <v>4620</v>
      </c>
      <c r="DB105" s="16"/>
      <c r="DC105" s="18">
        <v>4620</v>
      </c>
      <c r="DD105" s="16"/>
      <c r="DE105" s="18">
        <v>4620</v>
      </c>
      <c r="DF105" s="16">
        <f>9240+4620</f>
        <v>13860</v>
      </c>
      <c r="DG105" s="17"/>
      <c r="DH105" s="16"/>
      <c r="DI105" s="17"/>
      <c r="DJ105" s="16"/>
      <c r="DK105" s="82"/>
      <c r="DL105" s="85"/>
      <c r="DM105" s="16"/>
      <c r="DN105" s="85"/>
      <c r="DO105" s="16"/>
      <c r="DP105" s="85"/>
      <c r="DQ105" s="16"/>
      <c r="DR105" s="85"/>
      <c r="DS105" s="16"/>
      <c r="DT105" s="85"/>
      <c r="DU105" s="16"/>
      <c r="DV105" s="85"/>
      <c r="DW105" s="16"/>
      <c r="DX105" s="85"/>
      <c r="DY105" s="16"/>
      <c r="DZ105" s="85"/>
      <c r="EA105" s="16"/>
      <c r="EB105" s="85"/>
      <c r="EC105" s="16"/>
      <c r="ED105" s="85"/>
      <c r="EE105" s="16"/>
      <c r="EF105" s="85"/>
      <c r="EG105" s="16"/>
      <c r="EH105" s="17"/>
      <c r="EI105" s="16"/>
      <c r="EJ105" s="19"/>
      <c r="EK105" s="17"/>
      <c r="EL105" s="16"/>
      <c r="EM105" s="17"/>
      <c r="EN105" s="16"/>
      <c r="EO105" s="17"/>
      <c r="EP105" s="16"/>
      <c r="EQ105" s="17"/>
      <c r="ER105" s="16"/>
      <c r="ES105" s="17"/>
      <c r="ET105" s="16"/>
      <c r="EU105" s="17"/>
      <c r="EV105" s="16"/>
      <c r="EW105" s="15"/>
      <c r="EX105" s="16"/>
      <c r="EY105" s="15"/>
      <c r="EZ105" s="16"/>
      <c r="FA105" s="15"/>
      <c r="FB105" s="16"/>
      <c r="FC105" s="15"/>
      <c r="FD105" s="16"/>
      <c r="FE105" s="15"/>
      <c r="FF105" s="16"/>
      <c r="FG105" s="15"/>
      <c r="FH105" s="16"/>
      <c r="FI105" s="20">
        <f t="shared" si="11"/>
        <v>57080</v>
      </c>
      <c r="FJ105" s="20">
        <f t="shared" si="12"/>
        <v>52460</v>
      </c>
      <c r="FK105" s="21">
        <f t="shared" si="13"/>
        <v>4620</v>
      </c>
      <c r="FL105" s="1" t="str">
        <f t="shared" si="16"/>
        <v/>
      </c>
    </row>
    <row r="106" spans="1:168" ht="25.5" customHeight="1">
      <c r="A106" s="239">
        <v>2200098</v>
      </c>
      <c r="B106" s="25" t="s">
        <v>185</v>
      </c>
      <c r="C106" s="239" t="s">
        <v>186</v>
      </c>
      <c r="D106" s="9" t="s">
        <v>1414</v>
      </c>
      <c r="E106" s="9" t="s">
        <v>1412</v>
      </c>
      <c r="F106" s="10" t="s">
        <v>187</v>
      </c>
      <c r="G106" s="22"/>
      <c r="H106" s="23" t="s">
        <v>1419</v>
      </c>
      <c r="I106" s="318"/>
      <c r="J106" s="23"/>
      <c r="K106" s="12">
        <v>4600</v>
      </c>
      <c r="L106" s="23" t="s">
        <v>1564</v>
      </c>
      <c r="M106" s="246">
        <f t="shared" si="9"/>
        <v>44480</v>
      </c>
      <c r="N106" s="14">
        <f t="shared" si="14"/>
        <v>3220</v>
      </c>
      <c r="O106" s="15">
        <v>1500</v>
      </c>
      <c r="P106" s="15">
        <v>1000</v>
      </c>
      <c r="Q106" s="15">
        <v>5000</v>
      </c>
      <c r="R106" s="15">
        <v>8000</v>
      </c>
      <c r="S106" s="182"/>
      <c r="T106" s="16">
        <v>1500</v>
      </c>
      <c r="U106" s="16">
        <v>1000</v>
      </c>
      <c r="V106" s="16">
        <v>5000</v>
      </c>
      <c r="W106" s="16">
        <v>8000</v>
      </c>
      <c r="X106" s="182"/>
      <c r="Y106" s="16">
        <f>IF(($CB106-SUM($T106:X106))&gt;=$K106*0.7,$K106*0.7,($CB106-SUM($T106:X106)))</f>
        <v>3220</v>
      </c>
      <c r="Z106" s="16">
        <f>IF(($CB106-SUM($T106:Y106))&gt;=$K106*0.7,$K106*0.7,($CB106-SUM($T106:Y106)))</f>
        <v>3220</v>
      </c>
      <c r="AA106" s="16">
        <f>IF(($CB106-SUM($T106:Z106))&gt;=$K106*0.7,$K106*0.7,($CB106-SUM($T106:Z106)))</f>
        <v>3220</v>
      </c>
      <c r="AB106" s="16">
        <f>IF(($CB106-SUM($T106:AA106))&gt;=$K106*0.7,$K106*0.7,($CB106-SUM($T106:AA106)))</f>
        <v>3220</v>
      </c>
      <c r="AC106" s="16">
        <f>IF(($CB106-SUM($T106:AB106))&gt;=$K106*0.7,$K106*0.7,($CB106-SUM($T106:AB106)))</f>
        <v>3220</v>
      </c>
      <c r="AD106" s="16">
        <f>IF(($CB106-SUM($T106:AC106))&gt;=$K106*0.7,$K106*0.7,($CB106-SUM($T106:AC106)))</f>
        <v>3220</v>
      </c>
      <c r="AE106" s="16">
        <f>IF(($CB106-SUM($T106:AD106))&gt;=$K106*0.7,$K106*0.7,($CB106-SUM($T106:AD106)))</f>
        <v>3220</v>
      </c>
      <c r="AF106" s="16">
        <f>IF(($CB106-SUM($T106:AE106))&gt;=$K106*0.7,$K106*0.7,($CB106-SUM($T106:AE106)))</f>
        <v>3220</v>
      </c>
      <c r="AG106" s="16">
        <f>IF(($CB106-SUM($T106:AF106))&gt;=$K106*0.7,$K106*0.7,($CB106-SUM($T106:AF106)))</f>
        <v>0</v>
      </c>
      <c r="AH106" s="16">
        <f>IF(($CB106-SUM($T106:AG106))&gt;=$K106*0.7,$K106*0.7,($CB106-SUM($T106:AG106)))</f>
        <v>0</v>
      </c>
      <c r="AI106" s="16">
        <f>IF(($CB106-SUM($T106:AH106))&gt;=$K106*0.7,$K106*0.7,($CB106-SUM($T106:AH106)))</f>
        <v>0</v>
      </c>
      <c r="AJ106" s="16">
        <f>IF(($CB106-SUM($T106:AI106))&gt;=$K106*0.7,$K106*0.7,($CB106-SUM($T106:AI106)))</f>
        <v>0</v>
      </c>
      <c r="AK106" s="16">
        <f>IF(($CB106-SUM($T106:AJ106))&gt;=$K106*0.7,$K106*0.7,($CB106-SUM($T106:AJ106)))</f>
        <v>0</v>
      </c>
      <c r="AL106" s="16">
        <f>IF(($CB106-SUM($T106:AK106))&gt;=$K106*0.7,$K106*0.7,($CB106-SUM($T106:AK106)))</f>
        <v>0</v>
      </c>
      <c r="AM106" s="16">
        <f>IF(($CB106-SUM($T106:AL106))&gt;=$K106*0.7,$K106*0.7,($CB106-SUM($T106:AL106)))</f>
        <v>0</v>
      </c>
      <c r="AN106" s="16">
        <f>IF(($CB106-SUM($T106:AM106))&gt;=$K106*0.7,$K106*0.7,($CB106-SUM($T106:AM106)))</f>
        <v>0</v>
      </c>
      <c r="AO106" s="16">
        <f>IF(($CB106-SUM($T106:AN106))&gt;=$K106*0.7,$K106*0.7,($CB106-SUM($T106:AN106)))</f>
        <v>0</v>
      </c>
      <c r="AP106" s="16">
        <f>IF(($CB106-SUM($T106:AO106))&gt;=$K106*0.7,$K106*0.7,($CB106-SUM($T106:AO106)))</f>
        <v>0</v>
      </c>
      <c r="AQ106" s="16">
        <f>IF(($CB106-SUM($T106:AP106))&gt;=$K106*0.7,$K106*0.7,($CB106-SUM($T106:AP106)))</f>
        <v>0</v>
      </c>
      <c r="AR106" s="16">
        <f>IF(($CB106-SUM($T106:AQ106))&gt;=$K106*0.7,$K106*0.7,($CB106-SUM($T106:AQ106)))</f>
        <v>0</v>
      </c>
      <c r="AS106" s="16">
        <f>IF(($CB106-SUM($T106:AR106))&gt;=$K106*0.7,$K106*0.7,($CB106-SUM($T106:AR106)))</f>
        <v>0</v>
      </c>
      <c r="AT106" s="16">
        <f>IF(($CB106-SUM($T106:AS106))&gt;=$K106*0.7,$K106*0.7,($CB106-SUM($T106:AS106)))</f>
        <v>0</v>
      </c>
      <c r="AU106" s="16">
        <f>IF(($CB106-SUM($T106:AT106))&gt;=$K106*0.7,$K106*0.7,($CB106-SUM($T106:AT106)))</f>
        <v>0</v>
      </c>
      <c r="AV106" s="16">
        <f>IF(($CB106-SUM($T106:AU106))&gt;=$K106*0.7,$K106*0.7,($CB106-SUM($T106:AU106)))</f>
        <v>0</v>
      </c>
      <c r="AW106" s="182">
        <f t="shared" si="10"/>
        <v>41260</v>
      </c>
      <c r="AX106" s="182">
        <f>IF(LinkRpt!B$4=LinkRpt!B$2,VLOOKUP(LinkRpt!$A102,Rpt,LinkRpt!B$2+1),"")</f>
        <v>41260</v>
      </c>
      <c r="AY106" s="182">
        <f>IF(LinkRpt!C$4=LinkRpt!C$2,VLOOKUP(LinkRpt!$A102,Rpt,LinkRpt!C$2+1),"")</f>
        <v>0</v>
      </c>
      <c r="AZ106" s="182">
        <f>IF(LinkRpt!D$4=LinkRpt!D$2,VLOOKUP(LinkRpt!$A102,Rpt,LinkRpt!D$2+1),"")</f>
        <v>0</v>
      </c>
      <c r="BA106" s="182" t="str">
        <f>IF(LinkRpt!E$4=LinkRpt!E$2,VLOOKUP(LinkRpt!$A102,Rpt,LinkRpt!E$2+1),"")</f>
        <v/>
      </c>
      <c r="BB106" s="182">
        <f>IF(LinkRpt!F$4=LinkRpt!F$2,VLOOKUP(LinkRpt!$A102,Rpt,LinkRpt!F$2+1),"")</f>
        <v>0</v>
      </c>
      <c r="BC106" s="182">
        <f>IF(LinkRpt!G$4=LinkRpt!G$2,VLOOKUP(LinkRpt!$A102,Rpt,LinkRpt!G$2+1),"")</f>
        <v>0</v>
      </c>
      <c r="BD106" s="182">
        <f>IF(LinkRpt!H$4=LinkRpt!H$2,VLOOKUP(LinkRpt!$A102,Rpt,LinkRpt!H$2+1),"")</f>
        <v>0</v>
      </c>
      <c r="BE106" s="182" t="str">
        <f>IF(LinkRpt!I$4=LinkRpt!I$2,VLOOKUP(LinkRpt!$A102,Rpt,LinkRpt!I$2+1),"")</f>
        <v/>
      </c>
      <c r="BF106" s="182" t="str">
        <f>IF(LinkRpt!J$4=LinkRpt!J$2,VLOOKUP(LinkRpt!$A102,Rpt,LinkRpt!J$2+1),"")</f>
        <v/>
      </c>
      <c r="BG106" s="182" t="str">
        <f>IF(LinkRpt!K$4=LinkRpt!K$2,VLOOKUP(LinkRpt!$A102,Rpt,LinkRpt!K$2+1),"")</f>
        <v/>
      </c>
      <c r="BH106" s="182" t="str">
        <f>IF(LinkRpt!L$4=LinkRpt!L$2,VLOOKUP(LinkRpt!$A102,Rpt,LinkRpt!L$2+1),"")</f>
        <v/>
      </c>
      <c r="BI106" s="182" t="str">
        <f>IF(LinkRpt!M$4=LinkRpt!M$2,VLOOKUP(LinkRpt!$A102,Rpt,LinkRpt!M$2+1),"")</f>
        <v/>
      </c>
      <c r="BJ106" s="182" t="str">
        <f>IF(LinkRpt!N$4=LinkRpt!N$2,VLOOKUP(LinkRpt!$A102,Rpt,LinkRpt!N$2+1),"")</f>
        <v/>
      </c>
      <c r="BK106" s="182" t="str">
        <f>IF(LinkRpt!O$4=LinkRpt!O$2,VLOOKUP(LinkRpt!$A102,Rpt,LinkRpt!O$2+1),"")</f>
        <v/>
      </c>
      <c r="BL106" s="182" t="str">
        <f>IF(LinkRpt!P$4=LinkRpt!P$2,VLOOKUP(LinkRpt!$A102,Rpt,LinkRpt!P$2+1),"")</f>
        <v/>
      </c>
      <c r="BM106" s="182" t="str">
        <f>IF(LinkRpt!Q$4=LinkRpt!Q$2,VLOOKUP(LinkRpt!$A102,Rpt,LinkRpt!Q$2+1),"")</f>
        <v/>
      </c>
      <c r="BN106" s="182" t="str">
        <f>IF(LinkRpt!R$4=LinkRpt!R$2,VLOOKUP(LinkRpt!$A102,Rpt,LinkRpt!R$2+1),"")</f>
        <v/>
      </c>
      <c r="BO106" s="182" t="str">
        <f>IF(LinkRpt!S$4=LinkRpt!S$2,VLOOKUP(LinkRpt!$A102,Rpt,LinkRpt!S$2+1),"")</f>
        <v/>
      </c>
      <c r="BP106" s="182" t="str">
        <f>IF(LinkRpt!T$4=LinkRpt!T$2,VLOOKUP(LinkRpt!$A102,Rpt,LinkRpt!T$2+1),"")</f>
        <v/>
      </c>
      <c r="BQ106" s="182" t="str">
        <f>IF(LinkRpt!U$4=LinkRpt!U$2,VLOOKUP(LinkRpt!$A102,Rpt,LinkRpt!U$2+1),"")</f>
        <v/>
      </c>
      <c r="BR106" s="182" t="str">
        <f>IF(LinkRpt!V$4=LinkRpt!V$2,VLOOKUP(LinkRpt!$A102,Rpt,LinkRpt!V$2+1),"")</f>
        <v/>
      </c>
      <c r="BS106" s="182" t="str">
        <f>IF(LinkRpt!W$4=LinkRpt!W$2,VLOOKUP(LinkRpt!$A102,Rpt,LinkRpt!W$2+1),"")</f>
        <v/>
      </c>
      <c r="BT106" s="182" t="str">
        <f>IF(LinkRpt!X$4=LinkRpt!X$2,VLOOKUP(LinkRpt!$A102,Rpt,LinkRpt!X$2+1),"")</f>
        <v/>
      </c>
      <c r="BU106" s="182" t="str">
        <f>IF(LinkRpt!Y$4=LinkRpt!Y$2,VLOOKUP(LinkRpt!$A102,Rpt,LinkRpt!Y$2+1),"")</f>
        <v/>
      </c>
      <c r="BV106" s="182" t="str">
        <f>IF(LinkRpt!Z$4=LinkRpt!Z$2,VLOOKUP(LinkRpt!$A102,Rpt,LinkRpt!Z$2+1),"")</f>
        <v/>
      </c>
      <c r="BW106" s="182" t="str">
        <f>IF(LinkRpt!AA$4=LinkRpt!AA$2,VLOOKUP(LinkRpt!$A102,Rpt,LinkRpt!AA$2+1),"")</f>
        <v/>
      </c>
      <c r="BX106" s="182" t="str">
        <f>IF(LinkRpt!AB$4=LinkRpt!AB$2,VLOOKUP(LinkRpt!$A102,Rpt,LinkRpt!AB$2+1),"")</f>
        <v/>
      </c>
      <c r="BY106" s="182" t="str">
        <f>IF(LinkRpt!AC$4=LinkRpt!AC$2,VLOOKUP(LinkRpt!$A102,Rpt,LinkRpt!AC$2+1),"")</f>
        <v/>
      </c>
      <c r="BZ106" s="182" t="str">
        <f>IF(LinkRpt!AD$4=LinkRpt!AD$2,VLOOKUP(LinkRpt!$A102,Rpt,LinkRpt!AD$2+1),"")</f>
        <v/>
      </c>
      <c r="CA106" s="182" t="str">
        <f>IF(LinkRpt!AE$4=LinkRpt!AE$2,VLOOKUP(LinkRpt!$A102,Rpt,LinkRpt!AE$2+1),"")</f>
        <v/>
      </c>
      <c r="CB106" s="182">
        <f t="shared" si="15"/>
        <v>41260</v>
      </c>
      <c r="CC106" s="15">
        <v>1500</v>
      </c>
      <c r="CD106" s="16">
        <v>1500</v>
      </c>
      <c r="CE106" s="15">
        <v>1000</v>
      </c>
      <c r="CF106" s="16">
        <v>1000</v>
      </c>
      <c r="CG106" s="15">
        <v>5000</v>
      </c>
      <c r="CH106" s="16">
        <v>5000</v>
      </c>
      <c r="CI106" s="15">
        <v>8000</v>
      </c>
      <c r="CJ106" s="16">
        <f>1500+0</f>
        <v>1500</v>
      </c>
      <c r="CK106" s="17"/>
      <c r="CL106" s="16"/>
      <c r="CM106" s="15"/>
      <c r="CN106" s="16"/>
      <c r="CO106" s="18">
        <v>3220</v>
      </c>
      <c r="CP106" s="16"/>
      <c r="CQ106" s="18">
        <v>3220</v>
      </c>
      <c r="CR106" s="16"/>
      <c r="CS106" s="18">
        <v>3220</v>
      </c>
      <c r="CT106" s="16"/>
      <c r="CU106" s="18">
        <v>3220</v>
      </c>
      <c r="CV106" s="16">
        <v>6500</v>
      </c>
      <c r="CW106" s="18">
        <v>3220</v>
      </c>
      <c r="CX106" s="16">
        <v>12880</v>
      </c>
      <c r="CY106" s="18">
        <v>3220</v>
      </c>
      <c r="CZ106" s="16"/>
      <c r="DA106" s="18">
        <v>3220</v>
      </c>
      <c r="DB106" s="16"/>
      <c r="DC106" s="18">
        <v>3220</v>
      </c>
      <c r="DD106" s="16"/>
      <c r="DE106" s="18">
        <v>3220</v>
      </c>
      <c r="DF106" s="16">
        <v>12880</v>
      </c>
      <c r="DG106" s="17"/>
      <c r="DH106" s="16"/>
      <c r="DI106" s="17"/>
      <c r="DJ106" s="16"/>
      <c r="DK106" s="82"/>
      <c r="DL106" s="85"/>
      <c r="DM106" s="16"/>
      <c r="DN106" s="85"/>
      <c r="DO106" s="16"/>
      <c r="DP106" s="85"/>
      <c r="DQ106" s="16"/>
      <c r="DR106" s="85"/>
      <c r="DS106" s="16"/>
      <c r="DT106" s="85"/>
      <c r="DU106" s="16"/>
      <c r="DV106" s="85"/>
      <c r="DW106" s="16"/>
      <c r="DX106" s="85"/>
      <c r="DY106" s="16"/>
      <c r="DZ106" s="85"/>
      <c r="EA106" s="16"/>
      <c r="EB106" s="85"/>
      <c r="EC106" s="16"/>
      <c r="ED106" s="85"/>
      <c r="EE106" s="16"/>
      <c r="EF106" s="85"/>
      <c r="EG106" s="16"/>
      <c r="EH106" s="17"/>
      <c r="EI106" s="16"/>
      <c r="EJ106" s="19"/>
      <c r="EK106" s="17"/>
      <c r="EL106" s="16"/>
      <c r="EM106" s="17"/>
      <c r="EN106" s="16"/>
      <c r="EO106" s="17"/>
      <c r="EP106" s="16"/>
      <c r="EQ106" s="17"/>
      <c r="ER106" s="16"/>
      <c r="ES106" s="17"/>
      <c r="ET106" s="16"/>
      <c r="EU106" s="17"/>
      <c r="EV106" s="16"/>
      <c r="EW106" s="15"/>
      <c r="EX106" s="16"/>
      <c r="EY106" s="15"/>
      <c r="EZ106" s="16"/>
      <c r="FA106" s="15"/>
      <c r="FB106" s="16"/>
      <c r="FC106" s="15"/>
      <c r="FD106" s="16"/>
      <c r="FE106" s="15"/>
      <c r="FF106" s="16"/>
      <c r="FG106" s="15"/>
      <c r="FH106" s="16"/>
      <c r="FI106" s="20">
        <f t="shared" si="11"/>
        <v>44480</v>
      </c>
      <c r="FJ106" s="20">
        <f t="shared" si="12"/>
        <v>41260</v>
      </c>
      <c r="FK106" s="21">
        <f t="shared" si="13"/>
        <v>3220</v>
      </c>
      <c r="FL106" s="1" t="str">
        <f t="shared" si="16"/>
        <v/>
      </c>
    </row>
    <row r="107" spans="1:168" ht="25.5" customHeight="1">
      <c r="A107" s="239">
        <v>2200099</v>
      </c>
      <c r="B107" s="25" t="s">
        <v>188</v>
      </c>
      <c r="C107" s="239" t="s">
        <v>189</v>
      </c>
      <c r="D107" s="9" t="s">
        <v>1414</v>
      </c>
      <c r="E107" s="9" t="s">
        <v>1412</v>
      </c>
      <c r="F107" s="10" t="s">
        <v>190</v>
      </c>
      <c r="G107" s="22"/>
      <c r="H107" s="156"/>
      <c r="I107" s="318"/>
      <c r="J107" s="156"/>
      <c r="K107" s="12">
        <v>6600</v>
      </c>
      <c r="L107" s="156" t="s">
        <v>1564</v>
      </c>
      <c r="M107" s="246">
        <f t="shared" si="9"/>
        <v>57080</v>
      </c>
      <c r="N107" s="14">
        <f t="shared" si="14"/>
        <v>0</v>
      </c>
      <c r="O107" s="15">
        <v>1500</v>
      </c>
      <c r="P107" s="15">
        <v>1000</v>
      </c>
      <c r="Q107" s="15">
        <v>5000</v>
      </c>
      <c r="R107" s="15">
        <v>8000</v>
      </c>
      <c r="S107" s="182"/>
      <c r="T107" s="16">
        <v>1500</v>
      </c>
      <c r="U107" s="16">
        <v>1000</v>
      </c>
      <c r="V107" s="16">
        <v>5000</v>
      </c>
      <c r="W107" s="16">
        <v>8000</v>
      </c>
      <c r="X107" s="182"/>
      <c r="Y107" s="16">
        <f>IF(($CB107-SUM($T107:X107))&gt;=$K107*0.7,$K107*0.7,($CB107-SUM($T107:X107)))</f>
        <v>4620</v>
      </c>
      <c r="Z107" s="16">
        <f>IF(($CB107-SUM($T107:Y107))&gt;=$K107*0.7,$K107*0.7,($CB107-SUM($T107:Y107)))</f>
        <v>4620</v>
      </c>
      <c r="AA107" s="16">
        <f>IF(($CB107-SUM($T107:Z107))&gt;=$K107*0.7,$K107*0.7,($CB107-SUM($T107:Z107)))</f>
        <v>4620</v>
      </c>
      <c r="AB107" s="16">
        <f>IF(($CB107-SUM($T107:AA107))&gt;=$K107*0.7,$K107*0.7,($CB107-SUM($T107:AA107)))</f>
        <v>4620</v>
      </c>
      <c r="AC107" s="16">
        <f>IF(($CB107-SUM($T107:AB107))&gt;=$K107*0.7,$K107*0.7,($CB107-SUM($T107:AB107)))</f>
        <v>4620</v>
      </c>
      <c r="AD107" s="16">
        <f>IF(($CB107-SUM($T107:AC107))&gt;=$K107*0.7,$K107*0.7,($CB107-SUM($T107:AC107)))</f>
        <v>4620</v>
      </c>
      <c r="AE107" s="16">
        <f>IF(($CB107-SUM($T107:AD107))&gt;=$K107*0.7,$K107*0.7,($CB107-SUM($T107:AD107)))</f>
        <v>4620</v>
      </c>
      <c r="AF107" s="16">
        <f>IF(($CB107-SUM($T107:AE107))&gt;=$K107*0.7,$K107*0.7,($CB107-SUM($T107:AE107)))</f>
        <v>4620</v>
      </c>
      <c r="AG107" s="16">
        <f>IF(($CB107-SUM($T107:AF107))&gt;=$K107*0.7,$K107*0.7,($CB107-SUM($T107:AF107)))</f>
        <v>4620</v>
      </c>
      <c r="AH107" s="16">
        <f>IF(($CB107-SUM($T107:AG107))&gt;=$K107*0.7,$K107*0.7,($CB107-SUM($T107:AG107)))</f>
        <v>0</v>
      </c>
      <c r="AI107" s="16">
        <f>IF(($CB107-SUM($T107:AH107))&gt;=$K107*0.7,$K107*0.7,($CB107-SUM($T107:AH107)))</f>
        <v>0</v>
      </c>
      <c r="AJ107" s="16">
        <f>IF(($CB107-SUM($T107:AI107))&gt;=$K107*0.7,$K107*0.7,($CB107-SUM($T107:AI107)))</f>
        <v>0</v>
      </c>
      <c r="AK107" s="16">
        <f>IF(($CB107-SUM($T107:AJ107))&gt;=$K107*0.7,$K107*0.7,($CB107-SUM($T107:AJ107)))</f>
        <v>0</v>
      </c>
      <c r="AL107" s="16">
        <f>IF(($CB107-SUM($T107:AK107))&gt;=$K107*0.7,$K107*0.7,($CB107-SUM($T107:AK107)))</f>
        <v>0</v>
      </c>
      <c r="AM107" s="16">
        <f>IF(($CB107-SUM($T107:AL107))&gt;=$K107*0.7,$K107*0.7,($CB107-SUM($T107:AL107)))</f>
        <v>0</v>
      </c>
      <c r="AN107" s="16">
        <f>IF(($CB107-SUM($T107:AM107))&gt;=$K107*0.7,$K107*0.7,($CB107-SUM($T107:AM107)))</f>
        <v>0</v>
      </c>
      <c r="AO107" s="16">
        <f>IF(($CB107-SUM($T107:AN107))&gt;=$K107*0.7,$K107*0.7,($CB107-SUM($T107:AN107)))</f>
        <v>0</v>
      </c>
      <c r="AP107" s="16">
        <f>IF(($CB107-SUM($T107:AO107))&gt;=$K107*0.7,$K107*0.7,($CB107-SUM($T107:AO107)))</f>
        <v>0</v>
      </c>
      <c r="AQ107" s="16">
        <f>IF(($CB107-SUM($T107:AP107))&gt;=$K107*0.7,$K107*0.7,($CB107-SUM($T107:AP107)))</f>
        <v>0</v>
      </c>
      <c r="AR107" s="16">
        <f>IF(($CB107-SUM($T107:AQ107))&gt;=$K107*0.7,$K107*0.7,($CB107-SUM($T107:AQ107)))</f>
        <v>0</v>
      </c>
      <c r="AS107" s="16">
        <f>IF(($CB107-SUM($T107:AR107))&gt;=$K107*0.7,$K107*0.7,($CB107-SUM($T107:AR107)))</f>
        <v>0</v>
      </c>
      <c r="AT107" s="16">
        <f>IF(($CB107-SUM($T107:AS107))&gt;=$K107*0.7,$K107*0.7,($CB107-SUM($T107:AS107)))</f>
        <v>0</v>
      </c>
      <c r="AU107" s="16">
        <f>IF(($CB107-SUM($T107:AT107))&gt;=$K107*0.7,$K107*0.7,($CB107-SUM($T107:AT107)))</f>
        <v>0</v>
      </c>
      <c r="AV107" s="16">
        <f>IF(($CB107-SUM($T107:AU107))&gt;=$K107*0.7,$K107*0.7,($CB107-SUM($T107:AU107)))</f>
        <v>0</v>
      </c>
      <c r="AW107" s="182">
        <f t="shared" si="10"/>
        <v>57080</v>
      </c>
      <c r="AX107" s="182">
        <f>IF(LinkRpt!B$4=LinkRpt!B$2,VLOOKUP(LinkRpt!$A103,Rpt,LinkRpt!B$2+1),"")</f>
        <v>57080</v>
      </c>
      <c r="AY107" s="182">
        <f>IF(LinkRpt!C$4=LinkRpt!C$2,VLOOKUP(LinkRpt!$A103,Rpt,LinkRpt!C$2+1),"")</f>
        <v>0</v>
      </c>
      <c r="AZ107" s="182">
        <f>IF(LinkRpt!D$4=LinkRpt!D$2,VLOOKUP(LinkRpt!$A103,Rpt,LinkRpt!D$2+1),"")</f>
        <v>0</v>
      </c>
      <c r="BA107" s="182" t="str">
        <f>IF(LinkRpt!E$4=LinkRpt!E$2,VLOOKUP(LinkRpt!$A103,Rpt,LinkRpt!E$2+1),"")</f>
        <v/>
      </c>
      <c r="BB107" s="182">
        <f>IF(LinkRpt!F$4=LinkRpt!F$2,VLOOKUP(LinkRpt!$A103,Rpt,LinkRpt!F$2+1),"")</f>
        <v>0</v>
      </c>
      <c r="BC107" s="182">
        <f>IF(LinkRpt!G$4=LinkRpt!G$2,VLOOKUP(LinkRpt!$A103,Rpt,LinkRpt!G$2+1),"")</f>
        <v>0</v>
      </c>
      <c r="BD107" s="182">
        <f>IF(LinkRpt!H$4=LinkRpt!H$2,VLOOKUP(LinkRpt!$A103,Rpt,LinkRpt!H$2+1),"")</f>
        <v>0</v>
      </c>
      <c r="BE107" s="182" t="str">
        <f>IF(LinkRpt!I$4=LinkRpt!I$2,VLOOKUP(LinkRpt!$A103,Rpt,LinkRpt!I$2+1),"")</f>
        <v/>
      </c>
      <c r="BF107" s="182" t="str">
        <f>IF(LinkRpt!J$4=LinkRpt!J$2,VLOOKUP(LinkRpt!$A103,Rpt,LinkRpt!J$2+1),"")</f>
        <v/>
      </c>
      <c r="BG107" s="182" t="str">
        <f>IF(LinkRpt!K$4=LinkRpt!K$2,VLOOKUP(LinkRpt!$A103,Rpt,LinkRpt!K$2+1),"")</f>
        <v/>
      </c>
      <c r="BH107" s="182" t="str">
        <f>IF(LinkRpt!L$4=LinkRpt!L$2,VLOOKUP(LinkRpt!$A103,Rpt,LinkRpt!L$2+1),"")</f>
        <v/>
      </c>
      <c r="BI107" s="182" t="str">
        <f>IF(LinkRpt!M$4=LinkRpt!M$2,VLOOKUP(LinkRpt!$A103,Rpt,LinkRpt!M$2+1),"")</f>
        <v/>
      </c>
      <c r="BJ107" s="182" t="str">
        <f>IF(LinkRpt!N$4=LinkRpt!N$2,VLOOKUP(LinkRpt!$A103,Rpt,LinkRpt!N$2+1),"")</f>
        <v/>
      </c>
      <c r="BK107" s="182" t="str">
        <f>IF(LinkRpt!O$4=LinkRpt!O$2,VLOOKUP(LinkRpt!$A103,Rpt,LinkRpt!O$2+1),"")</f>
        <v/>
      </c>
      <c r="BL107" s="182" t="str">
        <f>IF(LinkRpt!P$4=LinkRpt!P$2,VLOOKUP(LinkRpt!$A103,Rpt,LinkRpt!P$2+1),"")</f>
        <v/>
      </c>
      <c r="BM107" s="182" t="str">
        <f>IF(LinkRpt!Q$4=LinkRpt!Q$2,VLOOKUP(LinkRpt!$A103,Rpt,LinkRpt!Q$2+1),"")</f>
        <v/>
      </c>
      <c r="BN107" s="182" t="str">
        <f>IF(LinkRpt!R$4=LinkRpt!R$2,VLOOKUP(LinkRpt!$A103,Rpt,LinkRpt!R$2+1),"")</f>
        <v/>
      </c>
      <c r="BO107" s="182" t="str">
        <f>IF(LinkRpt!S$4=LinkRpt!S$2,VLOOKUP(LinkRpt!$A103,Rpt,LinkRpt!S$2+1),"")</f>
        <v/>
      </c>
      <c r="BP107" s="182" t="str">
        <f>IF(LinkRpt!T$4=LinkRpt!T$2,VLOOKUP(LinkRpt!$A103,Rpt,LinkRpt!T$2+1),"")</f>
        <v/>
      </c>
      <c r="BQ107" s="182" t="str">
        <f>IF(LinkRpt!U$4=LinkRpt!U$2,VLOOKUP(LinkRpt!$A103,Rpt,LinkRpt!U$2+1),"")</f>
        <v/>
      </c>
      <c r="BR107" s="182" t="str">
        <f>IF(LinkRpt!V$4=LinkRpt!V$2,VLOOKUP(LinkRpt!$A103,Rpt,LinkRpt!V$2+1),"")</f>
        <v/>
      </c>
      <c r="BS107" s="182" t="str">
        <f>IF(LinkRpt!W$4=LinkRpt!W$2,VLOOKUP(LinkRpt!$A103,Rpt,LinkRpt!W$2+1),"")</f>
        <v/>
      </c>
      <c r="BT107" s="182" t="str">
        <f>IF(LinkRpt!X$4=LinkRpt!X$2,VLOOKUP(LinkRpt!$A103,Rpt,LinkRpt!X$2+1),"")</f>
        <v/>
      </c>
      <c r="BU107" s="182" t="str">
        <f>IF(LinkRpt!Y$4=LinkRpt!Y$2,VLOOKUP(LinkRpt!$A103,Rpt,LinkRpt!Y$2+1),"")</f>
        <v/>
      </c>
      <c r="BV107" s="182" t="str">
        <f>IF(LinkRpt!Z$4=LinkRpt!Z$2,VLOOKUP(LinkRpt!$A103,Rpt,LinkRpt!Z$2+1),"")</f>
        <v/>
      </c>
      <c r="BW107" s="182" t="str">
        <f>IF(LinkRpt!AA$4=LinkRpt!AA$2,VLOOKUP(LinkRpt!$A103,Rpt,LinkRpt!AA$2+1),"")</f>
        <v/>
      </c>
      <c r="BX107" s="182" t="str">
        <f>IF(LinkRpt!AB$4=LinkRpt!AB$2,VLOOKUP(LinkRpt!$A103,Rpt,LinkRpt!AB$2+1),"")</f>
        <v/>
      </c>
      <c r="BY107" s="182" t="str">
        <f>IF(LinkRpt!AC$4=LinkRpt!AC$2,VLOOKUP(LinkRpt!$A103,Rpt,LinkRpt!AC$2+1),"")</f>
        <v/>
      </c>
      <c r="BZ107" s="182" t="str">
        <f>IF(LinkRpt!AD$4=LinkRpt!AD$2,VLOOKUP(LinkRpt!$A103,Rpt,LinkRpt!AD$2+1),"")</f>
        <v/>
      </c>
      <c r="CA107" s="182" t="str">
        <f>IF(LinkRpt!AE$4=LinkRpt!AE$2,VLOOKUP(LinkRpt!$A103,Rpt,LinkRpt!AE$2+1),"")</f>
        <v/>
      </c>
      <c r="CB107" s="182">
        <f t="shared" si="15"/>
        <v>57080</v>
      </c>
      <c r="CC107" s="15">
        <v>1500</v>
      </c>
      <c r="CD107" s="16">
        <v>1500</v>
      </c>
      <c r="CE107" s="15">
        <v>1000</v>
      </c>
      <c r="CF107" s="16">
        <v>1000</v>
      </c>
      <c r="CG107" s="15">
        <v>5000</v>
      </c>
      <c r="CH107" s="16">
        <v>5000</v>
      </c>
      <c r="CI107" s="15">
        <v>8000</v>
      </c>
      <c r="CJ107" s="16">
        <v>1500</v>
      </c>
      <c r="CK107" s="17"/>
      <c r="CL107" s="16"/>
      <c r="CM107" s="15"/>
      <c r="CN107" s="16"/>
      <c r="CO107" s="18">
        <v>4620</v>
      </c>
      <c r="CP107" s="16">
        <v>11120</v>
      </c>
      <c r="CQ107" s="18">
        <v>4620</v>
      </c>
      <c r="CR107" s="16">
        <v>4620</v>
      </c>
      <c r="CS107" s="18">
        <v>4620</v>
      </c>
      <c r="CT107" s="16">
        <v>4620</v>
      </c>
      <c r="CU107" s="18">
        <v>4620</v>
      </c>
      <c r="CV107" s="16">
        <v>4620</v>
      </c>
      <c r="CW107" s="18">
        <v>4620</v>
      </c>
      <c r="CX107" s="16">
        <v>4620</v>
      </c>
      <c r="CY107" s="18">
        <v>4620</v>
      </c>
      <c r="CZ107" s="16">
        <v>4620</v>
      </c>
      <c r="DA107" s="18">
        <v>4620</v>
      </c>
      <c r="DB107" s="16"/>
      <c r="DC107" s="18">
        <v>4620</v>
      </c>
      <c r="DD107" s="16">
        <v>9240</v>
      </c>
      <c r="DE107" s="18">
        <v>4620</v>
      </c>
      <c r="DF107" s="16">
        <v>4620</v>
      </c>
      <c r="DG107" s="17"/>
      <c r="DH107" s="16"/>
      <c r="DI107" s="17"/>
      <c r="DJ107" s="16"/>
      <c r="DK107" s="82"/>
      <c r="DL107" s="85"/>
      <c r="DM107" s="16"/>
      <c r="DN107" s="85"/>
      <c r="DO107" s="16"/>
      <c r="DP107" s="85"/>
      <c r="DQ107" s="16"/>
      <c r="DR107" s="85"/>
      <c r="DS107" s="16"/>
      <c r="DT107" s="85"/>
      <c r="DU107" s="16"/>
      <c r="DV107" s="85"/>
      <c r="DW107" s="16"/>
      <c r="DX107" s="85"/>
      <c r="DY107" s="16"/>
      <c r="DZ107" s="85"/>
      <c r="EA107" s="16"/>
      <c r="EB107" s="85"/>
      <c r="EC107" s="16"/>
      <c r="ED107" s="85"/>
      <c r="EE107" s="16"/>
      <c r="EF107" s="85"/>
      <c r="EG107" s="16"/>
      <c r="EH107" s="17"/>
      <c r="EI107" s="16"/>
      <c r="EJ107" s="19"/>
      <c r="EK107" s="17"/>
      <c r="EL107" s="16"/>
      <c r="EM107" s="17"/>
      <c r="EN107" s="16"/>
      <c r="EO107" s="17"/>
      <c r="EP107" s="16"/>
      <c r="EQ107" s="17"/>
      <c r="ER107" s="16"/>
      <c r="ES107" s="17"/>
      <c r="ET107" s="16"/>
      <c r="EU107" s="17"/>
      <c r="EV107" s="16"/>
      <c r="EW107" s="15"/>
      <c r="EX107" s="16"/>
      <c r="EY107" s="15"/>
      <c r="EZ107" s="16"/>
      <c r="FA107" s="15"/>
      <c r="FB107" s="16"/>
      <c r="FC107" s="15"/>
      <c r="FD107" s="16"/>
      <c r="FE107" s="15"/>
      <c r="FF107" s="16"/>
      <c r="FG107" s="15"/>
      <c r="FH107" s="16"/>
      <c r="FI107" s="20">
        <f t="shared" si="11"/>
        <v>57080</v>
      </c>
      <c r="FJ107" s="20">
        <f t="shared" si="12"/>
        <v>57080</v>
      </c>
      <c r="FK107" s="21">
        <f t="shared" si="13"/>
        <v>0</v>
      </c>
      <c r="FL107" s="1" t="str">
        <f t="shared" si="16"/>
        <v/>
      </c>
    </row>
    <row r="108" spans="1:168" ht="25.5" customHeight="1">
      <c r="A108" s="239">
        <v>2200100</v>
      </c>
      <c r="B108" s="25" t="s">
        <v>703</v>
      </c>
      <c r="C108" s="239" t="s">
        <v>704</v>
      </c>
      <c r="D108" s="9" t="s">
        <v>1414</v>
      </c>
      <c r="E108" s="9" t="s">
        <v>1411</v>
      </c>
      <c r="F108" s="83" t="s">
        <v>705</v>
      </c>
      <c r="G108" s="22"/>
      <c r="H108" s="146"/>
      <c r="I108" s="318"/>
      <c r="J108" s="146"/>
      <c r="K108" s="62">
        <v>6600</v>
      </c>
      <c r="L108" s="146" t="s">
        <v>1564</v>
      </c>
      <c r="M108" s="246">
        <f t="shared" si="9"/>
        <v>57080</v>
      </c>
      <c r="N108" s="14">
        <f t="shared" si="14"/>
        <v>0</v>
      </c>
      <c r="O108" s="15">
        <v>1500</v>
      </c>
      <c r="P108" s="15">
        <v>1000</v>
      </c>
      <c r="Q108" s="15">
        <v>5000</v>
      </c>
      <c r="R108" s="15">
        <v>8000</v>
      </c>
      <c r="S108" s="182"/>
      <c r="T108" s="16">
        <v>1500</v>
      </c>
      <c r="U108" s="16">
        <v>1000</v>
      </c>
      <c r="V108" s="16">
        <v>5000</v>
      </c>
      <c r="W108" s="16">
        <v>8000</v>
      </c>
      <c r="X108" s="182"/>
      <c r="Y108" s="16">
        <f>IF(($CB108-SUM($T108:X108))&gt;=$K108*0.7,$K108*0.7,($CB108-SUM($T108:X108)))</f>
        <v>4620</v>
      </c>
      <c r="Z108" s="16">
        <f>IF(($CB108-SUM($T108:Y108))&gt;=$K108*0.7,$K108*0.7,($CB108-SUM($T108:Y108)))</f>
        <v>4620</v>
      </c>
      <c r="AA108" s="16">
        <f>IF(($CB108-SUM($T108:Z108))&gt;=$K108*0.7,$K108*0.7,($CB108-SUM($T108:Z108)))</f>
        <v>4620</v>
      </c>
      <c r="AB108" s="16">
        <f>IF(($CB108-SUM($T108:AA108))&gt;=$K108*0.7,$K108*0.7,($CB108-SUM($T108:AA108)))</f>
        <v>4620</v>
      </c>
      <c r="AC108" s="16">
        <f>IF(($CB108-SUM($T108:AB108))&gt;=$K108*0.7,$K108*0.7,($CB108-SUM($T108:AB108)))</f>
        <v>4620</v>
      </c>
      <c r="AD108" s="16">
        <f>IF(($CB108-SUM($T108:AC108))&gt;=$K108*0.7,$K108*0.7,($CB108-SUM($T108:AC108)))</f>
        <v>4620</v>
      </c>
      <c r="AE108" s="16">
        <f>IF(($CB108-SUM($T108:AD108))&gt;=$K108*0.7,$K108*0.7,($CB108-SUM($T108:AD108)))</f>
        <v>4620</v>
      </c>
      <c r="AF108" s="16">
        <f>IF(($CB108-SUM($T108:AE108))&gt;=$K108*0.7,$K108*0.7,($CB108-SUM($T108:AE108)))</f>
        <v>4620</v>
      </c>
      <c r="AG108" s="16">
        <f>IF(($CB108-SUM($T108:AF108))&gt;=$K108*0.7,$K108*0.7,($CB108-SUM($T108:AF108)))</f>
        <v>4620</v>
      </c>
      <c r="AH108" s="16">
        <f>IF(($CB108-SUM($T108:AG108))&gt;=$K108*0.7,$K108*0.7,($CB108-SUM($T108:AG108)))</f>
        <v>0</v>
      </c>
      <c r="AI108" s="16">
        <f>IF(($CB108-SUM($T108:AH108))&gt;=$K108*0.7,$K108*0.7,($CB108-SUM($T108:AH108)))</f>
        <v>0</v>
      </c>
      <c r="AJ108" s="16">
        <f>IF(($CB108-SUM($T108:AI108))&gt;=$K108*0.7,$K108*0.7,($CB108-SUM($T108:AI108)))</f>
        <v>0</v>
      </c>
      <c r="AK108" s="16">
        <f>IF(($CB108-SUM($T108:AJ108))&gt;=$K108*0.7,$K108*0.7,($CB108-SUM($T108:AJ108)))</f>
        <v>0</v>
      </c>
      <c r="AL108" s="16">
        <f>IF(($CB108-SUM($T108:AK108))&gt;=$K108*0.7,$K108*0.7,($CB108-SUM($T108:AK108)))</f>
        <v>0</v>
      </c>
      <c r="AM108" s="16">
        <f>IF(($CB108-SUM($T108:AL108))&gt;=$K108*0.7,$K108*0.7,($CB108-SUM($T108:AL108)))</f>
        <v>0</v>
      </c>
      <c r="AN108" s="16">
        <f>IF(($CB108-SUM($T108:AM108))&gt;=$K108*0.7,$K108*0.7,($CB108-SUM($T108:AM108)))</f>
        <v>0</v>
      </c>
      <c r="AO108" s="16">
        <f>IF(($CB108-SUM($T108:AN108))&gt;=$K108*0.7,$K108*0.7,($CB108-SUM($T108:AN108)))</f>
        <v>0</v>
      </c>
      <c r="AP108" s="16">
        <f>IF(($CB108-SUM($T108:AO108))&gt;=$K108*0.7,$K108*0.7,($CB108-SUM($T108:AO108)))</f>
        <v>0</v>
      </c>
      <c r="AQ108" s="16">
        <f>IF(($CB108-SUM($T108:AP108))&gt;=$K108*0.7,$K108*0.7,($CB108-SUM($T108:AP108)))</f>
        <v>0</v>
      </c>
      <c r="AR108" s="16">
        <f>IF(($CB108-SUM($T108:AQ108))&gt;=$K108*0.7,$K108*0.7,($CB108-SUM($T108:AQ108)))</f>
        <v>0</v>
      </c>
      <c r="AS108" s="16">
        <f>IF(($CB108-SUM($T108:AR108))&gt;=$K108*0.7,$K108*0.7,($CB108-SUM($T108:AR108)))</f>
        <v>0</v>
      </c>
      <c r="AT108" s="16">
        <f>IF(($CB108-SUM($T108:AS108))&gt;=$K108*0.7,$K108*0.7,($CB108-SUM($T108:AS108)))</f>
        <v>0</v>
      </c>
      <c r="AU108" s="16">
        <f>IF(($CB108-SUM($T108:AT108))&gt;=$K108*0.7,$K108*0.7,($CB108-SUM($T108:AT108)))</f>
        <v>0</v>
      </c>
      <c r="AV108" s="16">
        <f>IF(($CB108-SUM($T108:AU108))&gt;=$K108*0.7,$K108*0.7,($CB108-SUM($T108:AU108)))</f>
        <v>0</v>
      </c>
      <c r="AW108" s="182">
        <f t="shared" si="10"/>
        <v>57080</v>
      </c>
      <c r="AX108" s="182">
        <f>IF(LinkRpt!B$4=LinkRpt!B$2,VLOOKUP(LinkRpt!$A104,Rpt,LinkRpt!B$2+1),"")</f>
        <v>47840</v>
      </c>
      <c r="AY108" s="182">
        <f>IF(LinkRpt!C$4=LinkRpt!C$2,VLOOKUP(LinkRpt!$A104,Rpt,LinkRpt!C$2+1),"")</f>
        <v>9240</v>
      </c>
      <c r="AZ108" s="182">
        <f>IF(LinkRpt!D$4=LinkRpt!D$2,VLOOKUP(LinkRpt!$A104,Rpt,LinkRpt!D$2+1),"")</f>
        <v>0</v>
      </c>
      <c r="BA108" s="182" t="str">
        <f>IF(LinkRpt!E$4=LinkRpt!E$2,VLOOKUP(LinkRpt!$A104,Rpt,LinkRpt!E$2+1),"")</f>
        <v/>
      </c>
      <c r="BB108" s="182">
        <f>IF(LinkRpt!F$4=LinkRpt!F$2,VLOOKUP(LinkRpt!$A104,Rpt,LinkRpt!F$2+1),"")</f>
        <v>0</v>
      </c>
      <c r="BC108" s="182">
        <f>IF(LinkRpt!G$4=LinkRpt!G$2,VLOOKUP(LinkRpt!$A104,Rpt,LinkRpt!G$2+1),"")</f>
        <v>0</v>
      </c>
      <c r="BD108" s="182">
        <f>IF(LinkRpt!H$4=LinkRpt!H$2,VLOOKUP(LinkRpt!$A104,Rpt,LinkRpt!H$2+1),"")</f>
        <v>0</v>
      </c>
      <c r="BE108" s="182" t="str">
        <f>IF(LinkRpt!I$4=LinkRpt!I$2,VLOOKUP(LinkRpt!$A104,Rpt,LinkRpt!I$2+1),"")</f>
        <v/>
      </c>
      <c r="BF108" s="182" t="str">
        <f>IF(LinkRpt!J$4=LinkRpt!J$2,VLOOKUP(LinkRpt!$A104,Rpt,LinkRpt!J$2+1),"")</f>
        <v/>
      </c>
      <c r="BG108" s="182" t="str">
        <f>IF(LinkRpt!K$4=LinkRpt!K$2,VLOOKUP(LinkRpt!$A104,Rpt,LinkRpt!K$2+1),"")</f>
        <v/>
      </c>
      <c r="BH108" s="182" t="str">
        <f>IF(LinkRpt!L$4=LinkRpt!L$2,VLOOKUP(LinkRpt!$A104,Rpt,LinkRpt!L$2+1),"")</f>
        <v/>
      </c>
      <c r="BI108" s="182" t="str">
        <f>IF(LinkRpt!M$4=LinkRpt!M$2,VLOOKUP(LinkRpt!$A104,Rpt,LinkRpt!M$2+1),"")</f>
        <v/>
      </c>
      <c r="BJ108" s="182" t="str">
        <f>IF(LinkRpt!N$4=LinkRpt!N$2,VLOOKUP(LinkRpt!$A104,Rpt,LinkRpt!N$2+1),"")</f>
        <v/>
      </c>
      <c r="BK108" s="182" t="str">
        <f>IF(LinkRpt!O$4=LinkRpt!O$2,VLOOKUP(LinkRpt!$A104,Rpt,LinkRpt!O$2+1),"")</f>
        <v/>
      </c>
      <c r="BL108" s="182" t="str">
        <f>IF(LinkRpt!P$4=LinkRpt!P$2,VLOOKUP(LinkRpt!$A104,Rpt,LinkRpt!P$2+1),"")</f>
        <v/>
      </c>
      <c r="BM108" s="182" t="str">
        <f>IF(LinkRpt!Q$4=LinkRpt!Q$2,VLOOKUP(LinkRpt!$A104,Rpt,LinkRpt!Q$2+1),"")</f>
        <v/>
      </c>
      <c r="BN108" s="182" t="str">
        <f>IF(LinkRpt!R$4=LinkRpt!R$2,VLOOKUP(LinkRpt!$A104,Rpt,LinkRpt!R$2+1),"")</f>
        <v/>
      </c>
      <c r="BO108" s="182" t="str">
        <f>IF(LinkRpt!S$4=LinkRpt!S$2,VLOOKUP(LinkRpt!$A104,Rpt,LinkRpt!S$2+1),"")</f>
        <v/>
      </c>
      <c r="BP108" s="182" t="str">
        <f>IF(LinkRpt!T$4=LinkRpt!T$2,VLOOKUP(LinkRpt!$A104,Rpt,LinkRpt!T$2+1),"")</f>
        <v/>
      </c>
      <c r="BQ108" s="182" t="str">
        <f>IF(LinkRpt!U$4=LinkRpt!U$2,VLOOKUP(LinkRpt!$A104,Rpt,LinkRpt!U$2+1),"")</f>
        <v/>
      </c>
      <c r="BR108" s="182" t="str">
        <f>IF(LinkRpt!V$4=LinkRpt!V$2,VLOOKUP(LinkRpt!$A104,Rpt,LinkRpt!V$2+1),"")</f>
        <v/>
      </c>
      <c r="BS108" s="182" t="str">
        <f>IF(LinkRpt!W$4=LinkRpt!W$2,VLOOKUP(LinkRpt!$A104,Rpt,LinkRpt!W$2+1),"")</f>
        <v/>
      </c>
      <c r="BT108" s="182" t="str">
        <f>IF(LinkRpt!X$4=LinkRpt!X$2,VLOOKUP(LinkRpt!$A104,Rpt,LinkRpt!X$2+1),"")</f>
        <v/>
      </c>
      <c r="BU108" s="182" t="str">
        <f>IF(LinkRpt!Y$4=LinkRpt!Y$2,VLOOKUP(LinkRpt!$A104,Rpt,LinkRpt!Y$2+1),"")</f>
        <v/>
      </c>
      <c r="BV108" s="182" t="str">
        <f>IF(LinkRpt!Z$4=LinkRpt!Z$2,VLOOKUP(LinkRpt!$A104,Rpt,LinkRpt!Z$2+1),"")</f>
        <v/>
      </c>
      <c r="BW108" s="182" t="str">
        <f>IF(LinkRpt!AA$4=LinkRpt!AA$2,VLOOKUP(LinkRpt!$A104,Rpt,LinkRpt!AA$2+1),"")</f>
        <v/>
      </c>
      <c r="BX108" s="182" t="str">
        <f>IF(LinkRpt!AB$4=LinkRpt!AB$2,VLOOKUP(LinkRpt!$A104,Rpt,LinkRpt!AB$2+1),"")</f>
        <v/>
      </c>
      <c r="BY108" s="182" t="str">
        <f>IF(LinkRpt!AC$4=LinkRpt!AC$2,VLOOKUP(LinkRpt!$A104,Rpt,LinkRpt!AC$2+1),"")</f>
        <v/>
      </c>
      <c r="BZ108" s="182" t="str">
        <f>IF(LinkRpt!AD$4=LinkRpt!AD$2,VLOOKUP(LinkRpt!$A104,Rpt,LinkRpt!AD$2+1),"")</f>
        <v/>
      </c>
      <c r="CA108" s="182" t="str">
        <f>IF(LinkRpt!AE$4=LinkRpt!AE$2,VLOOKUP(LinkRpt!$A104,Rpt,LinkRpt!AE$2+1),"")</f>
        <v/>
      </c>
      <c r="CB108" s="182">
        <f t="shared" si="15"/>
        <v>57080</v>
      </c>
      <c r="CC108" s="15">
        <v>1500</v>
      </c>
      <c r="CD108" s="16">
        <v>1500</v>
      </c>
      <c r="CE108" s="15">
        <v>1000</v>
      </c>
      <c r="CF108" s="16">
        <v>1000</v>
      </c>
      <c r="CG108" s="15">
        <v>5000</v>
      </c>
      <c r="CH108" s="16">
        <v>5000</v>
      </c>
      <c r="CI108" s="15">
        <v>8000</v>
      </c>
      <c r="CJ108" s="16">
        <v>1500</v>
      </c>
      <c r="CK108" s="15"/>
      <c r="CL108" s="16"/>
      <c r="CM108" s="18">
        <v>4620</v>
      </c>
      <c r="CN108" s="90">
        <v>11120</v>
      </c>
      <c r="CO108" s="18">
        <v>4620</v>
      </c>
      <c r="CP108" s="16">
        <v>4620</v>
      </c>
      <c r="CQ108" s="18">
        <v>4620</v>
      </c>
      <c r="CR108" s="16">
        <v>4620</v>
      </c>
      <c r="CS108" s="18">
        <v>4620</v>
      </c>
      <c r="CT108" s="16">
        <v>4620</v>
      </c>
      <c r="CU108" s="18">
        <v>4620</v>
      </c>
      <c r="CV108" s="16">
        <v>4620</v>
      </c>
      <c r="CW108" s="18">
        <v>4620</v>
      </c>
      <c r="CX108" s="16">
        <v>4620</v>
      </c>
      <c r="CY108" s="18">
        <v>4620</v>
      </c>
      <c r="CZ108" s="16">
        <v>4620</v>
      </c>
      <c r="DA108" s="18">
        <v>4620</v>
      </c>
      <c r="DB108" s="16"/>
      <c r="DC108" s="18">
        <v>4620</v>
      </c>
      <c r="DD108" s="16"/>
      <c r="DE108" s="85"/>
      <c r="DF108" s="16"/>
      <c r="DG108" s="85"/>
      <c r="DH108" s="16"/>
      <c r="DI108" s="85"/>
      <c r="DJ108" s="16"/>
      <c r="DK108" s="82"/>
      <c r="DL108" s="85"/>
      <c r="DM108" s="16"/>
      <c r="DN108" s="85"/>
      <c r="DO108" s="16"/>
      <c r="DP108" s="85"/>
      <c r="DQ108" s="16"/>
      <c r="DR108" s="85"/>
      <c r="DS108" s="16"/>
      <c r="DT108" s="85"/>
      <c r="DU108" s="16"/>
      <c r="DV108" s="85"/>
      <c r="DW108" s="16"/>
      <c r="DX108" s="85"/>
      <c r="DY108" s="16"/>
      <c r="DZ108" s="85"/>
      <c r="EA108" s="16"/>
      <c r="EB108" s="85"/>
      <c r="EC108" s="16"/>
      <c r="ED108" s="85"/>
      <c r="EE108" s="16"/>
      <c r="EF108" s="85"/>
      <c r="EG108" s="16"/>
      <c r="EH108" s="17"/>
      <c r="EI108" s="16"/>
      <c r="EJ108" s="19"/>
      <c r="EK108" s="17"/>
      <c r="EL108" s="16"/>
      <c r="EM108" s="17"/>
      <c r="EN108" s="16"/>
      <c r="EO108" s="17"/>
      <c r="EP108" s="16"/>
      <c r="EQ108" s="17"/>
      <c r="ER108" s="16"/>
      <c r="ES108" s="17"/>
      <c r="ET108" s="16"/>
      <c r="EU108" s="17"/>
      <c r="EV108" s="16"/>
      <c r="EW108" s="15"/>
      <c r="EX108" s="16"/>
      <c r="EY108" s="15"/>
      <c r="EZ108" s="16"/>
      <c r="FA108" s="15"/>
      <c r="FB108" s="16"/>
      <c r="FC108" s="15"/>
      <c r="FD108" s="16"/>
      <c r="FE108" s="15"/>
      <c r="FF108" s="16"/>
      <c r="FG108" s="15"/>
      <c r="FH108" s="16"/>
      <c r="FI108" s="20">
        <f t="shared" si="11"/>
        <v>57080</v>
      </c>
      <c r="FJ108" s="20">
        <f t="shared" si="12"/>
        <v>47840</v>
      </c>
      <c r="FK108" s="21">
        <f t="shared" si="13"/>
        <v>9240</v>
      </c>
      <c r="FL108" s="1" t="str">
        <f t="shared" si="16"/>
        <v>X</v>
      </c>
    </row>
    <row r="109" spans="1:168" ht="25.5" customHeight="1">
      <c r="A109" s="239">
        <v>2200101</v>
      </c>
      <c r="B109" s="25" t="s">
        <v>706</v>
      </c>
      <c r="C109" s="239" t="s">
        <v>707</v>
      </c>
      <c r="D109" s="9" t="s">
        <v>1414</v>
      </c>
      <c r="E109" s="9" t="s">
        <v>1411</v>
      </c>
      <c r="F109" s="83" t="s">
        <v>708</v>
      </c>
      <c r="G109" s="22" t="s">
        <v>709</v>
      </c>
      <c r="H109" s="84"/>
      <c r="I109" s="318"/>
      <c r="J109" s="84"/>
      <c r="K109" s="62">
        <v>6200</v>
      </c>
      <c r="L109" s="84" t="s">
        <v>1564</v>
      </c>
      <c r="M109" s="246">
        <f t="shared" si="9"/>
        <v>54560</v>
      </c>
      <c r="N109" s="14">
        <f t="shared" si="14"/>
        <v>16830</v>
      </c>
      <c r="O109" s="15">
        <v>1500</v>
      </c>
      <c r="P109" s="15">
        <v>1000</v>
      </c>
      <c r="Q109" s="15">
        <v>5000</v>
      </c>
      <c r="R109" s="15">
        <v>8000</v>
      </c>
      <c r="S109" s="182"/>
      <c r="T109" s="16">
        <v>1500</v>
      </c>
      <c r="U109" s="16">
        <v>1000</v>
      </c>
      <c r="V109" s="16">
        <v>5000</v>
      </c>
      <c r="W109" s="16">
        <v>8000</v>
      </c>
      <c r="X109" s="182"/>
      <c r="Y109" s="16">
        <f>IF(($CB109-SUM($T109:X109))&gt;=$K109*0.7,$K109*0.7,($CB109-SUM($T109:X109)))</f>
        <v>4340</v>
      </c>
      <c r="Z109" s="16">
        <f>IF(($CB109-SUM($T109:Y109))&gt;=$K109*0.7,$K109*0.7,($CB109-SUM($T109:Y109)))</f>
        <v>4340</v>
      </c>
      <c r="AA109" s="16">
        <f>IF(($CB109-SUM($T109:Z109))&gt;=$K109*0.7,$K109*0.7,($CB109-SUM($T109:Z109)))</f>
        <v>4340</v>
      </c>
      <c r="AB109" s="16">
        <f>IF(($CB109-SUM($T109:AA109))&gt;=$K109*0.7,$K109*0.7,($CB109-SUM($T109:AA109)))</f>
        <v>4340</v>
      </c>
      <c r="AC109" s="16">
        <f>IF(($CB109-SUM($T109:AB109))&gt;=$K109*0.7,$K109*0.7,($CB109-SUM($T109:AB109)))</f>
        <v>4340</v>
      </c>
      <c r="AD109" s="16">
        <f>IF(($CB109-SUM($T109:AC109))&gt;=$K109*0.7,$K109*0.7,($CB109-SUM($T109:AC109)))</f>
        <v>530</v>
      </c>
      <c r="AE109" s="16">
        <f>IF(($CB109-SUM($T109:AD109))&gt;=$K109*0.7,$K109*0.7,($CB109-SUM($T109:AD109)))</f>
        <v>0</v>
      </c>
      <c r="AF109" s="16">
        <f>IF(($CB109-SUM($T109:AE109))&gt;=$K109*0.7,$K109*0.7,($CB109-SUM($T109:AE109)))</f>
        <v>0</v>
      </c>
      <c r="AG109" s="16">
        <f>IF(($CB109-SUM($T109:AF109))&gt;=$K109*0.7,$K109*0.7,($CB109-SUM($T109:AF109)))</f>
        <v>0</v>
      </c>
      <c r="AH109" s="16">
        <f>IF(($CB109-SUM($T109:AG109))&gt;=$K109*0.7,$K109*0.7,($CB109-SUM($T109:AG109)))</f>
        <v>0</v>
      </c>
      <c r="AI109" s="16">
        <f>IF(($CB109-SUM($T109:AH109))&gt;=$K109*0.7,$K109*0.7,($CB109-SUM($T109:AH109)))</f>
        <v>0</v>
      </c>
      <c r="AJ109" s="16">
        <f>IF(($CB109-SUM($T109:AI109))&gt;=$K109*0.7,$K109*0.7,($CB109-SUM($T109:AI109)))</f>
        <v>0</v>
      </c>
      <c r="AK109" s="16">
        <f>IF(($CB109-SUM($T109:AJ109))&gt;=$K109*0.7,$K109*0.7,($CB109-SUM($T109:AJ109)))</f>
        <v>0</v>
      </c>
      <c r="AL109" s="16">
        <f>IF(($CB109-SUM($T109:AK109))&gt;=$K109*0.7,$K109*0.7,($CB109-SUM($T109:AK109)))</f>
        <v>0</v>
      </c>
      <c r="AM109" s="16">
        <f>IF(($CB109-SUM($T109:AL109))&gt;=$K109*0.7,$K109*0.7,($CB109-SUM($T109:AL109)))</f>
        <v>0</v>
      </c>
      <c r="AN109" s="16">
        <f>IF(($CB109-SUM($T109:AM109))&gt;=$K109*0.7,$K109*0.7,($CB109-SUM($T109:AM109)))</f>
        <v>0</v>
      </c>
      <c r="AO109" s="16">
        <f>IF(($CB109-SUM($T109:AN109))&gt;=$K109*0.7,$K109*0.7,($CB109-SUM($T109:AN109)))</f>
        <v>0</v>
      </c>
      <c r="AP109" s="16">
        <f>IF(($CB109-SUM($T109:AO109))&gt;=$K109*0.7,$K109*0.7,($CB109-SUM($T109:AO109)))</f>
        <v>0</v>
      </c>
      <c r="AQ109" s="16">
        <f>IF(($CB109-SUM($T109:AP109))&gt;=$K109*0.7,$K109*0.7,($CB109-SUM($T109:AP109)))</f>
        <v>0</v>
      </c>
      <c r="AR109" s="16">
        <f>IF(($CB109-SUM($T109:AQ109))&gt;=$K109*0.7,$K109*0.7,($CB109-SUM($T109:AQ109)))</f>
        <v>0</v>
      </c>
      <c r="AS109" s="16">
        <f>IF(($CB109-SUM($T109:AR109))&gt;=$K109*0.7,$K109*0.7,($CB109-SUM($T109:AR109)))</f>
        <v>0</v>
      </c>
      <c r="AT109" s="16">
        <f>IF(($CB109-SUM($T109:AS109))&gt;=$K109*0.7,$K109*0.7,($CB109-SUM($T109:AS109)))</f>
        <v>0</v>
      </c>
      <c r="AU109" s="16">
        <f>IF(($CB109-SUM($T109:AT109))&gt;=$K109*0.7,$K109*0.7,($CB109-SUM($T109:AT109)))</f>
        <v>0</v>
      </c>
      <c r="AV109" s="16">
        <f>IF(($CB109-SUM($T109:AU109))&gt;=$K109*0.7,$K109*0.7,($CB109-SUM($T109:AU109)))</f>
        <v>0</v>
      </c>
      <c r="AW109" s="182">
        <f t="shared" si="10"/>
        <v>37730</v>
      </c>
      <c r="AX109" s="182">
        <f>IF(LinkRpt!B$4=LinkRpt!B$2,VLOOKUP(LinkRpt!$A105,Rpt,LinkRpt!B$2+1),"")</f>
        <v>37730</v>
      </c>
      <c r="AY109" s="182">
        <f>IF(LinkRpt!C$4=LinkRpt!C$2,VLOOKUP(LinkRpt!$A105,Rpt,LinkRpt!C$2+1),"")</f>
        <v>0</v>
      </c>
      <c r="AZ109" s="182">
        <f>IF(LinkRpt!D$4=LinkRpt!D$2,VLOOKUP(LinkRpt!$A105,Rpt,LinkRpt!D$2+1),"")</f>
        <v>0</v>
      </c>
      <c r="BA109" s="182" t="str">
        <f>IF(LinkRpt!E$4=LinkRpt!E$2,VLOOKUP(LinkRpt!$A105,Rpt,LinkRpt!E$2+1),"")</f>
        <v/>
      </c>
      <c r="BB109" s="182">
        <f>IF(LinkRpt!F$4=LinkRpt!F$2,VLOOKUP(LinkRpt!$A105,Rpt,LinkRpt!F$2+1),"")</f>
        <v>0</v>
      </c>
      <c r="BC109" s="182">
        <f>IF(LinkRpt!G$4=LinkRpt!G$2,VLOOKUP(LinkRpt!$A105,Rpt,LinkRpt!G$2+1),"")</f>
        <v>0</v>
      </c>
      <c r="BD109" s="182">
        <f>IF(LinkRpt!H$4=LinkRpt!H$2,VLOOKUP(LinkRpt!$A105,Rpt,LinkRpt!H$2+1),"")</f>
        <v>0</v>
      </c>
      <c r="BE109" s="182" t="str">
        <f>IF(LinkRpt!I$4=LinkRpt!I$2,VLOOKUP(LinkRpt!$A105,Rpt,LinkRpt!I$2+1),"")</f>
        <v/>
      </c>
      <c r="BF109" s="182" t="str">
        <f>IF(LinkRpt!J$4=LinkRpt!J$2,VLOOKUP(LinkRpt!$A105,Rpt,LinkRpt!J$2+1),"")</f>
        <v/>
      </c>
      <c r="BG109" s="182" t="str">
        <f>IF(LinkRpt!K$4=LinkRpt!K$2,VLOOKUP(LinkRpt!$A105,Rpt,LinkRpt!K$2+1),"")</f>
        <v/>
      </c>
      <c r="BH109" s="182" t="str">
        <f>IF(LinkRpt!L$4=LinkRpt!L$2,VLOOKUP(LinkRpt!$A105,Rpt,LinkRpt!L$2+1),"")</f>
        <v/>
      </c>
      <c r="BI109" s="182" t="str">
        <f>IF(LinkRpt!M$4=LinkRpt!M$2,VLOOKUP(LinkRpt!$A105,Rpt,LinkRpt!M$2+1),"")</f>
        <v/>
      </c>
      <c r="BJ109" s="182" t="str">
        <f>IF(LinkRpt!N$4=LinkRpt!N$2,VLOOKUP(LinkRpt!$A105,Rpt,LinkRpt!N$2+1),"")</f>
        <v/>
      </c>
      <c r="BK109" s="182" t="str">
        <f>IF(LinkRpt!O$4=LinkRpt!O$2,VLOOKUP(LinkRpt!$A105,Rpt,LinkRpt!O$2+1),"")</f>
        <v/>
      </c>
      <c r="BL109" s="182" t="str">
        <f>IF(LinkRpt!P$4=LinkRpt!P$2,VLOOKUP(LinkRpt!$A105,Rpt,LinkRpt!P$2+1),"")</f>
        <v/>
      </c>
      <c r="BM109" s="182" t="str">
        <f>IF(LinkRpt!Q$4=LinkRpt!Q$2,VLOOKUP(LinkRpt!$A105,Rpt,LinkRpt!Q$2+1),"")</f>
        <v/>
      </c>
      <c r="BN109" s="182" t="str">
        <f>IF(LinkRpt!R$4=LinkRpt!R$2,VLOOKUP(LinkRpt!$A105,Rpt,LinkRpt!R$2+1),"")</f>
        <v/>
      </c>
      <c r="BO109" s="182" t="str">
        <f>IF(LinkRpt!S$4=LinkRpt!S$2,VLOOKUP(LinkRpt!$A105,Rpt,LinkRpt!S$2+1),"")</f>
        <v/>
      </c>
      <c r="BP109" s="182" t="str">
        <f>IF(LinkRpt!T$4=LinkRpt!T$2,VLOOKUP(LinkRpt!$A105,Rpt,LinkRpt!T$2+1),"")</f>
        <v/>
      </c>
      <c r="BQ109" s="182" t="str">
        <f>IF(LinkRpt!U$4=LinkRpt!U$2,VLOOKUP(LinkRpt!$A105,Rpt,LinkRpt!U$2+1),"")</f>
        <v/>
      </c>
      <c r="BR109" s="182" t="str">
        <f>IF(LinkRpt!V$4=LinkRpt!V$2,VLOOKUP(LinkRpt!$A105,Rpt,LinkRpt!V$2+1),"")</f>
        <v/>
      </c>
      <c r="BS109" s="182" t="str">
        <f>IF(LinkRpt!W$4=LinkRpt!W$2,VLOOKUP(LinkRpt!$A105,Rpt,LinkRpt!W$2+1),"")</f>
        <v/>
      </c>
      <c r="BT109" s="182" t="str">
        <f>IF(LinkRpt!X$4=LinkRpt!X$2,VLOOKUP(LinkRpt!$A105,Rpt,LinkRpt!X$2+1),"")</f>
        <v/>
      </c>
      <c r="BU109" s="182" t="str">
        <f>IF(LinkRpt!Y$4=LinkRpt!Y$2,VLOOKUP(LinkRpt!$A105,Rpt,LinkRpt!Y$2+1),"")</f>
        <v/>
      </c>
      <c r="BV109" s="182" t="str">
        <f>IF(LinkRpt!Z$4=LinkRpt!Z$2,VLOOKUP(LinkRpt!$A105,Rpt,LinkRpt!Z$2+1),"")</f>
        <v/>
      </c>
      <c r="BW109" s="182" t="str">
        <f>IF(LinkRpt!AA$4=LinkRpt!AA$2,VLOOKUP(LinkRpt!$A105,Rpt,LinkRpt!AA$2+1),"")</f>
        <v/>
      </c>
      <c r="BX109" s="182" t="str">
        <f>IF(LinkRpt!AB$4=LinkRpt!AB$2,VLOOKUP(LinkRpt!$A105,Rpt,LinkRpt!AB$2+1),"")</f>
        <v/>
      </c>
      <c r="BY109" s="182" t="str">
        <f>IF(LinkRpt!AC$4=LinkRpt!AC$2,VLOOKUP(LinkRpt!$A105,Rpt,LinkRpt!AC$2+1),"")</f>
        <v/>
      </c>
      <c r="BZ109" s="182" t="str">
        <f>IF(LinkRpt!AD$4=LinkRpt!AD$2,VLOOKUP(LinkRpt!$A105,Rpt,LinkRpt!AD$2+1),"")</f>
        <v/>
      </c>
      <c r="CA109" s="182" t="str">
        <f>IF(LinkRpt!AE$4=LinkRpt!AE$2,VLOOKUP(LinkRpt!$A105,Rpt,LinkRpt!AE$2+1),"")</f>
        <v/>
      </c>
      <c r="CB109" s="182">
        <f t="shared" si="15"/>
        <v>37730</v>
      </c>
      <c r="CC109" s="15">
        <v>1500</v>
      </c>
      <c r="CD109" s="16">
        <v>1500</v>
      </c>
      <c r="CE109" s="15">
        <v>1000</v>
      </c>
      <c r="CF109" s="16">
        <v>1000</v>
      </c>
      <c r="CG109" s="15">
        <v>5000</v>
      </c>
      <c r="CH109" s="16">
        <v>5000</v>
      </c>
      <c r="CI109" s="15">
        <v>8000</v>
      </c>
      <c r="CJ109" s="16">
        <f>1500+0</f>
        <v>1500</v>
      </c>
      <c r="CK109" s="15"/>
      <c r="CL109" s="16"/>
      <c r="CM109" s="18">
        <v>4340</v>
      </c>
      <c r="CN109" s="16">
        <v>0</v>
      </c>
      <c r="CO109" s="18">
        <v>4340</v>
      </c>
      <c r="CP109" s="16"/>
      <c r="CQ109" s="18">
        <v>4340</v>
      </c>
      <c r="CR109" s="16"/>
      <c r="CS109" s="18">
        <v>4340</v>
      </c>
      <c r="CT109" s="16">
        <v>10000</v>
      </c>
      <c r="CU109" s="18">
        <v>4340</v>
      </c>
      <c r="CV109" s="16">
        <v>10050</v>
      </c>
      <c r="CW109" s="18">
        <v>4340</v>
      </c>
      <c r="CX109" s="16"/>
      <c r="CY109" s="18">
        <v>4340</v>
      </c>
      <c r="CZ109" s="16"/>
      <c r="DA109" s="18">
        <v>4340</v>
      </c>
      <c r="DB109" s="16"/>
      <c r="DC109" s="18">
        <v>4340</v>
      </c>
      <c r="DD109" s="16">
        <v>8680</v>
      </c>
      <c r="DE109" s="85"/>
      <c r="DF109" s="16"/>
      <c r="DG109" s="85"/>
      <c r="DH109" s="16"/>
      <c r="DI109" s="85"/>
      <c r="DJ109" s="16"/>
      <c r="DK109" s="82"/>
      <c r="DL109" s="85"/>
      <c r="DM109" s="16"/>
      <c r="DN109" s="85"/>
      <c r="DO109" s="16"/>
      <c r="DP109" s="85"/>
      <c r="DQ109" s="16"/>
      <c r="DR109" s="85"/>
      <c r="DS109" s="16"/>
      <c r="DT109" s="85"/>
      <c r="DU109" s="16"/>
      <c r="DV109" s="85"/>
      <c r="DW109" s="16"/>
      <c r="DX109" s="85"/>
      <c r="DY109" s="16"/>
      <c r="DZ109" s="85"/>
      <c r="EA109" s="16"/>
      <c r="EB109" s="85"/>
      <c r="EC109" s="16"/>
      <c r="ED109" s="85"/>
      <c r="EE109" s="16"/>
      <c r="EF109" s="85"/>
      <c r="EG109" s="16"/>
      <c r="EH109" s="17"/>
      <c r="EI109" s="16"/>
      <c r="EJ109" s="19"/>
      <c r="EK109" s="17"/>
      <c r="EL109" s="16"/>
      <c r="EM109" s="17"/>
      <c r="EN109" s="16"/>
      <c r="EO109" s="17"/>
      <c r="EP109" s="16"/>
      <c r="EQ109" s="17"/>
      <c r="ER109" s="16"/>
      <c r="ES109" s="17"/>
      <c r="ET109" s="16"/>
      <c r="EU109" s="17"/>
      <c r="EV109" s="16"/>
      <c r="EW109" s="15"/>
      <c r="EX109" s="16"/>
      <c r="EY109" s="15"/>
      <c r="EZ109" s="16"/>
      <c r="FA109" s="15"/>
      <c r="FB109" s="16"/>
      <c r="FC109" s="15"/>
      <c r="FD109" s="16"/>
      <c r="FE109" s="15"/>
      <c r="FF109" s="16"/>
      <c r="FG109" s="15"/>
      <c r="FH109" s="16"/>
      <c r="FI109" s="20">
        <f t="shared" si="11"/>
        <v>54560</v>
      </c>
      <c r="FJ109" s="20">
        <f t="shared" si="12"/>
        <v>37730</v>
      </c>
      <c r="FK109" s="21">
        <f t="shared" si="13"/>
        <v>16830</v>
      </c>
      <c r="FL109" s="1" t="str">
        <f t="shared" si="16"/>
        <v/>
      </c>
    </row>
    <row r="110" spans="1:168" ht="25.5" customHeight="1">
      <c r="A110" s="239">
        <v>2200102</v>
      </c>
      <c r="B110" s="25" t="s">
        <v>710</v>
      </c>
      <c r="C110" s="239" t="s">
        <v>711</v>
      </c>
      <c r="D110" s="9" t="s">
        <v>1414</v>
      </c>
      <c r="E110" s="9" t="s">
        <v>1411</v>
      </c>
      <c r="F110" s="83" t="s">
        <v>712</v>
      </c>
      <c r="G110" s="144"/>
      <c r="H110" s="100"/>
      <c r="I110" s="318"/>
      <c r="J110" s="100"/>
      <c r="K110" s="62">
        <v>6600</v>
      </c>
      <c r="L110" s="100" t="s">
        <v>1564</v>
      </c>
      <c r="M110" s="246">
        <f t="shared" si="9"/>
        <v>57080</v>
      </c>
      <c r="N110" s="14">
        <f t="shared" si="14"/>
        <v>18480</v>
      </c>
      <c r="O110" s="15">
        <v>1500</v>
      </c>
      <c r="P110" s="15">
        <v>1000</v>
      </c>
      <c r="Q110" s="15">
        <v>5000</v>
      </c>
      <c r="R110" s="15">
        <v>8000</v>
      </c>
      <c r="S110" s="182"/>
      <c r="T110" s="16">
        <v>1500</v>
      </c>
      <c r="U110" s="16">
        <v>1000</v>
      </c>
      <c r="V110" s="16">
        <v>5000</v>
      </c>
      <c r="W110" s="16">
        <v>8000</v>
      </c>
      <c r="X110" s="182"/>
      <c r="Y110" s="16">
        <f>IF(($CB110-SUM($T110:X110))&gt;=$K110*0.7,$K110*0.7,($CB110-SUM($T110:X110)))</f>
        <v>4620</v>
      </c>
      <c r="Z110" s="16">
        <f>IF(($CB110-SUM($T110:Y110))&gt;=$K110*0.7,$K110*0.7,($CB110-SUM($T110:Y110)))</f>
        <v>4620</v>
      </c>
      <c r="AA110" s="16">
        <f>IF(($CB110-SUM($T110:Z110))&gt;=$K110*0.7,$K110*0.7,($CB110-SUM($T110:Z110)))</f>
        <v>4620</v>
      </c>
      <c r="AB110" s="16">
        <f>IF(($CB110-SUM($T110:AA110))&gt;=$K110*0.7,$K110*0.7,($CB110-SUM($T110:AA110)))</f>
        <v>4620</v>
      </c>
      <c r="AC110" s="16">
        <f>IF(($CB110-SUM($T110:AB110))&gt;=$K110*0.7,$K110*0.7,($CB110-SUM($T110:AB110)))</f>
        <v>4620</v>
      </c>
      <c r="AD110" s="16">
        <f>IF(($CB110-SUM($T110:AC110))&gt;=$K110*0.7,$K110*0.7,($CB110-SUM($T110:AC110)))</f>
        <v>0</v>
      </c>
      <c r="AE110" s="16">
        <f>IF(($CB110-SUM($T110:AD110))&gt;=$K110*0.7,$K110*0.7,($CB110-SUM($T110:AD110)))</f>
        <v>0</v>
      </c>
      <c r="AF110" s="16">
        <f>IF(($CB110-SUM($T110:AE110))&gt;=$K110*0.7,$K110*0.7,($CB110-SUM($T110:AE110)))</f>
        <v>0</v>
      </c>
      <c r="AG110" s="16">
        <f>IF(($CB110-SUM($T110:AF110))&gt;=$K110*0.7,$K110*0.7,($CB110-SUM($T110:AF110)))</f>
        <v>0</v>
      </c>
      <c r="AH110" s="16">
        <f>IF(($CB110-SUM($T110:AG110))&gt;=$K110*0.7,$K110*0.7,($CB110-SUM($T110:AG110)))</f>
        <v>0</v>
      </c>
      <c r="AI110" s="16">
        <f>IF(($CB110-SUM($T110:AH110))&gt;=$K110*0.7,$K110*0.7,($CB110-SUM($T110:AH110)))</f>
        <v>0</v>
      </c>
      <c r="AJ110" s="16">
        <f>IF(($CB110-SUM($T110:AI110))&gt;=$K110*0.7,$K110*0.7,($CB110-SUM($T110:AI110)))</f>
        <v>0</v>
      </c>
      <c r="AK110" s="16">
        <f>IF(($CB110-SUM($T110:AJ110))&gt;=$K110*0.7,$K110*0.7,($CB110-SUM($T110:AJ110)))</f>
        <v>0</v>
      </c>
      <c r="AL110" s="16">
        <f>IF(($CB110-SUM($T110:AK110))&gt;=$K110*0.7,$K110*0.7,($CB110-SUM($T110:AK110)))</f>
        <v>0</v>
      </c>
      <c r="AM110" s="16">
        <f>IF(($CB110-SUM($T110:AL110))&gt;=$K110*0.7,$K110*0.7,($CB110-SUM($T110:AL110)))</f>
        <v>0</v>
      </c>
      <c r="AN110" s="16">
        <f>IF(($CB110-SUM($T110:AM110))&gt;=$K110*0.7,$K110*0.7,($CB110-SUM($T110:AM110)))</f>
        <v>0</v>
      </c>
      <c r="AO110" s="16">
        <f>IF(($CB110-SUM($T110:AN110))&gt;=$K110*0.7,$K110*0.7,($CB110-SUM($T110:AN110)))</f>
        <v>0</v>
      </c>
      <c r="AP110" s="16">
        <f>IF(($CB110-SUM($T110:AO110))&gt;=$K110*0.7,$K110*0.7,($CB110-SUM($T110:AO110)))</f>
        <v>0</v>
      </c>
      <c r="AQ110" s="16">
        <f>IF(($CB110-SUM($T110:AP110))&gt;=$K110*0.7,$K110*0.7,($CB110-SUM($T110:AP110)))</f>
        <v>0</v>
      </c>
      <c r="AR110" s="16">
        <f>IF(($CB110-SUM($T110:AQ110))&gt;=$K110*0.7,$K110*0.7,($CB110-SUM($T110:AQ110)))</f>
        <v>0</v>
      </c>
      <c r="AS110" s="16">
        <f>IF(($CB110-SUM($T110:AR110))&gt;=$K110*0.7,$K110*0.7,($CB110-SUM($T110:AR110)))</f>
        <v>0</v>
      </c>
      <c r="AT110" s="16">
        <f>IF(($CB110-SUM($T110:AS110))&gt;=$K110*0.7,$K110*0.7,($CB110-SUM($T110:AS110)))</f>
        <v>0</v>
      </c>
      <c r="AU110" s="16">
        <f>IF(($CB110-SUM($T110:AT110))&gt;=$K110*0.7,$K110*0.7,($CB110-SUM($T110:AT110)))</f>
        <v>0</v>
      </c>
      <c r="AV110" s="16">
        <f>IF(($CB110-SUM($T110:AU110))&gt;=$K110*0.7,$K110*0.7,($CB110-SUM($T110:AU110)))</f>
        <v>0</v>
      </c>
      <c r="AW110" s="182">
        <f t="shared" si="10"/>
        <v>38600</v>
      </c>
      <c r="AX110" s="182">
        <f>IF(LinkRpt!B$4=LinkRpt!B$2,VLOOKUP(LinkRpt!$A106,Rpt,LinkRpt!B$2+1),"")</f>
        <v>38600</v>
      </c>
      <c r="AY110" s="182">
        <f>IF(LinkRpt!C$4=LinkRpt!C$2,VLOOKUP(LinkRpt!$A106,Rpt,LinkRpt!C$2+1),"")</f>
        <v>0</v>
      </c>
      <c r="AZ110" s="182">
        <f>IF(LinkRpt!D$4=LinkRpt!D$2,VLOOKUP(LinkRpt!$A106,Rpt,LinkRpt!D$2+1),"")</f>
        <v>0</v>
      </c>
      <c r="BA110" s="182" t="str">
        <f>IF(LinkRpt!E$4=LinkRpt!E$2,VLOOKUP(LinkRpt!$A106,Rpt,LinkRpt!E$2+1),"")</f>
        <v/>
      </c>
      <c r="BB110" s="182">
        <f>IF(LinkRpt!F$4=LinkRpt!F$2,VLOOKUP(LinkRpt!$A106,Rpt,LinkRpt!F$2+1),"")</f>
        <v>0</v>
      </c>
      <c r="BC110" s="182">
        <f>IF(LinkRpt!G$4=LinkRpt!G$2,VLOOKUP(LinkRpt!$A106,Rpt,LinkRpt!G$2+1),"")</f>
        <v>0</v>
      </c>
      <c r="BD110" s="182">
        <f>IF(LinkRpt!H$4=LinkRpt!H$2,VLOOKUP(LinkRpt!$A106,Rpt,LinkRpt!H$2+1),"")</f>
        <v>0</v>
      </c>
      <c r="BE110" s="182" t="str">
        <f>IF(LinkRpt!I$4=LinkRpt!I$2,VLOOKUP(LinkRpt!$A106,Rpt,LinkRpt!I$2+1),"")</f>
        <v/>
      </c>
      <c r="BF110" s="182" t="str">
        <f>IF(LinkRpt!J$4=LinkRpt!J$2,VLOOKUP(LinkRpt!$A106,Rpt,LinkRpt!J$2+1),"")</f>
        <v/>
      </c>
      <c r="BG110" s="182" t="str">
        <f>IF(LinkRpt!K$4=LinkRpt!K$2,VLOOKUP(LinkRpt!$A106,Rpt,LinkRpt!K$2+1),"")</f>
        <v/>
      </c>
      <c r="BH110" s="182" t="str">
        <f>IF(LinkRpt!L$4=LinkRpt!L$2,VLOOKUP(LinkRpt!$A106,Rpt,LinkRpt!L$2+1),"")</f>
        <v/>
      </c>
      <c r="BI110" s="182" t="str">
        <f>IF(LinkRpt!M$4=LinkRpt!M$2,VLOOKUP(LinkRpt!$A106,Rpt,LinkRpt!M$2+1),"")</f>
        <v/>
      </c>
      <c r="BJ110" s="182" t="str">
        <f>IF(LinkRpt!N$4=LinkRpt!N$2,VLOOKUP(LinkRpt!$A106,Rpt,LinkRpt!N$2+1),"")</f>
        <v/>
      </c>
      <c r="BK110" s="182" t="str">
        <f>IF(LinkRpt!O$4=LinkRpt!O$2,VLOOKUP(LinkRpt!$A106,Rpt,LinkRpt!O$2+1),"")</f>
        <v/>
      </c>
      <c r="BL110" s="182" t="str">
        <f>IF(LinkRpt!P$4=LinkRpt!P$2,VLOOKUP(LinkRpt!$A106,Rpt,LinkRpt!P$2+1),"")</f>
        <v/>
      </c>
      <c r="BM110" s="182" t="str">
        <f>IF(LinkRpt!Q$4=LinkRpt!Q$2,VLOOKUP(LinkRpt!$A106,Rpt,LinkRpt!Q$2+1),"")</f>
        <v/>
      </c>
      <c r="BN110" s="182" t="str">
        <f>IF(LinkRpt!R$4=LinkRpt!R$2,VLOOKUP(LinkRpt!$A106,Rpt,LinkRpt!R$2+1),"")</f>
        <v/>
      </c>
      <c r="BO110" s="182" t="str">
        <f>IF(LinkRpt!S$4=LinkRpt!S$2,VLOOKUP(LinkRpt!$A106,Rpt,LinkRpt!S$2+1),"")</f>
        <v/>
      </c>
      <c r="BP110" s="182" t="str">
        <f>IF(LinkRpt!T$4=LinkRpt!T$2,VLOOKUP(LinkRpt!$A106,Rpt,LinkRpt!T$2+1),"")</f>
        <v/>
      </c>
      <c r="BQ110" s="182" t="str">
        <f>IF(LinkRpt!U$4=LinkRpt!U$2,VLOOKUP(LinkRpt!$A106,Rpt,LinkRpt!U$2+1),"")</f>
        <v/>
      </c>
      <c r="BR110" s="182" t="str">
        <f>IF(LinkRpt!V$4=LinkRpt!V$2,VLOOKUP(LinkRpt!$A106,Rpt,LinkRpt!V$2+1),"")</f>
        <v/>
      </c>
      <c r="BS110" s="182" t="str">
        <f>IF(LinkRpt!W$4=LinkRpt!W$2,VLOOKUP(LinkRpt!$A106,Rpt,LinkRpt!W$2+1),"")</f>
        <v/>
      </c>
      <c r="BT110" s="182" t="str">
        <f>IF(LinkRpt!X$4=LinkRpt!X$2,VLOOKUP(LinkRpt!$A106,Rpt,LinkRpt!X$2+1),"")</f>
        <v/>
      </c>
      <c r="BU110" s="182" t="str">
        <f>IF(LinkRpt!Y$4=LinkRpt!Y$2,VLOOKUP(LinkRpt!$A106,Rpt,LinkRpt!Y$2+1),"")</f>
        <v/>
      </c>
      <c r="BV110" s="182" t="str">
        <f>IF(LinkRpt!Z$4=LinkRpt!Z$2,VLOOKUP(LinkRpt!$A106,Rpt,LinkRpt!Z$2+1),"")</f>
        <v/>
      </c>
      <c r="BW110" s="182" t="str">
        <f>IF(LinkRpt!AA$4=LinkRpt!AA$2,VLOOKUP(LinkRpt!$A106,Rpt,LinkRpt!AA$2+1),"")</f>
        <v/>
      </c>
      <c r="BX110" s="182" t="str">
        <f>IF(LinkRpt!AB$4=LinkRpt!AB$2,VLOOKUP(LinkRpt!$A106,Rpt,LinkRpt!AB$2+1),"")</f>
        <v/>
      </c>
      <c r="BY110" s="182" t="str">
        <f>IF(LinkRpt!AC$4=LinkRpt!AC$2,VLOOKUP(LinkRpt!$A106,Rpt,LinkRpt!AC$2+1),"")</f>
        <v/>
      </c>
      <c r="BZ110" s="182" t="str">
        <f>IF(LinkRpt!AD$4=LinkRpt!AD$2,VLOOKUP(LinkRpt!$A106,Rpt,LinkRpt!AD$2+1),"")</f>
        <v/>
      </c>
      <c r="CA110" s="182" t="str">
        <f>IF(LinkRpt!AE$4=LinkRpt!AE$2,VLOOKUP(LinkRpt!$A106,Rpt,LinkRpt!AE$2+1),"")</f>
        <v/>
      </c>
      <c r="CB110" s="182">
        <f t="shared" si="15"/>
        <v>38600</v>
      </c>
      <c r="CC110" s="15">
        <v>1500</v>
      </c>
      <c r="CD110" s="16">
        <v>1500</v>
      </c>
      <c r="CE110" s="15">
        <v>1000</v>
      </c>
      <c r="CF110" s="16">
        <v>1000</v>
      </c>
      <c r="CG110" s="15">
        <v>5000</v>
      </c>
      <c r="CH110" s="16">
        <v>5000</v>
      </c>
      <c r="CI110" s="15">
        <v>8000</v>
      </c>
      <c r="CJ110" s="16">
        <f>1500+0</f>
        <v>1500</v>
      </c>
      <c r="CK110" s="15"/>
      <c r="CL110" s="16"/>
      <c r="CM110" s="18">
        <v>4620</v>
      </c>
      <c r="CN110" s="16">
        <v>0</v>
      </c>
      <c r="CO110" s="18">
        <v>4620</v>
      </c>
      <c r="CP110" s="16">
        <v>15740</v>
      </c>
      <c r="CQ110" s="18">
        <v>4620</v>
      </c>
      <c r="CR110" s="16">
        <v>0</v>
      </c>
      <c r="CS110" s="18">
        <v>4620</v>
      </c>
      <c r="CT110" s="16">
        <v>6000</v>
      </c>
      <c r="CU110" s="18">
        <v>4620</v>
      </c>
      <c r="CV110" s="16">
        <v>7860</v>
      </c>
      <c r="CW110" s="18">
        <v>4620</v>
      </c>
      <c r="CX110" s="16"/>
      <c r="CY110" s="18">
        <v>4620</v>
      </c>
      <c r="CZ110" s="16"/>
      <c r="DA110" s="18">
        <v>4620</v>
      </c>
      <c r="DB110" s="16"/>
      <c r="DC110" s="18">
        <v>4620</v>
      </c>
      <c r="DD110" s="16"/>
      <c r="DE110" s="85"/>
      <c r="DF110" s="16"/>
      <c r="DG110" s="85"/>
      <c r="DH110" s="16"/>
      <c r="DI110" s="85"/>
      <c r="DJ110" s="16"/>
      <c r="DK110" s="82"/>
      <c r="DL110" s="85"/>
      <c r="DM110" s="16"/>
      <c r="DN110" s="85"/>
      <c r="DO110" s="16"/>
      <c r="DP110" s="85"/>
      <c r="DQ110" s="16"/>
      <c r="DR110" s="85"/>
      <c r="DS110" s="16"/>
      <c r="DT110" s="85"/>
      <c r="DU110" s="16"/>
      <c r="DV110" s="85"/>
      <c r="DW110" s="16"/>
      <c r="DX110" s="85"/>
      <c r="DY110" s="16"/>
      <c r="DZ110" s="85"/>
      <c r="EA110" s="16"/>
      <c r="EB110" s="85"/>
      <c r="EC110" s="16"/>
      <c r="ED110" s="85"/>
      <c r="EE110" s="16"/>
      <c r="EF110" s="85"/>
      <c r="EG110" s="16"/>
      <c r="EH110" s="17"/>
      <c r="EI110" s="16"/>
      <c r="EJ110" s="19"/>
      <c r="EK110" s="17"/>
      <c r="EL110" s="16"/>
      <c r="EM110" s="17"/>
      <c r="EN110" s="16"/>
      <c r="EO110" s="17"/>
      <c r="EP110" s="16"/>
      <c r="EQ110" s="17"/>
      <c r="ER110" s="16"/>
      <c r="ES110" s="17"/>
      <c r="ET110" s="16"/>
      <c r="EU110" s="17"/>
      <c r="EV110" s="16"/>
      <c r="EW110" s="15"/>
      <c r="EX110" s="16"/>
      <c r="EY110" s="15"/>
      <c r="EZ110" s="16"/>
      <c r="FA110" s="15"/>
      <c r="FB110" s="16"/>
      <c r="FC110" s="15"/>
      <c r="FD110" s="16"/>
      <c r="FE110" s="15"/>
      <c r="FF110" s="16"/>
      <c r="FG110" s="15"/>
      <c r="FH110" s="16"/>
      <c r="FI110" s="20">
        <f t="shared" si="11"/>
        <v>57080</v>
      </c>
      <c r="FJ110" s="20">
        <f t="shared" si="12"/>
        <v>38600</v>
      </c>
      <c r="FK110" s="21">
        <f t="shared" si="13"/>
        <v>18480</v>
      </c>
      <c r="FL110" s="1" t="str">
        <f t="shared" si="16"/>
        <v/>
      </c>
    </row>
    <row r="111" spans="1:168" ht="25.5" customHeight="1">
      <c r="A111" s="239">
        <v>2200103</v>
      </c>
      <c r="B111" s="25" t="s">
        <v>713</v>
      </c>
      <c r="C111" s="239" t="s">
        <v>714</v>
      </c>
      <c r="D111" s="9" t="s">
        <v>1414</v>
      </c>
      <c r="E111" s="9" t="s">
        <v>1411</v>
      </c>
      <c r="F111" s="83" t="s">
        <v>715</v>
      </c>
      <c r="G111" s="22"/>
      <c r="H111" s="84" t="s">
        <v>1420</v>
      </c>
      <c r="I111" s="318"/>
      <c r="J111" s="84"/>
      <c r="K111" s="62">
        <v>2600</v>
      </c>
      <c r="L111" s="84" t="s">
        <v>1564</v>
      </c>
      <c r="M111" s="246">
        <f t="shared" si="9"/>
        <v>31880</v>
      </c>
      <c r="N111" s="14">
        <f t="shared" si="14"/>
        <v>8060</v>
      </c>
      <c r="O111" s="15">
        <v>1500</v>
      </c>
      <c r="P111" s="15">
        <v>1000</v>
      </c>
      <c r="Q111" s="15">
        <v>5000</v>
      </c>
      <c r="R111" s="15">
        <v>8000</v>
      </c>
      <c r="S111" s="182"/>
      <c r="T111" s="16">
        <v>1500</v>
      </c>
      <c r="U111" s="16">
        <v>1000</v>
      </c>
      <c r="V111" s="16">
        <f>1500+0</f>
        <v>1500</v>
      </c>
      <c r="W111" s="16"/>
      <c r="X111" s="182"/>
      <c r="Y111" s="16">
        <f>IF(($CB111-SUM($T111:X111))&gt;=$K111*0.7,$K111*0.7,($CB111-SUM($T111:X111)))</f>
        <v>1819.9999999999998</v>
      </c>
      <c r="Z111" s="16">
        <f>IF(($CB111-SUM($T111:Y111))&gt;=$K111*0.7,$K111*0.7,($CB111-SUM($T111:Y111)))</f>
        <v>1819.9999999999998</v>
      </c>
      <c r="AA111" s="16">
        <f>IF(($CB111-SUM($T111:Z111))&gt;=$K111*0.7,$K111*0.7,($CB111-SUM($T111:Z111)))</f>
        <v>1819.9999999999998</v>
      </c>
      <c r="AB111" s="16">
        <f>IF(($CB111-SUM($T111:AA111))&gt;=$K111*0.7,$K111*0.7,($CB111-SUM($T111:AA111)))</f>
        <v>1819.9999999999998</v>
      </c>
      <c r="AC111" s="16">
        <f>IF(($CB111-SUM($T111:AB111))&gt;=$K111*0.7,$K111*0.7,($CB111-SUM($T111:AB111)))</f>
        <v>1819.9999999999998</v>
      </c>
      <c r="AD111" s="16">
        <f>IF(($CB111-SUM($T111:AC111))&gt;=$K111*0.7,$K111*0.7,($CB111-SUM($T111:AC111)))</f>
        <v>1819.9999999999998</v>
      </c>
      <c r="AE111" s="16">
        <f>IF(($CB111-SUM($T111:AD111))&gt;=$K111*0.7,$K111*0.7,($CB111-SUM($T111:AD111)))</f>
        <v>1819.9999999999998</v>
      </c>
      <c r="AF111" s="16">
        <f>IF(($CB111-SUM($T111:AE111))&gt;=$K111*0.7,$K111*0.7,($CB111-SUM($T111:AE111)))</f>
        <v>1819.9999999999998</v>
      </c>
      <c r="AG111" s="16">
        <f>IF(($CB111-SUM($T111:AF111))&gt;=$K111*0.7,$K111*0.7,($CB111-SUM($T111:AF111)))</f>
        <v>1819.9999999999998</v>
      </c>
      <c r="AH111" s="16">
        <f>IF(($CB111-SUM($T111:AG111))&gt;=$K111*0.7,$K111*0.7,($CB111-SUM($T111:AG111)))</f>
        <v>1819.9999999999998</v>
      </c>
      <c r="AI111" s="16">
        <f>IF(($CB111-SUM($T111:AH111))&gt;=$K111*0.7,$K111*0.7,($CB111-SUM($T111:AH111)))</f>
        <v>1620</v>
      </c>
      <c r="AJ111" s="16">
        <f>IF(($CB111-SUM($T111:AI111))&gt;=$K111*0.7,$K111*0.7,($CB111-SUM($T111:AI111)))</f>
        <v>0</v>
      </c>
      <c r="AK111" s="16">
        <f>IF(($CB111-SUM($T111:AJ111))&gt;=$K111*0.7,$K111*0.7,($CB111-SUM($T111:AJ111)))</f>
        <v>0</v>
      </c>
      <c r="AL111" s="16">
        <f>IF(($CB111-SUM($T111:AK111))&gt;=$K111*0.7,$K111*0.7,($CB111-SUM($T111:AK111)))</f>
        <v>0</v>
      </c>
      <c r="AM111" s="16">
        <f>IF(($CB111-SUM($T111:AL111))&gt;=$K111*0.7,$K111*0.7,($CB111-SUM($T111:AL111)))</f>
        <v>0</v>
      </c>
      <c r="AN111" s="16">
        <f>IF(($CB111-SUM($T111:AM111))&gt;=$K111*0.7,$K111*0.7,($CB111-SUM($T111:AM111)))</f>
        <v>0</v>
      </c>
      <c r="AO111" s="16">
        <f>IF(($CB111-SUM($T111:AN111))&gt;=$K111*0.7,$K111*0.7,($CB111-SUM($T111:AN111)))</f>
        <v>0</v>
      </c>
      <c r="AP111" s="16">
        <f>IF(($CB111-SUM($T111:AO111))&gt;=$K111*0.7,$K111*0.7,($CB111-SUM($T111:AO111)))</f>
        <v>0</v>
      </c>
      <c r="AQ111" s="16">
        <f>IF(($CB111-SUM($T111:AP111))&gt;=$K111*0.7,$K111*0.7,($CB111-SUM($T111:AP111)))</f>
        <v>0</v>
      </c>
      <c r="AR111" s="16">
        <f>IF(($CB111-SUM($T111:AQ111))&gt;=$K111*0.7,$K111*0.7,($CB111-SUM($T111:AQ111)))</f>
        <v>0</v>
      </c>
      <c r="AS111" s="16">
        <f>IF(($CB111-SUM($T111:AR111))&gt;=$K111*0.7,$K111*0.7,($CB111-SUM($T111:AR111)))</f>
        <v>0</v>
      </c>
      <c r="AT111" s="16">
        <f>IF(($CB111-SUM($T111:AS111))&gt;=$K111*0.7,$K111*0.7,($CB111-SUM($T111:AS111)))</f>
        <v>0</v>
      </c>
      <c r="AU111" s="16">
        <f>IF(($CB111-SUM($T111:AT111))&gt;=$K111*0.7,$K111*0.7,($CB111-SUM($T111:AT111)))</f>
        <v>0</v>
      </c>
      <c r="AV111" s="16">
        <f>IF(($CB111-SUM($T111:AU111))&gt;=$K111*0.7,$K111*0.7,($CB111-SUM($T111:AU111)))</f>
        <v>0</v>
      </c>
      <c r="AW111" s="182">
        <f t="shared" si="10"/>
        <v>23820</v>
      </c>
      <c r="AX111" s="182">
        <f>IF(LinkRpt!B$4=LinkRpt!B$2,VLOOKUP(LinkRpt!$A107,Rpt,LinkRpt!B$2+1),"")</f>
        <v>23820</v>
      </c>
      <c r="AY111" s="182">
        <f>IF(LinkRpt!C$4=LinkRpt!C$2,VLOOKUP(LinkRpt!$A107,Rpt,LinkRpt!C$2+1),"")</f>
        <v>0</v>
      </c>
      <c r="AZ111" s="182">
        <f>IF(LinkRpt!D$4=LinkRpt!D$2,VLOOKUP(LinkRpt!$A107,Rpt,LinkRpt!D$2+1),"")</f>
        <v>0</v>
      </c>
      <c r="BA111" s="182" t="str">
        <f>IF(LinkRpt!E$4=LinkRpt!E$2,VLOOKUP(LinkRpt!$A107,Rpt,LinkRpt!E$2+1),"")</f>
        <v/>
      </c>
      <c r="BB111" s="182">
        <f>IF(LinkRpt!F$4=LinkRpt!F$2,VLOOKUP(LinkRpt!$A107,Rpt,LinkRpt!F$2+1),"")</f>
        <v>0</v>
      </c>
      <c r="BC111" s="182">
        <f>IF(LinkRpt!G$4=LinkRpt!G$2,VLOOKUP(LinkRpt!$A107,Rpt,LinkRpt!G$2+1),"")</f>
        <v>0</v>
      </c>
      <c r="BD111" s="182">
        <f>IF(LinkRpt!H$4=LinkRpt!H$2,VLOOKUP(LinkRpt!$A107,Rpt,LinkRpt!H$2+1),"")</f>
        <v>0</v>
      </c>
      <c r="BE111" s="182" t="str">
        <f>IF(LinkRpt!I$4=LinkRpt!I$2,VLOOKUP(LinkRpt!$A107,Rpt,LinkRpt!I$2+1),"")</f>
        <v/>
      </c>
      <c r="BF111" s="182" t="str">
        <f>IF(LinkRpt!J$4=LinkRpt!J$2,VLOOKUP(LinkRpt!$A107,Rpt,LinkRpt!J$2+1),"")</f>
        <v/>
      </c>
      <c r="BG111" s="182" t="str">
        <f>IF(LinkRpt!K$4=LinkRpt!K$2,VLOOKUP(LinkRpt!$A107,Rpt,LinkRpt!K$2+1),"")</f>
        <v/>
      </c>
      <c r="BH111" s="182" t="str">
        <f>IF(LinkRpt!L$4=LinkRpt!L$2,VLOOKUP(LinkRpt!$A107,Rpt,LinkRpt!L$2+1),"")</f>
        <v/>
      </c>
      <c r="BI111" s="182" t="str">
        <f>IF(LinkRpt!M$4=LinkRpt!M$2,VLOOKUP(LinkRpt!$A107,Rpt,LinkRpt!M$2+1),"")</f>
        <v/>
      </c>
      <c r="BJ111" s="182" t="str">
        <f>IF(LinkRpt!N$4=LinkRpt!N$2,VLOOKUP(LinkRpt!$A107,Rpt,LinkRpt!N$2+1),"")</f>
        <v/>
      </c>
      <c r="BK111" s="182" t="str">
        <f>IF(LinkRpt!O$4=LinkRpt!O$2,VLOOKUP(LinkRpt!$A107,Rpt,LinkRpt!O$2+1),"")</f>
        <v/>
      </c>
      <c r="BL111" s="182" t="str">
        <f>IF(LinkRpt!P$4=LinkRpt!P$2,VLOOKUP(LinkRpt!$A107,Rpt,LinkRpt!P$2+1),"")</f>
        <v/>
      </c>
      <c r="BM111" s="182" t="str">
        <f>IF(LinkRpt!Q$4=LinkRpt!Q$2,VLOOKUP(LinkRpt!$A107,Rpt,LinkRpt!Q$2+1),"")</f>
        <v/>
      </c>
      <c r="BN111" s="182" t="str">
        <f>IF(LinkRpt!R$4=LinkRpt!R$2,VLOOKUP(LinkRpt!$A107,Rpt,LinkRpt!R$2+1),"")</f>
        <v/>
      </c>
      <c r="BO111" s="182" t="str">
        <f>IF(LinkRpt!S$4=LinkRpt!S$2,VLOOKUP(LinkRpt!$A107,Rpt,LinkRpt!S$2+1),"")</f>
        <v/>
      </c>
      <c r="BP111" s="182" t="str">
        <f>IF(LinkRpt!T$4=LinkRpt!T$2,VLOOKUP(LinkRpt!$A107,Rpt,LinkRpt!T$2+1),"")</f>
        <v/>
      </c>
      <c r="BQ111" s="182" t="str">
        <f>IF(LinkRpt!U$4=LinkRpt!U$2,VLOOKUP(LinkRpt!$A107,Rpt,LinkRpt!U$2+1),"")</f>
        <v/>
      </c>
      <c r="BR111" s="182" t="str">
        <f>IF(LinkRpt!V$4=LinkRpt!V$2,VLOOKUP(LinkRpt!$A107,Rpt,LinkRpt!V$2+1),"")</f>
        <v/>
      </c>
      <c r="BS111" s="182" t="str">
        <f>IF(LinkRpt!W$4=LinkRpt!W$2,VLOOKUP(LinkRpt!$A107,Rpt,LinkRpt!W$2+1),"")</f>
        <v/>
      </c>
      <c r="BT111" s="182" t="str">
        <f>IF(LinkRpt!X$4=LinkRpt!X$2,VLOOKUP(LinkRpt!$A107,Rpt,LinkRpt!X$2+1),"")</f>
        <v/>
      </c>
      <c r="BU111" s="182" t="str">
        <f>IF(LinkRpt!Y$4=LinkRpt!Y$2,VLOOKUP(LinkRpt!$A107,Rpt,LinkRpt!Y$2+1),"")</f>
        <v/>
      </c>
      <c r="BV111" s="182" t="str">
        <f>IF(LinkRpt!Z$4=LinkRpt!Z$2,VLOOKUP(LinkRpt!$A107,Rpt,LinkRpt!Z$2+1),"")</f>
        <v/>
      </c>
      <c r="BW111" s="182" t="str">
        <f>IF(LinkRpt!AA$4=LinkRpt!AA$2,VLOOKUP(LinkRpt!$A107,Rpt,LinkRpt!AA$2+1),"")</f>
        <v/>
      </c>
      <c r="BX111" s="182" t="str">
        <f>IF(LinkRpt!AB$4=LinkRpt!AB$2,VLOOKUP(LinkRpt!$A107,Rpt,LinkRpt!AB$2+1),"")</f>
        <v/>
      </c>
      <c r="BY111" s="182" t="str">
        <f>IF(LinkRpt!AC$4=LinkRpt!AC$2,VLOOKUP(LinkRpt!$A107,Rpt,LinkRpt!AC$2+1),"")</f>
        <v/>
      </c>
      <c r="BZ111" s="182" t="str">
        <f>IF(LinkRpt!AD$4=LinkRpt!AD$2,VLOOKUP(LinkRpt!$A107,Rpt,LinkRpt!AD$2+1),"")</f>
        <v/>
      </c>
      <c r="CA111" s="182" t="str">
        <f>IF(LinkRpt!AE$4=LinkRpt!AE$2,VLOOKUP(LinkRpt!$A107,Rpt,LinkRpt!AE$2+1),"")</f>
        <v/>
      </c>
      <c r="CB111" s="182">
        <f t="shared" si="15"/>
        <v>23820</v>
      </c>
      <c r="CC111" s="15">
        <v>1500</v>
      </c>
      <c r="CD111" s="16">
        <v>1500</v>
      </c>
      <c r="CE111" s="15">
        <v>1000</v>
      </c>
      <c r="CF111" s="16">
        <v>1000</v>
      </c>
      <c r="CG111" s="15">
        <v>5000</v>
      </c>
      <c r="CH111" s="16">
        <f>1500+0</f>
        <v>1500</v>
      </c>
      <c r="CI111" s="15">
        <v>8000</v>
      </c>
      <c r="CJ111" s="16"/>
      <c r="CK111" s="15"/>
      <c r="CL111" s="16"/>
      <c r="CM111" s="18">
        <v>1820</v>
      </c>
      <c r="CN111" s="16">
        <v>0</v>
      </c>
      <c r="CO111" s="18">
        <v>1820</v>
      </c>
      <c r="CP111" s="16">
        <v>1820</v>
      </c>
      <c r="CQ111" s="18">
        <v>1820</v>
      </c>
      <c r="CR111" s="16">
        <v>1820</v>
      </c>
      <c r="CS111" s="18">
        <v>1820</v>
      </c>
      <c r="CT111" s="16">
        <f>1820+4000</f>
        <v>5820</v>
      </c>
      <c r="CU111" s="18">
        <v>1820</v>
      </c>
      <c r="CV111" s="16">
        <v>5740</v>
      </c>
      <c r="CW111" s="18">
        <v>1820</v>
      </c>
      <c r="CX111" s="16"/>
      <c r="CY111" s="18">
        <v>1820</v>
      </c>
      <c r="CZ111" s="16">
        <v>3080</v>
      </c>
      <c r="DA111" s="18">
        <v>1820</v>
      </c>
      <c r="DB111" s="16"/>
      <c r="DC111" s="18">
        <v>1820</v>
      </c>
      <c r="DD111" s="16">
        <v>1540</v>
      </c>
      <c r="DE111" s="85"/>
      <c r="DF111" s="16"/>
      <c r="DG111" s="85"/>
      <c r="DH111" s="16"/>
      <c r="DI111" s="85"/>
      <c r="DJ111" s="16"/>
      <c r="DK111" s="82"/>
      <c r="DL111" s="85"/>
      <c r="DM111" s="16"/>
      <c r="DN111" s="85"/>
      <c r="DO111" s="16"/>
      <c r="DP111" s="85"/>
      <c r="DQ111" s="16"/>
      <c r="DR111" s="85"/>
      <c r="DS111" s="16"/>
      <c r="DT111" s="85"/>
      <c r="DU111" s="16"/>
      <c r="DV111" s="85"/>
      <c r="DW111" s="16"/>
      <c r="DX111" s="85"/>
      <c r="DY111" s="16"/>
      <c r="DZ111" s="85"/>
      <c r="EA111" s="16"/>
      <c r="EB111" s="85"/>
      <c r="EC111" s="16"/>
      <c r="ED111" s="85"/>
      <c r="EE111" s="16"/>
      <c r="EF111" s="85"/>
      <c r="EG111" s="16"/>
      <c r="EH111" s="17"/>
      <c r="EI111" s="16"/>
      <c r="EJ111" s="19"/>
      <c r="EK111" s="17"/>
      <c r="EL111" s="16"/>
      <c r="EM111" s="17"/>
      <c r="EN111" s="16"/>
      <c r="EO111" s="17"/>
      <c r="EP111" s="16"/>
      <c r="EQ111" s="17"/>
      <c r="ER111" s="16"/>
      <c r="ES111" s="17"/>
      <c r="ET111" s="16"/>
      <c r="EU111" s="17"/>
      <c r="EV111" s="16"/>
      <c r="EW111" s="15"/>
      <c r="EX111" s="16"/>
      <c r="EY111" s="15"/>
      <c r="EZ111" s="16"/>
      <c r="FA111" s="15"/>
      <c r="FB111" s="16"/>
      <c r="FC111" s="15"/>
      <c r="FD111" s="16"/>
      <c r="FE111" s="15"/>
      <c r="FF111" s="16"/>
      <c r="FG111" s="15"/>
      <c r="FH111" s="16"/>
      <c r="FI111" s="20">
        <f t="shared" si="11"/>
        <v>31880</v>
      </c>
      <c r="FJ111" s="20">
        <f t="shared" si="12"/>
        <v>23820</v>
      </c>
      <c r="FK111" s="21">
        <f t="shared" si="13"/>
        <v>8060</v>
      </c>
      <c r="FL111" s="1" t="str">
        <f t="shared" si="16"/>
        <v/>
      </c>
    </row>
    <row r="112" spans="1:168" ht="25.5" customHeight="1">
      <c r="A112" s="239">
        <v>2200104</v>
      </c>
      <c r="B112" s="25" t="s">
        <v>716</v>
      </c>
      <c r="C112" s="239" t="s">
        <v>717</v>
      </c>
      <c r="D112" s="9" t="s">
        <v>1414</v>
      </c>
      <c r="E112" s="9" t="s">
        <v>1411</v>
      </c>
      <c r="F112" s="83" t="s">
        <v>718</v>
      </c>
      <c r="G112" s="22"/>
      <c r="H112" s="84"/>
      <c r="I112" s="318"/>
      <c r="J112" s="84"/>
      <c r="K112" s="62">
        <v>6600</v>
      </c>
      <c r="L112" s="84" t="s">
        <v>1564</v>
      </c>
      <c r="M112" s="246">
        <f t="shared" si="9"/>
        <v>57080</v>
      </c>
      <c r="N112" s="14">
        <f t="shared" si="14"/>
        <v>18480</v>
      </c>
      <c r="O112" s="15">
        <v>1500</v>
      </c>
      <c r="P112" s="15">
        <v>1000</v>
      </c>
      <c r="Q112" s="15">
        <v>5000</v>
      </c>
      <c r="R112" s="15">
        <v>8000</v>
      </c>
      <c r="S112" s="182"/>
      <c r="T112" s="16">
        <v>1500</v>
      </c>
      <c r="U112" s="16">
        <v>1000</v>
      </c>
      <c r="V112" s="16">
        <v>5000</v>
      </c>
      <c r="W112" s="16">
        <v>8000</v>
      </c>
      <c r="X112" s="182"/>
      <c r="Y112" s="16">
        <f>IF(($CB112-SUM($T112:X112))&gt;=$K112*0.7,$K112*0.7,($CB112-SUM($T112:X112)))</f>
        <v>4620</v>
      </c>
      <c r="Z112" s="16">
        <f>IF(($CB112-SUM($T112:Y112))&gt;=$K112*0.7,$K112*0.7,($CB112-SUM($T112:Y112)))</f>
        <v>4620</v>
      </c>
      <c r="AA112" s="16">
        <f>IF(($CB112-SUM($T112:Z112))&gt;=$K112*0.7,$K112*0.7,($CB112-SUM($T112:Z112)))</f>
        <v>4620</v>
      </c>
      <c r="AB112" s="16">
        <f>IF(($CB112-SUM($T112:AA112))&gt;=$K112*0.7,$K112*0.7,($CB112-SUM($T112:AA112)))</f>
        <v>4620</v>
      </c>
      <c r="AC112" s="16">
        <f>IF(($CB112-SUM($T112:AB112))&gt;=$K112*0.7,$K112*0.7,($CB112-SUM($T112:AB112)))</f>
        <v>4620</v>
      </c>
      <c r="AD112" s="16">
        <f>IF(($CB112-SUM($T112:AC112))&gt;=$K112*0.7,$K112*0.7,($CB112-SUM($T112:AC112)))</f>
        <v>0</v>
      </c>
      <c r="AE112" s="16">
        <f>IF(($CB112-SUM($T112:AD112))&gt;=$K112*0.7,$K112*0.7,($CB112-SUM($T112:AD112)))</f>
        <v>0</v>
      </c>
      <c r="AF112" s="16">
        <f>IF(($CB112-SUM($T112:AE112))&gt;=$K112*0.7,$K112*0.7,($CB112-SUM($T112:AE112)))</f>
        <v>0</v>
      </c>
      <c r="AG112" s="16">
        <f>IF(($CB112-SUM($T112:AF112))&gt;=$K112*0.7,$K112*0.7,($CB112-SUM($T112:AF112)))</f>
        <v>0</v>
      </c>
      <c r="AH112" s="16">
        <f>IF(($CB112-SUM($T112:AG112))&gt;=$K112*0.7,$K112*0.7,($CB112-SUM($T112:AG112)))</f>
        <v>0</v>
      </c>
      <c r="AI112" s="16">
        <f>IF(($CB112-SUM($T112:AH112))&gt;=$K112*0.7,$K112*0.7,($CB112-SUM($T112:AH112)))</f>
        <v>0</v>
      </c>
      <c r="AJ112" s="16">
        <f>IF(($CB112-SUM($T112:AI112))&gt;=$K112*0.7,$K112*0.7,($CB112-SUM($T112:AI112)))</f>
        <v>0</v>
      </c>
      <c r="AK112" s="16">
        <f>IF(($CB112-SUM($T112:AJ112))&gt;=$K112*0.7,$K112*0.7,($CB112-SUM($T112:AJ112)))</f>
        <v>0</v>
      </c>
      <c r="AL112" s="16">
        <f>IF(($CB112-SUM($T112:AK112))&gt;=$K112*0.7,$K112*0.7,($CB112-SUM($T112:AK112)))</f>
        <v>0</v>
      </c>
      <c r="AM112" s="16">
        <f>IF(($CB112-SUM($T112:AL112))&gt;=$K112*0.7,$K112*0.7,($CB112-SUM($T112:AL112)))</f>
        <v>0</v>
      </c>
      <c r="AN112" s="16">
        <f>IF(($CB112-SUM($T112:AM112))&gt;=$K112*0.7,$K112*0.7,($CB112-SUM($T112:AM112)))</f>
        <v>0</v>
      </c>
      <c r="AO112" s="16">
        <f>IF(($CB112-SUM($T112:AN112))&gt;=$K112*0.7,$K112*0.7,($CB112-SUM($T112:AN112)))</f>
        <v>0</v>
      </c>
      <c r="AP112" s="16">
        <f>IF(($CB112-SUM($T112:AO112))&gt;=$K112*0.7,$K112*0.7,($CB112-SUM($T112:AO112)))</f>
        <v>0</v>
      </c>
      <c r="AQ112" s="16">
        <f>IF(($CB112-SUM($T112:AP112))&gt;=$K112*0.7,$K112*0.7,($CB112-SUM($T112:AP112)))</f>
        <v>0</v>
      </c>
      <c r="AR112" s="16">
        <f>IF(($CB112-SUM($T112:AQ112))&gt;=$K112*0.7,$K112*0.7,($CB112-SUM($T112:AQ112)))</f>
        <v>0</v>
      </c>
      <c r="AS112" s="16">
        <f>IF(($CB112-SUM($T112:AR112))&gt;=$K112*0.7,$K112*0.7,($CB112-SUM($T112:AR112)))</f>
        <v>0</v>
      </c>
      <c r="AT112" s="16">
        <f>IF(($CB112-SUM($T112:AS112))&gt;=$K112*0.7,$K112*0.7,($CB112-SUM($T112:AS112)))</f>
        <v>0</v>
      </c>
      <c r="AU112" s="16">
        <f>IF(($CB112-SUM($T112:AT112))&gt;=$K112*0.7,$K112*0.7,($CB112-SUM($T112:AT112)))</f>
        <v>0</v>
      </c>
      <c r="AV112" s="16">
        <f>IF(($CB112-SUM($T112:AU112))&gt;=$K112*0.7,$K112*0.7,($CB112-SUM($T112:AU112)))</f>
        <v>0</v>
      </c>
      <c r="AW112" s="182">
        <f t="shared" si="10"/>
        <v>38600</v>
      </c>
      <c r="AX112" s="182">
        <f>IF(LinkRpt!B$4=LinkRpt!B$2,VLOOKUP(LinkRpt!$A108,Rpt,LinkRpt!B$2+1),"")</f>
        <v>38600</v>
      </c>
      <c r="AY112" s="182">
        <f>IF(LinkRpt!C$4=LinkRpt!C$2,VLOOKUP(LinkRpt!$A108,Rpt,LinkRpt!C$2+1),"")</f>
        <v>0</v>
      </c>
      <c r="AZ112" s="182">
        <f>IF(LinkRpt!D$4=LinkRpt!D$2,VLOOKUP(LinkRpt!$A108,Rpt,LinkRpt!D$2+1),"")</f>
        <v>0</v>
      </c>
      <c r="BA112" s="182" t="str">
        <f>IF(LinkRpt!E$4=LinkRpt!E$2,VLOOKUP(LinkRpt!$A108,Rpt,LinkRpt!E$2+1),"")</f>
        <v/>
      </c>
      <c r="BB112" s="182">
        <f>IF(LinkRpt!F$4=LinkRpt!F$2,VLOOKUP(LinkRpt!$A108,Rpt,LinkRpt!F$2+1),"")</f>
        <v>0</v>
      </c>
      <c r="BC112" s="182">
        <f>IF(LinkRpt!G$4=LinkRpt!G$2,VLOOKUP(LinkRpt!$A108,Rpt,LinkRpt!G$2+1),"")</f>
        <v>0</v>
      </c>
      <c r="BD112" s="182">
        <f>IF(LinkRpt!H$4=LinkRpt!H$2,VLOOKUP(LinkRpt!$A108,Rpt,LinkRpt!H$2+1),"")</f>
        <v>0</v>
      </c>
      <c r="BE112" s="182" t="str">
        <f>IF(LinkRpt!I$4=LinkRpt!I$2,VLOOKUP(LinkRpt!$A108,Rpt,LinkRpt!I$2+1),"")</f>
        <v/>
      </c>
      <c r="BF112" s="182" t="str">
        <f>IF(LinkRpt!J$4=LinkRpt!J$2,VLOOKUP(LinkRpt!$A108,Rpt,LinkRpt!J$2+1),"")</f>
        <v/>
      </c>
      <c r="BG112" s="182" t="str">
        <f>IF(LinkRpt!K$4=LinkRpt!K$2,VLOOKUP(LinkRpt!$A108,Rpt,LinkRpt!K$2+1),"")</f>
        <v/>
      </c>
      <c r="BH112" s="182" t="str">
        <f>IF(LinkRpt!L$4=LinkRpt!L$2,VLOOKUP(LinkRpt!$A108,Rpt,LinkRpt!L$2+1),"")</f>
        <v/>
      </c>
      <c r="BI112" s="182" t="str">
        <f>IF(LinkRpt!M$4=LinkRpt!M$2,VLOOKUP(LinkRpt!$A108,Rpt,LinkRpt!M$2+1),"")</f>
        <v/>
      </c>
      <c r="BJ112" s="182" t="str">
        <f>IF(LinkRpt!N$4=LinkRpt!N$2,VLOOKUP(LinkRpt!$A108,Rpt,LinkRpt!N$2+1),"")</f>
        <v/>
      </c>
      <c r="BK112" s="182" t="str">
        <f>IF(LinkRpt!O$4=LinkRpt!O$2,VLOOKUP(LinkRpt!$A108,Rpt,LinkRpt!O$2+1),"")</f>
        <v/>
      </c>
      <c r="BL112" s="182" t="str">
        <f>IF(LinkRpt!P$4=LinkRpt!P$2,VLOOKUP(LinkRpt!$A108,Rpt,LinkRpt!P$2+1),"")</f>
        <v/>
      </c>
      <c r="BM112" s="182" t="str">
        <f>IF(LinkRpt!Q$4=LinkRpt!Q$2,VLOOKUP(LinkRpt!$A108,Rpt,LinkRpt!Q$2+1),"")</f>
        <v/>
      </c>
      <c r="BN112" s="182" t="str">
        <f>IF(LinkRpt!R$4=LinkRpt!R$2,VLOOKUP(LinkRpt!$A108,Rpt,LinkRpt!R$2+1),"")</f>
        <v/>
      </c>
      <c r="BO112" s="182" t="str">
        <f>IF(LinkRpt!S$4=LinkRpt!S$2,VLOOKUP(LinkRpt!$A108,Rpt,LinkRpt!S$2+1),"")</f>
        <v/>
      </c>
      <c r="BP112" s="182" t="str">
        <f>IF(LinkRpt!T$4=LinkRpt!T$2,VLOOKUP(LinkRpt!$A108,Rpt,LinkRpt!T$2+1),"")</f>
        <v/>
      </c>
      <c r="BQ112" s="182" t="str">
        <f>IF(LinkRpt!U$4=LinkRpt!U$2,VLOOKUP(LinkRpt!$A108,Rpt,LinkRpt!U$2+1),"")</f>
        <v/>
      </c>
      <c r="BR112" s="182" t="str">
        <f>IF(LinkRpt!V$4=LinkRpt!V$2,VLOOKUP(LinkRpt!$A108,Rpt,LinkRpt!V$2+1),"")</f>
        <v/>
      </c>
      <c r="BS112" s="182" t="str">
        <f>IF(LinkRpt!W$4=LinkRpt!W$2,VLOOKUP(LinkRpt!$A108,Rpt,LinkRpt!W$2+1),"")</f>
        <v/>
      </c>
      <c r="BT112" s="182" t="str">
        <f>IF(LinkRpt!X$4=LinkRpt!X$2,VLOOKUP(LinkRpt!$A108,Rpt,LinkRpt!X$2+1),"")</f>
        <v/>
      </c>
      <c r="BU112" s="182" t="str">
        <f>IF(LinkRpt!Y$4=LinkRpt!Y$2,VLOOKUP(LinkRpt!$A108,Rpt,LinkRpt!Y$2+1),"")</f>
        <v/>
      </c>
      <c r="BV112" s="182" t="str">
        <f>IF(LinkRpt!Z$4=LinkRpt!Z$2,VLOOKUP(LinkRpt!$A108,Rpt,LinkRpt!Z$2+1),"")</f>
        <v/>
      </c>
      <c r="BW112" s="182" t="str">
        <f>IF(LinkRpt!AA$4=LinkRpt!AA$2,VLOOKUP(LinkRpt!$A108,Rpt,LinkRpt!AA$2+1),"")</f>
        <v/>
      </c>
      <c r="BX112" s="182" t="str">
        <f>IF(LinkRpt!AB$4=LinkRpt!AB$2,VLOOKUP(LinkRpt!$A108,Rpt,LinkRpt!AB$2+1),"")</f>
        <v/>
      </c>
      <c r="BY112" s="182" t="str">
        <f>IF(LinkRpt!AC$4=LinkRpt!AC$2,VLOOKUP(LinkRpt!$A108,Rpt,LinkRpt!AC$2+1),"")</f>
        <v/>
      </c>
      <c r="BZ112" s="182" t="str">
        <f>IF(LinkRpt!AD$4=LinkRpt!AD$2,VLOOKUP(LinkRpt!$A108,Rpt,LinkRpt!AD$2+1),"")</f>
        <v/>
      </c>
      <c r="CA112" s="182" t="str">
        <f>IF(LinkRpt!AE$4=LinkRpt!AE$2,VLOOKUP(LinkRpt!$A108,Rpt,LinkRpt!AE$2+1),"")</f>
        <v/>
      </c>
      <c r="CB112" s="182">
        <f t="shared" si="15"/>
        <v>38600</v>
      </c>
      <c r="CC112" s="15">
        <v>1500</v>
      </c>
      <c r="CD112" s="16">
        <v>1500</v>
      </c>
      <c r="CE112" s="15">
        <v>1000</v>
      </c>
      <c r="CF112" s="16">
        <v>1000</v>
      </c>
      <c r="CG112" s="15">
        <v>5000</v>
      </c>
      <c r="CH112" s="16">
        <v>5000</v>
      </c>
      <c r="CI112" s="15">
        <v>8000</v>
      </c>
      <c r="CJ112" s="16">
        <f>1500+0</f>
        <v>1500</v>
      </c>
      <c r="CK112" s="15"/>
      <c r="CL112" s="16"/>
      <c r="CM112" s="18">
        <v>4620</v>
      </c>
      <c r="CN112" s="16">
        <v>0</v>
      </c>
      <c r="CO112" s="18">
        <v>4620</v>
      </c>
      <c r="CP112" s="16">
        <f>4620+0</f>
        <v>4620</v>
      </c>
      <c r="CQ112" s="18">
        <v>4620</v>
      </c>
      <c r="CR112" s="16">
        <v>0</v>
      </c>
      <c r="CS112" s="18">
        <v>4620</v>
      </c>
      <c r="CT112" s="16">
        <v>20360</v>
      </c>
      <c r="CU112" s="18">
        <v>4620</v>
      </c>
      <c r="CV112" s="16"/>
      <c r="CW112" s="18">
        <v>4620</v>
      </c>
      <c r="CX112" s="16"/>
      <c r="CY112" s="18">
        <v>4620</v>
      </c>
      <c r="CZ112" s="16"/>
      <c r="DA112" s="18">
        <v>4620</v>
      </c>
      <c r="DB112" s="16"/>
      <c r="DC112" s="18">
        <v>4620</v>
      </c>
      <c r="DD112" s="16">
        <v>4620</v>
      </c>
      <c r="DE112" s="85"/>
      <c r="DF112" s="16"/>
      <c r="DG112" s="85"/>
      <c r="DH112" s="16"/>
      <c r="DI112" s="85"/>
      <c r="DJ112" s="16"/>
      <c r="DK112" s="82"/>
      <c r="DL112" s="85"/>
      <c r="DM112" s="16"/>
      <c r="DN112" s="85"/>
      <c r="DO112" s="16"/>
      <c r="DP112" s="85"/>
      <c r="DQ112" s="16"/>
      <c r="DR112" s="85"/>
      <c r="DS112" s="16"/>
      <c r="DT112" s="85"/>
      <c r="DU112" s="16"/>
      <c r="DV112" s="85"/>
      <c r="DW112" s="16"/>
      <c r="DX112" s="85"/>
      <c r="DY112" s="16"/>
      <c r="DZ112" s="85"/>
      <c r="EA112" s="16"/>
      <c r="EB112" s="85"/>
      <c r="EC112" s="16"/>
      <c r="ED112" s="85"/>
      <c r="EE112" s="16"/>
      <c r="EF112" s="85"/>
      <c r="EG112" s="16"/>
      <c r="EH112" s="17"/>
      <c r="EI112" s="16"/>
      <c r="EJ112" s="19"/>
      <c r="EK112" s="17"/>
      <c r="EL112" s="16"/>
      <c r="EM112" s="17"/>
      <c r="EN112" s="16"/>
      <c r="EO112" s="17"/>
      <c r="EP112" s="16"/>
      <c r="EQ112" s="17"/>
      <c r="ER112" s="16"/>
      <c r="ES112" s="17"/>
      <c r="ET112" s="16"/>
      <c r="EU112" s="17"/>
      <c r="EV112" s="16"/>
      <c r="EW112" s="15"/>
      <c r="EX112" s="16"/>
      <c r="EY112" s="15"/>
      <c r="EZ112" s="16"/>
      <c r="FA112" s="15"/>
      <c r="FB112" s="16"/>
      <c r="FC112" s="15"/>
      <c r="FD112" s="16"/>
      <c r="FE112" s="15"/>
      <c r="FF112" s="16"/>
      <c r="FG112" s="15"/>
      <c r="FH112" s="16"/>
      <c r="FI112" s="20">
        <f t="shared" si="11"/>
        <v>57080</v>
      </c>
      <c r="FJ112" s="20">
        <f t="shared" si="12"/>
        <v>38600</v>
      </c>
      <c r="FK112" s="21">
        <f t="shared" si="13"/>
        <v>18480</v>
      </c>
      <c r="FL112" s="1" t="str">
        <f t="shared" si="16"/>
        <v/>
      </c>
    </row>
    <row r="113" spans="1:168" ht="25.5" customHeight="1">
      <c r="A113" s="239">
        <v>2200105</v>
      </c>
      <c r="B113" s="25" t="s">
        <v>191</v>
      </c>
      <c r="C113" s="239" t="s">
        <v>192</v>
      </c>
      <c r="D113" s="9" t="s">
        <v>1414</v>
      </c>
      <c r="E113" s="9" t="s">
        <v>1412</v>
      </c>
      <c r="F113" s="10" t="s">
        <v>193</v>
      </c>
      <c r="G113" s="22"/>
      <c r="H113" s="24"/>
      <c r="I113" s="318"/>
      <c r="J113" s="24"/>
      <c r="K113" s="12">
        <v>6600</v>
      </c>
      <c r="L113" s="24" t="s">
        <v>1564</v>
      </c>
      <c r="M113" s="246">
        <f t="shared" si="9"/>
        <v>57080</v>
      </c>
      <c r="N113" s="14">
        <f t="shared" si="14"/>
        <v>10080</v>
      </c>
      <c r="O113" s="15">
        <v>1500</v>
      </c>
      <c r="P113" s="15">
        <v>1000</v>
      </c>
      <c r="Q113" s="15">
        <v>5000</v>
      </c>
      <c r="R113" s="15">
        <v>8000</v>
      </c>
      <c r="S113" s="182"/>
      <c r="T113" s="16">
        <v>1500</v>
      </c>
      <c r="U113" s="16">
        <v>1000</v>
      </c>
      <c r="V113" s="16">
        <v>0</v>
      </c>
      <c r="W113" s="16">
        <v>8000</v>
      </c>
      <c r="X113" s="182"/>
      <c r="Y113" s="16">
        <f>IF(($CB113-SUM($T113:X113))&gt;=$K113*0.7,$K113*0.7,($CB113-SUM($T113:X113)))</f>
        <v>4620</v>
      </c>
      <c r="Z113" s="16">
        <f>IF(($CB113-SUM($T113:Y113))&gt;=$K113*0.7,$K113*0.7,($CB113-SUM($T113:Y113)))</f>
        <v>4620</v>
      </c>
      <c r="AA113" s="16">
        <f>IF(($CB113-SUM($T113:Z113))&gt;=$K113*0.7,$K113*0.7,($CB113-SUM($T113:Z113)))</f>
        <v>4620</v>
      </c>
      <c r="AB113" s="16">
        <f>IF(($CB113-SUM($T113:AA113))&gt;=$K113*0.7,$K113*0.7,($CB113-SUM($T113:AA113)))</f>
        <v>4620</v>
      </c>
      <c r="AC113" s="16">
        <f>IF(($CB113-SUM($T113:AB113))&gt;=$K113*0.7,$K113*0.7,($CB113-SUM($T113:AB113)))</f>
        <v>4620</v>
      </c>
      <c r="AD113" s="16">
        <f>IF(($CB113-SUM($T113:AC113))&gt;=$K113*0.7,$K113*0.7,($CB113-SUM($T113:AC113)))</f>
        <v>4620</v>
      </c>
      <c r="AE113" s="16">
        <f>IF(($CB113-SUM($T113:AD113))&gt;=$K113*0.7,$K113*0.7,($CB113-SUM($T113:AD113)))</f>
        <v>4620</v>
      </c>
      <c r="AF113" s="16">
        <f>IF(($CB113-SUM($T113:AE113))&gt;=$K113*0.7,$K113*0.7,($CB113-SUM($T113:AE113)))</f>
        <v>4160</v>
      </c>
      <c r="AG113" s="16">
        <f>IF(($CB113-SUM($T113:AF113))&gt;=$K113*0.7,$K113*0.7,($CB113-SUM($T113:AF113)))</f>
        <v>0</v>
      </c>
      <c r="AH113" s="16">
        <f>IF(($CB113-SUM($T113:AG113))&gt;=$K113*0.7,$K113*0.7,($CB113-SUM($T113:AG113)))</f>
        <v>0</v>
      </c>
      <c r="AI113" s="16">
        <f>IF(($CB113-SUM($T113:AH113))&gt;=$K113*0.7,$K113*0.7,($CB113-SUM($T113:AH113)))</f>
        <v>0</v>
      </c>
      <c r="AJ113" s="16">
        <f>IF(($CB113-SUM($T113:AI113))&gt;=$K113*0.7,$K113*0.7,($CB113-SUM($T113:AI113)))</f>
        <v>0</v>
      </c>
      <c r="AK113" s="16">
        <f>IF(($CB113-SUM($T113:AJ113))&gt;=$K113*0.7,$K113*0.7,($CB113-SUM($T113:AJ113)))</f>
        <v>0</v>
      </c>
      <c r="AL113" s="16">
        <f>IF(($CB113-SUM($T113:AK113))&gt;=$K113*0.7,$K113*0.7,($CB113-SUM($T113:AK113)))</f>
        <v>0</v>
      </c>
      <c r="AM113" s="16">
        <f>IF(($CB113-SUM($T113:AL113))&gt;=$K113*0.7,$K113*0.7,($CB113-SUM($T113:AL113)))</f>
        <v>0</v>
      </c>
      <c r="AN113" s="16">
        <f>IF(($CB113-SUM($T113:AM113))&gt;=$K113*0.7,$K113*0.7,($CB113-SUM($T113:AM113)))</f>
        <v>0</v>
      </c>
      <c r="AO113" s="16">
        <f>IF(($CB113-SUM($T113:AN113))&gt;=$K113*0.7,$K113*0.7,($CB113-SUM($T113:AN113)))</f>
        <v>0</v>
      </c>
      <c r="AP113" s="16">
        <f>IF(($CB113-SUM($T113:AO113))&gt;=$K113*0.7,$K113*0.7,($CB113-SUM($T113:AO113)))</f>
        <v>0</v>
      </c>
      <c r="AQ113" s="16">
        <f>IF(($CB113-SUM($T113:AP113))&gt;=$K113*0.7,$K113*0.7,($CB113-SUM($T113:AP113)))</f>
        <v>0</v>
      </c>
      <c r="AR113" s="16">
        <f>IF(($CB113-SUM($T113:AQ113))&gt;=$K113*0.7,$K113*0.7,($CB113-SUM($T113:AQ113)))</f>
        <v>0</v>
      </c>
      <c r="AS113" s="16">
        <f>IF(($CB113-SUM($T113:AR113))&gt;=$K113*0.7,$K113*0.7,($CB113-SUM($T113:AR113)))</f>
        <v>0</v>
      </c>
      <c r="AT113" s="16">
        <f>IF(($CB113-SUM($T113:AS113))&gt;=$K113*0.7,$K113*0.7,($CB113-SUM($T113:AS113)))</f>
        <v>0</v>
      </c>
      <c r="AU113" s="16">
        <f>IF(($CB113-SUM($T113:AT113))&gt;=$K113*0.7,$K113*0.7,($CB113-SUM($T113:AT113)))</f>
        <v>0</v>
      </c>
      <c r="AV113" s="16">
        <f>IF(($CB113-SUM($T113:AU113))&gt;=$K113*0.7,$K113*0.7,($CB113-SUM($T113:AU113)))</f>
        <v>0</v>
      </c>
      <c r="AW113" s="182">
        <f t="shared" si="10"/>
        <v>47000</v>
      </c>
      <c r="AX113" s="182">
        <f>IF(LinkRpt!B$4=LinkRpt!B$2,VLOOKUP(LinkRpt!$A109,Rpt,LinkRpt!B$2+1),"")</f>
        <v>47000</v>
      </c>
      <c r="AY113" s="182">
        <f>IF(LinkRpt!C$4=LinkRpt!C$2,VLOOKUP(LinkRpt!$A109,Rpt,LinkRpt!C$2+1),"")</f>
        <v>0</v>
      </c>
      <c r="AZ113" s="182">
        <f>IF(LinkRpt!D$4=LinkRpt!D$2,VLOOKUP(LinkRpt!$A109,Rpt,LinkRpt!D$2+1),"")</f>
        <v>0</v>
      </c>
      <c r="BA113" s="182" t="str">
        <f>IF(LinkRpt!E$4=LinkRpt!E$2,VLOOKUP(LinkRpt!$A109,Rpt,LinkRpt!E$2+1),"")</f>
        <v/>
      </c>
      <c r="BB113" s="182">
        <f>IF(LinkRpt!F$4=LinkRpt!F$2,VLOOKUP(LinkRpt!$A109,Rpt,LinkRpt!F$2+1),"")</f>
        <v>0</v>
      </c>
      <c r="BC113" s="182">
        <f>IF(LinkRpt!G$4=LinkRpt!G$2,VLOOKUP(LinkRpt!$A109,Rpt,LinkRpt!G$2+1),"")</f>
        <v>0</v>
      </c>
      <c r="BD113" s="182">
        <f>IF(LinkRpt!H$4=LinkRpt!H$2,VLOOKUP(LinkRpt!$A109,Rpt,LinkRpt!H$2+1),"")</f>
        <v>0</v>
      </c>
      <c r="BE113" s="182" t="str">
        <f>IF(LinkRpt!I$4=LinkRpt!I$2,VLOOKUP(LinkRpt!$A109,Rpt,LinkRpt!I$2+1),"")</f>
        <v/>
      </c>
      <c r="BF113" s="182" t="str">
        <f>IF(LinkRpt!J$4=LinkRpt!J$2,VLOOKUP(LinkRpt!$A109,Rpt,LinkRpt!J$2+1),"")</f>
        <v/>
      </c>
      <c r="BG113" s="182" t="str">
        <f>IF(LinkRpt!K$4=LinkRpt!K$2,VLOOKUP(LinkRpt!$A109,Rpt,LinkRpt!K$2+1),"")</f>
        <v/>
      </c>
      <c r="BH113" s="182" t="str">
        <f>IF(LinkRpt!L$4=LinkRpt!L$2,VLOOKUP(LinkRpt!$A109,Rpt,LinkRpt!L$2+1),"")</f>
        <v/>
      </c>
      <c r="BI113" s="182" t="str">
        <f>IF(LinkRpt!M$4=LinkRpt!M$2,VLOOKUP(LinkRpt!$A109,Rpt,LinkRpt!M$2+1),"")</f>
        <v/>
      </c>
      <c r="BJ113" s="182" t="str">
        <f>IF(LinkRpt!N$4=LinkRpt!N$2,VLOOKUP(LinkRpt!$A109,Rpt,LinkRpt!N$2+1),"")</f>
        <v/>
      </c>
      <c r="BK113" s="182" t="str">
        <f>IF(LinkRpt!O$4=LinkRpt!O$2,VLOOKUP(LinkRpt!$A109,Rpt,LinkRpt!O$2+1),"")</f>
        <v/>
      </c>
      <c r="BL113" s="182" t="str">
        <f>IF(LinkRpt!P$4=LinkRpt!P$2,VLOOKUP(LinkRpt!$A109,Rpt,LinkRpt!P$2+1),"")</f>
        <v/>
      </c>
      <c r="BM113" s="182" t="str">
        <f>IF(LinkRpt!Q$4=LinkRpt!Q$2,VLOOKUP(LinkRpt!$A109,Rpt,LinkRpt!Q$2+1),"")</f>
        <v/>
      </c>
      <c r="BN113" s="182" t="str">
        <f>IF(LinkRpt!R$4=LinkRpt!R$2,VLOOKUP(LinkRpt!$A109,Rpt,LinkRpt!R$2+1),"")</f>
        <v/>
      </c>
      <c r="BO113" s="182" t="str">
        <f>IF(LinkRpt!S$4=LinkRpt!S$2,VLOOKUP(LinkRpt!$A109,Rpt,LinkRpt!S$2+1),"")</f>
        <v/>
      </c>
      <c r="BP113" s="182" t="str">
        <f>IF(LinkRpt!T$4=LinkRpt!T$2,VLOOKUP(LinkRpt!$A109,Rpt,LinkRpt!T$2+1),"")</f>
        <v/>
      </c>
      <c r="BQ113" s="182" t="str">
        <f>IF(LinkRpt!U$4=LinkRpt!U$2,VLOOKUP(LinkRpt!$A109,Rpt,LinkRpt!U$2+1),"")</f>
        <v/>
      </c>
      <c r="BR113" s="182" t="str">
        <f>IF(LinkRpt!V$4=LinkRpt!V$2,VLOOKUP(LinkRpt!$A109,Rpt,LinkRpt!V$2+1),"")</f>
        <v/>
      </c>
      <c r="BS113" s="182" t="str">
        <f>IF(LinkRpt!W$4=LinkRpt!W$2,VLOOKUP(LinkRpt!$A109,Rpt,LinkRpt!W$2+1),"")</f>
        <v/>
      </c>
      <c r="BT113" s="182" t="str">
        <f>IF(LinkRpt!X$4=LinkRpt!X$2,VLOOKUP(LinkRpt!$A109,Rpt,LinkRpt!X$2+1),"")</f>
        <v/>
      </c>
      <c r="BU113" s="182" t="str">
        <f>IF(LinkRpt!Y$4=LinkRpt!Y$2,VLOOKUP(LinkRpt!$A109,Rpt,LinkRpt!Y$2+1),"")</f>
        <v/>
      </c>
      <c r="BV113" s="182" t="str">
        <f>IF(LinkRpt!Z$4=LinkRpt!Z$2,VLOOKUP(LinkRpt!$A109,Rpt,LinkRpt!Z$2+1),"")</f>
        <v/>
      </c>
      <c r="BW113" s="182" t="str">
        <f>IF(LinkRpt!AA$4=LinkRpt!AA$2,VLOOKUP(LinkRpt!$A109,Rpt,LinkRpt!AA$2+1),"")</f>
        <v/>
      </c>
      <c r="BX113" s="182" t="str">
        <f>IF(LinkRpt!AB$4=LinkRpt!AB$2,VLOOKUP(LinkRpt!$A109,Rpt,LinkRpt!AB$2+1),"")</f>
        <v/>
      </c>
      <c r="BY113" s="182" t="str">
        <f>IF(LinkRpt!AC$4=LinkRpt!AC$2,VLOOKUP(LinkRpt!$A109,Rpt,LinkRpt!AC$2+1),"")</f>
        <v/>
      </c>
      <c r="BZ113" s="182" t="str">
        <f>IF(LinkRpt!AD$4=LinkRpt!AD$2,VLOOKUP(LinkRpt!$A109,Rpt,LinkRpt!AD$2+1),"")</f>
        <v/>
      </c>
      <c r="CA113" s="182" t="str">
        <f>IF(LinkRpt!AE$4=LinkRpt!AE$2,VLOOKUP(LinkRpt!$A109,Rpt,LinkRpt!AE$2+1),"")</f>
        <v/>
      </c>
      <c r="CB113" s="182">
        <f t="shared" si="15"/>
        <v>47000</v>
      </c>
      <c r="CC113" s="15">
        <v>1500</v>
      </c>
      <c r="CD113" s="16">
        <v>1500</v>
      </c>
      <c r="CE113" s="15">
        <v>1000</v>
      </c>
      <c r="CF113" s="16">
        <v>1000</v>
      </c>
      <c r="CG113" s="15">
        <v>5000</v>
      </c>
      <c r="CH113" s="16">
        <v>0</v>
      </c>
      <c r="CI113" s="15">
        <v>8000</v>
      </c>
      <c r="CJ113" s="16">
        <f>1500+0</f>
        <v>1500</v>
      </c>
      <c r="CK113" s="17"/>
      <c r="CL113" s="16"/>
      <c r="CM113" s="15"/>
      <c r="CN113" s="16">
        <v>5000</v>
      </c>
      <c r="CO113" s="18">
        <v>4620</v>
      </c>
      <c r="CP113" s="16">
        <v>0</v>
      </c>
      <c r="CQ113" s="18">
        <v>4620</v>
      </c>
      <c r="CR113" s="16"/>
      <c r="CS113" s="18">
        <v>4620</v>
      </c>
      <c r="CT113" s="16"/>
      <c r="CU113" s="18">
        <v>4620</v>
      </c>
      <c r="CV113" s="16">
        <v>8000</v>
      </c>
      <c r="CW113" s="18">
        <v>4620</v>
      </c>
      <c r="CX113" s="16">
        <v>10000</v>
      </c>
      <c r="CY113" s="18">
        <v>4620</v>
      </c>
      <c r="CZ113" s="16"/>
      <c r="DA113" s="18">
        <v>4620</v>
      </c>
      <c r="DB113" s="16"/>
      <c r="DC113" s="18">
        <v>4620</v>
      </c>
      <c r="DD113" s="16"/>
      <c r="DE113" s="18">
        <v>4620</v>
      </c>
      <c r="DF113" s="16">
        <v>20000</v>
      </c>
      <c r="DG113" s="17"/>
      <c r="DH113" s="16"/>
      <c r="DI113" s="17"/>
      <c r="DJ113" s="16"/>
      <c r="DK113" s="82"/>
      <c r="DL113" s="85"/>
      <c r="DM113" s="16"/>
      <c r="DN113" s="85"/>
      <c r="DO113" s="16"/>
      <c r="DP113" s="85"/>
      <c r="DQ113" s="16"/>
      <c r="DR113" s="85"/>
      <c r="DS113" s="16"/>
      <c r="DT113" s="85"/>
      <c r="DU113" s="16"/>
      <c r="DV113" s="85"/>
      <c r="DW113" s="16"/>
      <c r="DX113" s="85"/>
      <c r="DY113" s="16"/>
      <c r="DZ113" s="85"/>
      <c r="EA113" s="16"/>
      <c r="EB113" s="85"/>
      <c r="EC113" s="16"/>
      <c r="ED113" s="85"/>
      <c r="EE113" s="16"/>
      <c r="EF113" s="85"/>
      <c r="EG113" s="16"/>
      <c r="EH113" s="17"/>
      <c r="EI113" s="16"/>
      <c r="EJ113" s="19"/>
      <c r="EK113" s="17"/>
      <c r="EL113" s="16"/>
      <c r="EM113" s="17"/>
      <c r="EN113" s="16"/>
      <c r="EO113" s="17"/>
      <c r="EP113" s="16"/>
      <c r="EQ113" s="17"/>
      <c r="ER113" s="16"/>
      <c r="ES113" s="17"/>
      <c r="ET113" s="16"/>
      <c r="EU113" s="17"/>
      <c r="EV113" s="16"/>
      <c r="EW113" s="15"/>
      <c r="EX113" s="16"/>
      <c r="EY113" s="15"/>
      <c r="EZ113" s="16"/>
      <c r="FA113" s="15"/>
      <c r="FB113" s="16"/>
      <c r="FC113" s="15"/>
      <c r="FD113" s="16"/>
      <c r="FE113" s="15"/>
      <c r="FF113" s="16"/>
      <c r="FG113" s="15"/>
      <c r="FH113" s="16"/>
      <c r="FI113" s="20">
        <f t="shared" si="11"/>
        <v>57080</v>
      </c>
      <c r="FJ113" s="20">
        <f t="shared" si="12"/>
        <v>47000</v>
      </c>
      <c r="FK113" s="21">
        <f t="shared" si="13"/>
        <v>10080</v>
      </c>
      <c r="FL113" s="1" t="str">
        <f t="shared" si="16"/>
        <v/>
      </c>
    </row>
    <row r="114" spans="1:168" ht="25.5" customHeight="1">
      <c r="A114" s="239">
        <v>2200106</v>
      </c>
      <c r="B114" s="25" t="s">
        <v>194</v>
      </c>
      <c r="C114" s="239" t="s">
        <v>195</v>
      </c>
      <c r="D114" s="9" t="s">
        <v>1414</v>
      </c>
      <c r="E114" s="9" t="s">
        <v>1412</v>
      </c>
      <c r="F114" s="10" t="s">
        <v>196</v>
      </c>
      <c r="G114" s="22"/>
      <c r="H114" s="24"/>
      <c r="I114" s="318"/>
      <c r="J114" s="24"/>
      <c r="K114" s="12">
        <v>6600</v>
      </c>
      <c r="L114" s="24" t="s">
        <v>1564</v>
      </c>
      <c r="M114" s="246">
        <f t="shared" si="9"/>
        <v>57080</v>
      </c>
      <c r="N114" s="14">
        <f t="shared" si="14"/>
        <v>23100</v>
      </c>
      <c r="O114" s="15">
        <v>1500</v>
      </c>
      <c r="P114" s="15">
        <v>1000</v>
      </c>
      <c r="Q114" s="15">
        <v>5000</v>
      </c>
      <c r="R114" s="15">
        <v>8000</v>
      </c>
      <c r="S114" s="182"/>
      <c r="T114" s="16">
        <v>1500</v>
      </c>
      <c r="U114" s="16">
        <v>1000</v>
      </c>
      <c r="V114" s="16">
        <v>5000</v>
      </c>
      <c r="W114" s="16">
        <v>8000</v>
      </c>
      <c r="X114" s="182"/>
      <c r="Y114" s="16">
        <f>IF(($CB114-SUM($T114:X114))&gt;=$K114*0.7,$K114*0.7,($CB114-SUM($T114:X114)))</f>
        <v>4620</v>
      </c>
      <c r="Z114" s="16">
        <f>IF(($CB114-SUM($T114:Y114))&gt;=$K114*0.7,$K114*0.7,($CB114-SUM($T114:Y114)))</f>
        <v>4620</v>
      </c>
      <c r="AA114" s="16">
        <f>IF(($CB114-SUM($T114:Z114))&gt;=$K114*0.7,$K114*0.7,($CB114-SUM($T114:Z114)))</f>
        <v>4620</v>
      </c>
      <c r="AB114" s="16">
        <f>IF(($CB114-SUM($T114:AA114))&gt;=$K114*0.7,$K114*0.7,($CB114-SUM($T114:AA114)))</f>
        <v>4620</v>
      </c>
      <c r="AC114" s="16">
        <f>IF(($CB114-SUM($T114:AB114))&gt;=$K114*0.7,$K114*0.7,($CB114-SUM($T114:AB114)))</f>
        <v>0</v>
      </c>
      <c r="AD114" s="16">
        <f>IF(($CB114-SUM($T114:AC114))&gt;=$K114*0.7,$K114*0.7,($CB114-SUM($T114:AC114)))</f>
        <v>0</v>
      </c>
      <c r="AE114" s="16">
        <f>IF(($CB114-SUM($T114:AD114))&gt;=$K114*0.7,$K114*0.7,($CB114-SUM($T114:AD114)))</f>
        <v>0</v>
      </c>
      <c r="AF114" s="16">
        <f>IF(($CB114-SUM($T114:AE114))&gt;=$K114*0.7,$K114*0.7,($CB114-SUM($T114:AE114)))</f>
        <v>0</v>
      </c>
      <c r="AG114" s="16">
        <f>IF(($CB114-SUM($T114:AF114))&gt;=$K114*0.7,$K114*0.7,($CB114-SUM($T114:AF114)))</f>
        <v>0</v>
      </c>
      <c r="AH114" s="16">
        <f>IF(($CB114-SUM($T114:AG114))&gt;=$K114*0.7,$K114*0.7,($CB114-SUM($T114:AG114)))</f>
        <v>0</v>
      </c>
      <c r="AI114" s="16">
        <f>IF(($CB114-SUM($T114:AH114))&gt;=$K114*0.7,$K114*0.7,($CB114-SUM($T114:AH114)))</f>
        <v>0</v>
      </c>
      <c r="AJ114" s="16">
        <f>IF(($CB114-SUM($T114:AI114))&gt;=$K114*0.7,$K114*0.7,($CB114-SUM($T114:AI114)))</f>
        <v>0</v>
      </c>
      <c r="AK114" s="16">
        <f>IF(($CB114-SUM($T114:AJ114))&gt;=$K114*0.7,$K114*0.7,($CB114-SUM($T114:AJ114)))</f>
        <v>0</v>
      </c>
      <c r="AL114" s="16">
        <f>IF(($CB114-SUM($T114:AK114))&gt;=$K114*0.7,$K114*0.7,($CB114-SUM($T114:AK114)))</f>
        <v>0</v>
      </c>
      <c r="AM114" s="16">
        <f>IF(($CB114-SUM($T114:AL114))&gt;=$K114*0.7,$K114*0.7,($CB114-SUM($T114:AL114)))</f>
        <v>0</v>
      </c>
      <c r="AN114" s="16">
        <f>IF(($CB114-SUM($T114:AM114))&gt;=$K114*0.7,$K114*0.7,($CB114-SUM($T114:AM114)))</f>
        <v>0</v>
      </c>
      <c r="AO114" s="16">
        <f>IF(($CB114-SUM($T114:AN114))&gt;=$K114*0.7,$K114*0.7,($CB114-SUM($T114:AN114)))</f>
        <v>0</v>
      </c>
      <c r="AP114" s="16">
        <f>IF(($CB114-SUM($T114:AO114))&gt;=$K114*0.7,$K114*0.7,($CB114-SUM($T114:AO114)))</f>
        <v>0</v>
      </c>
      <c r="AQ114" s="16">
        <f>IF(($CB114-SUM($T114:AP114))&gt;=$K114*0.7,$K114*0.7,($CB114-SUM($T114:AP114)))</f>
        <v>0</v>
      </c>
      <c r="AR114" s="16">
        <f>IF(($CB114-SUM($T114:AQ114))&gt;=$K114*0.7,$K114*0.7,($CB114-SUM($T114:AQ114)))</f>
        <v>0</v>
      </c>
      <c r="AS114" s="16">
        <f>IF(($CB114-SUM($T114:AR114))&gt;=$K114*0.7,$K114*0.7,($CB114-SUM($T114:AR114)))</f>
        <v>0</v>
      </c>
      <c r="AT114" s="16">
        <f>IF(($CB114-SUM($T114:AS114))&gt;=$K114*0.7,$K114*0.7,($CB114-SUM($T114:AS114)))</f>
        <v>0</v>
      </c>
      <c r="AU114" s="16">
        <f>IF(($CB114-SUM($T114:AT114))&gt;=$K114*0.7,$K114*0.7,($CB114-SUM($T114:AT114)))</f>
        <v>0</v>
      </c>
      <c r="AV114" s="16">
        <f>IF(($CB114-SUM($T114:AU114))&gt;=$K114*0.7,$K114*0.7,($CB114-SUM($T114:AU114)))</f>
        <v>0</v>
      </c>
      <c r="AW114" s="182">
        <f t="shared" si="10"/>
        <v>33980</v>
      </c>
      <c r="AX114" s="182">
        <f>IF(LinkRpt!B$4=LinkRpt!B$2,VLOOKUP(LinkRpt!$A110,Rpt,LinkRpt!B$2+1),"")</f>
        <v>33980</v>
      </c>
      <c r="AY114" s="182">
        <f>IF(LinkRpt!C$4=LinkRpt!C$2,VLOOKUP(LinkRpt!$A110,Rpt,LinkRpt!C$2+1),"")</f>
        <v>0</v>
      </c>
      <c r="AZ114" s="182">
        <f>IF(LinkRpt!D$4=LinkRpt!D$2,VLOOKUP(LinkRpt!$A110,Rpt,LinkRpt!D$2+1),"")</f>
        <v>0</v>
      </c>
      <c r="BA114" s="182" t="str">
        <f>IF(LinkRpt!E$4=LinkRpt!E$2,VLOOKUP(LinkRpt!$A110,Rpt,LinkRpt!E$2+1),"")</f>
        <v/>
      </c>
      <c r="BB114" s="182">
        <f>IF(LinkRpt!F$4=LinkRpt!F$2,VLOOKUP(LinkRpt!$A110,Rpt,LinkRpt!F$2+1),"")</f>
        <v>0</v>
      </c>
      <c r="BC114" s="182">
        <f>IF(LinkRpt!G$4=LinkRpt!G$2,VLOOKUP(LinkRpt!$A110,Rpt,LinkRpt!G$2+1),"")</f>
        <v>0</v>
      </c>
      <c r="BD114" s="182">
        <f>IF(LinkRpt!H$4=LinkRpt!H$2,VLOOKUP(LinkRpt!$A110,Rpt,LinkRpt!H$2+1),"")</f>
        <v>0</v>
      </c>
      <c r="BE114" s="182" t="str">
        <f>IF(LinkRpt!I$4=LinkRpt!I$2,VLOOKUP(LinkRpt!$A110,Rpt,LinkRpt!I$2+1),"")</f>
        <v/>
      </c>
      <c r="BF114" s="182" t="str">
        <f>IF(LinkRpt!J$4=LinkRpt!J$2,VLOOKUP(LinkRpt!$A110,Rpt,LinkRpt!J$2+1),"")</f>
        <v/>
      </c>
      <c r="BG114" s="182" t="str">
        <f>IF(LinkRpt!K$4=LinkRpt!K$2,VLOOKUP(LinkRpt!$A110,Rpt,LinkRpt!K$2+1),"")</f>
        <v/>
      </c>
      <c r="BH114" s="182" t="str">
        <f>IF(LinkRpt!L$4=LinkRpt!L$2,VLOOKUP(LinkRpt!$A110,Rpt,LinkRpt!L$2+1),"")</f>
        <v/>
      </c>
      <c r="BI114" s="182" t="str">
        <f>IF(LinkRpt!M$4=LinkRpt!M$2,VLOOKUP(LinkRpt!$A110,Rpt,LinkRpt!M$2+1),"")</f>
        <v/>
      </c>
      <c r="BJ114" s="182" t="str">
        <f>IF(LinkRpt!N$4=LinkRpt!N$2,VLOOKUP(LinkRpt!$A110,Rpt,LinkRpt!N$2+1),"")</f>
        <v/>
      </c>
      <c r="BK114" s="182" t="str">
        <f>IF(LinkRpt!O$4=LinkRpt!O$2,VLOOKUP(LinkRpt!$A110,Rpt,LinkRpt!O$2+1),"")</f>
        <v/>
      </c>
      <c r="BL114" s="182" t="str">
        <f>IF(LinkRpt!P$4=LinkRpt!P$2,VLOOKUP(LinkRpt!$A110,Rpt,LinkRpt!P$2+1),"")</f>
        <v/>
      </c>
      <c r="BM114" s="182" t="str">
        <f>IF(LinkRpt!Q$4=LinkRpt!Q$2,VLOOKUP(LinkRpt!$A110,Rpt,LinkRpt!Q$2+1),"")</f>
        <v/>
      </c>
      <c r="BN114" s="182" t="str">
        <f>IF(LinkRpt!R$4=LinkRpt!R$2,VLOOKUP(LinkRpt!$A110,Rpt,LinkRpt!R$2+1),"")</f>
        <v/>
      </c>
      <c r="BO114" s="182" t="str">
        <f>IF(LinkRpt!S$4=LinkRpt!S$2,VLOOKUP(LinkRpt!$A110,Rpt,LinkRpt!S$2+1),"")</f>
        <v/>
      </c>
      <c r="BP114" s="182" t="str">
        <f>IF(LinkRpt!T$4=LinkRpt!T$2,VLOOKUP(LinkRpt!$A110,Rpt,LinkRpt!T$2+1),"")</f>
        <v/>
      </c>
      <c r="BQ114" s="182" t="str">
        <f>IF(LinkRpt!U$4=LinkRpt!U$2,VLOOKUP(LinkRpt!$A110,Rpt,LinkRpt!U$2+1),"")</f>
        <v/>
      </c>
      <c r="BR114" s="182" t="str">
        <f>IF(LinkRpt!V$4=LinkRpt!V$2,VLOOKUP(LinkRpt!$A110,Rpt,LinkRpt!V$2+1),"")</f>
        <v/>
      </c>
      <c r="BS114" s="182" t="str">
        <f>IF(LinkRpt!W$4=LinkRpt!W$2,VLOOKUP(LinkRpt!$A110,Rpt,LinkRpt!W$2+1),"")</f>
        <v/>
      </c>
      <c r="BT114" s="182" t="str">
        <f>IF(LinkRpt!X$4=LinkRpt!X$2,VLOOKUP(LinkRpt!$A110,Rpt,LinkRpt!X$2+1),"")</f>
        <v/>
      </c>
      <c r="BU114" s="182" t="str">
        <f>IF(LinkRpt!Y$4=LinkRpt!Y$2,VLOOKUP(LinkRpt!$A110,Rpt,LinkRpt!Y$2+1),"")</f>
        <v/>
      </c>
      <c r="BV114" s="182" t="str">
        <f>IF(LinkRpt!Z$4=LinkRpt!Z$2,VLOOKUP(LinkRpt!$A110,Rpt,LinkRpt!Z$2+1),"")</f>
        <v/>
      </c>
      <c r="BW114" s="182" t="str">
        <f>IF(LinkRpt!AA$4=LinkRpt!AA$2,VLOOKUP(LinkRpt!$A110,Rpt,LinkRpt!AA$2+1),"")</f>
        <v/>
      </c>
      <c r="BX114" s="182" t="str">
        <f>IF(LinkRpt!AB$4=LinkRpt!AB$2,VLOOKUP(LinkRpt!$A110,Rpt,LinkRpt!AB$2+1),"")</f>
        <v/>
      </c>
      <c r="BY114" s="182" t="str">
        <f>IF(LinkRpt!AC$4=LinkRpt!AC$2,VLOOKUP(LinkRpt!$A110,Rpt,LinkRpt!AC$2+1),"")</f>
        <v/>
      </c>
      <c r="BZ114" s="182" t="str">
        <f>IF(LinkRpt!AD$4=LinkRpt!AD$2,VLOOKUP(LinkRpt!$A110,Rpt,LinkRpt!AD$2+1),"")</f>
        <v/>
      </c>
      <c r="CA114" s="182" t="str">
        <f>IF(LinkRpt!AE$4=LinkRpt!AE$2,VLOOKUP(LinkRpt!$A110,Rpt,LinkRpt!AE$2+1),"")</f>
        <v/>
      </c>
      <c r="CB114" s="182">
        <f t="shared" si="15"/>
        <v>33980</v>
      </c>
      <c r="CC114" s="15">
        <v>1500</v>
      </c>
      <c r="CD114" s="16">
        <v>1500</v>
      </c>
      <c r="CE114" s="15">
        <v>1000</v>
      </c>
      <c r="CF114" s="16">
        <v>1000</v>
      </c>
      <c r="CG114" s="15">
        <v>5000</v>
      </c>
      <c r="CH114" s="16">
        <v>5000</v>
      </c>
      <c r="CI114" s="15">
        <v>8000</v>
      </c>
      <c r="CJ114" s="16">
        <f>1500+0</f>
        <v>1500</v>
      </c>
      <c r="CK114" s="17"/>
      <c r="CL114" s="16"/>
      <c r="CM114" s="15"/>
      <c r="CN114" s="16"/>
      <c r="CO114" s="18">
        <v>4620</v>
      </c>
      <c r="CP114" s="16">
        <v>0</v>
      </c>
      <c r="CQ114" s="18">
        <v>4620</v>
      </c>
      <c r="CR114" s="16">
        <f>4620+0</f>
        <v>4620</v>
      </c>
      <c r="CS114" s="18">
        <v>4620</v>
      </c>
      <c r="CT114" s="16"/>
      <c r="CU114" s="18">
        <v>4620</v>
      </c>
      <c r="CV114" s="16">
        <v>11120</v>
      </c>
      <c r="CW114" s="18">
        <v>4620</v>
      </c>
      <c r="CX114" s="16">
        <v>4620</v>
      </c>
      <c r="CY114" s="18">
        <v>4620</v>
      </c>
      <c r="CZ114" s="16"/>
      <c r="DA114" s="18">
        <v>4620</v>
      </c>
      <c r="DB114" s="16"/>
      <c r="DC114" s="18">
        <v>4620</v>
      </c>
      <c r="DD114" s="16"/>
      <c r="DE114" s="18">
        <v>4620</v>
      </c>
      <c r="DF114" s="16">
        <v>4620</v>
      </c>
      <c r="DG114" s="17"/>
      <c r="DH114" s="16"/>
      <c r="DI114" s="17"/>
      <c r="DJ114" s="16"/>
      <c r="DK114" s="82"/>
      <c r="DL114" s="85"/>
      <c r="DM114" s="16"/>
      <c r="DN114" s="85"/>
      <c r="DO114" s="16"/>
      <c r="DP114" s="85"/>
      <c r="DQ114" s="16"/>
      <c r="DR114" s="85"/>
      <c r="DS114" s="16"/>
      <c r="DT114" s="85"/>
      <c r="DU114" s="16"/>
      <c r="DV114" s="85"/>
      <c r="DW114" s="16"/>
      <c r="DX114" s="85"/>
      <c r="DY114" s="16"/>
      <c r="DZ114" s="85"/>
      <c r="EA114" s="16"/>
      <c r="EB114" s="85"/>
      <c r="EC114" s="16"/>
      <c r="ED114" s="85"/>
      <c r="EE114" s="16"/>
      <c r="EF114" s="85"/>
      <c r="EG114" s="16"/>
      <c r="EH114" s="17"/>
      <c r="EI114" s="16"/>
      <c r="EJ114" s="19"/>
      <c r="EK114" s="17"/>
      <c r="EL114" s="16"/>
      <c r="EM114" s="17"/>
      <c r="EN114" s="16"/>
      <c r="EO114" s="17"/>
      <c r="EP114" s="16"/>
      <c r="EQ114" s="17"/>
      <c r="ER114" s="16"/>
      <c r="ES114" s="17"/>
      <c r="ET114" s="16"/>
      <c r="EU114" s="17"/>
      <c r="EV114" s="16"/>
      <c r="EW114" s="15"/>
      <c r="EX114" s="16"/>
      <c r="EY114" s="15"/>
      <c r="EZ114" s="16"/>
      <c r="FA114" s="15"/>
      <c r="FB114" s="16"/>
      <c r="FC114" s="15"/>
      <c r="FD114" s="16"/>
      <c r="FE114" s="15"/>
      <c r="FF114" s="16"/>
      <c r="FG114" s="15"/>
      <c r="FH114" s="16"/>
      <c r="FI114" s="20">
        <f t="shared" si="11"/>
        <v>57080</v>
      </c>
      <c r="FJ114" s="20">
        <f t="shared" si="12"/>
        <v>33980</v>
      </c>
      <c r="FK114" s="21">
        <f t="shared" si="13"/>
        <v>23100</v>
      </c>
      <c r="FL114" s="1" t="str">
        <f t="shared" si="16"/>
        <v/>
      </c>
    </row>
    <row r="115" spans="1:168" ht="25.5" customHeight="1">
      <c r="A115" s="239">
        <v>2200107</v>
      </c>
      <c r="B115" s="25" t="s">
        <v>197</v>
      </c>
      <c r="C115" s="239" t="s">
        <v>198</v>
      </c>
      <c r="D115" s="9" t="s">
        <v>1414</v>
      </c>
      <c r="E115" s="9" t="s">
        <v>1412</v>
      </c>
      <c r="F115" s="10" t="s">
        <v>199</v>
      </c>
      <c r="G115" s="142"/>
      <c r="H115" s="24"/>
      <c r="I115" s="318"/>
      <c r="J115" s="24"/>
      <c r="K115" s="12">
        <v>6600</v>
      </c>
      <c r="L115" s="24" t="s">
        <v>1564</v>
      </c>
      <c r="M115" s="246">
        <f t="shared" si="9"/>
        <v>57080</v>
      </c>
      <c r="N115" s="14">
        <f t="shared" si="14"/>
        <v>0</v>
      </c>
      <c r="O115" s="15">
        <v>1500</v>
      </c>
      <c r="P115" s="15">
        <v>1000</v>
      </c>
      <c r="Q115" s="15">
        <v>5000</v>
      </c>
      <c r="R115" s="15">
        <v>8000</v>
      </c>
      <c r="S115" s="182"/>
      <c r="T115" s="16">
        <v>1500</v>
      </c>
      <c r="U115" s="16">
        <f>500+0</f>
        <v>500</v>
      </c>
      <c r="V115" s="16">
        <v>0</v>
      </c>
      <c r="W115" s="16">
        <v>0</v>
      </c>
      <c r="X115" s="182"/>
      <c r="Y115" s="16">
        <f>IF(($CB115-SUM($T115:X115))&gt;=$K115*0.7,$K115*0.7,($CB115-SUM($T115:X115)))</f>
        <v>4620</v>
      </c>
      <c r="Z115" s="16">
        <f>IF(($CB115-SUM($T115:Y115))&gt;=$K115*0.7,$K115*0.7,($CB115-SUM($T115:Y115)))</f>
        <v>4620</v>
      </c>
      <c r="AA115" s="16">
        <f>IF(($CB115-SUM($T115:Z115))&gt;=$K115*0.7,$K115*0.7,($CB115-SUM($T115:Z115)))</f>
        <v>4620</v>
      </c>
      <c r="AB115" s="16">
        <f>IF(($CB115-SUM($T115:AA115))&gt;=$K115*0.7,$K115*0.7,($CB115-SUM($T115:AA115)))</f>
        <v>4620</v>
      </c>
      <c r="AC115" s="16">
        <f>IF(($CB115-SUM($T115:AB115))&gt;=$K115*0.7,$K115*0.7,($CB115-SUM($T115:AB115)))</f>
        <v>4620</v>
      </c>
      <c r="AD115" s="16">
        <f>IF(($CB115-SUM($T115:AC115))&gt;=$K115*0.7,$K115*0.7,($CB115-SUM($T115:AC115)))</f>
        <v>4620</v>
      </c>
      <c r="AE115" s="16">
        <f>IF(($CB115-SUM($T115:AD115))&gt;=$K115*0.7,$K115*0.7,($CB115-SUM($T115:AD115)))</f>
        <v>4620</v>
      </c>
      <c r="AF115" s="16">
        <f>IF(($CB115-SUM($T115:AE115))&gt;=$K115*0.7,$K115*0.7,($CB115-SUM($T115:AE115)))</f>
        <v>4620</v>
      </c>
      <c r="AG115" s="16">
        <f>IF(($CB115-SUM($T115:AF115))&gt;=$K115*0.7,$K115*0.7,($CB115-SUM($T115:AF115)))</f>
        <v>4620</v>
      </c>
      <c r="AH115" s="16">
        <f>IF(($CB115-SUM($T115:AG115))&gt;=$K115*0.7,$K115*0.7,($CB115-SUM($T115:AG115)))</f>
        <v>4620</v>
      </c>
      <c r="AI115" s="16">
        <f>IF(($CB115-SUM($T115:AH115))&gt;=$K115*0.7,$K115*0.7,($CB115-SUM($T115:AH115)))</f>
        <v>4620</v>
      </c>
      <c r="AJ115" s="16">
        <f>IF(($CB115-SUM($T115:AI115))&gt;=$K115*0.7,$K115*0.7,($CB115-SUM($T115:AI115)))</f>
        <v>4260</v>
      </c>
      <c r="AK115" s="16">
        <f>IF(($CB115-SUM($T115:AJ115))&gt;=$K115*0.7,$K115*0.7,($CB115-SUM($T115:AJ115)))</f>
        <v>0</v>
      </c>
      <c r="AL115" s="16">
        <f>IF(($CB115-SUM($T115:AK115))&gt;=$K115*0.7,$K115*0.7,($CB115-SUM($T115:AK115)))</f>
        <v>0</v>
      </c>
      <c r="AM115" s="16">
        <f>IF(($CB115-SUM($T115:AL115))&gt;=$K115*0.7,$K115*0.7,($CB115-SUM($T115:AL115)))</f>
        <v>0</v>
      </c>
      <c r="AN115" s="16">
        <f>IF(($CB115-SUM($T115:AM115))&gt;=$K115*0.7,$K115*0.7,($CB115-SUM($T115:AM115)))</f>
        <v>0</v>
      </c>
      <c r="AO115" s="16">
        <f>IF(($CB115-SUM($T115:AN115))&gt;=$K115*0.7,$K115*0.7,($CB115-SUM($T115:AN115)))</f>
        <v>0</v>
      </c>
      <c r="AP115" s="16">
        <f>IF(($CB115-SUM($T115:AO115))&gt;=$K115*0.7,$K115*0.7,($CB115-SUM($T115:AO115)))</f>
        <v>0</v>
      </c>
      <c r="AQ115" s="16">
        <f>IF(($CB115-SUM($T115:AP115))&gt;=$K115*0.7,$K115*0.7,($CB115-SUM($T115:AP115)))</f>
        <v>0</v>
      </c>
      <c r="AR115" s="16">
        <f>IF(($CB115-SUM($T115:AQ115))&gt;=$K115*0.7,$K115*0.7,($CB115-SUM($T115:AQ115)))</f>
        <v>0</v>
      </c>
      <c r="AS115" s="16">
        <f>IF(($CB115-SUM($T115:AR115))&gt;=$K115*0.7,$K115*0.7,($CB115-SUM($T115:AR115)))</f>
        <v>0</v>
      </c>
      <c r="AT115" s="16">
        <f>IF(($CB115-SUM($T115:AS115))&gt;=$K115*0.7,$K115*0.7,($CB115-SUM($T115:AS115)))</f>
        <v>0</v>
      </c>
      <c r="AU115" s="16">
        <f>IF(($CB115-SUM($T115:AT115))&gt;=$K115*0.7,$K115*0.7,($CB115-SUM($T115:AT115)))</f>
        <v>0</v>
      </c>
      <c r="AV115" s="16">
        <f>IF(($CB115-SUM($T115:AU115))&gt;=$K115*0.7,$K115*0.7,($CB115-SUM($T115:AU115)))</f>
        <v>0</v>
      </c>
      <c r="AW115" s="182">
        <f t="shared" si="10"/>
        <v>57080</v>
      </c>
      <c r="AX115" s="182">
        <f>IF(LinkRpt!B$4=LinkRpt!B$2,VLOOKUP(LinkRpt!$A111,Rpt,LinkRpt!B$2+1),"")</f>
        <v>57080</v>
      </c>
      <c r="AY115" s="182">
        <f>IF(LinkRpt!C$4=LinkRpt!C$2,VLOOKUP(LinkRpt!$A111,Rpt,LinkRpt!C$2+1),"")</f>
        <v>0</v>
      </c>
      <c r="AZ115" s="182">
        <f>IF(LinkRpt!D$4=LinkRpt!D$2,VLOOKUP(LinkRpt!$A111,Rpt,LinkRpt!D$2+1),"")</f>
        <v>0</v>
      </c>
      <c r="BA115" s="182" t="str">
        <f>IF(LinkRpt!E$4=LinkRpt!E$2,VLOOKUP(LinkRpt!$A111,Rpt,LinkRpt!E$2+1),"")</f>
        <v/>
      </c>
      <c r="BB115" s="182">
        <f>IF(LinkRpt!F$4=LinkRpt!F$2,VLOOKUP(LinkRpt!$A111,Rpt,LinkRpt!F$2+1),"")</f>
        <v>0</v>
      </c>
      <c r="BC115" s="182">
        <f>IF(LinkRpt!G$4=LinkRpt!G$2,VLOOKUP(LinkRpt!$A111,Rpt,LinkRpt!G$2+1),"")</f>
        <v>0</v>
      </c>
      <c r="BD115" s="182">
        <f>IF(LinkRpt!H$4=LinkRpt!H$2,VLOOKUP(LinkRpt!$A111,Rpt,LinkRpt!H$2+1),"")</f>
        <v>0</v>
      </c>
      <c r="BE115" s="182" t="str">
        <f>IF(LinkRpt!I$4=LinkRpt!I$2,VLOOKUP(LinkRpt!$A111,Rpt,LinkRpt!I$2+1),"")</f>
        <v/>
      </c>
      <c r="BF115" s="182" t="str">
        <f>IF(LinkRpt!J$4=LinkRpt!J$2,VLOOKUP(LinkRpt!$A111,Rpt,LinkRpt!J$2+1),"")</f>
        <v/>
      </c>
      <c r="BG115" s="182" t="str">
        <f>IF(LinkRpt!K$4=LinkRpt!K$2,VLOOKUP(LinkRpt!$A111,Rpt,LinkRpt!K$2+1),"")</f>
        <v/>
      </c>
      <c r="BH115" s="182" t="str">
        <f>IF(LinkRpt!L$4=LinkRpt!L$2,VLOOKUP(LinkRpt!$A111,Rpt,LinkRpt!L$2+1),"")</f>
        <v/>
      </c>
      <c r="BI115" s="182" t="str">
        <f>IF(LinkRpt!M$4=LinkRpt!M$2,VLOOKUP(LinkRpt!$A111,Rpt,LinkRpt!M$2+1),"")</f>
        <v/>
      </c>
      <c r="BJ115" s="182" t="str">
        <f>IF(LinkRpt!N$4=LinkRpt!N$2,VLOOKUP(LinkRpt!$A111,Rpt,LinkRpt!N$2+1),"")</f>
        <v/>
      </c>
      <c r="BK115" s="182" t="str">
        <f>IF(LinkRpt!O$4=LinkRpt!O$2,VLOOKUP(LinkRpt!$A111,Rpt,LinkRpt!O$2+1),"")</f>
        <v/>
      </c>
      <c r="BL115" s="182" t="str">
        <f>IF(LinkRpt!P$4=LinkRpt!P$2,VLOOKUP(LinkRpt!$A111,Rpt,LinkRpt!P$2+1),"")</f>
        <v/>
      </c>
      <c r="BM115" s="182" t="str">
        <f>IF(LinkRpt!Q$4=LinkRpt!Q$2,VLOOKUP(LinkRpt!$A111,Rpt,LinkRpt!Q$2+1),"")</f>
        <v/>
      </c>
      <c r="BN115" s="182" t="str">
        <f>IF(LinkRpt!R$4=LinkRpt!R$2,VLOOKUP(LinkRpt!$A111,Rpt,LinkRpt!R$2+1),"")</f>
        <v/>
      </c>
      <c r="BO115" s="182" t="str">
        <f>IF(LinkRpt!S$4=LinkRpt!S$2,VLOOKUP(LinkRpt!$A111,Rpt,LinkRpt!S$2+1),"")</f>
        <v/>
      </c>
      <c r="BP115" s="182" t="str">
        <f>IF(LinkRpt!T$4=LinkRpt!T$2,VLOOKUP(LinkRpt!$A111,Rpt,LinkRpt!T$2+1),"")</f>
        <v/>
      </c>
      <c r="BQ115" s="182" t="str">
        <f>IF(LinkRpt!U$4=LinkRpt!U$2,VLOOKUP(LinkRpt!$A111,Rpt,LinkRpt!U$2+1),"")</f>
        <v/>
      </c>
      <c r="BR115" s="182" t="str">
        <f>IF(LinkRpt!V$4=LinkRpt!V$2,VLOOKUP(LinkRpt!$A111,Rpt,LinkRpt!V$2+1),"")</f>
        <v/>
      </c>
      <c r="BS115" s="182" t="str">
        <f>IF(LinkRpt!W$4=LinkRpt!W$2,VLOOKUP(LinkRpt!$A111,Rpt,LinkRpt!W$2+1),"")</f>
        <v/>
      </c>
      <c r="BT115" s="182" t="str">
        <f>IF(LinkRpt!X$4=LinkRpt!X$2,VLOOKUP(LinkRpt!$A111,Rpt,LinkRpt!X$2+1),"")</f>
        <v/>
      </c>
      <c r="BU115" s="182" t="str">
        <f>IF(LinkRpt!Y$4=LinkRpt!Y$2,VLOOKUP(LinkRpt!$A111,Rpt,LinkRpt!Y$2+1),"")</f>
        <v/>
      </c>
      <c r="BV115" s="182" t="str">
        <f>IF(LinkRpt!Z$4=LinkRpt!Z$2,VLOOKUP(LinkRpt!$A111,Rpt,LinkRpt!Z$2+1),"")</f>
        <v/>
      </c>
      <c r="BW115" s="182" t="str">
        <f>IF(LinkRpt!AA$4=LinkRpt!AA$2,VLOOKUP(LinkRpt!$A111,Rpt,LinkRpt!AA$2+1),"")</f>
        <v/>
      </c>
      <c r="BX115" s="182" t="str">
        <f>IF(LinkRpt!AB$4=LinkRpt!AB$2,VLOOKUP(LinkRpt!$A111,Rpt,LinkRpt!AB$2+1),"")</f>
        <v/>
      </c>
      <c r="BY115" s="182" t="str">
        <f>IF(LinkRpt!AC$4=LinkRpt!AC$2,VLOOKUP(LinkRpt!$A111,Rpt,LinkRpt!AC$2+1),"")</f>
        <v/>
      </c>
      <c r="BZ115" s="182" t="str">
        <f>IF(LinkRpt!AD$4=LinkRpt!AD$2,VLOOKUP(LinkRpt!$A111,Rpt,LinkRpt!AD$2+1),"")</f>
        <v/>
      </c>
      <c r="CA115" s="182" t="str">
        <f>IF(LinkRpt!AE$4=LinkRpt!AE$2,VLOOKUP(LinkRpt!$A111,Rpt,LinkRpt!AE$2+1),"")</f>
        <v/>
      </c>
      <c r="CB115" s="182">
        <f t="shared" si="15"/>
        <v>57080</v>
      </c>
      <c r="CC115" s="15">
        <v>1500</v>
      </c>
      <c r="CD115" s="16">
        <v>1500</v>
      </c>
      <c r="CE115" s="15">
        <v>1000</v>
      </c>
      <c r="CF115" s="16">
        <f>500+0</f>
        <v>500</v>
      </c>
      <c r="CG115" s="15">
        <v>5000</v>
      </c>
      <c r="CH115" s="16">
        <v>0</v>
      </c>
      <c r="CI115" s="15">
        <v>8000</v>
      </c>
      <c r="CJ115" s="16">
        <v>0</v>
      </c>
      <c r="CK115" s="17"/>
      <c r="CL115" s="16"/>
      <c r="CM115" s="15"/>
      <c r="CN115" s="16">
        <v>13500</v>
      </c>
      <c r="CO115" s="18">
        <v>4620</v>
      </c>
      <c r="CP115" s="16">
        <v>4620</v>
      </c>
      <c r="CQ115" s="18">
        <v>4620</v>
      </c>
      <c r="CR115" s="16">
        <v>4620</v>
      </c>
      <c r="CS115" s="18">
        <v>4620</v>
      </c>
      <c r="CT115" s="16">
        <f>4620+0</f>
        <v>4620</v>
      </c>
      <c r="CU115" s="18">
        <v>4620</v>
      </c>
      <c r="CV115" s="16">
        <v>4620</v>
      </c>
      <c r="CW115" s="18">
        <v>4620</v>
      </c>
      <c r="CX115" s="16">
        <v>4620</v>
      </c>
      <c r="CY115" s="18">
        <v>4620</v>
      </c>
      <c r="CZ115" s="16">
        <v>4620</v>
      </c>
      <c r="DA115" s="18">
        <v>4620</v>
      </c>
      <c r="DB115" s="16">
        <v>4620</v>
      </c>
      <c r="DC115" s="18">
        <v>4620</v>
      </c>
      <c r="DD115" s="16">
        <v>4620</v>
      </c>
      <c r="DE115" s="18">
        <v>4620</v>
      </c>
      <c r="DF115" s="16">
        <v>4620</v>
      </c>
      <c r="DG115" s="17"/>
      <c r="DH115" s="16"/>
      <c r="DI115" s="17"/>
      <c r="DJ115" s="16"/>
      <c r="DK115" s="82"/>
      <c r="DL115" s="85"/>
      <c r="DM115" s="16"/>
      <c r="DN115" s="85"/>
      <c r="DO115" s="16"/>
      <c r="DP115" s="85"/>
      <c r="DQ115" s="16"/>
      <c r="DR115" s="85"/>
      <c r="DS115" s="16"/>
      <c r="DT115" s="85"/>
      <c r="DU115" s="16"/>
      <c r="DV115" s="85"/>
      <c r="DW115" s="16"/>
      <c r="DX115" s="85"/>
      <c r="DY115" s="16"/>
      <c r="DZ115" s="85"/>
      <c r="EA115" s="16"/>
      <c r="EB115" s="85"/>
      <c r="EC115" s="16"/>
      <c r="ED115" s="85"/>
      <c r="EE115" s="16"/>
      <c r="EF115" s="85"/>
      <c r="EG115" s="16"/>
      <c r="EH115" s="17"/>
      <c r="EI115" s="16"/>
      <c r="EJ115" s="19"/>
      <c r="EK115" s="17"/>
      <c r="EL115" s="16"/>
      <c r="EM115" s="17"/>
      <c r="EN115" s="16"/>
      <c r="EO115" s="17"/>
      <c r="EP115" s="16"/>
      <c r="EQ115" s="17"/>
      <c r="ER115" s="16"/>
      <c r="ES115" s="17"/>
      <c r="ET115" s="16"/>
      <c r="EU115" s="17"/>
      <c r="EV115" s="16"/>
      <c r="EW115" s="15"/>
      <c r="EX115" s="16"/>
      <c r="EY115" s="15"/>
      <c r="EZ115" s="16"/>
      <c r="FA115" s="15"/>
      <c r="FB115" s="16"/>
      <c r="FC115" s="15"/>
      <c r="FD115" s="16"/>
      <c r="FE115" s="15"/>
      <c r="FF115" s="16"/>
      <c r="FG115" s="15"/>
      <c r="FH115" s="16"/>
      <c r="FI115" s="20">
        <f t="shared" si="11"/>
        <v>57080</v>
      </c>
      <c r="FJ115" s="20">
        <f t="shared" si="12"/>
        <v>57080</v>
      </c>
      <c r="FK115" s="21">
        <f t="shared" si="13"/>
        <v>0</v>
      </c>
      <c r="FL115" s="1" t="str">
        <f t="shared" si="16"/>
        <v/>
      </c>
    </row>
    <row r="116" spans="1:168" ht="25.5" customHeight="1">
      <c r="A116" s="239">
        <v>2200108</v>
      </c>
      <c r="B116" s="25" t="s">
        <v>719</v>
      </c>
      <c r="C116" s="239" t="s">
        <v>720</v>
      </c>
      <c r="D116" s="9" t="s">
        <v>1414</v>
      </c>
      <c r="E116" s="9" t="s">
        <v>1411</v>
      </c>
      <c r="F116" s="83" t="s">
        <v>721</v>
      </c>
      <c r="G116" s="22"/>
      <c r="H116" s="84"/>
      <c r="I116" s="318"/>
      <c r="J116" s="84"/>
      <c r="K116" s="62">
        <v>6600</v>
      </c>
      <c r="L116" s="84" t="s">
        <v>1564</v>
      </c>
      <c r="M116" s="246">
        <f t="shared" si="9"/>
        <v>57080</v>
      </c>
      <c r="N116" s="14">
        <f t="shared" si="14"/>
        <v>4620</v>
      </c>
      <c r="O116" s="15">
        <v>1500</v>
      </c>
      <c r="P116" s="15">
        <v>1000</v>
      </c>
      <c r="Q116" s="15">
        <v>5000</v>
      </c>
      <c r="R116" s="15">
        <v>8000</v>
      </c>
      <c r="S116" s="182"/>
      <c r="T116" s="16">
        <v>1500</v>
      </c>
      <c r="U116" s="16">
        <v>1000</v>
      </c>
      <c r="V116" s="16">
        <v>5000</v>
      </c>
      <c r="W116" s="16">
        <v>8000</v>
      </c>
      <c r="X116" s="182"/>
      <c r="Y116" s="16">
        <f>IF(($CB116-SUM($T116:X116))&gt;=$K116*0.7,$K116*0.7,($CB116-SUM($T116:X116)))</f>
        <v>4620</v>
      </c>
      <c r="Z116" s="16">
        <f>IF(($CB116-SUM($T116:Y116))&gt;=$K116*0.7,$K116*0.7,($CB116-SUM($T116:Y116)))</f>
        <v>4620</v>
      </c>
      <c r="AA116" s="16">
        <f>IF(($CB116-SUM($T116:Z116))&gt;=$K116*0.7,$K116*0.7,($CB116-SUM($T116:Z116)))</f>
        <v>4620</v>
      </c>
      <c r="AB116" s="16">
        <f>IF(($CB116-SUM($T116:AA116))&gt;=$K116*0.7,$K116*0.7,($CB116-SUM($T116:AA116)))</f>
        <v>4620</v>
      </c>
      <c r="AC116" s="16">
        <f>IF(($CB116-SUM($T116:AB116))&gt;=$K116*0.7,$K116*0.7,($CB116-SUM($T116:AB116)))</f>
        <v>4620</v>
      </c>
      <c r="AD116" s="16">
        <f>IF(($CB116-SUM($T116:AC116))&gt;=$K116*0.7,$K116*0.7,($CB116-SUM($T116:AC116)))</f>
        <v>4620</v>
      </c>
      <c r="AE116" s="16">
        <f>IF(($CB116-SUM($T116:AD116))&gt;=$K116*0.7,$K116*0.7,($CB116-SUM($T116:AD116)))</f>
        <v>4620</v>
      </c>
      <c r="AF116" s="16">
        <f>IF(($CB116-SUM($T116:AE116))&gt;=$K116*0.7,$K116*0.7,($CB116-SUM($T116:AE116)))</f>
        <v>4620</v>
      </c>
      <c r="AG116" s="16">
        <f>IF(($CB116-SUM($T116:AF116))&gt;=$K116*0.7,$K116*0.7,($CB116-SUM($T116:AF116)))</f>
        <v>0</v>
      </c>
      <c r="AH116" s="16">
        <f>IF(($CB116-SUM($T116:AG116))&gt;=$K116*0.7,$K116*0.7,($CB116-SUM($T116:AG116)))</f>
        <v>0</v>
      </c>
      <c r="AI116" s="16">
        <f>IF(($CB116-SUM($T116:AH116))&gt;=$K116*0.7,$K116*0.7,($CB116-SUM($T116:AH116)))</f>
        <v>0</v>
      </c>
      <c r="AJ116" s="16">
        <f>IF(($CB116-SUM($T116:AI116))&gt;=$K116*0.7,$K116*0.7,($CB116-SUM($T116:AI116)))</f>
        <v>0</v>
      </c>
      <c r="AK116" s="16">
        <f>IF(($CB116-SUM($T116:AJ116))&gt;=$K116*0.7,$K116*0.7,($CB116-SUM($T116:AJ116)))</f>
        <v>0</v>
      </c>
      <c r="AL116" s="16">
        <f>IF(($CB116-SUM($T116:AK116))&gt;=$K116*0.7,$K116*0.7,($CB116-SUM($T116:AK116)))</f>
        <v>0</v>
      </c>
      <c r="AM116" s="16">
        <f>IF(($CB116-SUM($T116:AL116))&gt;=$K116*0.7,$K116*0.7,($CB116-SUM($T116:AL116)))</f>
        <v>0</v>
      </c>
      <c r="AN116" s="16">
        <f>IF(($CB116-SUM($T116:AM116))&gt;=$K116*0.7,$K116*0.7,($CB116-SUM($T116:AM116)))</f>
        <v>0</v>
      </c>
      <c r="AO116" s="16">
        <f>IF(($CB116-SUM($T116:AN116))&gt;=$K116*0.7,$K116*0.7,($CB116-SUM($T116:AN116)))</f>
        <v>0</v>
      </c>
      <c r="AP116" s="16">
        <f>IF(($CB116-SUM($T116:AO116))&gt;=$K116*0.7,$K116*0.7,($CB116-SUM($T116:AO116)))</f>
        <v>0</v>
      </c>
      <c r="AQ116" s="16">
        <f>IF(($CB116-SUM($T116:AP116))&gt;=$K116*0.7,$K116*0.7,($CB116-SUM($T116:AP116)))</f>
        <v>0</v>
      </c>
      <c r="AR116" s="16">
        <f>IF(($CB116-SUM($T116:AQ116))&gt;=$K116*0.7,$K116*0.7,($CB116-SUM($T116:AQ116)))</f>
        <v>0</v>
      </c>
      <c r="AS116" s="16">
        <f>IF(($CB116-SUM($T116:AR116))&gt;=$K116*0.7,$K116*0.7,($CB116-SUM($T116:AR116)))</f>
        <v>0</v>
      </c>
      <c r="AT116" s="16">
        <f>IF(($CB116-SUM($T116:AS116))&gt;=$K116*0.7,$K116*0.7,($CB116-SUM($T116:AS116)))</f>
        <v>0</v>
      </c>
      <c r="AU116" s="16">
        <f>IF(($CB116-SUM($T116:AT116))&gt;=$K116*0.7,$K116*0.7,($CB116-SUM($T116:AT116)))</f>
        <v>0</v>
      </c>
      <c r="AV116" s="16">
        <f>IF(($CB116-SUM($T116:AU116))&gt;=$K116*0.7,$K116*0.7,($CB116-SUM($T116:AU116)))</f>
        <v>0</v>
      </c>
      <c r="AW116" s="182">
        <f t="shared" si="10"/>
        <v>52460</v>
      </c>
      <c r="AX116" s="182">
        <f>IF(LinkRpt!B$4=LinkRpt!B$2,VLOOKUP(LinkRpt!$A112,Rpt,LinkRpt!B$2+1),"")</f>
        <v>52460</v>
      </c>
      <c r="AY116" s="182">
        <f>IF(LinkRpt!C$4=LinkRpt!C$2,VLOOKUP(LinkRpt!$A112,Rpt,LinkRpt!C$2+1),"")</f>
        <v>0</v>
      </c>
      <c r="AZ116" s="182">
        <f>IF(LinkRpt!D$4=LinkRpt!D$2,VLOOKUP(LinkRpt!$A112,Rpt,LinkRpt!D$2+1),"")</f>
        <v>0</v>
      </c>
      <c r="BA116" s="182" t="str">
        <f>IF(LinkRpt!E$4=LinkRpt!E$2,VLOOKUP(LinkRpt!$A112,Rpt,LinkRpt!E$2+1),"")</f>
        <v/>
      </c>
      <c r="BB116" s="182">
        <f>IF(LinkRpt!F$4=LinkRpt!F$2,VLOOKUP(LinkRpt!$A112,Rpt,LinkRpt!F$2+1),"")</f>
        <v>0</v>
      </c>
      <c r="BC116" s="182">
        <f>IF(LinkRpt!G$4=LinkRpt!G$2,VLOOKUP(LinkRpt!$A112,Rpt,LinkRpt!G$2+1),"")</f>
        <v>0</v>
      </c>
      <c r="BD116" s="182">
        <f>IF(LinkRpt!H$4=LinkRpt!H$2,VLOOKUP(LinkRpt!$A112,Rpt,LinkRpt!H$2+1),"")</f>
        <v>0</v>
      </c>
      <c r="BE116" s="182" t="str">
        <f>IF(LinkRpt!I$4=LinkRpt!I$2,VLOOKUP(LinkRpt!$A112,Rpt,LinkRpt!I$2+1),"")</f>
        <v/>
      </c>
      <c r="BF116" s="182" t="str">
        <f>IF(LinkRpt!J$4=LinkRpt!J$2,VLOOKUP(LinkRpt!$A112,Rpt,LinkRpt!J$2+1),"")</f>
        <v/>
      </c>
      <c r="BG116" s="182" t="str">
        <f>IF(LinkRpt!K$4=LinkRpt!K$2,VLOOKUP(LinkRpt!$A112,Rpt,LinkRpt!K$2+1),"")</f>
        <v/>
      </c>
      <c r="BH116" s="182" t="str">
        <f>IF(LinkRpt!L$4=LinkRpt!L$2,VLOOKUP(LinkRpt!$A112,Rpt,LinkRpt!L$2+1),"")</f>
        <v/>
      </c>
      <c r="BI116" s="182" t="str">
        <f>IF(LinkRpt!M$4=LinkRpt!M$2,VLOOKUP(LinkRpt!$A112,Rpt,LinkRpt!M$2+1),"")</f>
        <v/>
      </c>
      <c r="BJ116" s="182" t="str">
        <f>IF(LinkRpt!N$4=LinkRpt!N$2,VLOOKUP(LinkRpt!$A112,Rpt,LinkRpt!N$2+1),"")</f>
        <v/>
      </c>
      <c r="BK116" s="182" t="str">
        <f>IF(LinkRpt!O$4=LinkRpt!O$2,VLOOKUP(LinkRpt!$A112,Rpt,LinkRpt!O$2+1),"")</f>
        <v/>
      </c>
      <c r="BL116" s="182" t="str">
        <f>IF(LinkRpt!P$4=LinkRpt!P$2,VLOOKUP(LinkRpt!$A112,Rpt,LinkRpt!P$2+1),"")</f>
        <v/>
      </c>
      <c r="BM116" s="182" t="str">
        <f>IF(LinkRpt!Q$4=LinkRpt!Q$2,VLOOKUP(LinkRpt!$A112,Rpt,LinkRpt!Q$2+1),"")</f>
        <v/>
      </c>
      <c r="BN116" s="182" t="str">
        <f>IF(LinkRpt!R$4=LinkRpt!R$2,VLOOKUP(LinkRpt!$A112,Rpt,LinkRpt!R$2+1),"")</f>
        <v/>
      </c>
      <c r="BO116" s="182" t="str">
        <f>IF(LinkRpt!S$4=LinkRpt!S$2,VLOOKUP(LinkRpt!$A112,Rpt,LinkRpt!S$2+1),"")</f>
        <v/>
      </c>
      <c r="BP116" s="182" t="str">
        <f>IF(LinkRpt!T$4=LinkRpt!T$2,VLOOKUP(LinkRpt!$A112,Rpt,LinkRpt!T$2+1),"")</f>
        <v/>
      </c>
      <c r="BQ116" s="182" t="str">
        <f>IF(LinkRpt!U$4=LinkRpt!U$2,VLOOKUP(LinkRpt!$A112,Rpt,LinkRpt!U$2+1),"")</f>
        <v/>
      </c>
      <c r="BR116" s="182" t="str">
        <f>IF(LinkRpt!V$4=LinkRpt!V$2,VLOOKUP(LinkRpt!$A112,Rpt,LinkRpt!V$2+1),"")</f>
        <v/>
      </c>
      <c r="BS116" s="182" t="str">
        <f>IF(LinkRpt!W$4=LinkRpt!W$2,VLOOKUP(LinkRpt!$A112,Rpt,LinkRpt!W$2+1),"")</f>
        <v/>
      </c>
      <c r="BT116" s="182" t="str">
        <f>IF(LinkRpt!X$4=LinkRpt!X$2,VLOOKUP(LinkRpt!$A112,Rpt,LinkRpt!X$2+1),"")</f>
        <v/>
      </c>
      <c r="BU116" s="182" t="str">
        <f>IF(LinkRpt!Y$4=LinkRpt!Y$2,VLOOKUP(LinkRpt!$A112,Rpt,LinkRpt!Y$2+1),"")</f>
        <v/>
      </c>
      <c r="BV116" s="182" t="str">
        <f>IF(LinkRpt!Z$4=LinkRpt!Z$2,VLOOKUP(LinkRpt!$A112,Rpt,LinkRpt!Z$2+1),"")</f>
        <v/>
      </c>
      <c r="BW116" s="182" t="str">
        <f>IF(LinkRpt!AA$4=LinkRpt!AA$2,VLOOKUP(LinkRpt!$A112,Rpt,LinkRpt!AA$2+1),"")</f>
        <v/>
      </c>
      <c r="BX116" s="182" t="str">
        <f>IF(LinkRpt!AB$4=LinkRpt!AB$2,VLOOKUP(LinkRpt!$A112,Rpt,LinkRpt!AB$2+1),"")</f>
        <v/>
      </c>
      <c r="BY116" s="182" t="str">
        <f>IF(LinkRpt!AC$4=LinkRpt!AC$2,VLOOKUP(LinkRpt!$A112,Rpt,LinkRpt!AC$2+1),"")</f>
        <v/>
      </c>
      <c r="BZ116" s="182" t="str">
        <f>IF(LinkRpt!AD$4=LinkRpt!AD$2,VLOOKUP(LinkRpt!$A112,Rpt,LinkRpt!AD$2+1),"")</f>
        <v/>
      </c>
      <c r="CA116" s="182" t="str">
        <f>IF(LinkRpt!AE$4=LinkRpt!AE$2,VLOOKUP(LinkRpt!$A112,Rpt,LinkRpt!AE$2+1),"")</f>
        <v/>
      </c>
      <c r="CB116" s="182">
        <f t="shared" si="15"/>
        <v>52460</v>
      </c>
      <c r="CC116" s="15">
        <v>1500</v>
      </c>
      <c r="CD116" s="16">
        <v>1500</v>
      </c>
      <c r="CE116" s="15">
        <v>1000</v>
      </c>
      <c r="CF116" s="16">
        <v>1000</v>
      </c>
      <c r="CG116" s="15">
        <v>5000</v>
      </c>
      <c r="CH116" s="16">
        <v>5000</v>
      </c>
      <c r="CI116" s="15">
        <v>8000</v>
      </c>
      <c r="CJ116" s="16">
        <v>1500</v>
      </c>
      <c r="CK116" s="15"/>
      <c r="CL116" s="16"/>
      <c r="CM116" s="18">
        <v>4620</v>
      </c>
      <c r="CN116" s="16">
        <v>0</v>
      </c>
      <c r="CO116" s="18">
        <v>4620</v>
      </c>
      <c r="CP116" s="16">
        <v>0</v>
      </c>
      <c r="CQ116" s="18">
        <v>4620</v>
      </c>
      <c r="CR116" s="16"/>
      <c r="CS116" s="18">
        <v>4620</v>
      </c>
      <c r="CT116" s="16">
        <v>9200</v>
      </c>
      <c r="CU116" s="18">
        <v>4620</v>
      </c>
      <c r="CV116" s="16">
        <v>16000</v>
      </c>
      <c r="CW116" s="18">
        <v>4620</v>
      </c>
      <c r="CX116" s="16"/>
      <c r="CY116" s="18">
        <v>4620</v>
      </c>
      <c r="CZ116" s="16"/>
      <c r="DA116" s="18">
        <v>4620</v>
      </c>
      <c r="DB116" s="16"/>
      <c r="DC116" s="18">
        <v>4620</v>
      </c>
      <c r="DD116" s="16">
        <v>18260</v>
      </c>
      <c r="DE116" s="85"/>
      <c r="DF116" s="16"/>
      <c r="DG116" s="85"/>
      <c r="DH116" s="16"/>
      <c r="DI116" s="85"/>
      <c r="DJ116" s="16"/>
      <c r="DK116" s="82"/>
      <c r="DL116" s="85"/>
      <c r="DM116" s="16"/>
      <c r="DN116" s="85"/>
      <c r="DO116" s="16"/>
      <c r="DP116" s="85"/>
      <c r="DQ116" s="16"/>
      <c r="DR116" s="85"/>
      <c r="DS116" s="16"/>
      <c r="DT116" s="85"/>
      <c r="DU116" s="16"/>
      <c r="DV116" s="85"/>
      <c r="DW116" s="16"/>
      <c r="DX116" s="85"/>
      <c r="DY116" s="16"/>
      <c r="DZ116" s="85"/>
      <c r="EA116" s="16"/>
      <c r="EB116" s="85"/>
      <c r="EC116" s="16"/>
      <c r="ED116" s="85"/>
      <c r="EE116" s="16"/>
      <c r="EF116" s="85"/>
      <c r="EG116" s="16"/>
      <c r="EH116" s="17"/>
      <c r="EI116" s="16"/>
      <c r="EJ116" s="19"/>
      <c r="EK116" s="17"/>
      <c r="EL116" s="16"/>
      <c r="EM116" s="17"/>
      <c r="EN116" s="16"/>
      <c r="EO116" s="17"/>
      <c r="EP116" s="16"/>
      <c r="EQ116" s="17"/>
      <c r="ER116" s="16"/>
      <c r="ES116" s="17"/>
      <c r="ET116" s="16"/>
      <c r="EU116" s="17"/>
      <c r="EV116" s="16"/>
      <c r="EW116" s="15"/>
      <c r="EX116" s="16"/>
      <c r="EY116" s="15"/>
      <c r="EZ116" s="16"/>
      <c r="FA116" s="15"/>
      <c r="FB116" s="16"/>
      <c r="FC116" s="15"/>
      <c r="FD116" s="16"/>
      <c r="FE116" s="15"/>
      <c r="FF116" s="16"/>
      <c r="FG116" s="15"/>
      <c r="FH116" s="16"/>
      <c r="FI116" s="20">
        <f t="shared" si="11"/>
        <v>57080</v>
      </c>
      <c r="FJ116" s="20">
        <f t="shared" si="12"/>
        <v>52460</v>
      </c>
      <c r="FK116" s="21">
        <f t="shared" si="13"/>
        <v>4620</v>
      </c>
      <c r="FL116" s="1" t="str">
        <f t="shared" si="16"/>
        <v/>
      </c>
    </row>
    <row r="117" spans="1:168" ht="25.5" customHeight="1">
      <c r="A117" s="239">
        <v>2200109</v>
      </c>
      <c r="B117" s="25" t="s">
        <v>722</v>
      </c>
      <c r="C117" s="239" t="s">
        <v>723</v>
      </c>
      <c r="D117" s="9" t="s">
        <v>1414</v>
      </c>
      <c r="E117" s="9" t="s">
        <v>1411</v>
      </c>
      <c r="F117" s="93" t="s">
        <v>724</v>
      </c>
      <c r="G117" s="26"/>
      <c r="H117" s="100"/>
      <c r="I117" s="318"/>
      <c r="J117" s="100"/>
      <c r="K117" s="62">
        <v>6600</v>
      </c>
      <c r="L117" s="100" t="s">
        <v>1564</v>
      </c>
      <c r="M117" s="246">
        <f t="shared" si="9"/>
        <v>57080</v>
      </c>
      <c r="N117" s="14">
        <f t="shared" si="14"/>
        <v>26820</v>
      </c>
      <c r="O117" s="15">
        <v>1500</v>
      </c>
      <c r="P117" s="15">
        <v>1000</v>
      </c>
      <c r="Q117" s="15">
        <v>5000</v>
      </c>
      <c r="R117" s="15">
        <v>8000</v>
      </c>
      <c r="S117" s="182"/>
      <c r="T117" s="16">
        <v>1500</v>
      </c>
      <c r="U117" s="16">
        <v>1000</v>
      </c>
      <c r="V117" s="16">
        <v>5000</v>
      </c>
      <c r="W117" s="16">
        <v>8000</v>
      </c>
      <c r="X117" s="182"/>
      <c r="Y117" s="16">
        <f>IF(($CB117-SUM($T117:X117))&gt;=$K117*0.7,$K117*0.7,($CB117-SUM($T117:X117)))</f>
        <v>4620</v>
      </c>
      <c r="Z117" s="16">
        <f>IF(($CB117-SUM($T117:Y117))&gt;=$K117*0.7,$K117*0.7,($CB117-SUM($T117:Y117)))</f>
        <v>4620</v>
      </c>
      <c r="AA117" s="16">
        <f>IF(($CB117-SUM($T117:Z117))&gt;=$K117*0.7,$K117*0.7,($CB117-SUM($T117:Z117)))</f>
        <v>4620</v>
      </c>
      <c r="AB117" s="16">
        <f>IF(($CB117-SUM($T117:AA117))&gt;=$K117*0.7,$K117*0.7,($CB117-SUM($T117:AA117)))</f>
        <v>900</v>
      </c>
      <c r="AC117" s="16">
        <f>IF(($CB117-SUM($T117:AB117))&gt;=$K117*0.7,$K117*0.7,($CB117-SUM($T117:AB117)))</f>
        <v>0</v>
      </c>
      <c r="AD117" s="16">
        <f>IF(($CB117-SUM($T117:AC117))&gt;=$K117*0.7,$K117*0.7,($CB117-SUM($T117:AC117)))</f>
        <v>0</v>
      </c>
      <c r="AE117" s="16">
        <f>IF(($CB117-SUM($T117:AD117))&gt;=$K117*0.7,$K117*0.7,($CB117-SUM($T117:AD117)))</f>
        <v>0</v>
      </c>
      <c r="AF117" s="16">
        <f>IF(($CB117-SUM($T117:AE117))&gt;=$K117*0.7,$K117*0.7,($CB117-SUM($T117:AE117)))</f>
        <v>0</v>
      </c>
      <c r="AG117" s="16">
        <f>IF(($CB117-SUM($T117:AF117))&gt;=$K117*0.7,$K117*0.7,($CB117-SUM($T117:AF117)))</f>
        <v>0</v>
      </c>
      <c r="AH117" s="16">
        <f>IF(($CB117-SUM($T117:AG117))&gt;=$K117*0.7,$K117*0.7,($CB117-SUM($T117:AG117)))</f>
        <v>0</v>
      </c>
      <c r="AI117" s="16">
        <f>IF(($CB117-SUM($T117:AH117))&gt;=$K117*0.7,$K117*0.7,($CB117-SUM($T117:AH117)))</f>
        <v>0</v>
      </c>
      <c r="AJ117" s="16">
        <f>IF(($CB117-SUM($T117:AI117))&gt;=$K117*0.7,$K117*0.7,($CB117-SUM($T117:AI117)))</f>
        <v>0</v>
      </c>
      <c r="AK117" s="16">
        <f>IF(($CB117-SUM($T117:AJ117))&gt;=$K117*0.7,$K117*0.7,($CB117-SUM($T117:AJ117)))</f>
        <v>0</v>
      </c>
      <c r="AL117" s="16">
        <f>IF(($CB117-SUM($T117:AK117))&gt;=$K117*0.7,$K117*0.7,($CB117-SUM($T117:AK117)))</f>
        <v>0</v>
      </c>
      <c r="AM117" s="16">
        <f>IF(($CB117-SUM($T117:AL117))&gt;=$K117*0.7,$K117*0.7,($CB117-SUM($T117:AL117)))</f>
        <v>0</v>
      </c>
      <c r="AN117" s="16">
        <f>IF(($CB117-SUM($T117:AM117))&gt;=$K117*0.7,$K117*0.7,($CB117-SUM($T117:AM117)))</f>
        <v>0</v>
      </c>
      <c r="AO117" s="16">
        <f>IF(($CB117-SUM($T117:AN117))&gt;=$K117*0.7,$K117*0.7,($CB117-SUM($T117:AN117)))</f>
        <v>0</v>
      </c>
      <c r="AP117" s="16">
        <f>IF(($CB117-SUM($T117:AO117))&gt;=$K117*0.7,$K117*0.7,($CB117-SUM($T117:AO117)))</f>
        <v>0</v>
      </c>
      <c r="AQ117" s="16">
        <f>IF(($CB117-SUM($T117:AP117))&gt;=$K117*0.7,$K117*0.7,($CB117-SUM($T117:AP117)))</f>
        <v>0</v>
      </c>
      <c r="AR117" s="16">
        <f>IF(($CB117-SUM($T117:AQ117))&gt;=$K117*0.7,$K117*0.7,($CB117-SUM($T117:AQ117)))</f>
        <v>0</v>
      </c>
      <c r="AS117" s="16">
        <f>IF(($CB117-SUM($T117:AR117))&gt;=$K117*0.7,$K117*0.7,($CB117-SUM($T117:AR117)))</f>
        <v>0</v>
      </c>
      <c r="AT117" s="16">
        <f>IF(($CB117-SUM($T117:AS117))&gt;=$K117*0.7,$K117*0.7,($CB117-SUM($T117:AS117)))</f>
        <v>0</v>
      </c>
      <c r="AU117" s="16">
        <f>IF(($CB117-SUM($T117:AT117))&gt;=$K117*0.7,$K117*0.7,($CB117-SUM($T117:AT117)))</f>
        <v>0</v>
      </c>
      <c r="AV117" s="16">
        <f>IF(($CB117-SUM($T117:AU117))&gt;=$K117*0.7,$K117*0.7,($CB117-SUM($T117:AU117)))</f>
        <v>0</v>
      </c>
      <c r="AW117" s="182">
        <f t="shared" si="10"/>
        <v>30260</v>
      </c>
      <c r="AX117" s="182">
        <f>IF(LinkRpt!B$4=LinkRpt!B$2,VLOOKUP(LinkRpt!$A113,Rpt,LinkRpt!B$2+1),"")</f>
        <v>30260</v>
      </c>
      <c r="AY117" s="182">
        <f>IF(LinkRpt!C$4=LinkRpt!C$2,VLOOKUP(LinkRpt!$A113,Rpt,LinkRpt!C$2+1),"")</f>
        <v>0</v>
      </c>
      <c r="AZ117" s="182">
        <f>IF(LinkRpt!D$4=LinkRpt!D$2,VLOOKUP(LinkRpt!$A113,Rpt,LinkRpt!D$2+1),"")</f>
        <v>0</v>
      </c>
      <c r="BA117" s="182" t="str">
        <f>IF(LinkRpt!E$4=LinkRpt!E$2,VLOOKUP(LinkRpt!$A113,Rpt,LinkRpt!E$2+1),"")</f>
        <v/>
      </c>
      <c r="BB117" s="182">
        <f>IF(LinkRpt!F$4=LinkRpt!F$2,VLOOKUP(LinkRpt!$A113,Rpt,LinkRpt!F$2+1),"")</f>
        <v>0</v>
      </c>
      <c r="BC117" s="182">
        <f>IF(LinkRpt!G$4=LinkRpt!G$2,VLOOKUP(LinkRpt!$A113,Rpt,LinkRpt!G$2+1),"")</f>
        <v>0</v>
      </c>
      <c r="BD117" s="182">
        <f>IF(LinkRpt!H$4=LinkRpt!H$2,VLOOKUP(LinkRpt!$A113,Rpt,LinkRpt!H$2+1),"")</f>
        <v>0</v>
      </c>
      <c r="BE117" s="182" t="str">
        <f>IF(LinkRpt!I$4=LinkRpt!I$2,VLOOKUP(LinkRpt!$A113,Rpt,LinkRpt!I$2+1),"")</f>
        <v/>
      </c>
      <c r="BF117" s="182" t="str">
        <f>IF(LinkRpt!J$4=LinkRpt!J$2,VLOOKUP(LinkRpt!$A113,Rpt,LinkRpt!J$2+1),"")</f>
        <v/>
      </c>
      <c r="BG117" s="182" t="str">
        <f>IF(LinkRpt!K$4=LinkRpt!K$2,VLOOKUP(LinkRpt!$A113,Rpt,LinkRpt!K$2+1),"")</f>
        <v/>
      </c>
      <c r="BH117" s="182" t="str">
        <f>IF(LinkRpt!L$4=LinkRpt!L$2,VLOOKUP(LinkRpt!$A113,Rpt,LinkRpt!L$2+1),"")</f>
        <v/>
      </c>
      <c r="BI117" s="182" t="str">
        <f>IF(LinkRpt!M$4=LinkRpt!M$2,VLOOKUP(LinkRpt!$A113,Rpt,LinkRpt!M$2+1),"")</f>
        <v/>
      </c>
      <c r="BJ117" s="182" t="str">
        <f>IF(LinkRpt!N$4=LinkRpt!N$2,VLOOKUP(LinkRpt!$A113,Rpt,LinkRpt!N$2+1),"")</f>
        <v/>
      </c>
      <c r="BK117" s="182" t="str">
        <f>IF(LinkRpt!O$4=LinkRpt!O$2,VLOOKUP(LinkRpt!$A113,Rpt,LinkRpt!O$2+1),"")</f>
        <v/>
      </c>
      <c r="BL117" s="182" t="str">
        <f>IF(LinkRpt!P$4=LinkRpt!P$2,VLOOKUP(LinkRpt!$A113,Rpt,LinkRpt!P$2+1),"")</f>
        <v/>
      </c>
      <c r="BM117" s="182" t="str">
        <f>IF(LinkRpt!Q$4=LinkRpt!Q$2,VLOOKUP(LinkRpt!$A113,Rpt,LinkRpt!Q$2+1),"")</f>
        <v/>
      </c>
      <c r="BN117" s="182" t="str">
        <f>IF(LinkRpt!R$4=LinkRpt!R$2,VLOOKUP(LinkRpt!$A113,Rpt,LinkRpt!R$2+1),"")</f>
        <v/>
      </c>
      <c r="BO117" s="182" t="str">
        <f>IF(LinkRpt!S$4=LinkRpt!S$2,VLOOKUP(LinkRpt!$A113,Rpt,LinkRpt!S$2+1),"")</f>
        <v/>
      </c>
      <c r="BP117" s="182" t="str">
        <f>IF(LinkRpt!T$4=LinkRpt!T$2,VLOOKUP(LinkRpt!$A113,Rpt,LinkRpt!T$2+1),"")</f>
        <v/>
      </c>
      <c r="BQ117" s="182" t="str">
        <f>IF(LinkRpt!U$4=LinkRpt!U$2,VLOOKUP(LinkRpt!$A113,Rpt,LinkRpt!U$2+1),"")</f>
        <v/>
      </c>
      <c r="BR117" s="182" t="str">
        <f>IF(LinkRpt!V$4=LinkRpt!V$2,VLOOKUP(LinkRpt!$A113,Rpt,LinkRpt!V$2+1),"")</f>
        <v/>
      </c>
      <c r="BS117" s="182" t="str">
        <f>IF(LinkRpt!W$4=LinkRpt!W$2,VLOOKUP(LinkRpt!$A113,Rpt,LinkRpt!W$2+1),"")</f>
        <v/>
      </c>
      <c r="BT117" s="182" t="str">
        <f>IF(LinkRpt!X$4=LinkRpt!X$2,VLOOKUP(LinkRpt!$A113,Rpt,LinkRpt!X$2+1),"")</f>
        <v/>
      </c>
      <c r="BU117" s="182" t="str">
        <f>IF(LinkRpt!Y$4=LinkRpt!Y$2,VLOOKUP(LinkRpt!$A113,Rpt,LinkRpt!Y$2+1),"")</f>
        <v/>
      </c>
      <c r="BV117" s="182" t="str">
        <f>IF(LinkRpt!Z$4=LinkRpt!Z$2,VLOOKUP(LinkRpt!$A113,Rpt,LinkRpt!Z$2+1),"")</f>
        <v/>
      </c>
      <c r="BW117" s="182" t="str">
        <f>IF(LinkRpt!AA$4=LinkRpt!AA$2,VLOOKUP(LinkRpt!$A113,Rpt,LinkRpt!AA$2+1),"")</f>
        <v/>
      </c>
      <c r="BX117" s="182" t="str">
        <f>IF(LinkRpt!AB$4=LinkRpt!AB$2,VLOOKUP(LinkRpt!$A113,Rpt,LinkRpt!AB$2+1),"")</f>
        <v/>
      </c>
      <c r="BY117" s="182" t="str">
        <f>IF(LinkRpt!AC$4=LinkRpt!AC$2,VLOOKUP(LinkRpt!$A113,Rpt,LinkRpt!AC$2+1),"")</f>
        <v/>
      </c>
      <c r="BZ117" s="182" t="str">
        <f>IF(LinkRpt!AD$4=LinkRpt!AD$2,VLOOKUP(LinkRpt!$A113,Rpt,LinkRpt!AD$2+1),"")</f>
        <v/>
      </c>
      <c r="CA117" s="182" t="str">
        <f>IF(LinkRpt!AE$4=LinkRpt!AE$2,VLOOKUP(LinkRpt!$A113,Rpt,LinkRpt!AE$2+1),"")</f>
        <v/>
      </c>
      <c r="CB117" s="182">
        <f t="shared" si="15"/>
        <v>30260</v>
      </c>
      <c r="CC117" s="15">
        <v>1500</v>
      </c>
      <c r="CD117" s="16">
        <v>1500</v>
      </c>
      <c r="CE117" s="15">
        <v>1000</v>
      </c>
      <c r="CF117" s="16">
        <v>1000</v>
      </c>
      <c r="CG117" s="15">
        <v>5000</v>
      </c>
      <c r="CH117" s="16">
        <v>5000</v>
      </c>
      <c r="CI117" s="15">
        <v>8000</v>
      </c>
      <c r="CJ117" s="16">
        <v>1500</v>
      </c>
      <c r="CK117" s="15"/>
      <c r="CL117" s="16"/>
      <c r="CM117" s="18">
        <v>4620</v>
      </c>
      <c r="CN117" s="16">
        <v>0</v>
      </c>
      <c r="CO117" s="18">
        <v>4620</v>
      </c>
      <c r="CP117" s="16">
        <v>0</v>
      </c>
      <c r="CQ117" s="18">
        <v>4620</v>
      </c>
      <c r="CR117" s="16">
        <v>0</v>
      </c>
      <c r="CS117" s="18">
        <v>4620</v>
      </c>
      <c r="CT117" s="16">
        <v>14180</v>
      </c>
      <c r="CU117" s="18">
        <v>4620</v>
      </c>
      <c r="CV117" s="16">
        <v>7080</v>
      </c>
      <c r="CW117" s="18">
        <v>4620</v>
      </c>
      <c r="CX117" s="16"/>
      <c r="CY117" s="18">
        <v>4620</v>
      </c>
      <c r="CZ117" s="16"/>
      <c r="DA117" s="18">
        <v>4620</v>
      </c>
      <c r="DB117" s="16"/>
      <c r="DC117" s="18">
        <v>4620</v>
      </c>
      <c r="DD117" s="16"/>
      <c r="DE117" s="85"/>
      <c r="DF117" s="16"/>
      <c r="DG117" s="85"/>
      <c r="DH117" s="16"/>
      <c r="DI117" s="85"/>
      <c r="DJ117" s="16"/>
      <c r="DK117" s="82"/>
      <c r="DL117" s="85"/>
      <c r="DM117" s="16"/>
      <c r="DN117" s="85"/>
      <c r="DO117" s="16"/>
      <c r="DP117" s="85"/>
      <c r="DQ117" s="16"/>
      <c r="DR117" s="85"/>
      <c r="DS117" s="16"/>
      <c r="DT117" s="85"/>
      <c r="DU117" s="16"/>
      <c r="DV117" s="85"/>
      <c r="DW117" s="16"/>
      <c r="DX117" s="85"/>
      <c r="DY117" s="16"/>
      <c r="DZ117" s="85"/>
      <c r="EA117" s="16"/>
      <c r="EB117" s="85"/>
      <c r="EC117" s="16"/>
      <c r="ED117" s="85"/>
      <c r="EE117" s="16"/>
      <c r="EF117" s="85"/>
      <c r="EG117" s="16"/>
      <c r="EH117" s="17"/>
      <c r="EI117" s="16"/>
      <c r="EJ117" s="19"/>
      <c r="EK117" s="17"/>
      <c r="EL117" s="16"/>
      <c r="EM117" s="17"/>
      <c r="EN117" s="16"/>
      <c r="EO117" s="17"/>
      <c r="EP117" s="16"/>
      <c r="EQ117" s="17"/>
      <c r="ER117" s="16"/>
      <c r="ES117" s="17"/>
      <c r="ET117" s="16"/>
      <c r="EU117" s="17"/>
      <c r="EV117" s="16"/>
      <c r="EW117" s="15"/>
      <c r="EX117" s="16"/>
      <c r="EY117" s="15"/>
      <c r="EZ117" s="16"/>
      <c r="FA117" s="15"/>
      <c r="FB117" s="16"/>
      <c r="FC117" s="15"/>
      <c r="FD117" s="16"/>
      <c r="FE117" s="15"/>
      <c r="FF117" s="16"/>
      <c r="FG117" s="15"/>
      <c r="FH117" s="16"/>
      <c r="FI117" s="20">
        <f t="shared" si="11"/>
        <v>57080</v>
      </c>
      <c r="FJ117" s="20">
        <f t="shared" si="12"/>
        <v>30260</v>
      </c>
      <c r="FK117" s="21">
        <f t="shared" si="13"/>
        <v>26820</v>
      </c>
      <c r="FL117" s="1" t="str">
        <f t="shared" si="16"/>
        <v/>
      </c>
    </row>
    <row r="118" spans="1:168" ht="25.5" customHeight="1">
      <c r="A118" s="239">
        <v>2200110</v>
      </c>
      <c r="B118" s="25" t="s">
        <v>725</v>
      </c>
      <c r="C118" s="239" t="s">
        <v>726</v>
      </c>
      <c r="D118" s="9" t="s">
        <v>1414</v>
      </c>
      <c r="E118" s="9" t="s">
        <v>1411</v>
      </c>
      <c r="F118" s="83" t="s">
        <v>727</v>
      </c>
      <c r="G118" s="142"/>
      <c r="H118" s="100"/>
      <c r="I118" s="318"/>
      <c r="J118" s="100"/>
      <c r="K118" s="62">
        <v>6600</v>
      </c>
      <c r="L118" s="100" t="s">
        <v>1564</v>
      </c>
      <c r="M118" s="246">
        <f t="shared" si="9"/>
        <v>57080</v>
      </c>
      <c r="N118" s="14">
        <f t="shared" si="14"/>
        <v>0</v>
      </c>
      <c r="O118" s="15">
        <v>1500</v>
      </c>
      <c r="P118" s="15">
        <v>1000</v>
      </c>
      <c r="Q118" s="15">
        <v>5000</v>
      </c>
      <c r="R118" s="15">
        <v>8000</v>
      </c>
      <c r="S118" s="182"/>
      <c r="T118" s="16">
        <v>1500</v>
      </c>
      <c r="U118" s="16">
        <v>1000</v>
      </c>
      <c r="V118" s="16">
        <v>5000</v>
      </c>
      <c r="W118" s="16">
        <v>8000</v>
      </c>
      <c r="X118" s="182"/>
      <c r="Y118" s="16">
        <f>IF(($CB118-SUM($T118:X118))&gt;=$K118*0.7,$K118*0.7,($CB118-SUM($T118:X118)))</f>
        <v>4620</v>
      </c>
      <c r="Z118" s="16">
        <f>IF(($CB118-SUM($T118:Y118))&gt;=$K118*0.7,$K118*0.7,($CB118-SUM($T118:Y118)))</f>
        <v>4620</v>
      </c>
      <c r="AA118" s="16">
        <f>IF(($CB118-SUM($T118:Z118))&gt;=$K118*0.7,$K118*0.7,($CB118-SUM($T118:Z118)))</f>
        <v>4620</v>
      </c>
      <c r="AB118" s="16">
        <f>IF(($CB118-SUM($T118:AA118))&gt;=$K118*0.7,$K118*0.7,($CB118-SUM($T118:AA118)))</f>
        <v>4620</v>
      </c>
      <c r="AC118" s="16">
        <f>IF(($CB118-SUM($T118:AB118))&gt;=$K118*0.7,$K118*0.7,($CB118-SUM($T118:AB118)))</f>
        <v>4620</v>
      </c>
      <c r="AD118" s="16">
        <f>IF(($CB118-SUM($T118:AC118))&gt;=$K118*0.7,$K118*0.7,($CB118-SUM($T118:AC118)))</f>
        <v>4620</v>
      </c>
      <c r="AE118" s="16">
        <f>IF(($CB118-SUM($T118:AD118))&gt;=$K118*0.7,$K118*0.7,($CB118-SUM($T118:AD118)))</f>
        <v>4620</v>
      </c>
      <c r="AF118" s="16">
        <f>IF(($CB118-SUM($T118:AE118))&gt;=$K118*0.7,$K118*0.7,($CB118-SUM($T118:AE118)))</f>
        <v>4620</v>
      </c>
      <c r="AG118" s="16">
        <f>IF(($CB118-SUM($T118:AF118))&gt;=$K118*0.7,$K118*0.7,($CB118-SUM($T118:AF118)))</f>
        <v>4620</v>
      </c>
      <c r="AH118" s="16">
        <f>IF(($CB118-SUM($T118:AG118))&gt;=$K118*0.7,$K118*0.7,($CB118-SUM($T118:AG118)))</f>
        <v>0</v>
      </c>
      <c r="AI118" s="16">
        <f>IF(($CB118-SUM($T118:AH118))&gt;=$K118*0.7,$K118*0.7,($CB118-SUM($T118:AH118)))</f>
        <v>0</v>
      </c>
      <c r="AJ118" s="16">
        <f>IF(($CB118-SUM($T118:AI118))&gt;=$K118*0.7,$K118*0.7,($CB118-SUM($T118:AI118)))</f>
        <v>0</v>
      </c>
      <c r="AK118" s="16">
        <f>IF(($CB118-SUM($T118:AJ118))&gt;=$K118*0.7,$K118*0.7,($CB118-SUM($T118:AJ118)))</f>
        <v>0</v>
      </c>
      <c r="AL118" s="16">
        <f>IF(($CB118-SUM($T118:AK118))&gt;=$K118*0.7,$K118*0.7,($CB118-SUM($T118:AK118)))</f>
        <v>0</v>
      </c>
      <c r="AM118" s="16">
        <f>IF(($CB118-SUM($T118:AL118))&gt;=$K118*0.7,$K118*0.7,($CB118-SUM($T118:AL118)))</f>
        <v>0</v>
      </c>
      <c r="AN118" s="16">
        <f>IF(($CB118-SUM($T118:AM118))&gt;=$K118*0.7,$K118*0.7,($CB118-SUM($T118:AM118)))</f>
        <v>0</v>
      </c>
      <c r="AO118" s="16">
        <f>IF(($CB118-SUM($T118:AN118))&gt;=$K118*0.7,$K118*0.7,($CB118-SUM($T118:AN118)))</f>
        <v>0</v>
      </c>
      <c r="AP118" s="16">
        <f>IF(($CB118-SUM($T118:AO118))&gt;=$K118*0.7,$K118*0.7,($CB118-SUM($T118:AO118)))</f>
        <v>0</v>
      </c>
      <c r="AQ118" s="16">
        <f>IF(($CB118-SUM($T118:AP118))&gt;=$K118*0.7,$K118*0.7,($CB118-SUM($T118:AP118)))</f>
        <v>0</v>
      </c>
      <c r="AR118" s="16">
        <f>IF(($CB118-SUM($T118:AQ118))&gt;=$K118*0.7,$K118*0.7,($CB118-SUM($T118:AQ118)))</f>
        <v>0</v>
      </c>
      <c r="AS118" s="16">
        <f>IF(($CB118-SUM($T118:AR118))&gt;=$K118*0.7,$K118*0.7,($CB118-SUM($T118:AR118)))</f>
        <v>0</v>
      </c>
      <c r="AT118" s="16">
        <f>IF(($CB118-SUM($T118:AS118))&gt;=$K118*0.7,$K118*0.7,($CB118-SUM($T118:AS118)))</f>
        <v>0</v>
      </c>
      <c r="AU118" s="16">
        <f>IF(($CB118-SUM($T118:AT118))&gt;=$K118*0.7,$K118*0.7,($CB118-SUM($T118:AT118)))</f>
        <v>0</v>
      </c>
      <c r="AV118" s="16">
        <f>IF(($CB118-SUM($T118:AU118))&gt;=$K118*0.7,$K118*0.7,($CB118-SUM($T118:AU118)))</f>
        <v>0</v>
      </c>
      <c r="AW118" s="182">
        <f t="shared" si="10"/>
        <v>57080</v>
      </c>
      <c r="AX118" s="182">
        <f>IF(LinkRpt!B$4=LinkRpt!B$2,VLOOKUP(LinkRpt!$A114,Rpt,LinkRpt!B$2+1),"")</f>
        <v>57080</v>
      </c>
      <c r="AY118" s="182">
        <f>IF(LinkRpt!C$4=LinkRpt!C$2,VLOOKUP(LinkRpt!$A114,Rpt,LinkRpt!C$2+1),"")</f>
        <v>0</v>
      </c>
      <c r="AZ118" s="182">
        <f>IF(LinkRpt!D$4=LinkRpt!D$2,VLOOKUP(LinkRpt!$A114,Rpt,LinkRpt!D$2+1),"")</f>
        <v>0</v>
      </c>
      <c r="BA118" s="182" t="str">
        <f>IF(LinkRpt!E$4=LinkRpt!E$2,VLOOKUP(LinkRpt!$A114,Rpt,LinkRpt!E$2+1),"")</f>
        <v/>
      </c>
      <c r="BB118" s="182">
        <f>IF(LinkRpt!F$4=LinkRpt!F$2,VLOOKUP(LinkRpt!$A114,Rpt,LinkRpt!F$2+1),"")</f>
        <v>0</v>
      </c>
      <c r="BC118" s="182">
        <f>IF(LinkRpt!G$4=LinkRpt!G$2,VLOOKUP(LinkRpt!$A114,Rpt,LinkRpt!G$2+1),"")</f>
        <v>0</v>
      </c>
      <c r="BD118" s="182">
        <f>IF(LinkRpt!H$4=LinkRpt!H$2,VLOOKUP(LinkRpt!$A114,Rpt,LinkRpt!H$2+1),"")</f>
        <v>0</v>
      </c>
      <c r="BE118" s="182" t="str">
        <f>IF(LinkRpt!I$4=LinkRpt!I$2,VLOOKUP(LinkRpt!$A114,Rpt,LinkRpt!I$2+1),"")</f>
        <v/>
      </c>
      <c r="BF118" s="182" t="str">
        <f>IF(LinkRpt!J$4=LinkRpt!J$2,VLOOKUP(LinkRpt!$A114,Rpt,LinkRpt!J$2+1),"")</f>
        <v/>
      </c>
      <c r="BG118" s="182" t="str">
        <f>IF(LinkRpt!K$4=LinkRpt!K$2,VLOOKUP(LinkRpt!$A114,Rpt,LinkRpt!K$2+1),"")</f>
        <v/>
      </c>
      <c r="BH118" s="182" t="str">
        <f>IF(LinkRpt!L$4=LinkRpt!L$2,VLOOKUP(LinkRpt!$A114,Rpt,LinkRpt!L$2+1),"")</f>
        <v/>
      </c>
      <c r="BI118" s="182" t="str">
        <f>IF(LinkRpt!M$4=LinkRpt!M$2,VLOOKUP(LinkRpt!$A114,Rpt,LinkRpt!M$2+1),"")</f>
        <v/>
      </c>
      <c r="BJ118" s="182" t="str">
        <f>IF(LinkRpt!N$4=LinkRpt!N$2,VLOOKUP(LinkRpt!$A114,Rpt,LinkRpt!N$2+1),"")</f>
        <v/>
      </c>
      <c r="BK118" s="182" t="str">
        <f>IF(LinkRpt!O$4=LinkRpt!O$2,VLOOKUP(LinkRpt!$A114,Rpt,LinkRpt!O$2+1),"")</f>
        <v/>
      </c>
      <c r="BL118" s="182" t="str">
        <f>IF(LinkRpt!P$4=LinkRpt!P$2,VLOOKUP(LinkRpt!$A114,Rpt,LinkRpt!P$2+1),"")</f>
        <v/>
      </c>
      <c r="BM118" s="182" t="str">
        <f>IF(LinkRpt!Q$4=LinkRpt!Q$2,VLOOKUP(LinkRpt!$A114,Rpt,LinkRpt!Q$2+1),"")</f>
        <v/>
      </c>
      <c r="BN118" s="182" t="str">
        <f>IF(LinkRpt!R$4=LinkRpt!R$2,VLOOKUP(LinkRpt!$A114,Rpt,LinkRpt!R$2+1),"")</f>
        <v/>
      </c>
      <c r="BO118" s="182" t="str">
        <f>IF(LinkRpt!S$4=LinkRpt!S$2,VLOOKUP(LinkRpt!$A114,Rpt,LinkRpt!S$2+1),"")</f>
        <v/>
      </c>
      <c r="BP118" s="182" t="str">
        <f>IF(LinkRpt!T$4=LinkRpt!T$2,VLOOKUP(LinkRpt!$A114,Rpt,LinkRpt!T$2+1),"")</f>
        <v/>
      </c>
      <c r="BQ118" s="182" t="str">
        <f>IF(LinkRpt!U$4=LinkRpt!U$2,VLOOKUP(LinkRpt!$A114,Rpt,LinkRpt!U$2+1),"")</f>
        <v/>
      </c>
      <c r="BR118" s="182" t="str">
        <f>IF(LinkRpt!V$4=LinkRpt!V$2,VLOOKUP(LinkRpt!$A114,Rpt,LinkRpt!V$2+1),"")</f>
        <v/>
      </c>
      <c r="BS118" s="182" t="str">
        <f>IF(LinkRpt!W$4=LinkRpt!W$2,VLOOKUP(LinkRpt!$A114,Rpt,LinkRpt!W$2+1),"")</f>
        <v/>
      </c>
      <c r="BT118" s="182" t="str">
        <f>IF(LinkRpt!X$4=LinkRpt!X$2,VLOOKUP(LinkRpt!$A114,Rpt,LinkRpt!X$2+1),"")</f>
        <v/>
      </c>
      <c r="BU118" s="182" t="str">
        <f>IF(LinkRpt!Y$4=LinkRpt!Y$2,VLOOKUP(LinkRpt!$A114,Rpt,LinkRpt!Y$2+1),"")</f>
        <v/>
      </c>
      <c r="BV118" s="182" t="str">
        <f>IF(LinkRpt!Z$4=LinkRpt!Z$2,VLOOKUP(LinkRpt!$A114,Rpt,LinkRpt!Z$2+1),"")</f>
        <v/>
      </c>
      <c r="BW118" s="182" t="str">
        <f>IF(LinkRpt!AA$4=LinkRpt!AA$2,VLOOKUP(LinkRpt!$A114,Rpt,LinkRpt!AA$2+1),"")</f>
        <v/>
      </c>
      <c r="BX118" s="182" t="str">
        <f>IF(LinkRpt!AB$4=LinkRpt!AB$2,VLOOKUP(LinkRpt!$A114,Rpt,LinkRpt!AB$2+1),"")</f>
        <v/>
      </c>
      <c r="BY118" s="182" t="str">
        <f>IF(LinkRpt!AC$4=LinkRpt!AC$2,VLOOKUP(LinkRpt!$A114,Rpt,LinkRpt!AC$2+1),"")</f>
        <v/>
      </c>
      <c r="BZ118" s="182" t="str">
        <f>IF(LinkRpt!AD$4=LinkRpt!AD$2,VLOOKUP(LinkRpt!$A114,Rpt,LinkRpt!AD$2+1),"")</f>
        <v/>
      </c>
      <c r="CA118" s="182" t="str">
        <f>IF(LinkRpt!AE$4=LinkRpt!AE$2,VLOOKUP(LinkRpt!$A114,Rpt,LinkRpt!AE$2+1),"")</f>
        <v/>
      </c>
      <c r="CB118" s="182">
        <f t="shared" si="15"/>
        <v>57080</v>
      </c>
      <c r="CC118" s="15">
        <v>1500</v>
      </c>
      <c r="CD118" s="16">
        <v>1500</v>
      </c>
      <c r="CE118" s="15">
        <v>1000</v>
      </c>
      <c r="CF118" s="16">
        <v>1000</v>
      </c>
      <c r="CG118" s="15">
        <v>5000</v>
      </c>
      <c r="CH118" s="16">
        <v>5000</v>
      </c>
      <c r="CI118" s="15">
        <v>8000</v>
      </c>
      <c r="CJ118" s="16">
        <f>1500+0</f>
        <v>1500</v>
      </c>
      <c r="CK118" s="15"/>
      <c r="CL118" s="16"/>
      <c r="CM118" s="18">
        <v>4620</v>
      </c>
      <c r="CN118" s="90">
        <v>7620</v>
      </c>
      <c r="CO118" s="18">
        <v>4620</v>
      </c>
      <c r="CP118" s="16">
        <v>8120</v>
      </c>
      <c r="CQ118" s="18">
        <v>4620</v>
      </c>
      <c r="CR118" s="16">
        <v>0</v>
      </c>
      <c r="CS118" s="18">
        <v>4620</v>
      </c>
      <c r="CT118" s="16">
        <f>4620+4620</f>
        <v>9240</v>
      </c>
      <c r="CU118" s="18">
        <v>4620</v>
      </c>
      <c r="CV118" s="16"/>
      <c r="CW118" s="18">
        <v>4620</v>
      </c>
      <c r="CX118" s="16">
        <v>9240</v>
      </c>
      <c r="CY118" s="18">
        <v>4620</v>
      </c>
      <c r="CZ118" s="16">
        <v>4620</v>
      </c>
      <c r="DA118" s="18">
        <v>4620</v>
      </c>
      <c r="DB118" s="16">
        <v>4620</v>
      </c>
      <c r="DC118" s="18">
        <v>4620</v>
      </c>
      <c r="DD118" s="16">
        <v>4620</v>
      </c>
      <c r="DE118" s="85"/>
      <c r="DF118" s="16"/>
      <c r="DG118" s="85"/>
      <c r="DH118" s="16"/>
      <c r="DI118" s="85"/>
      <c r="DJ118" s="16"/>
      <c r="DK118" s="82"/>
      <c r="DL118" s="85"/>
      <c r="DM118" s="16"/>
      <c r="DN118" s="85"/>
      <c r="DO118" s="16"/>
      <c r="DP118" s="85"/>
      <c r="DQ118" s="16"/>
      <c r="DR118" s="85"/>
      <c r="DS118" s="16"/>
      <c r="DT118" s="85"/>
      <c r="DU118" s="16"/>
      <c r="DV118" s="85"/>
      <c r="DW118" s="16"/>
      <c r="DX118" s="85"/>
      <c r="DY118" s="16"/>
      <c r="DZ118" s="85"/>
      <c r="EA118" s="16"/>
      <c r="EB118" s="85"/>
      <c r="EC118" s="16"/>
      <c r="ED118" s="85"/>
      <c r="EE118" s="16"/>
      <c r="EF118" s="85"/>
      <c r="EG118" s="16"/>
      <c r="EH118" s="17"/>
      <c r="EI118" s="16"/>
      <c r="EJ118" s="19"/>
      <c r="EK118" s="17"/>
      <c r="EL118" s="16"/>
      <c r="EM118" s="17"/>
      <c r="EN118" s="16"/>
      <c r="EO118" s="17"/>
      <c r="EP118" s="16"/>
      <c r="EQ118" s="17"/>
      <c r="ER118" s="16"/>
      <c r="ES118" s="17"/>
      <c r="ET118" s="16"/>
      <c r="EU118" s="17"/>
      <c r="EV118" s="16"/>
      <c r="EW118" s="15"/>
      <c r="EX118" s="16"/>
      <c r="EY118" s="15"/>
      <c r="EZ118" s="16"/>
      <c r="FA118" s="15"/>
      <c r="FB118" s="16"/>
      <c r="FC118" s="15"/>
      <c r="FD118" s="16"/>
      <c r="FE118" s="15"/>
      <c r="FF118" s="16"/>
      <c r="FG118" s="15"/>
      <c r="FH118" s="16"/>
      <c r="FI118" s="20">
        <f t="shared" si="11"/>
        <v>57080</v>
      </c>
      <c r="FJ118" s="20">
        <f t="shared" si="12"/>
        <v>57080</v>
      </c>
      <c r="FK118" s="21">
        <f t="shared" si="13"/>
        <v>0</v>
      </c>
      <c r="FL118" s="1" t="str">
        <f t="shared" si="16"/>
        <v/>
      </c>
    </row>
    <row r="119" spans="1:168" ht="25.5" customHeight="1">
      <c r="A119" s="239">
        <v>2200111</v>
      </c>
      <c r="B119" s="25" t="s">
        <v>728</v>
      </c>
      <c r="C119" s="239" t="s">
        <v>729</v>
      </c>
      <c r="D119" s="9" t="s">
        <v>1414</v>
      </c>
      <c r="E119" s="9" t="s">
        <v>1411</v>
      </c>
      <c r="F119" s="83" t="s">
        <v>730</v>
      </c>
      <c r="G119" s="22"/>
      <c r="H119" s="84"/>
      <c r="I119" s="318"/>
      <c r="J119" s="84"/>
      <c r="K119" s="62">
        <v>6600</v>
      </c>
      <c r="L119" s="84" t="s">
        <v>1564</v>
      </c>
      <c r="M119" s="246">
        <f t="shared" si="9"/>
        <v>57080</v>
      </c>
      <c r="N119" s="14">
        <f t="shared" si="14"/>
        <v>0</v>
      </c>
      <c r="O119" s="15">
        <v>1500</v>
      </c>
      <c r="P119" s="15">
        <v>1000</v>
      </c>
      <c r="Q119" s="15">
        <v>5000</v>
      </c>
      <c r="R119" s="15">
        <v>8000</v>
      </c>
      <c r="S119" s="182"/>
      <c r="T119" s="16">
        <v>1500</v>
      </c>
      <c r="U119" s="16">
        <v>1000</v>
      </c>
      <c r="V119" s="16">
        <v>5000</v>
      </c>
      <c r="W119" s="16">
        <v>8000</v>
      </c>
      <c r="X119" s="182"/>
      <c r="Y119" s="16">
        <f>IF(($CB119-SUM($T119:X119))&gt;=$K119*0.7,$K119*0.7,($CB119-SUM($T119:X119)))</f>
        <v>4620</v>
      </c>
      <c r="Z119" s="16">
        <f>IF(($CB119-SUM($T119:Y119))&gt;=$K119*0.7,$K119*0.7,($CB119-SUM($T119:Y119)))</f>
        <v>4620</v>
      </c>
      <c r="AA119" s="16">
        <f>IF(($CB119-SUM($T119:Z119))&gt;=$K119*0.7,$K119*0.7,($CB119-SUM($T119:Z119)))</f>
        <v>4620</v>
      </c>
      <c r="AB119" s="16">
        <f>IF(($CB119-SUM($T119:AA119))&gt;=$K119*0.7,$K119*0.7,($CB119-SUM($T119:AA119)))</f>
        <v>4620</v>
      </c>
      <c r="AC119" s="16">
        <f>IF(($CB119-SUM($T119:AB119))&gt;=$K119*0.7,$K119*0.7,($CB119-SUM($T119:AB119)))</f>
        <v>4620</v>
      </c>
      <c r="AD119" s="16">
        <f>IF(($CB119-SUM($T119:AC119))&gt;=$K119*0.7,$K119*0.7,($CB119-SUM($T119:AC119)))</f>
        <v>4620</v>
      </c>
      <c r="AE119" s="16">
        <f>IF(($CB119-SUM($T119:AD119))&gt;=$K119*0.7,$K119*0.7,($CB119-SUM($T119:AD119)))</f>
        <v>4620</v>
      </c>
      <c r="AF119" s="16">
        <f>IF(($CB119-SUM($T119:AE119))&gt;=$K119*0.7,$K119*0.7,($CB119-SUM($T119:AE119)))</f>
        <v>4620</v>
      </c>
      <c r="AG119" s="16">
        <f>IF(($CB119-SUM($T119:AF119))&gt;=$K119*0.7,$K119*0.7,($CB119-SUM($T119:AF119)))</f>
        <v>4620</v>
      </c>
      <c r="AH119" s="16">
        <f>IF(($CB119-SUM($T119:AG119))&gt;=$K119*0.7,$K119*0.7,($CB119-SUM($T119:AG119)))</f>
        <v>0</v>
      </c>
      <c r="AI119" s="16">
        <f>IF(($CB119-SUM($T119:AH119))&gt;=$K119*0.7,$K119*0.7,($CB119-SUM($T119:AH119)))</f>
        <v>0</v>
      </c>
      <c r="AJ119" s="16">
        <f>IF(($CB119-SUM($T119:AI119))&gt;=$K119*0.7,$K119*0.7,($CB119-SUM($T119:AI119)))</f>
        <v>0</v>
      </c>
      <c r="AK119" s="16">
        <f>IF(($CB119-SUM($T119:AJ119))&gt;=$K119*0.7,$K119*0.7,($CB119-SUM($T119:AJ119)))</f>
        <v>0</v>
      </c>
      <c r="AL119" s="16">
        <f>IF(($CB119-SUM($T119:AK119))&gt;=$K119*0.7,$K119*0.7,($CB119-SUM($T119:AK119)))</f>
        <v>0</v>
      </c>
      <c r="AM119" s="16">
        <f>IF(($CB119-SUM($T119:AL119))&gt;=$K119*0.7,$K119*0.7,($CB119-SUM($T119:AL119)))</f>
        <v>0</v>
      </c>
      <c r="AN119" s="16">
        <f>IF(($CB119-SUM($T119:AM119))&gt;=$K119*0.7,$K119*0.7,($CB119-SUM($T119:AM119)))</f>
        <v>0</v>
      </c>
      <c r="AO119" s="16">
        <f>IF(($CB119-SUM($T119:AN119))&gt;=$K119*0.7,$K119*0.7,($CB119-SUM($T119:AN119)))</f>
        <v>0</v>
      </c>
      <c r="AP119" s="16">
        <f>IF(($CB119-SUM($T119:AO119))&gt;=$K119*0.7,$K119*0.7,($CB119-SUM($T119:AO119)))</f>
        <v>0</v>
      </c>
      <c r="AQ119" s="16">
        <f>IF(($CB119-SUM($T119:AP119))&gt;=$K119*0.7,$K119*0.7,($CB119-SUM($T119:AP119)))</f>
        <v>0</v>
      </c>
      <c r="AR119" s="16">
        <f>IF(($CB119-SUM($T119:AQ119))&gt;=$K119*0.7,$K119*0.7,($CB119-SUM($T119:AQ119)))</f>
        <v>0</v>
      </c>
      <c r="AS119" s="16">
        <f>IF(($CB119-SUM($T119:AR119))&gt;=$K119*0.7,$K119*0.7,($CB119-SUM($T119:AR119)))</f>
        <v>0</v>
      </c>
      <c r="AT119" s="16">
        <f>IF(($CB119-SUM($T119:AS119))&gt;=$K119*0.7,$K119*0.7,($CB119-SUM($T119:AS119)))</f>
        <v>0</v>
      </c>
      <c r="AU119" s="16">
        <f>IF(($CB119-SUM($T119:AT119))&gt;=$K119*0.7,$K119*0.7,($CB119-SUM($T119:AT119)))</f>
        <v>0</v>
      </c>
      <c r="AV119" s="16">
        <f>IF(($CB119-SUM($T119:AU119))&gt;=$K119*0.7,$K119*0.7,($CB119-SUM($T119:AU119)))</f>
        <v>0</v>
      </c>
      <c r="AW119" s="182">
        <f t="shared" si="10"/>
        <v>57080</v>
      </c>
      <c r="AX119" s="182">
        <f>IF(LinkRpt!B$4=LinkRpt!B$2,VLOOKUP(LinkRpt!$A115,Rpt,LinkRpt!B$2+1),"")</f>
        <v>52460</v>
      </c>
      <c r="AY119" s="182">
        <f>IF(LinkRpt!C$4=LinkRpt!C$2,VLOOKUP(LinkRpt!$A115,Rpt,LinkRpt!C$2+1),"")</f>
        <v>4620</v>
      </c>
      <c r="AZ119" s="182">
        <f>IF(LinkRpt!D$4=LinkRpt!D$2,VLOOKUP(LinkRpt!$A115,Rpt,LinkRpt!D$2+1),"")</f>
        <v>0</v>
      </c>
      <c r="BA119" s="182" t="str">
        <f>IF(LinkRpt!E$4=LinkRpt!E$2,VLOOKUP(LinkRpt!$A115,Rpt,LinkRpt!E$2+1),"")</f>
        <v/>
      </c>
      <c r="BB119" s="182">
        <f>IF(LinkRpt!F$4=LinkRpt!F$2,VLOOKUP(LinkRpt!$A115,Rpt,LinkRpt!F$2+1),"")</f>
        <v>0</v>
      </c>
      <c r="BC119" s="182">
        <f>IF(LinkRpt!G$4=LinkRpt!G$2,VLOOKUP(LinkRpt!$A115,Rpt,LinkRpt!G$2+1),"")</f>
        <v>0</v>
      </c>
      <c r="BD119" s="182">
        <f>IF(LinkRpt!H$4=LinkRpt!H$2,VLOOKUP(LinkRpt!$A115,Rpt,LinkRpt!H$2+1),"")</f>
        <v>0</v>
      </c>
      <c r="BE119" s="182" t="str">
        <f>IF(LinkRpt!I$4=LinkRpt!I$2,VLOOKUP(LinkRpt!$A115,Rpt,LinkRpt!I$2+1),"")</f>
        <v/>
      </c>
      <c r="BF119" s="182" t="str">
        <f>IF(LinkRpt!J$4=LinkRpt!J$2,VLOOKUP(LinkRpt!$A115,Rpt,LinkRpt!J$2+1),"")</f>
        <v/>
      </c>
      <c r="BG119" s="182" t="str">
        <f>IF(LinkRpt!K$4=LinkRpt!K$2,VLOOKUP(LinkRpt!$A115,Rpt,LinkRpt!K$2+1),"")</f>
        <v/>
      </c>
      <c r="BH119" s="182" t="str">
        <f>IF(LinkRpt!L$4=LinkRpt!L$2,VLOOKUP(LinkRpt!$A115,Rpt,LinkRpt!L$2+1),"")</f>
        <v/>
      </c>
      <c r="BI119" s="182" t="str">
        <f>IF(LinkRpt!M$4=LinkRpt!M$2,VLOOKUP(LinkRpt!$A115,Rpt,LinkRpt!M$2+1),"")</f>
        <v/>
      </c>
      <c r="BJ119" s="182" t="str">
        <f>IF(LinkRpt!N$4=LinkRpt!N$2,VLOOKUP(LinkRpt!$A115,Rpt,LinkRpt!N$2+1),"")</f>
        <v/>
      </c>
      <c r="BK119" s="182" t="str">
        <f>IF(LinkRpt!O$4=LinkRpt!O$2,VLOOKUP(LinkRpt!$A115,Rpt,LinkRpt!O$2+1),"")</f>
        <v/>
      </c>
      <c r="BL119" s="182" t="str">
        <f>IF(LinkRpt!P$4=LinkRpt!P$2,VLOOKUP(LinkRpt!$A115,Rpt,LinkRpt!P$2+1),"")</f>
        <v/>
      </c>
      <c r="BM119" s="182" t="str">
        <f>IF(LinkRpt!Q$4=LinkRpt!Q$2,VLOOKUP(LinkRpt!$A115,Rpt,LinkRpt!Q$2+1),"")</f>
        <v/>
      </c>
      <c r="BN119" s="182" t="str">
        <f>IF(LinkRpt!R$4=LinkRpt!R$2,VLOOKUP(LinkRpt!$A115,Rpt,LinkRpt!R$2+1),"")</f>
        <v/>
      </c>
      <c r="BO119" s="182" t="str">
        <f>IF(LinkRpt!S$4=LinkRpt!S$2,VLOOKUP(LinkRpt!$A115,Rpt,LinkRpt!S$2+1),"")</f>
        <v/>
      </c>
      <c r="BP119" s="182" t="str">
        <f>IF(LinkRpt!T$4=LinkRpt!T$2,VLOOKUP(LinkRpt!$A115,Rpt,LinkRpt!T$2+1),"")</f>
        <v/>
      </c>
      <c r="BQ119" s="182" t="str">
        <f>IF(LinkRpt!U$4=LinkRpt!U$2,VLOOKUP(LinkRpt!$A115,Rpt,LinkRpt!U$2+1),"")</f>
        <v/>
      </c>
      <c r="BR119" s="182" t="str">
        <f>IF(LinkRpt!V$4=LinkRpt!V$2,VLOOKUP(LinkRpt!$A115,Rpt,LinkRpt!V$2+1),"")</f>
        <v/>
      </c>
      <c r="BS119" s="182" t="str">
        <f>IF(LinkRpt!W$4=LinkRpt!W$2,VLOOKUP(LinkRpt!$A115,Rpt,LinkRpt!W$2+1),"")</f>
        <v/>
      </c>
      <c r="BT119" s="182" t="str">
        <f>IF(LinkRpt!X$4=LinkRpt!X$2,VLOOKUP(LinkRpt!$A115,Rpt,LinkRpt!X$2+1),"")</f>
        <v/>
      </c>
      <c r="BU119" s="182" t="str">
        <f>IF(LinkRpt!Y$4=LinkRpt!Y$2,VLOOKUP(LinkRpt!$A115,Rpt,LinkRpt!Y$2+1),"")</f>
        <v/>
      </c>
      <c r="BV119" s="182" t="str">
        <f>IF(LinkRpt!Z$4=LinkRpt!Z$2,VLOOKUP(LinkRpt!$A115,Rpt,LinkRpt!Z$2+1),"")</f>
        <v/>
      </c>
      <c r="BW119" s="182" t="str">
        <f>IF(LinkRpt!AA$4=LinkRpt!AA$2,VLOOKUP(LinkRpt!$A115,Rpt,LinkRpt!AA$2+1),"")</f>
        <v/>
      </c>
      <c r="BX119" s="182" t="str">
        <f>IF(LinkRpt!AB$4=LinkRpt!AB$2,VLOOKUP(LinkRpt!$A115,Rpt,LinkRpt!AB$2+1),"")</f>
        <v/>
      </c>
      <c r="BY119" s="182" t="str">
        <f>IF(LinkRpt!AC$4=LinkRpt!AC$2,VLOOKUP(LinkRpt!$A115,Rpt,LinkRpt!AC$2+1),"")</f>
        <v/>
      </c>
      <c r="BZ119" s="182" t="str">
        <f>IF(LinkRpt!AD$4=LinkRpt!AD$2,VLOOKUP(LinkRpt!$A115,Rpt,LinkRpt!AD$2+1),"")</f>
        <v/>
      </c>
      <c r="CA119" s="182" t="str">
        <f>IF(LinkRpt!AE$4=LinkRpt!AE$2,VLOOKUP(LinkRpt!$A115,Rpt,LinkRpt!AE$2+1),"")</f>
        <v/>
      </c>
      <c r="CB119" s="182">
        <f t="shared" si="15"/>
        <v>57080</v>
      </c>
      <c r="CC119" s="15">
        <v>1500</v>
      </c>
      <c r="CD119" s="16">
        <v>1500</v>
      </c>
      <c r="CE119" s="15">
        <v>1000</v>
      </c>
      <c r="CF119" s="16">
        <v>1000</v>
      </c>
      <c r="CG119" s="15">
        <v>5000</v>
      </c>
      <c r="CH119" s="16">
        <v>5000</v>
      </c>
      <c r="CI119" s="15">
        <v>8000</v>
      </c>
      <c r="CJ119" s="16">
        <v>8000</v>
      </c>
      <c r="CK119" s="15"/>
      <c r="CL119" s="16"/>
      <c r="CM119" s="18">
        <v>4620</v>
      </c>
      <c r="CN119" s="90">
        <v>4620</v>
      </c>
      <c r="CO119" s="18">
        <v>4620</v>
      </c>
      <c r="CP119" s="16">
        <v>4620</v>
      </c>
      <c r="CQ119" s="18">
        <v>4620</v>
      </c>
      <c r="CR119" s="16">
        <v>4620</v>
      </c>
      <c r="CS119" s="18">
        <v>4620</v>
      </c>
      <c r="CT119" s="16">
        <v>4620</v>
      </c>
      <c r="CU119" s="18">
        <v>4620</v>
      </c>
      <c r="CV119" s="16">
        <v>4620</v>
      </c>
      <c r="CW119" s="18">
        <v>4620</v>
      </c>
      <c r="CX119" s="16">
        <v>4620</v>
      </c>
      <c r="CY119" s="18">
        <v>4620</v>
      </c>
      <c r="CZ119" s="16">
        <v>4620</v>
      </c>
      <c r="DA119" s="18">
        <v>4620</v>
      </c>
      <c r="DB119" s="16">
        <v>4620</v>
      </c>
      <c r="DC119" s="18">
        <v>4620</v>
      </c>
      <c r="DD119" s="16"/>
      <c r="DE119" s="85"/>
      <c r="DF119" s="16"/>
      <c r="DG119" s="85"/>
      <c r="DH119" s="16"/>
      <c r="DI119" s="85"/>
      <c r="DJ119" s="16"/>
      <c r="DK119" s="82"/>
      <c r="DL119" s="85"/>
      <c r="DM119" s="16"/>
      <c r="DN119" s="85"/>
      <c r="DO119" s="16"/>
      <c r="DP119" s="85"/>
      <c r="DQ119" s="16"/>
      <c r="DR119" s="85"/>
      <c r="DS119" s="16"/>
      <c r="DT119" s="85"/>
      <c r="DU119" s="16"/>
      <c r="DV119" s="85"/>
      <c r="DW119" s="16"/>
      <c r="DX119" s="85"/>
      <c r="DY119" s="16"/>
      <c r="DZ119" s="85"/>
      <c r="EA119" s="16"/>
      <c r="EB119" s="85"/>
      <c r="EC119" s="16"/>
      <c r="ED119" s="85"/>
      <c r="EE119" s="16"/>
      <c r="EF119" s="85"/>
      <c r="EG119" s="16"/>
      <c r="EH119" s="17"/>
      <c r="EI119" s="16"/>
      <c r="EJ119" s="19"/>
      <c r="EK119" s="17"/>
      <c r="EL119" s="16"/>
      <c r="EM119" s="17"/>
      <c r="EN119" s="16"/>
      <c r="EO119" s="17"/>
      <c r="EP119" s="16"/>
      <c r="EQ119" s="17"/>
      <c r="ER119" s="16"/>
      <c r="ES119" s="17"/>
      <c r="ET119" s="16"/>
      <c r="EU119" s="17"/>
      <c r="EV119" s="16"/>
      <c r="EW119" s="15"/>
      <c r="EX119" s="16"/>
      <c r="EY119" s="15"/>
      <c r="EZ119" s="16"/>
      <c r="FA119" s="15"/>
      <c r="FB119" s="16"/>
      <c r="FC119" s="15"/>
      <c r="FD119" s="16"/>
      <c r="FE119" s="15"/>
      <c r="FF119" s="16"/>
      <c r="FG119" s="15"/>
      <c r="FH119" s="16"/>
      <c r="FI119" s="20">
        <f t="shared" si="11"/>
        <v>57080</v>
      </c>
      <c r="FJ119" s="20">
        <f t="shared" si="12"/>
        <v>52460</v>
      </c>
      <c r="FK119" s="21">
        <f t="shared" si="13"/>
        <v>4620</v>
      </c>
      <c r="FL119" s="1" t="str">
        <f t="shared" si="16"/>
        <v>X</v>
      </c>
    </row>
    <row r="120" spans="1:168" ht="25.5" customHeight="1">
      <c r="A120" s="239">
        <v>2200112</v>
      </c>
      <c r="B120" s="25" t="s">
        <v>731</v>
      </c>
      <c r="C120" s="239" t="s">
        <v>732</v>
      </c>
      <c r="D120" s="9" t="s">
        <v>1414</v>
      </c>
      <c r="E120" s="9" t="s">
        <v>1411</v>
      </c>
      <c r="F120" s="83" t="s">
        <v>733</v>
      </c>
      <c r="G120" s="144"/>
      <c r="H120" s="100"/>
      <c r="I120" s="318"/>
      <c r="J120" s="100"/>
      <c r="K120" s="62">
        <v>6600</v>
      </c>
      <c r="L120" s="84" t="s">
        <v>1564</v>
      </c>
      <c r="M120" s="246">
        <f t="shared" si="9"/>
        <v>57080</v>
      </c>
      <c r="N120" s="14">
        <f t="shared" si="14"/>
        <v>4620</v>
      </c>
      <c r="O120" s="15">
        <v>1500</v>
      </c>
      <c r="P120" s="15">
        <v>1000</v>
      </c>
      <c r="Q120" s="15">
        <v>5000</v>
      </c>
      <c r="R120" s="15">
        <v>8000</v>
      </c>
      <c r="S120" s="182"/>
      <c r="T120" s="16">
        <v>1500</v>
      </c>
      <c r="U120" s="16">
        <v>1000</v>
      </c>
      <c r="V120" s="16">
        <v>5000</v>
      </c>
      <c r="W120" s="16">
        <v>8000</v>
      </c>
      <c r="X120" s="182"/>
      <c r="Y120" s="16">
        <f>IF(($CB120-SUM($T120:X120))&gt;=$K120*0.7,$K120*0.7,($CB120-SUM($T120:X120)))</f>
        <v>4620</v>
      </c>
      <c r="Z120" s="16">
        <f>IF(($CB120-SUM($T120:Y120))&gt;=$K120*0.7,$K120*0.7,($CB120-SUM($T120:Y120)))</f>
        <v>4620</v>
      </c>
      <c r="AA120" s="16">
        <f>IF(($CB120-SUM($T120:Z120))&gt;=$K120*0.7,$K120*0.7,($CB120-SUM($T120:Z120)))</f>
        <v>4620</v>
      </c>
      <c r="AB120" s="16">
        <f>IF(($CB120-SUM($T120:AA120))&gt;=$K120*0.7,$K120*0.7,($CB120-SUM($T120:AA120)))</f>
        <v>4620</v>
      </c>
      <c r="AC120" s="16">
        <f>IF(($CB120-SUM($T120:AB120))&gt;=$K120*0.7,$K120*0.7,($CB120-SUM($T120:AB120)))</f>
        <v>4620</v>
      </c>
      <c r="AD120" s="16">
        <f>IF(($CB120-SUM($T120:AC120))&gt;=$K120*0.7,$K120*0.7,($CB120-SUM($T120:AC120)))</f>
        <v>4620</v>
      </c>
      <c r="AE120" s="16">
        <f>IF(($CB120-SUM($T120:AD120))&gt;=$K120*0.7,$K120*0.7,($CB120-SUM($T120:AD120)))</f>
        <v>4620</v>
      </c>
      <c r="AF120" s="16">
        <f>IF(($CB120-SUM($T120:AE120))&gt;=$K120*0.7,$K120*0.7,($CB120-SUM($T120:AE120)))</f>
        <v>4620</v>
      </c>
      <c r="AG120" s="16">
        <f>IF(($CB120-SUM($T120:AF120))&gt;=$K120*0.7,$K120*0.7,($CB120-SUM($T120:AF120)))</f>
        <v>0</v>
      </c>
      <c r="AH120" s="16">
        <f>IF(($CB120-SUM($T120:AG120))&gt;=$K120*0.7,$K120*0.7,($CB120-SUM($T120:AG120)))</f>
        <v>0</v>
      </c>
      <c r="AI120" s="16">
        <f>IF(($CB120-SUM($T120:AH120))&gt;=$K120*0.7,$K120*0.7,($CB120-SUM($T120:AH120)))</f>
        <v>0</v>
      </c>
      <c r="AJ120" s="16">
        <f>IF(($CB120-SUM($T120:AI120))&gt;=$K120*0.7,$K120*0.7,($CB120-SUM($T120:AI120)))</f>
        <v>0</v>
      </c>
      <c r="AK120" s="16">
        <f>IF(($CB120-SUM($T120:AJ120))&gt;=$K120*0.7,$K120*0.7,($CB120-SUM($T120:AJ120)))</f>
        <v>0</v>
      </c>
      <c r="AL120" s="16">
        <f>IF(($CB120-SUM($T120:AK120))&gt;=$K120*0.7,$K120*0.7,($CB120-SUM($T120:AK120)))</f>
        <v>0</v>
      </c>
      <c r="AM120" s="16">
        <f>IF(($CB120-SUM($T120:AL120))&gt;=$K120*0.7,$K120*0.7,($CB120-SUM($T120:AL120)))</f>
        <v>0</v>
      </c>
      <c r="AN120" s="16">
        <f>IF(($CB120-SUM($T120:AM120))&gt;=$K120*0.7,$K120*0.7,($CB120-SUM($T120:AM120)))</f>
        <v>0</v>
      </c>
      <c r="AO120" s="16">
        <f>IF(($CB120-SUM($T120:AN120))&gt;=$K120*0.7,$K120*0.7,($CB120-SUM($T120:AN120)))</f>
        <v>0</v>
      </c>
      <c r="AP120" s="16">
        <f>IF(($CB120-SUM($T120:AO120))&gt;=$K120*0.7,$K120*0.7,($CB120-SUM($T120:AO120)))</f>
        <v>0</v>
      </c>
      <c r="AQ120" s="16">
        <f>IF(($CB120-SUM($T120:AP120))&gt;=$K120*0.7,$K120*0.7,($CB120-SUM($T120:AP120)))</f>
        <v>0</v>
      </c>
      <c r="AR120" s="16">
        <f>IF(($CB120-SUM($T120:AQ120))&gt;=$K120*0.7,$K120*0.7,($CB120-SUM($T120:AQ120)))</f>
        <v>0</v>
      </c>
      <c r="AS120" s="16">
        <f>IF(($CB120-SUM($T120:AR120))&gt;=$K120*0.7,$K120*0.7,($CB120-SUM($T120:AR120)))</f>
        <v>0</v>
      </c>
      <c r="AT120" s="16">
        <f>IF(($CB120-SUM($T120:AS120))&gt;=$K120*0.7,$K120*0.7,($CB120-SUM($T120:AS120)))</f>
        <v>0</v>
      </c>
      <c r="AU120" s="16">
        <f>IF(($CB120-SUM($T120:AT120))&gt;=$K120*0.7,$K120*0.7,($CB120-SUM($T120:AT120)))</f>
        <v>0</v>
      </c>
      <c r="AV120" s="16">
        <f>IF(($CB120-SUM($T120:AU120))&gt;=$K120*0.7,$K120*0.7,($CB120-SUM($T120:AU120)))</f>
        <v>0</v>
      </c>
      <c r="AW120" s="182">
        <f t="shared" si="10"/>
        <v>52460</v>
      </c>
      <c r="AX120" s="182">
        <f>IF(LinkRpt!B$4=LinkRpt!B$2,VLOOKUP(LinkRpt!$A116,Rpt,LinkRpt!B$2+1),"")</f>
        <v>52460</v>
      </c>
      <c r="AY120" s="182">
        <f>IF(LinkRpt!C$4=LinkRpt!C$2,VLOOKUP(LinkRpt!$A116,Rpt,LinkRpt!C$2+1),"")</f>
        <v>0</v>
      </c>
      <c r="AZ120" s="182">
        <f>IF(LinkRpt!D$4=LinkRpt!D$2,VLOOKUP(LinkRpt!$A116,Rpt,LinkRpt!D$2+1),"")</f>
        <v>0</v>
      </c>
      <c r="BA120" s="182" t="str">
        <f>IF(LinkRpt!E$4=LinkRpt!E$2,VLOOKUP(LinkRpt!$A116,Rpt,LinkRpt!E$2+1),"")</f>
        <v/>
      </c>
      <c r="BB120" s="182">
        <f>IF(LinkRpt!F$4=LinkRpt!F$2,VLOOKUP(LinkRpt!$A116,Rpt,LinkRpt!F$2+1),"")</f>
        <v>0</v>
      </c>
      <c r="BC120" s="182">
        <f>IF(LinkRpt!G$4=LinkRpt!G$2,VLOOKUP(LinkRpt!$A116,Rpt,LinkRpt!G$2+1),"")</f>
        <v>0</v>
      </c>
      <c r="BD120" s="182">
        <f>IF(LinkRpt!H$4=LinkRpt!H$2,VLOOKUP(LinkRpt!$A116,Rpt,LinkRpt!H$2+1),"")</f>
        <v>0</v>
      </c>
      <c r="BE120" s="182" t="str">
        <f>IF(LinkRpt!I$4=LinkRpt!I$2,VLOOKUP(LinkRpt!$A116,Rpt,LinkRpt!I$2+1),"")</f>
        <v/>
      </c>
      <c r="BF120" s="182" t="str">
        <f>IF(LinkRpt!J$4=LinkRpt!J$2,VLOOKUP(LinkRpt!$A116,Rpt,LinkRpt!J$2+1),"")</f>
        <v/>
      </c>
      <c r="BG120" s="182" t="str">
        <f>IF(LinkRpt!K$4=LinkRpt!K$2,VLOOKUP(LinkRpt!$A116,Rpt,LinkRpt!K$2+1),"")</f>
        <v/>
      </c>
      <c r="BH120" s="182" t="str">
        <f>IF(LinkRpt!L$4=LinkRpt!L$2,VLOOKUP(LinkRpt!$A116,Rpt,LinkRpt!L$2+1),"")</f>
        <v/>
      </c>
      <c r="BI120" s="182" t="str">
        <f>IF(LinkRpt!M$4=LinkRpt!M$2,VLOOKUP(LinkRpt!$A116,Rpt,LinkRpt!M$2+1),"")</f>
        <v/>
      </c>
      <c r="BJ120" s="182" t="str">
        <f>IF(LinkRpt!N$4=LinkRpt!N$2,VLOOKUP(LinkRpt!$A116,Rpt,LinkRpt!N$2+1),"")</f>
        <v/>
      </c>
      <c r="BK120" s="182" t="str">
        <f>IF(LinkRpt!O$4=LinkRpt!O$2,VLOOKUP(LinkRpt!$A116,Rpt,LinkRpt!O$2+1),"")</f>
        <v/>
      </c>
      <c r="BL120" s="182" t="str">
        <f>IF(LinkRpt!P$4=LinkRpt!P$2,VLOOKUP(LinkRpt!$A116,Rpt,LinkRpt!P$2+1),"")</f>
        <v/>
      </c>
      <c r="BM120" s="182" t="str">
        <f>IF(LinkRpt!Q$4=LinkRpt!Q$2,VLOOKUP(LinkRpt!$A116,Rpt,LinkRpt!Q$2+1),"")</f>
        <v/>
      </c>
      <c r="BN120" s="182" t="str">
        <f>IF(LinkRpt!R$4=LinkRpt!R$2,VLOOKUP(LinkRpt!$A116,Rpt,LinkRpt!R$2+1),"")</f>
        <v/>
      </c>
      <c r="BO120" s="182" t="str">
        <f>IF(LinkRpt!S$4=LinkRpt!S$2,VLOOKUP(LinkRpt!$A116,Rpt,LinkRpt!S$2+1),"")</f>
        <v/>
      </c>
      <c r="BP120" s="182" t="str">
        <f>IF(LinkRpt!T$4=LinkRpt!T$2,VLOOKUP(LinkRpt!$A116,Rpt,LinkRpt!T$2+1),"")</f>
        <v/>
      </c>
      <c r="BQ120" s="182" t="str">
        <f>IF(LinkRpt!U$4=LinkRpt!U$2,VLOOKUP(LinkRpt!$A116,Rpt,LinkRpt!U$2+1),"")</f>
        <v/>
      </c>
      <c r="BR120" s="182" t="str">
        <f>IF(LinkRpt!V$4=LinkRpt!V$2,VLOOKUP(LinkRpt!$A116,Rpt,LinkRpt!V$2+1),"")</f>
        <v/>
      </c>
      <c r="BS120" s="182" t="str">
        <f>IF(LinkRpt!W$4=LinkRpt!W$2,VLOOKUP(LinkRpt!$A116,Rpt,LinkRpt!W$2+1),"")</f>
        <v/>
      </c>
      <c r="BT120" s="182" t="str">
        <f>IF(LinkRpt!X$4=LinkRpt!X$2,VLOOKUP(LinkRpt!$A116,Rpt,LinkRpt!X$2+1),"")</f>
        <v/>
      </c>
      <c r="BU120" s="182" t="str">
        <f>IF(LinkRpt!Y$4=LinkRpt!Y$2,VLOOKUP(LinkRpt!$A116,Rpt,LinkRpt!Y$2+1),"")</f>
        <v/>
      </c>
      <c r="BV120" s="182" t="str">
        <f>IF(LinkRpt!Z$4=LinkRpt!Z$2,VLOOKUP(LinkRpt!$A116,Rpt,LinkRpt!Z$2+1),"")</f>
        <v/>
      </c>
      <c r="BW120" s="182" t="str">
        <f>IF(LinkRpt!AA$4=LinkRpt!AA$2,VLOOKUP(LinkRpt!$A116,Rpt,LinkRpt!AA$2+1),"")</f>
        <v/>
      </c>
      <c r="BX120" s="182" t="str">
        <f>IF(LinkRpt!AB$4=LinkRpt!AB$2,VLOOKUP(LinkRpt!$A116,Rpt,LinkRpt!AB$2+1),"")</f>
        <v/>
      </c>
      <c r="BY120" s="182" t="str">
        <f>IF(LinkRpt!AC$4=LinkRpt!AC$2,VLOOKUP(LinkRpt!$A116,Rpt,LinkRpt!AC$2+1),"")</f>
        <v/>
      </c>
      <c r="BZ120" s="182" t="str">
        <f>IF(LinkRpt!AD$4=LinkRpt!AD$2,VLOOKUP(LinkRpt!$A116,Rpt,LinkRpt!AD$2+1),"")</f>
        <v/>
      </c>
      <c r="CA120" s="182" t="str">
        <f>IF(LinkRpt!AE$4=LinkRpt!AE$2,VLOOKUP(LinkRpt!$A116,Rpt,LinkRpt!AE$2+1),"")</f>
        <v/>
      </c>
      <c r="CB120" s="182">
        <f t="shared" si="15"/>
        <v>52460</v>
      </c>
      <c r="CC120" s="15">
        <v>1500</v>
      </c>
      <c r="CD120" s="16">
        <v>1500</v>
      </c>
      <c r="CE120" s="15">
        <v>1000</v>
      </c>
      <c r="CF120" s="16">
        <v>1000</v>
      </c>
      <c r="CG120" s="15">
        <v>5000</v>
      </c>
      <c r="CH120" s="16">
        <v>5000</v>
      </c>
      <c r="CI120" s="15">
        <v>8000</v>
      </c>
      <c r="CJ120" s="16">
        <v>8000</v>
      </c>
      <c r="CK120" s="15"/>
      <c r="CL120" s="16"/>
      <c r="CM120" s="18">
        <v>4620</v>
      </c>
      <c r="CN120" s="90">
        <v>4620</v>
      </c>
      <c r="CO120" s="18">
        <v>4620</v>
      </c>
      <c r="CP120" s="16"/>
      <c r="CQ120" s="18">
        <v>4620</v>
      </c>
      <c r="CR120" s="95">
        <f>4620+0</f>
        <v>4620</v>
      </c>
      <c r="CS120" s="18">
        <v>4620</v>
      </c>
      <c r="CT120" s="16">
        <v>9240</v>
      </c>
      <c r="CU120" s="18">
        <v>4620</v>
      </c>
      <c r="CV120" s="16">
        <v>4620</v>
      </c>
      <c r="CW120" s="18">
        <v>4620</v>
      </c>
      <c r="CX120" s="16"/>
      <c r="CY120" s="18">
        <v>4620</v>
      </c>
      <c r="CZ120" s="16">
        <v>4620</v>
      </c>
      <c r="DA120" s="18">
        <v>4620</v>
      </c>
      <c r="DB120" s="16">
        <v>4620</v>
      </c>
      <c r="DC120" s="18">
        <v>4620</v>
      </c>
      <c r="DD120" s="16">
        <v>4620</v>
      </c>
      <c r="DE120" s="85"/>
      <c r="DF120" s="16"/>
      <c r="DG120" s="85"/>
      <c r="DH120" s="16"/>
      <c r="DI120" s="85"/>
      <c r="DJ120" s="16"/>
      <c r="DK120" s="82"/>
      <c r="DL120" s="85"/>
      <c r="DM120" s="16"/>
      <c r="DN120" s="85"/>
      <c r="DO120" s="16"/>
      <c r="DP120" s="85"/>
      <c r="DQ120" s="16"/>
      <c r="DR120" s="85"/>
      <c r="DS120" s="16"/>
      <c r="DT120" s="85"/>
      <c r="DU120" s="16"/>
      <c r="DV120" s="85"/>
      <c r="DW120" s="16"/>
      <c r="DX120" s="85"/>
      <c r="DY120" s="16"/>
      <c r="DZ120" s="85"/>
      <c r="EA120" s="16"/>
      <c r="EB120" s="85"/>
      <c r="EC120" s="16"/>
      <c r="ED120" s="85"/>
      <c r="EE120" s="16"/>
      <c r="EF120" s="85"/>
      <c r="EG120" s="16"/>
      <c r="EH120" s="17"/>
      <c r="EI120" s="16"/>
      <c r="EJ120" s="19"/>
      <c r="EK120" s="17"/>
      <c r="EL120" s="16"/>
      <c r="EM120" s="17"/>
      <c r="EN120" s="16"/>
      <c r="EO120" s="17"/>
      <c r="EP120" s="16"/>
      <c r="EQ120" s="17"/>
      <c r="ER120" s="16"/>
      <c r="ES120" s="17"/>
      <c r="ET120" s="16"/>
      <c r="EU120" s="17"/>
      <c r="EV120" s="16"/>
      <c r="EW120" s="15"/>
      <c r="EX120" s="16"/>
      <c r="EY120" s="15"/>
      <c r="EZ120" s="16"/>
      <c r="FA120" s="15"/>
      <c r="FB120" s="16"/>
      <c r="FC120" s="15"/>
      <c r="FD120" s="16"/>
      <c r="FE120" s="15"/>
      <c r="FF120" s="16"/>
      <c r="FG120" s="15"/>
      <c r="FH120" s="16"/>
      <c r="FI120" s="20">
        <f t="shared" si="11"/>
        <v>57080</v>
      </c>
      <c r="FJ120" s="20">
        <f t="shared" si="12"/>
        <v>52460</v>
      </c>
      <c r="FK120" s="21">
        <f t="shared" si="13"/>
        <v>4620</v>
      </c>
      <c r="FL120" s="1" t="str">
        <f t="shared" si="16"/>
        <v/>
      </c>
    </row>
    <row r="121" spans="1:168" ht="25.5" customHeight="1">
      <c r="A121" s="239">
        <v>2200113</v>
      </c>
      <c r="B121" s="25" t="s">
        <v>734</v>
      </c>
      <c r="C121" s="239" t="s">
        <v>735</v>
      </c>
      <c r="D121" s="9" t="s">
        <v>1414</v>
      </c>
      <c r="E121" s="9" t="s">
        <v>1411</v>
      </c>
      <c r="F121" s="96" t="s">
        <v>736</v>
      </c>
      <c r="G121" s="22"/>
      <c r="H121" s="84"/>
      <c r="I121" s="318"/>
      <c r="J121" s="84"/>
      <c r="K121" s="62">
        <v>6600</v>
      </c>
      <c r="L121" s="84" t="s">
        <v>1564</v>
      </c>
      <c r="M121" s="246">
        <f t="shared" si="9"/>
        <v>57080</v>
      </c>
      <c r="N121" s="14">
        <f t="shared" si="14"/>
        <v>0</v>
      </c>
      <c r="O121" s="15">
        <v>1500</v>
      </c>
      <c r="P121" s="15">
        <v>1000</v>
      </c>
      <c r="Q121" s="15">
        <v>5000</v>
      </c>
      <c r="R121" s="15">
        <v>8000</v>
      </c>
      <c r="S121" s="182"/>
      <c r="T121" s="16">
        <v>1500</v>
      </c>
      <c r="U121" s="16">
        <v>1000</v>
      </c>
      <c r="V121" s="16">
        <v>5000</v>
      </c>
      <c r="W121" s="16">
        <v>8000</v>
      </c>
      <c r="X121" s="182"/>
      <c r="Y121" s="16">
        <f>IF(($CB121-SUM($T121:X121))&gt;=$K121*0.7,$K121*0.7,($CB121-SUM($T121:X121)))</f>
        <v>4620</v>
      </c>
      <c r="Z121" s="16">
        <f>IF(($CB121-SUM($T121:Y121))&gt;=$K121*0.7,$K121*0.7,($CB121-SUM($T121:Y121)))</f>
        <v>4620</v>
      </c>
      <c r="AA121" s="16">
        <f>IF(($CB121-SUM($T121:Z121))&gt;=$K121*0.7,$K121*0.7,($CB121-SUM($T121:Z121)))</f>
        <v>4620</v>
      </c>
      <c r="AB121" s="16">
        <f>IF(($CB121-SUM($T121:AA121))&gt;=$K121*0.7,$K121*0.7,($CB121-SUM($T121:AA121)))</f>
        <v>4620</v>
      </c>
      <c r="AC121" s="16">
        <f>IF(($CB121-SUM($T121:AB121))&gt;=$K121*0.7,$K121*0.7,($CB121-SUM($T121:AB121)))</f>
        <v>4620</v>
      </c>
      <c r="AD121" s="16">
        <f>IF(($CB121-SUM($T121:AC121))&gt;=$K121*0.7,$K121*0.7,($CB121-SUM($T121:AC121)))</f>
        <v>4620</v>
      </c>
      <c r="AE121" s="16">
        <f>IF(($CB121-SUM($T121:AD121))&gt;=$K121*0.7,$K121*0.7,($CB121-SUM($T121:AD121)))</f>
        <v>4620</v>
      </c>
      <c r="AF121" s="16">
        <f>IF(($CB121-SUM($T121:AE121))&gt;=$K121*0.7,$K121*0.7,($CB121-SUM($T121:AE121)))</f>
        <v>4620</v>
      </c>
      <c r="AG121" s="16">
        <f>IF(($CB121-SUM($T121:AF121))&gt;=$K121*0.7,$K121*0.7,($CB121-SUM($T121:AF121)))</f>
        <v>4620</v>
      </c>
      <c r="AH121" s="16">
        <f>IF(($CB121-SUM($T121:AG121))&gt;=$K121*0.7,$K121*0.7,($CB121-SUM($T121:AG121)))</f>
        <v>0</v>
      </c>
      <c r="AI121" s="16">
        <f>IF(($CB121-SUM($T121:AH121))&gt;=$K121*0.7,$K121*0.7,($CB121-SUM($T121:AH121)))</f>
        <v>0</v>
      </c>
      <c r="AJ121" s="16">
        <f>IF(($CB121-SUM($T121:AI121))&gt;=$K121*0.7,$K121*0.7,($CB121-SUM($T121:AI121)))</f>
        <v>0</v>
      </c>
      <c r="AK121" s="16">
        <f>IF(($CB121-SUM($T121:AJ121))&gt;=$K121*0.7,$K121*0.7,($CB121-SUM($T121:AJ121)))</f>
        <v>0</v>
      </c>
      <c r="AL121" s="16">
        <f>IF(($CB121-SUM($T121:AK121))&gt;=$K121*0.7,$K121*0.7,($CB121-SUM($T121:AK121)))</f>
        <v>0</v>
      </c>
      <c r="AM121" s="16">
        <f>IF(($CB121-SUM($T121:AL121))&gt;=$K121*0.7,$K121*0.7,($CB121-SUM($T121:AL121)))</f>
        <v>0</v>
      </c>
      <c r="AN121" s="16">
        <f>IF(($CB121-SUM($T121:AM121))&gt;=$K121*0.7,$K121*0.7,($CB121-SUM($T121:AM121)))</f>
        <v>0</v>
      </c>
      <c r="AO121" s="16">
        <f>IF(($CB121-SUM($T121:AN121))&gt;=$K121*0.7,$K121*0.7,($CB121-SUM($T121:AN121)))</f>
        <v>0</v>
      </c>
      <c r="AP121" s="16">
        <f>IF(($CB121-SUM($T121:AO121))&gt;=$K121*0.7,$K121*0.7,($CB121-SUM($T121:AO121)))</f>
        <v>0</v>
      </c>
      <c r="AQ121" s="16">
        <f>IF(($CB121-SUM($T121:AP121))&gt;=$K121*0.7,$K121*0.7,($CB121-SUM($T121:AP121)))</f>
        <v>0</v>
      </c>
      <c r="AR121" s="16">
        <f>IF(($CB121-SUM($T121:AQ121))&gt;=$K121*0.7,$K121*0.7,($CB121-SUM($T121:AQ121)))</f>
        <v>0</v>
      </c>
      <c r="AS121" s="16">
        <f>IF(($CB121-SUM($T121:AR121))&gt;=$K121*0.7,$K121*0.7,($CB121-SUM($T121:AR121)))</f>
        <v>0</v>
      </c>
      <c r="AT121" s="16">
        <f>IF(($CB121-SUM($T121:AS121))&gt;=$K121*0.7,$K121*0.7,($CB121-SUM($T121:AS121)))</f>
        <v>0</v>
      </c>
      <c r="AU121" s="16">
        <f>IF(($CB121-SUM($T121:AT121))&gt;=$K121*0.7,$K121*0.7,($CB121-SUM($T121:AT121)))</f>
        <v>0</v>
      </c>
      <c r="AV121" s="16">
        <f>IF(($CB121-SUM($T121:AU121))&gt;=$K121*0.7,$K121*0.7,($CB121-SUM($T121:AU121)))</f>
        <v>0</v>
      </c>
      <c r="AW121" s="182">
        <f t="shared" si="10"/>
        <v>57080</v>
      </c>
      <c r="AX121" s="182">
        <f>IF(LinkRpt!B$4=LinkRpt!B$2,VLOOKUP(LinkRpt!$A117,Rpt,LinkRpt!B$2+1),"")</f>
        <v>57080</v>
      </c>
      <c r="AY121" s="182">
        <f>IF(LinkRpt!C$4=LinkRpt!C$2,VLOOKUP(LinkRpt!$A117,Rpt,LinkRpt!C$2+1),"")</f>
        <v>0</v>
      </c>
      <c r="AZ121" s="182">
        <f>IF(LinkRpt!D$4=LinkRpt!D$2,VLOOKUP(LinkRpt!$A117,Rpt,LinkRpt!D$2+1),"")</f>
        <v>0</v>
      </c>
      <c r="BA121" s="182" t="str">
        <f>IF(LinkRpt!E$4=LinkRpt!E$2,VLOOKUP(LinkRpt!$A117,Rpt,LinkRpt!E$2+1),"")</f>
        <v/>
      </c>
      <c r="BB121" s="182">
        <f>IF(LinkRpt!F$4=LinkRpt!F$2,VLOOKUP(LinkRpt!$A117,Rpt,LinkRpt!F$2+1),"")</f>
        <v>0</v>
      </c>
      <c r="BC121" s="182">
        <f>IF(LinkRpt!G$4=LinkRpt!G$2,VLOOKUP(LinkRpt!$A117,Rpt,LinkRpt!G$2+1),"")</f>
        <v>0</v>
      </c>
      <c r="BD121" s="182">
        <f>IF(LinkRpt!H$4=LinkRpt!H$2,VLOOKUP(LinkRpt!$A117,Rpt,LinkRpt!H$2+1),"")</f>
        <v>0</v>
      </c>
      <c r="BE121" s="182" t="str">
        <f>IF(LinkRpt!I$4=LinkRpt!I$2,VLOOKUP(LinkRpt!$A117,Rpt,LinkRpt!I$2+1),"")</f>
        <v/>
      </c>
      <c r="BF121" s="182" t="str">
        <f>IF(LinkRpt!J$4=LinkRpt!J$2,VLOOKUP(LinkRpt!$A117,Rpt,LinkRpt!J$2+1),"")</f>
        <v/>
      </c>
      <c r="BG121" s="182" t="str">
        <f>IF(LinkRpt!K$4=LinkRpt!K$2,VLOOKUP(LinkRpt!$A117,Rpt,LinkRpt!K$2+1),"")</f>
        <v/>
      </c>
      <c r="BH121" s="182" t="str">
        <f>IF(LinkRpt!L$4=LinkRpt!L$2,VLOOKUP(LinkRpt!$A117,Rpt,LinkRpt!L$2+1),"")</f>
        <v/>
      </c>
      <c r="BI121" s="182" t="str">
        <f>IF(LinkRpt!M$4=LinkRpt!M$2,VLOOKUP(LinkRpt!$A117,Rpt,LinkRpt!M$2+1),"")</f>
        <v/>
      </c>
      <c r="BJ121" s="182" t="str">
        <f>IF(LinkRpt!N$4=LinkRpt!N$2,VLOOKUP(LinkRpt!$A117,Rpt,LinkRpt!N$2+1),"")</f>
        <v/>
      </c>
      <c r="BK121" s="182" t="str">
        <f>IF(LinkRpt!O$4=LinkRpt!O$2,VLOOKUP(LinkRpt!$A117,Rpt,LinkRpt!O$2+1),"")</f>
        <v/>
      </c>
      <c r="BL121" s="182" t="str">
        <f>IF(LinkRpt!P$4=LinkRpt!P$2,VLOOKUP(LinkRpt!$A117,Rpt,LinkRpt!P$2+1),"")</f>
        <v/>
      </c>
      <c r="BM121" s="182" t="str">
        <f>IF(LinkRpt!Q$4=LinkRpt!Q$2,VLOOKUP(LinkRpt!$A117,Rpt,LinkRpt!Q$2+1),"")</f>
        <v/>
      </c>
      <c r="BN121" s="182" t="str">
        <f>IF(LinkRpt!R$4=LinkRpt!R$2,VLOOKUP(LinkRpt!$A117,Rpt,LinkRpt!R$2+1),"")</f>
        <v/>
      </c>
      <c r="BO121" s="182" t="str">
        <f>IF(LinkRpt!S$4=LinkRpt!S$2,VLOOKUP(LinkRpt!$A117,Rpt,LinkRpt!S$2+1),"")</f>
        <v/>
      </c>
      <c r="BP121" s="182" t="str">
        <f>IF(LinkRpt!T$4=LinkRpt!T$2,VLOOKUP(LinkRpt!$A117,Rpt,LinkRpt!T$2+1),"")</f>
        <v/>
      </c>
      <c r="BQ121" s="182" t="str">
        <f>IF(LinkRpt!U$4=LinkRpt!U$2,VLOOKUP(LinkRpt!$A117,Rpt,LinkRpt!U$2+1),"")</f>
        <v/>
      </c>
      <c r="BR121" s="182" t="str">
        <f>IF(LinkRpt!V$4=LinkRpt!V$2,VLOOKUP(LinkRpt!$A117,Rpt,LinkRpt!V$2+1),"")</f>
        <v/>
      </c>
      <c r="BS121" s="182" t="str">
        <f>IF(LinkRpt!W$4=LinkRpt!W$2,VLOOKUP(LinkRpt!$A117,Rpt,LinkRpt!W$2+1),"")</f>
        <v/>
      </c>
      <c r="BT121" s="182" t="str">
        <f>IF(LinkRpt!X$4=LinkRpt!X$2,VLOOKUP(LinkRpt!$A117,Rpt,LinkRpt!X$2+1),"")</f>
        <v/>
      </c>
      <c r="BU121" s="182" t="str">
        <f>IF(LinkRpt!Y$4=LinkRpt!Y$2,VLOOKUP(LinkRpt!$A117,Rpt,LinkRpt!Y$2+1),"")</f>
        <v/>
      </c>
      <c r="BV121" s="182" t="str">
        <f>IF(LinkRpt!Z$4=LinkRpt!Z$2,VLOOKUP(LinkRpt!$A117,Rpt,LinkRpt!Z$2+1),"")</f>
        <v/>
      </c>
      <c r="BW121" s="182" t="str">
        <f>IF(LinkRpt!AA$4=LinkRpt!AA$2,VLOOKUP(LinkRpt!$A117,Rpt,LinkRpt!AA$2+1),"")</f>
        <v/>
      </c>
      <c r="BX121" s="182" t="str">
        <f>IF(LinkRpt!AB$4=LinkRpt!AB$2,VLOOKUP(LinkRpt!$A117,Rpt,LinkRpt!AB$2+1),"")</f>
        <v/>
      </c>
      <c r="BY121" s="182" t="str">
        <f>IF(LinkRpt!AC$4=LinkRpt!AC$2,VLOOKUP(LinkRpt!$A117,Rpt,LinkRpt!AC$2+1),"")</f>
        <v/>
      </c>
      <c r="BZ121" s="182" t="str">
        <f>IF(LinkRpt!AD$4=LinkRpt!AD$2,VLOOKUP(LinkRpt!$A117,Rpt,LinkRpt!AD$2+1),"")</f>
        <v/>
      </c>
      <c r="CA121" s="182" t="str">
        <f>IF(LinkRpt!AE$4=LinkRpt!AE$2,VLOOKUP(LinkRpt!$A117,Rpt,LinkRpt!AE$2+1),"")</f>
        <v/>
      </c>
      <c r="CB121" s="182">
        <f t="shared" si="15"/>
        <v>57080</v>
      </c>
      <c r="CC121" s="15">
        <v>1500</v>
      </c>
      <c r="CD121" s="16">
        <v>1500</v>
      </c>
      <c r="CE121" s="15">
        <v>1000</v>
      </c>
      <c r="CF121" s="16">
        <v>1000</v>
      </c>
      <c r="CG121" s="15">
        <v>5000</v>
      </c>
      <c r="CH121" s="16">
        <v>5000</v>
      </c>
      <c r="CI121" s="15">
        <v>8000</v>
      </c>
      <c r="CJ121" s="16">
        <v>1500</v>
      </c>
      <c r="CK121" s="15"/>
      <c r="CL121" s="16"/>
      <c r="CM121" s="18">
        <v>4620</v>
      </c>
      <c r="CN121" s="16">
        <v>11120</v>
      </c>
      <c r="CO121" s="18">
        <v>4620</v>
      </c>
      <c r="CP121" s="16">
        <v>4620</v>
      </c>
      <c r="CQ121" s="18">
        <v>4620</v>
      </c>
      <c r="CR121" s="16">
        <v>4620</v>
      </c>
      <c r="CS121" s="18">
        <v>4620</v>
      </c>
      <c r="CT121" s="16">
        <v>4620</v>
      </c>
      <c r="CU121" s="18">
        <v>4620</v>
      </c>
      <c r="CV121" s="16">
        <v>4620</v>
      </c>
      <c r="CW121" s="18">
        <v>4620</v>
      </c>
      <c r="CX121" s="16"/>
      <c r="CY121" s="18">
        <v>4620</v>
      </c>
      <c r="CZ121" s="16"/>
      <c r="DA121" s="18">
        <v>4620</v>
      </c>
      <c r="DB121" s="16"/>
      <c r="DC121" s="18">
        <v>4620</v>
      </c>
      <c r="DD121" s="16">
        <v>18480</v>
      </c>
      <c r="DE121" s="85"/>
      <c r="DF121" s="16"/>
      <c r="DG121" s="85"/>
      <c r="DH121" s="16"/>
      <c r="DI121" s="85"/>
      <c r="DJ121" s="16"/>
      <c r="DK121" s="82"/>
      <c r="DL121" s="85"/>
      <c r="DM121" s="16"/>
      <c r="DN121" s="85"/>
      <c r="DO121" s="16"/>
      <c r="DP121" s="85"/>
      <c r="DQ121" s="16"/>
      <c r="DR121" s="85"/>
      <c r="DS121" s="16"/>
      <c r="DT121" s="85"/>
      <c r="DU121" s="16"/>
      <c r="DV121" s="85"/>
      <c r="DW121" s="16"/>
      <c r="DX121" s="85"/>
      <c r="DY121" s="16"/>
      <c r="DZ121" s="85"/>
      <c r="EA121" s="16"/>
      <c r="EB121" s="85"/>
      <c r="EC121" s="16"/>
      <c r="ED121" s="85"/>
      <c r="EE121" s="16"/>
      <c r="EF121" s="85"/>
      <c r="EG121" s="16"/>
      <c r="EH121" s="17"/>
      <c r="EI121" s="16"/>
      <c r="EJ121" s="19"/>
      <c r="EK121" s="17"/>
      <c r="EL121" s="16"/>
      <c r="EM121" s="17"/>
      <c r="EN121" s="16"/>
      <c r="EO121" s="17"/>
      <c r="EP121" s="16"/>
      <c r="EQ121" s="17"/>
      <c r="ER121" s="16"/>
      <c r="ES121" s="17"/>
      <c r="ET121" s="16"/>
      <c r="EU121" s="17"/>
      <c r="EV121" s="16"/>
      <c r="EW121" s="15"/>
      <c r="EX121" s="16"/>
      <c r="EY121" s="15"/>
      <c r="EZ121" s="16"/>
      <c r="FA121" s="15"/>
      <c r="FB121" s="16"/>
      <c r="FC121" s="15"/>
      <c r="FD121" s="16"/>
      <c r="FE121" s="15"/>
      <c r="FF121" s="16"/>
      <c r="FG121" s="15"/>
      <c r="FH121" s="16"/>
      <c r="FI121" s="20">
        <f t="shared" si="11"/>
        <v>57080</v>
      </c>
      <c r="FJ121" s="20">
        <f t="shared" si="12"/>
        <v>57080</v>
      </c>
      <c r="FK121" s="21">
        <f t="shared" si="13"/>
        <v>0</v>
      </c>
      <c r="FL121" s="1" t="str">
        <f t="shared" si="16"/>
        <v/>
      </c>
    </row>
    <row r="122" spans="1:168" ht="25.5" customHeight="1">
      <c r="A122" s="239">
        <v>2200114</v>
      </c>
      <c r="B122" s="25" t="s">
        <v>737</v>
      </c>
      <c r="C122" s="239" t="s">
        <v>738</v>
      </c>
      <c r="D122" s="9" t="s">
        <v>1414</v>
      </c>
      <c r="E122" s="9" t="s">
        <v>1411</v>
      </c>
      <c r="F122" s="83" t="s">
        <v>739</v>
      </c>
      <c r="G122" s="22"/>
      <c r="H122" s="146"/>
      <c r="I122" s="318"/>
      <c r="J122" s="146"/>
      <c r="K122" s="62">
        <v>6600</v>
      </c>
      <c r="L122" s="146" t="s">
        <v>1564</v>
      </c>
      <c r="M122" s="246">
        <f t="shared" si="9"/>
        <v>57080</v>
      </c>
      <c r="N122" s="14">
        <f t="shared" si="14"/>
        <v>4620</v>
      </c>
      <c r="O122" s="15">
        <v>1500</v>
      </c>
      <c r="P122" s="15">
        <v>1000</v>
      </c>
      <c r="Q122" s="15">
        <v>5000</v>
      </c>
      <c r="R122" s="15">
        <v>8000</v>
      </c>
      <c r="S122" s="182"/>
      <c r="T122" s="16">
        <v>1500</v>
      </c>
      <c r="U122" s="16">
        <v>1000</v>
      </c>
      <c r="V122" s="16">
        <v>5000</v>
      </c>
      <c r="W122" s="16">
        <v>8000</v>
      </c>
      <c r="X122" s="182"/>
      <c r="Y122" s="16">
        <f>IF(($CB122-SUM($T122:X122))&gt;=$K122*0.7,$K122*0.7,($CB122-SUM($T122:X122)))</f>
        <v>4620</v>
      </c>
      <c r="Z122" s="16">
        <f>IF(($CB122-SUM($T122:Y122))&gt;=$K122*0.7,$K122*0.7,($CB122-SUM($T122:Y122)))</f>
        <v>4620</v>
      </c>
      <c r="AA122" s="16">
        <f>IF(($CB122-SUM($T122:Z122))&gt;=$K122*0.7,$K122*0.7,($CB122-SUM($T122:Z122)))</f>
        <v>4620</v>
      </c>
      <c r="AB122" s="16">
        <f>IF(($CB122-SUM($T122:AA122))&gt;=$K122*0.7,$K122*0.7,($CB122-SUM($T122:AA122)))</f>
        <v>4620</v>
      </c>
      <c r="AC122" s="16">
        <f>IF(($CB122-SUM($T122:AB122))&gt;=$K122*0.7,$K122*0.7,($CB122-SUM($T122:AB122)))</f>
        <v>4620</v>
      </c>
      <c r="AD122" s="16">
        <f>IF(($CB122-SUM($T122:AC122))&gt;=$K122*0.7,$K122*0.7,($CB122-SUM($T122:AC122)))</f>
        <v>4620</v>
      </c>
      <c r="AE122" s="16">
        <f>IF(($CB122-SUM($T122:AD122))&gt;=$K122*0.7,$K122*0.7,($CB122-SUM($T122:AD122)))</f>
        <v>4620</v>
      </c>
      <c r="AF122" s="16">
        <f>IF(($CB122-SUM($T122:AE122))&gt;=$K122*0.7,$K122*0.7,($CB122-SUM($T122:AE122)))</f>
        <v>4620</v>
      </c>
      <c r="AG122" s="16">
        <f>IF(($CB122-SUM($T122:AF122))&gt;=$K122*0.7,$K122*0.7,($CB122-SUM($T122:AF122)))</f>
        <v>0</v>
      </c>
      <c r="AH122" s="16">
        <f>IF(($CB122-SUM($T122:AG122))&gt;=$K122*0.7,$K122*0.7,($CB122-SUM($T122:AG122)))</f>
        <v>0</v>
      </c>
      <c r="AI122" s="16">
        <f>IF(($CB122-SUM($T122:AH122))&gt;=$K122*0.7,$K122*0.7,($CB122-SUM($T122:AH122)))</f>
        <v>0</v>
      </c>
      <c r="AJ122" s="16">
        <f>IF(($CB122-SUM($T122:AI122))&gt;=$K122*0.7,$K122*0.7,($CB122-SUM($T122:AI122)))</f>
        <v>0</v>
      </c>
      <c r="AK122" s="16">
        <f>IF(($CB122-SUM($T122:AJ122))&gt;=$K122*0.7,$K122*0.7,($CB122-SUM($T122:AJ122)))</f>
        <v>0</v>
      </c>
      <c r="AL122" s="16">
        <f>IF(($CB122-SUM($T122:AK122))&gt;=$K122*0.7,$K122*0.7,($CB122-SUM($T122:AK122)))</f>
        <v>0</v>
      </c>
      <c r="AM122" s="16">
        <f>IF(($CB122-SUM($T122:AL122))&gt;=$K122*0.7,$K122*0.7,($CB122-SUM($T122:AL122)))</f>
        <v>0</v>
      </c>
      <c r="AN122" s="16">
        <f>IF(($CB122-SUM($T122:AM122))&gt;=$K122*0.7,$K122*0.7,($CB122-SUM($T122:AM122)))</f>
        <v>0</v>
      </c>
      <c r="AO122" s="16">
        <f>IF(($CB122-SUM($T122:AN122))&gt;=$K122*0.7,$K122*0.7,($CB122-SUM($T122:AN122)))</f>
        <v>0</v>
      </c>
      <c r="AP122" s="16">
        <f>IF(($CB122-SUM($T122:AO122))&gt;=$K122*0.7,$K122*0.7,($CB122-SUM($T122:AO122)))</f>
        <v>0</v>
      </c>
      <c r="AQ122" s="16">
        <f>IF(($CB122-SUM($T122:AP122))&gt;=$K122*0.7,$K122*0.7,($CB122-SUM($T122:AP122)))</f>
        <v>0</v>
      </c>
      <c r="AR122" s="16">
        <f>IF(($CB122-SUM($T122:AQ122))&gt;=$K122*0.7,$K122*0.7,($CB122-SUM($T122:AQ122)))</f>
        <v>0</v>
      </c>
      <c r="AS122" s="16">
        <f>IF(($CB122-SUM($T122:AR122))&gt;=$K122*0.7,$K122*0.7,($CB122-SUM($T122:AR122)))</f>
        <v>0</v>
      </c>
      <c r="AT122" s="16">
        <f>IF(($CB122-SUM($T122:AS122))&gt;=$K122*0.7,$K122*0.7,($CB122-SUM($T122:AS122)))</f>
        <v>0</v>
      </c>
      <c r="AU122" s="16">
        <f>IF(($CB122-SUM($T122:AT122))&gt;=$K122*0.7,$K122*0.7,($CB122-SUM($T122:AT122)))</f>
        <v>0</v>
      </c>
      <c r="AV122" s="16">
        <f>IF(($CB122-SUM($T122:AU122))&gt;=$K122*0.7,$K122*0.7,($CB122-SUM($T122:AU122)))</f>
        <v>0</v>
      </c>
      <c r="AW122" s="182">
        <f t="shared" si="10"/>
        <v>52460</v>
      </c>
      <c r="AX122" s="182">
        <f>IF(LinkRpt!B$4=LinkRpt!B$2,VLOOKUP(LinkRpt!$A118,Rpt,LinkRpt!B$2+1),"")</f>
        <v>52460</v>
      </c>
      <c r="AY122" s="182">
        <f>IF(LinkRpt!C$4=LinkRpt!C$2,VLOOKUP(LinkRpt!$A118,Rpt,LinkRpt!C$2+1),"")</f>
        <v>0</v>
      </c>
      <c r="AZ122" s="182">
        <f>IF(LinkRpt!D$4=LinkRpt!D$2,VLOOKUP(LinkRpt!$A118,Rpt,LinkRpt!D$2+1),"")</f>
        <v>0</v>
      </c>
      <c r="BA122" s="182" t="str">
        <f>IF(LinkRpt!E$4=LinkRpt!E$2,VLOOKUP(LinkRpt!$A118,Rpt,LinkRpt!E$2+1),"")</f>
        <v/>
      </c>
      <c r="BB122" s="182">
        <f>IF(LinkRpt!F$4=LinkRpt!F$2,VLOOKUP(LinkRpt!$A118,Rpt,LinkRpt!F$2+1),"")</f>
        <v>0</v>
      </c>
      <c r="BC122" s="182">
        <f>IF(LinkRpt!G$4=LinkRpt!G$2,VLOOKUP(LinkRpt!$A118,Rpt,LinkRpt!G$2+1),"")</f>
        <v>0</v>
      </c>
      <c r="BD122" s="182">
        <f>IF(LinkRpt!H$4=LinkRpt!H$2,VLOOKUP(LinkRpt!$A118,Rpt,LinkRpt!H$2+1),"")</f>
        <v>0</v>
      </c>
      <c r="BE122" s="182" t="str">
        <f>IF(LinkRpt!I$4=LinkRpt!I$2,VLOOKUP(LinkRpt!$A118,Rpt,LinkRpt!I$2+1),"")</f>
        <v/>
      </c>
      <c r="BF122" s="182" t="str">
        <f>IF(LinkRpt!J$4=LinkRpt!J$2,VLOOKUP(LinkRpt!$A118,Rpt,LinkRpt!J$2+1),"")</f>
        <v/>
      </c>
      <c r="BG122" s="182" t="str">
        <f>IF(LinkRpt!K$4=LinkRpt!K$2,VLOOKUP(LinkRpt!$A118,Rpt,LinkRpt!K$2+1),"")</f>
        <v/>
      </c>
      <c r="BH122" s="182" t="str">
        <f>IF(LinkRpt!L$4=LinkRpt!L$2,VLOOKUP(LinkRpt!$A118,Rpt,LinkRpt!L$2+1),"")</f>
        <v/>
      </c>
      <c r="BI122" s="182" t="str">
        <f>IF(LinkRpt!M$4=LinkRpt!M$2,VLOOKUP(LinkRpt!$A118,Rpt,LinkRpt!M$2+1),"")</f>
        <v/>
      </c>
      <c r="BJ122" s="182" t="str">
        <f>IF(LinkRpt!N$4=LinkRpt!N$2,VLOOKUP(LinkRpt!$A118,Rpt,LinkRpt!N$2+1),"")</f>
        <v/>
      </c>
      <c r="BK122" s="182" t="str">
        <f>IF(LinkRpt!O$4=LinkRpt!O$2,VLOOKUP(LinkRpt!$A118,Rpt,LinkRpt!O$2+1),"")</f>
        <v/>
      </c>
      <c r="BL122" s="182" t="str">
        <f>IF(LinkRpt!P$4=LinkRpt!P$2,VLOOKUP(LinkRpt!$A118,Rpt,LinkRpt!P$2+1),"")</f>
        <v/>
      </c>
      <c r="BM122" s="182" t="str">
        <f>IF(LinkRpt!Q$4=LinkRpt!Q$2,VLOOKUP(LinkRpt!$A118,Rpt,LinkRpt!Q$2+1),"")</f>
        <v/>
      </c>
      <c r="BN122" s="182" t="str">
        <f>IF(LinkRpt!R$4=LinkRpt!R$2,VLOOKUP(LinkRpt!$A118,Rpt,LinkRpt!R$2+1),"")</f>
        <v/>
      </c>
      <c r="BO122" s="182" t="str">
        <f>IF(LinkRpt!S$4=LinkRpt!S$2,VLOOKUP(LinkRpt!$A118,Rpt,LinkRpt!S$2+1),"")</f>
        <v/>
      </c>
      <c r="BP122" s="182" t="str">
        <f>IF(LinkRpt!T$4=LinkRpt!T$2,VLOOKUP(LinkRpt!$A118,Rpt,LinkRpt!T$2+1),"")</f>
        <v/>
      </c>
      <c r="BQ122" s="182" t="str">
        <f>IF(LinkRpt!U$4=LinkRpt!U$2,VLOOKUP(LinkRpt!$A118,Rpt,LinkRpt!U$2+1),"")</f>
        <v/>
      </c>
      <c r="BR122" s="182" t="str">
        <f>IF(LinkRpt!V$4=LinkRpt!V$2,VLOOKUP(LinkRpt!$A118,Rpt,LinkRpt!V$2+1),"")</f>
        <v/>
      </c>
      <c r="BS122" s="182" t="str">
        <f>IF(LinkRpt!W$4=LinkRpt!W$2,VLOOKUP(LinkRpt!$A118,Rpt,LinkRpt!W$2+1),"")</f>
        <v/>
      </c>
      <c r="BT122" s="182" t="str">
        <f>IF(LinkRpt!X$4=LinkRpt!X$2,VLOOKUP(LinkRpt!$A118,Rpt,LinkRpt!X$2+1),"")</f>
        <v/>
      </c>
      <c r="BU122" s="182" t="str">
        <f>IF(LinkRpt!Y$4=LinkRpt!Y$2,VLOOKUP(LinkRpt!$A118,Rpt,LinkRpt!Y$2+1),"")</f>
        <v/>
      </c>
      <c r="BV122" s="182" t="str">
        <f>IF(LinkRpt!Z$4=LinkRpt!Z$2,VLOOKUP(LinkRpt!$A118,Rpt,LinkRpt!Z$2+1),"")</f>
        <v/>
      </c>
      <c r="BW122" s="182" t="str">
        <f>IF(LinkRpt!AA$4=LinkRpt!AA$2,VLOOKUP(LinkRpt!$A118,Rpt,LinkRpt!AA$2+1),"")</f>
        <v/>
      </c>
      <c r="BX122" s="182" t="str">
        <f>IF(LinkRpt!AB$4=LinkRpt!AB$2,VLOOKUP(LinkRpt!$A118,Rpt,LinkRpt!AB$2+1),"")</f>
        <v/>
      </c>
      <c r="BY122" s="182" t="str">
        <f>IF(LinkRpt!AC$4=LinkRpt!AC$2,VLOOKUP(LinkRpt!$A118,Rpt,LinkRpt!AC$2+1),"")</f>
        <v/>
      </c>
      <c r="BZ122" s="182" t="str">
        <f>IF(LinkRpt!AD$4=LinkRpt!AD$2,VLOOKUP(LinkRpt!$A118,Rpt,LinkRpt!AD$2+1),"")</f>
        <v/>
      </c>
      <c r="CA122" s="182" t="str">
        <f>IF(LinkRpt!AE$4=LinkRpt!AE$2,VLOOKUP(LinkRpt!$A118,Rpt,LinkRpt!AE$2+1),"")</f>
        <v/>
      </c>
      <c r="CB122" s="182">
        <f t="shared" si="15"/>
        <v>52460</v>
      </c>
      <c r="CC122" s="15">
        <v>1500</v>
      </c>
      <c r="CD122" s="16">
        <v>1500</v>
      </c>
      <c r="CE122" s="15">
        <v>1000</v>
      </c>
      <c r="CF122" s="16">
        <v>1000</v>
      </c>
      <c r="CG122" s="15">
        <v>5000</v>
      </c>
      <c r="CH122" s="16">
        <v>5000</v>
      </c>
      <c r="CI122" s="15">
        <v>8000</v>
      </c>
      <c r="CJ122" s="16">
        <v>1500</v>
      </c>
      <c r="CK122" s="15"/>
      <c r="CL122" s="16"/>
      <c r="CM122" s="18">
        <v>4620</v>
      </c>
      <c r="CN122" s="16">
        <v>11120</v>
      </c>
      <c r="CO122" s="18">
        <v>4620</v>
      </c>
      <c r="CP122" s="16">
        <v>4620</v>
      </c>
      <c r="CQ122" s="18">
        <v>4620</v>
      </c>
      <c r="CR122" s="16">
        <v>0</v>
      </c>
      <c r="CS122" s="18">
        <v>4620</v>
      </c>
      <c r="CT122" s="16">
        <v>9240</v>
      </c>
      <c r="CU122" s="18">
        <v>4620</v>
      </c>
      <c r="CV122" s="16"/>
      <c r="CW122" s="18">
        <v>4620</v>
      </c>
      <c r="CX122" s="16"/>
      <c r="CY122" s="18">
        <v>4620</v>
      </c>
      <c r="CZ122" s="16"/>
      <c r="DA122" s="18">
        <v>4620</v>
      </c>
      <c r="DB122" s="16"/>
      <c r="DC122" s="18">
        <v>4620</v>
      </c>
      <c r="DD122" s="16">
        <v>18480</v>
      </c>
      <c r="DE122" s="85"/>
      <c r="DF122" s="16"/>
      <c r="DG122" s="85"/>
      <c r="DH122" s="16"/>
      <c r="DI122" s="85"/>
      <c r="DJ122" s="16"/>
      <c r="DK122" s="82"/>
      <c r="DL122" s="85"/>
      <c r="DM122" s="16"/>
      <c r="DN122" s="85"/>
      <c r="DO122" s="16"/>
      <c r="DP122" s="85"/>
      <c r="DQ122" s="16"/>
      <c r="DR122" s="85"/>
      <c r="DS122" s="16"/>
      <c r="DT122" s="85"/>
      <c r="DU122" s="16"/>
      <c r="DV122" s="85"/>
      <c r="DW122" s="16"/>
      <c r="DX122" s="85"/>
      <c r="DY122" s="16"/>
      <c r="DZ122" s="85"/>
      <c r="EA122" s="16"/>
      <c r="EB122" s="85"/>
      <c r="EC122" s="16"/>
      <c r="ED122" s="85"/>
      <c r="EE122" s="16"/>
      <c r="EF122" s="85"/>
      <c r="EG122" s="16"/>
      <c r="EH122" s="17"/>
      <c r="EI122" s="16"/>
      <c r="EJ122" s="19"/>
      <c r="EK122" s="17"/>
      <c r="EL122" s="16"/>
      <c r="EM122" s="17"/>
      <c r="EN122" s="16"/>
      <c r="EO122" s="17"/>
      <c r="EP122" s="16"/>
      <c r="EQ122" s="17"/>
      <c r="ER122" s="16"/>
      <c r="ES122" s="17"/>
      <c r="ET122" s="16"/>
      <c r="EU122" s="17"/>
      <c r="EV122" s="16"/>
      <c r="EW122" s="15"/>
      <c r="EX122" s="16"/>
      <c r="EY122" s="15"/>
      <c r="EZ122" s="16"/>
      <c r="FA122" s="15"/>
      <c r="FB122" s="16"/>
      <c r="FC122" s="15"/>
      <c r="FD122" s="16"/>
      <c r="FE122" s="15"/>
      <c r="FF122" s="16"/>
      <c r="FG122" s="15"/>
      <c r="FH122" s="16"/>
      <c r="FI122" s="20">
        <f t="shared" si="11"/>
        <v>57080</v>
      </c>
      <c r="FJ122" s="20">
        <f t="shared" si="12"/>
        <v>52460</v>
      </c>
      <c r="FK122" s="21">
        <f t="shared" si="13"/>
        <v>4620</v>
      </c>
      <c r="FL122" s="1" t="str">
        <f t="shared" si="16"/>
        <v/>
      </c>
    </row>
    <row r="123" spans="1:168" ht="25.5" customHeight="1">
      <c r="A123" s="239">
        <v>2200115</v>
      </c>
      <c r="B123" s="25" t="s">
        <v>740</v>
      </c>
      <c r="C123" s="239" t="s">
        <v>741</v>
      </c>
      <c r="D123" s="9" t="s">
        <v>1414</v>
      </c>
      <c r="E123" s="9" t="s">
        <v>1411</v>
      </c>
      <c r="F123" s="83" t="s">
        <v>742</v>
      </c>
      <c r="G123" s="22"/>
      <c r="H123" s="84"/>
      <c r="I123" s="318"/>
      <c r="J123" s="84"/>
      <c r="K123" s="62">
        <v>6600</v>
      </c>
      <c r="L123" s="84" t="s">
        <v>1564</v>
      </c>
      <c r="M123" s="246">
        <f t="shared" si="9"/>
        <v>57080</v>
      </c>
      <c r="N123" s="14">
        <f t="shared" si="14"/>
        <v>0</v>
      </c>
      <c r="O123" s="15">
        <v>1500</v>
      </c>
      <c r="P123" s="15">
        <v>1000</v>
      </c>
      <c r="Q123" s="15">
        <v>5000</v>
      </c>
      <c r="R123" s="15">
        <v>8000</v>
      </c>
      <c r="S123" s="182"/>
      <c r="T123" s="16">
        <v>1500</v>
      </c>
      <c r="U123" s="16">
        <v>1000</v>
      </c>
      <c r="V123" s="16">
        <v>5000</v>
      </c>
      <c r="W123" s="16">
        <v>8000</v>
      </c>
      <c r="X123" s="182"/>
      <c r="Y123" s="16">
        <f>IF(($CB123-SUM($T123:X123))&gt;=$K123*0.7,$K123*0.7,($CB123-SUM($T123:X123)))</f>
        <v>4620</v>
      </c>
      <c r="Z123" s="16">
        <f>IF(($CB123-SUM($T123:Y123))&gt;=$K123*0.7,$K123*0.7,($CB123-SUM($T123:Y123)))</f>
        <v>4620</v>
      </c>
      <c r="AA123" s="16">
        <f>IF(($CB123-SUM($T123:Z123))&gt;=$K123*0.7,$K123*0.7,($CB123-SUM($T123:Z123)))</f>
        <v>4620</v>
      </c>
      <c r="AB123" s="16">
        <f>IF(($CB123-SUM($T123:AA123))&gt;=$K123*0.7,$K123*0.7,($CB123-SUM($T123:AA123)))</f>
        <v>4620</v>
      </c>
      <c r="AC123" s="16">
        <f>IF(($CB123-SUM($T123:AB123))&gt;=$K123*0.7,$K123*0.7,($CB123-SUM($T123:AB123)))</f>
        <v>4620</v>
      </c>
      <c r="AD123" s="16">
        <f>IF(($CB123-SUM($T123:AC123))&gt;=$K123*0.7,$K123*0.7,($CB123-SUM($T123:AC123)))</f>
        <v>4620</v>
      </c>
      <c r="AE123" s="16">
        <f>IF(($CB123-SUM($T123:AD123))&gt;=$K123*0.7,$K123*0.7,($CB123-SUM($T123:AD123)))</f>
        <v>4620</v>
      </c>
      <c r="AF123" s="16">
        <f>IF(($CB123-SUM($T123:AE123))&gt;=$K123*0.7,$K123*0.7,($CB123-SUM($T123:AE123)))</f>
        <v>4620</v>
      </c>
      <c r="AG123" s="16">
        <f>IF(($CB123-SUM($T123:AF123))&gt;=$K123*0.7,$K123*0.7,($CB123-SUM($T123:AF123)))</f>
        <v>4620</v>
      </c>
      <c r="AH123" s="16">
        <f>IF(($CB123-SUM($T123:AG123))&gt;=$K123*0.7,$K123*0.7,($CB123-SUM($T123:AG123)))</f>
        <v>0</v>
      </c>
      <c r="AI123" s="16">
        <f>IF(($CB123-SUM($T123:AH123))&gt;=$K123*0.7,$K123*0.7,($CB123-SUM($T123:AH123)))</f>
        <v>0</v>
      </c>
      <c r="AJ123" s="16">
        <f>IF(($CB123-SUM($T123:AI123))&gt;=$K123*0.7,$K123*0.7,($CB123-SUM($T123:AI123)))</f>
        <v>0</v>
      </c>
      <c r="AK123" s="16">
        <f>IF(($CB123-SUM($T123:AJ123))&gt;=$K123*0.7,$K123*0.7,($CB123-SUM($T123:AJ123)))</f>
        <v>0</v>
      </c>
      <c r="AL123" s="16">
        <f>IF(($CB123-SUM($T123:AK123))&gt;=$K123*0.7,$K123*0.7,($CB123-SUM($T123:AK123)))</f>
        <v>0</v>
      </c>
      <c r="AM123" s="16">
        <f>IF(($CB123-SUM($T123:AL123))&gt;=$K123*0.7,$K123*0.7,($CB123-SUM($T123:AL123)))</f>
        <v>0</v>
      </c>
      <c r="AN123" s="16">
        <f>IF(($CB123-SUM($T123:AM123))&gt;=$K123*0.7,$K123*0.7,($CB123-SUM($T123:AM123)))</f>
        <v>0</v>
      </c>
      <c r="AO123" s="16">
        <f>IF(($CB123-SUM($T123:AN123))&gt;=$K123*0.7,$K123*0.7,($CB123-SUM($T123:AN123)))</f>
        <v>0</v>
      </c>
      <c r="AP123" s="16">
        <f>IF(($CB123-SUM($T123:AO123))&gt;=$K123*0.7,$K123*0.7,($CB123-SUM($T123:AO123)))</f>
        <v>0</v>
      </c>
      <c r="AQ123" s="16">
        <f>IF(($CB123-SUM($T123:AP123))&gt;=$K123*0.7,$K123*0.7,($CB123-SUM($T123:AP123)))</f>
        <v>0</v>
      </c>
      <c r="AR123" s="16">
        <f>IF(($CB123-SUM($T123:AQ123))&gt;=$K123*0.7,$K123*0.7,($CB123-SUM($T123:AQ123)))</f>
        <v>0</v>
      </c>
      <c r="AS123" s="16">
        <f>IF(($CB123-SUM($T123:AR123))&gt;=$K123*0.7,$K123*0.7,($CB123-SUM($T123:AR123)))</f>
        <v>0</v>
      </c>
      <c r="AT123" s="16">
        <f>IF(($CB123-SUM($T123:AS123))&gt;=$K123*0.7,$K123*0.7,($CB123-SUM($T123:AS123)))</f>
        <v>0</v>
      </c>
      <c r="AU123" s="16">
        <f>IF(($CB123-SUM($T123:AT123))&gt;=$K123*0.7,$K123*0.7,($CB123-SUM($T123:AT123)))</f>
        <v>0</v>
      </c>
      <c r="AV123" s="16">
        <f>IF(($CB123-SUM($T123:AU123))&gt;=$K123*0.7,$K123*0.7,($CB123-SUM($T123:AU123)))</f>
        <v>0</v>
      </c>
      <c r="AW123" s="182">
        <f t="shared" si="10"/>
        <v>57080</v>
      </c>
      <c r="AX123" s="182">
        <f>IF(LinkRpt!B$4=LinkRpt!B$2,VLOOKUP(LinkRpt!$A119,Rpt,LinkRpt!B$2+1),"")</f>
        <v>57080</v>
      </c>
      <c r="AY123" s="182">
        <f>IF(LinkRpt!C$4=LinkRpt!C$2,VLOOKUP(LinkRpt!$A119,Rpt,LinkRpt!C$2+1),"")</f>
        <v>0</v>
      </c>
      <c r="AZ123" s="182">
        <f>IF(LinkRpt!D$4=LinkRpt!D$2,VLOOKUP(LinkRpt!$A119,Rpt,LinkRpt!D$2+1),"")</f>
        <v>0</v>
      </c>
      <c r="BA123" s="182" t="str">
        <f>IF(LinkRpt!E$4=LinkRpt!E$2,VLOOKUP(LinkRpt!$A119,Rpt,LinkRpt!E$2+1),"")</f>
        <v/>
      </c>
      <c r="BB123" s="182">
        <f>IF(LinkRpt!F$4=LinkRpt!F$2,VLOOKUP(LinkRpt!$A119,Rpt,LinkRpt!F$2+1),"")</f>
        <v>0</v>
      </c>
      <c r="BC123" s="182">
        <f>IF(LinkRpt!G$4=LinkRpt!G$2,VLOOKUP(LinkRpt!$A119,Rpt,LinkRpt!G$2+1),"")</f>
        <v>0</v>
      </c>
      <c r="BD123" s="182">
        <f>IF(LinkRpt!H$4=LinkRpt!H$2,VLOOKUP(LinkRpt!$A119,Rpt,LinkRpt!H$2+1),"")</f>
        <v>0</v>
      </c>
      <c r="BE123" s="182" t="str">
        <f>IF(LinkRpt!I$4=LinkRpt!I$2,VLOOKUP(LinkRpt!$A119,Rpt,LinkRpt!I$2+1),"")</f>
        <v/>
      </c>
      <c r="BF123" s="182" t="str">
        <f>IF(LinkRpt!J$4=LinkRpt!J$2,VLOOKUP(LinkRpt!$A119,Rpt,LinkRpt!J$2+1),"")</f>
        <v/>
      </c>
      <c r="BG123" s="182" t="str">
        <f>IF(LinkRpt!K$4=LinkRpt!K$2,VLOOKUP(LinkRpt!$A119,Rpt,LinkRpt!K$2+1),"")</f>
        <v/>
      </c>
      <c r="BH123" s="182" t="str">
        <f>IF(LinkRpt!L$4=LinkRpt!L$2,VLOOKUP(LinkRpt!$A119,Rpt,LinkRpt!L$2+1),"")</f>
        <v/>
      </c>
      <c r="BI123" s="182" t="str">
        <f>IF(LinkRpt!M$4=LinkRpt!M$2,VLOOKUP(LinkRpt!$A119,Rpt,LinkRpt!M$2+1),"")</f>
        <v/>
      </c>
      <c r="BJ123" s="182" t="str">
        <f>IF(LinkRpt!N$4=LinkRpt!N$2,VLOOKUP(LinkRpt!$A119,Rpt,LinkRpt!N$2+1),"")</f>
        <v/>
      </c>
      <c r="BK123" s="182" t="str">
        <f>IF(LinkRpt!O$4=LinkRpt!O$2,VLOOKUP(LinkRpt!$A119,Rpt,LinkRpt!O$2+1),"")</f>
        <v/>
      </c>
      <c r="BL123" s="182" t="str">
        <f>IF(LinkRpt!P$4=LinkRpt!P$2,VLOOKUP(LinkRpt!$A119,Rpt,LinkRpt!P$2+1),"")</f>
        <v/>
      </c>
      <c r="BM123" s="182" t="str">
        <f>IF(LinkRpt!Q$4=LinkRpt!Q$2,VLOOKUP(LinkRpt!$A119,Rpt,LinkRpt!Q$2+1),"")</f>
        <v/>
      </c>
      <c r="BN123" s="182" t="str">
        <f>IF(LinkRpt!R$4=LinkRpt!R$2,VLOOKUP(LinkRpt!$A119,Rpt,LinkRpt!R$2+1),"")</f>
        <v/>
      </c>
      <c r="BO123" s="182" t="str">
        <f>IF(LinkRpt!S$4=LinkRpt!S$2,VLOOKUP(LinkRpt!$A119,Rpt,LinkRpt!S$2+1),"")</f>
        <v/>
      </c>
      <c r="BP123" s="182" t="str">
        <f>IF(LinkRpt!T$4=LinkRpt!T$2,VLOOKUP(LinkRpt!$A119,Rpt,LinkRpt!T$2+1),"")</f>
        <v/>
      </c>
      <c r="BQ123" s="182" t="str">
        <f>IF(LinkRpt!U$4=LinkRpt!U$2,VLOOKUP(LinkRpt!$A119,Rpt,LinkRpt!U$2+1),"")</f>
        <v/>
      </c>
      <c r="BR123" s="182" t="str">
        <f>IF(LinkRpt!V$4=LinkRpt!V$2,VLOOKUP(LinkRpt!$A119,Rpt,LinkRpt!V$2+1),"")</f>
        <v/>
      </c>
      <c r="BS123" s="182" t="str">
        <f>IF(LinkRpt!W$4=LinkRpt!W$2,VLOOKUP(LinkRpt!$A119,Rpt,LinkRpt!W$2+1),"")</f>
        <v/>
      </c>
      <c r="BT123" s="182" t="str">
        <f>IF(LinkRpt!X$4=LinkRpt!X$2,VLOOKUP(LinkRpt!$A119,Rpt,LinkRpt!X$2+1),"")</f>
        <v/>
      </c>
      <c r="BU123" s="182" t="str">
        <f>IF(LinkRpt!Y$4=LinkRpt!Y$2,VLOOKUP(LinkRpt!$A119,Rpt,LinkRpt!Y$2+1),"")</f>
        <v/>
      </c>
      <c r="BV123" s="182" t="str">
        <f>IF(LinkRpt!Z$4=LinkRpt!Z$2,VLOOKUP(LinkRpt!$A119,Rpt,LinkRpt!Z$2+1),"")</f>
        <v/>
      </c>
      <c r="BW123" s="182" t="str">
        <f>IF(LinkRpt!AA$4=LinkRpt!AA$2,VLOOKUP(LinkRpt!$A119,Rpt,LinkRpt!AA$2+1),"")</f>
        <v/>
      </c>
      <c r="BX123" s="182" t="str">
        <f>IF(LinkRpt!AB$4=LinkRpt!AB$2,VLOOKUP(LinkRpt!$A119,Rpt,LinkRpt!AB$2+1),"")</f>
        <v/>
      </c>
      <c r="BY123" s="182" t="str">
        <f>IF(LinkRpt!AC$4=LinkRpt!AC$2,VLOOKUP(LinkRpt!$A119,Rpt,LinkRpt!AC$2+1),"")</f>
        <v/>
      </c>
      <c r="BZ123" s="182" t="str">
        <f>IF(LinkRpt!AD$4=LinkRpt!AD$2,VLOOKUP(LinkRpt!$A119,Rpt,LinkRpt!AD$2+1),"")</f>
        <v/>
      </c>
      <c r="CA123" s="182" t="str">
        <f>IF(LinkRpt!AE$4=LinkRpt!AE$2,VLOOKUP(LinkRpt!$A119,Rpt,LinkRpt!AE$2+1),"")</f>
        <v/>
      </c>
      <c r="CB123" s="182">
        <f t="shared" si="15"/>
        <v>57080</v>
      </c>
      <c r="CC123" s="15">
        <v>1500</v>
      </c>
      <c r="CD123" s="16">
        <v>1500</v>
      </c>
      <c r="CE123" s="15">
        <v>1000</v>
      </c>
      <c r="CF123" s="16">
        <v>1000</v>
      </c>
      <c r="CG123" s="15">
        <v>5000</v>
      </c>
      <c r="CH123" s="16">
        <v>5000</v>
      </c>
      <c r="CI123" s="15">
        <v>8000</v>
      </c>
      <c r="CJ123" s="16">
        <v>1500</v>
      </c>
      <c r="CK123" s="15"/>
      <c r="CL123" s="16"/>
      <c r="CM123" s="18">
        <v>4620</v>
      </c>
      <c r="CN123" s="16">
        <v>11120</v>
      </c>
      <c r="CO123" s="18">
        <v>4620</v>
      </c>
      <c r="CP123" s="16">
        <v>4620</v>
      </c>
      <c r="CQ123" s="18">
        <v>4620</v>
      </c>
      <c r="CR123" s="16">
        <v>4620</v>
      </c>
      <c r="CS123" s="18">
        <v>4620</v>
      </c>
      <c r="CT123" s="16">
        <v>4620</v>
      </c>
      <c r="CU123" s="18">
        <v>4620</v>
      </c>
      <c r="CV123" s="16"/>
      <c r="CW123" s="18">
        <v>4620</v>
      </c>
      <c r="CX123" s="16">
        <v>4620</v>
      </c>
      <c r="CY123" s="18">
        <v>4620</v>
      </c>
      <c r="CZ123" s="16"/>
      <c r="DA123" s="18">
        <v>4620</v>
      </c>
      <c r="DB123" s="16"/>
      <c r="DC123" s="18">
        <v>4620</v>
      </c>
      <c r="DD123" s="16">
        <v>18480</v>
      </c>
      <c r="DE123" s="85"/>
      <c r="DF123" s="16"/>
      <c r="DG123" s="85"/>
      <c r="DH123" s="16"/>
      <c r="DI123" s="85"/>
      <c r="DJ123" s="16"/>
      <c r="DK123" s="82"/>
      <c r="DL123" s="85"/>
      <c r="DM123" s="16"/>
      <c r="DN123" s="85"/>
      <c r="DO123" s="16"/>
      <c r="DP123" s="85"/>
      <c r="DQ123" s="16"/>
      <c r="DR123" s="85"/>
      <c r="DS123" s="16"/>
      <c r="DT123" s="85"/>
      <c r="DU123" s="16"/>
      <c r="DV123" s="85"/>
      <c r="DW123" s="16"/>
      <c r="DX123" s="85"/>
      <c r="DY123" s="16"/>
      <c r="DZ123" s="85"/>
      <c r="EA123" s="16"/>
      <c r="EB123" s="85"/>
      <c r="EC123" s="16"/>
      <c r="ED123" s="85"/>
      <c r="EE123" s="16"/>
      <c r="EF123" s="85"/>
      <c r="EG123" s="16"/>
      <c r="EH123" s="17"/>
      <c r="EI123" s="16"/>
      <c r="EJ123" s="19"/>
      <c r="EK123" s="17"/>
      <c r="EL123" s="16"/>
      <c r="EM123" s="17"/>
      <c r="EN123" s="16"/>
      <c r="EO123" s="17"/>
      <c r="EP123" s="16"/>
      <c r="EQ123" s="17"/>
      <c r="ER123" s="16"/>
      <c r="ES123" s="17"/>
      <c r="ET123" s="16"/>
      <c r="EU123" s="17"/>
      <c r="EV123" s="16"/>
      <c r="EW123" s="15"/>
      <c r="EX123" s="16"/>
      <c r="EY123" s="15"/>
      <c r="EZ123" s="16"/>
      <c r="FA123" s="15"/>
      <c r="FB123" s="16"/>
      <c r="FC123" s="15"/>
      <c r="FD123" s="16"/>
      <c r="FE123" s="15"/>
      <c r="FF123" s="16"/>
      <c r="FG123" s="15"/>
      <c r="FH123" s="16"/>
      <c r="FI123" s="20">
        <f t="shared" si="11"/>
        <v>57080</v>
      </c>
      <c r="FJ123" s="20">
        <f t="shared" si="12"/>
        <v>57080</v>
      </c>
      <c r="FK123" s="21">
        <f t="shared" si="13"/>
        <v>0</v>
      </c>
      <c r="FL123" s="1" t="str">
        <f t="shared" si="16"/>
        <v/>
      </c>
    </row>
    <row r="124" spans="1:168" ht="25.5" customHeight="1">
      <c r="A124" s="239">
        <v>2200116</v>
      </c>
      <c r="B124" s="25" t="s">
        <v>743</v>
      </c>
      <c r="C124" s="239" t="s">
        <v>744</v>
      </c>
      <c r="D124" s="9" t="s">
        <v>1414</v>
      </c>
      <c r="E124" s="9" t="s">
        <v>1411</v>
      </c>
      <c r="F124" s="83" t="s">
        <v>745</v>
      </c>
      <c r="G124" s="150" t="s">
        <v>383</v>
      </c>
      <c r="H124" s="24" t="s">
        <v>1417</v>
      </c>
      <c r="I124" s="318"/>
      <c r="J124" s="24"/>
      <c r="K124" s="62">
        <v>6200</v>
      </c>
      <c r="L124" s="24" t="s">
        <v>1564</v>
      </c>
      <c r="M124" s="246">
        <f t="shared" si="9"/>
        <v>54560</v>
      </c>
      <c r="N124" s="14">
        <f t="shared" si="14"/>
        <v>4340</v>
      </c>
      <c r="O124" s="15">
        <v>1500</v>
      </c>
      <c r="P124" s="15">
        <v>1000</v>
      </c>
      <c r="Q124" s="15">
        <v>5000</v>
      </c>
      <c r="R124" s="15">
        <v>8000</v>
      </c>
      <c r="S124" s="182"/>
      <c r="T124" s="16">
        <v>1500</v>
      </c>
      <c r="U124" s="16">
        <v>1000</v>
      </c>
      <c r="V124" s="16">
        <v>5000</v>
      </c>
      <c r="W124" s="16">
        <v>8000</v>
      </c>
      <c r="X124" s="182"/>
      <c r="Y124" s="16">
        <f>IF(($CB124-SUM($T124:X124))&gt;=$K124*0.7,$K124*0.7,($CB124-SUM($T124:X124)))</f>
        <v>4340</v>
      </c>
      <c r="Z124" s="16">
        <f>IF(($CB124-SUM($T124:Y124))&gt;=$K124*0.7,$K124*0.7,($CB124-SUM($T124:Y124)))</f>
        <v>4340</v>
      </c>
      <c r="AA124" s="16">
        <f>IF(($CB124-SUM($T124:Z124))&gt;=$K124*0.7,$K124*0.7,($CB124-SUM($T124:Z124)))</f>
        <v>4340</v>
      </c>
      <c r="AB124" s="16">
        <f>IF(($CB124-SUM($T124:AA124))&gt;=$K124*0.7,$K124*0.7,($CB124-SUM($T124:AA124)))</f>
        <v>4340</v>
      </c>
      <c r="AC124" s="16">
        <f>IF(($CB124-SUM($T124:AB124))&gt;=$K124*0.7,$K124*0.7,($CB124-SUM($T124:AB124)))</f>
        <v>4340</v>
      </c>
      <c r="AD124" s="16">
        <f>IF(($CB124-SUM($T124:AC124))&gt;=$K124*0.7,$K124*0.7,($CB124-SUM($T124:AC124)))</f>
        <v>4340</v>
      </c>
      <c r="AE124" s="16">
        <f>IF(($CB124-SUM($T124:AD124))&gt;=$K124*0.7,$K124*0.7,($CB124-SUM($T124:AD124)))</f>
        <v>4340</v>
      </c>
      <c r="AF124" s="16">
        <f>IF(($CB124-SUM($T124:AE124))&gt;=$K124*0.7,$K124*0.7,($CB124-SUM($T124:AE124)))</f>
        <v>4340</v>
      </c>
      <c r="AG124" s="16">
        <f>IF(($CB124-SUM($T124:AF124))&gt;=$K124*0.7,$K124*0.7,($CB124-SUM($T124:AF124)))</f>
        <v>0</v>
      </c>
      <c r="AH124" s="16">
        <f>IF(($CB124-SUM($T124:AG124))&gt;=$K124*0.7,$K124*0.7,($CB124-SUM($T124:AG124)))</f>
        <v>0</v>
      </c>
      <c r="AI124" s="16">
        <f>IF(($CB124-SUM($T124:AH124))&gt;=$K124*0.7,$K124*0.7,($CB124-SUM($T124:AH124)))</f>
        <v>0</v>
      </c>
      <c r="AJ124" s="16">
        <f>IF(($CB124-SUM($T124:AI124))&gt;=$K124*0.7,$K124*0.7,($CB124-SUM($T124:AI124)))</f>
        <v>0</v>
      </c>
      <c r="AK124" s="16">
        <f>IF(($CB124-SUM($T124:AJ124))&gt;=$K124*0.7,$K124*0.7,($CB124-SUM($T124:AJ124)))</f>
        <v>0</v>
      </c>
      <c r="AL124" s="16">
        <f>IF(($CB124-SUM($T124:AK124))&gt;=$K124*0.7,$K124*0.7,($CB124-SUM($T124:AK124)))</f>
        <v>0</v>
      </c>
      <c r="AM124" s="16">
        <f>IF(($CB124-SUM($T124:AL124))&gt;=$K124*0.7,$K124*0.7,($CB124-SUM($T124:AL124)))</f>
        <v>0</v>
      </c>
      <c r="AN124" s="16">
        <f>IF(($CB124-SUM($T124:AM124))&gt;=$K124*0.7,$K124*0.7,($CB124-SUM($T124:AM124)))</f>
        <v>0</v>
      </c>
      <c r="AO124" s="16">
        <f>IF(($CB124-SUM($T124:AN124))&gt;=$K124*0.7,$K124*0.7,($CB124-SUM($T124:AN124)))</f>
        <v>0</v>
      </c>
      <c r="AP124" s="16">
        <f>IF(($CB124-SUM($T124:AO124))&gt;=$K124*0.7,$K124*0.7,($CB124-SUM($T124:AO124)))</f>
        <v>0</v>
      </c>
      <c r="AQ124" s="16">
        <f>IF(($CB124-SUM($T124:AP124))&gt;=$K124*0.7,$K124*0.7,($CB124-SUM($T124:AP124)))</f>
        <v>0</v>
      </c>
      <c r="AR124" s="16">
        <f>IF(($CB124-SUM($T124:AQ124))&gt;=$K124*0.7,$K124*0.7,($CB124-SUM($T124:AQ124)))</f>
        <v>0</v>
      </c>
      <c r="AS124" s="16">
        <f>IF(($CB124-SUM($T124:AR124))&gt;=$K124*0.7,$K124*0.7,($CB124-SUM($T124:AR124)))</f>
        <v>0</v>
      </c>
      <c r="AT124" s="16">
        <f>IF(($CB124-SUM($T124:AS124))&gt;=$K124*0.7,$K124*0.7,($CB124-SUM($T124:AS124)))</f>
        <v>0</v>
      </c>
      <c r="AU124" s="16">
        <f>IF(($CB124-SUM($T124:AT124))&gt;=$K124*0.7,$K124*0.7,($CB124-SUM($T124:AT124)))</f>
        <v>0</v>
      </c>
      <c r="AV124" s="16">
        <f>IF(($CB124-SUM($T124:AU124))&gt;=$K124*0.7,$K124*0.7,($CB124-SUM($T124:AU124)))</f>
        <v>0</v>
      </c>
      <c r="AW124" s="182">
        <f t="shared" si="10"/>
        <v>50220</v>
      </c>
      <c r="AX124" s="182">
        <f>IF(LinkRpt!B$4=LinkRpt!B$2,VLOOKUP(LinkRpt!$A120,Rpt,LinkRpt!B$2+1),"")</f>
        <v>50220</v>
      </c>
      <c r="AY124" s="182">
        <f>IF(LinkRpt!C$4=LinkRpt!C$2,VLOOKUP(LinkRpt!$A120,Rpt,LinkRpt!C$2+1),"")</f>
        <v>0</v>
      </c>
      <c r="AZ124" s="182">
        <f>IF(LinkRpt!D$4=LinkRpt!D$2,VLOOKUP(LinkRpt!$A120,Rpt,LinkRpt!D$2+1),"")</f>
        <v>0</v>
      </c>
      <c r="BA124" s="182" t="str">
        <f>IF(LinkRpt!E$4=LinkRpt!E$2,VLOOKUP(LinkRpt!$A120,Rpt,LinkRpt!E$2+1),"")</f>
        <v/>
      </c>
      <c r="BB124" s="182">
        <f>IF(LinkRpt!F$4=LinkRpt!F$2,VLOOKUP(LinkRpt!$A120,Rpt,LinkRpt!F$2+1),"")</f>
        <v>0</v>
      </c>
      <c r="BC124" s="182">
        <f>IF(LinkRpt!G$4=LinkRpt!G$2,VLOOKUP(LinkRpt!$A120,Rpt,LinkRpt!G$2+1),"")</f>
        <v>0</v>
      </c>
      <c r="BD124" s="182">
        <f>IF(LinkRpt!H$4=LinkRpt!H$2,VLOOKUP(LinkRpt!$A120,Rpt,LinkRpt!H$2+1),"")</f>
        <v>0</v>
      </c>
      <c r="BE124" s="182" t="str">
        <f>IF(LinkRpt!I$4=LinkRpt!I$2,VLOOKUP(LinkRpt!$A120,Rpt,LinkRpt!I$2+1),"")</f>
        <v/>
      </c>
      <c r="BF124" s="182" t="str">
        <f>IF(LinkRpt!J$4=LinkRpt!J$2,VLOOKUP(LinkRpt!$A120,Rpt,LinkRpt!J$2+1),"")</f>
        <v/>
      </c>
      <c r="BG124" s="182" t="str">
        <f>IF(LinkRpt!K$4=LinkRpt!K$2,VLOOKUP(LinkRpt!$A120,Rpt,LinkRpt!K$2+1),"")</f>
        <v/>
      </c>
      <c r="BH124" s="182" t="str">
        <f>IF(LinkRpt!L$4=LinkRpt!L$2,VLOOKUP(LinkRpt!$A120,Rpt,LinkRpt!L$2+1),"")</f>
        <v/>
      </c>
      <c r="BI124" s="182" t="str">
        <f>IF(LinkRpt!M$4=LinkRpt!M$2,VLOOKUP(LinkRpt!$A120,Rpt,LinkRpt!M$2+1),"")</f>
        <v/>
      </c>
      <c r="BJ124" s="182" t="str">
        <f>IF(LinkRpt!N$4=LinkRpt!N$2,VLOOKUP(LinkRpt!$A120,Rpt,LinkRpt!N$2+1),"")</f>
        <v/>
      </c>
      <c r="BK124" s="182" t="str">
        <f>IF(LinkRpt!O$4=LinkRpt!O$2,VLOOKUP(LinkRpt!$A120,Rpt,LinkRpt!O$2+1),"")</f>
        <v/>
      </c>
      <c r="BL124" s="182" t="str">
        <f>IF(LinkRpt!P$4=LinkRpt!P$2,VLOOKUP(LinkRpt!$A120,Rpt,LinkRpt!P$2+1),"")</f>
        <v/>
      </c>
      <c r="BM124" s="182" t="str">
        <f>IF(LinkRpt!Q$4=LinkRpt!Q$2,VLOOKUP(LinkRpt!$A120,Rpt,LinkRpt!Q$2+1),"")</f>
        <v/>
      </c>
      <c r="BN124" s="182" t="str">
        <f>IF(LinkRpt!R$4=LinkRpt!R$2,VLOOKUP(LinkRpt!$A120,Rpt,LinkRpt!R$2+1),"")</f>
        <v/>
      </c>
      <c r="BO124" s="182" t="str">
        <f>IF(LinkRpt!S$4=LinkRpt!S$2,VLOOKUP(LinkRpt!$A120,Rpt,LinkRpt!S$2+1),"")</f>
        <v/>
      </c>
      <c r="BP124" s="182" t="str">
        <f>IF(LinkRpt!T$4=LinkRpt!T$2,VLOOKUP(LinkRpt!$A120,Rpt,LinkRpt!T$2+1),"")</f>
        <v/>
      </c>
      <c r="BQ124" s="182" t="str">
        <f>IF(LinkRpt!U$4=LinkRpt!U$2,VLOOKUP(LinkRpt!$A120,Rpt,LinkRpt!U$2+1),"")</f>
        <v/>
      </c>
      <c r="BR124" s="182" t="str">
        <f>IF(LinkRpt!V$4=LinkRpt!V$2,VLOOKUP(LinkRpt!$A120,Rpt,LinkRpt!V$2+1),"")</f>
        <v/>
      </c>
      <c r="BS124" s="182" t="str">
        <f>IF(LinkRpt!W$4=LinkRpt!W$2,VLOOKUP(LinkRpt!$A120,Rpt,LinkRpt!W$2+1),"")</f>
        <v/>
      </c>
      <c r="BT124" s="182" t="str">
        <f>IF(LinkRpt!X$4=LinkRpt!X$2,VLOOKUP(LinkRpt!$A120,Rpt,LinkRpt!X$2+1),"")</f>
        <v/>
      </c>
      <c r="BU124" s="182" t="str">
        <f>IF(LinkRpt!Y$4=LinkRpt!Y$2,VLOOKUP(LinkRpt!$A120,Rpt,LinkRpt!Y$2+1),"")</f>
        <v/>
      </c>
      <c r="BV124" s="182" t="str">
        <f>IF(LinkRpt!Z$4=LinkRpt!Z$2,VLOOKUP(LinkRpt!$A120,Rpt,LinkRpt!Z$2+1),"")</f>
        <v/>
      </c>
      <c r="BW124" s="182" t="str">
        <f>IF(LinkRpt!AA$4=LinkRpt!AA$2,VLOOKUP(LinkRpt!$A120,Rpt,LinkRpt!AA$2+1),"")</f>
        <v/>
      </c>
      <c r="BX124" s="182" t="str">
        <f>IF(LinkRpt!AB$4=LinkRpt!AB$2,VLOOKUP(LinkRpt!$A120,Rpt,LinkRpt!AB$2+1),"")</f>
        <v/>
      </c>
      <c r="BY124" s="182" t="str">
        <f>IF(LinkRpt!AC$4=LinkRpt!AC$2,VLOOKUP(LinkRpt!$A120,Rpt,LinkRpt!AC$2+1),"")</f>
        <v/>
      </c>
      <c r="BZ124" s="182" t="str">
        <f>IF(LinkRpt!AD$4=LinkRpt!AD$2,VLOOKUP(LinkRpt!$A120,Rpt,LinkRpt!AD$2+1),"")</f>
        <v/>
      </c>
      <c r="CA124" s="182" t="str">
        <f>IF(LinkRpt!AE$4=LinkRpt!AE$2,VLOOKUP(LinkRpt!$A120,Rpt,LinkRpt!AE$2+1),"")</f>
        <v/>
      </c>
      <c r="CB124" s="182">
        <f t="shared" si="15"/>
        <v>50220</v>
      </c>
      <c r="CC124" s="15">
        <v>1500</v>
      </c>
      <c r="CD124" s="16">
        <v>1500</v>
      </c>
      <c r="CE124" s="15">
        <v>1000</v>
      </c>
      <c r="CF124" s="16">
        <v>1000</v>
      </c>
      <c r="CG124" s="15">
        <v>5000</v>
      </c>
      <c r="CH124" s="16">
        <v>5000</v>
      </c>
      <c r="CI124" s="15">
        <v>8000</v>
      </c>
      <c r="CJ124" s="16">
        <v>1500</v>
      </c>
      <c r="CK124" s="15"/>
      <c r="CL124" s="16"/>
      <c r="CM124" s="18">
        <v>4340</v>
      </c>
      <c r="CN124" s="16">
        <v>0</v>
      </c>
      <c r="CO124" s="18">
        <v>4340</v>
      </c>
      <c r="CP124" s="16">
        <v>0</v>
      </c>
      <c r="CQ124" s="18">
        <v>4340</v>
      </c>
      <c r="CR124" s="16">
        <v>0</v>
      </c>
      <c r="CS124" s="18">
        <v>4340</v>
      </c>
      <c r="CT124" s="16">
        <v>17360</v>
      </c>
      <c r="CU124" s="18">
        <v>4340</v>
      </c>
      <c r="CV124" s="16"/>
      <c r="CW124" s="18">
        <v>4340</v>
      </c>
      <c r="CX124" s="16"/>
      <c r="CY124" s="18">
        <v>4340</v>
      </c>
      <c r="CZ124" s="16"/>
      <c r="DA124" s="18">
        <v>4340</v>
      </c>
      <c r="DB124" s="16">
        <v>17360</v>
      </c>
      <c r="DC124" s="18">
        <v>4340</v>
      </c>
      <c r="DD124" s="16">
        <v>6500</v>
      </c>
      <c r="DE124" s="85"/>
      <c r="DF124" s="16"/>
      <c r="DG124" s="85"/>
      <c r="DH124" s="16"/>
      <c r="DI124" s="85"/>
      <c r="DJ124" s="16"/>
      <c r="DK124" s="82"/>
      <c r="DL124" s="85"/>
      <c r="DM124" s="16"/>
      <c r="DN124" s="85"/>
      <c r="DO124" s="16"/>
      <c r="DP124" s="85"/>
      <c r="DQ124" s="16"/>
      <c r="DR124" s="85"/>
      <c r="DS124" s="16"/>
      <c r="DT124" s="85"/>
      <c r="DU124" s="16"/>
      <c r="DV124" s="85"/>
      <c r="DW124" s="16"/>
      <c r="DX124" s="85"/>
      <c r="DY124" s="16"/>
      <c r="DZ124" s="85"/>
      <c r="EA124" s="16"/>
      <c r="EB124" s="85"/>
      <c r="EC124" s="16"/>
      <c r="ED124" s="85"/>
      <c r="EE124" s="16"/>
      <c r="EF124" s="85"/>
      <c r="EG124" s="16"/>
      <c r="EH124" s="17"/>
      <c r="EI124" s="16"/>
      <c r="EJ124" s="19"/>
      <c r="EK124" s="17"/>
      <c r="EL124" s="16"/>
      <c r="EM124" s="17"/>
      <c r="EN124" s="16"/>
      <c r="EO124" s="17"/>
      <c r="EP124" s="16"/>
      <c r="EQ124" s="17"/>
      <c r="ER124" s="16"/>
      <c r="ES124" s="17"/>
      <c r="ET124" s="16"/>
      <c r="EU124" s="17"/>
      <c r="EV124" s="16"/>
      <c r="EW124" s="15"/>
      <c r="EX124" s="16"/>
      <c r="EY124" s="15"/>
      <c r="EZ124" s="16"/>
      <c r="FA124" s="15"/>
      <c r="FB124" s="16"/>
      <c r="FC124" s="15"/>
      <c r="FD124" s="16"/>
      <c r="FE124" s="15"/>
      <c r="FF124" s="16"/>
      <c r="FG124" s="15"/>
      <c r="FH124" s="16"/>
      <c r="FI124" s="20">
        <f t="shared" si="11"/>
        <v>54560</v>
      </c>
      <c r="FJ124" s="20">
        <f t="shared" si="12"/>
        <v>50220</v>
      </c>
      <c r="FK124" s="21">
        <f t="shared" si="13"/>
        <v>4340</v>
      </c>
      <c r="FL124" s="1" t="str">
        <f t="shared" si="16"/>
        <v/>
      </c>
    </row>
    <row r="125" spans="1:168" ht="25.5" customHeight="1">
      <c r="A125" s="239">
        <v>2200117</v>
      </c>
      <c r="B125" s="25" t="s">
        <v>200</v>
      </c>
      <c r="C125" s="239" t="s">
        <v>201</v>
      </c>
      <c r="D125" s="9" t="s">
        <v>1414</v>
      </c>
      <c r="E125" s="9" t="s">
        <v>1412</v>
      </c>
      <c r="F125" s="10" t="s">
        <v>202</v>
      </c>
      <c r="G125" s="144"/>
      <c r="H125" s="100" t="s">
        <v>1569</v>
      </c>
      <c r="I125" s="318"/>
      <c r="J125" s="100"/>
      <c r="K125" s="12">
        <v>0</v>
      </c>
      <c r="L125" s="160" t="s">
        <v>1564</v>
      </c>
      <c r="M125" s="246">
        <f t="shared" si="9"/>
        <v>8500</v>
      </c>
      <c r="N125" s="14">
        <f t="shared" si="14"/>
        <v>3500</v>
      </c>
      <c r="O125" s="15">
        <v>1500</v>
      </c>
      <c r="P125" s="15">
        <v>500</v>
      </c>
      <c r="Q125" s="15"/>
      <c r="R125" s="15">
        <v>6500</v>
      </c>
      <c r="S125" s="182"/>
      <c r="T125" s="16">
        <v>1500</v>
      </c>
      <c r="U125" s="16">
        <v>500</v>
      </c>
      <c r="V125" s="16"/>
      <c r="W125" s="16">
        <v>6500</v>
      </c>
      <c r="X125" s="182"/>
      <c r="Y125" s="16">
        <f>IF(($CB125-SUM($T125:X125))&gt;=$K125*0.7,$K125*0.7,($CB125-SUM($T125:X125)))</f>
        <v>-3500</v>
      </c>
      <c r="Z125" s="16">
        <f>IF(($CB125-SUM($T125:Y125))&gt;=$K125*0.7,$K125*0.7,($CB125-SUM($T125:Y125)))</f>
        <v>0</v>
      </c>
      <c r="AA125" s="16">
        <f>IF(($CB125-SUM($T125:Z125))&gt;=$K125*0.7,$K125*0.7,($CB125-SUM($T125:Z125)))</f>
        <v>0</v>
      </c>
      <c r="AB125" s="16">
        <f>IF(($CB125-SUM($T125:AA125))&gt;=$K125*0.7,$K125*0.7,($CB125-SUM($T125:AA125)))</f>
        <v>0</v>
      </c>
      <c r="AC125" s="16">
        <f>IF(($CB125-SUM($T125:AB125))&gt;=$K125*0.7,$K125*0.7,($CB125-SUM($T125:AB125)))</f>
        <v>0</v>
      </c>
      <c r="AD125" s="16">
        <f>IF(($CB125-SUM($T125:AC125))&gt;=$K125*0.7,$K125*0.7,($CB125-SUM($T125:AC125)))</f>
        <v>0</v>
      </c>
      <c r="AE125" s="16">
        <f>IF(($CB125-SUM($T125:AD125))&gt;=$K125*0.7,$K125*0.7,($CB125-SUM($T125:AD125)))</f>
        <v>0</v>
      </c>
      <c r="AF125" s="16">
        <f>IF(($CB125-SUM($T125:AE125))&gt;=$K125*0.7,$K125*0.7,($CB125-SUM($T125:AE125)))</f>
        <v>0</v>
      </c>
      <c r="AG125" s="16">
        <f>IF(($CB125-SUM($T125:AF125))&gt;=$K125*0.7,$K125*0.7,($CB125-SUM($T125:AF125)))</f>
        <v>0</v>
      </c>
      <c r="AH125" s="16">
        <f>IF(($CB125-SUM($T125:AG125))&gt;=$K125*0.7,$K125*0.7,($CB125-SUM($T125:AG125)))</f>
        <v>0</v>
      </c>
      <c r="AI125" s="16">
        <f>IF(($CB125-SUM($T125:AH125))&gt;=$K125*0.7,$K125*0.7,($CB125-SUM($T125:AH125)))</f>
        <v>0</v>
      </c>
      <c r="AJ125" s="16">
        <f>IF(($CB125-SUM($T125:AI125))&gt;=$K125*0.7,$K125*0.7,($CB125-SUM($T125:AI125)))</f>
        <v>0</v>
      </c>
      <c r="AK125" s="16">
        <f>IF(($CB125-SUM($T125:AJ125))&gt;=$K125*0.7,$K125*0.7,($CB125-SUM($T125:AJ125)))</f>
        <v>0</v>
      </c>
      <c r="AL125" s="16">
        <f>IF(($CB125-SUM($T125:AK125))&gt;=$K125*0.7,$K125*0.7,($CB125-SUM($T125:AK125)))</f>
        <v>0</v>
      </c>
      <c r="AM125" s="16">
        <f>IF(($CB125-SUM($T125:AL125))&gt;=$K125*0.7,$K125*0.7,($CB125-SUM($T125:AL125)))</f>
        <v>0</v>
      </c>
      <c r="AN125" s="16">
        <f>IF(($CB125-SUM($T125:AM125))&gt;=$K125*0.7,$K125*0.7,($CB125-SUM($T125:AM125)))</f>
        <v>0</v>
      </c>
      <c r="AO125" s="16">
        <f>IF(($CB125-SUM($T125:AN125))&gt;=$K125*0.7,$K125*0.7,($CB125-SUM($T125:AN125)))</f>
        <v>0</v>
      </c>
      <c r="AP125" s="16">
        <f>IF(($CB125-SUM($T125:AO125))&gt;=$K125*0.7,$K125*0.7,($CB125-SUM($T125:AO125)))</f>
        <v>0</v>
      </c>
      <c r="AQ125" s="16">
        <f>IF(($CB125-SUM($T125:AP125))&gt;=$K125*0.7,$K125*0.7,($CB125-SUM($T125:AP125)))</f>
        <v>0</v>
      </c>
      <c r="AR125" s="16">
        <f>IF(($CB125-SUM($T125:AQ125))&gt;=$K125*0.7,$K125*0.7,($CB125-SUM($T125:AQ125)))</f>
        <v>0</v>
      </c>
      <c r="AS125" s="16">
        <f>IF(($CB125-SUM($T125:AR125))&gt;=$K125*0.7,$K125*0.7,($CB125-SUM($T125:AR125)))</f>
        <v>0</v>
      </c>
      <c r="AT125" s="16">
        <f>IF(($CB125-SUM($T125:AS125))&gt;=$K125*0.7,$K125*0.7,($CB125-SUM($T125:AS125)))</f>
        <v>0</v>
      </c>
      <c r="AU125" s="16">
        <f>IF(($CB125-SUM($T125:AT125))&gt;=$K125*0.7,$K125*0.7,($CB125-SUM($T125:AT125)))</f>
        <v>0</v>
      </c>
      <c r="AV125" s="16">
        <f>IF(($CB125-SUM($T125:AU125))&gt;=$K125*0.7,$K125*0.7,($CB125-SUM($T125:AU125)))</f>
        <v>0</v>
      </c>
      <c r="AW125" s="182">
        <f t="shared" si="10"/>
        <v>5000</v>
      </c>
      <c r="AX125" s="182">
        <f>IF(LinkRpt!B$4=LinkRpt!B$2,VLOOKUP(LinkRpt!$A121,Rpt,LinkRpt!B$2+1),"")</f>
        <v>5000</v>
      </c>
      <c r="AY125" s="182">
        <f>IF(LinkRpt!C$4=LinkRpt!C$2,VLOOKUP(LinkRpt!$A121,Rpt,LinkRpt!C$2+1),"")</f>
        <v>0</v>
      </c>
      <c r="AZ125" s="182">
        <f>IF(LinkRpt!D$4=LinkRpt!D$2,VLOOKUP(LinkRpt!$A121,Rpt,LinkRpt!D$2+1),"")</f>
        <v>0</v>
      </c>
      <c r="BA125" s="182" t="str">
        <f>IF(LinkRpt!E$4=LinkRpt!E$2,VLOOKUP(LinkRpt!$A121,Rpt,LinkRpt!E$2+1),"")</f>
        <v/>
      </c>
      <c r="BB125" s="182">
        <f>IF(LinkRpt!F$4=LinkRpt!F$2,VLOOKUP(LinkRpt!$A121,Rpt,LinkRpt!F$2+1),"")</f>
        <v>0</v>
      </c>
      <c r="BC125" s="182">
        <f>IF(LinkRpt!G$4=LinkRpt!G$2,VLOOKUP(LinkRpt!$A121,Rpt,LinkRpt!G$2+1),"")</f>
        <v>0</v>
      </c>
      <c r="BD125" s="182">
        <f>IF(LinkRpt!H$4=LinkRpt!H$2,VLOOKUP(LinkRpt!$A121,Rpt,LinkRpt!H$2+1),"")</f>
        <v>0</v>
      </c>
      <c r="BE125" s="182" t="str">
        <f>IF(LinkRpt!I$4=LinkRpt!I$2,VLOOKUP(LinkRpt!$A121,Rpt,LinkRpt!I$2+1),"")</f>
        <v/>
      </c>
      <c r="BF125" s="182" t="str">
        <f>IF(LinkRpt!J$4=LinkRpt!J$2,VLOOKUP(LinkRpt!$A121,Rpt,LinkRpt!J$2+1),"")</f>
        <v/>
      </c>
      <c r="BG125" s="182" t="str">
        <f>IF(LinkRpt!K$4=LinkRpt!K$2,VLOOKUP(LinkRpt!$A121,Rpt,LinkRpt!K$2+1),"")</f>
        <v/>
      </c>
      <c r="BH125" s="182" t="str">
        <f>IF(LinkRpt!L$4=LinkRpt!L$2,VLOOKUP(LinkRpt!$A121,Rpt,LinkRpt!L$2+1),"")</f>
        <v/>
      </c>
      <c r="BI125" s="182" t="str">
        <f>IF(LinkRpt!M$4=LinkRpt!M$2,VLOOKUP(LinkRpt!$A121,Rpt,LinkRpt!M$2+1),"")</f>
        <v/>
      </c>
      <c r="BJ125" s="182" t="str">
        <f>IF(LinkRpt!N$4=LinkRpt!N$2,VLOOKUP(LinkRpt!$A121,Rpt,LinkRpt!N$2+1),"")</f>
        <v/>
      </c>
      <c r="BK125" s="182" t="str">
        <f>IF(LinkRpt!O$4=LinkRpt!O$2,VLOOKUP(LinkRpt!$A121,Rpt,LinkRpt!O$2+1),"")</f>
        <v/>
      </c>
      <c r="BL125" s="182" t="str">
        <f>IF(LinkRpt!P$4=LinkRpt!P$2,VLOOKUP(LinkRpt!$A121,Rpt,LinkRpt!P$2+1),"")</f>
        <v/>
      </c>
      <c r="BM125" s="182" t="str">
        <f>IF(LinkRpt!Q$4=LinkRpt!Q$2,VLOOKUP(LinkRpt!$A121,Rpt,LinkRpt!Q$2+1),"")</f>
        <v/>
      </c>
      <c r="BN125" s="182" t="str">
        <f>IF(LinkRpt!R$4=LinkRpt!R$2,VLOOKUP(LinkRpt!$A121,Rpt,LinkRpt!R$2+1),"")</f>
        <v/>
      </c>
      <c r="BO125" s="182" t="str">
        <f>IF(LinkRpt!S$4=LinkRpt!S$2,VLOOKUP(LinkRpt!$A121,Rpt,LinkRpt!S$2+1),"")</f>
        <v/>
      </c>
      <c r="BP125" s="182" t="str">
        <f>IF(LinkRpt!T$4=LinkRpt!T$2,VLOOKUP(LinkRpt!$A121,Rpt,LinkRpt!T$2+1),"")</f>
        <v/>
      </c>
      <c r="BQ125" s="182" t="str">
        <f>IF(LinkRpt!U$4=LinkRpt!U$2,VLOOKUP(LinkRpt!$A121,Rpt,LinkRpt!U$2+1),"")</f>
        <v/>
      </c>
      <c r="BR125" s="182" t="str">
        <f>IF(LinkRpt!V$4=LinkRpt!V$2,VLOOKUP(LinkRpt!$A121,Rpt,LinkRpt!V$2+1),"")</f>
        <v/>
      </c>
      <c r="BS125" s="182" t="str">
        <f>IF(LinkRpt!W$4=LinkRpt!W$2,VLOOKUP(LinkRpt!$A121,Rpt,LinkRpt!W$2+1),"")</f>
        <v/>
      </c>
      <c r="BT125" s="182" t="str">
        <f>IF(LinkRpt!X$4=LinkRpt!X$2,VLOOKUP(LinkRpt!$A121,Rpt,LinkRpt!X$2+1),"")</f>
        <v/>
      </c>
      <c r="BU125" s="182" t="str">
        <f>IF(LinkRpt!Y$4=LinkRpt!Y$2,VLOOKUP(LinkRpt!$A121,Rpt,LinkRpt!Y$2+1),"")</f>
        <v/>
      </c>
      <c r="BV125" s="182" t="str">
        <f>IF(LinkRpt!Z$4=LinkRpt!Z$2,VLOOKUP(LinkRpt!$A121,Rpt,LinkRpt!Z$2+1),"")</f>
        <v/>
      </c>
      <c r="BW125" s="182" t="str">
        <f>IF(LinkRpt!AA$4=LinkRpt!AA$2,VLOOKUP(LinkRpt!$A121,Rpt,LinkRpt!AA$2+1),"")</f>
        <v/>
      </c>
      <c r="BX125" s="182" t="str">
        <f>IF(LinkRpt!AB$4=LinkRpt!AB$2,VLOOKUP(LinkRpt!$A121,Rpt,LinkRpt!AB$2+1),"")</f>
        <v/>
      </c>
      <c r="BY125" s="182" t="str">
        <f>IF(LinkRpt!AC$4=LinkRpt!AC$2,VLOOKUP(LinkRpt!$A121,Rpt,LinkRpt!AC$2+1),"")</f>
        <v/>
      </c>
      <c r="BZ125" s="182" t="str">
        <f>IF(LinkRpt!AD$4=LinkRpt!AD$2,VLOOKUP(LinkRpt!$A121,Rpt,LinkRpt!AD$2+1),"")</f>
        <v/>
      </c>
      <c r="CA125" s="182" t="str">
        <f>IF(LinkRpt!AE$4=LinkRpt!AE$2,VLOOKUP(LinkRpt!$A121,Rpt,LinkRpt!AE$2+1),"")</f>
        <v/>
      </c>
      <c r="CB125" s="182">
        <f t="shared" si="15"/>
        <v>5000</v>
      </c>
      <c r="CC125" s="15">
        <v>1500</v>
      </c>
      <c r="CD125" s="16">
        <v>1500</v>
      </c>
      <c r="CE125" s="15">
        <v>500</v>
      </c>
      <c r="CF125" s="16">
        <v>500</v>
      </c>
      <c r="CG125" s="15"/>
      <c r="CH125" s="16"/>
      <c r="CI125" s="15">
        <v>6500</v>
      </c>
      <c r="CJ125" s="16">
        <v>0</v>
      </c>
      <c r="CK125" s="17"/>
      <c r="CL125" s="16"/>
      <c r="CM125" s="15"/>
      <c r="CN125" s="16"/>
      <c r="CO125" s="18"/>
      <c r="CP125" s="16"/>
      <c r="CQ125" s="18"/>
      <c r="CR125" s="16"/>
      <c r="CS125" s="18"/>
      <c r="CT125" s="16"/>
      <c r="CU125" s="18"/>
      <c r="CV125" s="16">
        <v>1500</v>
      </c>
      <c r="CW125" s="18"/>
      <c r="CX125" s="16"/>
      <c r="CY125" s="18"/>
      <c r="CZ125" s="16"/>
      <c r="DA125" s="18"/>
      <c r="DB125" s="16"/>
      <c r="DC125" s="18"/>
      <c r="DD125" s="16"/>
      <c r="DE125" s="18"/>
      <c r="DF125" s="16">
        <v>1500</v>
      </c>
      <c r="DG125" s="17"/>
      <c r="DH125" s="16"/>
      <c r="DI125" s="17"/>
      <c r="DJ125" s="16"/>
      <c r="DK125" s="82"/>
      <c r="DL125" s="85"/>
      <c r="DM125" s="16"/>
      <c r="DN125" s="85"/>
      <c r="DO125" s="16"/>
      <c r="DP125" s="85"/>
      <c r="DQ125" s="16"/>
      <c r="DR125" s="85"/>
      <c r="DS125" s="16"/>
      <c r="DT125" s="85"/>
      <c r="DU125" s="16"/>
      <c r="DV125" s="85"/>
      <c r="DW125" s="16"/>
      <c r="DX125" s="85"/>
      <c r="DY125" s="16"/>
      <c r="DZ125" s="85"/>
      <c r="EA125" s="16"/>
      <c r="EB125" s="85"/>
      <c r="EC125" s="16"/>
      <c r="ED125" s="85"/>
      <c r="EE125" s="16"/>
      <c r="EF125" s="85"/>
      <c r="EG125" s="16"/>
      <c r="EH125" s="17"/>
      <c r="EI125" s="16"/>
      <c r="EJ125" s="19"/>
      <c r="EK125" s="17"/>
      <c r="EL125" s="16"/>
      <c r="EM125" s="17"/>
      <c r="EN125" s="16"/>
      <c r="EO125" s="17"/>
      <c r="EP125" s="16"/>
      <c r="EQ125" s="17"/>
      <c r="ER125" s="16"/>
      <c r="ES125" s="17"/>
      <c r="ET125" s="16"/>
      <c r="EU125" s="17"/>
      <c r="EV125" s="16"/>
      <c r="EW125" s="15"/>
      <c r="EX125" s="16"/>
      <c r="EY125" s="15"/>
      <c r="EZ125" s="16"/>
      <c r="FA125" s="15"/>
      <c r="FB125" s="16"/>
      <c r="FC125" s="15"/>
      <c r="FD125" s="16"/>
      <c r="FE125" s="15"/>
      <c r="FF125" s="16"/>
      <c r="FG125" s="15"/>
      <c r="FH125" s="16"/>
      <c r="FI125" s="20">
        <f t="shared" si="11"/>
        <v>8500</v>
      </c>
      <c r="FJ125" s="20">
        <f t="shared" si="12"/>
        <v>5000</v>
      </c>
      <c r="FK125" s="21">
        <f t="shared" si="13"/>
        <v>3500</v>
      </c>
      <c r="FL125" s="1" t="str">
        <f t="shared" si="16"/>
        <v/>
      </c>
    </row>
    <row r="126" spans="1:168" ht="25.5" customHeight="1">
      <c r="A126" s="239">
        <v>2200118</v>
      </c>
      <c r="B126" s="25" t="s">
        <v>746</v>
      </c>
      <c r="C126" s="239" t="s">
        <v>747</v>
      </c>
      <c r="D126" s="9" t="s">
        <v>1414</v>
      </c>
      <c r="E126" s="9" t="s">
        <v>1411</v>
      </c>
      <c r="F126" s="83" t="s">
        <v>748</v>
      </c>
      <c r="G126" s="142"/>
      <c r="H126" s="84"/>
      <c r="I126" s="318"/>
      <c r="J126" s="84"/>
      <c r="K126" s="62">
        <v>6600</v>
      </c>
      <c r="L126" s="84" t="s">
        <v>1564</v>
      </c>
      <c r="M126" s="246">
        <f t="shared" si="9"/>
        <v>57080</v>
      </c>
      <c r="N126" s="14">
        <f t="shared" si="14"/>
        <v>5380</v>
      </c>
      <c r="O126" s="15">
        <v>1500</v>
      </c>
      <c r="P126" s="15">
        <v>1000</v>
      </c>
      <c r="Q126" s="15">
        <v>5000</v>
      </c>
      <c r="R126" s="15">
        <v>8000</v>
      </c>
      <c r="S126" s="182"/>
      <c r="T126" s="16">
        <v>1500</v>
      </c>
      <c r="U126" s="16">
        <v>1000</v>
      </c>
      <c r="V126" s="16">
        <v>5000</v>
      </c>
      <c r="W126" s="16">
        <v>8000</v>
      </c>
      <c r="X126" s="182"/>
      <c r="Y126" s="16">
        <f>IF(($CB126-SUM($T126:X126))&gt;=$K126*0.7,$K126*0.7,($CB126-SUM($T126:X126)))</f>
        <v>4620</v>
      </c>
      <c r="Z126" s="16">
        <f>IF(($CB126-SUM($T126:Y126))&gt;=$K126*0.7,$K126*0.7,($CB126-SUM($T126:Y126)))</f>
        <v>4620</v>
      </c>
      <c r="AA126" s="16">
        <f>IF(($CB126-SUM($T126:Z126))&gt;=$K126*0.7,$K126*0.7,($CB126-SUM($T126:Z126)))</f>
        <v>4620</v>
      </c>
      <c r="AB126" s="16">
        <f>IF(($CB126-SUM($T126:AA126))&gt;=$K126*0.7,$K126*0.7,($CB126-SUM($T126:AA126)))</f>
        <v>4620</v>
      </c>
      <c r="AC126" s="16">
        <f>IF(($CB126-SUM($T126:AB126))&gt;=$K126*0.7,$K126*0.7,($CB126-SUM($T126:AB126)))</f>
        <v>4620</v>
      </c>
      <c r="AD126" s="16">
        <f>IF(($CB126-SUM($T126:AC126))&gt;=$K126*0.7,$K126*0.7,($CB126-SUM($T126:AC126)))</f>
        <v>4620</v>
      </c>
      <c r="AE126" s="16">
        <f>IF(($CB126-SUM($T126:AD126))&gt;=$K126*0.7,$K126*0.7,($CB126-SUM($T126:AD126)))</f>
        <v>4620</v>
      </c>
      <c r="AF126" s="16">
        <f>IF(($CB126-SUM($T126:AE126))&gt;=$K126*0.7,$K126*0.7,($CB126-SUM($T126:AE126)))</f>
        <v>3860</v>
      </c>
      <c r="AG126" s="16">
        <f>IF(($CB126-SUM($T126:AF126))&gt;=$K126*0.7,$K126*0.7,($CB126-SUM($T126:AF126)))</f>
        <v>0</v>
      </c>
      <c r="AH126" s="16">
        <f>IF(($CB126-SUM($T126:AG126))&gt;=$K126*0.7,$K126*0.7,($CB126-SUM($T126:AG126)))</f>
        <v>0</v>
      </c>
      <c r="AI126" s="16">
        <f>IF(($CB126-SUM($T126:AH126))&gt;=$K126*0.7,$K126*0.7,($CB126-SUM($T126:AH126)))</f>
        <v>0</v>
      </c>
      <c r="AJ126" s="16">
        <f>IF(($CB126-SUM($T126:AI126))&gt;=$K126*0.7,$K126*0.7,($CB126-SUM($T126:AI126)))</f>
        <v>0</v>
      </c>
      <c r="AK126" s="16">
        <f>IF(($CB126-SUM($T126:AJ126))&gt;=$K126*0.7,$K126*0.7,($CB126-SUM($T126:AJ126)))</f>
        <v>0</v>
      </c>
      <c r="AL126" s="16">
        <f>IF(($CB126-SUM($T126:AK126))&gt;=$K126*0.7,$K126*0.7,($CB126-SUM($T126:AK126)))</f>
        <v>0</v>
      </c>
      <c r="AM126" s="16">
        <f>IF(($CB126-SUM($T126:AL126))&gt;=$K126*0.7,$K126*0.7,($CB126-SUM($T126:AL126)))</f>
        <v>0</v>
      </c>
      <c r="AN126" s="16">
        <f>IF(($CB126-SUM($T126:AM126))&gt;=$K126*0.7,$K126*0.7,($CB126-SUM($T126:AM126)))</f>
        <v>0</v>
      </c>
      <c r="AO126" s="16">
        <f>IF(($CB126-SUM($T126:AN126))&gt;=$K126*0.7,$K126*0.7,($CB126-SUM($T126:AN126)))</f>
        <v>0</v>
      </c>
      <c r="AP126" s="16">
        <f>IF(($CB126-SUM($T126:AO126))&gt;=$K126*0.7,$K126*0.7,($CB126-SUM($T126:AO126)))</f>
        <v>0</v>
      </c>
      <c r="AQ126" s="16">
        <f>IF(($CB126-SUM($T126:AP126))&gt;=$K126*0.7,$K126*0.7,($CB126-SUM($T126:AP126)))</f>
        <v>0</v>
      </c>
      <c r="AR126" s="16">
        <f>IF(($CB126-SUM($T126:AQ126))&gt;=$K126*0.7,$K126*0.7,($CB126-SUM($T126:AQ126)))</f>
        <v>0</v>
      </c>
      <c r="AS126" s="16">
        <f>IF(($CB126-SUM($T126:AR126))&gt;=$K126*0.7,$K126*0.7,($CB126-SUM($T126:AR126)))</f>
        <v>0</v>
      </c>
      <c r="AT126" s="16">
        <f>IF(($CB126-SUM($T126:AS126))&gt;=$K126*0.7,$K126*0.7,($CB126-SUM($T126:AS126)))</f>
        <v>0</v>
      </c>
      <c r="AU126" s="16">
        <f>IF(($CB126-SUM($T126:AT126))&gt;=$K126*0.7,$K126*0.7,($CB126-SUM($T126:AT126)))</f>
        <v>0</v>
      </c>
      <c r="AV126" s="16">
        <f>IF(($CB126-SUM($T126:AU126))&gt;=$K126*0.7,$K126*0.7,($CB126-SUM($T126:AU126)))</f>
        <v>0</v>
      </c>
      <c r="AW126" s="182">
        <f t="shared" si="10"/>
        <v>51700</v>
      </c>
      <c r="AX126" s="182">
        <f>IF(LinkRpt!B$4=LinkRpt!B$2,VLOOKUP(LinkRpt!$A122,Rpt,LinkRpt!B$2+1),"")</f>
        <v>38600</v>
      </c>
      <c r="AY126" s="182">
        <f>IF(LinkRpt!C$4=LinkRpt!C$2,VLOOKUP(LinkRpt!$A122,Rpt,LinkRpt!C$2+1),"")</f>
        <v>13100</v>
      </c>
      <c r="AZ126" s="182">
        <f>IF(LinkRpt!D$4=LinkRpt!D$2,VLOOKUP(LinkRpt!$A122,Rpt,LinkRpt!D$2+1),"")</f>
        <v>0</v>
      </c>
      <c r="BA126" s="182" t="str">
        <f>IF(LinkRpt!E$4=LinkRpt!E$2,VLOOKUP(LinkRpt!$A122,Rpt,LinkRpt!E$2+1),"")</f>
        <v/>
      </c>
      <c r="BB126" s="182">
        <f>IF(LinkRpt!F$4=LinkRpt!F$2,VLOOKUP(LinkRpt!$A122,Rpt,LinkRpt!F$2+1),"")</f>
        <v>0</v>
      </c>
      <c r="BC126" s="182">
        <f>IF(LinkRpt!G$4=LinkRpt!G$2,VLOOKUP(LinkRpt!$A122,Rpt,LinkRpt!G$2+1),"")</f>
        <v>0</v>
      </c>
      <c r="BD126" s="182">
        <f>IF(LinkRpt!H$4=LinkRpt!H$2,VLOOKUP(LinkRpt!$A122,Rpt,LinkRpt!H$2+1),"")</f>
        <v>0</v>
      </c>
      <c r="BE126" s="182" t="str">
        <f>IF(LinkRpt!I$4=LinkRpt!I$2,VLOOKUP(LinkRpt!$A122,Rpt,LinkRpt!I$2+1),"")</f>
        <v/>
      </c>
      <c r="BF126" s="182" t="str">
        <f>IF(LinkRpt!J$4=LinkRpt!J$2,VLOOKUP(LinkRpt!$A122,Rpt,LinkRpt!J$2+1),"")</f>
        <v/>
      </c>
      <c r="BG126" s="182" t="str">
        <f>IF(LinkRpt!K$4=LinkRpt!K$2,VLOOKUP(LinkRpt!$A122,Rpt,LinkRpt!K$2+1),"")</f>
        <v/>
      </c>
      <c r="BH126" s="182" t="str">
        <f>IF(LinkRpt!L$4=LinkRpt!L$2,VLOOKUP(LinkRpt!$A122,Rpt,LinkRpt!L$2+1),"")</f>
        <v/>
      </c>
      <c r="BI126" s="182" t="str">
        <f>IF(LinkRpt!M$4=LinkRpt!M$2,VLOOKUP(LinkRpt!$A122,Rpt,LinkRpt!M$2+1),"")</f>
        <v/>
      </c>
      <c r="BJ126" s="182" t="str">
        <f>IF(LinkRpt!N$4=LinkRpt!N$2,VLOOKUP(LinkRpt!$A122,Rpt,LinkRpt!N$2+1),"")</f>
        <v/>
      </c>
      <c r="BK126" s="182" t="str">
        <f>IF(LinkRpt!O$4=LinkRpt!O$2,VLOOKUP(LinkRpt!$A122,Rpt,LinkRpt!O$2+1),"")</f>
        <v/>
      </c>
      <c r="BL126" s="182" t="str">
        <f>IF(LinkRpt!P$4=LinkRpt!P$2,VLOOKUP(LinkRpt!$A122,Rpt,LinkRpt!P$2+1),"")</f>
        <v/>
      </c>
      <c r="BM126" s="182" t="str">
        <f>IF(LinkRpt!Q$4=LinkRpt!Q$2,VLOOKUP(LinkRpt!$A122,Rpt,LinkRpt!Q$2+1),"")</f>
        <v/>
      </c>
      <c r="BN126" s="182" t="str">
        <f>IF(LinkRpt!R$4=LinkRpt!R$2,VLOOKUP(LinkRpt!$A122,Rpt,LinkRpt!R$2+1),"")</f>
        <v/>
      </c>
      <c r="BO126" s="182" t="str">
        <f>IF(LinkRpt!S$4=LinkRpt!S$2,VLOOKUP(LinkRpt!$A122,Rpt,LinkRpt!S$2+1),"")</f>
        <v/>
      </c>
      <c r="BP126" s="182" t="str">
        <f>IF(LinkRpt!T$4=LinkRpt!T$2,VLOOKUP(LinkRpt!$A122,Rpt,LinkRpt!T$2+1),"")</f>
        <v/>
      </c>
      <c r="BQ126" s="182" t="str">
        <f>IF(LinkRpt!U$4=LinkRpt!U$2,VLOOKUP(LinkRpt!$A122,Rpt,LinkRpt!U$2+1),"")</f>
        <v/>
      </c>
      <c r="BR126" s="182" t="str">
        <f>IF(LinkRpt!V$4=LinkRpt!V$2,VLOOKUP(LinkRpt!$A122,Rpt,LinkRpt!V$2+1),"")</f>
        <v/>
      </c>
      <c r="BS126" s="182" t="str">
        <f>IF(LinkRpt!W$4=LinkRpt!W$2,VLOOKUP(LinkRpt!$A122,Rpt,LinkRpt!W$2+1),"")</f>
        <v/>
      </c>
      <c r="BT126" s="182" t="str">
        <f>IF(LinkRpt!X$4=LinkRpt!X$2,VLOOKUP(LinkRpt!$A122,Rpt,LinkRpt!X$2+1),"")</f>
        <v/>
      </c>
      <c r="BU126" s="182" t="str">
        <f>IF(LinkRpt!Y$4=LinkRpt!Y$2,VLOOKUP(LinkRpt!$A122,Rpt,LinkRpt!Y$2+1),"")</f>
        <v/>
      </c>
      <c r="BV126" s="182" t="str">
        <f>IF(LinkRpt!Z$4=LinkRpt!Z$2,VLOOKUP(LinkRpt!$A122,Rpt,LinkRpt!Z$2+1),"")</f>
        <v/>
      </c>
      <c r="BW126" s="182" t="str">
        <f>IF(LinkRpt!AA$4=LinkRpt!AA$2,VLOOKUP(LinkRpt!$A122,Rpt,LinkRpt!AA$2+1),"")</f>
        <v/>
      </c>
      <c r="BX126" s="182" t="str">
        <f>IF(LinkRpt!AB$4=LinkRpt!AB$2,VLOOKUP(LinkRpt!$A122,Rpt,LinkRpt!AB$2+1),"")</f>
        <v/>
      </c>
      <c r="BY126" s="182" t="str">
        <f>IF(LinkRpt!AC$4=LinkRpt!AC$2,VLOOKUP(LinkRpt!$A122,Rpt,LinkRpt!AC$2+1),"")</f>
        <v/>
      </c>
      <c r="BZ126" s="182" t="str">
        <f>IF(LinkRpt!AD$4=LinkRpt!AD$2,VLOOKUP(LinkRpt!$A122,Rpt,LinkRpt!AD$2+1),"")</f>
        <v/>
      </c>
      <c r="CA126" s="182" t="str">
        <f>IF(LinkRpt!AE$4=LinkRpt!AE$2,VLOOKUP(LinkRpt!$A122,Rpt,LinkRpt!AE$2+1),"")</f>
        <v/>
      </c>
      <c r="CB126" s="182">
        <f t="shared" si="15"/>
        <v>51700</v>
      </c>
      <c r="CC126" s="15">
        <v>1500</v>
      </c>
      <c r="CD126" s="16">
        <v>1500</v>
      </c>
      <c r="CE126" s="15">
        <v>1000</v>
      </c>
      <c r="CF126" s="16">
        <v>1000</v>
      </c>
      <c r="CG126" s="15">
        <v>5000</v>
      </c>
      <c r="CH126" s="16">
        <v>5000</v>
      </c>
      <c r="CI126" s="15">
        <v>8000</v>
      </c>
      <c r="CJ126" s="16">
        <v>8000</v>
      </c>
      <c r="CK126" s="15"/>
      <c r="CL126" s="16"/>
      <c r="CM126" s="18">
        <v>4620</v>
      </c>
      <c r="CN126" s="90">
        <v>4620</v>
      </c>
      <c r="CO126" s="18">
        <v>4620</v>
      </c>
      <c r="CP126" s="16">
        <v>4620</v>
      </c>
      <c r="CQ126" s="18">
        <v>4620</v>
      </c>
      <c r="CR126" s="16">
        <v>4620</v>
      </c>
      <c r="CS126" s="18">
        <v>4620</v>
      </c>
      <c r="CT126" s="16">
        <v>4620</v>
      </c>
      <c r="CU126" s="18">
        <v>4620</v>
      </c>
      <c r="CV126" s="16"/>
      <c r="CW126" s="18">
        <v>4620</v>
      </c>
      <c r="CX126" s="16">
        <v>4620</v>
      </c>
      <c r="CY126" s="18">
        <v>4620</v>
      </c>
      <c r="CZ126" s="16"/>
      <c r="DA126" s="18">
        <v>4620</v>
      </c>
      <c r="DB126" s="16"/>
      <c r="DC126" s="18">
        <v>4620</v>
      </c>
      <c r="DD126" s="16"/>
      <c r="DE126" s="85"/>
      <c r="DF126" s="16"/>
      <c r="DG126" s="85"/>
      <c r="DH126" s="16"/>
      <c r="DI126" s="85"/>
      <c r="DJ126" s="16"/>
      <c r="DK126" s="82"/>
      <c r="DL126" s="85"/>
      <c r="DM126" s="16"/>
      <c r="DN126" s="85"/>
      <c r="DO126" s="16"/>
      <c r="DP126" s="85"/>
      <c r="DQ126" s="16"/>
      <c r="DR126" s="85"/>
      <c r="DS126" s="16"/>
      <c r="DT126" s="85"/>
      <c r="DU126" s="16"/>
      <c r="DV126" s="85"/>
      <c r="DW126" s="16"/>
      <c r="DX126" s="85"/>
      <c r="DY126" s="16"/>
      <c r="DZ126" s="85"/>
      <c r="EA126" s="16"/>
      <c r="EB126" s="85"/>
      <c r="EC126" s="16"/>
      <c r="ED126" s="85"/>
      <c r="EE126" s="16"/>
      <c r="EF126" s="85"/>
      <c r="EG126" s="16"/>
      <c r="EH126" s="17"/>
      <c r="EI126" s="16"/>
      <c r="EJ126" s="19"/>
      <c r="EK126" s="17"/>
      <c r="EL126" s="16"/>
      <c r="EM126" s="17"/>
      <c r="EN126" s="16"/>
      <c r="EO126" s="17"/>
      <c r="EP126" s="16"/>
      <c r="EQ126" s="17"/>
      <c r="ER126" s="16"/>
      <c r="ES126" s="17"/>
      <c r="ET126" s="16"/>
      <c r="EU126" s="17"/>
      <c r="EV126" s="16"/>
      <c r="EW126" s="15"/>
      <c r="EX126" s="16"/>
      <c r="EY126" s="15"/>
      <c r="EZ126" s="16"/>
      <c r="FA126" s="15"/>
      <c r="FB126" s="16"/>
      <c r="FC126" s="15"/>
      <c r="FD126" s="16"/>
      <c r="FE126" s="15"/>
      <c r="FF126" s="16"/>
      <c r="FG126" s="15"/>
      <c r="FH126" s="16"/>
      <c r="FI126" s="20">
        <f t="shared" si="11"/>
        <v>57080</v>
      </c>
      <c r="FJ126" s="20">
        <f t="shared" si="12"/>
        <v>38600</v>
      </c>
      <c r="FK126" s="21">
        <f t="shared" si="13"/>
        <v>18480</v>
      </c>
      <c r="FL126" s="1" t="str">
        <f t="shared" si="16"/>
        <v>X</v>
      </c>
    </row>
    <row r="127" spans="1:168" ht="25.5" customHeight="1">
      <c r="A127" s="239">
        <v>2200119</v>
      </c>
      <c r="B127" s="25" t="s">
        <v>749</v>
      </c>
      <c r="C127" s="239" t="s">
        <v>750</v>
      </c>
      <c r="D127" s="9" t="s">
        <v>1414</v>
      </c>
      <c r="E127" s="9" t="s">
        <v>1411</v>
      </c>
      <c r="F127" s="83" t="s">
        <v>751</v>
      </c>
      <c r="G127" s="140"/>
      <c r="H127" s="100"/>
      <c r="I127" s="318"/>
      <c r="J127" s="100"/>
      <c r="K127" s="62">
        <v>6600</v>
      </c>
      <c r="L127" s="84" t="s">
        <v>1564</v>
      </c>
      <c r="M127" s="246">
        <f t="shared" si="9"/>
        <v>57080</v>
      </c>
      <c r="N127" s="14">
        <f t="shared" si="14"/>
        <v>0</v>
      </c>
      <c r="O127" s="15">
        <v>1500</v>
      </c>
      <c r="P127" s="15">
        <v>1000</v>
      </c>
      <c r="Q127" s="15">
        <v>5000</v>
      </c>
      <c r="R127" s="15">
        <v>8000</v>
      </c>
      <c r="S127" s="182"/>
      <c r="T127" s="16">
        <v>1500</v>
      </c>
      <c r="U127" s="16">
        <v>1000</v>
      </c>
      <c r="V127" s="16">
        <v>5000</v>
      </c>
      <c r="W127" s="16">
        <v>8000</v>
      </c>
      <c r="X127" s="182"/>
      <c r="Y127" s="16">
        <f>IF(($CB127-SUM($T127:X127))&gt;=$K127*0.7,$K127*0.7,($CB127-SUM($T127:X127)))</f>
        <v>4620</v>
      </c>
      <c r="Z127" s="16">
        <f>IF(($CB127-SUM($T127:Y127))&gt;=$K127*0.7,$K127*0.7,($CB127-SUM($T127:Y127)))</f>
        <v>4620</v>
      </c>
      <c r="AA127" s="16">
        <f>IF(($CB127-SUM($T127:Z127))&gt;=$K127*0.7,$K127*0.7,($CB127-SUM($T127:Z127)))</f>
        <v>4620</v>
      </c>
      <c r="AB127" s="16">
        <f>IF(($CB127-SUM($T127:AA127))&gt;=$K127*0.7,$K127*0.7,($CB127-SUM($T127:AA127)))</f>
        <v>4620</v>
      </c>
      <c r="AC127" s="16">
        <f>IF(($CB127-SUM($T127:AB127))&gt;=$K127*0.7,$K127*0.7,($CB127-SUM($T127:AB127)))</f>
        <v>4620</v>
      </c>
      <c r="AD127" s="16">
        <f>IF(($CB127-SUM($T127:AC127))&gt;=$K127*0.7,$K127*0.7,($CB127-SUM($T127:AC127)))</f>
        <v>4620</v>
      </c>
      <c r="AE127" s="16">
        <f>IF(($CB127-SUM($T127:AD127))&gt;=$K127*0.7,$K127*0.7,($CB127-SUM($T127:AD127)))</f>
        <v>4620</v>
      </c>
      <c r="AF127" s="16">
        <f>IF(($CB127-SUM($T127:AE127))&gt;=$K127*0.7,$K127*0.7,($CB127-SUM($T127:AE127)))</f>
        <v>4620</v>
      </c>
      <c r="AG127" s="16">
        <f>IF(($CB127-SUM($T127:AF127))&gt;=$K127*0.7,$K127*0.7,($CB127-SUM($T127:AF127)))</f>
        <v>4620</v>
      </c>
      <c r="AH127" s="16">
        <f>IF(($CB127-SUM($T127:AG127))&gt;=$K127*0.7,$K127*0.7,($CB127-SUM($T127:AG127)))</f>
        <v>0</v>
      </c>
      <c r="AI127" s="16">
        <f>IF(($CB127-SUM($T127:AH127))&gt;=$K127*0.7,$K127*0.7,($CB127-SUM($T127:AH127)))</f>
        <v>0</v>
      </c>
      <c r="AJ127" s="16">
        <f>IF(($CB127-SUM($T127:AI127))&gt;=$K127*0.7,$K127*0.7,($CB127-SUM($T127:AI127)))</f>
        <v>0</v>
      </c>
      <c r="AK127" s="16">
        <f>IF(($CB127-SUM($T127:AJ127))&gt;=$K127*0.7,$K127*0.7,($CB127-SUM($T127:AJ127)))</f>
        <v>0</v>
      </c>
      <c r="AL127" s="16">
        <f>IF(($CB127-SUM($T127:AK127))&gt;=$K127*0.7,$K127*0.7,($CB127-SUM($T127:AK127)))</f>
        <v>0</v>
      </c>
      <c r="AM127" s="16">
        <f>IF(($CB127-SUM($T127:AL127))&gt;=$K127*0.7,$K127*0.7,($CB127-SUM($T127:AL127)))</f>
        <v>0</v>
      </c>
      <c r="AN127" s="16">
        <f>IF(($CB127-SUM($T127:AM127))&gt;=$K127*0.7,$K127*0.7,($CB127-SUM($T127:AM127)))</f>
        <v>0</v>
      </c>
      <c r="AO127" s="16">
        <f>IF(($CB127-SUM($T127:AN127))&gt;=$K127*0.7,$K127*0.7,($CB127-SUM($T127:AN127)))</f>
        <v>0</v>
      </c>
      <c r="AP127" s="16">
        <f>IF(($CB127-SUM($T127:AO127))&gt;=$K127*0.7,$K127*0.7,($CB127-SUM($T127:AO127)))</f>
        <v>0</v>
      </c>
      <c r="AQ127" s="16">
        <f>IF(($CB127-SUM($T127:AP127))&gt;=$K127*0.7,$K127*0.7,($CB127-SUM($T127:AP127)))</f>
        <v>0</v>
      </c>
      <c r="AR127" s="16">
        <f>IF(($CB127-SUM($T127:AQ127))&gt;=$K127*0.7,$K127*0.7,($CB127-SUM($T127:AQ127)))</f>
        <v>0</v>
      </c>
      <c r="AS127" s="16">
        <f>IF(($CB127-SUM($T127:AR127))&gt;=$K127*0.7,$K127*0.7,($CB127-SUM($T127:AR127)))</f>
        <v>0</v>
      </c>
      <c r="AT127" s="16">
        <f>IF(($CB127-SUM($T127:AS127))&gt;=$K127*0.7,$K127*0.7,($CB127-SUM($T127:AS127)))</f>
        <v>0</v>
      </c>
      <c r="AU127" s="16">
        <f>IF(($CB127-SUM($T127:AT127))&gt;=$K127*0.7,$K127*0.7,($CB127-SUM($T127:AT127)))</f>
        <v>0</v>
      </c>
      <c r="AV127" s="16">
        <f>IF(($CB127-SUM($T127:AU127))&gt;=$K127*0.7,$K127*0.7,($CB127-SUM($T127:AU127)))</f>
        <v>0</v>
      </c>
      <c r="AW127" s="182">
        <f t="shared" si="10"/>
        <v>57080</v>
      </c>
      <c r="AX127" s="182">
        <f>IF(LinkRpt!B$4=LinkRpt!B$2,VLOOKUP(LinkRpt!$A123,Rpt,LinkRpt!B$2+1),"")</f>
        <v>57080</v>
      </c>
      <c r="AY127" s="182">
        <f>IF(LinkRpt!C$4=LinkRpt!C$2,VLOOKUP(LinkRpt!$A123,Rpt,LinkRpt!C$2+1),"")</f>
        <v>0</v>
      </c>
      <c r="AZ127" s="182">
        <f>IF(LinkRpt!D$4=LinkRpt!D$2,VLOOKUP(LinkRpt!$A123,Rpt,LinkRpt!D$2+1),"")</f>
        <v>0</v>
      </c>
      <c r="BA127" s="182" t="str">
        <f>IF(LinkRpt!E$4=LinkRpt!E$2,VLOOKUP(LinkRpt!$A123,Rpt,LinkRpt!E$2+1),"")</f>
        <v/>
      </c>
      <c r="BB127" s="182">
        <f>IF(LinkRpt!F$4=LinkRpt!F$2,VLOOKUP(LinkRpt!$A123,Rpt,LinkRpt!F$2+1),"")</f>
        <v>0</v>
      </c>
      <c r="BC127" s="182">
        <f>IF(LinkRpt!G$4=LinkRpt!G$2,VLOOKUP(LinkRpt!$A123,Rpt,LinkRpt!G$2+1),"")</f>
        <v>0</v>
      </c>
      <c r="BD127" s="182">
        <f>IF(LinkRpt!H$4=LinkRpt!H$2,VLOOKUP(LinkRpt!$A123,Rpt,LinkRpt!H$2+1),"")</f>
        <v>0</v>
      </c>
      <c r="BE127" s="182" t="str">
        <f>IF(LinkRpt!I$4=LinkRpt!I$2,VLOOKUP(LinkRpt!$A123,Rpt,LinkRpt!I$2+1),"")</f>
        <v/>
      </c>
      <c r="BF127" s="182" t="str">
        <f>IF(LinkRpt!J$4=LinkRpt!J$2,VLOOKUP(LinkRpt!$A123,Rpt,LinkRpt!J$2+1),"")</f>
        <v/>
      </c>
      <c r="BG127" s="182" t="str">
        <f>IF(LinkRpt!K$4=LinkRpt!K$2,VLOOKUP(LinkRpt!$A123,Rpt,LinkRpt!K$2+1),"")</f>
        <v/>
      </c>
      <c r="BH127" s="182" t="str">
        <f>IF(LinkRpt!L$4=LinkRpt!L$2,VLOOKUP(LinkRpt!$A123,Rpt,LinkRpt!L$2+1),"")</f>
        <v/>
      </c>
      <c r="BI127" s="182" t="str">
        <f>IF(LinkRpt!M$4=LinkRpt!M$2,VLOOKUP(LinkRpt!$A123,Rpt,LinkRpt!M$2+1),"")</f>
        <v/>
      </c>
      <c r="BJ127" s="182" t="str">
        <f>IF(LinkRpt!N$4=LinkRpt!N$2,VLOOKUP(LinkRpt!$A123,Rpt,LinkRpt!N$2+1),"")</f>
        <v/>
      </c>
      <c r="BK127" s="182" t="str">
        <f>IF(LinkRpt!O$4=LinkRpt!O$2,VLOOKUP(LinkRpt!$A123,Rpt,LinkRpt!O$2+1),"")</f>
        <v/>
      </c>
      <c r="BL127" s="182" t="str">
        <f>IF(LinkRpt!P$4=LinkRpt!P$2,VLOOKUP(LinkRpt!$A123,Rpt,LinkRpt!P$2+1),"")</f>
        <v/>
      </c>
      <c r="BM127" s="182" t="str">
        <f>IF(LinkRpt!Q$4=LinkRpt!Q$2,VLOOKUP(LinkRpt!$A123,Rpt,LinkRpt!Q$2+1),"")</f>
        <v/>
      </c>
      <c r="BN127" s="182" t="str">
        <f>IF(LinkRpt!R$4=LinkRpt!R$2,VLOOKUP(LinkRpt!$A123,Rpt,LinkRpt!R$2+1),"")</f>
        <v/>
      </c>
      <c r="BO127" s="182" t="str">
        <f>IF(LinkRpt!S$4=LinkRpt!S$2,VLOOKUP(LinkRpt!$A123,Rpt,LinkRpt!S$2+1),"")</f>
        <v/>
      </c>
      <c r="BP127" s="182" t="str">
        <f>IF(LinkRpt!T$4=LinkRpt!T$2,VLOOKUP(LinkRpt!$A123,Rpt,LinkRpt!T$2+1),"")</f>
        <v/>
      </c>
      <c r="BQ127" s="182" t="str">
        <f>IF(LinkRpt!U$4=LinkRpt!U$2,VLOOKUP(LinkRpt!$A123,Rpt,LinkRpt!U$2+1),"")</f>
        <v/>
      </c>
      <c r="BR127" s="182" t="str">
        <f>IF(LinkRpt!V$4=LinkRpt!V$2,VLOOKUP(LinkRpt!$A123,Rpt,LinkRpt!V$2+1),"")</f>
        <v/>
      </c>
      <c r="BS127" s="182" t="str">
        <f>IF(LinkRpt!W$4=LinkRpt!W$2,VLOOKUP(LinkRpt!$A123,Rpt,LinkRpt!W$2+1),"")</f>
        <v/>
      </c>
      <c r="BT127" s="182" t="str">
        <f>IF(LinkRpt!X$4=LinkRpt!X$2,VLOOKUP(LinkRpt!$A123,Rpt,LinkRpt!X$2+1),"")</f>
        <v/>
      </c>
      <c r="BU127" s="182" t="str">
        <f>IF(LinkRpt!Y$4=LinkRpt!Y$2,VLOOKUP(LinkRpt!$A123,Rpt,LinkRpt!Y$2+1),"")</f>
        <v/>
      </c>
      <c r="BV127" s="182" t="str">
        <f>IF(LinkRpt!Z$4=LinkRpt!Z$2,VLOOKUP(LinkRpt!$A123,Rpt,LinkRpt!Z$2+1),"")</f>
        <v/>
      </c>
      <c r="BW127" s="182" t="str">
        <f>IF(LinkRpt!AA$4=LinkRpt!AA$2,VLOOKUP(LinkRpt!$A123,Rpt,LinkRpt!AA$2+1),"")</f>
        <v/>
      </c>
      <c r="BX127" s="182" t="str">
        <f>IF(LinkRpt!AB$4=LinkRpt!AB$2,VLOOKUP(LinkRpt!$A123,Rpt,LinkRpt!AB$2+1),"")</f>
        <v/>
      </c>
      <c r="BY127" s="182" t="str">
        <f>IF(LinkRpt!AC$4=LinkRpt!AC$2,VLOOKUP(LinkRpt!$A123,Rpt,LinkRpt!AC$2+1),"")</f>
        <v/>
      </c>
      <c r="BZ127" s="182" t="str">
        <f>IF(LinkRpt!AD$4=LinkRpt!AD$2,VLOOKUP(LinkRpt!$A123,Rpt,LinkRpt!AD$2+1),"")</f>
        <v/>
      </c>
      <c r="CA127" s="182" t="str">
        <f>IF(LinkRpt!AE$4=LinkRpt!AE$2,VLOOKUP(LinkRpt!$A123,Rpt,LinkRpt!AE$2+1),"")</f>
        <v/>
      </c>
      <c r="CB127" s="182">
        <f t="shared" si="15"/>
        <v>57080</v>
      </c>
      <c r="CC127" s="15">
        <v>1500</v>
      </c>
      <c r="CD127" s="16">
        <v>1500</v>
      </c>
      <c r="CE127" s="15">
        <v>1000</v>
      </c>
      <c r="CF127" s="16">
        <v>1000</v>
      </c>
      <c r="CG127" s="15">
        <v>5000</v>
      </c>
      <c r="CH127" s="16">
        <v>5000</v>
      </c>
      <c r="CI127" s="15">
        <v>8000</v>
      </c>
      <c r="CJ127" s="16">
        <f>1500+0</f>
        <v>1500</v>
      </c>
      <c r="CK127" s="15"/>
      <c r="CL127" s="16"/>
      <c r="CM127" s="18">
        <v>4620</v>
      </c>
      <c r="CN127" s="16">
        <v>4620</v>
      </c>
      <c r="CO127" s="18">
        <v>4620</v>
      </c>
      <c r="CP127" s="16">
        <v>11120</v>
      </c>
      <c r="CQ127" s="18">
        <v>4620</v>
      </c>
      <c r="CR127" s="16">
        <v>4620</v>
      </c>
      <c r="CS127" s="18">
        <v>4620</v>
      </c>
      <c r="CT127" s="16">
        <v>4620</v>
      </c>
      <c r="CU127" s="18">
        <v>4620</v>
      </c>
      <c r="CV127" s="16"/>
      <c r="CW127" s="18">
        <v>4620</v>
      </c>
      <c r="CX127" s="16">
        <v>4620</v>
      </c>
      <c r="CY127" s="18">
        <v>4620</v>
      </c>
      <c r="CZ127" s="16"/>
      <c r="DA127" s="18">
        <v>4620</v>
      </c>
      <c r="DB127" s="16">
        <v>13860</v>
      </c>
      <c r="DC127" s="18">
        <v>4620</v>
      </c>
      <c r="DD127" s="16">
        <v>4620</v>
      </c>
      <c r="DE127" s="85"/>
      <c r="DF127" s="16"/>
      <c r="DG127" s="85"/>
      <c r="DH127" s="16"/>
      <c r="DI127" s="85"/>
      <c r="DJ127" s="16"/>
      <c r="DK127" s="82"/>
      <c r="DL127" s="85"/>
      <c r="DM127" s="16"/>
      <c r="DN127" s="85"/>
      <c r="DO127" s="16"/>
      <c r="DP127" s="85"/>
      <c r="DQ127" s="16"/>
      <c r="DR127" s="85"/>
      <c r="DS127" s="16"/>
      <c r="DT127" s="85"/>
      <c r="DU127" s="16"/>
      <c r="DV127" s="85"/>
      <c r="DW127" s="16"/>
      <c r="DX127" s="85"/>
      <c r="DY127" s="16"/>
      <c r="DZ127" s="85"/>
      <c r="EA127" s="16"/>
      <c r="EB127" s="85"/>
      <c r="EC127" s="16"/>
      <c r="ED127" s="85"/>
      <c r="EE127" s="16"/>
      <c r="EF127" s="85"/>
      <c r="EG127" s="16"/>
      <c r="EH127" s="17"/>
      <c r="EI127" s="16"/>
      <c r="EJ127" s="19"/>
      <c r="EK127" s="17"/>
      <c r="EL127" s="16"/>
      <c r="EM127" s="17"/>
      <c r="EN127" s="16"/>
      <c r="EO127" s="17"/>
      <c r="EP127" s="16"/>
      <c r="EQ127" s="17"/>
      <c r="ER127" s="16"/>
      <c r="ES127" s="17"/>
      <c r="ET127" s="16"/>
      <c r="EU127" s="17"/>
      <c r="EV127" s="16"/>
      <c r="EW127" s="15"/>
      <c r="EX127" s="16"/>
      <c r="EY127" s="15"/>
      <c r="EZ127" s="16"/>
      <c r="FA127" s="15"/>
      <c r="FB127" s="16"/>
      <c r="FC127" s="15"/>
      <c r="FD127" s="16"/>
      <c r="FE127" s="15"/>
      <c r="FF127" s="16"/>
      <c r="FG127" s="15"/>
      <c r="FH127" s="16"/>
      <c r="FI127" s="20">
        <f t="shared" si="11"/>
        <v>57080</v>
      </c>
      <c r="FJ127" s="20">
        <f t="shared" si="12"/>
        <v>57080</v>
      </c>
      <c r="FK127" s="21">
        <f t="shared" si="13"/>
        <v>0</v>
      </c>
      <c r="FL127" s="1" t="str">
        <f t="shared" si="16"/>
        <v/>
      </c>
    </row>
    <row r="128" spans="1:168" ht="25.5" customHeight="1">
      <c r="A128" s="239">
        <v>2200120</v>
      </c>
      <c r="B128" s="25" t="s">
        <v>203</v>
      </c>
      <c r="C128" s="239" t="s">
        <v>204</v>
      </c>
      <c r="D128" s="9" t="s">
        <v>1414</v>
      </c>
      <c r="E128" s="9" t="s">
        <v>1412</v>
      </c>
      <c r="F128" s="10" t="s">
        <v>205</v>
      </c>
      <c r="G128" s="22"/>
      <c r="H128" s="84" t="s">
        <v>1422</v>
      </c>
      <c r="I128" s="318"/>
      <c r="J128" s="84"/>
      <c r="K128" s="12">
        <v>3300</v>
      </c>
      <c r="L128" s="23" t="s">
        <v>1564</v>
      </c>
      <c r="M128" s="246">
        <f t="shared" si="9"/>
        <v>36290</v>
      </c>
      <c r="N128" s="14">
        <f t="shared" si="14"/>
        <v>0</v>
      </c>
      <c r="O128" s="15">
        <v>1500</v>
      </c>
      <c r="P128" s="15">
        <v>1000</v>
      </c>
      <c r="Q128" s="15">
        <v>5000</v>
      </c>
      <c r="R128" s="15">
        <v>8000</v>
      </c>
      <c r="S128" s="182"/>
      <c r="T128" s="16">
        <v>1500</v>
      </c>
      <c r="U128" s="16">
        <v>1000</v>
      </c>
      <c r="V128" s="16">
        <v>5000</v>
      </c>
      <c r="W128" s="16">
        <v>8000</v>
      </c>
      <c r="X128" s="182"/>
      <c r="Y128" s="16">
        <f>IF(($CB128-SUM($T128:X128))&gt;=$K128*0.7,$K128*0.7,($CB128-SUM($T128:X128)))</f>
        <v>2310</v>
      </c>
      <c r="Z128" s="16">
        <f>IF(($CB128-SUM($T128:Y128))&gt;=$K128*0.7,$K128*0.7,($CB128-SUM($T128:Y128)))</f>
        <v>2310</v>
      </c>
      <c r="AA128" s="16">
        <f>IF(($CB128-SUM($T128:Z128))&gt;=$K128*0.7,$K128*0.7,($CB128-SUM($T128:Z128)))</f>
        <v>2310</v>
      </c>
      <c r="AB128" s="16">
        <f>IF(($CB128-SUM($T128:AA128))&gt;=$K128*0.7,$K128*0.7,($CB128-SUM($T128:AA128)))</f>
        <v>2310</v>
      </c>
      <c r="AC128" s="16">
        <f>IF(($CB128-SUM($T128:AB128))&gt;=$K128*0.7,$K128*0.7,($CB128-SUM($T128:AB128)))</f>
        <v>2310</v>
      </c>
      <c r="AD128" s="16">
        <f>IF(($CB128-SUM($T128:AC128))&gt;=$K128*0.7,$K128*0.7,($CB128-SUM($T128:AC128)))</f>
        <v>2310</v>
      </c>
      <c r="AE128" s="16">
        <f>IF(($CB128-SUM($T128:AD128))&gt;=$K128*0.7,$K128*0.7,($CB128-SUM($T128:AD128)))</f>
        <v>2310</v>
      </c>
      <c r="AF128" s="16">
        <f>IF(($CB128-SUM($T128:AE128))&gt;=$K128*0.7,$K128*0.7,($CB128-SUM($T128:AE128)))</f>
        <v>2310</v>
      </c>
      <c r="AG128" s="16">
        <f>IF(($CB128-SUM($T128:AF128))&gt;=$K128*0.7,$K128*0.7,($CB128-SUM($T128:AF128)))</f>
        <v>2310</v>
      </c>
      <c r="AH128" s="16">
        <f>IF(($CB128-SUM($T128:AG128))&gt;=$K128*0.7,$K128*0.7,($CB128-SUM($T128:AG128)))</f>
        <v>0</v>
      </c>
      <c r="AI128" s="16">
        <f>IF(($CB128-SUM($T128:AH128))&gt;=$K128*0.7,$K128*0.7,($CB128-SUM($T128:AH128)))</f>
        <v>0</v>
      </c>
      <c r="AJ128" s="16">
        <f>IF(($CB128-SUM($T128:AI128))&gt;=$K128*0.7,$K128*0.7,($CB128-SUM($T128:AI128)))</f>
        <v>0</v>
      </c>
      <c r="AK128" s="16">
        <f>IF(($CB128-SUM($T128:AJ128))&gt;=$K128*0.7,$K128*0.7,($CB128-SUM($T128:AJ128)))</f>
        <v>0</v>
      </c>
      <c r="AL128" s="16">
        <f>IF(($CB128-SUM($T128:AK128))&gt;=$K128*0.7,$K128*0.7,($CB128-SUM($T128:AK128)))</f>
        <v>0</v>
      </c>
      <c r="AM128" s="16">
        <f>IF(($CB128-SUM($T128:AL128))&gt;=$K128*0.7,$K128*0.7,($CB128-SUM($T128:AL128)))</f>
        <v>0</v>
      </c>
      <c r="AN128" s="16">
        <f>IF(($CB128-SUM($T128:AM128))&gt;=$K128*0.7,$K128*0.7,($CB128-SUM($T128:AM128)))</f>
        <v>0</v>
      </c>
      <c r="AO128" s="16">
        <f>IF(($CB128-SUM($T128:AN128))&gt;=$K128*0.7,$K128*0.7,($CB128-SUM($T128:AN128)))</f>
        <v>0</v>
      </c>
      <c r="AP128" s="16">
        <f>IF(($CB128-SUM($T128:AO128))&gt;=$K128*0.7,$K128*0.7,($CB128-SUM($T128:AO128)))</f>
        <v>0</v>
      </c>
      <c r="AQ128" s="16">
        <f>IF(($CB128-SUM($T128:AP128))&gt;=$K128*0.7,$K128*0.7,($CB128-SUM($T128:AP128)))</f>
        <v>0</v>
      </c>
      <c r="AR128" s="16">
        <f>IF(($CB128-SUM($T128:AQ128))&gt;=$K128*0.7,$K128*0.7,($CB128-SUM($T128:AQ128)))</f>
        <v>0</v>
      </c>
      <c r="AS128" s="16">
        <f>IF(($CB128-SUM($T128:AR128))&gt;=$K128*0.7,$K128*0.7,($CB128-SUM($T128:AR128)))</f>
        <v>0</v>
      </c>
      <c r="AT128" s="16">
        <f>IF(($CB128-SUM($T128:AS128))&gt;=$K128*0.7,$K128*0.7,($CB128-SUM($T128:AS128)))</f>
        <v>0</v>
      </c>
      <c r="AU128" s="16">
        <f>IF(($CB128-SUM($T128:AT128))&gt;=$K128*0.7,$K128*0.7,($CB128-SUM($T128:AT128)))</f>
        <v>0</v>
      </c>
      <c r="AV128" s="16">
        <f>IF(($CB128-SUM($T128:AU128))&gt;=$K128*0.7,$K128*0.7,($CB128-SUM($T128:AU128)))</f>
        <v>0</v>
      </c>
      <c r="AW128" s="182">
        <f t="shared" si="10"/>
        <v>36290</v>
      </c>
      <c r="AX128" s="182">
        <f>IF(LinkRpt!B$4=LinkRpt!B$2,VLOOKUP(LinkRpt!$A124,Rpt,LinkRpt!B$2+1),"")</f>
        <v>36290</v>
      </c>
      <c r="AY128" s="182">
        <f>IF(LinkRpt!C$4=LinkRpt!C$2,VLOOKUP(LinkRpt!$A124,Rpt,LinkRpt!C$2+1),"")</f>
        <v>0</v>
      </c>
      <c r="AZ128" s="182">
        <f>IF(LinkRpt!D$4=LinkRpt!D$2,VLOOKUP(LinkRpt!$A124,Rpt,LinkRpt!D$2+1),"")</f>
        <v>0</v>
      </c>
      <c r="BA128" s="182" t="str">
        <f>IF(LinkRpt!E$4=LinkRpt!E$2,VLOOKUP(LinkRpt!$A124,Rpt,LinkRpt!E$2+1),"")</f>
        <v/>
      </c>
      <c r="BB128" s="182">
        <f>IF(LinkRpt!F$4=LinkRpt!F$2,VLOOKUP(LinkRpt!$A124,Rpt,LinkRpt!F$2+1),"")</f>
        <v>0</v>
      </c>
      <c r="BC128" s="182">
        <f>IF(LinkRpt!G$4=LinkRpt!G$2,VLOOKUP(LinkRpt!$A124,Rpt,LinkRpt!G$2+1),"")</f>
        <v>0</v>
      </c>
      <c r="BD128" s="182">
        <f>IF(LinkRpt!H$4=LinkRpt!H$2,VLOOKUP(LinkRpt!$A124,Rpt,LinkRpt!H$2+1),"")</f>
        <v>0</v>
      </c>
      <c r="BE128" s="182" t="str">
        <f>IF(LinkRpt!I$4=LinkRpt!I$2,VLOOKUP(LinkRpt!$A124,Rpt,LinkRpt!I$2+1),"")</f>
        <v/>
      </c>
      <c r="BF128" s="182" t="str">
        <f>IF(LinkRpt!J$4=LinkRpt!J$2,VLOOKUP(LinkRpt!$A124,Rpt,LinkRpt!J$2+1),"")</f>
        <v/>
      </c>
      <c r="BG128" s="182" t="str">
        <f>IF(LinkRpt!K$4=LinkRpt!K$2,VLOOKUP(LinkRpt!$A124,Rpt,LinkRpt!K$2+1),"")</f>
        <v/>
      </c>
      <c r="BH128" s="182" t="str">
        <f>IF(LinkRpt!L$4=LinkRpt!L$2,VLOOKUP(LinkRpt!$A124,Rpt,LinkRpt!L$2+1),"")</f>
        <v/>
      </c>
      <c r="BI128" s="182" t="str">
        <f>IF(LinkRpt!M$4=LinkRpt!M$2,VLOOKUP(LinkRpt!$A124,Rpt,LinkRpt!M$2+1),"")</f>
        <v/>
      </c>
      <c r="BJ128" s="182" t="str">
        <f>IF(LinkRpt!N$4=LinkRpt!N$2,VLOOKUP(LinkRpt!$A124,Rpt,LinkRpt!N$2+1),"")</f>
        <v/>
      </c>
      <c r="BK128" s="182" t="str">
        <f>IF(LinkRpt!O$4=LinkRpt!O$2,VLOOKUP(LinkRpt!$A124,Rpt,LinkRpt!O$2+1),"")</f>
        <v/>
      </c>
      <c r="BL128" s="182" t="str">
        <f>IF(LinkRpt!P$4=LinkRpt!P$2,VLOOKUP(LinkRpt!$A124,Rpt,LinkRpt!P$2+1),"")</f>
        <v/>
      </c>
      <c r="BM128" s="182" t="str">
        <f>IF(LinkRpt!Q$4=LinkRpt!Q$2,VLOOKUP(LinkRpt!$A124,Rpt,LinkRpt!Q$2+1),"")</f>
        <v/>
      </c>
      <c r="BN128" s="182" t="str">
        <f>IF(LinkRpt!R$4=LinkRpt!R$2,VLOOKUP(LinkRpt!$A124,Rpt,LinkRpt!R$2+1),"")</f>
        <v/>
      </c>
      <c r="BO128" s="182" t="str">
        <f>IF(LinkRpt!S$4=LinkRpt!S$2,VLOOKUP(LinkRpt!$A124,Rpt,LinkRpt!S$2+1),"")</f>
        <v/>
      </c>
      <c r="BP128" s="182" t="str">
        <f>IF(LinkRpt!T$4=LinkRpt!T$2,VLOOKUP(LinkRpt!$A124,Rpt,LinkRpt!T$2+1),"")</f>
        <v/>
      </c>
      <c r="BQ128" s="182" t="str">
        <f>IF(LinkRpt!U$4=LinkRpt!U$2,VLOOKUP(LinkRpt!$A124,Rpt,LinkRpt!U$2+1),"")</f>
        <v/>
      </c>
      <c r="BR128" s="182" t="str">
        <f>IF(LinkRpt!V$4=LinkRpt!V$2,VLOOKUP(LinkRpt!$A124,Rpt,LinkRpt!V$2+1),"")</f>
        <v/>
      </c>
      <c r="BS128" s="182" t="str">
        <f>IF(LinkRpt!W$4=LinkRpt!W$2,VLOOKUP(LinkRpt!$A124,Rpt,LinkRpt!W$2+1),"")</f>
        <v/>
      </c>
      <c r="BT128" s="182" t="str">
        <f>IF(LinkRpt!X$4=LinkRpt!X$2,VLOOKUP(LinkRpt!$A124,Rpt,LinkRpt!X$2+1),"")</f>
        <v/>
      </c>
      <c r="BU128" s="182" t="str">
        <f>IF(LinkRpt!Y$4=LinkRpt!Y$2,VLOOKUP(LinkRpt!$A124,Rpt,LinkRpt!Y$2+1),"")</f>
        <v/>
      </c>
      <c r="BV128" s="182" t="str">
        <f>IF(LinkRpt!Z$4=LinkRpt!Z$2,VLOOKUP(LinkRpt!$A124,Rpt,LinkRpt!Z$2+1),"")</f>
        <v/>
      </c>
      <c r="BW128" s="182" t="str">
        <f>IF(LinkRpt!AA$4=LinkRpt!AA$2,VLOOKUP(LinkRpt!$A124,Rpt,LinkRpt!AA$2+1),"")</f>
        <v/>
      </c>
      <c r="BX128" s="182" t="str">
        <f>IF(LinkRpt!AB$4=LinkRpt!AB$2,VLOOKUP(LinkRpt!$A124,Rpt,LinkRpt!AB$2+1),"")</f>
        <v/>
      </c>
      <c r="BY128" s="182" t="str">
        <f>IF(LinkRpt!AC$4=LinkRpt!AC$2,VLOOKUP(LinkRpt!$A124,Rpt,LinkRpt!AC$2+1),"")</f>
        <v/>
      </c>
      <c r="BZ128" s="182" t="str">
        <f>IF(LinkRpt!AD$4=LinkRpt!AD$2,VLOOKUP(LinkRpt!$A124,Rpt,LinkRpt!AD$2+1),"")</f>
        <v/>
      </c>
      <c r="CA128" s="182" t="str">
        <f>IF(LinkRpt!AE$4=LinkRpt!AE$2,VLOOKUP(LinkRpt!$A124,Rpt,LinkRpt!AE$2+1),"")</f>
        <v/>
      </c>
      <c r="CB128" s="182">
        <f t="shared" si="15"/>
        <v>36290</v>
      </c>
      <c r="CC128" s="15">
        <v>1500</v>
      </c>
      <c r="CD128" s="16">
        <v>1500</v>
      </c>
      <c r="CE128" s="15">
        <v>1000</v>
      </c>
      <c r="CF128" s="16">
        <v>1000</v>
      </c>
      <c r="CG128" s="15">
        <v>5000</v>
      </c>
      <c r="CH128" s="16">
        <v>5000</v>
      </c>
      <c r="CI128" s="15">
        <v>8000</v>
      </c>
      <c r="CJ128" s="16">
        <v>1500</v>
      </c>
      <c r="CK128" s="17"/>
      <c r="CL128" s="16"/>
      <c r="CM128" s="15"/>
      <c r="CN128" s="16"/>
      <c r="CO128" s="18">
        <v>2310</v>
      </c>
      <c r="CP128" s="16">
        <v>0</v>
      </c>
      <c r="CQ128" s="18">
        <v>2310</v>
      </c>
      <c r="CR128" s="16">
        <v>11120</v>
      </c>
      <c r="CS128" s="18">
        <v>2310</v>
      </c>
      <c r="CT128" s="16">
        <v>0</v>
      </c>
      <c r="CU128" s="18">
        <v>2310</v>
      </c>
      <c r="CV128" s="16">
        <v>4620</v>
      </c>
      <c r="CW128" s="18">
        <v>2310</v>
      </c>
      <c r="CX128" s="16"/>
      <c r="CY128" s="18">
        <v>2310</v>
      </c>
      <c r="CZ128" s="16"/>
      <c r="DA128" s="18">
        <v>2310</v>
      </c>
      <c r="DB128" s="16"/>
      <c r="DC128" s="18">
        <v>2310</v>
      </c>
      <c r="DD128" s="16"/>
      <c r="DE128" s="18">
        <v>2310</v>
      </c>
      <c r="DF128" s="16">
        <v>11550</v>
      </c>
      <c r="DG128" s="17"/>
      <c r="DH128" s="16"/>
      <c r="DI128" s="17"/>
      <c r="DJ128" s="16"/>
      <c r="DK128" s="82"/>
      <c r="DL128" s="85"/>
      <c r="DM128" s="16"/>
      <c r="DN128" s="85"/>
      <c r="DO128" s="16"/>
      <c r="DP128" s="85"/>
      <c r="DQ128" s="16"/>
      <c r="DR128" s="85"/>
      <c r="DS128" s="16"/>
      <c r="DT128" s="85"/>
      <c r="DU128" s="16"/>
      <c r="DV128" s="85"/>
      <c r="DW128" s="16"/>
      <c r="DX128" s="85"/>
      <c r="DY128" s="16"/>
      <c r="DZ128" s="85"/>
      <c r="EA128" s="16"/>
      <c r="EB128" s="85"/>
      <c r="EC128" s="16"/>
      <c r="ED128" s="85"/>
      <c r="EE128" s="16"/>
      <c r="EF128" s="85"/>
      <c r="EG128" s="16"/>
      <c r="EH128" s="17"/>
      <c r="EI128" s="16"/>
      <c r="EJ128" s="19"/>
      <c r="EK128" s="17"/>
      <c r="EL128" s="16"/>
      <c r="EM128" s="17"/>
      <c r="EN128" s="16"/>
      <c r="EO128" s="17"/>
      <c r="EP128" s="16"/>
      <c r="EQ128" s="17"/>
      <c r="ER128" s="16"/>
      <c r="ES128" s="17"/>
      <c r="ET128" s="16"/>
      <c r="EU128" s="17"/>
      <c r="EV128" s="16"/>
      <c r="EW128" s="15"/>
      <c r="EX128" s="16"/>
      <c r="EY128" s="15"/>
      <c r="EZ128" s="16"/>
      <c r="FA128" s="15"/>
      <c r="FB128" s="16"/>
      <c r="FC128" s="15"/>
      <c r="FD128" s="16"/>
      <c r="FE128" s="15"/>
      <c r="FF128" s="16"/>
      <c r="FG128" s="15"/>
      <c r="FH128" s="16"/>
      <c r="FI128" s="20">
        <f t="shared" si="11"/>
        <v>36290</v>
      </c>
      <c r="FJ128" s="20">
        <f t="shared" si="12"/>
        <v>36290</v>
      </c>
      <c r="FK128" s="21">
        <f t="shared" si="13"/>
        <v>0</v>
      </c>
      <c r="FL128" s="1" t="str">
        <f t="shared" si="16"/>
        <v/>
      </c>
    </row>
    <row r="129" spans="1:168" ht="25.5" customHeight="1">
      <c r="A129" s="239">
        <v>2200121</v>
      </c>
      <c r="B129" s="25" t="s">
        <v>206</v>
      </c>
      <c r="C129" s="239" t="s">
        <v>207</v>
      </c>
      <c r="D129" s="9" t="s">
        <v>1414</v>
      </c>
      <c r="E129" s="9" t="s">
        <v>1412</v>
      </c>
      <c r="F129" s="10" t="s">
        <v>208</v>
      </c>
      <c r="G129" s="22"/>
      <c r="H129" s="158"/>
      <c r="I129" s="318"/>
      <c r="J129" s="158"/>
      <c r="K129" s="12">
        <v>6600</v>
      </c>
      <c r="L129" s="158" t="s">
        <v>1564</v>
      </c>
      <c r="M129" s="246">
        <f t="shared" si="9"/>
        <v>57080</v>
      </c>
      <c r="N129" s="14">
        <f t="shared" si="14"/>
        <v>4620</v>
      </c>
      <c r="O129" s="15">
        <v>1500</v>
      </c>
      <c r="P129" s="15">
        <v>1000</v>
      </c>
      <c r="Q129" s="15">
        <v>5000</v>
      </c>
      <c r="R129" s="15">
        <v>8000</v>
      </c>
      <c r="S129" s="182"/>
      <c r="T129" s="16">
        <v>1500</v>
      </c>
      <c r="U129" s="16">
        <v>1000</v>
      </c>
      <c r="V129" s="16">
        <v>5000</v>
      </c>
      <c r="W129" s="16">
        <v>8000</v>
      </c>
      <c r="X129" s="182"/>
      <c r="Y129" s="16">
        <f>IF(($CB129-SUM($T129:X129))&gt;=$K129*0.7,$K129*0.7,($CB129-SUM($T129:X129)))</f>
        <v>4620</v>
      </c>
      <c r="Z129" s="16">
        <f>IF(($CB129-SUM($T129:Y129))&gt;=$K129*0.7,$K129*0.7,($CB129-SUM($T129:Y129)))</f>
        <v>4620</v>
      </c>
      <c r="AA129" s="16">
        <f>IF(($CB129-SUM($T129:Z129))&gt;=$K129*0.7,$K129*0.7,($CB129-SUM($T129:Z129)))</f>
        <v>4620</v>
      </c>
      <c r="AB129" s="16">
        <f>IF(($CB129-SUM($T129:AA129))&gt;=$K129*0.7,$K129*0.7,($CB129-SUM($T129:AA129)))</f>
        <v>4620</v>
      </c>
      <c r="AC129" s="16">
        <f>IF(($CB129-SUM($T129:AB129))&gt;=$K129*0.7,$K129*0.7,($CB129-SUM($T129:AB129)))</f>
        <v>4620</v>
      </c>
      <c r="AD129" s="16">
        <f>IF(($CB129-SUM($T129:AC129))&gt;=$K129*0.7,$K129*0.7,($CB129-SUM($T129:AC129)))</f>
        <v>4620</v>
      </c>
      <c r="AE129" s="16">
        <f>IF(($CB129-SUM($T129:AD129))&gt;=$K129*0.7,$K129*0.7,($CB129-SUM($T129:AD129)))</f>
        <v>4620</v>
      </c>
      <c r="AF129" s="16">
        <f>IF(($CB129-SUM($T129:AE129))&gt;=$K129*0.7,$K129*0.7,($CB129-SUM($T129:AE129)))</f>
        <v>4620</v>
      </c>
      <c r="AG129" s="16">
        <f>IF(($CB129-SUM($T129:AF129))&gt;=$K129*0.7,$K129*0.7,($CB129-SUM($T129:AF129)))</f>
        <v>0</v>
      </c>
      <c r="AH129" s="16">
        <f>IF(($CB129-SUM($T129:AG129))&gt;=$K129*0.7,$K129*0.7,($CB129-SUM($T129:AG129)))</f>
        <v>0</v>
      </c>
      <c r="AI129" s="16">
        <f>IF(($CB129-SUM($T129:AH129))&gt;=$K129*0.7,$K129*0.7,($CB129-SUM($T129:AH129)))</f>
        <v>0</v>
      </c>
      <c r="AJ129" s="16">
        <f>IF(($CB129-SUM($T129:AI129))&gt;=$K129*0.7,$K129*0.7,($CB129-SUM($T129:AI129)))</f>
        <v>0</v>
      </c>
      <c r="AK129" s="16">
        <f>IF(($CB129-SUM($T129:AJ129))&gt;=$K129*0.7,$K129*0.7,($CB129-SUM($T129:AJ129)))</f>
        <v>0</v>
      </c>
      <c r="AL129" s="16">
        <f>IF(($CB129-SUM($T129:AK129))&gt;=$K129*0.7,$K129*0.7,($CB129-SUM($T129:AK129)))</f>
        <v>0</v>
      </c>
      <c r="AM129" s="16">
        <f>IF(($CB129-SUM($T129:AL129))&gt;=$K129*0.7,$K129*0.7,($CB129-SUM($T129:AL129)))</f>
        <v>0</v>
      </c>
      <c r="AN129" s="16">
        <f>IF(($CB129-SUM($T129:AM129))&gt;=$K129*0.7,$K129*0.7,($CB129-SUM($T129:AM129)))</f>
        <v>0</v>
      </c>
      <c r="AO129" s="16">
        <f>IF(($CB129-SUM($T129:AN129))&gt;=$K129*0.7,$K129*0.7,($CB129-SUM($T129:AN129)))</f>
        <v>0</v>
      </c>
      <c r="AP129" s="16">
        <f>IF(($CB129-SUM($T129:AO129))&gt;=$K129*0.7,$K129*0.7,($CB129-SUM($T129:AO129)))</f>
        <v>0</v>
      </c>
      <c r="AQ129" s="16">
        <f>IF(($CB129-SUM($T129:AP129))&gt;=$K129*0.7,$K129*0.7,($CB129-SUM($T129:AP129)))</f>
        <v>0</v>
      </c>
      <c r="AR129" s="16">
        <f>IF(($CB129-SUM($T129:AQ129))&gt;=$K129*0.7,$K129*0.7,($CB129-SUM($T129:AQ129)))</f>
        <v>0</v>
      </c>
      <c r="AS129" s="16">
        <f>IF(($CB129-SUM($T129:AR129))&gt;=$K129*0.7,$K129*0.7,($CB129-SUM($T129:AR129)))</f>
        <v>0</v>
      </c>
      <c r="AT129" s="16">
        <f>IF(($CB129-SUM($T129:AS129))&gt;=$K129*0.7,$K129*0.7,($CB129-SUM($T129:AS129)))</f>
        <v>0</v>
      </c>
      <c r="AU129" s="16">
        <f>IF(($CB129-SUM($T129:AT129))&gt;=$K129*0.7,$K129*0.7,($CB129-SUM($T129:AT129)))</f>
        <v>0</v>
      </c>
      <c r="AV129" s="16">
        <f>IF(($CB129-SUM($T129:AU129))&gt;=$K129*0.7,$K129*0.7,($CB129-SUM($T129:AU129)))</f>
        <v>0</v>
      </c>
      <c r="AW129" s="182">
        <f t="shared" si="10"/>
        <v>52460</v>
      </c>
      <c r="AX129" s="182">
        <f>IF(LinkRpt!B$4=LinkRpt!B$2,VLOOKUP(LinkRpt!$A125,Rpt,LinkRpt!B$2+1),"")</f>
        <v>43220</v>
      </c>
      <c r="AY129" s="182">
        <f>IF(LinkRpt!C$4=LinkRpt!C$2,VLOOKUP(LinkRpt!$A125,Rpt,LinkRpt!C$2+1),"")</f>
        <v>4620</v>
      </c>
      <c r="AZ129" s="182">
        <f>IF(LinkRpt!D$4=LinkRpt!D$2,VLOOKUP(LinkRpt!$A125,Rpt,LinkRpt!D$2+1),"")</f>
        <v>4620</v>
      </c>
      <c r="BA129" s="182" t="str">
        <f>IF(LinkRpt!E$4=LinkRpt!E$2,VLOOKUP(LinkRpt!$A125,Rpt,LinkRpt!E$2+1),"")</f>
        <v/>
      </c>
      <c r="BB129" s="182">
        <f>IF(LinkRpt!F$4=LinkRpt!F$2,VLOOKUP(LinkRpt!$A125,Rpt,LinkRpt!F$2+1),"")</f>
        <v>0</v>
      </c>
      <c r="BC129" s="182">
        <f>IF(LinkRpt!G$4=LinkRpt!G$2,VLOOKUP(LinkRpt!$A125,Rpt,LinkRpt!G$2+1),"")</f>
        <v>0</v>
      </c>
      <c r="BD129" s="182">
        <f>IF(LinkRpt!H$4=LinkRpt!H$2,VLOOKUP(LinkRpt!$A125,Rpt,LinkRpt!H$2+1),"")</f>
        <v>0</v>
      </c>
      <c r="BE129" s="182" t="str">
        <f>IF(LinkRpt!I$4=LinkRpt!I$2,VLOOKUP(LinkRpt!$A125,Rpt,LinkRpt!I$2+1),"")</f>
        <v/>
      </c>
      <c r="BF129" s="182" t="str">
        <f>IF(LinkRpt!J$4=LinkRpt!J$2,VLOOKUP(LinkRpt!$A125,Rpt,LinkRpt!J$2+1),"")</f>
        <v/>
      </c>
      <c r="BG129" s="182" t="str">
        <f>IF(LinkRpt!K$4=LinkRpt!K$2,VLOOKUP(LinkRpt!$A125,Rpt,LinkRpt!K$2+1),"")</f>
        <v/>
      </c>
      <c r="BH129" s="182" t="str">
        <f>IF(LinkRpt!L$4=LinkRpt!L$2,VLOOKUP(LinkRpt!$A125,Rpt,LinkRpt!L$2+1),"")</f>
        <v/>
      </c>
      <c r="BI129" s="182" t="str">
        <f>IF(LinkRpt!M$4=LinkRpt!M$2,VLOOKUP(LinkRpt!$A125,Rpt,LinkRpt!M$2+1),"")</f>
        <v/>
      </c>
      <c r="BJ129" s="182" t="str">
        <f>IF(LinkRpt!N$4=LinkRpt!N$2,VLOOKUP(LinkRpt!$A125,Rpt,LinkRpt!N$2+1),"")</f>
        <v/>
      </c>
      <c r="BK129" s="182" t="str">
        <f>IF(LinkRpt!O$4=LinkRpt!O$2,VLOOKUP(LinkRpt!$A125,Rpt,LinkRpt!O$2+1),"")</f>
        <v/>
      </c>
      <c r="BL129" s="182" t="str">
        <f>IF(LinkRpt!P$4=LinkRpt!P$2,VLOOKUP(LinkRpt!$A125,Rpt,LinkRpt!P$2+1),"")</f>
        <v/>
      </c>
      <c r="BM129" s="182" t="str">
        <f>IF(LinkRpt!Q$4=LinkRpt!Q$2,VLOOKUP(LinkRpt!$A125,Rpt,LinkRpt!Q$2+1),"")</f>
        <v/>
      </c>
      <c r="BN129" s="182" t="str">
        <f>IF(LinkRpt!R$4=LinkRpt!R$2,VLOOKUP(LinkRpt!$A125,Rpt,LinkRpt!R$2+1),"")</f>
        <v/>
      </c>
      <c r="BO129" s="182" t="str">
        <f>IF(LinkRpt!S$4=LinkRpt!S$2,VLOOKUP(LinkRpt!$A125,Rpt,LinkRpt!S$2+1),"")</f>
        <v/>
      </c>
      <c r="BP129" s="182" t="str">
        <f>IF(LinkRpt!T$4=LinkRpt!T$2,VLOOKUP(LinkRpt!$A125,Rpt,LinkRpt!T$2+1),"")</f>
        <v/>
      </c>
      <c r="BQ129" s="182" t="str">
        <f>IF(LinkRpt!U$4=LinkRpt!U$2,VLOOKUP(LinkRpt!$A125,Rpt,LinkRpt!U$2+1),"")</f>
        <v/>
      </c>
      <c r="BR129" s="182" t="str">
        <f>IF(LinkRpt!V$4=LinkRpt!V$2,VLOOKUP(LinkRpt!$A125,Rpt,LinkRpt!V$2+1),"")</f>
        <v/>
      </c>
      <c r="BS129" s="182" t="str">
        <f>IF(LinkRpt!W$4=LinkRpt!W$2,VLOOKUP(LinkRpt!$A125,Rpt,LinkRpt!W$2+1),"")</f>
        <v/>
      </c>
      <c r="BT129" s="182" t="str">
        <f>IF(LinkRpt!X$4=LinkRpt!X$2,VLOOKUP(LinkRpt!$A125,Rpt,LinkRpt!X$2+1),"")</f>
        <v/>
      </c>
      <c r="BU129" s="182" t="str">
        <f>IF(LinkRpt!Y$4=LinkRpt!Y$2,VLOOKUP(LinkRpt!$A125,Rpt,LinkRpt!Y$2+1),"")</f>
        <v/>
      </c>
      <c r="BV129" s="182" t="str">
        <f>IF(LinkRpt!Z$4=LinkRpt!Z$2,VLOOKUP(LinkRpt!$A125,Rpt,LinkRpt!Z$2+1),"")</f>
        <v/>
      </c>
      <c r="BW129" s="182" t="str">
        <f>IF(LinkRpt!AA$4=LinkRpt!AA$2,VLOOKUP(LinkRpt!$A125,Rpt,LinkRpt!AA$2+1),"")</f>
        <v/>
      </c>
      <c r="BX129" s="182" t="str">
        <f>IF(LinkRpt!AB$4=LinkRpt!AB$2,VLOOKUP(LinkRpt!$A125,Rpt,LinkRpt!AB$2+1),"")</f>
        <v/>
      </c>
      <c r="BY129" s="182" t="str">
        <f>IF(LinkRpt!AC$4=LinkRpt!AC$2,VLOOKUP(LinkRpt!$A125,Rpt,LinkRpt!AC$2+1),"")</f>
        <v/>
      </c>
      <c r="BZ129" s="182" t="str">
        <f>IF(LinkRpt!AD$4=LinkRpt!AD$2,VLOOKUP(LinkRpt!$A125,Rpt,LinkRpt!AD$2+1),"")</f>
        <v/>
      </c>
      <c r="CA129" s="182" t="str">
        <f>IF(LinkRpt!AE$4=LinkRpt!AE$2,VLOOKUP(LinkRpt!$A125,Rpt,LinkRpt!AE$2+1),"")</f>
        <v/>
      </c>
      <c r="CB129" s="182">
        <f t="shared" si="15"/>
        <v>52460</v>
      </c>
      <c r="CC129" s="15">
        <v>1500</v>
      </c>
      <c r="CD129" s="16">
        <v>1500</v>
      </c>
      <c r="CE129" s="15">
        <v>1000</v>
      </c>
      <c r="CF129" s="16">
        <v>1000</v>
      </c>
      <c r="CG129" s="15">
        <v>5000</v>
      </c>
      <c r="CH129" s="16">
        <v>5000</v>
      </c>
      <c r="CI129" s="15">
        <v>8000</v>
      </c>
      <c r="CJ129" s="16">
        <f>1500+0</f>
        <v>1500</v>
      </c>
      <c r="CK129" s="17"/>
      <c r="CL129" s="16"/>
      <c r="CM129" s="15"/>
      <c r="CN129" s="16"/>
      <c r="CO129" s="18">
        <v>4620</v>
      </c>
      <c r="CP129" s="16">
        <v>4620</v>
      </c>
      <c r="CQ129" s="18">
        <v>4620</v>
      </c>
      <c r="CR129" s="16">
        <v>4620</v>
      </c>
      <c r="CS129" s="18">
        <v>4620</v>
      </c>
      <c r="CT129" s="16">
        <v>4620</v>
      </c>
      <c r="CU129" s="18">
        <v>4620</v>
      </c>
      <c r="CV129" s="16">
        <v>11120</v>
      </c>
      <c r="CW129" s="18">
        <v>4620</v>
      </c>
      <c r="CX129" s="16">
        <v>4620</v>
      </c>
      <c r="CY129" s="18">
        <v>4620</v>
      </c>
      <c r="CZ129" s="16">
        <v>4620</v>
      </c>
      <c r="DA129" s="18">
        <v>4620</v>
      </c>
      <c r="DB129" s="16"/>
      <c r="DC129" s="18">
        <v>4620</v>
      </c>
      <c r="DD129" s="16"/>
      <c r="DE129" s="18">
        <v>4620</v>
      </c>
      <c r="DF129" s="16"/>
      <c r="DG129" s="17"/>
      <c r="DH129" s="16"/>
      <c r="DI129" s="17"/>
      <c r="DJ129" s="16"/>
      <c r="DK129" s="82"/>
      <c r="DL129" s="85"/>
      <c r="DM129" s="16"/>
      <c r="DN129" s="85"/>
      <c r="DO129" s="16"/>
      <c r="DP129" s="85"/>
      <c r="DQ129" s="16"/>
      <c r="DR129" s="85"/>
      <c r="DS129" s="16"/>
      <c r="DT129" s="85"/>
      <c r="DU129" s="16"/>
      <c r="DV129" s="85"/>
      <c r="DW129" s="16"/>
      <c r="DX129" s="85"/>
      <c r="DY129" s="16"/>
      <c r="DZ129" s="85"/>
      <c r="EA129" s="16"/>
      <c r="EB129" s="85"/>
      <c r="EC129" s="16"/>
      <c r="ED129" s="85"/>
      <c r="EE129" s="16"/>
      <c r="EF129" s="85"/>
      <c r="EG129" s="16"/>
      <c r="EH129" s="17"/>
      <c r="EI129" s="16"/>
      <c r="EJ129" s="19"/>
      <c r="EK129" s="17"/>
      <c r="EL129" s="16"/>
      <c r="EM129" s="17"/>
      <c r="EN129" s="16"/>
      <c r="EO129" s="17"/>
      <c r="EP129" s="16"/>
      <c r="EQ129" s="17"/>
      <c r="ER129" s="16"/>
      <c r="ES129" s="17"/>
      <c r="ET129" s="16"/>
      <c r="EU129" s="17"/>
      <c r="EV129" s="16"/>
      <c r="EW129" s="15"/>
      <c r="EX129" s="16"/>
      <c r="EY129" s="15"/>
      <c r="EZ129" s="16"/>
      <c r="FA129" s="15"/>
      <c r="FB129" s="16"/>
      <c r="FC129" s="15"/>
      <c r="FD129" s="16"/>
      <c r="FE129" s="15"/>
      <c r="FF129" s="16"/>
      <c r="FG129" s="15"/>
      <c r="FH129" s="16"/>
      <c r="FI129" s="20">
        <f t="shared" si="11"/>
        <v>57080</v>
      </c>
      <c r="FJ129" s="20">
        <f t="shared" si="12"/>
        <v>43220</v>
      </c>
      <c r="FK129" s="21">
        <f t="shared" si="13"/>
        <v>13860</v>
      </c>
      <c r="FL129" s="1" t="str">
        <f t="shared" si="16"/>
        <v>X</v>
      </c>
    </row>
    <row r="130" spans="1:168" ht="25.5" customHeight="1">
      <c r="A130" s="239">
        <v>2200122</v>
      </c>
      <c r="B130" s="25" t="s">
        <v>209</v>
      </c>
      <c r="C130" s="239" t="s">
        <v>210</v>
      </c>
      <c r="D130" s="9" t="s">
        <v>1414</v>
      </c>
      <c r="E130" s="9" t="s">
        <v>1412</v>
      </c>
      <c r="F130" s="10" t="s">
        <v>211</v>
      </c>
      <c r="G130" s="11" t="s">
        <v>18</v>
      </c>
      <c r="H130" s="24" t="s">
        <v>1417</v>
      </c>
      <c r="I130" s="318"/>
      <c r="J130" s="24"/>
      <c r="K130" s="12">
        <v>6200</v>
      </c>
      <c r="L130" s="24" t="s">
        <v>1564</v>
      </c>
      <c r="M130" s="246">
        <f t="shared" si="9"/>
        <v>54560</v>
      </c>
      <c r="N130" s="14">
        <f t="shared" si="14"/>
        <v>0</v>
      </c>
      <c r="O130" s="15">
        <v>1500</v>
      </c>
      <c r="P130" s="15">
        <v>1000</v>
      </c>
      <c r="Q130" s="15">
        <v>5000</v>
      </c>
      <c r="R130" s="15">
        <v>8000</v>
      </c>
      <c r="S130" s="182"/>
      <c r="T130" s="16">
        <v>1500</v>
      </c>
      <c r="U130" s="16">
        <v>1000</v>
      </c>
      <c r="V130" s="16">
        <v>5000</v>
      </c>
      <c r="W130" s="16">
        <v>8000</v>
      </c>
      <c r="X130" s="182"/>
      <c r="Y130" s="16">
        <f>IF(($CB130-SUM($T130:X130))&gt;=$K130*0.7,$K130*0.7,($CB130-SUM($T130:X130)))</f>
        <v>4340</v>
      </c>
      <c r="Z130" s="16">
        <f>IF(($CB130-SUM($T130:Y130))&gt;=$K130*0.7,$K130*0.7,($CB130-SUM($T130:Y130)))</f>
        <v>4340</v>
      </c>
      <c r="AA130" s="16">
        <f>IF(($CB130-SUM($T130:Z130))&gt;=$K130*0.7,$K130*0.7,($CB130-SUM($T130:Z130)))</f>
        <v>4340</v>
      </c>
      <c r="AB130" s="16">
        <f>IF(($CB130-SUM($T130:AA130))&gt;=$K130*0.7,$K130*0.7,($CB130-SUM($T130:AA130)))</f>
        <v>4340</v>
      </c>
      <c r="AC130" s="16">
        <f>IF(($CB130-SUM($T130:AB130))&gt;=$K130*0.7,$K130*0.7,($CB130-SUM($T130:AB130)))</f>
        <v>4340</v>
      </c>
      <c r="AD130" s="16">
        <f>IF(($CB130-SUM($T130:AC130))&gt;=$K130*0.7,$K130*0.7,($CB130-SUM($T130:AC130)))</f>
        <v>4340</v>
      </c>
      <c r="AE130" s="16">
        <f>IF(($CB130-SUM($T130:AD130))&gt;=$K130*0.7,$K130*0.7,($CB130-SUM($T130:AD130)))</f>
        <v>4340</v>
      </c>
      <c r="AF130" s="16">
        <f>IF(($CB130-SUM($T130:AE130))&gt;=$K130*0.7,$K130*0.7,($CB130-SUM($T130:AE130)))</f>
        <v>4340</v>
      </c>
      <c r="AG130" s="16">
        <f>IF(($CB130-SUM($T130:AF130))&gt;=$K130*0.7,$K130*0.7,($CB130-SUM($T130:AF130)))</f>
        <v>4340</v>
      </c>
      <c r="AH130" s="16">
        <f>IF(($CB130-SUM($T130:AG130))&gt;=$K130*0.7,$K130*0.7,($CB130-SUM($T130:AG130)))</f>
        <v>0</v>
      </c>
      <c r="AI130" s="16">
        <f>IF(($CB130-SUM($T130:AH130))&gt;=$K130*0.7,$K130*0.7,($CB130-SUM($T130:AH130)))</f>
        <v>0</v>
      </c>
      <c r="AJ130" s="16">
        <f>IF(($CB130-SUM($T130:AI130))&gt;=$K130*0.7,$K130*0.7,($CB130-SUM($T130:AI130)))</f>
        <v>0</v>
      </c>
      <c r="AK130" s="16">
        <f>IF(($CB130-SUM($T130:AJ130))&gt;=$K130*0.7,$K130*0.7,($CB130-SUM($T130:AJ130)))</f>
        <v>0</v>
      </c>
      <c r="AL130" s="16">
        <f>IF(($CB130-SUM($T130:AK130))&gt;=$K130*0.7,$K130*0.7,($CB130-SUM($T130:AK130)))</f>
        <v>0</v>
      </c>
      <c r="AM130" s="16">
        <f>IF(($CB130-SUM($T130:AL130))&gt;=$K130*0.7,$K130*0.7,($CB130-SUM($T130:AL130)))</f>
        <v>0</v>
      </c>
      <c r="AN130" s="16">
        <f>IF(($CB130-SUM($T130:AM130))&gt;=$K130*0.7,$K130*0.7,($CB130-SUM($T130:AM130)))</f>
        <v>0</v>
      </c>
      <c r="AO130" s="16">
        <f>IF(($CB130-SUM($T130:AN130))&gt;=$K130*0.7,$K130*0.7,($CB130-SUM($T130:AN130)))</f>
        <v>0</v>
      </c>
      <c r="AP130" s="16">
        <f>IF(($CB130-SUM($T130:AO130))&gt;=$K130*0.7,$K130*0.7,($CB130-SUM($T130:AO130)))</f>
        <v>0</v>
      </c>
      <c r="AQ130" s="16">
        <f>IF(($CB130-SUM($T130:AP130))&gt;=$K130*0.7,$K130*0.7,($CB130-SUM($T130:AP130)))</f>
        <v>0</v>
      </c>
      <c r="AR130" s="16">
        <f>IF(($CB130-SUM($T130:AQ130))&gt;=$K130*0.7,$K130*0.7,($CB130-SUM($T130:AQ130)))</f>
        <v>0</v>
      </c>
      <c r="AS130" s="16">
        <f>IF(($CB130-SUM($T130:AR130))&gt;=$K130*0.7,$K130*0.7,($CB130-SUM($T130:AR130)))</f>
        <v>0</v>
      </c>
      <c r="AT130" s="16">
        <f>IF(($CB130-SUM($T130:AS130))&gt;=$K130*0.7,$K130*0.7,($CB130-SUM($T130:AS130)))</f>
        <v>0</v>
      </c>
      <c r="AU130" s="16">
        <f>IF(($CB130-SUM($T130:AT130))&gt;=$K130*0.7,$K130*0.7,($CB130-SUM($T130:AT130)))</f>
        <v>0</v>
      </c>
      <c r="AV130" s="16">
        <f>IF(($CB130-SUM($T130:AU130))&gt;=$K130*0.7,$K130*0.7,($CB130-SUM($T130:AU130)))</f>
        <v>0</v>
      </c>
      <c r="AW130" s="182">
        <f t="shared" si="10"/>
        <v>54560</v>
      </c>
      <c r="AX130" s="182">
        <f>IF(LinkRpt!B$4=LinkRpt!B$2,VLOOKUP(LinkRpt!$A126,Rpt,LinkRpt!B$2+1),"")</f>
        <v>50220</v>
      </c>
      <c r="AY130" s="182">
        <f>IF(LinkRpt!C$4=LinkRpt!C$2,VLOOKUP(LinkRpt!$A126,Rpt,LinkRpt!C$2+1),"")</f>
        <v>4340</v>
      </c>
      <c r="AZ130" s="182">
        <f>IF(LinkRpt!D$4=LinkRpt!D$2,VLOOKUP(LinkRpt!$A126,Rpt,LinkRpt!D$2+1),"")</f>
        <v>0</v>
      </c>
      <c r="BA130" s="182" t="str">
        <f>IF(LinkRpt!E$4=LinkRpt!E$2,VLOOKUP(LinkRpt!$A126,Rpt,LinkRpt!E$2+1),"")</f>
        <v/>
      </c>
      <c r="BB130" s="182">
        <f>IF(LinkRpt!F$4=LinkRpt!F$2,VLOOKUP(LinkRpt!$A126,Rpt,LinkRpt!F$2+1),"")</f>
        <v>0</v>
      </c>
      <c r="BC130" s="182">
        <f>IF(LinkRpt!G$4=LinkRpt!G$2,VLOOKUP(LinkRpt!$A126,Rpt,LinkRpt!G$2+1),"")</f>
        <v>0</v>
      </c>
      <c r="BD130" s="182">
        <f>IF(LinkRpt!H$4=LinkRpt!H$2,VLOOKUP(LinkRpt!$A126,Rpt,LinkRpt!H$2+1),"")</f>
        <v>0</v>
      </c>
      <c r="BE130" s="182" t="str">
        <f>IF(LinkRpt!I$4=LinkRpt!I$2,VLOOKUP(LinkRpt!$A126,Rpt,LinkRpt!I$2+1),"")</f>
        <v/>
      </c>
      <c r="BF130" s="182" t="str">
        <f>IF(LinkRpt!J$4=LinkRpt!J$2,VLOOKUP(LinkRpt!$A126,Rpt,LinkRpt!J$2+1),"")</f>
        <v/>
      </c>
      <c r="BG130" s="182" t="str">
        <f>IF(LinkRpt!K$4=LinkRpt!K$2,VLOOKUP(LinkRpt!$A126,Rpt,LinkRpt!K$2+1),"")</f>
        <v/>
      </c>
      <c r="BH130" s="182" t="str">
        <f>IF(LinkRpt!L$4=LinkRpt!L$2,VLOOKUP(LinkRpt!$A126,Rpt,LinkRpt!L$2+1),"")</f>
        <v/>
      </c>
      <c r="BI130" s="182" t="str">
        <f>IF(LinkRpt!M$4=LinkRpt!M$2,VLOOKUP(LinkRpt!$A126,Rpt,LinkRpt!M$2+1),"")</f>
        <v/>
      </c>
      <c r="BJ130" s="182" t="str">
        <f>IF(LinkRpt!N$4=LinkRpt!N$2,VLOOKUP(LinkRpt!$A126,Rpt,LinkRpt!N$2+1),"")</f>
        <v/>
      </c>
      <c r="BK130" s="182" t="str">
        <f>IF(LinkRpt!O$4=LinkRpt!O$2,VLOOKUP(LinkRpt!$A126,Rpt,LinkRpt!O$2+1),"")</f>
        <v/>
      </c>
      <c r="BL130" s="182" t="str">
        <f>IF(LinkRpt!P$4=LinkRpt!P$2,VLOOKUP(LinkRpt!$A126,Rpt,LinkRpt!P$2+1),"")</f>
        <v/>
      </c>
      <c r="BM130" s="182" t="str">
        <f>IF(LinkRpt!Q$4=LinkRpt!Q$2,VLOOKUP(LinkRpt!$A126,Rpt,LinkRpt!Q$2+1),"")</f>
        <v/>
      </c>
      <c r="BN130" s="182" t="str">
        <f>IF(LinkRpt!R$4=LinkRpt!R$2,VLOOKUP(LinkRpt!$A126,Rpt,LinkRpt!R$2+1),"")</f>
        <v/>
      </c>
      <c r="BO130" s="182" t="str">
        <f>IF(LinkRpt!S$4=LinkRpt!S$2,VLOOKUP(LinkRpt!$A126,Rpt,LinkRpt!S$2+1),"")</f>
        <v/>
      </c>
      <c r="BP130" s="182" t="str">
        <f>IF(LinkRpt!T$4=LinkRpt!T$2,VLOOKUP(LinkRpt!$A126,Rpt,LinkRpt!T$2+1),"")</f>
        <v/>
      </c>
      <c r="BQ130" s="182" t="str">
        <f>IF(LinkRpt!U$4=LinkRpt!U$2,VLOOKUP(LinkRpt!$A126,Rpt,LinkRpt!U$2+1),"")</f>
        <v/>
      </c>
      <c r="BR130" s="182" t="str">
        <f>IF(LinkRpt!V$4=LinkRpt!V$2,VLOOKUP(LinkRpt!$A126,Rpt,LinkRpt!V$2+1),"")</f>
        <v/>
      </c>
      <c r="BS130" s="182" t="str">
        <f>IF(LinkRpt!W$4=LinkRpt!W$2,VLOOKUP(LinkRpt!$A126,Rpt,LinkRpt!W$2+1),"")</f>
        <v/>
      </c>
      <c r="BT130" s="182" t="str">
        <f>IF(LinkRpt!X$4=LinkRpt!X$2,VLOOKUP(LinkRpt!$A126,Rpt,LinkRpt!X$2+1),"")</f>
        <v/>
      </c>
      <c r="BU130" s="182" t="str">
        <f>IF(LinkRpt!Y$4=LinkRpt!Y$2,VLOOKUP(LinkRpt!$A126,Rpt,LinkRpt!Y$2+1),"")</f>
        <v/>
      </c>
      <c r="BV130" s="182" t="str">
        <f>IF(LinkRpt!Z$4=LinkRpt!Z$2,VLOOKUP(LinkRpt!$A126,Rpt,LinkRpt!Z$2+1),"")</f>
        <v/>
      </c>
      <c r="BW130" s="182" t="str">
        <f>IF(LinkRpt!AA$4=LinkRpt!AA$2,VLOOKUP(LinkRpt!$A126,Rpt,LinkRpt!AA$2+1),"")</f>
        <v/>
      </c>
      <c r="BX130" s="182" t="str">
        <f>IF(LinkRpt!AB$4=LinkRpt!AB$2,VLOOKUP(LinkRpt!$A126,Rpt,LinkRpt!AB$2+1),"")</f>
        <v/>
      </c>
      <c r="BY130" s="182" t="str">
        <f>IF(LinkRpt!AC$4=LinkRpt!AC$2,VLOOKUP(LinkRpt!$A126,Rpt,LinkRpt!AC$2+1),"")</f>
        <v/>
      </c>
      <c r="BZ130" s="182" t="str">
        <f>IF(LinkRpt!AD$4=LinkRpt!AD$2,VLOOKUP(LinkRpt!$A126,Rpt,LinkRpt!AD$2+1),"")</f>
        <v/>
      </c>
      <c r="CA130" s="182" t="str">
        <f>IF(LinkRpt!AE$4=LinkRpt!AE$2,VLOOKUP(LinkRpt!$A126,Rpt,LinkRpt!AE$2+1),"")</f>
        <v/>
      </c>
      <c r="CB130" s="182">
        <f t="shared" si="15"/>
        <v>54560</v>
      </c>
      <c r="CC130" s="15">
        <v>1500</v>
      </c>
      <c r="CD130" s="16">
        <v>1500</v>
      </c>
      <c r="CE130" s="15">
        <v>1000</v>
      </c>
      <c r="CF130" s="16">
        <v>1000</v>
      </c>
      <c r="CG130" s="15">
        <v>5000</v>
      </c>
      <c r="CH130" s="16">
        <v>5000</v>
      </c>
      <c r="CI130" s="15">
        <v>8000</v>
      </c>
      <c r="CJ130" s="16">
        <f>1500+0</f>
        <v>1500</v>
      </c>
      <c r="CK130" s="17"/>
      <c r="CL130" s="16"/>
      <c r="CM130" s="15"/>
      <c r="CN130" s="16"/>
      <c r="CO130" s="18">
        <v>4340</v>
      </c>
      <c r="CP130" s="16">
        <v>11120</v>
      </c>
      <c r="CQ130" s="18">
        <v>4340</v>
      </c>
      <c r="CR130" s="16">
        <v>4620</v>
      </c>
      <c r="CS130" s="18">
        <v>4340</v>
      </c>
      <c r="CT130" s="16">
        <v>3780</v>
      </c>
      <c r="CU130" s="18">
        <v>4340</v>
      </c>
      <c r="CV130" s="16">
        <v>4340</v>
      </c>
      <c r="CW130" s="18">
        <v>4340</v>
      </c>
      <c r="CX130" s="16">
        <v>4340</v>
      </c>
      <c r="CY130" s="18">
        <v>4340</v>
      </c>
      <c r="CZ130" s="16">
        <v>4340</v>
      </c>
      <c r="DA130" s="18">
        <v>4340</v>
      </c>
      <c r="DB130" s="16">
        <v>4340</v>
      </c>
      <c r="DC130" s="18">
        <v>4340</v>
      </c>
      <c r="DD130" s="16">
        <v>4340</v>
      </c>
      <c r="DE130" s="18">
        <v>4340</v>
      </c>
      <c r="DF130" s="16"/>
      <c r="DG130" s="17"/>
      <c r="DH130" s="16"/>
      <c r="DI130" s="17"/>
      <c r="DJ130" s="16"/>
      <c r="DK130" s="82"/>
      <c r="DL130" s="85"/>
      <c r="DM130" s="16"/>
      <c r="DN130" s="85"/>
      <c r="DO130" s="16"/>
      <c r="DP130" s="85"/>
      <c r="DQ130" s="16"/>
      <c r="DR130" s="85"/>
      <c r="DS130" s="16"/>
      <c r="DT130" s="85"/>
      <c r="DU130" s="16"/>
      <c r="DV130" s="85"/>
      <c r="DW130" s="16"/>
      <c r="DX130" s="85"/>
      <c r="DY130" s="16"/>
      <c r="DZ130" s="85"/>
      <c r="EA130" s="16"/>
      <c r="EB130" s="85"/>
      <c r="EC130" s="16"/>
      <c r="ED130" s="85"/>
      <c r="EE130" s="16"/>
      <c r="EF130" s="85"/>
      <c r="EG130" s="16"/>
      <c r="EH130" s="17"/>
      <c r="EI130" s="16"/>
      <c r="EJ130" s="19"/>
      <c r="EK130" s="17"/>
      <c r="EL130" s="16"/>
      <c r="EM130" s="17"/>
      <c r="EN130" s="16"/>
      <c r="EO130" s="17"/>
      <c r="EP130" s="16"/>
      <c r="EQ130" s="17"/>
      <c r="ER130" s="16"/>
      <c r="ES130" s="17"/>
      <c r="ET130" s="16"/>
      <c r="EU130" s="17"/>
      <c r="EV130" s="16"/>
      <c r="EW130" s="15"/>
      <c r="EX130" s="16"/>
      <c r="EY130" s="15"/>
      <c r="EZ130" s="16"/>
      <c r="FA130" s="15"/>
      <c r="FB130" s="16"/>
      <c r="FC130" s="15"/>
      <c r="FD130" s="16"/>
      <c r="FE130" s="15"/>
      <c r="FF130" s="16"/>
      <c r="FG130" s="15"/>
      <c r="FH130" s="16"/>
      <c r="FI130" s="20">
        <f t="shared" si="11"/>
        <v>54560</v>
      </c>
      <c r="FJ130" s="20">
        <f t="shared" si="12"/>
        <v>50220</v>
      </c>
      <c r="FK130" s="21">
        <f t="shared" si="13"/>
        <v>4340</v>
      </c>
      <c r="FL130" s="1" t="str">
        <f t="shared" si="16"/>
        <v>X</v>
      </c>
    </row>
    <row r="131" spans="1:168" ht="25.5" customHeight="1">
      <c r="A131" s="239">
        <v>2200123</v>
      </c>
      <c r="B131" s="25" t="s">
        <v>212</v>
      </c>
      <c r="C131" s="239" t="s">
        <v>213</v>
      </c>
      <c r="D131" s="9" t="s">
        <v>1414</v>
      </c>
      <c r="E131" s="9" t="s">
        <v>1412</v>
      </c>
      <c r="F131" s="10" t="s">
        <v>214</v>
      </c>
      <c r="G131" s="143"/>
      <c r="H131" s="154" t="s">
        <v>109</v>
      </c>
      <c r="I131" s="318"/>
      <c r="J131" s="154" t="s">
        <v>1544</v>
      </c>
      <c r="K131" s="111">
        <v>6600</v>
      </c>
      <c r="L131" s="154" t="s">
        <v>109</v>
      </c>
      <c r="M131" s="246">
        <f t="shared" si="9"/>
        <v>39220</v>
      </c>
      <c r="N131" s="14">
        <f t="shared" si="14"/>
        <v>0</v>
      </c>
      <c r="O131" s="15">
        <v>1500</v>
      </c>
      <c r="P131" s="15">
        <v>1000</v>
      </c>
      <c r="Q131" s="15">
        <v>5000</v>
      </c>
      <c r="R131" s="15">
        <v>4000</v>
      </c>
      <c r="S131" s="182"/>
      <c r="T131" s="16">
        <v>1500</v>
      </c>
      <c r="U131" s="16">
        <f>500+0</f>
        <v>500</v>
      </c>
      <c r="V131" s="16">
        <v>0</v>
      </c>
      <c r="W131" s="16"/>
      <c r="X131" s="182"/>
      <c r="Y131" s="16">
        <f>IF(($CB131-SUM($T131:X131))&gt;=$K131*0.7,$K131*0.7,($CB131-SUM($T131:X131)))</f>
        <v>4620</v>
      </c>
      <c r="Z131" s="16">
        <f>IF(($CB131-SUM($T131:Y131))&gt;=$K131*0.7,$K131*0.7,($CB131-SUM($T131:Y131)))</f>
        <v>4620</v>
      </c>
      <c r="AA131" s="16">
        <f>IF(($CB131-SUM($T131:Z131))&gt;=$K131*0.7,$K131*0.7,($CB131-SUM($T131:Z131)))</f>
        <v>4620</v>
      </c>
      <c r="AB131" s="16">
        <f>IF(($CB131-SUM($T131:AA131))&gt;=$K131*0.7,$K131*0.7,($CB131-SUM($T131:AA131)))</f>
        <v>4620</v>
      </c>
      <c r="AC131" s="16">
        <f>IF(($CB131-SUM($T131:AB131))&gt;=$K131*0.7,$K131*0.7,($CB131-SUM($T131:AB131)))</f>
        <v>4620</v>
      </c>
      <c r="AD131" s="16">
        <f>IF(($CB131-SUM($T131:AC131))&gt;=$K131*0.7,$K131*0.7,($CB131-SUM($T131:AC131)))</f>
        <v>4620</v>
      </c>
      <c r="AE131" s="16">
        <f>IF(($CB131-SUM($T131:AD131))&gt;=$K131*0.7,$K131*0.7,($CB131-SUM($T131:AD131)))</f>
        <v>4620</v>
      </c>
      <c r="AF131" s="16">
        <f>IF(($CB131-SUM($T131:AE131))&gt;=$K131*0.7,$K131*0.7,($CB131-SUM($T131:AE131)))</f>
        <v>4620</v>
      </c>
      <c r="AG131" s="16">
        <f>IF(($CB131-SUM($T131:AF131))&gt;=$K131*0.7,$K131*0.7,($CB131-SUM($T131:AF131)))</f>
        <v>260</v>
      </c>
      <c r="AH131" s="16">
        <f>IF(($CB131-SUM($T131:AG131))&gt;=$K131*0.7,$K131*0.7,($CB131-SUM($T131:AG131)))</f>
        <v>0</v>
      </c>
      <c r="AI131" s="16">
        <f>IF(($CB131-SUM($T131:AH131))&gt;=$K131*0.7,$K131*0.7,($CB131-SUM($T131:AH131)))</f>
        <v>0</v>
      </c>
      <c r="AJ131" s="16">
        <f>IF(($CB131-SUM($T131:AI131))&gt;=$K131*0.7,$K131*0.7,($CB131-SUM($T131:AI131)))</f>
        <v>0</v>
      </c>
      <c r="AK131" s="16">
        <f>IF(($CB131-SUM($T131:AJ131))&gt;=$K131*0.7,$K131*0.7,($CB131-SUM($T131:AJ131)))</f>
        <v>0</v>
      </c>
      <c r="AL131" s="16">
        <f>IF(($CB131-SUM($T131:AK131))&gt;=$K131*0.7,$K131*0.7,($CB131-SUM($T131:AK131)))</f>
        <v>0</v>
      </c>
      <c r="AM131" s="16">
        <f>IF(($CB131-SUM($T131:AL131))&gt;=$K131*0.7,$K131*0.7,($CB131-SUM($T131:AL131)))</f>
        <v>0</v>
      </c>
      <c r="AN131" s="16">
        <f>IF(($CB131-SUM($T131:AM131))&gt;=$K131*0.7,$K131*0.7,($CB131-SUM($T131:AM131)))</f>
        <v>0</v>
      </c>
      <c r="AO131" s="16">
        <f>IF(($CB131-SUM($T131:AN131))&gt;=$K131*0.7,$K131*0.7,($CB131-SUM($T131:AN131)))</f>
        <v>0</v>
      </c>
      <c r="AP131" s="16">
        <f>IF(($CB131-SUM($T131:AO131))&gt;=$K131*0.7,$K131*0.7,($CB131-SUM($T131:AO131)))</f>
        <v>0</v>
      </c>
      <c r="AQ131" s="16">
        <f>IF(($CB131-SUM($T131:AP131))&gt;=$K131*0.7,$K131*0.7,($CB131-SUM($T131:AP131)))</f>
        <v>0</v>
      </c>
      <c r="AR131" s="16">
        <f>IF(($CB131-SUM($T131:AQ131))&gt;=$K131*0.7,$K131*0.7,($CB131-SUM($T131:AQ131)))</f>
        <v>0</v>
      </c>
      <c r="AS131" s="16">
        <f>IF(($CB131-SUM($T131:AR131))&gt;=$K131*0.7,$K131*0.7,($CB131-SUM($T131:AR131)))</f>
        <v>0</v>
      </c>
      <c r="AT131" s="16">
        <f>IF(($CB131-SUM($T131:AS131))&gt;=$K131*0.7,$K131*0.7,($CB131-SUM($T131:AS131)))</f>
        <v>0</v>
      </c>
      <c r="AU131" s="16">
        <f>IF(($CB131-SUM($T131:AT131))&gt;=$K131*0.7,$K131*0.7,($CB131-SUM($T131:AT131)))</f>
        <v>0</v>
      </c>
      <c r="AV131" s="16">
        <f>IF(($CB131-SUM($T131:AU131))&gt;=$K131*0.7,$K131*0.7,($CB131-SUM($T131:AU131)))</f>
        <v>0</v>
      </c>
      <c r="AW131" s="182">
        <f t="shared" si="10"/>
        <v>39220</v>
      </c>
      <c r="AX131" s="182">
        <f>IF(LinkRpt!B$4=LinkRpt!B$2,VLOOKUP(LinkRpt!$A127,Rpt,LinkRpt!B$2+1),"")</f>
        <v>39220</v>
      </c>
      <c r="AY131" s="182">
        <f>IF(LinkRpt!C$4=LinkRpt!C$2,VLOOKUP(LinkRpt!$A127,Rpt,LinkRpt!C$2+1),"")</f>
        <v>0</v>
      </c>
      <c r="AZ131" s="182">
        <f>IF(LinkRpt!D$4=LinkRpt!D$2,VLOOKUP(LinkRpt!$A127,Rpt,LinkRpt!D$2+1),"")</f>
        <v>0</v>
      </c>
      <c r="BA131" s="182" t="str">
        <f>IF(LinkRpt!E$4=LinkRpt!E$2,VLOOKUP(LinkRpt!$A127,Rpt,LinkRpt!E$2+1),"")</f>
        <v/>
      </c>
      <c r="BB131" s="182">
        <f>IF(LinkRpt!F$4=LinkRpt!F$2,VLOOKUP(LinkRpt!$A127,Rpt,LinkRpt!F$2+1),"")</f>
        <v>0</v>
      </c>
      <c r="BC131" s="182">
        <f>IF(LinkRpt!G$4=LinkRpt!G$2,VLOOKUP(LinkRpt!$A127,Rpt,LinkRpt!G$2+1),"")</f>
        <v>0</v>
      </c>
      <c r="BD131" s="182">
        <f>IF(LinkRpt!H$4=LinkRpt!H$2,VLOOKUP(LinkRpt!$A127,Rpt,LinkRpt!H$2+1),"")</f>
        <v>0</v>
      </c>
      <c r="BE131" s="182" t="str">
        <f>IF(LinkRpt!I$4=LinkRpt!I$2,VLOOKUP(LinkRpt!$A127,Rpt,LinkRpt!I$2+1),"")</f>
        <v/>
      </c>
      <c r="BF131" s="182" t="str">
        <f>IF(LinkRpt!J$4=LinkRpt!J$2,VLOOKUP(LinkRpt!$A127,Rpt,LinkRpt!J$2+1),"")</f>
        <v/>
      </c>
      <c r="BG131" s="182" t="str">
        <f>IF(LinkRpt!K$4=LinkRpt!K$2,VLOOKUP(LinkRpt!$A127,Rpt,LinkRpt!K$2+1),"")</f>
        <v/>
      </c>
      <c r="BH131" s="182" t="str">
        <f>IF(LinkRpt!L$4=LinkRpt!L$2,VLOOKUP(LinkRpt!$A127,Rpt,LinkRpt!L$2+1),"")</f>
        <v/>
      </c>
      <c r="BI131" s="182" t="str">
        <f>IF(LinkRpt!M$4=LinkRpt!M$2,VLOOKUP(LinkRpt!$A127,Rpt,LinkRpt!M$2+1),"")</f>
        <v/>
      </c>
      <c r="BJ131" s="182" t="str">
        <f>IF(LinkRpt!N$4=LinkRpt!N$2,VLOOKUP(LinkRpt!$A127,Rpt,LinkRpt!N$2+1),"")</f>
        <v/>
      </c>
      <c r="BK131" s="182" t="str">
        <f>IF(LinkRpt!O$4=LinkRpt!O$2,VLOOKUP(LinkRpt!$A127,Rpt,LinkRpt!O$2+1),"")</f>
        <v/>
      </c>
      <c r="BL131" s="182" t="str">
        <f>IF(LinkRpt!P$4=LinkRpt!P$2,VLOOKUP(LinkRpt!$A127,Rpt,LinkRpt!P$2+1),"")</f>
        <v/>
      </c>
      <c r="BM131" s="182" t="str">
        <f>IF(LinkRpt!Q$4=LinkRpt!Q$2,VLOOKUP(LinkRpt!$A127,Rpt,LinkRpt!Q$2+1),"")</f>
        <v/>
      </c>
      <c r="BN131" s="182" t="str">
        <f>IF(LinkRpt!R$4=LinkRpt!R$2,VLOOKUP(LinkRpt!$A127,Rpt,LinkRpt!R$2+1),"")</f>
        <v/>
      </c>
      <c r="BO131" s="182" t="str">
        <f>IF(LinkRpt!S$4=LinkRpt!S$2,VLOOKUP(LinkRpt!$A127,Rpt,LinkRpt!S$2+1),"")</f>
        <v/>
      </c>
      <c r="BP131" s="182" t="str">
        <f>IF(LinkRpt!T$4=LinkRpt!T$2,VLOOKUP(LinkRpt!$A127,Rpt,LinkRpt!T$2+1),"")</f>
        <v/>
      </c>
      <c r="BQ131" s="182" t="str">
        <f>IF(LinkRpt!U$4=LinkRpt!U$2,VLOOKUP(LinkRpt!$A127,Rpt,LinkRpt!U$2+1),"")</f>
        <v/>
      </c>
      <c r="BR131" s="182" t="str">
        <f>IF(LinkRpt!V$4=LinkRpt!V$2,VLOOKUP(LinkRpt!$A127,Rpt,LinkRpt!V$2+1),"")</f>
        <v/>
      </c>
      <c r="BS131" s="182" t="str">
        <f>IF(LinkRpt!W$4=LinkRpt!W$2,VLOOKUP(LinkRpt!$A127,Rpt,LinkRpt!W$2+1),"")</f>
        <v/>
      </c>
      <c r="BT131" s="182" t="str">
        <f>IF(LinkRpt!X$4=LinkRpt!X$2,VLOOKUP(LinkRpt!$A127,Rpt,LinkRpt!X$2+1),"")</f>
        <v/>
      </c>
      <c r="BU131" s="182" t="str">
        <f>IF(LinkRpt!Y$4=LinkRpt!Y$2,VLOOKUP(LinkRpt!$A127,Rpt,LinkRpt!Y$2+1),"")</f>
        <v/>
      </c>
      <c r="BV131" s="182" t="str">
        <f>IF(LinkRpt!Z$4=LinkRpt!Z$2,VLOOKUP(LinkRpt!$A127,Rpt,LinkRpt!Z$2+1),"")</f>
        <v/>
      </c>
      <c r="BW131" s="182" t="str">
        <f>IF(LinkRpt!AA$4=LinkRpt!AA$2,VLOOKUP(LinkRpt!$A127,Rpt,LinkRpt!AA$2+1),"")</f>
        <v/>
      </c>
      <c r="BX131" s="182" t="str">
        <f>IF(LinkRpt!AB$4=LinkRpt!AB$2,VLOOKUP(LinkRpt!$A127,Rpt,LinkRpt!AB$2+1),"")</f>
        <v/>
      </c>
      <c r="BY131" s="182" t="str">
        <f>IF(LinkRpt!AC$4=LinkRpt!AC$2,VLOOKUP(LinkRpt!$A127,Rpt,LinkRpt!AC$2+1),"")</f>
        <v/>
      </c>
      <c r="BZ131" s="182" t="str">
        <f>IF(LinkRpt!AD$4=LinkRpt!AD$2,VLOOKUP(LinkRpt!$A127,Rpt,LinkRpt!AD$2+1),"")</f>
        <v/>
      </c>
      <c r="CA131" s="182" t="str">
        <f>IF(LinkRpt!AE$4=LinkRpt!AE$2,VLOOKUP(LinkRpt!$A127,Rpt,LinkRpt!AE$2+1),"")</f>
        <v/>
      </c>
      <c r="CB131" s="182">
        <f t="shared" si="15"/>
        <v>39220</v>
      </c>
      <c r="CC131" s="15">
        <v>1500</v>
      </c>
      <c r="CD131" s="16">
        <v>1500</v>
      </c>
      <c r="CE131" s="15">
        <v>1000</v>
      </c>
      <c r="CF131" s="16">
        <f>500+0</f>
        <v>500</v>
      </c>
      <c r="CG131" s="15">
        <v>5000</v>
      </c>
      <c r="CH131" s="16">
        <v>0</v>
      </c>
      <c r="CI131" s="15">
        <v>4000</v>
      </c>
      <c r="CJ131" s="16"/>
      <c r="CK131" s="17"/>
      <c r="CL131" s="16"/>
      <c r="CM131" s="15"/>
      <c r="CN131" s="16">
        <v>5500</v>
      </c>
      <c r="CO131" s="18">
        <v>4620</v>
      </c>
      <c r="CP131" s="16"/>
      <c r="CQ131" s="18">
        <v>4620</v>
      </c>
      <c r="CR131" s="16"/>
      <c r="CS131" s="18">
        <v>4620</v>
      </c>
      <c r="CT131" s="16"/>
      <c r="CU131" s="18">
        <v>4620</v>
      </c>
      <c r="CV131" s="16"/>
      <c r="CW131" s="18">
        <v>4620</v>
      </c>
      <c r="CX131" s="16">
        <v>5000</v>
      </c>
      <c r="CY131" s="18">
        <v>4620</v>
      </c>
      <c r="CZ131" s="16">
        <v>22100</v>
      </c>
      <c r="DA131" s="18"/>
      <c r="DB131" s="16">
        <v>4620</v>
      </c>
      <c r="DC131" s="18"/>
      <c r="DD131" s="16"/>
      <c r="DE131" s="18"/>
      <c r="DF131" s="16"/>
      <c r="DG131" s="17"/>
      <c r="DH131" s="16"/>
      <c r="DI131" s="17"/>
      <c r="DJ131" s="16"/>
      <c r="DK131" s="82"/>
      <c r="DL131" s="85"/>
      <c r="DM131" s="16"/>
      <c r="DN131" s="85"/>
      <c r="DO131" s="16"/>
      <c r="DP131" s="85"/>
      <c r="DQ131" s="16"/>
      <c r="DR131" s="85"/>
      <c r="DS131" s="16"/>
      <c r="DT131" s="85"/>
      <c r="DU131" s="16"/>
      <c r="DV131" s="85"/>
      <c r="DW131" s="16"/>
      <c r="DX131" s="85"/>
      <c r="DY131" s="16"/>
      <c r="DZ131" s="85"/>
      <c r="EA131" s="16"/>
      <c r="EB131" s="85"/>
      <c r="EC131" s="16"/>
      <c r="ED131" s="85"/>
      <c r="EE131" s="16"/>
      <c r="EF131" s="85"/>
      <c r="EG131" s="16"/>
      <c r="EH131" s="17"/>
      <c r="EI131" s="16"/>
      <c r="EJ131" s="19"/>
      <c r="EK131" s="17"/>
      <c r="EL131" s="16"/>
      <c r="EM131" s="17"/>
      <c r="EN131" s="16"/>
      <c r="EO131" s="17"/>
      <c r="EP131" s="16"/>
      <c r="EQ131" s="17"/>
      <c r="ER131" s="16"/>
      <c r="ES131" s="17"/>
      <c r="ET131" s="16"/>
      <c r="EU131" s="17"/>
      <c r="EV131" s="16"/>
      <c r="EW131" s="15"/>
      <c r="EX131" s="16"/>
      <c r="EY131" s="15"/>
      <c r="EZ131" s="16"/>
      <c r="FA131" s="15"/>
      <c r="FB131" s="16"/>
      <c r="FC131" s="15"/>
      <c r="FD131" s="16"/>
      <c r="FE131" s="15"/>
      <c r="FF131" s="16"/>
      <c r="FG131" s="15"/>
      <c r="FH131" s="16"/>
      <c r="FI131" s="20">
        <f t="shared" si="11"/>
        <v>39220</v>
      </c>
      <c r="FJ131" s="20">
        <f t="shared" si="12"/>
        <v>39220</v>
      </c>
      <c r="FK131" s="21">
        <f t="shared" si="13"/>
        <v>0</v>
      </c>
      <c r="FL131" s="1" t="str">
        <f t="shared" si="16"/>
        <v/>
      </c>
    </row>
    <row r="132" spans="1:168" ht="25.5" customHeight="1">
      <c r="A132" s="239">
        <v>2200124</v>
      </c>
      <c r="B132" s="25" t="s">
        <v>215</v>
      </c>
      <c r="C132" s="239" t="s">
        <v>216</v>
      </c>
      <c r="D132" s="9" t="s">
        <v>1414</v>
      </c>
      <c r="E132" s="9" t="s">
        <v>1412</v>
      </c>
      <c r="F132" s="10" t="s">
        <v>217</v>
      </c>
      <c r="G132" s="26" t="s">
        <v>18</v>
      </c>
      <c r="H132" s="24" t="s">
        <v>1417</v>
      </c>
      <c r="I132" s="318"/>
      <c r="J132" s="24"/>
      <c r="K132" s="12">
        <v>6200</v>
      </c>
      <c r="L132" s="24" t="s">
        <v>1564</v>
      </c>
      <c r="M132" s="246">
        <f t="shared" si="9"/>
        <v>54560</v>
      </c>
      <c r="N132" s="14">
        <f t="shared" si="14"/>
        <v>0</v>
      </c>
      <c r="O132" s="15">
        <v>1500</v>
      </c>
      <c r="P132" s="15">
        <v>1000</v>
      </c>
      <c r="Q132" s="15">
        <v>5000</v>
      </c>
      <c r="R132" s="15">
        <v>8000</v>
      </c>
      <c r="S132" s="182"/>
      <c r="T132" s="16">
        <v>1500</v>
      </c>
      <c r="U132" s="16">
        <v>1000</v>
      </c>
      <c r="V132" s="16">
        <v>5000</v>
      </c>
      <c r="W132" s="16">
        <v>8000</v>
      </c>
      <c r="X132" s="182"/>
      <c r="Y132" s="16">
        <f>IF(($CB132-SUM($T132:X132))&gt;=$K132*0.7,$K132*0.7,($CB132-SUM($T132:X132)))</f>
        <v>4340</v>
      </c>
      <c r="Z132" s="16">
        <f>IF(($CB132-SUM($T132:Y132))&gt;=$K132*0.7,$K132*0.7,($CB132-SUM($T132:Y132)))</f>
        <v>4340</v>
      </c>
      <c r="AA132" s="16">
        <f>IF(($CB132-SUM($T132:Z132))&gt;=$K132*0.7,$K132*0.7,($CB132-SUM($T132:Z132)))</f>
        <v>4340</v>
      </c>
      <c r="AB132" s="16">
        <f>IF(($CB132-SUM($T132:AA132))&gt;=$K132*0.7,$K132*0.7,($CB132-SUM($T132:AA132)))</f>
        <v>4340</v>
      </c>
      <c r="AC132" s="16">
        <f>IF(($CB132-SUM($T132:AB132))&gt;=$K132*0.7,$K132*0.7,($CB132-SUM($T132:AB132)))</f>
        <v>4340</v>
      </c>
      <c r="AD132" s="16">
        <f>IF(($CB132-SUM($T132:AC132))&gt;=$K132*0.7,$K132*0.7,($CB132-SUM($T132:AC132)))</f>
        <v>4340</v>
      </c>
      <c r="AE132" s="16">
        <f>IF(($CB132-SUM($T132:AD132))&gt;=$K132*0.7,$K132*0.7,($CB132-SUM($T132:AD132)))</f>
        <v>4340</v>
      </c>
      <c r="AF132" s="16">
        <f>IF(($CB132-SUM($T132:AE132))&gt;=$K132*0.7,$K132*0.7,($CB132-SUM($T132:AE132)))</f>
        <v>4340</v>
      </c>
      <c r="AG132" s="16">
        <f>IF(($CB132-SUM($T132:AF132))&gt;=$K132*0.7,$K132*0.7,($CB132-SUM($T132:AF132)))</f>
        <v>4340</v>
      </c>
      <c r="AH132" s="16">
        <f>IF(($CB132-SUM($T132:AG132))&gt;=$K132*0.7,$K132*0.7,($CB132-SUM($T132:AG132)))</f>
        <v>0</v>
      </c>
      <c r="AI132" s="16">
        <f>IF(($CB132-SUM($T132:AH132))&gt;=$K132*0.7,$K132*0.7,($CB132-SUM($T132:AH132)))</f>
        <v>0</v>
      </c>
      <c r="AJ132" s="16">
        <f>IF(($CB132-SUM($T132:AI132))&gt;=$K132*0.7,$K132*0.7,($CB132-SUM($T132:AI132)))</f>
        <v>0</v>
      </c>
      <c r="AK132" s="16">
        <f>IF(($CB132-SUM($T132:AJ132))&gt;=$K132*0.7,$K132*0.7,($CB132-SUM($T132:AJ132)))</f>
        <v>0</v>
      </c>
      <c r="AL132" s="16">
        <f>IF(($CB132-SUM($T132:AK132))&gt;=$K132*0.7,$K132*0.7,($CB132-SUM($T132:AK132)))</f>
        <v>0</v>
      </c>
      <c r="AM132" s="16">
        <f>IF(($CB132-SUM($T132:AL132))&gt;=$K132*0.7,$K132*0.7,($CB132-SUM($T132:AL132)))</f>
        <v>0</v>
      </c>
      <c r="AN132" s="16">
        <f>IF(($CB132-SUM($T132:AM132))&gt;=$K132*0.7,$K132*0.7,($CB132-SUM($T132:AM132)))</f>
        <v>0</v>
      </c>
      <c r="AO132" s="16">
        <f>IF(($CB132-SUM($T132:AN132))&gt;=$K132*0.7,$K132*0.7,($CB132-SUM($T132:AN132)))</f>
        <v>0</v>
      </c>
      <c r="AP132" s="16">
        <f>IF(($CB132-SUM($T132:AO132))&gt;=$K132*0.7,$K132*0.7,($CB132-SUM($T132:AO132)))</f>
        <v>0</v>
      </c>
      <c r="AQ132" s="16">
        <f>IF(($CB132-SUM($T132:AP132))&gt;=$K132*0.7,$K132*0.7,($CB132-SUM($T132:AP132)))</f>
        <v>0</v>
      </c>
      <c r="AR132" s="16">
        <f>IF(($CB132-SUM($T132:AQ132))&gt;=$K132*0.7,$K132*0.7,($CB132-SUM($T132:AQ132)))</f>
        <v>0</v>
      </c>
      <c r="AS132" s="16">
        <f>IF(($CB132-SUM($T132:AR132))&gt;=$K132*0.7,$K132*0.7,($CB132-SUM($T132:AR132)))</f>
        <v>0</v>
      </c>
      <c r="AT132" s="16">
        <f>IF(($CB132-SUM($T132:AS132))&gt;=$K132*0.7,$K132*0.7,($CB132-SUM($T132:AS132)))</f>
        <v>0</v>
      </c>
      <c r="AU132" s="16">
        <f>IF(($CB132-SUM($T132:AT132))&gt;=$K132*0.7,$K132*0.7,($CB132-SUM($T132:AT132)))</f>
        <v>0</v>
      </c>
      <c r="AV132" s="16">
        <f>IF(($CB132-SUM($T132:AU132))&gt;=$K132*0.7,$K132*0.7,($CB132-SUM($T132:AU132)))</f>
        <v>0</v>
      </c>
      <c r="AW132" s="182">
        <f t="shared" si="10"/>
        <v>54560</v>
      </c>
      <c r="AX132" s="182">
        <f>IF(LinkRpt!B$4=LinkRpt!B$2,VLOOKUP(LinkRpt!$A128,Rpt,LinkRpt!B$2+1),"")</f>
        <v>50220</v>
      </c>
      <c r="AY132" s="182">
        <f>IF(LinkRpt!C$4=LinkRpt!C$2,VLOOKUP(LinkRpt!$A128,Rpt,LinkRpt!C$2+1),"")</f>
        <v>4340</v>
      </c>
      <c r="AZ132" s="182">
        <f>IF(LinkRpt!D$4=LinkRpt!D$2,VLOOKUP(LinkRpt!$A128,Rpt,LinkRpt!D$2+1),"")</f>
        <v>0</v>
      </c>
      <c r="BA132" s="182" t="str">
        <f>IF(LinkRpt!E$4=LinkRpt!E$2,VLOOKUP(LinkRpt!$A128,Rpt,LinkRpt!E$2+1),"")</f>
        <v/>
      </c>
      <c r="BB132" s="182">
        <f>IF(LinkRpt!F$4=LinkRpt!F$2,VLOOKUP(LinkRpt!$A128,Rpt,LinkRpt!F$2+1),"")</f>
        <v>0</v>
      </c>
      <c r="BC132" s="182">
        <f>IF(LinkRpt!G$4=LinkRpt!G$2,VLOOKUP(LinkRpt!$A128,Rpt,LinkRpt!G$2+1),"")</f>
        <v>0</v>
      </c>
      <c r="BD132" s="182">
        <f>IF(LinkRpt!H$4=LinkRpt!H$2,VLOOKUP(LinkRpt!$A128,Rpt,LinkRpt!H$2+1),"")</f>
        <v>0</v>
      </c>
      <c r="BE132" s="182" t="str">
        <f>IF(LinkRpt!I$4=LinkRpt!I$2,VLOOKUP(LinkRpt!$A128,Rpt,LinkRpt!I$2+1),"")</f>
        <v/>
      </c>
      <c r="BF132" s="182" t="str">
        <f>IF(LinkRpt!J$4=LinkRpt!J$2,VLOOKUP(LinkRpt!$A128,Rpt,LinkRpt!J$2+1),"")</f>
        <v/>
      </c>
      <c r="BG132" s="182" t="str">
        <f>IF(LinkRpt!K$4=LinkRpt!K$2,VLOOKUP(LinkRpt!$A128,Rpt,LinkRpt!K$2+1),"")</f>
        <v/>
      </c>
      <c r="BH132" s="182" t="str">
        <f>IF(LinkRpt!L$4=LinkRpt!L$2,VLOOKUP(LinkRpt!$A128,Rpt,LinkRpt!L$2+1),"")</f>
        <v/>
      </c>
      <c r="BI132" s="182" t="str">
        <f>IF(LinkRpt!M$4=LinkRpt!M$2,VLOOKUP(LinkRpt!$A128,Rpt,LinkRpt!M$2+1),"")</f>
        <v/>
      </c>
      <c r="BJ132" s="182" t="str">
        <f>IF(LinkRpt!N$4=LinkRpt!N$2,VLOOKUP(LinkRpt!$A128,Rpt,LinkRpt!N$2+1),"")</f>
        <v/>
      </c>
      <c r="BK132" s="182" t="str">
        <f>IF(LinkRpt!O$4=LinkRpt!O$2,VLOOKUP(LinkRpt!$A128,Rpt,LinkRpt!O$2+1),"")</f>
        <v/>
      </c>
      <c r="BL132" s="182" t="str">
        <f>IF(LinkRpt!P$4=LinkRpt!P$2,VLOOKUP(LinkRpt!$A128,Rpt,LinkRpt!P$2+1),"")</f>
        <v/>
      </c>
      <c r="BM132" s="182" t="str">
        <f>IF(LinkRpt!Q$4=LinkRpt!Q$2,VLOOKUP(LinkRpt!$A128,Rpt,LinkRpt!Q$2+1),"")</f>
        <v/>
      </c>
      <c r="BN132" s="182" t="str">
        <f>IF(LinkRpt!R$4=LinkRpt!R$2,VLOOKUP(LinkRpt!$A128,Rpt,LinkRpt!R$2+1),"")</f>
        <v/>
      </c>
      <c r="BO132" s="182" t="str">
        <f>IF(LinkRpt!S$4=LinkRpt!S$2,VLOOKUP(LinkRpt!$A128,Rpt,LinkRpt!S$2+1),"")</f>
        <v/>
      </c>
      <c r="BP132" s="182" t="str">
        <f>IF(LinkRpt!T$4=LinkRpt!T$2,VLOOKUP(LinkRpt!$A128,Rpt,LinkRpt!T$2+1),"")</f>
        <v/>
      </c>
      <c r="BQ132" s="182" t="str">
        <f>IF(LinkRpt!U$4=LinkRpt!U$2,VLOOKUP(LinkRpt!$A128,Rpt,LinkRpt!U$2+1),"")</f>
        <v/>
      </c>
      <c r="BR132" s="182" t="str">
        <f>IF(LinkRpt!V$4=LinkRpt!V$2,VLOOKUP(LinkRpt!$A128,Rpt,LinkRpt!V$2+1),"")</f>
        <v/>
      </c>
      <c r="BS132" s="182" t="str">
        <f>IF(LinkRpt!W$4=LinkRpt!W$2,VLOOKUP(LinkRpt!$A128,Rpt,LinkRpt!W$2+1),"")</f>
        <v/>
      </c>
      <c r="BT132" s="182" t="str">
        <f>IF(LinkRpt!X$4=LinkRpt!X$2,VLOOKUP(LinkRpt!$A128,Rpt,LinkRpt!X$2+1),"")</f>
        <v/>
      </c>
      <c r="BU132" s="182" t="str">
        <f>IF(LinkRpt!Y$4=LinkRpt!Y$2,VLOOKUP(LinkRpt!$A128,Rpt,LinkRpt!Y$2+1),"")</f>
        <v/>
      </c>
      <c r="BV132" s="182" t="str">
        <f>IF(LinkRpt!Z$4=LinkRpt!Z$2,VLOOKUP(LinkRpt!$A128,Rpt,LinkRpt!Z$2+1),"")</f>
        <v/>
      </c>
      <c r="BW132" s="182" t="str">
        <f>IF(LinkRpt!AA$4=LinkRpt!AA$2,VLOOKUP(LinkRpt!$A128,Rpt,LinkRpt!AA$2+1),"")</f>
        <v/>
      </c>
      <c r="BX132" s="182" t="str">
        <f>IF(LinkRpt!AB$4=LinkRpt!AB$2,VLOOKUP(LinkRpt!$A128,Rpt,LinkRpt!AB$2+1),"")</f>
        <v/>
      </c>
      <c r="BY132" s="182" t="str">
        <f>IF(LinkRpt!AC$4=LinkRpt!AC$2,VLOOKUP(LinkRpt!$A128,Rpt,LinkRpt!AC$2+1),"")</f>
        <v/>
      </c>
      <c r="BZ132" s="182" t="str">
        <f>IF(LinkRpt!AD$4=LinkRpt!AD$2,VLOOKUP(LinkRpt!$A128,Rpt,LinkRpt!AD$2+1),"")</f>
        <v/>
      </c>
      <c r="CA132" s="182" t="str">
        <f>IF(LinkRpt!AE$4=LinkRpt!AE$2,VLOOKUP(LinkRpt!$A128,Rpt,LinkRpt!AE$2+1),"")</f>
        <v/>
      </c>
      <c r="CB132" s="182">
        <f t="shared" si="15"/>
        <v>54560</v>
      </c>
      <c r="CC132" s="15">
        <v>1500</v>
      </c>
      <c r="CD132" s="16">
        <v>1500</v>
      </c>
      <c r="CE132" s="15">
        <v>1000</v>
      </c>
      <c r="CF132" s="16">
        <v>1000</v>
      </c>
      <c r="CG132" s="15">
        <v>5000</v>
      </c>
      <c r="CH132" s="16">
        <v>5000</v>
      </c>
      <c r="CI132" s="15">
        <v>8000</v>
      </c>
      <c r="CJ132" s="16">
        <v>1500</v>
      </c>
      <c r="CK132" s="17"/>
      <c r="CL132" s="16"/>
      <c r="CM132" s="15"/>
      <c r="CN132" s="16"/>
      <c r="CO132" s="18">
        <v>4340</v>
      </c>
      <c r="CP132" s="16">
        <v>11120</v>
      </c>
      <c r="CQ132" s="18">
        <v>4340</v>
      </c>
      <c r="CR132" s="16">
        <v>4620</v>
      </c>
      <c r="CS132" s="18">
        <v>4340</v>
      </c>
      <c r="CT132" s="16">
        <v>3780</v>
      </c>
      <c r="CU132" s="18">
        <v>4340</v>
      </c>
      <c r="CV132" s="16">
        <v>4340</v>
      </c>
      <c r="CW132" s="18">
        <v>4340</v>
      </c>
      <c r="CX132" s="16">
        <v>4340</v>
      </c>
      <c r="CY132" s="18">
        <v>4340</v>
      </c>
      <c r="CZ132" s="16"/>
      <c r="DA132" s="18">
        <v>4340</v>
      </c>
      <c r="DB132" s="16"/>
      <c r="DC132" s="18">
        <v>4340</v>
      </c>
      <c r="DD132" s="16">
        <v>13020</v>
      </c>
      <c r="DE132" s="18">
        <v>4340</v>
      </c>
      <c r="DF132" s="16"/>
      <c r="DG132" s="17"/>
      <c r="DH132" s="16"/>
      <c r="DI132" s="17"/>
      <c r="DJ132" s="16"/>
      <c r="DK132" s="82"/>
      <c r="DL132" s="85"/>
      <c r="DM132" s="16"/>
      <c r="DN132" s="85"/>
      <c r="DO132" s="16"/>
      <c r="DP132" s="85"/>
      <c r="DQ132" s="16"/>
      <c r="DR132" s="85"/>
      <c r="DS132" s="16"/>
      <c r="DT132" s="85"/>
      <c r="DU132" s="16"/>
      <c r="DV132" s="85"/>
      <c r="DW132" s="16"/>
      <c r="DX132" s="85"/>
      <c r="DY132" s="16"/>
      <c r="DZ132" s="85"/>
      <c r="EA132" s="16"/>
      <c r="EB132" s="85"/>
      <c r="EC132" s="16"/>
      <c r="ED132" s="85"/>
      <c r="EE132" s="16"/>
      <c r="EF132" s="85"/>
      <c r="EG132" s="16"/>
      <c r="EH132" s="17"/>
      <c r="EI132" s="16"/>
      <c r="EJ132" s="19"/>
      <c r="EK132" s="17"/>
      <c r="EL132" s="16"/>
      <c r="EM132" s="17"/>
      <c r="EN132" s="16"/>
      <c r="EO132" s="17"/>
      <c r="EP132" s="16"/>
      <c r="EQ132" s="17"/>
      <c r="ER132" s="16"/>
      <c r="ES132" s="17"/>
      <c r="ET132" s="16"/>
      <c r="EU132" s="17"/>
      <c r="EV132" s="16"/>
      <c r="EW132" s="15"/>
      <c r="EX132" s="16"/>
      <c r="EY132" s="15"/>
      <c r="EZ132" s="16"/>
      <c r="FA132" s="15"/>
      <c r="FB132" s="16"/>
      <c r="FC132" s="15"/>
      <c r="FD132" s="16"/>
      <c r="FE132" s="15"/>
      <c r="FF132" s="16"/>
      <c r="FG132" s="15"/>
      <c r="FH132" s="16"/>
      <c r="FI132" s="20">
        <f t="shared" si="11"/>
        <v>54560</v>
      </c>
      <c r="FJ132" s="20">
        <f t="shared" si="12"/>
        <v>50220</v>
      </c>
      <c r="FK132" s="21">
        <f t="shared" si="13"/>
        <v>4340</v>
      </c>
      <c r="FL132" s="1" t="str">
        <f t="shared" si="16"/>
        <v>X</v>
      </c>
    </row>
    <row r="133" spans="1:168" ht="25.5" customHeight="1">
      <c r="A133" s="239">
        <v>2200125</v>
      </c>
      <c r="B133" s="25" t="s">
        <v>752</v>
      </c>
      <c r="C133" s="239" t="s">
        <v>753</v>
      </c>
      <c r="D133" s="9" t="s">
        <v>1414</v>
      </c>
      <c r="E133" s="9" t="s">
        <v>1411</v>
      </c>
      <c r="F133" s="83" t="s">
        <v>754</v>
      </c>
      <c r="G133" s="22"/>
      <c r="H133" s="84"/>
      <c r="I133" s="318"/>
      <c r="J133" s="84"/>
      <c r="K133" s="62">
        <v>6600</v>
      </c>
      <c r="L133" s="84" t="s">
        <v>1564</v>
      </c>
      <c r="M133" s="246">
        <f t="shared" si="9"/>
        <v>57080</v>
      </c>
      <c r="N133" s="14">
        <f t="shared" si="14"/>
        <v>29600</v>
      </c>
      <c r="O133" s="15">
        <v>1500</v>
      </c>
      <c r="P133" s="15">
        <v>1000</v>
      </c>
      <c r="Q133" s="15">
        <v>5000</v>
      </c>
      <c r="R133" s="15">
        <v>8000</v>
      </c>
      <c r="S133" s="182"/>
      <c r="T133" s="16">
        <v>1500</v>
      </c>
      <c r="U133" s="16">
        <v>1000</v>
      </c>
      <c r="V133" s="16">
        <v>5000</v>
      </c>
      <c r="W133" s="16">
        <v>8000</v>
      </c>
      <c r="X133" s="182"/>
      <c r="Y133" s="16">
        <f>IF(($CB133-SUM($T133:X133))&gt;=$K133*0.7,$K133*0.7,($CB133-SUM($T133:X133)))</f>
        <v>4620</v>
      </c>
      <c r="Z133" s="16">
        <f>IF(($CB133-SUM($T133:Y133))&gt;=$K133*0.7,$K133*0.7,($CB133-SUM($T133:Y133)))</f>
        <v>4620</v>
      </c>
      <c r="AA133" s="16">
        <f>IF(($CB133-SUM($T133:Z133))&gt;=$K133*0.7,$K133*0.7,($CB133-SUM($T133:Z133)))</f>
        <v>2740</v>
      </c>
      <c r="AB133" s="16">
        <f>IF(($CB133-SUM($T133:AA133))&gt;=$K133*0.7,$K133*0.7,($CB133-SUM($T133:AA133)))</f>
        <v>0</v>
      </c>
      <c r="AC133" s="16">
        <f>IF(($CB133-SUM($T133:AB133))&gt;=$K133*0.7,$K133*0.7,($CB133-SUM($T133:AB133)))</f>
        <v>0</v>
      </c>
      <c r="AD133" s="16">
        <f>IF(($CB133-SUM($T133:AC133))&gt;=$K133*0.7,$K133*0.7,($CB133-SUM($T133:AC133)))</f>
        <v>0</v>
      </c>
      <c r="AE133" s="16">
        <f>IF(($CB133-SUM($T133:AD133))&gt;=$K133*0.7,$K133*0.7,($CB133-SUM($T133:AD133)))</f>
        <v>0</v>
      </c>
      <c r="AF133" s="16">
        <f>IF(($CB133-SUM($T133:AE133))&gt;=$K133*0.7,$K133*0.7,($CB133-SUM($T133:AE133)))</f>
        <v>0</v>
      </c>
      <c r="AG133" s="16">
        <f>IF(($CB133-SUM($T133:AF133))&gt;=$K133*0.7,$K133*0.7,($CB133-SUM($T133:AF133)))</f>
        <v>0</v>
      </c>
      <c r="AH133" s="16">
        <f>IF(($CB133-SUM($T133:AG133))&gt;=$K133*0.7,$K133*0.7,($CB133-SUM($T133:AG133)))</f>
        <v>0</v>
      </c>
      <c r="AI133" s="16">
        <f>IF(($CB133-SUM($T133:AH133))&gt;=$K133*0.7,$K133*0.7,($CB133-SUM($T133:AH133)))</f>
        <v>0</v>
      </c>
      <c r="AJ133" s="16">
        <f>IF(($CB133-SUM($T133:AI133))&gt;=$K133*0.7,$K133*0.7,($CB133-SUM($T133:AI133)))</f>
        <v>0</v>
      </c>
      <c r="AK133" s="16">
        <f>IF(($CB133-SUM($T133:AJ133))&gt;=$K133*0.7,$K133*0.7,($CB133-SUM($T133:AJ133)))</f>
        <v>0</v>
      </c>
      <c r="AL133" s="16">
        <f>IF(($CB133-SUM($T133:AK133))&gt;=$K133*0.7,$K133*0.7,($CB133-SUM($T133:AK133)))</f>
        <v>0</v>
      </c>
      <c r="AM133" s="16">
        <f>IF(($CB133-SUM($T133:AL133))&gt;=$K133*0.7,$K133*0.7,($CB133-SUM($T133:AL133)))</f>
        <v>0</v>
      </c>
      <c r="AN133" s="16">
        <f>IF(($CB133-SUM($T133:AM133))&gt;=$K133*0.7,$K133*0.7,($CB133-SUM($T133:AM133)))</f>
        <v>0</v>
      </c>
      <c r="AO133" s="16">
        <f>IF(($CB133-SUM($T133:AN133))&gt;=$K133*0.7,$K133*0.7,($CB133-SUM($T133:AN133)))</f>
        <v>0</v>
      </c>
      <c r="AP133" s="16">
        <f>IF(($CB133-SUM($T133:AO133))&gt;=$K133*0.7,$K133*0.7,($CB133-SUM($T133:AO133)))</f>
        <v>0</v>
      </c>
      <c r="AQ133" s="16">
        <f>IF(($CB133-SUM($T133:AP133))&gt;=$K133*0.7,$K133*0.7,($CB133-SUM($T133:AP133)))</f>
        <v>0</v>
      </c>
      <c r="AR133" s="16">
        <f>IF(($CB133-SUM($T133:AQ133))&gt;=$K133*0.7,$K133*0.7,($CB133-SUM($T133:AQ133)))</f>
        <v>0</v>
      </c>
      <c r="AS133" s="16">
        <f>IF(($CB133-SUM($T133:AR133))&gt;=$K133*0.7,$K133*0.7,($CB133-SUM($T133:AR133)))</f>
        <v>0</v>
      </c>
      <c r="AT133" s="16">
        <f>IF(($CB133-SUM($T133:AS133))&gt;=$K133*0.7,$K133*0.7,($CB133-SUM($T133:AS133)))</f>
        <v>0</v>
      </c>
      <c r="AU133" s="16">
        <f>IF(($CB133-SUM($T133:AT133))&gt;=$K133*0.7,$K133*0.7,($CB133-SUM($T133:AT133)))</f>
        <v>0</v>
      </c>
      <c r="AV133" s="16">
        <f>IF(($CB133-SUM($T133:AU133))&gt;=$K133*0.7,$K133*0.7,($CB133-SUM($T133:AU133)))</f>
        <v>0</v>
      </c>
      <c r="AW133" s="182">
        <f t="shared" si="10"/>
        <v>27480</v>
      </c>
      <c r="AX133" s="182">
        <f>IF(LinkRpt!B$4=LinkRpt!B$2,VLOOKUP(LinkRpt!$A129,Rpt,LinkRpt!B$2+1),"")</f>
        <v>27480</v>
      </c>
      <c r="AY133" s="182">
        <f>IF(LinkRpt!C$4=LinkRpt!C$2,VLOOKUP(LinkRpt!$A129,Rpt,LinkRpt!C$2+1),"")</f>
        <v>0</v>
      </c>
      <c r="AZ133" s="182">
        <f>IF(LinkRpt!D$4=LinkRpt!D$2,VLOOKUP(LinkRpt!$A129,Rpt,LinkRpt!D$2+1),"")</f>
        <v>0</v>
      </c>
      <c r="BA133" s="182" t="str">
        <f>IF(LinkRpt!E$4=LinkRpt!E$2,VLOOKUP(LinkRpt!$A129,Rpt,LinkRpt!E$2+1),"")</f>
        <v/>
      </c>
      <c r="BB133" s="182">
        <f>IF(LinkRpt!F$4=LinkRpt!F$2,VLOOKUP(LinkRpt!$A129,Rpt,LinkRpt!F$2+1),"")</f>
        <v>0</v>
      </c>
      <c r="BC133" s="182">
        <f>IF(LinkRpt!G$4=LinkRpt!G$2,VLOOKUP(LinkRpt!$A129,Rpt,LinkRpt!G$2+1),"")</f>
        <v>0</v>
      </c>
      <c r="BD133" s="182">
        <f>IF(LinkRpt!H$4=LinkRpt!H$2,VLOOKUP(LinkRpt!$A129,Rpt,LinkRpt!H$2+1),"")</f>
        <v>0</v>
      </c>
      <c r="BE133" s="182" t="str">
        <f>IF(LinkRpt!I$4=LinkRpt!I$2,VLOOKUP(LinkRpt!$A129,Rpt,LinkRpt!I$2+1),"")</f>
        <v/>
      </c>
      <c r="BF133" s="182" t="str">
        <f>IF(LinkRpt!J$4=LinkRpt!J$2,VLOOKUP(LinkRpt!$A129,Rpt,LinkRpt!J$2+1),"")</f>
        <v/>
      </c>
      <c r="BG133" s="182" t="str">
        <f>IF(LinkRpt!K$4=LinkRpt!K$2,VLOOKUP(LinkRpt!$A129,Rpt,LinkRpt!K$2+1),"")</f>
        <v/>
      </c>
      <c r="BH133" s="182" t="str">
        <f>IF(LinkRpt!L$4=LinkRpt!L$2,VLOOKUP(LinkRpt!$A129,Rpt,LinkRpt!L$2+1),"")</f>
        <v/>
      </c>
      <c r="BI133" s="182" t="str">
        <f>IF(LinkRpt!M$4=LinkRpt!M$2,VLOOKUP(LinkRpt!$A129,Rpt,LinkRpt!M$2+1),"")</f>
        <v/>
      </c>
      <c r="BJ133" s="182" t="str">
        <f>IF(LinkRpt!N$4=LinkRpt!N$2,VLOOKUP(LinkRpt!$A129,Rpt,LinkRpt!N$2+1),"")</f>
        <v/>
      </c>
      <c r="BK133" s="182" t="str">
        <f>IF(LinkRpt!O$4=LinkRpt!O$2,VLOOKUP(LinkRpt!$A129,Rpt,LinkRpt!O$2+1),"")</f>
        <v/>
      </c>
      <c r="BL133" s="182" t="str">
        <f>IF(LinkRpt!P$4=LinkRpt!P$2,VLOOKUP(LinkRpt!$A129,Rpt,LinkRpt!P$2+1),"")</f>
        <v/>
      </c>
      <c r="BM133" s="182" t="str">
        <f>IF(LinkRpt!Q$4=LinkRpt!Q$2,VLOOKUP(LinkRpt!$A129,Rpt,LinkRpt!Q$2+1),"")</f>
        <v/>
      </c>
      <c r="BN133" s="182" t="str">
        <f>IF(LinkRpt!R$4=LinkRpt!R$2,VLOOKUP(LinkRpt!$A129,Rpt,LinkRpt!R$2+1),"")</f>
        <v/>
      </c>
      <c r="BO133" s="182" t="str">
        <f>IF(LinkRpt!S$4=LinkRpt!S$2,VLOOKUP(LinkRpt!$A129,Rpt,LinkRpt!S$2+1),"")</f>
        <v/>
      </c>
      <c r="BP133" s="182" t="str">
        <f>IF(LinkRpt!T$4=LinkRpt!T$2,VLOOKUP(LinkRpt!$A129,Rpt,LinkRpt!T$2+1),"")</f>
        <v/>
      </c>
      <c r="BQ133" s="182" t="str">
        <f>IF(LinkRpt!U$4=LinkRpt!U$2,VLOOKUP(LinkRpt!$A129,Rpt,LinkRpt!U$2+1),"")</f>
        <v/>
      </c>
      <c r="BR133" s="182" t="str">
        <f>IF(LinkRpt!V$4=LinkRpt!V$2,VLOOKUP(LinkRpt!$A129,Rpt,LinkRpt!V$2+1),"")</f>
        <v/>
      </c>
      <c r="BS133" s="182" t="str">
        <f>IF(LinkRpt!W$4=LinkRpt!W$2,VLOOKUP(LinkRpt!$A129,Rpt,LinkRpt!W$2+1),"")</f>
        <v/>
      </c>
      <c r="BT133" s="182" t="str">
        <f>IF(LinkRpt!X$4=LinkRpt!X$2,VLOOKUP(LinkRpt!$A129,Rpt,LinkRpt!X$2+1),"")</f>
        <v/>
      </c>
      <c r="BU133" s="182" t="str">
        <f>IF(LinkRpt!Y$4=LinkRpt!Y$2,VLOOKUP(LinkRpt!$A129,Rpt,LinkRpt!Y$2+1),"")</f>
        <v/>
      </c>
      <c r="BV133" s="182" t="str">
        <f>IF(LinkRpt!Z$4=LinkRpt!Z$2,VLOOKUP(LinkRpt!$A129,Rpt,LinkRpt!Z$2+1),"")</f>
        <v/>
      </c>
      <c r="BW133" s="182" t="str">
        <f>IF(LinkRpt!AA$4=LinkRpt!AA$2,VLOOKUP(LinkRpt!$A129,Rpt,LinkRpt!AA$2+1),"")</f>
        <v/>
      </c>
      <c r="BX133" s="182" t="str">
        <f>IF(LinkRpt!AB$4=LinkRpt!AB$2,VLOOKUP(LinkRpt!$A129,Rpt,LinkRpt!AB$2+1),"")</f>
        <v/>
      </c>
      <c r="BY133" s="182" t="str">
        <f>IF(LinkRpt!AC$4=LinkRpt!AC$2,VLOOKUP(LinkRpt!$A129,Rpt,LinkRpt!AC$2+1),"")</f>
        <v/>
      </c>
      <c r="BZ133" s="182" t="str">
        <f>IF(LinkRpt!AD$4=LinkRpt!AD$2,VLOOKUP(LinkRpt!$A129,Rpt,LinkRpt!AD$2+1),"")</f>
        <v/>
      </c>
      <c r="CA133" s="182" t="str">
        <f>IF(LinkRpt!AE$4=LinkRpt!AE$2,VLOOKUP(LinkRpt!$A129,Rpt,LinkRpt!AE$2+1),"")</f>
        <v/>
      </c>
      <c r="CB133" s="182">
        <f t="shared" si="15"/>
        <v>27480</v>
      </c>
      <c r="CC133" s="15">
        <v>1500</v>
      </c>
      <c r="CD133" s="16">
        <v>1500</v>
      </c>
      <c r="CE133" s="15">
        <v>1000</v>
      </c>
      <c r="CF133" s="16">
        <v>1000</v>
      </c>
      <c r="CG133" s="15">
        <v>5000</v>
      </c>
      <c r="CH133" s="16">
        <v>5000</v>
      </c>
      <c r="CI133" s="15">
        <v>8000</v>
      </c>
      <c r="CJ133" s="16">
        <v>1500</v>
      </c>
      <c r="CK133" s="15"/>
      <c r="CL133" s="16"/>
      <c r="CM133" s="18">
        <v>4620</v>
      </c>
      <c r="CN133" s="16">
        <v>0</v>
      </c>
      <c r="CO133" s="18">
        <v>4620</v>
      </c>
      <c r="CP133" s="16">
        <v>4620</v>
      </c>
      <c r="CQ133" s="18">
        <v>4620</v>
      </c>
      <c r="CR133" s="16">
        <v>0</v>
      </c>
      <c r="CS133" s="18">
        <v>4620</v>
      </c>
      <c r="CT133" s="16">
        <v>9240</v>
      </c>
      <c r="CU133" s="18">
        <v>4620</v>
      </c>
      <c r="CV133" s="16"/>
      <c r="CW133" s="18">
        <v>4620</v>
      </c>
      <c r="CX133" s="16"/>
      <c r="CY133" s="18">
        <v>4620</v>
      </c>
      <c r="CZ133" s="16"/>
      <c r="DA133" s="18">
        <v>4620</v>
      </c>
      <c r="DB133" s="16"/>
      <c r="DC133" s="18">
        <v>4620</v>
      </c>
      <c r="DD133" s="16">
        <v>4620</v>
      </c>
      <c r="DE133" s="85"/>
      <c r="DF133" s="16"/>
      <c r="DG133" s="85"/>
      <c r="DH133" s="16"/>
      <c r="DI133" s="85"/>
      <c r="DJ133" s="16"/>
      <c r="DK133" s="82"/>
      <c r="DL133" s="85"/>
      <c r="DM133" s="16"/>
      <c r="DN133" s="85"/>
      <c r="DO133" s="16"/>
      <c r="DP133" s="85"/>
      <c r="DQ133" s="16"/>
      <c r="DR133" s="85"/>
      <c r="DS133" s="16"/>
      <c r="DT133" s="85"/>
      <c r="DU133" s="16"/>
      <c r="DV133" s="85"/>
      <c r="DW133" s="16"/>
      <c r="DX133" s="85"/>
      <c r="DY133" s="16"/>
      <c r="DZ133" s="85"/>
      <c r="EA133" s="16"/>
      <c r="EB133" s="85"/>
      <c r="EC133" s="16"/>
      <c r="ED133" s="85"/>
      <c r="EE133" s="16"/>
      <c r="EF133" s="85"/>
      <c r="EG133" s="16"/>
      <c r="EH133" s="17"/>
      <c r="EI133" s="16"/>
      <c r="EJ133" s="19"/>
      <c r="EK133" s="17"/>
      <c r="EL133" s="16"/>
      <c r="EM133" s="17"/>
      <c r="EN133" s="16"/>
      <c r="EO133" s="17"/>
      <c r="EP133" s="16"/>
      <c r="EQ133" s="17"/>
      <c r="ER133" s="16"/>
      <c r="ES133" s="17"/>
      <c r="ET133" s="16"/>
      <c r="EU133" s="17"/>
      <c r="EV133" s="16"/>
      <c r="EW133" s="15"/>
      <c r="EX133" s="16"/>
      <c r="EY133" s="15"/>
      <c r="EZ133" s="16"/>
      <c r="FA133" s="15"/>
      <c r="FB133" s="16"/>
      <c r="FC133" s="15"/>
      <c r="FD133" s="16"/>
      <c r="FE133" s="15"/>
      <c r="FF133" s="16"/>
      <c r="FG133" s="15"/>
      <c r="FH133" s="16"/>
      <c r="FI133" s="20">
        <f t="shared" si="11"/>
        <v>57080</v>
      </c>
      <c r="FJ133" s="20">
        <f t="shared" si="12"/>
        <v>27480</v>
      </c>
      <c r="FK133" s="21">
        <f t="shared" si="13"/>
        <v>29600</v>
      </c>
      <c r="FL133" s="1" t="str">
        <f t="shared" si="16"/>
        <v/>
      </c>
    </row>
    <row r="134" spans="1:168" ht="25.5" customHeight="1">
      <c r="A134" s="239">
        <v>2200126</v>
      </c>
      <c r="B134" s="25" t="s">
        <v>755</v>
      </c>
      <c r="C134" s="239" t="s">
        <v>756</v>
      </c>
      <c r="D134" s="9" t="s">
        <v>1414</v>
      </c>
      <c r="E134" s="9" t="s">
        <v>1411</v>
      </c>
      <c r="F134" s="83" t="s">
        <v>757</v>
      </c>
      <c r="G134" s="144"/>
      <c r="H134" s="100"/>
      <c r="I134" s="318"/>
      <c r="J134" s="100"/>
      <c r="K134" s="62">
        <v>6600</v>
      </c>
      <c r="L134" s="84" t="s">
        <v>1564</v>
      </c>
      <c r="M134" s="246">
        <f t="shared" si="9"/>
        <v>57080</v>
      </c>
      <c r="N134" s="14">
        <f t="shared" si="14"/>
        <v>4440</v>
      </c>
      <c r="O134" s="15">
        <v>1500</v>
      </c>
      <c r="P134" s="15">
        <v>1000</v>
      </c>
      <c r="Q134" s="15">
        <v>5000</v>
      </c>
      <c r="R134" s="15">
        <v>8000</v>
      </c>
      <c r="S134" s="182"/>
      <c r="T134" s="16">
        <v>1500</v>
      </c>
      <c r="U134" s="16">
        <v>1000</v>
      </c>
      <c r="V134" s="16">
        <v>5000</v>
      </c>
      <c r="W134" s="16">
        <v>8000</v>
      </c>
      <c r="X134" s="182"/>
      <c r="Y134" s="16">
        <f>IF(($CB134-SUM($T134:X134))&gt;=$K134*0.7,$K134*0.7,($CB134-SUM($T134:X134)))</f>
        <v>4620</v>
      </c>
      <c r="Z134" s="16">
        <f>IF(($CB134-SUM($T134:Y134))&gt;=$K134*0.7,$K134*0.7,($CB134-SUM($T134:Y134)))</f>
        <v>4620</v>
      </c>
      <c r="AA134" s="16">
        <f>IF(($CB134-SUM($T134:Z134))&gt;=$K134*0.7,$K134*0.7,($CB134-SUM($T134:Z134)))</f>
        <v>4620</v>
      </c>
      <c r="AB134" s="16">
        <f>IF(($CB134-SUM($T134:AA134))&gt;=$K134*0.7,$K134*0.7,($CB134-SUM($T134:AA134)))</f>
        <v>4620</v>
      </c>
      <c r="AC134" s="16">
        <f>IF(($CB134-SUM($T134:AB134))&gt;=$K134*0.7,$K134*0.7,($CB134-SUM($T134:AB134)))</f>
        <v>4620</v>
      </c>
      <c r="AD134" s="16">
        <f>IF(($CB134-SUM($T134:AC134))&gt;=$K134*0.7,$K134*0.7,($CB134-SUM($T134:AC134)))</f>
        <v>4620</v>
      </c>
      <c r="AE134" s="16">
        <f>IF(($CB134-SUM($T134:AD134))&gt;=$K134*0.7,$K134*0.7,($CB134-SUM($T134:AD134)))</f>
        <v>4620</v>
      </c>
      <c r="AF134" s="16">
        <f>IF(($CB134-SUM($T134:AE134))&gt;=$K134*0.7,$K134*0.7,($CB134-SUM($T134:AE134)))</f>
        <v>4620</v>
      </c>
      <c r="AG134" s="16">
        <f>IF(($CB134-SUM($T134:AF134))&gt;=$K134*0.7,$K134*0.7,($CB134-SUM($T134:AF134)))</f>
        <v>180</v>
      </c>
      <c r="AH134" s="16">
        <f>IF(($CB134-SUM($T134:AG134))&gt;=$K134*0.7,$K134*0.7,($CB134-SUM($T134:AG134)))</f>
        <v>0</v>
      </c>
      <c r="AI134" s="16">
        <f>IF(($CB134-SUM($T134:AH134))&gt;=$K134*0.7,$K134*0.7,($CB134-SUM($T134:AH134)))</f>
        <v>0</v>
      </c>
      <c r="AJ134" s="16">
        <f>IF(($CB134-SUM($T134:AI134))&gt;=$K134*0.7,$K134*0.7,($CB134-SUM($T134:AI134)))</f>
        <v>0</v>
      </c>
      <c r="AK134" s="16">
        <f>IF(($CB134-SUM($T134:AJ134))&gt;=$K134*0.7,$K134*0.7,($CB134-SUM($T134:AJ134)))</f>
        <v>0</v>
      </c>
      <c r="AL134" s="16">
        <f>IF(($CB134-SUM($T134:AK134))&gt;=$K134*0.7,$K134*0.7,($CB134-SUM($T134:AK134)))</f>
        <v>0</v>
      </c>
      <c r="AM134" s="16">
        <f>IF(($CB134-SUM($T134:AL134))&gt;=$K134*0.7,$K134*0.7,($CB134-SUM($T134:AL134)))</f>
        <v>0</v>
      </c>
      <c r="AN134" s="16">
        <f>IF(($CB134-SUM($T134:AM134))&gt;=$K134*0.7,$K134*0.7,($CB134-SUM($T134:AM134)))</f>
        <v>0</v>
      </c>
      <c r="AO134" s="16">
        <f>IF(($CB134-SUM($T134:AN134))&gt;=$K134*0.7,$K134*0.7,($CB134-SUM($T134:AN134)))</f>
        <v>0</v>
      </c>
      <c r="AP134" s="16">
        <f>IF(($CB134-SUM($T134:AO134))&gt;=$K134*0.7,$K134*0.7,($CB134-SUM($T134:AO134)))</f>
        <v>0</v>
      </c>
      <c r="AQ134" s="16">
        <f>IF(($CB134-SUM($T134:AP134))&gt;=$K134*0.7,$K134*0.7,($CB134-SUM($T134:AP134)))</f>
        <v>0</v>
      </c>
      <c r="AR134" s="16">
        <f>IF(($CB134-SUM($T134:AQ134))&gt;=$K134*0.7,$K134*0.7,($CB134-SUM($T134:AQ134)))</f>
        <v>0</v>
      </c>
      <c r="AS134" s="16">
        <f>IF(($CB134-SUM($T134:AR134))&gt;=$K134*0.7,$K134*0.7,($CB134-SUM($T134:AR134)))</f>
        <v>0</v>
      </c>
      <c r="AT134" s="16">
        <f>IF(($CB134-SUM($T134:AS134))&gt;=$K134*0.7,$K134*0.7,($CB134-SUM($T134:AS134)))</f>
        <v>0</v>
      </c>
      <c r="AU134" s="16">
        <f>IF(($CB134-SUM($T134:AT134))&gt;=$K134*0.7,$K134*0.7,($CB134-SUM($T134:AT134)))</f>
        <v>0</v>
      </c>
      <c r="AV134" s="16">
        <f>IF(($CB134-SUM($T134:AU134))&gt;=$K134*0.7,$K134*0.7,($CB134-SUM($T134:AU134)))</f>
        <v>0</v>
      </c>
      <c r="AW134" s="182">
        <f t="shared" si="10"/>
        <v>52640</v>
      </c>
      <c r="AX134" s="182">
        <f>IF(LinkRpt!B$4=LinkRpt!B$2,VLOOKUP(LinkRpt!$A130,Rpt,LinkRpt!B$2+1),"")</f>
        <v>33980</v>
      </c>
      <c r="AY134" s="182">
        <f>IF(LinkRpt!C$4=LinkRpt!C$2,VLOOKUP(LinkRpt!$A130,Rpt,LinkRpt!C$2+1),"")</f>
        <v>18660</v>
      </c>
      <c r="AZ134" s="182">
        <f>IF(LinkRpt!D$4=LinkRpt!D$2,VLOOKUP(LinkRpt!$A130,Rpt,LinkRpt!D$2+1),"")</f>
        <v>0</v>
      </c>
      <c r="BA134" s="182" t="str">
        <f>IF(LinkRpt!E$4=LinkRpt!E$2,VLOOKUP(LinkRpt!$A130,Rpt,LinkRpt!E$2+1),"")</f>
        <v/>
      </c>
      <c r="BB134" s="182">
        <f>IF(LinkRpt!F$4=LinkRpt!F$2,VLOOKUP(LinkRpt!$A130,Rpt,LinkRpt!F$2+1),"")</f>
        <v>0</v>
      </c>
      <c r="BC134" s="182">
        <f>IF(LinkRpt!G$4=LinkRpt!G$2,VLOOKUP(LinkRpt!$A130,Rpt,LinkRpt!G$2+1),"")</f>
        <v>0</v>
      </c>
      <c r="BD134" s="182">
        <f>IF(LinkRpt!H$4=LinkRpt!H$2,VLOOKUP(LinkRpt!$A130,Rpt,LinkRpt!H$2+1),"")</f>
        <v>0</v>
      </c>
      <c r="BE134" s="182" t="str">
        <f>IF(LinkRpt!I$4=LinkRpt!I$2,VLOOKUP(LinkRpt!$A130,Rpt,LinkRpt!I$2+1),"")</f>
        <v/>
      </c>
      <c r="BF134" s="182" t="str">
        <f>IF(LinkRpt!J$4=LinkRpt!J$2,VLOOKUP(LinkRpt!$A130,Rpt,LinkRpt!J$2+1),"")</f>
        <v/>
      </c>
      <c r="BG134" s="182" t="str">
        <f>IF(LinkRpt!K$4=LinkRpt!K$2,VLOOKUP(LinkRpt!$A130,Rpt,LinkRpt!K$2+1),"")</f>
        <v/>
      </c>
      <c r="BH134" s="182" t="str">
        <f>IF(LinkRpt!L$4=LinkRpt!L$2,VLOOKUP(LinkRpt!$A130,Rpt,LinkRpt!L$2+1),"")</f>
        <v/>
      </c>
      <c r="BI134" s="182" t="str">
        <f>IF(LinkRpt!M$4=LinkRpt!M$2,VLOOKUP(LinkRpt!$A130,Rpt,LinkRpt!M$2+1),"")</f>
        <v/>
      </c>
      <c r="BJ134" s="182" t="str">
        <f>IF(LinkRpt!N$4=LinkRpt!N$2,VLOOKUP(LinkRpt!$A130,Rpt,LinkRpt!N$2+1),"")</f>
        <v/>
      </c>
      <c r="BK134" s="182" t="str">
        <f>IF(LinkRpt!O$4=LinkRpt!O$2,VLOOKUP(LinkRpt!$A130,Rpt,LinkRpt!O$2+1),"")</f>
        <v/>
      </c>
      <c r="BL134" s="182" t="str">
        <f>IF(LinkRpt!P$4=LinkRpt!P$2,VLOOKUP(LinkRpt!$A130,Rpt,LinkRpt!P$2+1),"")</f>
        <v/>
      </c>
      <c r="BM134" s="182" t="str">
        <f>IF(LinkRpt!Q$4=LinkRpt!Q$2,VLOOKUP(LinkRpt!$A130,Rpt,LinkRpt!Q$2+1),"")</f>
        <v/>
      </c>
      <c r="BN134" s="182" t="str">
        <f>IF(LinkRpt!R$4=LinkRpt!R$2,VLOOKUP(LinkRpt!$A130,Rpt,LinkRpt!R$2+1),"")</f>
        <v/>
      </c>
      <c r="BO134" s="182" t="str">
        <f>IF(LinkRpt!S$4=LinkRpt!S$2,VLOOKUP(LinkRpt!$A130,Rpt,LinkRpt!S$2+1),"")</f>
        <v/>
      </c>
      <c r="BP134" s="182" t="str">
        <f>IF(LinkRpt!T$4=LinkRpt!T$2,VLOOKUP(LinkRpt!$A130,Rpt,LinkRpt!T$2+1),"")</f>
        <v/>
      </c>
      <c r="BQ134" s="182" t="str">
        <f>IF(LinkRpt!U$4=LinkRpt!U$2,VLOOKUP(LinkRpt!$A130,Rpt,LinkRpt!U$2+1),"")</f>
        <v/>
      </c>
      <c r="BR134" s="182" t="str">
        <f>IF(LinkRpt!V$4=LinkRpt!V$2,VLOOKUP(LinkRpt!$A130,Rpt,LinkRpt!V$2+1),"")</f>
        <v/>
      </c>
      <c r="BS134" s="182" t="str">
        <f>IF(LinkRpt!W$4=LinkRpt!W$2,VLOOKUP(LinkRpt!$A130,Rpt,LinkRpt!W$2+1),"")</f>
        <v/>
      </c>
      <c r="BT134" s="182" t="str">
        <f>IF(LinkRpt!X$4=LinkRpt!X$2,VLOOKUP(LinkRpt!$A130,Rpt,LinkRpt!X$2+1),"")</f>
        <v/>
      </c>
      <c r="BU134" s="182" t="str">
        <f>IF(LinkRpt!Y$4=LinkRpt!Y$2,VLOOKUP(LinkRpt!$A130,Rpt,LinkRpt!Y$2+1),"")</f>
        <v/>
      </c>
      <c r="BV134" s="182" t="str">
        <f>IF(LinkRpt!Z$4=LinkRpt!Z$2,VLOOKUP(LinkRpt!$A130,Rpt,LinkRpt!Z$2+1),"")</f>
        <v/>
      </c>
      <c r="BW134" s="182" t="str">
        <f>IF(LinkRpt!AA$4=LinkRpt!AA$2,VLOOKUP(LinkRpt!$A130,Rpt,LinkRpt!AA$2+1),"")</f>
        <v/>
      </c>
      <c r="BX134" s="182" t="str">
        <f>IF(LinkRpt!AB$4=LinkRpt!AB$2,VLOOKUP(LinkRpt!$A130,Rpt,LinkRpt!AB$2+1),"")</f>
        <v/>
      </c>
      <c r="BY134" s="182" t="str">
        <f>IF(LinkRpt!AC$4=LinkRpt!AC$2,VLOOKUP(LinkRpt!$A130,Rpt,LinkRpt!AC$2+1),"")</f>
        <v/>
      </c>
      <c r="BZ134" s="182" t="str">
        <f>IF(LinkRpt!AD$4=LinkRpt!AD$2,VLOOKUP(LinkRpt!$A130,Rpt,LinkRpt!AD$2+1),"")</f>
        <v/>
      </c>
      <c r="CA134" s="182" t="str">
        <f>IF(LinkRpt!AE$4=LinkRpt!AE$2,VLOOKUP(LinkRpt!$A130,Rpt,LinkRpt!AE$2+1),"")</f>
        <v/>
      </c>
      <c r="CB134" s="182">
        <f t="shared" si="15"/>
        <v>52640</v>
      </c>
      <c r="CC134" s="15">
        <v>1500</v>
      </c>
      <c r="CD134" s="16">
        <v>1500</v>
      </c>
      <c r="CE134" s="15">
        <v>1000</v>
      </c>
      <c r="CF134" s="16">
        <v>1000</v>
      </c>
      <c r="CG134" s="15">
        <v>5000</v>
      </c>
      <c r="CH134" s="16">
        <v>5000</v>
      </c>
      <c r="CI134" s="15">
        <v>8000</v>
      </c>
      <c r="CJ134" s="16">
        <f>1500+0</f>
        <v>1500</v>
      </c>
      <c r="CK134" s="15"/>
      <c r="CL134" s="16"/>
      <c r="CM134" s="18">
        <v>4620</v>
      </c>
      <c r="CN134" s="16">
        <v>0</v>
      </c>
      <c r="CO134" s="18">
        <v>4620</v>
      </c>
      <c r="CP134" s="16">
        <v>0</v>
      </c>
      <c r="CQ134" s="18">
        <v>4620</v>
      </c>
      <c r="CR134" s="16">
        <v>0</v>
      </c>
      <c r="CS134" s="18">
        <v>4620</v>
      </c>
      <c r="CT134" s="16">
        <f>24000+980</f>
        <v>24980</v>
      </c>
      <c r="CU134" s="18">
        <v>4620</v>
      </c>
      <c r="CV134" s="16"/>
      <c r="CW134" s="18">
        <v>4620</v>
      </c>
      <c r="CX134" s="16"/>
      <c r="CY134" s="18">
        <v>4620</v>
      </c>
      <c r="CZ134" s="16"/>
      <c r="DA134" s="18">
        <v>4620</v>
      </c>
      <c r="DB134" s="16"/>
      <c r="DC134" s="18">
        <v>4620</v>
      </c>
      <c r="DD134" s="16"/>
      <c r="DE134" s="85"/>
      <c r="DF134" s="16"/>
      <c r="DG134" s="85"/>
      <c r="DH134" s="16"/>
      <c r="DI134" s="85"/>
      <c r="DJ134" s="16"/>
      <c r="DK134" s="82"/>
      <c r="DL134" s="85"/>
      <c r="DM134" s="16"/>
      <c r="DN134" s="85"/>
      <c r="DO134" s="16"/>
      <c r="DP134" s="85"/>
      <c r="DQ134" s="16"/>
      <c r="DR134" s="85"/>
      <c r="DS134" s="16"/>
      <c r="DT134" s="85"/>
      <c r="DU134" s="16"/>
      <c r="DV134" s="85"/>
      <c r="DW134" s="16"/>
      <c r="DX134" s="85"/>
      <c r="DY134" s="16"/>
      <c r="DZ134" s="85"/>
      <c r="EA134" s="16"/>
      <c r="EB134" s="85"/>
      <c r="EC134" s="16"/>
      <c r="ED134" s="85"/>
      <c r="EE134" s="16"/>
      <c r="EF134" s="85"/>
      <c r="EG134" s="16"/>
      <c r="EH134" s="17"/>
      <c r="EI134" s="16"/>
      <c r="EJ134" s="19"/>
      <c r="EK134" s="17"/>
      <c r="EL134" s="16"/>
      <c r="EM134" s="17"/>
      <c r="EN134" s="16"/>
      <c r="EO134" s="17"/>
      <c r="EP134" s="16"/>
      <c r="EQ134" s="17"/>
      <c r="ER134" s="16"/>
      <c r="ES134" s="17"/>
      <c r="ET134" s="16"/>
      <c r="EU134" s="17"/>
      <c r="EV134" s="16"/>
      <c r="EW134" s="15"/>
      <c r="EX134" s="16"/>
      <c r="EY134" s="15"/>
      <c r="EZ134" s="16"/>
      <c r="FA134" s="15"/>
      <c r="FB134" s="16"/>
      <c r="FC134" s="15"/>
      <c r="FD134" s="16"/>
      <c r="FE134" s="15"/>
      <c r="FF134" s="16"/>
      <c r="FG134" s="15"/>
      <c r="FH134" s="16"/>
      <c r="FI134" s="20">
        <f t="shared" si="11"/>
        <v>57080</v>
      </c>
      <c r="FJ134" s="20">
        <f t="shared" si="12"/>
        <v>33980</v>
      </c>
      <c r="FK134" s="21">
        <f t="shared" si="13"/>
        <v>23100</v>
      </c>
      <c r="FL134" s="1" t="str">
        <f t="shared" si="16"/>
        <v>X</v>
      </c>
    </row>
    <row r="135" spans="1:168" ht="25.5" customHeight="1">
      <c r="A135" s="239">
        <v>2200127</v>
      </c>
      <c r="B135" s="25" t="s">
        <v>218</v>
      </c>
      <c r="C135" s="239" t="s">
        <v>219</v>
      </c>
      <c r="D135" s="9" t="s">
        <v>1414</v>
      </c>
      <c r="E135" s="9" t="s">
        <v>1412</v>
      </c>
      <c r="F135" s="10" t="s">
        <v>220</v>
      </c>
      <c r="G135" s="22"/>
      <c r="H135" s="24"/>
      <c r="I135" s="318"/>
      <c r="J135" s="24"/>
      <c r="K135" s="12">
        <v>6600</v>
      </c>
      <c r="L135" s="24" t="s">
        <v>1564</v>
      </c>
      <c r="M135" s="246">
        <f t="shared" si="9"/>
        <v>57080</v>
      </c>
      <c r="N135" s="14">
        <f t="shared" si="14"/>
        <v>4620</v>
      </c>
      <c r="O135" s="15">
        <v>1500</v>
      </c>
      <c r="P135" s="15">
        <v>1000</v>
      </c>
      <c r="Q135" s="15">
        <v>5000</v>
      </c>
      <c r="R135" s="15">
        <v>8000</v>
      </c>
      <c r="S135" s="182"/>
      <c r="T135" s="16">
        <v>1500</v>
      </c>
      <c r="U135" s="16">
        <v>1000</v>
      </c>
      <c r="V135" s="16">
        <v>5000</v>
      </c>
      <c r="W135" s="16">
        <v>8000</v>
      </c>
      <c r="X135" s="182"/>
      <c r="Y135" s="16">
        <f>IF(($CB135-SUM($T135:X135))&gt;=$K135*0.7,$K135*0.7,($CB135-SUM($T135:X135)))</f>
        <v>4620</v>
      </c>
      <c r="Z135" s="16">
        <f>IF(($CB135-SUM($T135:Y135))&gt;=$K135*0.7,$K135*0.7,($CB135-SUM($T135:Y135)))</f>
        <v>4620</v>
      </c>
      <c r="AA135" s="16">
        <f>IF(($CB135-SUM($T135:Z135))&gt;=$K135*0.7,$K135*0.7,($CB135-SUM($T135:Z135)))</f>
        <v>4620</v>
      </c>
      <c r="AB135" s="16">
        <f>IF(($CB135-SUM($T135:AA135))&gt;=$K135*0.7,$K135*0.7,($CB135-SUM($T135:AA135)))</f>
        <v>4620</v>
      </c>
      <c r="AC135" s="16">
        <f>IF(($CB135-SUM($T135:AB135))&gt;=$K135*0.7,$K135*0.7,($CB135-SUM($T135:AB135)))</f>
        <v>4620</v>
      </c>
      <c r="AD135" s="16">
        <f>IF(($CB135-SUM($T135:AC135))&gt;=$K135*0.7,$K135*0.7,($CB135-SUM($T135:AC135)))</f>
        <v>4620</v>
      </c>
      <c r="AE135" s="16">
        <f>IF(($CB135-SUM($T135:AD135))&gt;=$K135*0.7,$K135*0.7,($CB135-SUM($T135:AD135)))</f>
        <v>4620</v>
      </c>
      <c r="AF135" s="16">
        <f>IF(($CB135-SUM($T135:AE135))&gt;=$K135*0.7,$K135*0.7,($CB135-SUM($T135:AE135)))</f>
        <v>4620</v>
      </c>
      <c r="AG135" s="16">
        <f>IF(($CB135-SUM($T135:AF135))&gt;=$K135*0.7,$K135*0.7,($CB135-SUM($T135:AF135)))</f>
        <v>0</v>
      </c>
      <c r="AH135" s="16">
        <f>IF(($CB135-SUM($T135:AG135))&gt;=$K135*0.7,$K135*0.7,($CB135-SUM($T135:AG135)))</f>
        <v>0</v>
      </c>
      <c r="AI135" s="16">
        <f>IF(($CB135-SUM($T135:AH135))&gt;=$K135*0.7,$K135*0.7,($CB135-SUM($T135:AH135)))</f>
        <v>0</v>
      </c>
      <c r="AJ135" s="16">
        <f>IF(($CB135-SUM($T135:AI135))&gt;=$K135*0.7,$K135*0.7,($CB135-SUM($T135:AI135)))</f>
        <v>0</v>
      </c>
      <c r="AK135" s="16">
        <f>IF(($CB135-SUM($T135:AJ135))&gt;=$K135*0.7,$K135*0.7,($CB135-SUM($T135:AJ135)))</f>
        <v>0</v>
      </c>
      <c r="AL135" s="16">
        <f>IF(($CB135-SUM($T135:AK135))&gt;=$K135*0.7,$K135*0.7,($CB135-SUM($T135:AK135)))</f>
        <v>0</v>
      </c>
      <c r="AM135" s="16">
        <f>IF(($CB135-SUM($T135:AL135))&gt;=$K135*0.7,$K135*0.7,($CB135-SUM($T135:AL135)))</f>
        <v>0</v>
      </c>
      <c r="AN135" s="16">
        <f>IF(($CB135-SUM($T135:AM135))&gt;=$K135*0.7,$K135*0.7,($CB135-SUM($T135:AM135)))</f>
        <v>0</v>
      </c>
      <c r="AO135" s="16">
        <f>IF(($CB135-SUM($T135:AN135))&gt;=$K135*0.7,$K135*0.7,($CB135-SUM($T135:AN135)))</f>
        <v>0</v>
      </c>
      <c r="AP135" s="16">
        <f>IF(($CB135-SUM($T135:AO135))&gt;=$K135*0.7,$K135*0.7,($CB135-SUM($T135:AO135)))</f>
        <v>0</v>
      </c>
      <c r="AQ135" s="16">
        <f>IF(($CB135-SUM($T135:AP135))&gt;=$K135*0.7,$K135*0.7,($CB135-SUM($T135:AP135)))</f>
        <v>0</v>
      </c>
      <c r="AR135" s="16">
        <f>IF(($CB135-SUM($T135:AQ135))&gt;=$K135*0.7,$K135*0.7,($CB135-SUM($T135:AQ135)))</f>
        <v>0</v>
      </c>
      <c r="AS135" s="16">
        <f>IF(($CB135-SUM($T135:AR135))&gt;=$K135*0.7,$K135*0.7,($CB135-SUM($T135:AR135)))</f>
        <v>0</v>
      </c>
      <c r="AT135" s="16">
        <f>IF(($CB135-SUM($T135:AS135))&gt;=$K135*0.7,$K135*0.7,($CB135-SUM($T135:AS135)))</f>
        <v>0</v>
      </c>
      <c r="AU135" s="16">
        <f>IF(($CB135-SUM($T135:AT135))&gt;=$K135*0.7,$K135*0.7,($CB135-SUM($T135:AT135)))</f>
        <v>0</v>
      </c>
      <c r="AV135" s="16">
        <f>IF(($CB135-SUM($T135:AU135))&gt;=$K135*0.7,$K135*0.7,($CB135-SUM($T135:AU135)))</f>
        <v>0</v>
      </c>
      <c r="AW135" s="182">
        <f t="shared" si="10"/>
        <v>52460</v>
      </c>
      <c r="AX135" s="182">
        <f>IF(LinkRpt!B$4=LinkRpt!B$2,VLOOKUP(LinkRpt!$A131,Rpt,LinkRpt!B$2+1),"")</f>
        <v>52460</v>
      </c>
      <c r="AY135" s="182">
        <f>IF(LinkRpt!C$4=LinkRpt!C$2,VLOOKUP(LinkRpt!$A131,Rpt,LinkRpt!C$2+1),"")</f>
        <v>0</v>
      </c>
      <c r="AZ135" s="182">
        <f>IF(LinkRpt!D$4=LinkRpt!D$2,VLOOKUP(LinkRpt!$A131,Rpt,LinkRpt!D$2+1),"")</f>
        <v>0</v>
      </c>
      <c r="BA135" s="182" t="str">
        <f>IF(LinkRpt!E$4=LinkRpt!E$2,VLOOKUP(LinkRpt!$A131,Rpt,LinkRpt!E$2+1),"")</f>
        <v/>
      </c>
      <c r="BB135" s="182">
        <f>IF(LinkRpt!F$4=LinkRpt!F$2,VLOOKUP(LinkRpt!$A131,Rpt,LinkRpt!F$2+1),"")</f>
        <v>0</v>
      </c>
      <c r="BC135" s="182">
        <f>IF(LinkRpt!G$4=LinkRpt!G$2,VLOOKUP(LinkRpt!$A131,Rpt,LinkRpt!G$2+1),"")</f>
        <v>0</v>
      </c>
      <c r="BD135" s="182">
        <f>IF(LinkRpt!H$4=LinkRpt!H$2,VLOOKUP(LinkRpt!$A131,Rpt,LinkRpt!H$2+1),"")</f>
        <v>0</v>
      </c>
      <c r="BE135" s="182" t="str">
        <f>IF(LinkRpt!I$4=LinkRpt!I$2,VLOOKUP(LinkRpt!$A131,Rpt,LinkRpt!I$2+1),"")</f>
        <v/>
      </c>
      <c r="BF135" s="182" t="str">
        <f>IF(LinkRpt!J$4=LinkRpt!J$2,VLOOKUP(LinkRpt!$A131,Rpt,LinkRpt!J$2+1),"")</f>
        <v/>
      </c>
      <c r="BG135" s="182" t="str">
        <f>IF(LinkRpt!K$4=LinkRpt!K$2,VLOOKUP(LinkRpt!$A131,Rpt,LinkRpt!K$2+1),"")</f>
        <v/>
      </c>
      <c r="BH135" s="182" t="str">
        <f>IF(LinkRpt!L$4=LinkRpt!L$2,VLOOKUP(LinkRpt!$A131,Rpt,LinkRpt!L$2+1),"")</f>
        <v/>
      </c>
      <c r="BI135" s="182" t="str">
        <f>IF(LinkRpt!M$4=LinkRpt!M$2,VLOOKUP(LinkRpt!$A131,Rpt,LinkRpt!M$2+1),"")</f>
        <v/>
      </c>
      <c r="BJ135" s="182" t="str">
        <f>IF(LinkRpt!N$4=LinkRpt!N$2,VLOOKUP(LinkRpt!$A131,Rpt,LinkRpt!N$2+1),"")</f>
        <v/>
      </c>
      <c r="BK135" s="182" t="str">
        <f>IF(LinkRpt!O$4=LinkRpt!O$2,VLOOKUP(LinkRpt!$A131,Rpt,LinkRpt!O$2+1),"")</f>
        <v/>
      </c>
      <c r="BL135" s="182" t="str">
        <f>IF(LinkRpt!P$4=LinkRpt!P$2,VLOOKUP(LinkRpt!$A131,Rpt,LinkRpt!P$2+1),"")</f>
        <v/>
      </c>
      <c r="BM135" s="182" t="str">
        <f>IF(LinkRpt!Q$4=LinkRpt!Q$2,VLOOKUP(LinkRpt!$A131,Rpt,LinkRpt!Q$2+1),"")</f>
        <v/>
      </c>
      <c r="BN135" s="182" t="str">
        <f>IF(LinkRpt!R$4=LinkRpt!R$2,VLOOKUP(LinkRpt!$A131,Rpt,LinkRpt!R$2+1),"")</f>
        <v/>
      </c>
      <c r="BO135" s="182" t="str">
        <f>IF(LinkRpt!S$4=LinkRpt!S$2,VLOOKUP(LinkRpt!$A131,Rpt,LinkRpt!S$2+1),"")</f>
        <v/>
      </c>
      <c r="BP135" s="182" t="str">
        <f>IF(LinkRpt!T$4=LinkRpt!T$2,VLOOKUP(LinkRpt!$A131,Rpt,LinkRpt!T$2+1),"")</f>
        <v/>
      </c>
      <c r="BQ135" s="182" t="str">
        <f>IF(LinkRpt!U$4=LinkRpt!U$2,VLOOKUP(LinkRpt!$A131,Rpt,LinkRpt!U$2+1),"")</f>
        <v/>
      </c>
      <c r="BR135" s="182" t="str">
        <f>IF(LinkRpt!V$4=LinkRpt!V$2,VLOOKUP(LinkRpt!$A131,Rpt,LinkRpt!V$2+1),"")</f>
        <v/>
      </c>
      <c r="BS135" s="182" t="str">
        <f>IF(LinkRpt!W$4=LinkRpt!W$2,VLOOKUP(LinkRpt!$A131,Rpt,LinkRpt!W$2+1),"")</f>
        <v/>
      </c>
      <c r="BT135" s="182" t="str">
        <f>IF(LinkRpt!X$4=LinkRpt!X$2,VLOOKUP(LinkRpt!$A131,Rpt,LinkRpt!X$2+1),"")</f>
        <v/>
      </c>
      <c r="BU135" s="182" t="str">
        <f>IF(LinkRpt!Y$4=LinkRpt!Y$2,VLOOKUP(LinkRpt!$A131,Rpt,LinkRpt!Y$2+1),"")</f>
        <v/>
      </c>
      <c r="BV135" s="182" t="str">
        <f>IF(LinkRpt!Z$4=LinkRpt!Z$2,VLOOKUP(LinkRpt!$A131,Rpt,LinkRpt!Z$2+1),"")</f>
        <v/>
      </c>
      <c r="BW135" s="182" t="str">
        <f>IF(LinkRpt!AA$4=LinkRpt!AA$2,VLOOKUP(LinkRpt!$A131,Rpt,LinkRpt!AA$2+1),"")</f>
        <v/>
      </c>
      <c r="BX135" s="182" t="str">
        <f>IF(LinkRpt!AB$4=LinkRpt!AB$2,VLOOKUP(LinkRpt!$A131,Rpt,LinkRpt!AB$2+1),"")</f>
        <v/>
      </c>
      <c r="BY135" s="182" t="str">
        <f>IF(LinkRpt!AC$4=LinkRpt!AC$2,VLOOKUP(LinkRpt!$A131,Rpt,LinkRpt!AC$2+1),"")</f>
        <v/>
      </c>
      <c r="BZ135" s="182" t="str">
        <f>IF(LinkRpt!AD$4=LinkRpt!AD$2,VLOOKUP(LinkRpt!$A131,Rpt,LinkRpt!AD$2+1),"")</f>
        <v/>
      </c>
      <c r="CA135" s="182" t="str">
        <f>IF(LinkRpt!AE$4=LinkRpt!AE$2,VLOOKUP(LinkRpt!$A131,Rpt,LinkRpt!AE$2+1),"")</f>
        <v/>
      </c>
      <c r="CB135" s="182">
        <f t="shared" si="15"/>
        <v>52460</v>
      </c>
      <c r="CC135" s="15">
        <v>1500</v>
      </c>
      <c r="CD135" s="16">
        <v>1500</v>
      </c>
      <c r="CE135" s="15">
        <v>1000</v>
      </c>
      <c r="CF135" s="16">
        <v>1000</v>
      </c>
      <c r="CG135" s="15">
        <v>5000</v>
      </c>
      <c r="CH135" s="16">
        <v>5000</v>
      </c>
      <c r="CI135" s="15">
        <v>8000</v>
      </c>
      <c r="CJ135" s="16">
        <f>1500+0</f>
        <v>1500</v>
      </c>
      <c r="CK135" s="17"/>
      <c r="CL135" s="16"/>
      <c r="CM135" s="15"/>
      <c r="CN135" s="16"/>
      <c r="CO135" s="18">
        <v>4620</v>
      </c>
      <c r="CP135" s="16">
        <v>0</v>
      </c>
      <c r="CQ135" s="18">
        <v>4620</v>
      </c>
      <c r="CR135" s="16">
        <v>0</v>
      </c>
      <c r="CS135" s="18">
        <v>4620</v>
      </c>
      <c r="CT135" s="16">
        <v>20360</v>
      </c>
      <c r="CU135" s="18">
        <v>4620</v>
      </c>
      <c r="CV135" s="16">
        <v>4620</v>
      </c>
      <c r="CW135" s="18">
        <v>4620</v>
      </c>
      <c r="CX135" s="16"/>
      <c r="CY135" s="18">
        <v>4620</v>
      </c>
      <c r="CZ135" s="16"/>
      <c r="DA135" s="18">
        <v>4620</v>
      </c>
      <c r="DB135" s="16"/>
      <c r="DC135" s="18">
        <v>4620</v>
      </c>
      <c r="DD135" s="16">
        <v>18480</v>
      </c>
      <c r="DE135" s="18">
        <v>4620</v>
      </c>
      <c r="DF135" s="16"/>
      <c r="DG135" s="17"/>
      <c r="DH135" s="16"/>
      <c r="DI135" s="17"/>
      <c r="DJ135" s="16"/>
      <c r="DK135" s="82"/>
      <c r="DL135" s="85"/>
      <c r="DM135" s="16"/>
      <c r="DN135" s="85"/>
      <c r="DO135" s="16"/>
      <c r="DP135" s="85"/>
      <c r="DQ135" s="16"/>
      <c r="DR135" s="85"/>
      <c r="DS135" s="16"/>
      <c r="DT135" s="85"/>
      <c r="DU135" s="16"/>
      <c r="DV135" s="85"/>
      <c r="DW135" s="16"/>
      <c r="DX135" s="85"/>
      <c r="DY135" s="16"/>
      <c r="DZ135" s="85"/>
      <c r="EA135" s="16"/>
      <c r="EB135" s="85"/>
      <c r="EC135" s="16"/>
      <c r="ED135" s="85"/>
      <c r="EE135" s="16"/>
      <c r="EF135" s="85"/>
      <c r="EG135" s="16"/>
      <c r="EH135" s="17"/>
      <c r="EI135" s="16"/>
      <c r="EJ135" s="19"/>
      <c r="EK135" s="17"/>
      <c r="EL135" s="16"/>
      <c r="EM135" s="17"/>
      <c r="EN135" s="16"/>
      <c r="EO135" s="17"/>
      <c r="EP135" s="16"/>
      <c r="EQ135" s="17"/>
      <c r="ER135" s="16"/>
      <c r="ES135" s="17"/>
      <c r="ET135" s="16"/>
      <c r="EU135" s="17"/>
      <c r="EV135" s="16"/>
      <c r="EW135" s="15"/>
      <c r="EX135" s="16"/>
      <c r="EY135" s="15"/>
      <c r="EZ135" s="16"/>
      <c r="FA135" s="15"/>
      <c r="FB135" s="16"/>
      <c r="FC135" s="15"/>
      <c r="FD135" s="16"/>
      <c r="FE135" s="15"/>
      <c r="FF135" s="16"/>
      <c r="FG135" s="15"/>
      <c r="FH135" s="16"/>
      <c r="FI135" s="20">
        <f t="shared" si="11"/>
        <v>57080</v>
      </c>
      <c r="FJ135" s="20">
        <f t="shared" si="12"/>
        <v>52460</v>
      </c>
      <c r="FK135" s="21">
        <f t="shared" si="13"/>
        <v>4620</v>
      </c>
      <c r="FL135" s="1" t="str">
        <f t="shared" si="16"/>
        <v/>
      </c>
    </row>
    <row r="136" spans="1:168" ht="25.5" customHeight="1">
      <c r="A136" s="239">
        <v>2200128</v>
      </c>
      <c r="B136" s="25" t="s">
        <v>221</v>
      </c>
      <c r="C136" s="239" t="s">
        <v>222</v>
      </c>
      <c r="D136" s="9" t="s">
        <v>1414</v>
      </c>
      <c r="E136" s="9" t="s">
        <v>1412</v>
      </c>
      <c r="F136" s="10" t="s">
        <v>223</v>
      </c>
      <c r="G136" s="144"/>
      <c r="H136" s="13" t="s">
        <v>1558</v>
      </c>
      <c r="I136" s="318"/>
      <c r="J136" s="13"/>
      <c r="K136" s="12">
        <v>4600</v>
      </c>
      <c r="L136" s="13" t="s">
        <v>1564</v>
      </c>
      <c r="M136" s="246">
        <f t="shared" si="9"/>
        <v>44480</v>
      </c>
      <c r="N136" s="14">
        <f t="shared" si="14"/>
        <v>12880</v>
      </c>
      <c r="O136" s="15">
        <v>1500</v>
      </c>
      <c r="P136" s="15">
        <v>1000</v>
      </c>
      <c r="Q136" s="15">
        <v>5000</v>
      </c>
      <c r="R136" s="15">
        <v>8000</v>
      </c>
      <c r="S136" s="182"/>
      <c r="T136" s="16">
        <v>1500</v>
      </c>
      <c r="U136" s="16">
        <v>1000</v>
      </c>
      <c r="V136" s="16">
        <v>1500</v>
      </c>
      <c r="W136" s="16"/>
      <c r="X136" s="182"/>
      <c r="Y136" s="16">
        <f>IF(($CB136-SUM($T136:X136))&gt;=$K136*0.7,$K136*0.7,($CB136-SUM($T136:X136)))</f>
        <v>3220</v>
      </c>
      <c r="Z136" s="16">
        <f>IF(($CB136-SUM($T136:Y136))&gt;=$K136*0.7,$K136*0.7,($CB136-SUM($T136:Y136)))</f>
        <v>3220</v>
      </c>
      <c r="AA136" s="16">
        <f>IF(($CB136-SUM($T136:Z136))&gt;=$K136*0.7,$K136*0.7,($CB136-SUM($T136:Z136)))</f>
        <v>3220</v>
      </c>
      <c r="AB136" s="16">
        <f>IF(($CB136-SUM($T136:AA136))&gt;=$K136*0.7,$K136*0.7,($CB136-SUM($T136:AA136)))</f>
        <v>3220</v>
      </c>
      <c r="AC136" s="16">
        <f>IF(($CB136-SUM($T136:AB136))&gt;=$K136*0.7,$K136*0.7,($CB136-SUM($T136:AB136)))</f>
        <v>3220</v>
      </c>
      <c r="AD136" s="16">
        <f>IF(($CB136-SUM($T136:AC136))&gt;=$K136*0.7,$K136*0.7,($CB136-SUM($T136:AC136)))</f>
        <v>3220</v>
      </c>
      <c r="AE136" s="16">
        <f>IF(($CB136-SUM($T136:AD136))&gt;=$K136*0.7,$K136*0.7,($CB136-SUM($T136:AD136)))</f>
        <v>3220</v>
      </c>
      <c r="AF136" s="16">
        <f>IF(($CB136-SUM($T136:AE136))&gt;=$K136*0.7,$K136*0.7,($CB136-SUM($T136:AE136)))</f>
        <v>3220</v>
      </c>
      <c r="AG136" s="16">
        <f>IF(($CB136-SUM($T136:AF136))&gt;=$K136*0.7,$K136*0.7,($CB136-SUM($T136:AF136)))</f>
        <v>1840</v>
      </c>
      <c r="AH136" s="16">
        <f>IF(($CB136-SUM($T136:AG136))&gt;=$K136*0.7,$K136*0.7,($CB136-SUM($T136:AG136)))</f>
        <v>0</v>
      </c>
      <c r="AI136" s="16">
        <f>IF(($CB136-SUM($T136:AH136))&gt;=$K136*0.7,$K136*0.7,($CB136-SUM($T136:AH136)))</f>
        <v>0</v>
      </c>
      <c r="AJ136" s="16">
        <f>IF(($CB136-SUM($T136:AI136))&gt;=$K136*0.7,$K136*0.7,($CB136-SUM($T136:AI136)))</f>
        <v>0</v>
      </c>
      <c r="AK136" s="16">
        <f>IF(($CB136-SUM($T136:AJ136))&gt;=$K136*0.7,$K136*0.7,($CB136-SUM($T136:AJ136)))</f>
        <v>0</v>
      </c>
      <c r="AL136" s="16">
        <f>IF(($CB136-SUM($T136:AK136))&gt;=$K136*0.7,$K136*0.7,($CB136-SUM($T136:AK136)))</f>
        <v>0</v>
      </c>
      <c r="AM136" s="16">
        <f>IF(($CB136-SUM($T136:AL136))&gt;=$K136*0.7,$K136*0.7,($CB136-SUM($T136:AL136)))</f>
        <v>0</v>
      </c>
      <c r="AN136" s="16">
        <f>IF(($CB136-SUM($T136:AM136))&gt;=$K136*0.7,$K136*0.7,($CB136-SUM($T136:AM136)))</f>
        <v>0</v>
      </c>
      <c r="AO136" s="16">
        <f>IF(($CB136-SUM($T136:AN136))&gt;=$K136*0.7,$K136*0.7,($CB136-SUM($T136:AN136)))</f>
        <v>0</v>
      </c>
      <c r="AP136" s="16">
        <f>IF(($CB136-SUM($T136:AO136))&gt;=$K136*0.7,$K136*0.7,($CB136-SUM($T136:AO136)))</f>
        <v>0</v>
      </c>
      <c r="AQ136" s="16">
        <f>IF(($CB136-SUM($T136:AP136))&gt;=$K136*0.7,$K136*0.7,($CB136-SUM($T136:AP136)))</f>
        <v>0</v>
      </c>
      <c r="AR136" s="16">
        <f>IF(($CB136-SUM($T136:AQ136))&gt;=$K136*0.7,$K136*0.7,($CB136-SUM($T136:AQ136)))</f>
        <v>0</v>
      </c>
      <c r="AS136" s="16">
        <f>IF(($CB136-SUM($T136:AR136))&gt;=$K136*0.7,$K136*0.7,($CB136-SUM($T136:AR136)))</f>
        <v>0</v>
      </c>
      <c r="AT136" s="16">
        <f>IF(($CB136-SUM($T136:AS136))&gt;=$K136*0.7,$K136*0.7,($CB136-SUM($T136:AS136)))</f>
        <v>0</v>
      </c>
      <c r="AU136" s="16">
        <f>IF(($CB136-SUM($T136:AT136))&gt;=$K136*0.7,$K136*0.7,($CB136-SUM($T136:AT136)))</f>
        <v>0</v>
      </c>
      <c r="AV136" s="16">
        <f>IF(($CB136-SUM($T136:AU136))&gt;=$K136*0.7,$K136*0.7,($CB136-SUM($T136:AU136)))</f>
        <v>0</v>
      </c>
      <c r="AW136" s="182">
        <f t="shared" si="10"/>
        <v>31600</v>
      </c>
      <c r="AX136" s="182">
        <f>IF(LinkRpt!B$4=LinkRpt!B$2,VLOOKUP(LinkRpt!$A132,Rpt,LinkRpt!B$2+1),"")</f>
        <v>31600</v>
      </c>
      <c r="AY136" s="182">
        <f>IF(LinkRpt!C$4=LinkRpt!C$2,VLOOKUP(LinkRpt!$A132,Rpt,LinkRpt!C$2+1),"")</f>
        <v>0</v>
      </c>
      <c r="AZ136" s="182">
        <f>IF(LinkRpt!D$4=LinkRpt!D$2,VLOOKUP(LinkRpt!$A132,Rpt,LinkRpt!D$2+1),"")</f>
        <v>0</v>
      </c>
      <c r="BA136" s="182" t="str">
        <f>IF(LinkRpt!E$4=LinkRpt!E$2,VLOOKUP(LinkRpt!$A132,Rpt,LinkRpt!E$2+1),"")</f>
        <v/>
      </c>
      <c r="BB136" s="182">
        <f>IF(LinkRpt!F$4=LinkRpt!F$2,VLOOKUP(LinkRpt!$A132,Rpt,LinkRpt!F$2+1),"")</f>
        <v>0</v>
      </c>
      <c r="BC136" s="182">
        <f>IF(LinkRpt!G$4=LinkRpt!G$2,VLOOKUP(LinkRpt!$A132,Rpt,LinkRpt!G$2+1),"")</f>
        <v>0</v>
      </c>
      <c r="BD136" s="182">
        <f>IF(LinkRpt!H$4=LinkRpt!H$2,VLOOKUP(LinkRpt!$A132,Rpt,LinkRpt!H$2+1),"")</f>
        <v>0</v>
      </c>
      <c r="BE136" s="182" t="str">
        <f>IF(LinkRpt!I$4=LinkRpt!I$2,VLOOKUP(LinkRpt!$A132,Rpt,LinkRpt!I$2+1),"")</f>
        <v/>
      </c>
      <c r="BF136" s="182" t="str">
        <f>IF(LinkRpt!J$4=LinkRpt!J$2,VLOOKUP(LinkRpt!$A132,Rpt,LinkRpt!J$2+1),"")</f>
        <v/>
      </c>
      <c r="BG136" s="182" t="str">
        <f>IF(LinkRpt!K$4=LinkRpt!K$2,VLOOKUP(LinkRpt!$A132,Rpt,LinkRpt!K$2+1),"")</f>
        <v/>
      </c>
      <c r="BH136" s="182" t="str">
        <f>IF(LinkRpt!L$4=LinkRpt!L$2,VLOOKUP(LinkRpt!$A132,Rpt,LinkRpt!L$2+1),"")</f>
        <v/>
      </c>
      <c r="BI136" s="182" t="str">
        <f>IF(LinkRpt!M$4=LinkRpt!M$2,VLOOKUP(LinkRpt!$A132,Rpt,LinkRpt!M$2+1),"")</f>
        <v/>
      </c>
      <c r="BJ136" s="182" t="str">
        <f>IF(LinkRpt!N$4=LinkRpt!N$2,VLOOKUP(LinkRpt!$A132,Rpt,LinkRpt!N$2+1),"")</f>
        <v/>
      </c>
      <c r="BK136" s="182" t="str">
        <f>IF(LinkRpt!O$4=LinkRpt!O$2,VLOOKUP(LinkRpt!$A132,Rpt,LinkRpt!O$2+1),"")</f>
        <v/>
      </c>
      <c r="BL136" s="182" t="str">
        <f>IF(LinkRpt!P$4=LinkRpt!P$2,VLOOKUP(LinkRpt!$A132,Rpt,LinkRpt!P$2+1),"")</f>
        <v/>
      </c>
      <c r="BM136" s="182" t="str">
        <f>IF(LinkRpt!Q$4=LinkRpt!Q$2,VLOOKUP(LinkRpt!$A132,Rpt,LinkRpt!Q$2+1),"")</f>
        <v/>
      </c>
      <c r="BN136" s="182" t="str">
        <f>IF(LinkRpt!R$4=LinkRpt!R$2,VLOOKUP(LinkRpt!$A132,Rpt,LinkRpt!R$2+1),"")</f>
        <v/>
      </c>
      <c r="BO136" s="182" t="str">
        <f>IF(LinkRpt!S$4=LinkRpt!S$2,VLOOKUP(LinkRpt!$A132,Rpt,LinkRpt!S$2+1),"")</f>
        <v/>
      </c>
      <c r="BP136" s="182" t="str">
        <f>IF(LinkRpt!T$4=LinkRpt!T$2,VLOOKUP(LinkRpt!$A132,Rpt,LinkRpt!T$2+1),"")</f>
        <v/>
      </c>
      <c r="BQ136" s="182" t="str">
        <f>IF(LinkRpt!U$4=LinkRpt!U$2,VLOOKUP(LinkRpt!$A132,Rpt,LinkRpt!U$2+1),"")</f>
        <v/>
      </c>
      <c r="BR136" s="182" t="str">
        <f>IF(LinkRpt!V$4=LinkRpt!V$2,VLOOKUP(LinkRpt!$A132,Rpt,LinkRpt!V$2+1),"")</f>
        <v/>
      </c>
      <c r="BS136" s="182" t="str">
        <f>IF(LinkRpt!W$4=LinkRpt!W$2,VLOOKUP(LinkRpt!$A132,Rpt,LinkRpt!W$2+1),"")</f>
        <v/>
      </c>
      <c r="BT136" s="182" t="str">
        <f>IF(LinkRpt!X$4=LinkRpt!X$2,VLOOKUP(LinkRpt!$A132,Rpt,LinkRpt!X$2+1),"")</f>
        <v/>
      </c>
      <c r="BU136" s="182" t="str">
        <f>IF(LinkRpt!Y$4=LinkRpt!Y$2,VLOOKUP(LinkRpt!$A132,Rpt,LinkRpt!Y$2+1),"")</f>
        <v/>
      </c>
      <c r="BV136" s="182" t="str">
        <f>IF(LinkRpt!Z$4=LinkRpt!Z$2,VLOOKUP(LinkRpt!$A132,Rpt,LinkRpt!Z$2+1),"")</f>
        <v/>
      </c>
      <c r="BW136" s="182" t="str">
        <f>IF(LinkRpt!AA$4=LinkRpt!AA$2,VLOOKUP(LinkRpt!$A132,Rpt,LinkRpt!AA$2+1),"")</f>
        <v/>
      </c>
      <c r="BX136" s="182" t="str">
        <f>IF(LinkRpt!AB$4=LinkRpt!AB$2,VLOOKUP(LinkRpt!$A132,Rpt,LinkRpt!AB$2+1),"")</f>
        <v/>
      </c>
      <c r="BY136" s="182" t="str">
        <f>IF(LinkRpt!AC$4=LinkRpt!AC$2,VLOOKUP(LinkRpt!$A132,Rpt,LinkRpt!AC$2+1),"")</f>
        <v/>
      </c>
      <c r="BZ136" s="182" t="str">
        <f>IF(LinkRpt!AD$4=LinkRpt!AD$2,VLOOKUP(LinkRpt!$A132,Rpt,LinkRpt!AD$2+1),"")</f>
        <v/>
      </c>
      <c r="CA136" s="182" t="str">
        <f>IF(LinkRpt!AE$4=LinkRpt!AE$2,VLOOKUP(LinkRpt!$A132,Rpt,LinkRpt!AE$2+1),"")</f>
        <v/>
      </c>
      <c r="CB136" s="182">
        <f t="shared" si="15"/>
        <v>31600</v>
      </c>
      <c r="CC136" s="15">
        <v>1500</v>
      </c>
      <c r="CD136" s="16">
        <v>1500</v>
      </c>
      <c r="CE136" s="15">
        <v>1000</v>
      </c>
      <c r="CF136" s="16">
        <v>1000</v>
      </c>
      <c r="CG136" s="15">
        <v>5000</v>
      </c>
      <c r="CH136" s="16">
        <v>1500</v>
      </c>
      <c r="CI136" s="15">
        <v>8000</v>
      </c>
      <c r="CJ136" s="16"/>
      <c r="CK136" s="17"/>
      <c r="CL136" s="16"/>
      <c r="CM136" s="15"/>
      <c r="CN136" s="16"/>
      <c r="CO136" s="18">
        <v>3220</v>
      </c>
      <c r="CP136" s="16"/>
      <c r="CQ136" s="18">
        <v>3220</v>
      </c>
      <c r="CR136" s="16"/>
      <c r="CS136" s="18">
        <v>3220</v>
      </c>
      <c r="CT136" s="16"/>
      <c r="CU136" s="18">
        <v>3220</v>
      </c>
      <c r="CV136" s="16">
        <v>9660</v>
      </c>
      <c r="CW136" s="18">
        <v>3220</v>
      </c>
      <c r="CX136" s="16">
        <v>1000</v>
      </c>
      <c r="CY136" s="18">
        <v>3220</v>
      </c>
      <c r="CZ136" s="16"/>
      <c r="DA136" s="18">
        <v>3220</v>
      </c>
      <c r="DB136" s="16"/>
      <c r="DC136" s="18">
        <v>3220</v>
      </c>
      <c r="DD136" s="16"/>
      <c r="DE136" s="18">
        <v>3220</v>
      </c>
      <c r="DF136" s="16">
        <v>16940</v>
      </c>
      <c r="DG136" s="17"/>
      <c r="DH136" s="16"/>
      <c r="DI136" s="17"/>
      <c r="DJ136" s="16"/>
      <c r="DK136" s="82"/>
      <c r="DL136" s="85"/>
      <c r="DM136" s="16"/>
      <c r="DN136" s="85"/>
      <c r="DO136" s="16"/>
      <c r="DP136" s="85"/>
      <c r="DQ136" s="16"/>
      <c r="DR136" s="85"/>
      <c r="DS136" s="16"/>
      <c r="DT136" s="85"/>
      <c r="DU136" s="16"/>
      <c r="DV136" s="85"/>
      <c r="DW136" s="16"/>
      <c r="DX136" s="85"/>
      <c r="DY136" s="16"/>
      <c r="DZ136" s="85"/>
      <c r="EA136" s="16"/>
      <c r="EB136" s="85"/>
      <c r="EC136" s="16"/>
      <c r="ED136" s="85"/>
      <c r="EE136" s="16"/>
      <c r="EF136" s="85"/>
      <c r="EG136" s="16"/>
      <c r="EH136" s="17"/>
      <c r="EI136" s="16"/>
      <c r="EJ136" s="19"/>
      <c r="EK136" s="17"/>
      <c r="EL136" s="16"/>
      <c r="EM136" s="17"/>
      <c r="EN136" s="16"/>
      <c r="EO136" s="17"/>
      <c r="EP136" s="16"/>
      <c r="EQ136" s="17"/>
      <c r="ER136" s="16"/>
      <c r="ES136" s="17"/>
      <c r="ET136" s="16"/>
      <c r="EU136" s="17"/>
      <c r="EV136" s="16"/>
      <c r="EW136" s="15"/>
      <c r="EX136" s="16"/>
      <c r="EY136" s="15"/>
      <c r="EZ136" s="16"/>
      <c r="FA136" s="15"/>
      <c r="FB136" s="16"/>
      <c r="FC136" s="15"/>
      <c r="FD136" s="16"/>
      <c r="FE136" s="15"/>
      <c r="FF136" s="16"/>
      <c r="FG136" s="15"/>
      <c r="FH136" s="16"/>
      <c r="FI136" s="20">
        <f t="shared" si="11"/>
        <v>44480</v>
      </c>
      <c r="FJ136" s="20">
        <f t="shared" si="12"/>
        <v>31600</v>
      </c>
      <c r="FK136" s="21">
        <f t="shared" si="13"/>
        <v>12880</v>
      </c>
      <c r="FL136" s="1" t="str">
        <f t="shared" si="16"/>
        <v/>
      </c>
    </row>
    <row r="137" spans="1:168" ht="25.5" customHeight="1">
      <c r="A137" s="239">
        <v>2200129</v>
      </c>
      <c r="B137" s="25" t="s">
        <v>758</v>
      </c>
      <c r="C137" s="239" t="s">
        <v>759</v>
      </c>
      <c r="D137" s="9" t="s">
        <v>1414</v>
      </c>
      <c r="E137" s="9" t="s">
        <v>1411</v>
      </c>
      <c r="F137" s="83" t="s">
        <v>760</v>
      </c>
      <c r="G137" s="144"/>
      <c r="H137" s="13" t="s">
        <v>1558</v>
      </c>
      <c r="I137" s="318"/>
      <c r="J137" s="100"/>
      <c r="K137" s="62">
        <v>4600</v>
      </c>
      <c r="L137" s="100" t="s">
        <v>1564</v>
      </c>
      <c r="M137" s="246">
        <f t="shared" ref="M137:M200" si="17">IF(OR(L137="wUwm",L137="fwZ© evwZj"),J137*K137*0.7+SUM(O137:S137)-I137,K137*$M$6*0.7+SUM(O137:S137)-I137)</f>
        <v>44480</v>
      </c>
      <c r="N137" s="14">
        <f t="shared" si="14"/>
        <v>3220</v>
      </c>
      <c r="O137" s="15">
        <v>1500</v>
      </c>
      <c r="P137" s="15">
        <v>1000</v>
      </c>
      <c r="Q137" s="15">
        <v>5000</v>
      </c>
      <c r="R137" s="15">
        <v>8000</v>
      </c>
      <c r="S137" s="182"/>
      <c r="T137" s="16">
        <v>1500</v>
      </c>
      <c r="U137" s="16">
        <v>1000</v>
      </c>
      <c r="V137" s="16">
        <f>1500+0</f>
        <v>1500</v>
      </c>
      <c r="W137" s="16">
        <v>0</v>
      </c>
      <c r="X137" s="182"/>
      <c r="Y137" s="16">
        <f>IF(($CB137-SUM($T137:X137))&gt;=$K137*0.7,$K137*0.7,($CB137-SUM($T137:X137)))</f>
        <v>3220</v>
      </c>
      <c r="Z137" s="16">
        <f>IF(($CB137-SUM($T137:Y137))&gt;=$K137*0.7,$K137*0.7,($CB137-SUM($T137:Y137)))</f>
        <v>3220</v>
      </c>
      <c r="AA137" s="16">
        <f>IF(($CB137-SUM($T137:Z137))&gt;=$K137*0.7,$K137*0.7,($CB137-SUM($T137:Z137)))</f>
        <v>3220</v>
      </c>
      <c r="AB137" s="16">
        <f>IF(($CB137-SUM($T137:AA137))&gt;=$K137*0.7,$K137*0.7,($CB137-SUM($T137:AA137)))</f>
        <v>3220</v>
      </c>
      <c r="AC137" s="16">
        <f>IF(($CB137-SUM($T137:AB137))&gt;=$K137*0.7,$K137*0.7,($CB137-SUM($T137:AB137)))</f>
        <v>3220</v>
      </c>
      <c r="AD137" s="16">
        <f>IF(($CB137-SUM($T137:AC137))&gt;=$K137*0.7,$K137*0.7,($CB137-SUM($T137:AC137)))</f>
        <v>3220</v>
      </c>
      <c r="AE137" s="16">
        <f>IF(($CB137-SUM($T137:AD137))&gt;=$K137*0.7,$K137*0.7,($CB137-SUM($T137:AD137)))</f>
        <v>3220</v>
      </c>
      <c r="AF137" s="16">
        <f>IF(($CB137-SUM($T137:AE137))&gt;=$K137*0.7,$K137*0.7,($CB137-SUM($T137:AE137)))</f>
        <v>3220</v>
      </c>
      <c r="AG137" s="16">
        <f>IF(($CB137-SUM($T137:AF137))&gt;=$K137*0.7,$K137*0.7,($CB137-SUM($T137:AF137)))</f>
        <v>3220</v>
      </c>
      <c r="AH137" s="16">
        <f>IF(($CB137-SUM($T137:AG137))&gt;=$K137*0.7,$K137*0.7,($CB137-SUM($T137:AG137)))</f>
        <v>3220</v>
      </c>
      <c r="AI137" s="16">
        <f>IF(($CB137-SUM($T137:AH137))&gt;=$K137*0.7,$K137*0.7,($CB137-SUM($T137:AH137)))</f>
        <v>3220</v>
      </c>
      <c r="AJ137" s="16">
        <f>IF(($CB137-SUM($T137:AI137))&gt;=$K137*0.7,$K137*0.7,($CB137-SUM($T137:AI137)))</f>
        <v>1840</v>
      </c>
      <c r="AK137" s="16">
        <f>IF(($CB137-SUM($T137:AJ137))&gt;=$K137*0.7,$K137*0.7,($CB137-SUM($T137:AJ137)))</f>
        <v>0</v>
      </c>
      <c r="AL137" s="16">
        <f>IF(($CB137-SUM($T137:AK137))&gt;=$K137*0.7,$K137*0.7,($CB137-SUM($T137:AK137)))</f>
        <v>0</v>
      </c>
      <c r="AM137" s="16">
        <f>IF(($CB137-SUM($T137:AL137))&gt;=$K137*0.7,$K137*0.7,($CB137-SUM($T137:AL137)))</f>
        <v>0</v>
      </c>
      <c r="AN137" s="16">
        <f>IF(($CB137-SUM($T137:AM137))&gt;=$K137*0.7,$K137*0.7,($CB137-SUM($T137:AM137)))</f>
        <v>0</v>
      </c>
      <c r="AO137" s="16">
        <f>IF(($CB137-SUM($T137:AN137))&gt;=$K137*0.7,$K137*0.7,($CB137-SUM($T137:AN137)))</f>
        <v>0</v>
      </c>
      <c r="AP137" s="16">
        <f>IF(($CB137-SUM($T137:AO137))&gt;=$K137*0.7,$K137*0.7,($CB137-SUM($T137:AO137)))</f>
        <v>0</v>
      </c>
      <c r="AQ137" s="16">
        <f>IF(($CB137-SUM($T137:AP137))&gt;=$K137*0.7,$K137*0.7,($CB137-SUM($T137:AP137)))</f>
        <v>0</v>
      </c>
      <c r="AR137" s="16">
        <f>IF(($CB137-SUM($T137:AQ137))&gt;=$K137*0.7,$K137*0.7,($CB137-SUM($T137:AQ137)))</f>
        <v>0</v>
      </c>
      <c r="AS137" s="16">
        <f>IF(($CB137-SUM($T137:AR137))&gt;=$K137*0.7,$K137*0.7,($CB137-SUM($T137:AR137)))</f>
        <v>0</v>
      </c>
      <c r="AT137" s="16">
        <f>IF(($CB137-SUM($T137:AS137))&gt;=$K137*0.7,$K137*0.7,($CB137-SUM($T137:AS137)))</f>
        <v>0</v>
      </c>
      <c r="AU137" s="16">
        <f>IF(($CB137-SUM($T137:AT137))&gt;=$K137*0.7,$K137*0.7,($CB137-SUM($T137:AT137)))</f>
        <v>0</v>
      </c>
      <c r="AV137" s="16">
        <f>IF(($CB137-SUM($T137:AU137))&gt;=$K137*0.7,$K137*0.7,($CB137-SUM($T137:AU137)))</f>
        <v>0</v>
      </c>
      <c r="AW137" s="182">
        <f t="shared" ref="AW137:AW200" si="18">SUM(T137:AV137)</f>
        <v>41260</v>
      </c>
      <c r="AX137" s="182">
        <f>IF(LinkRpt!B$4=LinkRpt!B$2,VLOOKUP(LinkRpt!$A133,Rpt,LinkRpt!B$2+1),"")</f>
        <v>41260</v>
      </c>
      <c r="AY137" s="182">
        <f>IF(LinkRpt!C$4=LinkRpt!C$2,VLOOKUP(LinkRpt!$A133,Rpt,LinkRpt!C$2+1),"")</f>
        <v>0</v>
      </c>
      <c r="AZ137" s="182">
        <f>IF(LinkRpt!D$4=LinkRpt!D$2,VLOOKUP(LinkRpt!$A133,Rpt,LinkRpt!D$2+1),"")</f>
        <v>0</v>
      </c>
      <c r="BA137" s="182" t="str">
        <f>IF(LinkRpt!E$4=LinkRpt!E$2,VLOOKUP(LinkRpt!$A133,Rpt,LinkRpt!E$2+1),"")</f>
        <v/>
      </c>
      <c r="BB137" s="182">
        <f>IF(LinkRpt!F$4=LinkRpt!F$2,VLOOKUP(LinkRpt!$A133,Rpt,LinkRpt!F$2+1),"")</f>
        <v>0</v>
      </c>
      <c r="BC137" s="182">
        <f>IF(LinkRpt!G$4=LinkRpt!G$2,VLOOKUP(LinkRpt!$A133,Rpt,LinkRpt!G$2+1),"")</f>
        <v>0</v>
      </c>
      <c r="BD137" s="182">
        <f>IF(LinkRpt!H$4=LinkRpt!H$2,VLOOKUP(LinkRpt!$A133,Rpt,LinkRpt!H$2+1),"")</f>
        <v>0</v>
      </c>
      <c r="BE137" s="182" t="str">
        <f>IF(LinkRpt!I$4=LinkRpt!I$2,VLOOKUP(LinkRpt!$A133,Rpt,LinkRpt!I$2+1),"")</f>
        <v/>
      </c>
      <c r="BF137" s="182" t="str">
        <f>IF(LinkRpt!J$4=LinkRpt!J$2,VLOOKUP(LinkRpt!$A133,Rpt,LinkRpt!J$2+1),"")</f>
        <v/>
      </c>
      <c r="BG137" s="182" t="str">
        <f>IF(LinkRpt!K$4=LinkRpt!K$2,VLOOKUP(LinkRpt!$A133,Rpt,LinkRpt!K$2+1),"")</f>
        <v/>
      </c>
      <c r="BH137" s="182" t="str">
        <f>IF(LinkRpt!L$4=LinkRpt!L$2,VLOOKUP(LinkRpt!$A133,Rpt,LinkRpt!L$2+1),"")</f>
        <v/>
      </c>
      <c r="BI137" s="182" t="str">
        <f>IF(LinkRpt!M$4=LinkRpt!M$2,VLOOKUP(LinkRpt!$A133,Rpt,LinkRpt!M$2+1),"")</f>
        <v/>
      </c>
      <c r="BJ137" s="182" t="str">
        <f>IF(LinkRpt!N$4=LinkRpt!N$2,VLOOKUP(LinkRpt!$A133,Rpt,LinkRpt!N$2+1),"")</f>
        <v/>
      </c>
      <c r="BK137" s="182" t="str">
        <f>IF(LinkRpt!O$4=LinkRpt!O$2,VLOOKUP(LinkRpt!$A133,Rpt,LinkRpt!O$2+1),"")</f>
        <v/>
      </c>
      <c r="BL137" s="182" t="str">
        <f>IF(LinkRpt!P$4=LinkRpt!P$2,VLOOKUP(LinkRpt!$A133,Rpt,LinkRpt!P$2+1),"")</f>
        <v/>
      </c>
      <c r="BM137" s="182" t="str">
        <f>IF(LinkRpt!Q$4=LinkRpt!Q$2,VLOOKUP(LinkRpt!$A133,Rpt,LinkRpt!Q$2+1),"")</f>
        <v/>
      </c>
      <c r="BN137" s="182" t="str">
        <f>IF(LinkRpt!R$4=LinkRpt!R$2,VLOOKUP(LinkRpt!$A133,Rpt,LinkRpt!R$2+1),"")</f>
        <v/>
      </c>
      <c r="BO137" s="182" t="str">
        <f>IF(LinkRpt!S$4=LinkRpt!S$2,VLOOKUP(LinkRpt!$A133,Rpt,LinkRpt!S$2+1),"")</f>
        <v/>
      </c>
      <c r="BP137" s="182" t="str">
        <f>IF(LinkRpt!T$4=LinkRpt!T$2,VLOOKUP(LinkRpt!$A133,Rpt,LinkRpt!T$2+1),"")</f>
        <v/>
      </c>
      <c r="BQ137" s="182" t="str">
        <f>IF(LinkRpt!U$4=LinkRpt!U$2,VLOOKUP(LinkRpt!$A133,Rpt,LinkRpt!U$2+1),"")</f>
        <v/>
      </c>
      <c r="BR137" s="182" t="str">
        <f>IF(LinkRpt!V$4=LinkRpt!V$2,VLOOKUP(LinkRpt!$A133,Rpt,LinkRpt!V$2+1),"")</f>
        <v/>
      </c>
      <c r="BS137" s="182" t="str">
        <f>IF(LinkRpt!W$4=LinkRpt!W$2,VLOOKUP(LinkRpt!$A133,Rpt,LinkRpt!W$2+1),"")</f>
        <v/>
      </c>
      <c r="BT137" s="182" t="str">
        <f>IF(LinkRpt!X$4=LinkRpt!X$2,VLOOKUP(LinkRpt!$A133,Rpt,LinkRpt!X$2+1),"")</f>
        <v/>
      </c>
      <c r="BU137" s="182" t="str">
        <f>IF(LinkRpt!Y$4=LinkRpt!Y$2,VLOOKUP(LinkRpt!$A133,Rpt,LinkRpt!Y$2+1),"")</f>
        <v/>
      </c>
      <c r="BV137" s="182" t="str">
        <f>IF(LinkRpt!Z$4=LinkRpt!Z$2,VLOOKUP(LinkRpt!$A133,Rpt,LinkRpt!Z$2+1),"")</f>
        <v/>
      </c>
      <c r="BW137" s="182" t="str">
        <f>IF(LinkRpt!AA$4=LinkRpt!AA$2,VLOOKUP(LinkRpt!$A133,Rpt,LinkRpt!AA$2+1),"")</f>
        <v/>
      </c>
      <c r="BX137" s="182" t="str">
        <f>IF(LinkRpt!AB$4=LinkRpt!AB$2,VLOOKUP(LinkRpt!$A133,Rpt,LinkRpt!AB$2+1),"")</f>
        <v/>
      </c>
      <c r="BY137" s="182" t="str">
        <f>IF(LinkRpt!AC$4=LinkRpt!AC$2,VLOOKUP(LinkRpt!$A133,Rpt,LinkRpt!AC$2+1),"")</f>
        <v/>
      </c>
      <c r="BZ137" s="182" t="str">
        <f>IF(LinkRpt!AD$4=LinkRpt!AD$2,VLOOKUP(LinkRpt!$A133,Rpt,LinkRpt!AD$2+1),"")</f>
        <v/>
      </c>
      <c r="CA137" s="182" t="str">
        <f>IF(LinkRpt!AE$4=LinkRpt!AE$2,VLOOKUP(LinkRpt!$A133,Rpt,LinkRpt!AE$2+1),"")</f>
        <v/>
      </c>
      <c r="CB137" s="182">
        <f t="shared" si="15"/>
        <v>41260</v>
      </c>
      <c r="CC137" s="15">
        <v>1500</v>
      </c>
      <c r="CD137" s="16">
        <v>1500</v>
      </c>
      <c r="CE137" s="15">
        <v>1000</v>
      </c>
      <c r="CF137" s="16">
        <v>1000</v>
      </c>
      <c r="CG137" s="15">
        <v>5000</v>
      </c>
      <c r="CH137" s="16">
        <f>1500+0</f>
        <v>1500</v>
      </c>
      <c r="CI137" s="15">
        <v>8000</v>
      </c>
      <c r="CJ137" s="16">
        <v>0</v>
      </c>
      <c r="CK137" s="15"/>
      <c r="CL137" s="16"/>
      <c r="CM137" s="18">
        <v>3220</v>
      </c>
      <c r="CN137" s="16">
        <v>0</v>
      </c>
      <c r="CO137" s="18">
        <v>3220</v>
      </c>
      <c r="CP137" s="16"/>
      <c r="CQ137" s="18">
        <v>3220</v>
      </c>
      <c r="CR137" s="16"/>
      <c r="CS137" s="18">
        <v>3220</v>
      </c>
      <c r="CT137" s="16">
        <v>13000</v>
      </c>
      <c r="CU137" s="18">
        <v>3220</v>
      </c>
      <c r="CV137" s="16">
        <v>14600</v>
      </c>
      <c r="CW137" s="18">
        <v>3220</v>
      </c>
      <c r="CX137" s="16"/>
      <c r="CY137" s="18">
        <v>3220</v>
      </c>
      <c r="CZ137" s="16"/>
      <c r="DA137" s="18">
        <v>3220</v>
      </c>
      <c r="DB137" s="16"/>
      <c r="DC137" s="18">
        <v>3220</v>
      </c>
      <c r="DD137" s="16">
        <v>9660</v>
      </c>
      <c r="DE137" s="85"/>
      <c r="DF137" s="16"/>
      <c r="DG137" s="85"/>
      <c r="DH137" s="16"/>
      <c r="DI137" s="85"/>
      <c r="DJ137" s="16"/>
      <c r="DK137" s="82"/>
      <c r="DL137" s="85"/>
      <c r="DM137" s="16"/>
      <c r="DN137" s="85"/>
      <c r="DO137" s="16"/>
      <c r="DP137" s="85"/>
      <c r="DQ137" s="16"/>
      <c r="DR137" s="85"/>
      <c r="DS137" s="16"/>
      <c r="DT137" s="85"/>
      <c r="DU137" s="16"/>
      <c r="DV137" s="85"/>
      <c r="DW137" s="16"/>
      <c r="DX137" s="85"/>
      <c r="DY137" s="16"/>
      <c r="DZ137" s="85"/>
      <c r="EA137" s="16"/>
      <c r="EB137" s="85"/>
      <c r="EC137" s="16"/>
      <c r="ED137" s="85"/>
      <c r="EE137" s="16"/>
      <c r="EF137" s="85"/>
      <c r="EG137" s="16"/>
      <c r="EH137" s="17"/>
      <c r="EI137" s="16"/>
      <c r="EJ137" s="19"/>
      <c r="EK137" s="17"/>
      <c r="EL137" s="16"/>
      <c r="EM137" s="17"/>
      <c r="EN137" s="16"/>
      <c r="EO137" s="17"/>
      <c r="EP137" s="16"/>
      <c r="EQ137" s="17"/>
      <c r="ER137" s="16"/>
      <c r="ES137" s="17"/>
      <c r="ET137" s="16"/>
      <c r="EU137" s="17"/>
      <c r="EV137" s="16"/>
      <c r="EW137" s="15"/>
      <c r="EX137" s="16"/>
      <c r="EY137" s="15"/>
      <c r="EZ137" s="16"/>
      <c r="FA137" s="15"/>
      <c r="FB137" s="16"/>
      <c r="FC137" s="15"/>
      <c r="FD137" s="16"/>
      <c r="FE137" s="15"/>
      <c r="FF137" s="16"/>
      <c r="FG137" s="15"/>
      <c r="FH137" s="16"/>
      <c r="FI137" s="20">
        <f t="shared" ref="FI137:FI200" si="19">FG137+FE137+FC137+FA137+EY137+EW137+EU137+ES137+EQ137+EO137+EM137+EK137+EH137+EF137+ED137+EB137+DZ137+DX137+DV137+DT137+DR137+DP137+DN137+DL137+DI137+DG137+DE137+DC137+DA137+CY137+CW137+CU137+CS137+CQ137+CO137+CM137+CK137+CG137+CE137+CC137+CI137</f>
        <v>44480</v>
      </c>
      <c r="FJ137" s="20">
        <f t="shared" ref="FJ137:FJ200" si="20">FH137+FF137+FD137+FB137+EZ137+EX137+EV137+ET137+ER137+EP137+EN137+EL137+EI137+EG137+EE137+EC137+EA137+DY137+DW137+DU137+DS137+DQ137+DO137+DM137+DJ137+DH137+DF137+DD137+DB137+CZ137+CX137+CV137+CT137+CR137+CP137+CN137+CL137+CH137+CF137+CD137+CJ137</f>
        <v>41260</v>
      </c>
      <c r="FK137" s="21">
        <f t="shared" ref="FK137:FK200" si="21">FI137-FJ137</f>
        <v>3220</v>
      </c>
      <c r="FL137" s="1" t="str">
        <f t="shared" si="16"/>
        <v/>
      </c>
    </row>
    <row r="138" spans="1:168" ht="25.5" customHeight="1">
      <c r="A138" s="239">
        <v>2200130</v>
      </c>
      <c r="B138" s="25" t="s">
        <v>761</v>
      </c>
      <c r="C138" s="239" t="s">
        <v>762</v>
      </c>
      <c r="D138" s="9" t="s">
        <v>1414</v>
      </c>
      <c r="E138" s="9" t="s">
        <v>1411</v>
      </c>
      <c r="F138" s="83" t="s">
        <v>763</v>
      </c>
      <c r="G138" s="144"/>
      <c r="H138" s="100"/>
      <c r="I138" s="318"/>
      <c r="J138" s="100"/>
      <c r="K138" s="62">
        <v>6600</v>
      </c>
      <c r="L138" s="100" t="s">
        <v>1564</v>
      </c>
      <c r="M138" s="246">
        <f t="shared" si="17"/>
        <v>57080</v>
      </c>
      <c r="N138" s="14">
        <f t="shared" ref="N138:N201" si="22">M138-CB138</f>
        <v>18480</v>
      </c>
      <c r="O138" s="15">
        <v>1500</v>
      </c>
      <c r="P138" s="15">
        <v>1000</v>
      </c>
      <c r="Q138" s="15">
        <v>5000</v>
      </c>
      <c r="R138" s="15">
        <v>8000</v>
      </c>
      <c r="S138" s="182"/>
      <c r="T138" s="16">
        <v>1500</v>
      </c>
      <c r="U138" s="16">
        <v>1000</v>
      </c>
      <c r="V138" s="16">
        <v>5000</v>
      </c>
      <c r="W138" s="16">
        <v>8000</v>
      </c>
      <c r="X138" s="182"/>
      <c r="Y138" s="16">
        <f>IF(($CB138-SUM($T138:X138))&gt;=$K138*0.7,$K138*0.7,($CB138-SUM($T138:X138)))</f>
        <v>4620</v>
      </c>
      <c r="Z138" s="16">
        <f>IF(($CB138-SUM($T138:Y138))&gt;=$K138*0.7,$K138*0.7,($CB138-SUM($T138:Y138)))</f>
        <v>4620</v>
      </c>
      <c r="AA138" s="16">
        <f>IF(($CB138-SUM($T138:Z138))&gt;=$K138*0.7,$K138*0.7,($CB138-SUM($T138:Z138)))</f>
        <v>4620</v>
      </c>
      <c r="AB138" s="16">
        <f>IF(($CB138-SUM($T138:AA138))&gt;=$K138*0.7,$K138*0.7,($CB138-SUM($T138:AA138)))</f>
        <v>4620</v>
      </c>
      <c r="AC138" s="16">
        <f>IF(($CB138-SUM($T138:AB138))&gt;=$K138*0.7,$K138*0.7,($CB138-SUM($T138:AB138)))</f>
        <v>4620</v>
      </c>
      <c r="AD138" s="16">
        <f>IF(($CB138-SUM($T138:AC138))&gt;=$K138*0.7,$K138*0.7,($CB138-SUM($T138:AC138)))</f>
        <v>0</v>
      </c>
      <c r="AE138" s="16">
        <f>IF(($CB138-SUM($T138:AD138))&gt;=$K138*0.7,$K138*0.7,($CB138-SUM($T138:AD138)))</f>
        <v>0</v>
      </c>
      <c r="AF138" s="16">
        <f>IF(($CB138-SUM($T138:AE138))&gt;=$K138*0.7,$K138*0.7,($CB138-SUM($T138:AE138)))</f>
        <v>0</v>
      </c>
      <c r="AG138" s="16">
        <f>IF(($CB138-SUM($T138:AF138))&gt;=$K138*0.7,$K138*0.7,($CB138-SUM($T138:AF138)))</f>
        <v>0</v>
      </c>
      <c r="AH138" s="16">
        <f>IF(($CB138-SUM($T138:AG138))&gt;=$K138*0.7,$K138*0.7,($CB138-SUM($T138:AG138)))</f>
        <v>0</v>
      </c>
      <c r="AI138" s="16">
        <f>IF(($CB138-SUM($T138:AH138))&gt;=$K138*0.7,$K138*0.7,($CB138-SUM($T138:AH138)))</f>
        <v>0</v>
      </c>
      <c r="AJ138" s="16">
        <f>IF(($CB138-SUM($T138:AI138))&gt;=$K138*0.7,$K138*0.7,($CB138-SUM($T138:AI138)))</f>
        <v>0</v>
      </c>
      <c r="AK138" s="16">
        <f>IF(($CB138-SUM($T138:AJ138))&gt;=$K138*0.7,$K138*0.7,($CB138-SUM($T138:AJ138)))</f>
        <v>0</v>
      </c>
      <c r="AL138" s="16">
        <f>IF(($CB138-SUM($T138:AK138))&gt;=$K138*0.7,$K138*0.7,($CB138-SUM($T138:AK138)))</f>
        <v>0</v>
      </c>
      <c r="AM138" s="16">
        <f>IF(($CB138-SUM($T138:AL138))&gt;=$K138*0.7,$K138*0.7,($CB138-SUM($T138:AL138)))</f>
        <v>0</v>
      </c>
      <c r="AN138" s="16">
        <f>IF(($CB138-SUM($T138:AM138))&gt;=$K138*0.7,$K138*0.7,($CB138-SUM($T138:AM138)))</f>
        <v>0</v>
      </c>
      <c r="AO138" s="16">
        <f>IF(($CB138-SUM($T138:AN138))&gt;=$K138*0.7,$K138*0.7,($CB138-SUM($T138:AN138)))</f>
        <v>0</v>
      </c>
      <c r="AP138" s="16">
        <f>IF(($CB138-SUM($T138:AO138))&gt;=$K138*0.7,$K138*0.7,($CB138-SUM($T138:AO138)))</f>
        <v>0</v>
      </c>
      <c r="AQ138" s="16">
        <f>IF(($CB138-SUM($T138:AP138))&gt;=$K138*0.7,$K138*0.7,($CB138-SUM($T138:AP138)))</f>
        <v>0</v>
      </c>
      <c r="AR138" s="16">
        <f>IF(($CB138-SUM($T138:AQ138))&gt;=$K138*0.7,$K138*0.7,($CB138-SUM($T138:AQ138)))</f>
        <v>0</v>
      </c>
      <c r="AS138" s="16">
        <f>IF(($CB138-SUM($T138:AR138))&gt;=$K138*0.7,$K138*0.7,($CB138-SUM($T138:AR138)))</f>
        <v>0</v>
      </c>
      <c r="AT138" s="16">
        <f>IF(($CB138-SUM($T138:AS138))&gt;=$K138*0.7,$K138*0.7,($CB138-SUM($T138:AS138)))</f>
        <v>0</v>
      </c>
      <c r="AU138" s="16">
        <f>IF(($CB138-SUM($T138:AT138))&gt;=$K138*0.7,$K138*0.7,($CB138-SUM($T138:AT138)))</f>
        <v>0</v>
      </c>
      <c r="AV138" s="16">
        <f>IF(($CB138-SUM($T138:AU138))&gt;=$K138*0.7,$K138*0.7,($CB138-SUM($T138:AU138)))</f>
        <v>0</v>
      </c>
      <c r="AW138" s="182">
        <f t="shared" si="18"/>
        <v>38600</v>
      </c>
      <c r="AX138" s="182">
        <f>IF(LinkRpt!B$4=LinkRpt!B$2,VLOOKUP(LinkRpt!$A134,Rpt,LinkRpt!B$2+1),"")</f>
        <v>38600</v>
      </c>
      <c r="AY138" s="182">
        <f>IF(LinkRpt!C$4=LinkRpt!C$2,VLOOKUP(LinkRpt!$A134,Rpt,LinkRpt!C$2+1),"")</f>
        <v>0</v>
      </c>
      <c r="AZ138" s="182">
        <f>IF(LinkRpt!D$4=LinkRpt!D$2,VLOOKUP(LinkRpt!$A134,Rpt,LinkRpt!D$2+1),"")</f>
        <v>0</v>
      </c>
      <c r="BA138" s="182" t="str">
        <f>IF(LinkRpt!E$4=LinkRpt!E$2,VLOOKUP(LinkRpt!$A134,Rpt,LinkRpt!E$2+1),"")</f>
        <v/>
      </c>
      <c r="BB138" s="182">
        <f>IF(LinkRpt!F$4=LinkRpt!F$2,VLOOKUP(LinkRpt!$A134,Rpt,LinkRpt!F$2+1),"")</f>
        <v>0</v>
      </c>
      <c r="BC138" s="182">
        <f>IF(LinkRpt!G$4=LinkRpt!G$2,VLOOKUP(LinkRpt!$A134,Rpt,LinkRpt!G$2+1),"")</f>
        <v>0</v>
      </c>
      <c r="BD138" s="182">
        <f>IF(LinkRpt!H$4=LinkRpt!H$2,VLOOKUP(LinkRpt!$A134,Rpt,LinkRpt!H$2+1),"")</f>
        <v>0</v>
      </c>
      <c r="BE138" s="182" t="str">
        <f>IF(LinkRpt!I$4=LinkRpt!I$2,VLOOKUP(LinkRpt!$A134,Rpt,LinkRpt!I$2+1),"")</f>
        <v/>
      </c>
      <c r="BF138" s="182" t="str">
        <f>IF(LinkRpt!J$4=LinkRpt!J$2,VLOOKUP(LinkRpt!$A134,Rpt,LinkRpt!J$2+1),"")</f>
        <v/>
      </c>
      <c r="BG138" s="182" t="str">
        <f>IF(LinkRpt!K$4=LinkRpt!K$2,VLOOKUP(LinkRpt!$A134,Rpt,LinkRpt!K$2+1),"")</f>
        <v/>
      </c>
      <c r="BH138" s="182" t="str">
        <f>IF(LinkRpt!L$4=LinkRpt!L$2,VLOOKUP(LinkRpt!$A134,Rpt,LinkRpt!L$2+1),"")</f>
        <v/>
      </c>
      <c r="BI138" s="182" t="str">
        <f>IF(LinkRpt!M$4=LinkRpt!M$2,VLOOKUP(LinkRpt!$A134,Rpt,LinkRpt!M$2+1),"")</f>
        <v/>
      </c>
      <c r="BJ138" s="182" t="str">
        <f>IF(LinkRpt!N$4=LinkRpt!N$2,VLOOKUP(LinkRpt!$A134,Rpt,LinkRpt!N$2+1),"")</f>
        <v/>
      </c>
      <c r="BK138" s="182" t="str">
        <f>IF(LinkRpt!O$4=LinkRpt!O$2,VLOOKUP(LinkRpt!$A134,Rpt,LinkRpt!O$2+1),"")</f>
        <v/>
      </c>
      <c r="BL138" s="182" t="str">
        <f>IF(LinkRpt!P$4=LinkRpt!P$2,VLOOKUP(LinkRpt!$A134,Rpt,LinkRpt!P$2+1),"")</f>
        <v/>
      </c>
      <c r="BM138" s="182" t="str">
        <f>IF(LinkRpt!Q$4=LinkRpt!Q$2,VLOOKUP(LinkRpt!$A134,Rpt,LinkRpt!Q$2+1),"")</f>
        <v/>
      </c>
      <c r="BN138" s="182" t="str">
        <f>IF(LinkRpt!R$4=LinkRpt!R$2,VLOOKUP(LinkRpt!$A134,Rpt,LinkRpt!R$2+1),"")</f>
        <v/>
      </c>
      <c r="BO138" s="182" t="str">
        <f>IF(LinkRpt!S$4=LinkRpt!S$2,VLOOKUP(LinkRpt!$A134,Rpt,LinkRpt!S$2+1),"")</f>
        <v/>
      </c>
      <c r="BP138" s="182" t="str">
        <f>IF(LinkRpt!T$4=LinkRpt!T$2,VLOOKUP(LinkRpt!$A134,Rpt,LinkRpt!T$2+1),"")</f>
        <v/>
      </c>
      <c r="BQ138" s="182" t="str">
        <f>IF(LinkRpt!U$4=LinkRpt!U$2,VLOOKUP(LinkRpt!$A134,Rpt,LinkRpt!U$2+1),"")</f>
        <v/>
      </c>
      <c r="BR138" s="182" t="str">
        <f>IF(LinkRpt!V$4=LinkRpt!V$2,VLOOKUP(LinkRpt!$A134,Rpt,LinkRpt!V$2+1),"")</f>
        <v/>
      </c>
      <c r="BS138" s="182" t="str">
        <f>IF(LinkRpt!W$4=LinkRpt!W$2,VLOOKUP(LinkRpt!$A134,Rpt,LinkRpt!W$2+1),"")</f>
        <v/>
      </c>
      <c r="BT138" s="182" t="str">
        <f>IF(LinkRpt!X$4=LinkRpt!X$2,VLOOKUP(LinkRpt!$A134,Rpt,LinkRpt!X$2+1),"")</f>
        <v/>
      </c>
      <c r="BU138" s="182" t="str">
        <f>IF(LinkRpt!Y$4=LinkRpt!Y$2,VLOOKUP(LinkRpt!$A134,Rpt,LinkRpt!Y$2+1),"")</f>
        <v/>
      </c>
      <c r="BV138" s="182" t="str">
        <f>IF(LinkRpt!Z$4=LinkRpt!Z$2,VLOOKUP(LinkRpt!$A134,Rpt,LinkRpt!Z$2+1),"")</f>
        <v/>
      </c>
      <c r="BW138" s="182" t="str">
        <f>IF(LinkRpt!AA$4=LinkRpt!AA$2,VLOOKUP(LinkRpt!$A134,Rpt,LinkRpt!AA$2+1),"")</f>
        <v/>
      </c>
      <c r="BX138" s="182" t="str">
        <f>IF(LinkRpt!AB$4=LinkRpt!AB$2,VLOOKUP(LinkRpt!$A134,Rpt,LinkRpt!AB$2+1),"")</f>
        <v/>
      </c>
      <c r="BY138" s="182" t="str">
        <f>IF(LinkRpt!AC$4=LinkRpt!AC$2,VLOOKUP(LinkRpt!$A134,Rpt,LinkRpt!AC$2+1),"")</f>
        <v/>
      </c>
      <c r="BZ138" s="182" t="str">
        <f>IF(LinkRpt!AD$4=LinkRpt!AD$2,VLOOKUP(LinkRpt!$A134,Rpt,LinkRpt!AD$2+1),"")</f>
        <v/>
      </c>
      <c r="CA138" s="182" t="str">
        <f>IF(LinkRpt!AE$4=LinkRpt!AE$2,VLOOKUP(LinkRpt!$A134,Rpt,LinkRpt!AE$2+1),"")</f>
        <v/>
      </c>
      <c r="CB138" s="182">
        <f t="shared" ref="CB138:CB201" si="23">SUM(AX138:CA138)</f>
        <v>38600</v>
      </c>
      <c r="CC138" s="15">
        <v>1500</v>
      </c>
      <c r="CD138" s="16">
        <v>1500</v>
      </c>
      <c r="CE138" s="15">
        <v>1000</v>
      </c>
      <c r="CF138" s="16">
        <v>1000</v>
      </c>
      <c r="CG138" s="15">
        <v>5000</v>
      </c>
      <c r="CH138" s="16">
        <v>5000</v>
      </c>
      <c r="CI138" s="15">
        <v>8000</v>
      </c>
      <c r="CJ138" s="16">
        <v>1500</v>
      </c>
      <c r="CK138" s="15"/>
      <c r="CL138" s="16"/>
      <c r="CM138" s="18">
        <v>4620</v>
      </c>
      <c r="CN138" s="16">
        <v>0</v>
      </c>
      <c r="CO138" s="18">
        <v>4620</v>
      </c>
      <c r="CP138" s="16">
        <v>4620</v>
      </c>
      <c r="CQ138" s="18">
        <v>4620</v>
      </c>
      <c r="CR138" s="16"/>
      <c r="CS138" s="18">
        <v>4620</v>
      </c>
      <c r="CT138" s="16"/>
      <c r="CU138" s="18">
        <v>4620</v>
      </c>
      <c r="CV138" s="16">
        <v>20360</v>
      </c>
      <c r="CW138" s="18">
        <v>4620</v>
      </c>
      <c r="CX138" s="16"/>
      <c r="CY138" s="18">
        <v>4620</v>
      </c>
      <c r="CZ138" s="16">
        <v>4620</v>
      </c>
      <c r="DA138" s="18">
        <v>4620</v>
      </c>
      <c r="DB138" s="16"/>
      <c r="DC138" s="18">
        <v>4620</v>
      </c>
      <c r="DD138" s="16"/>
      <c r="DE138" s="85"/>
      <c r="DF138" s="16"/>
      <c r="DG138" s="85"/>
      <c r="DH138" s="16"/>
      <c r="DI138" s="85"/>
      <c r="DJ138" s="16"/>
      <c r="DK138" s="82"/>
      <c r="DL138" s="85"/>
      <c r="DM138" s="16"/>
      <c r="DN138" s="85"/>
      <c r="DO138" s="16"/>
      <c r="DP138" s="85"/>
      <c r="DQ138" s="16"/>
      <c r="DR138" s="85"/>
      <c r="DS138" s="16"/>
      <c r="DT138" s="85"/>
      <c r="DU138" s="16"/>
      <c r="DV138" s="85"/>
      <c r="DW138" s="16"/>
      <c r="DX138" s="85"/>
      <c r="DY138" s="16"/>
      <c r="DZ138" s="85"/>
      <c r="EA138" s="16"/>
      <c r="EB138" s="85"/>
      <c r="EC138" s="16"/>
      <c r="ED138" s="85"/>
      <c r="EE138" s="16"/>
      <c r="EF138" s="85"/>
      <c r="EG138" s="16"/>
      <c r="EH138" s="17"/>
      <c r="EI138" s="16"/>
      <c r="EJ138" s="19"/>
      <c r="EK138" s="17"/>
      <c r="EL138" s="16"/>
      <c r="EM138" s="17"/>
      <c r="EN138" s="16"/>
      <c r="EO138" s="17"/>
      <c r="EP138" s="16"/>
      <c r="EQ138" s="17"/>
      <c r="ER138" s="16"/>
      <c r="ES138" s="17"/>
      <c r="ET138" s="16"/>
      <c r="EU138" s="17"/>
      <c r="EV138" s="16"/>
      <c r="EW138" s="15"/>
      <c r="EX138" s="16"/>
      <c r="EY138" s="15"/>
      <c r="EZ138" s="16"/>
      <c r="FA138" s="15"/>
      <c r="FB138" s="16"/>
      <c r="FC138" s="15"/>
      <c r="FD138" s="16"/>
      <c r="FE138" s="15"/>
      <c r="FF138" s="16"/>
      <c r="FG138" s="15"/>
      <c r="FH138" s="16"/>
      <c r="FI138" s="20">
        <f t="shared" si="19"/>
        <v>57080</v>
      </c>
      <c r="FJ138" s="20">
        <f t="shared" si="20"/>
        <v>38600</v>
      </c>
      <c r="FK138" s="21">
        <f t="shared" si="21"/>
        <v>18480</v>
      </c>
      <c r="FL138" s="1" t="str">
        <f t="shared" ref="FL138:FL201" si="24">IF(CB138=FJ138,"","X")</f>
        <v/>
      </c>
    </row>
    <row r="139" spans="1:168" ht="25.5" customHeight="1">
      <c r="A139" s="239">
        <v>2200131</v>
      </c>
      <c r="B139" s="25" t="s">
        <v>224</v>
      </c>
      <c r="C139" s="239" t="s">
        <v>225</v>
      </c>
      <c r="D139" s="9" t="s">
        <v>1414</v>
      </c>
      <c r="E139" s="9" t="s">
        <v>1412</v>
      </c>
      <c r="F139" s="10" t="s">
        <v>226</v>
      </c>
      <c r="G139" s="11" t="s">
        <v>18</v>
      </c>
      <c r="H139" s="13" t="s">
        <v>1417</v>
      </c>
      <c r="I139" s="318"/>
      <c r="J139" s="13"/>
      <c r="K139" s="12">
        <v>6200</v>
      </c>
      <c r="L139" s="13" t="s">
        <v>1564</v>
      </c>
      <c r="M139" s="246">
        <f t="shared" si="17"/>
        <v>54560</v>
      </c>
      <c r="N139" s="14">
        <f t="shared" si="22"/>
        <v>4340</v>
      </c>
      <c r="O139" s="15">
        <v>1500</v>
      </c>
      <c r="P139" s="15">
        <v>1000</v>
      </c>
      <c r="Q139" s="15">
        <v>5000</v>
      </c>
      <c r="R139" s="15">
        <v>8000</v>
      </c>
      <c r="S139" s="182"/>
      <c r="T139" s="16">
        <v>1500</v>
      </c>
      <c r="U139" s="16">
        <f>500+500</f>
        <v>1000</v>
      </c>
      <c r="V139" s="16">
        <v>5000</v>
      </c>
      <c r="W139" s="16">
        <f>0+0</f>
        <v>0</v>
      </c>
      <c r="X139" s="182"/>
      <c r="Y139" s="16">
        <f>IF(($CB139-SUM($T139:X139))&gt;=$K139*0.7,$K139*0.7,($CB139-SUM($T139:X139)))</f>
        <v>4340</v>
      </c>
      <c r="Z139" s="16">
        <f>IF(($CB139-SUM($T139:Y139))&gt;=$K139*0.7,$K139*0.7,($CB139-SUM($T139:Y139)))</f>
        <v>4340</v>
      </c>
      <c r="AA139" s="16">
        <f>IF(($CB139-SUM($T139:Z139))&gt;=$K139*0.7,$K139*0.7,($CB139-SUM($T139:Z139)))</f>
        <v>4340</v>
      </c>
      <c r="AB139" s="16">
        <f>IF(($CB139-SUM($T139:AA139))&gt;=$K139*0.7,$K139*0.7,($CB139-SUM($T139:AA139)))</f>
        <v>4340</v>
      </c>
      <c r="AC139" s="16">
        <f>IF(($CB139-SUM($T139:AB139))&gt;=$K139*0.7,$K139*0.7,($CB139-SUM($T139:AB139)))</f>
        <v>4340</v>
      </c>
      <c r="AD139" s="16">
        <f>IF(($CB139-SUM($T139:AC139))&gt;=$K139*0.7,$K139*0.7,($CB139-SUM($T139:AC139)))</f>
        <v>4340</v>
      </c>
      <c r="AE139" s="16">
        <f>IF(($CB139-SUM($T139:AD139))&gt;=$K139*0.7,$K139*0.7,($CB139-SUM($T139:AD139)))</f>
        <v>4340</v>
      </c>
      <c r="AF139" s="16">
        <f>IF(($CB139-SUM($T139:AE139))&gt;=$K139*0.7,$K139*0.7,($CB139-SUM($T139:AE139)))</f>
        <v>4340</v>
      </c>
      <c r="AG139" s="16">
        <f>IF(($CB139-SUM($T139:AF139))&gt;=$K139*0.7,$K139*0.7,($CB139-SUM($T139:AF139)))</f>
        <v>4340</v>
      </c>
      <c r="AH139" s="16">
        <f>IF(($CB139-SUM($T139:AG139))&gt;=$K139*0.7,$K139*0.7,($CB139-SUM($T139:AG139)))</f>
        <v>3660</v>
      </c>
      <c r="AI139" s="16">
        <f>IF(($CB139-SUM($T139:AH139))&gt;=$K139*0.7,$K139*0.7,($CB139-SUM($T139:AH139)))</f>
        <v>0</v>
      </c>
      <c r="AJ139" s="16">
        <f>IF(($CB139-SUM($T139:AI139))&gt;=$K139*0.7,$K139*0.7,($CB139-SUM($T139:AI139)))</f>
        <v>0</v>
      </c>
      <c r="AK139" s="16">
        <f>IF(($CB139-SUM($T139:AJ139))&gt;=$K139*0.7,$K139*0.7,($CB139-SUM($T139:AJ139)))</f>
        <v>0</v>
      </c>
      <c r="AL139" s="16">
        <f>IF(($CB139-SUM($T139:AK139))&gt;=$K139*0.7,$K139*0.7,($CB139-SUM($T139:AK139)))</f>
        <v>0</v>
      </c>
      <c r="AM139" s="16">
        <f>IF(($CB139-SUM($T139:AL139))&gt;=$K139*0.7,$K139*0.7,($CB139-SUM($T139:AL139)))</f>
        <v>0</v>
      </c>
      <c r="AN139" s="16">
        <f>IF(($CB139-SUM($T139:AM139))&gt;=$K139*0.7,$K139*0.7,($CB139-SUM($T139:AM139)))</f>
        <v>0</v>
      </c>
      <c r="AO139" s="16">
        <f>IF(($CB139-SUM($T139:AN139))&gt;=$K139*0.7,$K139*0.7,($CB139-SUM($T139:AN139)))</f>
        <v>0</v>
      </c>
      <c r="AP139" s="16">
        <f>IF(($CB139-SUM($T139:AO139))&gt;=$K139*0.7,$K139*0.7,($CB139-SUM($T139:AO139)))</f>
        <v>0</v>
      </c>
      <c r="AQ139" s="16">
        <f>IF(($CB139-SUM($T139:AP139))&gt;=$K139*0.7,$K139*0.7,($CB139-SUM($T139:AP139)))</f>
        <v>0</v>
      </c>
      <c r="AR139" s="16">
        <f>IF(($CB139-SUM($T139:AQ139))&gt;=$K139*0.7,$K139*0.7,($CB139-SUM($T139:AQ139)))</f>
        <v>0</v>
      </c>
      <c r="AS139" s="16">
        <f>IF(($CB139-SUM($T139:AR139))&gt;=$K139*0.7,$K139*0.7,($CB139-SUM($T139:AR139)))</f>
        <v>0</v>
      </c>
      <c r="AT139" s="16">
        <f>IF(($CB139-SUM($T139:AS139))&gt;=$K139*0.7,$K139*0.7,($CB139-SUM($T139:AS139)))</f>
        <v>0</v>
      </c>
      <c r="AU139" s="16">
        <f>IF(($CB139-SUM($T139:AT139))&gt;=$K139*0.7,$K139*0.7,($CB139-SUM($T139:AT139)))</f>
        <v>0</v>
      </c>
      <c r="AV139" s="16">
        <f>IF(($CB139-SUM($T139:AU139))&gt;=$K139*0.7,$K139*0.7,($CB139-SUM($T139:AU139)))</f>
        <v>0</v>
      </c>
      <c r="AW139" s="182">
        <f t="shared" si="18"/>
        <v>50220</v>
      </c>
      <c r="AX139" s="182">
        <f>IF(LinkRpt!B$4=LinkRpt!B$2,VLOOKUP(LinkRpt!$A135,Rpt,LinkRpt!B$2+1),"")</f>
        <v>50220</v>
      </c>
      <c r="AY139" s="182">
        <f>IF(LinkRpt!C$4=LinkRpt!C$2,VLOOKUP(LinkRpt!$A135,Rpt,LinkRpt!C$2+1),"")</f>
        <v>0</v>
      </c>
      <c r="AZ139" s="182">
        <f>IF(LinkRpt!D$4=LinkRpt!D$2,VLOOKUP(LinkRpt!$A135,Rpt,LinkRpt!D$2+1),"")</f>
        <v>0</v>
      </c>
      <c r="BA139" s="182" t="str">
        <f>IF(LinkRpt!E$4=LinkRpt!E$2,VLOOKUP(LinkRpt!$A135,Rpt,LinkRpt!E$2+1),"")</f>
        <v/>
      </c>
      <c r="BB139" s="182">
        <f>IF(LinkRpt!F$4=LinkRpt!F$2,VLOOKUP(LinkRpt!$A135,Rpt,LinkRpt!F$2+1),"")</f>
        <v>0</v>
      </c>
      <c r="BC139" s="182">
        <f>IF(LinkRpt!G$4=LinkRpt!G$2,VLOOKUP(LinkRpt!$A135,Rpt,LinkRpt!G$2+1),"")</f>
        <v>0</v>
      </c>
      <c r="BD139" s="182">
        <f>IF(LinkRpt!H$4=LinkRpt!H$2,VLOOKUP(LinkRpt!$A135,Rpt,LinkRpt!H$2+1),"")</f>
        <v>0</v>
      </c>
      <c r="BE139" s="182" t="str">
        <f>IF(LinkRpt!I$4=LinkRpt!I$2,VLOOKUP(LinkRpt!$A135,Rpt,LinkRpt!I$2+1),"")</f>
        <v/>
      </c>
      <c r="BF139" s="182" t="str">
        <f>IF(LinkRpt!J$4=LinkRpt!J$2,VLOOKUP(LinkRpt!$A135,Rpt,LinkRpt!J$2+1),"")</f>
        <v/>
      </c>
      <c r="BG139" s="182" t="str">
        <f>IF(LinkRpt!K$4=LinkRpt!K$2,VLOOKUP(LinkRpt!$A135,Rpt,LinkRpt!K$2+1),"")</f>
        <v/>
      </c>
      <c r="BH139" s="182" t="str">
        <f>IF(LinkRpt!L$4=LinkRpt!L$2,VLOOKUP(LinkRpt!$A135,Rpt,LinkRpt!L$2+1),"")</f>
        <v/>
      </c>
      <c r="BI139" s="182" t="str">
        <f>IF(LinkRpt!M$4=LinkRpt!M$2,VLOOKUP(LinkRpt!$A135,Rpt,LinkRpt!M$2+1),"")</f>
        <v/>
      </c>
      <c r="BJ139" s="182" t="str">
        <f>IF(LinkRpt!N$4=LinkRpt!N$2,VLOOKUP(LinkRpt!$A135,Rpt,LinkRpt!N$2+1),"")</f>
        <v/>
      </c>
      <c r="BK139" s="182" t="str">
        <f>IF(LinkRpt!O$4=LinkRpt!O$2,VLOOKUP(LinkRpt!$A135,Rpt,LinkRpt!O$2+1),"")</f>
        <v/>
      </c>
      <c r="BL139" s="182" t="str">
        <f>IF(LinkRpt!P$4=LinkRpt!P$2,VLOOKUP(LinkRpt!$A135,Rpt,LinkRpt!P$2+1),"")</f>
        <v/>
      </c>
      <c r="BM139" s="182" t="str">
        <f>IF(LinkRpt!Q$4=LinkRpt!Q$2,VLOOKUP(LinkRpt!$A135,Rpt,LinkRpt!Q$2+1),"")</f>
        <v/>
      </c>
      <c r="BN139" s="182" t="str">
        <f>IF(LinkRpt!R$4=LinkRpt!R$2,VLOOKUP(LinkRpt!$A135,Rpt,LinkRpt!R$2+1),"")</f>
        <v/>
      </c>
      <c r="BO139" s="182" t="str">
        <f>IF(LinkRpt!S$4=LinkRpt!S$2,VLOOKUP(LinkRpt!$A135,Rpt,LinkRpt!S$2+1),"")</f>
        <v/>
      </c>
      <c r="BP139" s="182" t="str">
        <f>IF(LinkRpt!T$4=LinkRpt!T$2,VLOOKUP(LinkRpt!$A135,Rpt,LinkRpt!T$2+1),"")</f>
        <v/>
      </c>
      <c r="BQ139" s="182" t="str">
        <f>IF(LinkRpt!U$4=LinkRpt!U$2,VLOOKUP(LinkRpt!$A135,Rpt,LinkRpt!U$2+1),"")</f>
        <v/>
      </c>
      <c r="BR139" s="182" t="str">
        <f>IF(LinkRpt!V$4=LinkRpt!V$2,VLOOKUP(LinkRpt!$A135,Rpt,LinkRpt!V$2+1),"")</f>
        <v/>
      </c>
      <c r="BS139" s="182" t="str">
        <f>IF(LinkRpt!W$4=LinkRpt!W$2,VLOOKUP(LinkRpt!$A135,Rpt,LinkRpt!W$2+1),"")</f>
        <v/>
      </c>
      <c r="BT139" s="182" t="str">
        <f>IF(LinkRpt!X$4=LinkRpt!X$2,VLOOKUP(LinkRpt!$A135,Rpt,LinkRpt!X$2+1),"")</f>
        <v/>
      </c>
      <c r="BU139" s="182" t="str">
        <f>IF(LinkRpt!Y$4=LinkRpt!Y$2,VLOOKUP(LinkRpt!$A135,Rpt,LinkRpt!Y$2+1),"")</f>
        <v/>
      </c>
      <c r="BV139" s="182" t="str">
        <f>IF(LinkRpt!Z$4=LinkRpt!Z$2,VLOOKUP(LinkRpt!$A135,Rpt,LinkRpt!Z$2+1),"")</f>
        <v/>
      </c>
      <c r="BW139" s="182" t="str">
        <f>IF(LinkRpt!AA$4=LinkRpt!AA$2,VLOOKUP(LinkRpt!$A135,Rpt,LinkRpt!AA$2+1),"")</f>
        <v/>
      </c>
      <c r="BX139" s="182" t="str">
        <f>IF(LinkRpt!AB$4=LinkRpt!AB$2,VLOOKUP(LinkRpt!$A135,Rpt,LinkRpt!AB$2+1),"")</f>
        <v/>
      </c>
      <c r="BY139" s="182" t="str">
        <f>IF(LinkRpt!AC$4=LinkRpt!AC$2,VLOOKUP(LinkRpt!$A135,Rpt,LinkRpt!AC$2+1),"")</f>
        <v/>
      </c>
      <c r="BZ139" s="182" t="str">
        <f>IF(LinkRpt!AD$4=LinkRpt!AD$2,VLOOKUP(LinkRpt!$A135,Rpt,LinkRpt!AD$2+1),"")</f>
        <v/>
      </c>
      <c r="CA139" s="182" t="str">
        <f>IF(LinkRpt!AE$4=LinkRpt!AE$2,VLOOKUP(LinkRpt!$A135,Rpt,LinkRpt!AE$2+1),"")</f>
        <v/>
      </c>
      <c r="CB139" s="182">
        <f t="shared" si="23"/>
        <v>50220</v>
      </c>
      <c r="CC139" s="15">
        <v>1500</v>
      </c>
      <c r="CD139" s="16">
        <v>1500</v>
      </c>
      <c r="CE139" s="15">
        <v>1000</v>
      </c>
      <c r="CF139" s="16">
        <f>500+500</f>
        <v>1000</v>
      </c>
      <c r="CG139" s="15">
        <v>5000</v>
      </c>
      <c r="CH139" s="16">
        <v>5000</v>
      </c>
      <c r="CI139" s="15">
        <v>8000</v>
      </c>
      <c r="CJ139" s="16">
        <f>0+0</f>
        <v>0</v>
      </c>
      <c r="CK139" s="17"/>
      <c r="CL139" s="16"/>
      <c r="CM139" s="15"/>
      <c r="CN139" s="16"/>
      <c r="CO139" s="18">
        <v>4340</v>
      </c>
      <c r="CP139" s="16">
        <v>4620</v>
      </c>
      <c r="CQ139" s="18">
        <v>4340</v>
      </c>
      <c r="CR139" s="16">
        <v>6000</v>
      </c>
      <c r="CS139" s="18">
        <v>4340</v>
      </c>
      <c r="CT139" s="16">
        <v>3680</v>
      </c>
      <c r="CU139" s="18">
        <v>4340</v>
      </c>
      <c r="CV139" s="16">
        <v>4620</v>
      </c>
      <c r="CW139" s="18">
        <v>4340</v>
      </c>
      <c r="CX139" s="16">
        <f>4620+7560</f>
        <v>12180</v>
      </c>
      <c r="CY139" s="18">
        <v>4340</v>
      </c>
      <c r="CZ139" s="16">
        <v>4620</v>
      </c>
      <c r="DA139" s="18">
        <v>4340</v>
      </c>
      <c r="DB139" s="16">
        <v>4340</v>
      </c>
      <c r="DC139" s="18">
        <v>4340</v>
      </c>
      <c r="DD139" s="16">
        <v>2660</v>
      </c>
      <c r="DE139" s="18">
        <v>4340</v>
      </c>
      <c r="DF139" s="16"/>
      <c r="DG139" s="17"/>
      <c r="DH139" s="16"/>
      <c r="DI139" s="17"/>
      <c r="DJ139" s="16"/>
      <c r="DK139" s="82"/>
      <c r="DL139" s="85"/>
      <c r="DM139" s="16"/>
      <c r="DN139" s="85"/>
      <c r="DO139" s="16"/>
      <c r="DP139" s="85"/>
      <c r="DQ139" s="16"/>
      <c r="DR139" s="85"/>
      <c r="DS139" s="16"/>
      <c r="DT139" s="85"/>
      <c r="DU139" s="16"/>
      <c r="DV139" s="85"/>
      <c r="DW139" s="16"/>
      <c r="DX139" s="85"/>
      <c r="DY139" s="16"/>
      <c r="DZ139" s="85"/>
      <c r="EA139" s="16"/>
      <c r="EB139" s="85"/>
      <c r="EC139" s="16"/>
      <c r="ED139" s="85"/>
      <c r="EE139" s="16"/>
      <c r="EF139" s="85"/>
      <c r="EG139" s="16"/>
      <c r="EH139" s="17"/>
      <c r="EI139" s="16"/>
      <c r="EJ139" s="19"/>
      <c r="EK139" s="17"/>
      <c r="EL139" s="16"/>
      <c r="EM139" s="17"/>
      <c r="EN139" s="16"/>
      <c r="EO139" s="17"/>
      <c r="EP139" s="16"/>
      <c r="EQ139" s="17"/>
      <c r="ER139" s="16"/>
      <c r="ES139" s="17"/>
      <c r="ET139" s="16"/>
      <c r="EU139" s="17"/>
      <c r="EV139" s="16"/>
      <c r="EW139" s="15"/>
      <c r="EX139" s="16"/>
      <c r="EY139" s="15"/>
      <c r="EZ139" s="16"/>
      <c r="FA139" s="15"/>
      <c r="FB139" s="16"/>
      <c r="FC139" s="15"/>
      <c r="FD139" s="16"/>
      <c r="FE139" s="15"/>
      <c r="FF139" s="16"/>
      <c r="FG139" s="15"/>
      <c r="FH139" s="16"/>
      <c r="FI139" s="20">
        <f t="shared" si="19"/>
        <v>54560</v>
      </c>
      <c r="FJ139" s="20">
        <f t="shared" si="20"/>
        <v>50220</v>
      </c>
      <c r="FK139" s="21">
        <f t="shared" si="21"/>
        <v>4340</v>
      </c>
      <c r="FL139" s="1" t="str">
        <f t="shared" si="24"/>
        <v/>
      </c>
    </row>
    <row r="140" spans="1:168" ht="25.5" customHeight="1">
      <c r="A140" s="239">
        <v>2200132</v>
      </c>
      <c r="B140" s="25" t="s">
        <v>764</v>
      </c>
      <c r="C140" s="239" t="s">
        <v>765</v>
      </c>
      <c r="D140" s="9" t="s">
        <v>1414</v>
      </c>
      <c r="E140" s="9" t="s">
        <v>1411</v>
      </c>
      <c r="F140" s="83" t="s">
        <v>766</v>
      </c>
      <c r="G140" s="22"/>
      <c r="H140" s="84"/>
      <c r="I140" s="318"/>
      <c r="J140" s="84"/>
      <c r="K140" s="62">
        <v>6600</v>
      </c>
      <c r="L140" s="84" t="s">
        <v>1564</v>
      </c>
      <c r="M140" s="246">
        <f t="shared" si="17"/>
        <v>57080</v>
      </c>
      <c r="N140" s="14">
        <f t="shared" si="22"/>
        <v>23100</v>
      </c>
      <c r="O140" s="15">
        <v>1500</v>
      </c>
      <c r="P140" s="15">
        <v>1000</v>
      </c>
      <c r="Q140" s="15">
        <v>5000</v>
      </c>
      <c r="R140" s="15">
        <v>8000</v>
      </c>
      <c r="S140" s="182"/>
      <c r="T140" s="16">
        <v>1500</v>
      </c>
      <c r="U140" s="16">
        <v>1000</v>
      </c>
      <c r="V140" s="16">
        <v>5000</v>
      </c>
      <c r="W140" s="16">
        <v>8000</v>
      </c>
      <c r="X140" s="182"/>
      <c r="Y140" s="16">
        <f>IF(($CB140-SUM($T140:X140))&gt;=$K140*0.7,$K140*0.7,($CB140-SUM($T140:X140)))</f>
        <v>4620</v>
      </c>
      <c r="Z140" s="16">
        <f>IF(($CB140-SUM($T140:Y140))&gt;=$K140*0.7,$K140*0.7,($CB140-SUM($T140:Y140)))</f>
        <v>4620</v>
      </c>
      <c r="AA140" s="16">
        <f>IF(($CB140-SUM($T140:Z140))&gt;=$K140*0.7,$K140*0.7,($CB140-SUM($T140:Z140)))</f>
        <v>4620</v>
      </c>
      <c r="AB140" s="16">
        <f>IF(($CB140-SUM($T140:AA140))&gt;=$K140*0.7,$K140*0.7,($CB140-SUM($T140:AA140)))</f>
        <v>4620</v>
      </c>
      <c r="AC140" s="16">
        <f>IF(($CB140-SUM($T140:AB140))&gt;=$K140*0.7,$K140*0.7,($CB140-SUM($T140:AB140)))</f>
        <v>0</v>
      </c>
      <c r="AD140" s="16">
        <f>IF(($CB140-SUM($T140:AC140))&gt;=$K140*0.7,$K140*0.7,($CB140-SUM($T140:AC140)))</f>
        <v>0</v>
      </c>
      <c r="AE140" s="16">
        <f>IF(($CB140-SUM($T140:AD140))&gt;=$K140*0.7,$K140*0.7,($CB140-SUM($T140:AD140)))</f>
        <v>0</v>
      </c>
      <c r="AF140" s="16">
        <f>IF(($CB140-SUM($T140:AE140))&gt;=$K140*0.7,$K140*0.7,($CB140-SUM($T140:AE140)))</f>
        <v>0</v>
      </c>
      <c r="AG140" s="16">
        <f>IF(($CB140-SUM($T140:AF140))&gt;=$K140*0.7,$K140*0.7,($CB140-SUM($T140:AF140)))</f>
        <v>0</v>
      </c>
      <c r="AH140" s="16">
        <f>IF(($CB140-SUM($T140:AG140))&gt;=$K140*0.7,$K140*0.7,($CB140-SUM($T140:AG140)))</f>
        <v>0</v>
      </c>
      <c r="AI140" s="16">
        <f>IF(($CB140-SUM($T140:AH140))&gt;=$K140*0.7,$K140*0.7,($CB140-SUM($T140:AH140)))</f>
        <v>0</v>
      </c>
      <c r="AJ140" s="16">
        <f>IF(($CB140-SUM($T140:AI140))&gt;=$K140*0.7,$K140*0.7,($CB140-SUM($T140:AI140)))</f>
        <v>0</v>
      </c>
      <c r="AK140" s="16">
        <f>IF(($CB140-SUM($T140:AJ140))&gt;=$K140*0.7,$K140*0.7,($CB140-SUM($T140:AJ140)))</f>
        <v>0</v>
      </c>
      <c r="AL140" s="16">
        <f>IF(($CB140-SUM($T140:AK140))&gt;=$K140*0.7,$K140*0.7,($CB140-SUM($T140:AK140)))</f>
        <v>0</v>
      </c>
      <c r="AM140" s="16">
        <f>IF(($CB140-SUM($T140:AL140))&gt;=$K140*0.7,$K140*0.7,($CB140-SUM($T140:AL140)))</f>
        <v>0</v>
      </c>
      <c r="AN140" s="16">
        <f>IF(($CB140-SUM($T140:AM140))&gt;=$K140*0.7,$K140*0.7,($CB140-SUM($T140:AM140)))</f>
        <v>0</v>
      </c>
      <c r="AO140" s="16">
        <f>IF(($CB140-SUM($T140:AN140))&gt;=$K140*0.7,$K140*0.7,($CB140-SUM($T140:AN140)))</f>
        <v>0</v>
      </c>
      <c r="AP140" s="16">
        <f>IF(($CB140-SUM($T140:AO140))&gt;=$K140*0.7,$K140*0.7,($CB140-SUM($T140:AO140)))</f>
        <v>0</v>
      </c>
      <c r="AQ140" s="16">
        <f>IF(($CB140-SUM($T140:AP140))&gt;=$K140*0.7,$K140*0.7,($CB140-SUM($T140:AP140)))</f>
        <v>0</v>
      </c>
      <c r="AR140" s="16">
        <f>IF(($CB140-SUM($T140:AQ140))&gt;=$K140*0.7,$K140*0.7,($CB140-SUM($T140:AQ140)))</f>
        <v>0</v>
      </c>
      <c r="AS140" s="16">
        <f>IF(($CB140-SUM($T140:AR140))&gt;=$K140*0.7,$K140*0.7,($CB140-SUM($T140:AR140)))</f>
        <v>0</v>
      </c>
      <c r="AT140" s="16">
        <f>IF(($CB140-SUM($T140:AS140))&gt;=$K140*0.7,$K140*0.7,($CB140-SUM($T140:AS140)))</f>
        <v>0</v>
      </c>
      <c r="AU140" s="16">
        <f>IF(($CB140-SUM($T140:AT140))&gt;=$K140*0.7,$K140*0.7,($CB140-SUM($T140:AT140)))</f>
        <v>0</v>
      </c>
      <c r="AV140" s="16">
        <f>IF(($CB140-SUM($T140:AU140))&gt;=$K140*0.7,$K140*0.7,($CB140-SUM($T140:AU140)))</f>
        <v>0</v>
      </c>
      <c r="AW140" s="182">
        <f t="shared" si="18"/>
        <v>33980</v>
      </c>
      <c r="AX140" s="182">
        <f>IF(LinkRpt!B$4=LinkRpt!B$2,VLOOKUP(LinkRpt!$A136,Rpt,LinkRpt!B$2+1),"")</f>
        <v>33980</v>
      </c>
      <c r="AY140" s="182">
        <f>IF(LinkRpt!C$4=LinkRpt!C$2,VLOOKUP(LinkRpt!$A136,Rpt,LinkRpt!C$2+1),"")</f>
        <v>0</v>
      </c>
      <c r="AZ140" s="182">
        <f>IF(LinkRpt!D$4=LinkRpt!D$2,VLOOKUP(LinkRpt!$A136,Rpt,LinkRpt!D$2+1),"")</f>
        <v>0</v>
      </c>
      <c r="BA140" s="182" t="str">
        <f>IF(LinkRpt!E$4=LinkRpt!E$2,VLOOKUP(LinkRpt!$A136,Rpt,LinkRpt!E$2+1),"")</f>
        <v/>
      </c>
      <c r="BB140" s="182">
        <f>IF(LinkRpt!F$4=LinkRpt!F$2,VLOOKUP(LinkRpt!$A136,Rpt,LinkRpt!F$2+1),"")</f>
        <v>0</v>
      </c>
      <c r="BC140" s="182">
        <f>IF(LinkRpt!G$4=LinkRpt!G$2,VLOOKUP(LinkRpt!$A136,Rpt,LinkRpt!G$2+1),"")</f>
        <v>0</v>
      </c>
      <c r="BD140" s="182">
        <f>IF(LinkRpt!H$4=LinkRpt!H$2,VLOOKUP(LinkRpt!$A136,Rpt,LinkRpt!H$2+1),"")</f>
        <v>0</v>
      </c>
      <c r="BE140" s="182" t="str">
        <f>IF(LinkRpt!I$4=LinkRpt!I$2,VLOOKUP(LinkRpt!$A136,Rpt,LinkRpt!I$2+1),"")</f>
        <v/>
      </c>
      <c r="BF140" s="182" t="str">
        <f>IF(LinkRpt!J$4=LinkRpt!J$2,VLOOKUP(LinkRpt!$A136,Rpt,LinkRpt!J$2+1),"")</f>
        <v/>
      </c>
      <c r="BG140" s="182" t="str">
        <f>IF(LinkRpt!K$4=LinkRpt!K$2,VLOOKUP(LinkRpt!$A136,Rpt,LinkRpt!K$2+1),"")</f>
        <v/>
      </c>
      <c r="BH140" s="182" t="str">
        <f>IF(LinkRpt!L$4=LinkRpt!L$2,VLOOKUP(LinkRpt!$A136,Rpt,LinkRpt!L$2+1),"")</f>
        <v/>
      </c>
      <c r="BI140" s="182" t="str">
        <f>IF(LinkRpt!M$4=LinkRpt!M$2,VLOOKUP(LinkRpt!$A136,Rpt,LinkRpt!M$2+1),"")</f>
        <v/>
      </c>
      <c r="BJ140" s="182" t="str">
        <f>IF(LinkRpt!N$4=LinkRpt!N$2,VLOOKUP(LinkRpt!$A136,Rpt,LinkRpt!N$2+1),"")</f>
        <v/>
      </c>
      <c r="BK140" s="182" t="str">
        <f>IF(LinkRpt!O$4=LinkRpt!O$2,VLOOKUP(LinkRpt!$A136,Rpt,LinkRpt!O$2+1),"")</f>
        <v/>
      </c>
      <c r="BL140" s="182" t="str">
        <f>IF(LinkRpt!P$4=LinkRpt!P$2,VLOOKUP(LinkRpt!$A136,Rpt,LinkRpt!P$2+1),"")</f>
        <v/>
      </c>
      <c r="BM140" s="182" t="str">
        <f>IF(LinkRpt!Q$4=LinkRpt!Q$2,VLOOKUP(LinkRpt!$A136,Rpt,LinkRpt!Q$2+1),"")</f>
        <v/>
      </c>
      <c r="BN140" s="182" t="str">
        <f>IF(LinkRpt!R$4=LinkRpt!R$2,VLOOKUP(LinkRpt!$A136,Rpt,LinkRpt!R$2+1),"")</f>
        <v/>
      </c>
      <c r="BO140" s="182" t="str">
        <f>IF(LinkRpt!S$4=LinkRpt!S$2,VLOOKUP(LinkRpt!$A136,Rpt,LinkRpt!S$2+1),"")</f>
        <v/>
      </c>
      <c r="BP140" s="182" t="str">
        <f>IF(LinkRpt!T$4=LinkRpt!T$2,VLOOKUP(LinkRpt!$A136,Rpt,LinkRpt!T$2+1),"")</f>
        <v/>
      </c>
      <c r="BQ140" s="182" t="str">
        <f>IF(LinkRpt!U$4=LinkRpt!U$2,VLOOKUP(LinkRpt!$A136,Rpt,LinkRpt!U$2+1),"")</f>
        <v/>
      </c>
      <c r="BR140" s="182" t="str">
        <f>IF(LinkRpt!V$4=LinkRpt!V$2,VLOOKUP(LinkRpt!$A136,Rpt,LinkRpt!V$2+1),"")</f>
        <v/>
      </c>
      <c r="BS140" s="182" t="str">
        <f>IF(LinkRpt!W$4=LinkRpt!W$2,VLOOKUP(LinkRpt!$A136,Rpt,LinkRpt!W$2+1),"")</f>
        <v/>
      </c>
      <c r="BT140" s="182" t="str">
        <f>IF(LinkRpt!X$4=LinkRpt!X$2,VLOOKUP(LinkRpt!$A136,Rpt,LinkRpt!X$2+1),"")</f>
        <v/>
      </c>
      <c r="BU140" s="182" t="str">
        <f>IF(LinkRpt!Y$4=LinkRpt!Y$2,VLOOKUP(LinkRpt!$A136,Rpt,LinkRpt!Y$2+1),"")</f>
        <v/>
      </c>
      <c r="BV140" s="182" t="str">
        <f>IF(LinkRpt!Z$4=LinkRpt!Z$2,VLOOKUP(LinkRpt!$A136,Rpt,LinkRpt!Z$2+1),"")</f>
        <v/>
      </c>
      <c r="BW140" s="182" t="str">
        <f>IF(LinkRpt!AA$4=LinkRpt!AA$2,VLOOKUP(LinkRpt!$A136,Rpt,LinkRpt!AA$2+1),"")</f>
        <v/>
      </c>
      <c r="BX140" s="182" t="str">
        <f>IF(LinkRpt!AB$4=LinkRpt!AB$2,VLOOKUP(LinkRpt!$A136,Rpt,LinkRpt!AB$2+1),"")</f>
        <v/>
      </c>
      <c r="BY140" s="182" t="str">
        <f>IF(LinkRpt!AC$4=LinkRpt!AC$2,VLOOKUP(LinkRpt!$A136,Rpt,LinkRpt!AC$2+1),"")</f>
        <v/>
      </c>
      <c r="BZ140" s="182" t="str">
        <f>IF(LinkRpt!AD$4=LinkRpt!AD$2,VLOOKUP(LinkRpt!$A136,Rpt,LinkRpt!AD$2+1),"")</f>
        <v/>
      </c>
      <c r="CA140" s="182" t="str">
        <f>IF(LinkRpt!AE$4=LinkRpt!AE$2,VLOOKUP(LinkRpt!$A136,Rpt,LinkRpt!AE$2+1),"")</f>
        <v/>
      </c>
      <c r="CB140" s="182">
        <f t="shared" si="23"/>
        <v>33980</v>
      </c>
      <c r="CC140" s="15">
        <v>1500</v>
      </c>
      <c r="CD140" s="16">
        <v>1500</v>
      </c>
      <c r="CE140" s="15">
        <v>1000</v>
      </c>
      <c r="CF140" s="16">
        <v>1000</v>
      </c>
      <c r="CG140" s="15">
        <v>5000</v>
      </c>
      <c r="CH140" s="16">
        <v>5000</v>
      </c>
      <c r="CI140" s="15">
        <v>8000</v>
      </c>
      <c r="CJ140" s="16">
        <f>1500+0</f>
        <v>1500</v>
      </c>
      <c r="CK140" s="15"/>
      <c r="CL140" s="16"/>
      <c r="CM140" s="18">
        <v>4620</v>
      </c>
      <c r="CN140" s="16">
        <v>0</v>
      </c>
      <c r="CO140" s="18">
        <v>4620</v>
      </c>
      <c r="CP140" s="16">
        <v>0</v>
      </c>
      <c r="CQ140" s="18">
        <v>4620</v>
      </c>
      <c r="CR140" s="16"/>
      <c r="CS140" s="18">
        <v>4620</v>
      </c>
      <c r="CT140" s="16">
        <v>15740</v>
      </c>
      <c r="CU140" s="18">
        <v>4620</v>
      </c>
      <c r="CV140" s="16">
        <v>9240</v>
      </c>
      <c r="CW140" s="18">
        <v>4620</v>
      </c>
      <c r="CX140" s="16"/>
      <c r="CY140" s="18">
        <v>4620</v>
      </c>
      <c r="CZ140" s="16"/>
      <c r="DA140" s="18">
        <v>4620</v>
      </c>
      <c r="DB140" s="16"/>
      <c r="DC140" s="18">
        <v>4620</v>
      </c>
      <c r="DD140" s="16"/>
      <c r="DE140" s="85"/>
      <c r="DF140" s="16"/>
      <c r="DG140" s="85"/>
      <c r="DH140" s="16"/>
      <c r="DI140" s="85"/>
      <c r="DJ140" s="16"/>
      <c r="DK140" s="82"/>
      <c r="DL140" s="85"/>
      <c r="DM140" s="16"/>
      <c r="DN140" s="85"/>
      <c r="DO140" s="16"/>
      <c r="DP140" s="85"/>
      <c r="DQ140" s="16"/>
      <c r="DR140" s="85"/>
      <c r="DS140" s="16"/>
      <c r="DT140" s="85"/>
      <c r="DU140" s="16"/>
      <c r="DV140" s="85"/>
      <c r="DW140" s="16"/>
      <c r="DX140" s="85"/>
      <c r="DY140" s="16"/>
      <c r="DZ140" s="85"/>
      <c r="EA140" s="16"/>
      <c r="EB140" s="85"/>
      <c r="EC140" s="16"/>
      <c r="ED140" s="85"/>
      <c r="EE140" s="16"/>
      <c r="EF140" s="85"/>
      <c r="EG140" s="16"/>
      <c r="EH140" s="17"/>
      <c r="EI140" s="16"/>
      <c r="EJ140" s="19"/>
      <c r="EK140" s="17"/>
      <c r="EL140" s="16"/>
      <c r="EM140" s="17"/>
      <c r="EN140" s="16"/>
      <c r="EO140" s="17"/>
      <c r="EP140" s="16"/>
      <c r="EQ140" s="17"/>
      <c r="ER140" s="16"/>
      <c r="ES140" s="17"/>
      <c r="ET140" s="16"/>
      <c r="EU140" s="17"/>
      <c r="EV140" s="16"/>
      <c r="EW140" s="15"/>
      <c r="EX140" s="16"/>
      <c r="EY140" s="15"/>
      <c r="EZ140" s="16"/>
      <c r="FA140" s="15"/>
      <c r="FB140" s="16"/>
      <c r="FC140" s="15"/>
      <c r="FD140" s="16"/>
      <c r="FE140" s="15"/>
      <c r="FF140" s="16"/>
      <c r="FG140" s="15"/>
      <c r="FH140" s="16"/>
      <c r="FI140" s="20">
        <f t="shared" si="19"/>
        <v>57080</v>
      </c>
      <c r="FJ140" s="20">
        <f t="shared" si="20"/>
        <v>33980</v>
      </c>
      <c r="FK140" s="21">
        <f t="shared" si="21"/>
        <v>23100</v>
      </c>
      <c r="FL140" s="1" t="str">
        <f t="shared" si="24"/>
        <v/>
      </c>
    </row>
    <row r="141" spans="1:168" ht="25.5" customHeight="1">
      <c r="A141" s="239">
        <v>2200133</v>
      </c>
      <c r="B141" s="25" t="s">
        <v>767</v>
      </c>
      <c r="C141" s="239" t="s">
        <v>768</v>
      </c>
      <c r="D141" s="9" t="s">
        <v>1414</v>
      </c>
      <c r="E141" s="9" t="s">
        <v>1411</v>
      </c>
      <c r="F141" s="83" t="s">
        <v>769</v>
      </c>
      <c r="G141" s="145" t="s">
        <v>383</v>
      </c>
      <c r="H141" s="24" t="s">
        <v>1417</v>
      </c>
      <c r="I141" s="318"/>
      <c r="J141" s="24"/>
      <c r="K141" s="62">
        <v>6200</v>
      </c>
      <c r="L141" s="24" t="s">
        <v>1564</v>
      </c>
      <c r="M141" s="246">
        <f t="shared" si="17"/>
        <v>54560</v>
      </c>
      <c r="N141" s="14">
        <f t="shared" si="22"/>
        <v>8680</v>
      </c>
      <c r="O141" s="15">
        <v>1500</v>
      </c>
      <c r="P141" s="15">
        <v>1000</v>
      </c>
      <c r="Q141" s="15">
        <v>5000</v>
      </c>
      <c r="R141" s="15">
        <v>8000</v>
      </c>
      <c r="S141" s="182"/>
      <c r="T141" s="16">
        <v>1500</v>
      </c>
      <c r="U141" s="16">
        <v>1000</v>
      </c>
      <c r="V141" s="16">
        <v>5000</v>
      </c>
      <c r="W141" s="16">
        <v>8000</v>
      </c>
      <c r="X141" s="182"/>
      <c r="Y141" s="16">
        <f>IF(($CB141-SUM($T141:X141))&gt;=$K141*0.7,$K141*0.7,($CB141-SUM($T141:X141)))</f>
        <v>4340</v>
      </c>
      <c r="Z141" s="16">
        <f>IF(($CB141-SUM($T141:Y141))&gt;=$K141*0.7,$K141*0.7,($CB141-SUM($T141:Y141)))</f>
        <v>4340</v>
      </c>
      <c r="AA141" s="16">
        <f>IF(($CB141-SUM($T141:Z141))&gt;=$K141*0.7,$K141*0.7,($CB141-SUM($T141:Z141)))</f>
        <v>4340</v>
      </c>
      <c r="AB141" s="16">
        <f>IF(($CB141-SUM($T141:AA141))&gt;=$K141*0.7,$K141*0.7,($CB141-SUM($T141:AA141)))</f>
        <v>4340</v>
      </c>
      <c r="AC141" s="16">
        <f>IF(($CB141-SUM($T141:AB141))&gt;=$K141*0.7,$K141*0.7,($CB141-SUM($T141:AB141)))</f>
        <v>4340</v>
      </c>
      <c r="AD141" s="16">
        <f>IF(($CB141-SUM($T141:AC141))&gt;=$K141*0.7,$K141*0.7,($CB141-SUM($T141:AC141)))</f>
        <v>4340</v>
      </c>
      <c r="AE141" s="16">
        <f>IF(($CB141-SUM($T141:AD141))&gt;=$K141*0.7,$K141*0.7,($CB141-SUM($T141:AD141)))</f>
        <v>4340</v>
      </c>
      <c r="AF141" s="16">
        <f>IF(($CB141-SUM($T141:AE141))&gt;=$K141*0.7,$K141*0.7,($CB141-SUM($T141:AE141)))</f>
        <v>0</v>
      </c>
      <c r="AG141" s="16">
        <f>IF(($CB141-SUM($T141:AF141))&gt;=$K141*0.7,$K141*0.7,($CB141-SUM($T141:AF141)))</f>
        <v>0</v>
      </c>
      <c r="AH141" s="16">
        <f>IF(($CB141-SUM($T141:AG141))&gt;=$K141*0.7,$K141*0.7,($CB141-SUM($T141:AG141)))</f>
        <v>0</v>
      </c>
      <c r="AI141" s="16">
        <f>IF(($CB141-SUM($T141:AH141))&gt;=$K141*0.7,$K141*0.7,($CB141-SUM($T141:AH141)))</f>
        <v>0</v>
      </c>
      <c r="AJ141" s="16">
        <f>IF(($CB141-SUM($T141:AI141))&gt;=$K141*0.7,$K141*0.7,($CB141-SUM($T141:AI141)))</f>
        <v>0</v>
      </c>
      <c r="AK141" s="16">
        <f>IF(($CB141-SUM($T141:AJ141))&gt;=$K141*0.7,$K141*0.7,($CB141-SUM($T141:AJ141)))</f>
        <v>0</v>
      </c>
      <c r="AL141" s="16">
        <f>IF(($CB141-SUM($T141:AK141))&gt;=$K141*0.7,$K141*0.7,($CB141-SUM($T141:AK141)))</f>
        <v>0</v>
      </c>
      <c r="AM141" s="16">
        <f>IF(($CB141-SUM($T141:AL141))&gt;=$K141*0.7,$K141*0.7,($CB141-SUM($T141:AL141)))</f>
        <v>0</v>
      </c>
      <c r="AN141" s="16">
        <f>IF(($CB141-SUM($T141:AM141))&gt;=$K141*0.7,$K141*0.7,($CB141-SUM($T141:AM141)))</f>
        <v>0</v>
      </c>
      <c r="AO141" s="16">
        <f>IF(($CB141-SUM($T141:AN141))&gt;=$K141*0.7,$K141*0.7,($CB141-SUM($T141:AN141)))</f>
        <v>0</v>
      </c>
      <c r="AP141" s="16">
        <f>IF(($CB141-SUM($T141:AO141))&gt;=$K141*0.7,$K141*0.7,($CB141-SUM($T141:AO141)))</f>
        <v>0</v>
      </c>
      <c r="AQ141" s="16">
        <f>IF(($CB141-SUM($T141:AP141))&gt;=$K141*0.7,$K141*0.7,($CB141-SUM($T141:AP141)))</f>
        <v>0</v>
      </c>
      <c r="AR141" s="16">
        <f>IF(($CB141-SUM($T141:AQ141))&gt;=$K141*0.7,$K141*0.7,($CB141-SUM($T141:AQ141)))</f>
        <v>0</v>
      </c>
      <c r="AS141" s="16">
        <f>IF(($CB141-SUM($T141:AR141))&gt;=$K141*0.7,$K141*0.7,($CB141-SUM($T141:AR141)))</f>
        <v>0</v>
      </c>
      <c r="AT141" s="16">
        <f>IF(($CB141-SUM($T141:AS141))&gt;=$K141*0.7,$K141*0.7,($CB141-SUM($T141:AS141)))</f>
        <v>0</v>
      </c>
      <c r="AU141" s="16">
        <f>IF(($CB141-SUM($T141:AT141))&gt;=$K141*0.7,$K141*0.7,($CB141-SUM($T141:AT141)))</f>
        <v>0</v>
      </c>
      <c r="AV141" s="16">
        <f>IF(($CB141-SUM($T141:AU141))&gt;=$K141*0.7,$K141*0.7,($CB141-SUM($T141:AU141)))</f>
        <v>0</v>
      </c>
      <c r="AW141" s="182">
        <f t="shared" si="18"/>
        <v>45880</v>
      </c>
      <c r="AX141" s="182">
        <f>IF(LinkRpt!B$4=LinkRpt!B$2,VLOOKUP(LinkRpt!$A137,Rpt,LinkRpt!B$2+1),"")</f>
        <v>45880</v>
      </c>
      <c r="AY141" s="182">
        <f>IF(LinkRpt!C$4=LinkRpt!C$2,VLOOKUP(LinkRpt!$A137,Rpt,LinkRpt!C$2+1),"")</f>
        <v>0</v>
      </c>
      <c r="AZ141" s="182">
        <f>IF(LinkRpt!D$4=LinkRpt!D$2,VLOOKUP(LinkRpt!$A137,Rpt,LinkRpt!D$2+1),"")</f>
        <v>0</v>
      </c>
      <c r="BA141" s="182" t="str">
        <f>IF(LinkRpt!E$4=LinkRpt!E$2,VLOOKUP(LinkRpt!$A137,Rpt,LinkRpt!E$2+1),"")</f>
        <v/>
      </c>
      <c r="BB141" s="182">
        <f>IF(LinkRpt!F$4=LinkRpt!F$2,VLOOKUP(LinkRpt!$A137,Rpt,LinkRpt!F$2+1),"")</f>
        <v>0</v>
      </c>
      <c r="BC141" s="182">
        <f>IF(LinkRpt!G$4=LinkRpt!G$2,VLOOKUP(LinkRpt!$A137,Rpt,LinkRpt!G$2+1),"")</f>
        <v>0</v>
      </c>
      <c r="BD141" s="182">
        <f>IF(LinkRpt!H$4=LinkRpt!H$2,VLOOKUP(LinkRpt!$A137,Rpt,LinkRpt!H$2+1),"")</f>
        <v>0</v>
      </c>
      <c r="BE141" s="182" t="str">
        <f>IF(LinkRpt!I$4=LinkRpt!I$2,VLOOKUP(LinkRpt!$A137,Rpt,LinkRpt!I$2+1),"")</f>
        <v/>
      </c>
      <c r="BF141" s="182" t="str">
        <f>IF(LinkRpt!J$4=LinkRpt!J$2,VLOOKUP(LinkRpt!$A137,Rpt,LinkRpt!J$2+1),"")</f>
        <v/>
      </c>
      <c r="BG141" s="182" t="str">
        <f>IF(LinkRpt!K$4=LinkRpt!K$2,VLOOKUP(LinkRpt!$A137,Rpt,LinkRpt!K$2+1),"")</f>
        <v/>
      </c>
      <c r="BH141" s="182" t="str">
        <f>IF(LinkRpt!L$4=LinkRpt!L$2,VLOOKUP(LinkRpt!$A137,Rpt,LinkRpt!L$2+1),"")</f>
        <v/>
      </c>
      <c r="BI141" s="182" t="str">
        <f>IF(LinkRpt!M$4=LinkRpt!M$2,VLOOKUP(LinkRpt!$A137,Rpt,LinkRpt!M$2+1),"")</f>
        <v/>
      </c>
      <c r="BJ141" s="182" t="str">
        <f>IF(LinkRpt!N$4=LinkRpt!N$2,VLOOKUP(LinkRpt!$A137,Rpt,LinkRpt!N$2+1),"")</f>
        <v/>
      </c>
      <c r="BK141" s="182" t="str">
        <f>IF(LinkRpt!O$4=LinkRpt!O$2,VLOOKUP(LinkRpt!$A137,Rpt,LinkRpt!O$2+1),"")</f>
        <v/>
      </c>
      <c r="BL141" s="182" t="str">
        <f>IF(LinkRpt!P$4=LinkRpt!P$2,VLOOKUP(LinkRpt!$A137,Rpt,LinkRpt!P$2+1),"")</f>
        <v/>
      </c>
      <c r="BM141" s="182" t="str">
        <f>IF(LinkRpt!Q$4=LinkRpt!Q$2,VLOOKUP(LinkRpt!$A137,Rpt,LinkRpt!Q$2+1),"")</f>
        <v/>
      </c>
      <c r="BN141" s="182" t="str">
        <f>IF(LinkRpt!R$4=LinkRpt!R$2,VLOOKUP(LinkRpt!$A137,Rpt,LinkRpt!R$2+1),"")</f>
        <v/>
      </c>
      <c r="BO141" s="182" t="str">
        <f>IF(LinkRpt!S$4=LinkRpt!S$2,VLOOKUP(LinkRpt!$A137,Rpt,LinkRpt!S$2+1),"")</f>
        <v/>
      </c>
      <c r="BP141" s="182" t="str">
        <f>IF(LinkRpt!T$4=LinkRpt!T$2,VLOOKUP(LinkRpt!$A137,Rpt,LinkRpt!T$2+1),"")</f>
        <v/>
      </c>
      <c r="BQ141" s="182" t="str">
        <f>IF(LinkRpt!U$4=LinkRpt!U$2,VLOOKUP(LinkRpt!$A137,Rpt,LinkRpt!U$2+1),"")</f>
        <v/>
      </c>
      <c r="BR141" s="182" t="str">
        <f>IF(LinkRpt!V$4=LinkRpt!V$2,VLOOKUP(LinkRpt!$A137,Rpt,LinkRpt!V$2+1),"")</f>
        <v/>
      </c>
      <c r="BS141" s="182" t="str">
        <f>IF(LinkRpt!W$4=LinkRpt!W$2,VLOOKUP(LinkRpt!$A137,Rpt,LinkRpt!W$2+1),"")</f>
        <v/>
      </c>
      <c r="BT141" s="182" t="str">
        <f>IF(LinkRpt!X$4=LinkRpt!X$2,VLOOKUP(LinkRpt!$A137,Rpt,LinkRpt!X$2+1),"")</f>
        <v/>
      </c>
      <c r="BU141" s="182" t="str">
        <f>IF(LinkRpt!Y$4=LinkRpt!Y$2,VLOOKUP(LinkRpt!$A137,Rpt,LinkRpt!Y$2+1),"")</f>
        <v/>
      </c>
      <c r="BV141" s="182" t="str">
        <f>IF(LinkRpt!Z$4=LinkRpt!Z$2,VLOOKUP(LinkRpt!$A137,Rpt,LinkRpt!Z$2+1),"")</f>
        <v/>
      </c>
      <c r="BW141" s="182" t="str">
        <f>IF(LinkRpt!AA$4=LinkRpt!AA$2,VLOOKUP(LinkRpt!$A137,Rpt,LinkRpt!AA$2+1),"")</f>
        <v/>
      </c>
      <c r="BX141" s="182" t="str">
        <f>IF(LinkRpt!AB$4=LinkRpt!AB$2,VLOOKUP(LinkRpt!$A137,Rpt,LinkRpt!AB$2+1),"")</f>
        <v/>
      </c>
      <c r="BY141" s="182" t="str">
        <f>IF(LinkRpt!AC$4=LinkRpt!AC$2,VLOOKUP(LinkRpt!$A137,Rpt,LinkRpt!AC$2+1),"")</f>
        <v/>
      </c>
      <c r="BZ141" s="182" t="str">
        <f>IF(LinkRpt!AD$4=LinkRpt!AD$2,VLOOKUP(LinkRpt!$A137,Rpt,LinkRpt!AD$2+1),"")</f>
        <v/>
      </c>
      <c r="CA141" s="182" t="str">
        <f>IF(LinkRpt!AE$4=LinkRpt!AE$2,VLOOKUP(LinkRpt!$A137,Rpt,LinkRpt!AE$2+1),"")</f>
        <v/>
      </c>
      <c r="CB141" s="182">
        <f t="shared" si="23"/>
        <v>45880</v>
      </c>
      <c r="CC141" s="15">
        <v>1500</v>
      </c>
      <c r="CD141" s="16">
        <v>1500</v>
      </c>
      <c r="CE141" s="15">
        <v>1000</v>
      </c>
      <c r="CF141" s="16">
        <v>1000</v>
      </c>
      <c r="CG141" s="15">
        <v>5000</v>
      </c>
      <c r="CH141" s="16">
        <v>5000</v>
      </c>
      <c r="CI141" s="15">
        <v>8000</v>
      </c>
      <c r="CJ141" s="16">
        <f>1500+0</f>
        <v>1500</v>
      </c>
      <c r="CK141" s="15"/>
      <c r="CL141" s="16"/>
      <c r="CM141" s="18">
        <v>4340</v>
      </c>
      <c r="CN141" s="16">
        <v>0</v>
      </c>
      <c r="CO141" s="18">
        <v>4340</v>
      </c>
      <c r="CP141" s="16">
        <v>0</v>
      </c>
      <c r="CQ141" s="18">
        <v>4340</v>
      </c>
      <c r="CR141" s="16">
        <v>19520</v>
      </c>
      <c r="CS141" s="18">
        <v>4340</v>
      </c>
      <c r="CT141" s="16">
        <v>4340</v>
      </c>
      <c r="CU141" s="18">
        <v>4340</v>
      </c>
      <c r="CV141" s="16"/>
      <c r="CW141" s="18">
        <v>4340</v>
      </c>
      <c r="CX141" s="16">
        <f>4340+4340</f>
        <v>8680</v>
      </c>
      <c r="CY141" s="18">
        <v>4340</v>
      </c>
      <c r="CZ141" s="16"/>
      <c r="DA141" s="18">
        <v>4340</v>
      </c>
      <c r="DB141" s="16"/>
      <c r="DC141" s="18">
        <v>4340</v>
      </c>
      <c r="DD141" s="16">
        <v>4340</v>
      </c>
      <c r="DE141" s="85"/>
      <c r="DF141" s="16"/>
      <c r="DG141" s="85"/>
      <c r="DH141" s="16"/>
      <c r="DI141" s="85"/>
      <c r="DJ141" s="16"/>
      <c r="DK141" s="82"/>
      <c r="DL141" s="85"/>
      <c r="DM141" s="16"/>
      <c r="DN141" s="85"/>
      <c r="DO141" s="16"/>
      <c r="DP141" s="85"/>
      <c r="DQ141" s="16"/>
      <c r="DR141" s="85"/>
      <c r="DS141" s="16"/>
      <c r="DT141" s="85"/>
      <c r="DU141" s="16"/>
      <c r="DV141" s="85"/>
      <c r="DW141" s="16"/>
      <c r="DX141" s="85"/>
      <c r="DY141" s="16"/>
      <c r="DZ141" s="85"/>
      <c r="EA141" s="16"/>
      <c r="EB141" s="85"/>
      <c r="EC141" s="16"/>
      <c r="ED141" s="85"/>
      <c r="EE141" s="16"/>
      <c r="EF141" s="85"/>
      <c r="EG141" s="16"/>
      <c r="EH141" s="17"/>
      <c r="EI141" s="16"/>
      <c r="EJ141" s="19"/>
      <c r="EK141" s="17"/>
      <c r="EL141" s="16"/>
      <c r="EM141" s="17"/>
      <c r="EN141" s="16"/>
      <c r="EO141" s="17"/>
      <c r="EP141" s="16"/>
      <c r="EQ141" s="17"/>
      <c r="ER141" s="16"/>
      <c r="ES141" s="17"/>
      <c r="ET141" s="16"/>
      <c r="EU141" s="17"/>
      <c r="EV141" s="16"/>
      <c r="EW141" s="15"/>
      <c r="EX141" s="16"/>
      <c r="EY141" s="15"/>
      <c r="EZ141" s="16"/>
      <c r="FA141" s="15"/>
      <c r="FB141" s="16"/>
      <c r="FC141" s="15"/>
      <c r="FD141" s="16"/>
      <c r="FE141" s="15"/>
      <c r="FF141" s="16"/>
      <c r="FG141" s="15"/>
      <c r="FH141" s="16"/>
      <c r="FI141" s="20">
        <f t="shared" si="19"/>
        <v>54560</v>
      </c>
      <c r="FJ141" s="20">
        <f t="shared" si="20"/>
        <v>45880</v>
      </c>
      <c r="FK141" s="21">
        <f t="shared" si="21"/>
        <v>8680</v>
      </c>
      <c r="FL141" s="1" t="str">
        <f t="shared" si="24"/>
        <v/>
      </c>
    </row>
    <row r="142" spans="1:168" ht="25.5" customHeight="1">
      <c r="A142" s="239">
        <v>2200134</v>
      </c>
      <c r="B142" s="25" t="s">
        <v>227</v>
      </c>
      <c r="C142" s="239" t="s">
        <v>228</v>
      </c>
      <c r="D142" s="9" t="s">
        <v>1414</v>
      </c>
      <c r="E142" s="9" t="s">
        <v>1412</v>
      </c>
      <c r="F142" s="10" t="s">
        <v>229</v>
      </c>
      <c r="G142" s="143" t="s">
        <v>18</v>
      </c>
      <c r="H142" s="24" t="s">
        <v>1417</v>
      </c>
      <c r="I142" s="318"/>
      <c r="J142" s="24"/>
      <c r="K142" s="12">
        <v>6200</v>
      </c>
      <c r="L142" s="24" t="s">
        <v>1564</v>
      </c>
      <c r="M142" s="246">
        <f t="shared" si="17"/>
        <v>54560</v>
      </c>
      <c r="N142" s="14">
        <f t="shared" si="22"/>
        <v>0</v>
      </c>
      <c r="O142" s="15">
        <v>1500</v>
      </c>
      <c r="P142" s="15">
        <v>1000</v>
      </c>
      <c r="Q142" s="15">
        <v>5000</v>
      </c>
      <c r="R142" s="15">
        <v>8000</v>
      </c>
      <c r="S142" s="182"/>
      <c r="T142" s="16">
        <v>1500</v>
      </c>
      <c r="U142" s="16">
        <v>1000</v>
      </c>
      <c r="V142" s="16">
        <v>5000</v>
      </c>
      <c r="W142" s="16">
        <v>8000</v>
      </c>
      <c r="X142" s="182"/>
      <c r="Y142" s="16">
        <f>IF(($CB142-SUM($T142:X142))&gt;=$K142*0.7,$K142*0.7,($CB142-SUM($T142:X142)))</f>
        <v>4340</v>
      </c>
      <c r="Z142" s="16">
        <f>IF(($CB142-SUM($T142:Y142))&gt;=$K142*0.7,$K142*0.7,($CB142-SUM($T142:Y142)))</f>
        <v>4340</v>
      </c>
      <c r="AA142" s="16">
        <f>IF(($CB142-SUM($T142:Z142))&gt;=$K142*0.7,$K142*0.7,($CB142-SUM($T142:Z142)))</f>
        <v>4340</v>
      </c>
      <c r="AB142" s="16">
        <f>IF(($CB142-SUM($T142:AA142))&gt;=$K142*0.7,$K142*0.7,($CB142-SUM($T142:AA142)))</f>
        <v>4340</v>
      </c>
      <c r="AC142" s="16">
        <f>IF(($CB142-SUM($T142:AB142))&gt;=$K142*0.7,$K142*0.7,($CB142-SUM($T142:AB142)))</f>
        <v>4340</v>
      </c>
      <c r="AD142" s="16">
        <f>IF(($CB142-SUM($T142:AC142))&gt;=$K142*0.7,$K142*0.7,($CB142-SUM($T142:AC142)))</f>
        <v>4340</v>
      </c>
      <c r="AE142" s="16">
        <f>IF(($CB142-SUM($T142:AD142))&gt;=$K142*0.7,$K142*0.7,($CB142-SUM($T142:AD142)))</f>
        <v>4340</v>
      </c>
      <c r="AF142" s="16">
        <f>IF(($CB142-SUM($T142:AE142))&gt;=$K142*0.7,$K142*0.7,($CB142-SUM($T142:AE142)))</f>
        <v>4340</v>
      </c>
      <c r="AG142" s="16">
        <f>IF(($CB142-SUM($T142:AF142))&gt;=$K142*0.7,$K142*0.7,($CB142-SUM($T142:AF142)))</f>
        <v>4340</v>
      </c>
      <c r="AH142" s="16">
        <f>IF(($CB142-SUM($T142:AG142))&gt;=$K142*0.7,$K142*0.7,($CB142-SUM($T142:AG142)))</f>
        <v>0</v>
      </c>
      <c r="AI142" s="16">
        <f>IF(($CB142-SUM($T142:AH142))&gt;=$K142*0.7,$K142*0.7,($CB142-SUM($T142:AH142)))</f>
        <v>0</v>
      </c>
      <c r="AJ142" s="16">
        <f>IF(($CB142-SUM($T142:AI142))&gt;=$K142*0.7,$K142*0.7,($CB142-SUM($T142:AI142)))</f>
        <v>0</v>
      </c>
      <c r="AK142" s="16">
        <f>IF(($CB142-SUM($T142:AJ142))&gt;=$K142*0.7,$K142*0.7,($CB142-SUM($T142:AJ142)))</f>
        <v>0</v>
      </c>
      <c r="AL142" s="16">
        <f>IF(($CB142-SUM($T142:AK142))&gt;=$K142*0.7,$K142*0.7,($CB142-SUM($T142:AK142)))</f>
        <v>0</v>
      </c>
      <c r="AM142" s="16">
        <f>IF(($CB142-SUM($T142:AL142))&gt;=$K142*0.7,$K142*0.7,($CB142-SUM($T142:AL142)))</f>
        <v>0</v>
      </c>
      <c r="AN142" s="16">
        <f>IF(($CB142-SUM($T142:AM142))&gt;=$K142*0.7,$K142*0.7,($CB142-SUM($T142:AM142)))</f>
        <v>0</v>
      </c>
      <c r="AO142" s="16">
        <f>IF(($CB142-SUM($T142:AN142))&gt;=$K142*0.7,$K142*0.7,($CB142-SUM($T142:AN142)))</f>
        <v>0</v>
      </c>
      <c r="AP142" s="16">
        <f>IF(($CB142-SUM($T142:AO142))&gt;=$K142*0.7,$K142*0.7,($CB142-SUM($T142:AO142)))</f>
        <v>0</v>
      </c>
      <c r="AQ142" s="16">
        <f>IF(($CB142-SUM($T142:AP142))&gt;=$K142*0.7,$K142*0.7,($CB142-SUM($T142:AP142)))</f>
        <v>0</v>
      </c>
      <c r="AR142" s="16">
        <f>IF(($CB142-SUM($T142:AQ142))&gt;=$K142*0.7,$K142*0.7,($CB142-SUM($T142:AQ142)))</f>
        <v>0</v>
      </c>
      <c r="AS142" s="16">
        <f>IF(($CB142-SUM($T142:AR142))&gt;=$K142*0.7,$K142*0.7,($CB142-SUM($T142:AR142)))</f>
        <v>0</v>
      </c>
      <c r="AT142" s="16">
        <f>IF(($CB142-SUM($T142:AS142))&gt;=$K142*0.7,$K142*0.7,($CB142-SUM($T142:AS142)))</f>
        <v>0</v>
      </c>
      <c r="AU142" s="16">
        <f>IF(($CB142-SUM($T142:AT142))&gt;=$K142*0.7,$K142*0.7,($CB142-SUM($T142:AT142)))</f>
        <v>0</v>
      </c>
      <c r="AV142" s="16">
        <f>IF(($CB142-SUM($T142:AU142))&gt;=$K142*0.7,$K142*0.7,($CB142-SUM($T142:AU142)))</f>
        <v>0</v>
      </c>
      <c r="AW142" s="182">
        <f t="shared" si="18"/>
        <v>54560</v>
      </c>
      <c r="AX142" s="182">
        <f>IF(LinkRpt!B$4=LinkRpt!B$2,VLOOKUP(LinkRpt!$A138,Rpt,LinkRpt!B$2+1),"")</f>
        <v>54560</v>
      </c>
      <c r="AY142" s="182">
        <f>IF(LinkRpt!C$4=LinkRpt!C$2,VLOOKUP(LinkRpt!$A138,Rpt,LinkRpt!C$2+1),"")</f>
        <v>0</v>
      </c>
      <c r="AZ142" s="182">
        <f>IF(LinkRpt!D$4=LinkRpt!D$2,VLOOKUP(LinkRpt!$A138,Rpt,LinkRpt!D$2+1),"")</f>
        <v>0</v>
      </c>
      <c r="BA142" s="182" t="str">
        <f>IF(LinkRpt!E$4=LinkRpt!E$2,VLOOKUP(LinkRpt!$A138,Rpt,LinkRpt!E$2+1),"")</f>
        <v/>
      </c>
      <c r="BB142" s="182">
        <f>IF(LinkRpt!F$4=LinkRpt!F$2,VLOOKUP(LinkRpt!$A138,Rpt,LinkRpt!F$2+1),"")</f>
        <v>0</v>
      </c>
      <c r="BC142" s="182">
        <f>IF(LinkRpt!G$4=LinkRpt!G$2,VLOOKUP(LinkRpt!$A138,Rpt,LinkRpt!G$2+1),"")</f>
        <v>0</v>
      </c>
      <c r="BD142" s="182">
        <f>IF(LinkRpt!H$4=LinkRpt!H$2,VLOOKUP(LinkRpt!$A138,Rpt,LinkRpt!H$2+1),"")</f>
        <v>0</v>
      </c>
      <c r="BE142" s="182" t="str">
        <f>IF(LinkRpt!I$4=LinkRpt!I$2,VLOOKUP(LinkRpt!$A138,Rpt,LinkRpt!I$2+1),"")</f>
        <v/>
      </c>
      <c r="BF142" s="182" t="str">
        <f>IF(LinkRpt!J$4=LinkRpt!J$2,VLOOKUP(LinkRpt!$A138,Rpt,LinkRpt!J$2+1),"")</f>
        <v/>
      </c>
      <c r="BG142" s="182" t="str">
        <f>IF(LinkRpt!K$4=LinkRpt!K$2,VLOOKUP(LinkRpt!$A138,Rpt,LinkRpt!K$2+1),"")</f>
        <v/>
      </c>
      <c r="BH142" s="182" t="str">
        <f>IF(LinkRpt!L$4=LinkRpt!L$2,VLOOKUP(LinkRpt!$A138,Rpt,LinkRpt!L$2+1),"")</f>
        <v/>
      </c>
      <c r="BI142" s="182" t="str">
        <f>IF(LinkRpt!M$4=LinkRpt!M$2,VLOOKUP(LinkRpt!$A138,Rpt,LinkRpt!M$2+1),"")</f>
        <v/>
      </c>
      <c r="BJ142" s="182" t="str">
        <f>IF(LinkRpt!N$4=LinkRpt!N$2,VLOOKUP(LinkRpt!$A138,Rpt,LinkRpt!N$2+1),"")</f>
        <v/>
      </c>
      <c r="BK142" s="182" t="str">
        <f>IF(LinkRpt!O$4=LinkRpt!O$2,VLOOKUP(LinkRpt!$A138,Rpt,LinkRpt!O$2+1),"")</f>
        <v/>
      </c>
      <c r="BL142" s="182" t="str">
        <f>IF(LinkRpt!P$4=LinkRpt!P$2,VLOOKUP(LinkRpt!$A138,Rpt,LinkRpt!P$2+1),"")</f>
        <v/>
      </c>
      <c r="BM142" s="182" t="str">
        <f>IF(LinkRpt!Q$4=LinkRpt!Q$2,VLOOKUP(LinkRpt!$A138,Rpt,LinkRpt!Q$2+1),"")</f>
        <v/>
      </c>
      <c r="BN142" s="182" t="str">
        <f>IF(LinkRpt!R$4=LinkRpt!R$2,VLOOKUP(LinkRpt!$A138,Rpt,LinkRpt!R$2+1),"")</f>
        <v/>
      </c>
      <c r="BO142" s="182" t="str">
        <f>IF(LinkRpt!S$4=LinkRpt!S$2,VLOOKUP(LinkRpt!$A138,Rpt,LinkRpt!S$2+1),"")</f>
        <v/>
      </c>
      <c r="BP142" s="182" t="str">
        <f>IF(LinkRpt!T$4=LinkRpt!T$2,VLOOKUP(LinkRpt!$A138,Rpt,LinkRpt!T$2+1),"")</f>
        <v/>
      </c>
      <c r="BQ142" s="182" t="str">
        <f>IF(LinkRpt!U$4=LinkRpt!U$2,VLOOKUP(LinkRpt!$A138,Rpt,LinkRpt!U$2+1),"")</f>
        <v/>
      </c>
      <c r="BR142" s="182" t="str">
        <f>IF(LinkRpt!V$4=LinkRpt!V$2,VLOOKUP(LinkRpt!$A138,Rpt,LinkRpt!V$2+1),"")</f>
        <v/>
      </c>
      <c r="BS142" s="182" t="str">
        <f>IF(LinkRpt!W$4=LinkRpt!W$2,VLOOKUP(LinkRpt!$A138,Rpt,LinkRpt!W$2+1),"")</f>
        <v/>
      </c>
      <c r="BT142" s="182" t="str">
        <f>IF(LinkRpt!X$4=LinkRpt!X$2,VLOOKUP(LinkRpt!$A138,Rpt,LinkRpt!X$2+1),"")</f>
        <v/>
      </c>
      <c r="BU142" s="182" t="str">
        <f>IF(LinkRpt!Y$4=LinkRpt!Y$2,VLOOKUP(LinkRpt!$A138,Rpt,LinkRpt!Y$2+1),"")</f>
        <v/>
      </c>
      <c r="BV142" s="182" t="str">
        <f>IF(LinkRpt!Z$4=LinkRpt!Z$2,VLOOKUP(LinkRpt!$A138,Rpt,LinkRpt!Z$2+1),"")</f>
        <v/>
      </c>
      <c r="BW142" s="182" t="str">
        <f>IF(LinkRpt!AA$4=LinkRpt!AA$2,VLOOKUP(LinkRpt!$A138,Rpt,LinkRpt!AA$2+1),"")</f>
        <v/>
      </c>
      <c r="BX142" s="182" t="str">
        <f>IF(LinkRpt!AB$4=LinkRpt!AB$2,VLOOKUP(LinkRpt!$A138,Rpt,LinkRpt!AB$2+1),"")</f>
        <v/>
      </c>
      <c r="BY142" s="182" t="str">
        <f>IF(LinkRpt!AC$4=LinkRpt!AC$2,VLOOKUP(LinkRpt!$A138,Rpt,LinkRpt!AC$2+1),"")</f>
        <v/>
      </c>
      <c r="BZ142" s="182" t="str">
        <f>IF(LinkRpt!AD$4=LinkRpt!AD$2,VLOOKUP(LinkRpt!$A138,Rpt,LinkRpt!AD$2+1),"")</f>
        <v/>
      </c>
      <c r="CA142" s="182" t="str">
        <f>IF(LinkRpt!AE$4=LinkRpt!AE$2,VLOOKUP(LinkRpt!$A138,Rpt,LinkRpt!AE$2+1),"")</f>
        <v/>
      </c>
      <c r="CB142" s="182">
        <f t="shared" si="23"/>
        <v>54560</v>
      </c>
      <c r="CC142" s="15">
        <v>1500</v>
      </c>
      <c r="CD142" s="16">
        <v>1500</v>
      </c>
      <c r="CE142" s="15">
        <v>1000</v>
      </c>
      <c r="CF142" s="16">
        <v>1000</v>
      </c>
      <c r="CG142" s="15">
        <v>5000</v>
      </c>
      <c r="CH142" s="16">
        <v>5000</v>
      </c>
      <c r="CI142" s="15">
        <v>8000</v>
      </c>
      <c r="CJ142" s="16">
        <f>1500+0</f>
        <v>1500</v>
      </c>
      <c r="CK142" s="17"/>
      <c r="CL142" s="16"/>
      <c r="CM142" s="15"/>
      <c r="CN142" s="16"/>
      <c r="CO142" s="18">
        <v>4340</v>
      </c>
      <c r="CP142" s="16">
        <v>11120</v>
      </c>
      <c r="CQ142" s="18">
        <v>4340</v>
      </c>
      <c r="CR142" s="16">
        <v>4620</v>
      </c>
      <c r="CS142" s="18">
        <v>4340</v>
      </c>
      <c r="CT142" s="16">
        <v>3780</v>
      </c>
      <c r="CU142" s="18">
        <v>4340</v>
      </c>
      <c r="CV142" s="16">
        <v>4340</v>
      </c>
      <c r="CW142" s="18">
        <v>4340</v>
      </c>
      <c r="CX142" s="16">
        <v>4340</v>
      </c>
      <c r="CY142" s="18">
        <v>4340</v>
      </c>
      <c r="CZ142" s="16">
        <v>4340</v>
      </c>
      <c r="DA142" s="18">
        <v>4340</v>
      </c>
      <c r="DB142" s="16">
        <v>4340</v>
      </c>
      <c r="DC142" s="18">
        <v>4340</v>
      </c>
      <c r="DD142" s="16">
        <v>4340</v>
      </c>
      <c r="DE142" s="18">
        <v>4340</v>
      </c>
      <c r="DF142" s="16">
        <v>4340</v>
      </c>
      <c r="DG142" s="17"/>
      <c r="DH142" s="16"/>
      <c r="DI142" s="17"/>
      <c r="DJ142" s="16"/>
      <c r="DK142" s="82"/>
      <c r="DL142" s="85"/>
      <c r="DM142" s="16"/>
      <c r="DN142" s="85"/>
      <c r="DO142" s="16"/>
      <c r="DP142" s="85"/>
      <c r="DQ142" s="16"/>
      <c r="DR142" s="85"/>
      <c r="DS142" s="16"/>
      <c r="DT142" s="85"/>
      <c r="DU142" s="16"/>
      <c r="DV142" s="85"/>
      <c r="DW142" s="16"/>
      <c r="DX142" s="85"/>
      <c r="DY142" s="16"/>
      <c r="DZ142" s="85"/>
      <c r="EA142" s="16"/>
      <c r="EB142" s="85"/>
      <c r="EC142" s="16"/>
      <c r="ED142" s="85"/>
      <c r="EE142" s="16"/>
      <c r="EF142" s="85"/>
      <c r="EG142" s="16"/>
      <c r="EH142" s="17"/>
      <c r="EI142" s="16"/>
      <c r="EJ142" s="19"/>
      <c r="EK142" s="17"/>
      <c r="EL142" s="16"/>
      <c r="EM142" s="17"/>
      <c r="EN142" s="16"/>
      <c r="EO142" s="17"/>
      <c r="EP142" s="16"/>
      <c r="EQ142" s="17"/>
      <c r="ER142" s="16"/>
      <c r="ES142" s="17"/>
      <c r="ET142" s="16"/>
      <c r="EU142" s="17"/>
      <c r="EV142" s="16"/>
      <c r="EW142" s="15"/>
      <c r="EX142" s="16"/>
      <c r="EY142" s="15"/>
      <c r="EZ142" s="16"/>
      <c r="FA142" s="15"/>
      <c r="FB142" s="16"/>
      <c r="FC142" s="15"/>
      <c r="FD142" s="16"/>
      <c r="FE142" s="15"/>
      <c r="FF142" s="16"/>
      <c r="FG142" s="15"/>
      <c r="FH142" s="16"/>
      <c r="FI142" s="20">
        <f t="shared" si="19"/>
        <v>54560</v>
      </c>
      <c r="FJ142" s="20">
        <f t="shared" si="20"/>
        <v>54560</v>
      </c>
      <c r="FK142" s="21">
        <f t="shared" si="21"/>
        <v>0</v>
      </c>
      <c r="FL142" s="1" t="str">
        <f t="shared" si="24"/>
        <v/>
      </c>
    </row>
    <row r="143" spans="1:168" ht="25.5" customHeight="1">
      <c r="A143" s="239">
        <v>2200135</v>
      </c>
      <c r="B143" s="25" t="s">
        <v>770</v>
      </c>
      <c r="C143" s="239" t="s">
        <v>771</v>
      </c>
      <c r="D143" s="9" t="s">
        <v>1414</v>
      </c>
      <c r="E143" s="9" t="s">
        <v>1411</v>
      </c>
      <c r="F143" s="83" t="s">
        <v>772</v>
      </c>
      <c r="G143" s="144"/>
      <c r="H143" s="84"/>
      <c r="I143" s="318"/>
      <c r="J143" s="84"/>
      <c r="K143" s="62">
        <v>6600</v>
      </c>
      <c r="L143" s="84" t="s">
        <v>1564</v>
      </c>
      <c r="M143" s="246">
        <f t="shared" si="17"/>
        <v>57080</v>
      </c>
      <c r="N143" s="14">
        <f t="shared" si="22"/>
        <v>4620</v>
      </c>
      <c r="O143" s="15">
        <v>1500</v>
      </c>
      <c r="P143" s="15">
        <v>1000</v>
      </c>
      <c r="Q143" s="15">
        <v>5000</v>
      </c>
      <c r="R143" s="15">
        <v>8000</v>
      </c>
      <c r="S143" s="182"/>
      <c r="T143" s="16">
        <v>1500</v>
      </c>
      <c r="U143" s="16">
        <v>1000</v>
      </c>
      <c r="V143" s="16">
        <v>5000</v>
      </c>
      <c r="W143" s="16">
        <v>8000</v>
      </c>
      <c r="X143" s="182"/>
      <c r="Y143" s="16">
        <f>IF(($CB143-SUM($T143:X143))&gt;=$K143*0.7,$K143*0.7,($CB143-SUM($T143:X143)))</f>
        <v>4620</v>
      </c>
      <c r="Z143" s="16">
        <f>IF(($CB143-SUM($T143:Y143))&gt;=$K143*0.7,$K143*0.7,($CB143-SUM($T143:Y143)))</f>
        <v>4620</v>
      </c>
      <c r="AA143" s="16">
        <f>IF(($CB143-SUM($T143:Z143))&gt;=$K143*0.7,$K143*0.7,($CB143-SUM($T143:Z143)))</f>
        <v>4620</v>
      </c>
      <c r="AB143" s="16">
        <f>IF(($CB143-SUM($T143:AA143))&gt;=$K143*0.7,$K143*0.7,($CB143-SUM($T143:AA143)))</f>
        <v>4620</v>
      </c>
      <c r="AC143" s="16">
        <f>IF(($CB143-SUM($T143:AB143))&gt;=$K143*0.7,$K143*0.7,($CB143-SUM($T143:AB143)))</f>
        <v>4620</v>
      </c>
      <c r="AD143" s="16">
        <f>IF(($CB143-SUM($T143:AC143))&gt;=$K143*0.7,$K143*0.7,($CB143-SUM($T143:AC143)))</f>
        <v>4620</v>
      </c>
      <c r="AE143" s="16">
        <f>IF(($CB143-SUM($T143:AD143))&gt;=$K143*0.7,$K143*0.7,($CB143-SUM($T143:AD143)))</f>
        <v>4620</v>
      </c>
      <c r="AF143" s="16">
        <f>IF(($CB143-SUM($T143:AE143))&gt;=$K143*0.7,$K143*0.7,($CB143-SUM($T143:AE143)))</f>
        <v>4620</v>
      </c>
      <c r="AG143" s="16">
        <f>IF(($CB143-SUM($T143:AF143))&gt;=$K143*0.7,$K143*0.7,($CB143-SUM($T143:AF143)))</f>
        <v>0</v>
      </c>
      <c r="AH143" s="16">
        <f>IF(($CB143-SUM($T143:AG143))&gt;=$K143*0.7,$K143*0.7,($CB143-SUM($T143:AG143)))</f>
        <v>0</v>
      </c>
      <c r="AI143" s="16">
        <f>IF(($CB143-SUM($T143:AH143))&gt;=$K143*0.7,$K143*0.7,($CB143-SUM($T143:AH143)))</f>
        <v>0</v>
      </c>
      <c r="AJ143" s="16">
        <f>IF(($CB143-SUM($T143:AI143))&gt;=$K143*0.7,$K143*0.7,($CB143-SUM($T143:AI143)))</f>
        <v>0</v>
      </c>
      <c r="AK143" s="16">
        <f>IF(($CB143-SUM($T143:AJ143))&gt;=$K143*0.7,$K143*0.7,($CB143-SUM($T143:AJ143)))</f>
        <v>0</v>
      </c>
      <c r="AL143" s="16">
        <f>IF(($CB143-SUM($T143:AK143))&gt;=$K143*0.7,$K143*0.7,($CB143-SUM($T143:AK143)))</f>
        <v>0</v>
      </c>
      <c r="AM143" s="16">
        <f>IF(($CB143-SUM($T143:AL143))&gt;=$K143*0.7,$K143*0.7,($CB143-SUM($T143:AL143)))</f>
        <v>0</v>
      </c>
      <c r="AN143" s="16">
        <f>IF(($CB143-SUM($T143:AM143))&gt;=$K143*0.7,$K143*0.7,($CB143-SUM($T143:AM143)))</f>
        <v>0</v>
      </c>
      <c r="AO143" s="16">
        <f>IF(($CB143-SUM($T143:AN143))&gt;=$K143*0.7,$K143*0.7,($CB143-SUM($T143:AN143)))</f>
        <v>0</v>
      </c>
      <c r="AP143" s="16">
        <f>IF(($CB143-SUM($T143:AO143))&gt;=$K143*0.7,$K143*0.7,($CB143-SUM($T143:AO143)))</f>
        <v>0</v>
      </c>
      <c r="AQ143" s="16">
        <f>IF(($CB143-SUM($T143:AP143))&gt;=$K143*0.7,$K143*0.7,($CB143-SUM($T143:AP143)))</f>
        <v>0</v>
      </c>
      <c r="AR143" s="16">
        <f>IF(($CB143-SUM($T143:AQ143))&gt;=$K143*0.7,$K143*0.7,($CB143-SUM($T143:AQ143)))</f>
        <v>0</v>
      </c>
      <c r="AS143" s="16">
        <f>IF(($CB143-SUM($T143:AR143))&gt;=$K143*0.7,$K143*0.7,($CB143-SUM($T143:AR143)))</f>
        <v>0</v>
      </c>
      <c r="AT143" s="16">
        <f>IF(($CB143-SUM($T143:AS143))&gt;=$K143*0.7,$K143*0.7,($CB143-SUM($T143:AS143)))</f>
        <v>0</v>
      </c>
      <c r="AU143" s="16">
        <f>IF(($CB143-SUM($T143:AT143))&gt;=$K143*0.7,$K143*0.7,($CB143-SUM($T143:AT143)))</f>
        <v>0</v>
      </c>
      <c r="AV143" s="16">
        <f>IF(($CB143-SUM($T143:AU143))&gt;=$K143*0.7,$K143*0.7,($CB143-SUM($T143:AU143)))</f>
        <v>0</v>
      </c>
      <c r="AW143" s="182">
        <f t="shared" si="18"/>
        <v>52460</v>
      </c>
      <c r="AX143" s="182">
        <f>IF(LinkRpt!B$4=LinkRpt!B$2,VLOOKUP(LinkRpt!$A139,Rpt,LinkRpt!B$2+1),"")</f>
        <v>47840</v>
      </c>
      <c r="AY143" s="182">
        <f>IF(LinkRpt!C$4=LinkRpt!C$2,VLOOKUP(LinkRpt!$A139,Rpt,LinkRpt!C$2+1),"")</f>
        <v>4620</v>
      </c>
      <c r="AZ143" s="182">
        <f>IF(LinkRpt!D$4=LinkRpt!D$2,VLOOKUP(LinkRpt!$A139,Rpt,LinkRpt!D$2+1),"")</f>
        <v>0</v>
      </c>
      <c r="BA143" s="182" t="str">
        <f>IF(LinkRpt!E$4=LinkRpt!E$2,VLOOKUP(LinkRpt!$A139,Rpt,LinkRpt!E$2+1),"")</f>
        <v/>
      </c>
      <c r="BB143" s="182">
        <f>IF(LinkRpt!F$4=LinkRpt!F$2,VLOOKUP(LinkRpt!$A139,Rpt,LinkRpt!F$2+1),"")</f>
        <v>0</v>
      </c>
      <c r="BC143" s="182">
        <f>IF(LinkRpt!G$4=LinkRpt!G$2,VLOOKUP(LinkRpt!$A139,Rpt,LinkRpt!G$2+1),"")</f>
        <v>0</v>
      </c>
      <c r="BD143" s="182">
        <f>IF(LinkRpt!H$4=LinkRpt!H$2,VLOOKUP(LinkRpt!$A139,Rpt,LinkRpt!H$2+1),"")</f>
        <v>0</v>
      </c>
      <c r="BE143" s="182" t="str">
        <f>IF(LinkRpt!I$4=LinkRpt!I$2,VLOOKUP(LinkRpt!$A139,Rpt,LinkRpt!I$2+1),"")</f>
        <v/>
      </c>
      <c r="BF143" s="182" t="str">
        <f>IF(LinkRpt!J$4=LinkRpt!J$2,VLOOKUP(LinkRpt!$A139,Rpt,LinkRpt!J$2+1),"")</f>
        <v/>
      </c>
      <c r="BG143" s="182" t="str">
        <f>IF(LinkRpt!K$4=LinkRpt!K$2,VLOOKUP(LinkRpt!$A139,Rpt,LinkRpt!K$2+1),"")</f>
        <v/>
      </c>
      <c r="BH143" s="182" t="str">
        <f>IF(LinkRpt!L$4=LinkRpt!L$2,VLOOKUP(LinkRpt!$A139,Rpt,LinkRpt!L$2+1),"")</f>
        <v/>
      </c>
      <c r="BI143" s="182" t="str">
        <f>IF(LinkRpt!M$4=LinkRpt!M$2,VLOOKUP(LinkRpt!$A139,Rpt,LinkRpt!M$2+1),"")</f>
        <v/>
      </c>
      <c r="BJ143" s="182" t="str">
        <f>IF(LinkRpt!N$4=LinkRpt!N$2,VLOOKUP(LinkRpt!$A139,Rpt,LinkRpt!N$2+1),"")</f>
        <v/>
      </c>
      <c r="BK143" s="182" t="str">
        <f>IF(LinkRpt!O$4=LinkRpt!O$2,VLOOKUP(LinkRpt!$A139,Rpt,LinkRpt!O$2+1),"")</f>
        <v/>
      </c>
      <c r="BL143" s="182" t="str">
        <f>IF(LinkRpt!P$4=LinkRpt!P$2,VLOOKUP(LinkRpt!$A139,Rpt,LinkRpt!P$2+1),"")</f>
        <v/>
      </c>
      <c r="BM143" s="182" t="str">
        <f>IF(LinkRpt!Q$4=LinkRpt!Q$2,VLOOKUP(LinkRpt!$A139,Rpt,LinkRpt!Q$2+1),"")</f>
        <v/>
      </c>
      <c r="BN143" s="182" t="str">
        <f>IF(LinkRpt!R$4=LinkRpt!R$2,VLOOKUP(LinkRpt!$A139,Rpt,LinkRpt!R$2+1),"")</f>
        <v/>
      </c>
      <c r="BO143" s="182" t="str">
        <f>IF(LinkRpt!S$4=LinkRpt!S$2,VLOOKUP(LinkRpt!$A139,Rpt,LinkRpt!S$2+1),"")</f>
        <v/>
      </c>
      <c r="BP143" s="182" t="str">
        <f>IF(LinkRpt!T$4=LinkRpt!T$2,VLOOKUP(LinkRpt!$A139,Rpt,LinkRpt!T$2+1),"")</f>
        <v/>
      </c>
      <c r="BQ143" s="182" t="str">
        <f>IF(LinkRpt!U$4=LinkRpt!U$2,VLOOKUP(LinkRpt!$A139,Rpt,LinkRpt!U$2+1),"")</f>
        <v/>
      </c>
      <c r="BR143" s="182" t="str">
        <f>IF(LinkRpt!V$4=LinkRpt!V$2,VLOOKUP(LinkRpt!$A139,Rpt,LinkRpt!V$2+1),"")</f>
        <v/>
      </c>
      <c r="BS143" s="182" t="str">
        <f>IF(LinkRpt!W$4=LinkRpt!W$2,VLOOKUP(LinkRpt!$A139,Rpt,LinkRpt!W$2+1),"")</f>
        <v/>
      </c>
      <c r="BT143" s="182" t="str">
        <f>IF(LinkRpt!X$4=LinkRpt!X$2,VLOOKUP(LinkRpt!$A139,Rpt,LinkRpt!X$2+1),"")</f>
        <v/>
      </c>
      <c r="BU143" s="182" t="str">
        <f>IF(LinkRpt!Y$4=LinkRpt!Y$2,VLOOKUP(LinkRpt!$A139,Rpt,LinkRpt!Y$2+1),"")</f>
        <v/>
      </c>
      <c r="BV143" s="182" t="str">
        <f>IF(LinkRpt!Z$4=LinkRpt!Z$2,VLOOKUP(LinkRpt!$A139,Rpt,LinkRpt!Z$2+1),"")</f>
        <v/>
      </c>
      <c r="BW143" s="182" t="str">
        <f>IF(LinkRpt!AA$4=LinkRpt!AA$2,VLOOKUP(LinkRpt!$A139,Rpt,LinkRpt!AA$2+1),"")</f>
        <v/>
      </c>
      <c r="BX143" s="182" t="str">
        <f>IF(LinkRpt!AB$4=LinkRpt!AB$2,VLOOKUP(LinkRpt!$A139,Rpt,LinkRpt!AB$2+1),"")</f>
        <v/>
      </c>
      <c r="BY143" s="182" t="str">
        <f>IF(LinkRpt!AC$4=LinkRpt!AC$2,VLOOKUP(LinkRpt!$A139,Rpt,LinkRpt!AC$2+1),"")</f>
        <v/>
      </c>
      <c r="BZ143" s="182" t="str">
        <f>IF(LinkRpt!AD$4=LinkRpt!AD$2,VLOOKUP(LinkRpt!$A139,Rpt,LinkRpt!AD$2+1),"")</f>
        <v/>
      </c>
      <c r="CA143" s="182" t="str">
        <f>IF(LinkRpt!AE$4=LinkRpt!AE$2,VLOOKUP(LinkRpt!$A139,Rpt,LinkRpt!AE$2+1),"")</f>
        <v/>
      </c>
      <c r="CB143" s="182">
        <f t="shared" si="23"/>
        <v>52460</v>
      </c>
      <c r="CC143" s="15">
        <v>1500</v>
      </c>
      <c r="CD143" s="16">
        <v>1500</v>
      </c>
      <c r="CE143" s="15">
        <v>1000</v>
      </c>
      <c r="CF143" s="16">
        <v>1000</v>
      </c>
      <c r="CG143" s="15">
        <v>5000</v>
      </c>
      <c r="CH143" s="16">
        <v>5000</v>
      </c>
      <c r="CI143" s="15">
        <v>8000</v>
      </c>
      <c r="CJ143" s="16">
        <v>1500</v>
      </c>
      <c r="CK143" s="15"/>
      <c r="CL143" s="16"/>
      <c r="CM143" s="18">
        <v>4620</v>
      </c>
      <c r="CN143" s="16">
        <v>11120</v>
      </c>
      <c r="CO143" s="18">
        <v>4620</v>
      </c>
      <c r="CP143" s="16">
        <v>4620</v>
      </c>
      <c r="CQ143" s="18">
        <v>4620</v>
      </c>
      <c r="CR143" s="16">
        <v>4620</v>
      </c>
      <c r="CS143" s="18">
        <v>4620</v>
      </c>
      <c r="CT143" s="16">
        <v>4620</v>
      </c>
      <c r="CU143" s="18">
        <v>4620</v>
      </c>
      <c r="CV143" s="16">
        <v>4620</v>
      </c>
      <c r="CW143" s="18">
        <v>4620</v>
      </c>
      <c r="CX143" s="16">
        <v>4620</v>
      </c>
      <c r="CY143" s="18">
        <v>4620</v>
      </c>
      <c r="CZ143" s="16">
        <v>4620</v>
      </c>
      <c r="DA143" s="18">
        <v>4620</v>
      </c>
      <c r="DB143" s="16"/>
      <c r="DC143" s="18">
        <v>4620</v>
      </c>
      <c r="DD143" s="16"/>
      <c r="DE143" s="85"/>
      <c r="DF143" s="16"/>
      <c r="DG143" s="85"/>
      <c r="DH143" s="16"/>
      <c r="DI143" s="85"/>
      <c r="DJ143" s="16"/>
      <c r="DK143" s="82"/>
      <c r="DL143" s="85"/>
      <c r="DM143" s="16"/>
      <c r="DN143" s="85"/>
      <c r="DO143" s="16"/>
      <c r="DP143" s="85"/>
      <c r="DQ143" s="16"/>
      <c r="DR143" s="108"/>
      <c r="DS143" s="16"/>
      <c r="DT143" s="108"/>
      <c r="DU143" s="16"/>
      <c r="DV143" s="108"/>
      <c r="DW143" s="16"/>
      <c r="DX143" s="108"/>
      <c r="DY143" s="16"/>
      <c r="DZ143" s="108"/>
      <c r="EA143" s="16"/>
      <c r="EB143" s="108"/>
      <c r="EC143" s="16"/>
      <c r="ED143" s="108"/>
      <c r="EE143" s="16"/>
      <c r="EF143" s="108"/>
      <c r="EG143" s="16"/>
      <c r="EH143" s="109"/>
      <c r="EI143" s="16"/>
      <c r="EJ143" s="19"/>
      <c r="EK143" s="109"/>
      <c r="EL143" s="16"/>
      <c r="EM143" s="109"/>
      <c r="EN143" s="16"/>
      <c r="EO143" s="109"/>
      <c r="EP143" s="16"/>
      <c r="EQ143" s="109"/>
      <c r="ER143" s="16"/>
      <c r="ES143" s="109"/>
      <c r="ET143" s="16"/>
      <c r="EU143" s="109"/>
      <c r="EV143" s="16"/>
      <c r="EW143" s="15"/>
      <c r="EX143" s="16"/>
      <c r="EY143" s="15"/>
      <c r="EZ143" s="16"/>
      <c r="FA143" s="15"/>
      <c r="FB143" s="16"/>
      <c r="FC143" s="15"/>
      <c r="FD143" s="16"/>
      <c r="FE143" s="15"/>
      <c r="FF143" s="16"/>
      <c r="FG143" s="15"/>
      <c r="FH143" s="16"/>
      <c r="FI143" s="20">
        <f t="shared" si="19"/>
        <v>57080</v>
      </c>
      <c r="FJ143" s="20">
        <f t="shared" si="20"/>
        <v>47840</v>
      </c>
      <c r="FK143" s="21">
        <f t="shared" si="21"/>
        <v>9240</v>
      </c>
      <c r="FL143" s="1" t="str">
        <f t="shared" si="24"/>
        <v>X</v>
      </c>
    </row>
    <row r="144" spans="1:168" ht="25.5" customHeight="1">
      <c r="A144" s="239">
        <v>2200136</v>
      </c>
      <c r="B144" s="25" t="s">
        <v>773</v>
      </c>
      <c r="C144" s="239" t="s">
        <v>774</v>
      </c>
      <c r="D144" s="9" t="s">
        <v>1414</v>
      </c>
      <c r="E144" s="9" t="s">
        <v>1411</v>
      </c>
      <c r="F144" s="83" t="s">
        <v>775</v>
      </c>
      <c r="G144" s="22"/>
      <c r="H144" s="84"/>
      <c r="I144" s="318"/>
      <c r="J144" s="84"/>
      <c r="K144" s="62">
        <v>6600</v>
      </c>
      <c r="L144" s="84" t="s">
        <v>1564</v>
      </c>
      <c r="M144" s="246">
        <f t="shared" si="17"/>
        <v>57080</v>
      </c>
      <c r="N144" s="14">
        <f t="shared" si="22"/>
        <v>23100</v>
      </c>
      <c r="O144" s="15">
        <v>1500</v>
      </c>
      <c r="P144" s="15">
        <v>1000</v>
      </c>
      <c r="Q144" s="15">
        <v>5000</v>
      </c>
      <c r="R144" s="15">
        <v>8000</v>
      </c>
      <c r="S144" s="182"/>
      <c r="T144" s="16">
        <v>1500</v>
      </c>
      <c r="U144" s="16">
        <v>1000</v>
      </c>
      <c r="V144" s="16">
        <v>5000</v>
      </c>
      <c r="W144" s="16">
        <v>8000</v>
      </c>
      <c r="X144" s="182"/>
      <c r="Y144" s="16">
        <f>IF(($CB144-SUM($T144:X144))&gt;=$K144*0.7,$K144*0.7,($CB144-SUM($T144:X144)))</f>
        <v>4620</v>
      </c>
      <c r="Z144" s="16">
        <f>IF(($CB144-SUM($T144:Y144))&gt;=$K144*0.7,$K144*0.7,($CB144-SUM($T144:Y144)))</f>
        <v>4620</v>
      </c>
      <c r="AA144" s="16">
        <f>IF(($CB144-SUM($T144:Z144))&gt;=$K144*0.7,$K144*0.7,($CB144-SUM($T144:Z144)))</f>
        <v>4620</v>
      </c>
      <c r="AB144" s="16">
        <f>IF(($CB144-SUM($T144:AA144))&gt;=$K144*0.7,$K144*0.7,($CB144-SUM($T144:AA144)))</f>
        <v>4620</v>
      </c>
      <c r="AC144" s="16">
        <f>IF(($CB144-SUM($T144:AB144))&gt;=$K144*0.7,$K144*0.7,($CB144-SUM($T144:AB144)))</f>
        <v>0</v>
      </c>
      <c r="AD144" s="16">
        <f>IF(($CB144-SUM($T144:AC144))&gt;=$K144*0.7,$K144*0.7,($CB144-SUM($T144:AC144)))</f>
        <v>0</v>
      </c>
      <c r="AE144" s="16">
        <f>IF(($CB144-SUM($T144:AD144))&gt;=$K144*0.7,$K144*0.7,($CB144-SUM($T144:AD144)))</f>
        <v>0</v>
      </c>
      <c r="AF144" s="16">
        <f>IF(($CB144-SUM($T144:AE144))&gt;=$K144*0.7,$K144*0.7,($CB144-SUM($T144:AE144)))</f>
        <v>0</v>
      </c>
      <c r="AG144" s="16">
        <f>IF(($CB144-SUM($T144:AF144))&gt;=$K144*0.7,$K144*0.7,($CB144-SUM($T144:AF144)))</f>
        <v>0</v>
      </c>
      <c r="AH144" s="16">
        <f>IF(($CB144-SUM($T144:AG144))&gt;=$K144*0.7,$K144*0.7,($CB144-SUM($T144:AG144)))</f>
        <v>0</v>
      </c>
      <c r="AI144" s="16">
        <f>IF(($CB144-SUM($T144:AH144))&gt;=$K144*0.7,$K144*0.7,($CB144-SUM($T144:AH144)))</f>
        <v>0</v>
      </c>
      <c r="AJ144" s="16">
        <f>IF(($CB144-SUM($T144:AI144))&gt;=$K144*0.7,$K144*0.7,($CB144-SUM($T144:AI144)))</f>
        <v>0</v>
      </c>
      <c r="AK144" s="16">
        <f>IF(($CB144-SUM($T144:AJ144))&gt;=$K144*0.7,$K144*0.7,($CB144-SUM($T144:AJ144)))</f>
        <v>0</v>
      </c>
      <c r="AL144" s="16">
        <f>IF(($CB144-SUM($T144:AK144))&gt;=$K144*0.7,$K144*0.7,($CB144-SUM($T144:AK144)))</f>
        <v>0</v>
      </c>
      <c r="AM144" s="16">
        <f>IF(($CB144-SUM($T144:AL144))&gt;=$K144*0.7,$K144*0.7,($CB144-SUM($T144:AL144)))</f>
        <v>0</v>
      </c>
      <c r="AN144" s="16">
        <f>IF(($CB144-SUM($T144:AM144))&gt;=$K144*0.7,$K144*0.7,($CB144-SUM($T144:AM144)))</f>
        <v>0</v>
      </c>
      <c r="AO144" s="16">
        <f>IF(($CB144-SUM($T144:AN144))&gt;=$K144*0.7,$K144*0.7,($CB144-SUM($T144:AN144)))</f>
        <v>0</v>
      </c>
      <c r="AP144" s="16">
        <f>IF(($CB144-SUM($T144:AO144))&gt;=$K144*0.7,$K144*0.7,($CB144-SUM($T144:AO144)))</f>
        <v>0</v>
      </c>
      <c r="AQ144" s="16">
        <f>IF(($CB144-SUM($T144:AP144))&gt;=$K144*0.7,$K144*0.7,($CB144-SUM($T144:AP144)))</f>
        <v>0</v>
      </c>
      <c r="AR144" s="16">
        <f>IF(($CB144-SUM($T144:AQ144))&gt;=$K144*0.7,$K144*0.7,($CB144-SUM($T144:AQ144)))</f>
        <v>0</v>
      </c>
      <c r="AS144" s="16">
        <f>IF(($CB144-SUM($T144:AR144))&gt;=$K144*0.7,$K144*0.7,($CB144-SUM($T144:AR144)))</f>
        <v>0</v>
      </c>
      <c r="AT144" s="16">
        <f>IF(($CB144-SUM($T144:AS144))&gt;=$K144*0.7,$K144*0.7,($CB144-SUM($T144:AS144)))</f>
        <v>0</v>
      </c>
      <c r="AU144" s="16">
        <f>IF(($CB144-SUM($T144:AT144))&gt;=$K144*0.7,$K144*0.7,($CB144-SUM($T144:AT144)))</f>
        <v>0</v>
      </c>
      <c r="AV144" s="16">
        <f>IF(($CB144-SUM($T144:AU144))&gt;=$K144*0.7,$K144*0.7,($CB144-SUM($T144:AU144)))</f>
        <v>0</v>
      </c>
      <c r="AW144" s="182">
        <f t="shared" si="18"/>
        <v>33980</v>
      </c>
      <c r="AX144" s="182">
        <f>IF(LinkRpt!B$4=LinkRpt!B$2,VLOOKUP(LinkRpt!$A140,Rpt,LinkRpt!B$2+1),"")</f>
        <v>33980</v>
      </c>
      <c r="AY144" s="182">
        <f>IF(LinkRpt!C$4=LinkRpt!C$2,VLOOKUP(LinkRpt!$A140,Rpt,LinkRpt!C$2+1),"")</f>
        <v>0</v>
      </c>
      <c r="AZ144" s="182">
        <f>IF(LinkRpt!D$4=LinkRpt!D$2,VLOOKUP(LinkRpt!$A140,Rpt,LinkRpt!D$2+1),"")</f>
        <v>0</v>
      </c>
      <c r="BA144" s="182" t="str">
        <f>IF(LinkRpt!E$4=LinkRpt!E$2,VLOOKUP(LinkRpt!$A140,Rpt,LinkRpt!E$2+1),"")</f>
        <v/>
      </c>
      <c r="BB144" s="182">
        <f>IF(LinkRpt!F$4=LinkRpt!F$2,VLOOKUP(LinkRpt!$A140,Rpt,LinkRpt!F$2+1),"")</f>
        <v>0</v>
      </c>
      <c r="BC144" s="182">
        <f>IF(LinkRpt!G$4=LinkRpt!G$2,VLOOKUP(LinkRpt!$A140,Rpt,LinkRpt!G$2+1),"")</f>
        <v>0</v>
      </c>
      <c r="BD144" s="182">
        <f>IF(LinkRpt!H$4=LinkRpt!H$2,VLOOKUP(LinkRpt!$A140,Rpt,LinkRpt!H$2+1),"")</f>
        <v>0</v>
      </c>
      <c r="BE144" s="182" t="str">
        <f>IF(LinkRpt!I$4=LinkRpt!I$2,VLOOKUP(LinkRpt!$A140,Rpt,LinkRpt!I$2+1),"")</f>
        <v/>
      </c>
      <c r="BF144" s="182" t="str">
        <f>IF(LinkRpt!J$4=LinkRpt!J$2,VLOOKUP(LinkRpt!$A140,Rpt,LinkRpt!J$2+1),"")</f>
        <v/>
      </c>
      <c r="BG144" s="182" t="str">
        <f>IF(LinkRpt!K$4=LinkRpt!K$2,VLOOKUP(LinkRpt!$A140,Rpt,LinkRpt!K$2+1),"")</f>
        <v/>
      </c>
      <c r="BH144" s="182" t="str">
        <f>IF(LinkRpt!L$4=LinkRpt!L$2,VLOOKUP(LinkRpt!$A140,Rpt,LinkRpt!L$2+1),"")</f>
        <v/>
      </c>
      <c r="BI144" s="182" t="str">
        <f>IF(LinkRpt!M$4=LinkRpt!M$2,VLOOKUP(LinkRpt!$A140,Rpt,LinkRpt!M$2+1),"")</f>
        <v/>
      </c>
      <c r="BJ144" s="182" t="str">
        <f>IF(LinkRpt!N$4=LinkRpt!N$2,VLOOKUP(LinkRpt!$A140,Rpt,LinkRpt!N$2+1),"")</f>
        <v/>
      </c>
      <c r="BK144" s="182" t="str">
        <f>IF(LinkRpt!O$4=LinkRpt!O$2,VLOOKUP(LinkRpt!$A140,Rpt,LinkRpt!O$2+1),"")</f>
        <v/>
      </c>
      <c r="BL144" s="182" t="str">
        <f>IF(LinkRpt!P$4=LinkRpt!P$2,VLOOKUP(LinkRpt!$A140,Rpt,LinkRpt!P$2+1),"")</f>
        <v/>
      </c>
      <c r="BM144" s="182" t="str">
        <f>IF(LinkRpt!Q$4=LinkRpt!Q$2,VLOOKUP(LinkRpt!$A140,Rpt,LinkRpt!Q$2+1),"")</f>
        <v/>
      </c>
      <c r="BN144" s="182" t="str">
        <f>IF(LinkRpt!R$4=LinkRpt!R$2,VLOOKUP(LinkRpt!$A140,Rpt,LinkRpt!R$2+1),"")</f>
        <v/>
      </c>
      <c r="BO144" s="182" t="str">
        <f>IF(LinkRpt!S$4=LinkRpt!S$2,VLOOKUP(LinkRpt!$A140,Rpt,LinkRpt!S$2+1),"")</f>
        <v/>
      </c>
      <c r="BP144" s="182" t="str">
        <f>IF(LinkRpt!T$4=LinkRpt!T$2,VLOOKUP(LinkRpt!$A140,Rpt,LinkRpt!T$2+1),"")</f>
        <v/>
      </c>
      <c r="BQ144" s="182" t="str">
        <f>IF(LinkRpt!U$4=LinkRpt!U$2,VLOOKUP(LinkRpt!$A140,Rpt,LinkRpt!U$2+1),"")</f>
        <v/>
      </c>
      <c r="BR144" s="182" t="str">
        <f>IF(LinkRpt!V$4=LinkRpt!V$2,VLOOKUP(LinkRpt!$A140,Rpt,LinkRpt!V$2+1),"")</f>
        <v/>
      </c>
      <c r="BS144" s="182" t="str">
        <f>IF(LinkRpt!W$4=LinkRpt!W$2,VLOOKUP(LinkRpt!$A140,Rpt,LinkRpt!W$2+1),"")</f>
        <v/>
      </c>
      <c r="BT144" s="182" t="str">
        <f>IF(LinkRpt!X$4=LinkRpt!X$2,VLOOKUP(LinkRpt!$A140,Rpt,LinkRpt!X$2+1),"")</f>
        <v/>
      </c>
      <c r="BU144" s="182" t="str">
        <f>IF(LinkRpt!Y$4=LinkRpt!Y$2,VLOOKUP(LinkRpt!$A140,Rpt,LinkRpt!Y$2+1),"")</f>
        <v/>
      </c>
      <c r="BV144" s="182" t="str">
        <f>IF(LinkRpt!Z$4=LinkRpt!Z$2,VLOOKUP(LinkRpt!$A140,Rpt,LinkRpt!Z$2+1),"")</f>
        <v/>
      </c>
      <c r="BW144" s="182" t="str">
        <f>IF(LinkRpt!AA$4=LinkRpt!AA$2,VLOOKUP(LinkRpt!$A140,Rpt,LinkRpt!AA$2+1),"")</f>
        <v/>
      </c>
      <c r="BX144" s="182" t="str">
        <f>IF(LinkRpt!AB$4=LinkRpt!AB$2,VLOOKUP(LinkRpt!$A140,Rpt,LinkRpt!AB$2+1),"")</f>
        <v/>
      </c>
      <c r="BY144" s="182" t="str">
        <f>IF(LinkRpt!AC$4=LinkRpt!AC$2,VLOOKUP(LinkRpt!$A140,Rpt,LinkRpt!AC$2+1),"")</f>
        <v/>
      </c>
      <c r="BZ144" s="182" t="str">
        <f>IF(LinkRpt!AD$4=LinkRpt!AD$2,VLOOKUP(LinkRpt!$A140,Rpt,LinkRpt!AD$2+1),"")</f>
        <v/>
      </c>
      <c r="CA144" s="182" t="str">
        <f>IF(LinkRpt!AE$4=LinkRpt!AE$2,VLOOKUP(LinkRpt!$A140,Rpt,LinkRpt!AE$2+1),"")</f>
        <v/>
      </c>
      <c r="CB144" s="182">
        <f t="shared" si="23"/>
        <v>33980</v>
      </c>
      <c r="CC144" s="15">
        <v>1500</v>
      </c>
      <c r="CD144" s="16">
        <v>1500</v>
      </c>
      <c r="CE144" s="15">
        <v>1000</v>
      </c>
      <c r="CF144" s="16">
        <v>1000</v>
      </c>
      <c r="CG144" s="15">
        <v>5000</v>
      </c>
      <c r="CH144" s="16">
        <v>5000</v>
      </c>
      <c r="CI144" s="15">
        <v>8000</v>
      </c>
      <c r="CJ144" s="16">
        <f>1500+0</f>
        <v>1500</v>
      </c>
      <c r="CK144" s="15"/>
      <c r="CL144" s="16"/>
      <c r="CM144" s="18">
        <v>4620</v>
      </c>
      <c r="CN144" s="16">
        <v>0</v>
      </c>
      <c r="CO144" s="18">
        <v>4620</v>
      </c>
      <c r="CP144" s="16">
        <v>4620</v>
      </c>
      <c r="CQ144" s="18">
        <v>4620</v>
      </c>
      <c r="CR144" s="16">
        <f>6500+0</f>
        <v>6500</v>
      </c>
      <c r="CS144" s="18">
        <v>4620</v>
      </c>
      <c r="CT144" s="16">
        <v>4620</v>
      </c>
      <c r="CU144" s="18">
        <v>4620</v>
      </c>
      <c r="CV144" s="16"/>
      <c r="CW144" s="18">
        <v>4620</v>
      </c>
      <c r="CX144" s="16"/>
      <c r="CY144" s="18">
        <v>4620</v>
      </c>
      <c r="CZ144" s="16"/>
      <c r="DA144" s="18">
        <v>4620</v>
      </c>
      <c r="DB144" s="16"/>
      <c r="DC144" s="18">
        <v>4620</v>
      </c>
      <c r="DD144" s="16">
        <v>9240</v>
      </c>
      <c r="DE144" s="85"/>
      <c r="DF144" s="16"/>
      <c r="DG144" s="85"/>
      <c r="DH144" s="16"/>
      <c r="DI144" s="85"/>
      <c r="DJ144" s="16"/>
      <c r="DK144" s="82"/>
      <c r="DL144" s="85"/>
      <c r="DM144" s="16"/>
      <c r="DN144" s="85"/>
      <c r="DO144" s="16"/>
      <c r="DP144" s="85"/>
      <c r="DQ144" s="16"/>
      <c r="DR144" s="85"/>
      <c r="DS144" s="16"/>
      <c r="DT144" s="85"/>
      <c r="DU144" s="16"/>
      <c r="DV144" s="85"/>
      <c r="DW144" s="16"/>
      <c r="DX144" s="85"/>
      <c r="DY144" s="16"/>
      <c r="DZ144" s="85"/>
      <c r="EA144" s="16"/>
      <c r="EB144" s="85"/>
      <c r="EC144" s="16"/>
      <c r="ED144" s="85"/>
      <c r="EE144" s="16"/>
      <c r="EF144" s="85"/>
      <c r="EG144" s="16"/>
      <c r="EH144" s="17"/>
      <c r="EI144" s="16"/>
      <c r="EJ144" s="19"/>
      <c r="EK144" s="17"/>
      <c r="EL144" s="16"/>
      <c r="EM144" s="17"/>
      <c r="EN144" s="16"/>
      <c r="EO144" s="17"/>
      <c r="EP144" s="16"/>
      <c r="EQ144" s="17"/>
      <c r="ER144" s="16"/>
      <c r="ES144" s="17"/>
      <c r="ET144" s="16"/>
      <c r="EU144" s="17"/>
      <c r="EV144" s="16"/>
      <c r="EW144" s="15"/>
      <c r="EX144" s="16"/>
      <c r="EY144" s="15"/>
      <c r="EZ144" s="16"/>
      <c r="FA144" s="15"/>
      <c r="FB144" s="16"/>
      <c r="FC144" s="15"/>
      <c r="FD144" s="16"/>
      <c r="FE144" s="15"/>
      <c r="FF144" s="16"/>
      <c r="FG144" s="15"/>
      <c r="FH144" s="16"/>
      <c r="FI144" s="20">
        <f t="shared" si="19"/>
        <v>57080</v>
      </c>
      <c r="FJ144" s="20">
        <f t="shared" si="20"/>
        <v>33980</v>
      </c>
      <c r="FK144" s="21">
        <f t="shared" si="21"/>
        <v>23100</v>
      </c>
      <c r="FL144" s="1" t="str">
        <f t="shared" si="24"/>
        <v/>
      </c>
    </row>
    <row r="145" spans="1:168" ht="25.5" customHeight="1">
      <c r="A145" s="239">
        <v>2200137</v>
      </c>
      <c r="B145" s="8" t="s">
        <v>776</v>
      </c>
      <c r="C145" s="239" t="s">
        <v>777</v>
      </c>
      <c r="D145" s="9" t="s">
        <v>1414</v>
      </c>
      <c r="E145" s="9" t="s">
        <v>1411</v>
      </c>
      <c r="F145" s="83" t="s">
        <v>778</v>
      </c>
      <c r="G145" s="144"/>
      <c r="H145" s="100"/>
      <c r="I145" s="318"/>
      <c r="J145" s="100"/>
      <c r="K145" s="62">
        <v>6600</v>
      </c>
      <c r="L145" s="100" t="s">
        <v>1564</v>
      </c>
      <c r="M145" s="246">
        <f t="shared" si="17"/>
        <v>57080</v>
      </c>
      <c r="N145" s="14">
        <f t="shared" si="22"/>
        <v>0</v>
      </c>
      <c r="O145" s="15">
        <v>1500</v>
      </c>
      <c r="P145" s="15">
        <v>1000</v>
      </c>
      <c r="Q145" s="15">
        <v>5000</v>
      </c>
      <c r="R145" s="15">
        <v>8000</v>
      </c>
      <c r="S145" s="182"/>
      <c r="T145" s="16">
        <v>1500</v>
      </c>
      <c r="U145" s="16">
        <v>1000</v>
      </c>
      <c r="V145" s="16">
        <v>5000</v>
      </c>
      <c r="W145" s="16">
        <v>8000</v>
      </c>
      <c r="X145" s="182"/>
      <c r="Y145" s="16">
        <f>IF(($CB145-SUM($T145:X145))&gt;=$K145*0.7,$K145*0.7,($CB145-SUM($T145:X145)))</f>
        <v>4620</v>
      </c>
      <c r="Z145" s="16">
        <f>IF(($CB145-SUM($T145:Y145))&gt;=$K145*0.7,$K145*0.7,($CB145-SUM($T145:Y145)))</f>
        <v>4620</v>
      </c>
      <c r="AA145" s="16">
        <f>IF(($CB145-SUM($T145:Z145))&gt;=$K145*0.7,$K145*0.7,($CB145-SUM($T145:Z145)))</f>
        <v>4620</v>
      </c>
      <c r="AB145" s="16">
        <f>IF(($CB145-SUM($T145:AA145))&gt;=$K145*0.7,$K145*0.7,($CB145-SUM($T145:AA145)))</f>
        <v>4620</v>
      </c>
      <c r="AC145" s="16">
        <f>IF(($CB145-SUM($T145:AB145))&gt;=$K145*0.7,$K145*0.7,($CB145-SUM($T145:AB145)))</f>
        <v>4620</v>
      </c>
      <c r="AD145" s="16">
        <f>IF(($CB145-SUM($T145:AC145))&gt;=$K145*0.7,$K145*0.7,($CB145-SUM($T145:AC145)))</f>
        <v>4620</v>
      </c>
      <c r="AE145" s="16">
        <f>IF(($CB145-SUM($T145:AD145))&gt;=$K145*0.7,$K145*0.7,($CB145-SUM($T145:AD145)))</f>
        <v>4620</v>
      </c>
      <c r="AF145" s="16">
        <f>IF(($CB145-SUM($T145:AE145))&gt;=$K145*0.7,$K145*0.7,($CB145-SUM($T145:AE145)))</f>
        <v>4620</v>
      </c>
      <c r="AG145" s="16">
        <f>IF(($CB145-SUM($T145:AF145))&gt;=$K145*0.7,$K145*0.7,($CB145-SUM($T145:AF145)))</f>
        <v>4620</v>
      </c>
      <c r="AH145" s="16">
        <f>IF(($CB145-SUM($T145:AG145))&gt;=$K145*0.7,$K145*0.7,($CB145-SUM($T145:AG145)))</f>
        <v>0</v>
      </c>
      <c r="AI145" s="16">
        <f>IF(($CB145-SUM($T145:AH145))&gt;=$K145*0.7,$K145*0.7,($CB145-SUM($T145:AH145)))</f>
        <v>0</v>
      </c>
      <c r="AJ145" s="16">
        <f>IF(($CB145-SUM($T145:AI145))&gt;=$K145*0.7,$K145*0.7,($CB145-SUM($T145:AI145)))</f>
        <v>0</v>
      </c>
      <c r="AK145" s="16">
        <f>IF(($CB145-SUM($T145:AJ145))&gt;=$K145*0.7,$K145*0.7,($CB145-SUM($T145:AJ145)))</f>
        <v>0</v>
      </c>
      <c r="AL145" s="16">
        <f>IF(($CB145-SUM($T145:AK145))&gt;=$K145*0.7,$K145*0.7,($CB145-SUM($T145:AK145)))</f>
        <v>0</v>
      </c>
      <c r="AM145" s="16">
        <f>IF(($CB145-SUM($T145:AL145))&gt;=$K145*0.7,$K145*0.7,($CB145-SUM($T145:AL145)))</f>
        <v>0</v>
      </c>
      <c r="AN145" s="16">
        <f>IF(($CB145-SUM($T145:AM145))&gt;=$K145*0.7,$K145*0.7,($CB145-SUM($T145:AM145)))</f>
        <v>0</v>
      </c>
      <c r="AO145" s="16">
        <f>IF(($CB145-SUM($T145:AN145))&gt;=$K145*0.7,$K145*0.7,($CB145-SUM($T145:AN145)))</f>
        <v>0</v>
      </c>
      <c r="AP145" s="16">
        <f>IF(($CB145-SUM($T145:AO145))&gt;=$K145*0.7,$K145*0.7,($CB145-SUM($T145:AO145)))</f>
        <v>0</v>
      </c>
      <c r="AQ145" s="16">
        <f>IF(($CB145-SUM($T145:AP145))&gt;=$K145*0.7,$K145*0.7,($CB145-SUM($T145:AP145)))</f>
        <v>0</v>
      </c>
      <c r="AR145" s="16">
        <f>IF(($CB145-SUM($T145:AQ145))&gt;=$K145*0.7,$K145*0.7,($CB145-SUM($T145:AQ145)))</f>
        <v>0</v>
      </c>
      <c r="AS145" s="16">
        <f>IF(($CB145-SUM($T145:AR145))&gt;=$K145*0.7,$K145*0.7,($CB145-SUM($T145:AR145)))</f>
        <v>0</v>
      </c>
      <c r="AT145" s="16">
        <f>IF(($CB145-SUM($T145:AS145))&gt;=$K145*0.7,$K145*0.7,($CB145-SUM($T145:AS145)))</f>
        <v>0</v>
      </c>
      <c r="AU145" s="16">
        <f>IF(($CB145-SUM($T145:AT145))&gt;=$K145*0.7,$K145*0.7,($CB145-SUM($T145:AT145)))</f>
        <v>0</v>
      </c>
      <c r="AV145" s="16">
        <f>IF(($CB145-SUM($T145:AU145))&gt;=$K145*0.7,$K145*0.7,($CB145-SUM($T145:AU145)))</f>
        <v>0</v>
      </c>
      <c r="AW145" s="182">
        <f t="shared" si="18"/>
        <v>57080</v>
      </c>
      <c r="AX145" s="182">
        <f>IF(LinkRpt!B$4=LinkRpt!B$2,VLOOKUP(LinkRpt!$A141,Rpt,LinkRpt!B$2+1),"")</f>
        <v>57080</v>
      </c>
      <c r="AY145" s="182">
        <f>IF(LinkRpt!C$4=LinkRpt!C$2,VLOOKUP(LinkRpt!$A141,Rpt,LinkRpt!C$2+1),"")</f>
        <v>0</v>
      </c>
      <c r="AZ145" s="182">
        <f>IF(LinkRpt!D$4=LinkRpt!D$2,VLOOKUP(LinkRpt!$A141,Rpt,LinkRpt!D$2+1),"")</f>
        <v>0</v>
      </c>
      <c r="BA145" s="182" t="str">
        <f>IF(LinkRpt!E$4=LinkRpt!E$2,VLOOKUP(LinkRpt!$A141,Rpt,LinkRpt!E$2+1),"")</f>
        <v/>
      </c>
      <c r="BB145" s="182">
        <f>IF(LinkRpt!F$4=LinkRpt!F$2,VLOOKUP(LinkRpt!$A141,Rpt,LinkRpt!F$2+1),"")</f>
        <v>0</v>
      </c>
      <c r="BC145" s="182">
        <f>IF(LinkRpt!G$4=LinkRpt!G$2,VLOOKUP(LinkRpt!$A141,Rpt,LinkRpt!G$2+1),"")</f>
        <v>0</v>
      </c>
      <c r="BD145" s="182">
        <f>IF(LinkRpt!H$4=LinkRpt!H$2,VLOOKUP(LinkRpt!$A141,Rpt,LinkRpt!H$2+1),"")</f>
        <v>0</v>
      </c>
      <c r="BE145" s="182" t="str">
        <f>IF(LinkRpt!I$4=LinkRpt!I$2,VLOOKUP(LinkRpt!$A141,Rpt,LinkRpt!I$2+1),"")</f>
        <v/>
      </c>
      <c r="BF145" s="182" t="str">
        <f>IF(LinkRpt!J$4=LinkRpt!J$2,VLOOKUP(LinkRpt!$A141,Rpt,LinkRpt!J$2+1),"")</f>
        <v/>
      </c>
      <c r="BG145" s="182" t="str">
        <f>IF(LinkRpt!K$4=LinkRpt!K$2,VLOOKUP(LinkRpt!$A141,Rpt,LinkRpt!K$2+1),"")</f>
        <v/>
      </c>
      <c r="BH145" s="182" t="str">
        <f>IF(LinkRpt!L$4=LinkRpt!L$2,VLOOKUP(LinkRpt!$A141,Rpt,LinkRpt!L$2+1),"")</f>
        <v/>
      </c>
      <c r="BI145" s="182" t="str">
        <f>IF(LinkRpt!M$4=LinkRpt!M$2,VLOOKUP(LinkRpt!$A141,Rpt,LinkRpt!M$2+1),"")</f>
        <v/>
      </c>
      <c r="BJ145" s="182" t="str">
        <f>IF(LinkRpt!N$4=LinkRpt!N$2,VLOOKUP(LinkRpt!$A141,Rpt,LinkRpt!N$2+1),"")</f>
        <v/>
      </c>
      <c r="BK145" s="182" t="str">
        <f>IF(LinkRpt!O$4=LinkRpt!O$2,VLOOKUP(LinkRpt!$A141,Rpt,LinkRpt!O$2+1),"")</f>
        <v/>
      </c>
      <c r="BL145" s="182" t="str">
        <f>IF(LinkRpt!P$4=LinkRpt!P$2,VLOOKUP(LinkRpt!$A141,Rpt,LinkRpt!P$2+1),"")</f>
        <v/>
      </c>
      <c r="BM145" s="182" t="str">
        <f>IF(LinkRpt!Q$4=LinkRpt!Q$2,VLOOKUP(LinkRpt!$A141,Rpt,LinkRpt!Q$2+1),"")</f>
        <v/>
      </c>
      <c r="BN145" s="182" t="str">
        <f>IF(LinkRpt!R$4=LinkRpt!R$2,VLOOKUP(LinkRpt!$A141,Rpt,LinkRpt!R$2+1),"")</f>
        <v/>
      </c>
      <c r="BO145" s="182" t="str">
        <f>IF(LinkRpt!S$4=LinkRpt!S$2,VLOOKUP(LinkRpt!$A141,Rpt,LinkRpt!S$2+1),"")</f>
        <v/>
      </c>
      <c r="BP145" s="182" t="str">
        <f>IF(LinkRpt!T$4=LinkRpt!T$2,VLOOKUP(LinkRpt!$A141,Rpt,LinkRpt!T$2+1),"")</f>
        <v/>
      </c>
      <c r="BQ145" s="182" t="str">
        <f>IF(LinkRpt!U$4=LinkRpt!U$2,VLOOKUP(LinkRpt!$A141,Rpt,LinkRpt!U$2+1),"")</f>
        <v/>
      </c>
      <c r="BR145" s="182" t="str">
        <f>IF(LinkRpt!V$4=LinkRpt!V$2,VLOOKUP(LinkRpt!$A141,Rpt,LinkRpt!V$2+1),"")</f>
        <v/>
      </c>
      <c r="BS145" s="182" t="str">
        <f>IF(LinkRpt!W$4=LinkRpt!W$2,VLOOKUP(LinkRpt!$A141,Rpt,LinkRpt!W$2+1),"")</f>
        <v/>
      </c>
      <c r="BT145" s="182" t="str">
        <f>IF(LinkRpt!X$4=LinkRpt!X$2,VLOOKUP(LinkRpt!$A141,Rpt,LinkRpt!X$2+1),"")</f>
        <v/>
      </c>
      <c r="BU145" s="182" t="str">
        <f>IF(LinkRpt!Y$4=LinkRpt!Y$2,VLOOKUP(LinkRpt!$A141,Rpt,LinkRpt!Y$2+1),"")</f>
        <v/>
      </c>
      <c r="BV145" s="182" t="str">
        <f>IF(LinkRpt!Z$4=LinkRpt!Z$2,VLOOKUP(LinkRpt!$A141,Rpt,LinkRpt!Z$2+1),"")</f>
        <v/>
      </c>
      <c r="BW145" s="182" t="str">
        <f>IF(LinkRpt!AA$4=LinkRpt!AA$2,VLOOKUP(LinkRpt!$A141,Rpt,LinkRpt!AA$2+1),"")</f>
        <v/>
      </c>
      <c r="BX145" s="182" t="str">
        <f>IF(LinkRpt!AB$4=LinkRpt!AB$2,VLOOKUP(LinkRpt!$A141,Rpt,LinkRpt!AB$2+1),"")</f>
        <v/>
      </c>
      <c r="BY145" s="182" t="str">
        <f>IF(LinkRpt!AC$4=LinkRpt!AC$2,VLOOKUP(LinkRpt!$A141,Rpt,LinkRpt!AC$2+1),"")</f>
        <v/>
      </c>
      <c r="BZ145" s="182" t="str">
        <f>IF(LinkRpt!AD$4=LinkRpt!AD$2,VLOOKUP(LinkRpt!$A141,Rpt,LinkRpt!AD$2+1),"")</f>
        <v/>
      </c>
      <c r="CA145" s="182" t="str">
        <f>IF(LinkRpt!AE$4=LinkRpt!AE$2,VLOOKUP(LinkRpt!$A141,Rpt,LinkRpt!AE$2+1),"")</f>
        <v/>
      </c>
      <c r="CB145" s="182">
        <f t="shared" si="23"/>
        <v>57080</v>
      </c>
      <c r="CC145" s="15">
        <v>1500</v>
      </c>
      <c r="CD145" s="16">
        <v>1500</v>
      </c>
      <c r="CE145" s="15">
        <v>1000</v>
      </c>
      <c r="CF145" s="16">
        <v>1000</v>
      </c>
      <c r="CG145" s="15">
        <v>5000</v>
      </c>
      <c r="CH145" s="16">
        <v>5000</v>
      </c>
      <c r="CI145" s="15">
        <v>8000</v>
      </c>
      <c r="CJ145" s="16">
        <f>1500+0</f>
        <v>1500</v>
      </c>
      <c r="CK145" s="15"/>
      <c r="CL145" s="16"/>
      <c r="CM145" s="18">
        <v>4620</v>
      </c>
      <c r="CN145" s="16">
        <v>0</v>
      </c>
      <c r="CO145" s="18">
        <v>4620</v>
      </c>
      <c r="CP145" s="16">
        <v>0</v>
      </c>
      <c r="CQ145" s="18">
        <v>4620</v>
      </c>
      <c r="CR145" s="16"/>
      <c r="CS145" s="18">
        <v>4620</v>
      </c>
      <c r="CT145" s="16">
        <v>14980</v>
      </c>
      <c r="CU145" s="18">
        <v>4620</v>
      </c>
      <c r="CV145" s="16">
        <v>10000</v>
      </c>
      <c r="CW145" s="18">
        <v>4620</v>
      </c>
      <c r="CX145" s="16"/>
      <c r="CY145" s="18">
        <v>4620</v>
      </c>
      <c r="CZ145" s="16"/>
      <c r="DA145" s="18">
        <v>4620</v>
      </c>
      <c r="DB145" s="16"/>
      <c r="DC145" s="18">
        <v>4620</v>
      </c>
      <c r="DD145" s="16">
        <v>23100</v>
      </c>
      <c r="DE145" s="85"/>
      <c r="DF145" s="16"/>
      <c r="DG145" s="85"/>
      <c r="DH145" s="16"/>
      <c r="DI145" s="85"/>
      <c r="DJ145" s="16"/>
      <c r="DK145" s="82"/>
      <c r="DL145" s="85"/>
      <c r="DM145" s="16"/>
      <c r="DN145" s="85"/>
      <c r="DO145" s="16"/>
      <c r="DP145" s="85"/>
      <c r="DQ145" s="16"/>
      <c r="DR145" s="85"/>
      <c r="DS145" s="16"/>
      <c r="DT145" s="85"/>
      <c r="DU145" s="16"/>
      <c r="DV145" s="85"/>
      <c r="DW145" s="16"/>
      <c r="DX145" s="85"/>
      <c r="DY145" s="16"/>
      <c r="DZ145" s="85"/>
      <c r="EA145" s="16"/>
      <c r="EB145" s="85"/>
      <c r="EC145" s="16"/>
      <c r="ED145" s="85"/>
      <c r="EE145" s="16"/>
      <c r="EF145" s="85"/>
      <c r="EG145" s="16"/>
      <c r="EH145" s="17"/>
      <c r="EI145" s="16"/>
      <c r="EJ145" s="19"/>
      <c r="EK145" s="17"/>
      <c r="EL145" s="16"/>
      <c r="EM145" s="17"/>
      <c r="EN145" s="16"/>
      <c r="EO145" s="17"/>
      <c r="EP145" s="16"/>
      <c r="EQ145" s="17"/>
      <c r="ER145" s="16"/>
      <c r="ES145" s="17"/>
      <c r="ET145" s="16"/>
      <c r="EU145" s="17"/>
      <c r="EV145" s="16"/>
      <c r="EW145" s="15"/>
      <c r="EX145" s="16"/>
      <c r="EY145" s="15"/>
      <c r="EZ145" s="16"/>
      <c r="FA145" s="15"/>
      <c r="FB145" s="16"/>
      <c r="FC145" s="15"/>
      <c r="FD145" s="16"/>
      <c r="FE145" s="15"/>
      <c r="FF145" s="16"/>
      <c r="FG145" s="15"/>
      <c r="FH145" s="16"/>
      <c r="FI145" s="20">
        <f t="shared" si="19"/>
        <v>57080</v>
      </c>
      <c r="FJ145" s="20">
        <f t="shared" si="20"/>
        <v>57080</v>
      </c>
      <c r="FK145" s="21">
        <f t="shared" si="21"/>
        <v>0</v>
      </c>
      <c r="FL145" s="1" t="str">
        <f t="shared" si="24"/>
        <v/>
      </c>
    </row>
    <row r="146" spans="1:168" ht="25.5" customHeight="1">
      <c r="A146" s="239">
        <v>2200138</v>
      </c>
      <c r="B146" s="25" t="s">
        <v>230</v>
      </c>
      <c r="C146" s="239" t="s">
        <v>231</v>
      </c>
      <c r="D146" s="9" t="s">
        <v>1414</v>
      </c>
      <c r="E146" s="9" t="s">
        <v>1412</v>
      </c>
      <c r="F146" s="10" t="s">
        <v>232</v>
      </c>
      <c r="G146" s="144"/>
      <c r="H146" s="13"/>
      <c r="I146" s="318"/>
      <c r="J146" s="13"/>
      <c r="K146" s="12">
        <v>6600</v>
      </c>
      <c r="L146" s="13" t="s">
        <v>1564</v>
      </c>
      <c r="M146" s="246">
        <f t="shared" si="17"/>
        <v>57080</v>
      </c>
      <c r="N146" s="14">
        <f t="shared" si="22"/>
        <v>4620</v>
      </c>
      <c r="O146" s="15">
        <v>1500</v>
      </c>
      <c r="P146" s="15">
        <v>1000</v>
      </c>
      <c r="Q146" s="15">
        <v>5000</v>
      </c>
      <c r="R146" s="15">
        <v>8000</v>
      </c>
      <c r="S146" s="182"/>
      <c r="T146" s="16">
        <v>1500</v>
      </c>
      <c r="U146" s="16">
        <v>1000</v>
      </c>
      <c r="V146" s="16">
        <v>5000</v>
      </c>
      <c r="W146" s="16">
        <v>8000</v>
      </c>
      <c r="X146" s="182"/>
      <c r="Y146" s="16">
        <f>IF(($CB146-SUM($T146:X146))&gt;=$K146*0.7,$K146*0.7,($CB146-SUM($T146:X146)))</f>
        <v>4620</v>
      </c>
      <c r="Z146" s="16">
        <f>IF(($CB146-SUM($T146:Y146))&gt;=$K146*0.7,$K146*0.7,($CB146-SUM($T146:Y146)))</f>
        <v>4620</v>
      </c>
      <c r="AA146" s="16">
        <f>IF(($CB146-SUM($T146:Z146))&gt;=$K146*0.7,$K146*0.7,($CB146-SUM($T146:Z146)))</f>
        <v>4620</v>
      </c>
      <c r="AB146" s="16">
        <f>IF(($CB146-SUM($T146:AA146))&gt;=$K146*0.7,$K146*0.7,($CB146-SUM($T146:AA146)))</f>
        <v>4620</v>
      </c>
      <c r="AC146" s="16">
        <f>IF(($CB146-SUM($T146:AB146))&gt;=$K146*0.7,$K146*0.7,($CB146-SUM($T146:AB146)))</f>
        <v>4620</v>
      </c>
      <c r="AD146" s="16">
        <f>IF(($CB146-SUM($T146:AC146))&gt;=$K146*0.7,$K146*0.7,($CB146-SUM($T146:AC146)))</f>
        <v>4620</v>
      </c>
      <c r="AE146" s="16">
        <f>IF(($CB146-SUM($T146:AD146))&gt;=$K146*0.7,$K146*0.7,($CB146-SUM($T146:AD146)))</f>
        <v>4620</v>
      </c>
      <c r="AF146" s="16">
        <f>IF(($CB146-SUM($T146:AE146))&gt;=$K146*0.7,$K146*0.7,($CB146-SUM($T146:AE146)))</f>
        <v>4620</v>
      </c>
      <c r="AG146" s="16">
        <f>IF(($CB146-SUM($T146:AF146))&gt;=$K146*0.7,$K146*0.7,($CB146-SUM($T146:AF146)))</f>
        <v>0</v>
      </c>
      <c r="AH146" s="16">
        <f>IF(($CB146-SUM($T146:AG146))&gt;=$K146*0.7,$K146*0.7,($CB146-SUM($T146:AG146)))</f>
        <v>0</v>
      </c>
      <c r="AI146" s="16">
        <f>IF(($CB146-SUM($T146:AH146))&gt;=$K146*0.7,$K146*0.7,($CB146-SUM($T146:AH146)))</f>
        <v>0</v>
      </c>
      <c r="AJ146" s="16">
        <f>IF(($CB146-SUM($T146:AI146))&gt;=$K146*0.7,$K146*0.7,($CB146-SUM($T146:AI146)))</f>
        <v>0</v>
      </c>
      <c r="AK146" s="16">
        <f>IF(($CB146-SUM($T146:AJ146))&gt;=$K146*0.7,$K146*0.7,($CB146-SUM($T146:AJ146)))</f>
        <v>0</v>
      </c>
      <c r="AL146" s="16">
        <f>IF(($CB146-SUM($T146:AK146))&gt;=$K146*0.7,$K146*0.7,($CB146-SUM($T146:AK146)))</f>
        <v>0</v>
      </c>
      <c r="AM146" s="16">
        <f>IF(($CB146-SUM($T146:AL146))&gt;=$K146*0.7,$K146*0.7,($CB146-SUM($T146:AL146)))</f>
        <v>0</v>
      </c>
      <c r="AN146" s="16">
        <f>IF(($CB146-SUM($T146:AM146))&gt;=$K146*0.7,$K146*0.7,($CB146-SUM($T146:AM146)))</f>
        <v>0</v>
      </c>
      <c r="AO146" s="16">
        <f>IF(($CB146-SUM($T146:AN146))&gt;=$K146*0.7,$K146*0.7,($CB146-SUM($T146:AN146)))</f>
        <v>0</v>
      </c>
      <c r="AP146" s="16">
        <f>IF(($CB146-SUM($T146:AO146))&gt;=$K146*0.7,$K146*0.7,($CB146-SUM($T146:AO146)))</f>
        <v>0</v>
      </c>
      <c r="AQ146" s="16">
        <f>IF(($CB146-SUM($T146:AP146))&gt;=$K146*0.7,$K146*0.7,($CB146-SUM($T146:AP146)))</f>
        <v>0</v>
      </c>
      <c r="AR146" s="16">
        <f>IF(($CB146-SUM($T146:AQ146))&gt;=$K146*0.7,$K146*0.7,($CB146-SUM($T146:AQ146)))</f>
        <v>0</v>
      </c>
      <c r="AS146" s="16">
        <f>IF(($CB146-SUM($T146:AR146))&gt;=$K146*0.7,$K146*0.7,($CB146-SUM($T146:AR146)))</f>
        <v>0</v>
      </c>
      <c r="AT146" s="16">
        <f>IF(($CB146-SUM($T146:AS146))&gt;=$K146*0.7,$K146*0.7,($CB146-SUM($T146:AS146)))</f>
        <v>0</v>
      </c>
      <c r="AU146" s="16">
        <f>IF(($CB146-SUM($T146:AT146))&gt;=$K146*0.7,$K146*0.7,($CB146-SUM($T146:AT146)))</f>
        <v>0</v>
      </c>
      <c r="AV146" s="16">
        <f>IF(($CB146-SUM($T146:AU146))&gt;=$K146*0.7,$K146*0.7,($CB146-SUM($T146:AU146)))</f>
        <v>0</v>
      </c>
      <c r="AW146" s="182">
        <f t="shared" si="18"/>
        <v>52460</v>
      </c>
      <c r="AX146" s="182">
        <f>IF(LinkRpt!B$4=LinkRpt!B$2,VLOOKUP(LinkRpt!$A142,Rpt,LinkRpt!B$2+1),"")</f>
        <v>43220</v>
      </c>
      <c r="AY146" s="182">
        <f>IF(LinkRpt!C$4=LinkRpt!C$2,VLOOKUP(LinkRpt!$A142,Rpt,LinkRpt!C$2+1),"")</f>
        <v>9240</v>
      </c>
      <c r="AZ146" s="182">
        <f>IF(LinkRpt!D$4=LinkRpt!D$2,VLOOKUP(LinkRpt!$A142,Rpt,LinkRpt!D$2+1),"")</f>
        <v>0</v>
      </c>
      <c r="BA146" s="182" t="str">
        <f>IF(LinkRpt!E$4=LinkRpt!E$2,VLOOKUP(LinkRpt!$A142,Rpt,LinkRpt!E$2+1),"")</f>
        <v/>
      </c>
      <c r="BB146" s="182">
        <f>IF(LinkRpt!F$4=LinkRpt!F$2,VLOOKUP(LinkRpt!$A142,Rpt,LinkRpt!F$2+1),"")</f>
        <v>0</v>
      </c>
      <c r="BC146" s="182">
        <f>IF(LinkRpt!G$4=LinkRpt!G$2,VLOOKUP(LinkRpt!$A142,Rpt,LinkRpt!G$2+1),"")</f>
        <v>0</v>
      </c>
      <c r="BD146" s="182">
        <f>IF(LinkRpt!H$4=LinkRpt!H$2,VLOOKUP(LinkRpt!$A142,Rpt,LinkRpt!H$2+1),"")</f>
        <v>0</v>
      </c>
      <c r="BE146" s="182" t="str">
        <f>IF(LinkRpt!I$4=LinkRpt!I$2,VLOOKUP(LinkRpt!$A142,Rpt,LinkRpt!I$2+1),"")</f>
        <v/>
      </c>
      <c r="BF146" s="182" t="str">
        <f>IF(LinkRpt!J$4=LinkRpt!J$2,VLOOKUP(LinkRpt!$A142,Rpt,LinkRpt!J$2+1),"")</f>
        <v/>
      </c>
      <c r="BG146" s="182" t="str">
        <f>IF(LinkRpt!K$4=LinkRpt!K$2,VLOOKUP(LinkRpt!$A142,Rpt,LinkRpt!K$2+1),"")</f>
        <v/>
      </c>
      <c r="BH146" s="182" t="str">
        <f>IF(LinkRpt!L$4=LinkRpt!L$2,VLOOKUP(LinkRpt!$A142,Rpt,LinkRpt!L$2+1),"")</f>
        <v/>
      </c>
      <c r="BI146" s="182" t="str">
        <f>IF(LinkRpt!M$4=LinkRpt!M$2,VLOOKUP(LinkRpt!$A142,Rpt,LinkRpt!M$2+1),"")</f>
        <v/>
      </c>
      <c r="BJ146" s="182" t="str">
        <f>IF(LinkRpt!N$4=LinkRpt!N$2,VLOOKUP(LinkRpt!$A142,Rpt,LinkRpt!N$2+1),"")</f>
        <v/>
      </c>
      <c r="BK146" s="182" t="str">
        <f>IF(LinkRpt!O$4=LinkRpt!O$2,VLOOKUP(LinkRpt!$A142,Rpt,LinkRpt!O$2+1),"")</f>
        <v/>
      </c>
      <c r="BL146" s="182" t="str">
        <f>IF(LinkRpt!P$4=LinkRpt!P$2,VLOOKUP(LinkRpt!$A142,Rpt,LinkRpt!P$2+1),"")</f>
        <v/>
      </c>
      <c r="BM146" s="182" t="str">
        <f>IF(LinkRpt!Q$4=LinkRpt!Q$2,VLOOKUP(LinkRpt!$A142,Rpt,LinkRpt!Q$2+1),"")</f>
        <v/>
      </c>
      <c r="BN146" s="182" t="str">
        <f>IF(LinkRpt!R$4=LinkRpt!R$2,VLOOKUP(LinkRpt!$A142,Rpt,LinkRpt!R$2+1),"")</f>
        <v/>
      </c>
      <c r="BO146" s="182" t="str">
        <f>IF(LinkRpt!S$4=LinkRpt!S$2,VLOOKUP(LinkRpt!$A142,Rpt,LinkRpt!S$2+1),"")</f>
        <v/>
      </c>
      <c r="BP146" s="182" t="str">
        <f>IF(LinkRpt!T$4=LinkRpt!T$2,VLOOKUP(LinkRpt!$A142,Rpt,LinkRpt!T$2+1),"")</f>
        <v/>
      </c>
      <c r="BQ146" s="182" t="str">
        <f>IF(LinkRpt!U$4=LinkRpt!U$2,VLOOKUP(LinkRpt!$A142,Rpt,LinkRpt!U$2+1),"")</f>
        <v/>
      </c>
      <c r="BR146" s="182" t="str">
        <f>IF(LinkRpt!V$4=LinkRpt!V$2,VLOOKUP(LinkRpt!$A142,Rpt,LinkRpt!V$2+1),"")</f>
        <v/>
      </c>
      <c r="BS146" s="182" t="str">
        <f>IF(LinkRpt!W$4=LinkRpt!W$2,VLOOKUP(LinkRpt!$A142,Rpt,LinkRpt!W$2+1),"")</f>
        <v/>
      </c>
      <c r="BT146" s="182" t="str">
        <f>IF(LinkRpt!X$4=LinkRpt!X$2,VLOOKUP(LinkRpt!$A142,Rpt,LinkRpt!X$2+1),"")</f>
        <v/>
      </c>
      <c r="BU146" s="182" t="str">
        <f>IF(LinkRpt!Y$4=LinkRpt!Y$2,VLOOKUP(LinkRpt!$A142,Rpt,LinkRpt!Y$2+1),"")</f>
        <v/>
      </c>
      <c r="BV146" s="182" t="str">
        <f>IF(LinkRpt!Z$4=LinkRpt!Z$2,VLOOKUP(LinkRpt!$A142,Rpt,LinkRpt!Z$2+1),"")</f>
        <v/>
      </c>
      <c r="BW146" s="182" t="str">
        <f>IF(LinkRpt!AA$4=LinkRpt!AA$2,VLOOKUP(LinkRpt!$A142,Rpt,LinkRpt!AA$2+1),"")</f>
        <v/>
      </c>
      <c r="BX146" s="182" t="str">
        <f>IF(LinkRpt!AB$4=LinkRpt!AB$2,VLOOKUP(LinkRpt!$A142,Rpt,LinkRpt!AB$2+1),"")</f>
        <v/>
      </c>
      <c r="BY146" s="182" t="str">
        <f>IF(LinkRpt!AC$4=LinkRpt!AC$2,VLOOKUP(LinkRpt!$A142,Rpt,LinkRpt!AC$2+1),"")</f>
        <v/>
      </c>
      <c r="BZ146" s="182" t="str">
        <f>IF(LinkRpt!AD$4=LinkRpt!AD$2,VLOOKUP(LinkRpt!$A142,Rpt,LinkRpt!AD$2+1),"")</f>
        <v/>
      </c>
      <c r="CA146" s="182" t="str">
        <f>IF(LinkRpt!AE$4=LinkRpt!AE$2,VLOOKUP(LinkRpt!$A142,Rpt,LinkRpt!AE$2+1),"")</f>
        <v/>
      </c>
      <c r="CB146" s="182">
        <f t="shared" si="23"/>
        <v>52460</v>
      </c>
      <c r="CC146" s="15">
        <v>1500</v>
      </c>
      <c r="CD146" s="16">
        <v>1500</v>
      </c>
      <c r="CE146" s="15">
        <v>1000</v>
      </c>
      <c r="CF146" s="16">
        <v>1000</v>
      </c>
      <c r="CG146" s="15">
        <v>5000</v>
      </c>
      <c r="CH146" s="16">
        <v>5000</v>
      </c>
      <c r="CI146" s="15">
        <v>8000</v>
      </c>
      <c r="CJ146" s="16">
        <f>1500+0</f>
        <v>1500</v>
      </c>
      <c r="CK146" s="17"/>
      <c r="CL146" s="16"/>
      <c r="CM146" s="15"/>
      <c r="CN146" s="16"/>
      <c r="CO146" s="18">
        <v>4620</v>
      </c>
      <c r="CP146" s="16">
        <v>11120</v>
      </c>
      <c r="CQ146" s="18">
        <v>4620</v>
      </c>
      <c r="CR146" s="16">
        <v>4620</v>
      </c>
      <c r="CS146" s="18">
        <v>4620</v>
      </c>
      <c r="CT146" s="16">
        <v>4620</v>
      </c>
      <c r="CU146" s="18">
        <v>4620</v>
      </c>
      <c r="CV146" s="16">
        <v>4620</v>
      </c>
      <c r="CW146" s="18">
        <v>4620</v>
      </c>
      <c r="CX146" s="16"/>
      <c r="CY146" s="18">
        <v>4620</v>
      </c>
      <c r="CZ146" s="16"/>
      <c r="DA146" s="18">
        <v>4620</v>
      </c>
      <c r="DB146" s="16"/>
      <c r="DC146" s="18">
        <v>4620</v>
      </c>
      <c r="DD146" s="16">
        <v>9240</v>
      </c>
      <c r="DE146" s="18">
        <v>4620</v>
      </c>
      <c r="DF146" s="16"/>
      <c r="DG146" s="17"/>
      <c r="DH146" s="16"/>
      <c r="DI146" s="17"/>
      <c r="DJ146" s="16"/>
      <c r="DK146" s="82"/>
      <c r="DL146" s="85"/>
      <c r="DM146" s="16"/>
      <c r="DN146" s="85"/>
      <c r="DO146" s="16"/>
      <c r="DP146" s="85"/>
      <c r="DQ146" s="16"/>
      <c r="DR146" s="85"/>
      <c r="DS146" s="16"/>
      <c r="DT146" s="85"/>
      <c r="DU146" s="16"/>
      <c r="DV146" s="85"/>
      <c r="DW146" s="16"/>
      <c r="DX146" s="85"/>
      <c r="DY146" s="16"/>
      <c r="DZ146" s="85"/>
      <c r="EA146" s="16"/>
      <c r="EB146" s="85"/>
      <c r="EC146" s="16"/>
      <c r="ED146" s="85"/>
      <c r="EE146" s="16"/>
      <c r="EF146" s="85"/>
      <c r="EG146" s="16"/>
      <c r="EH146" s="17"/>
      <c r="EI146" s="16"/>
      <c r="EJ146" s="19"/>
      <c r="EK146" s="17"/>
      <c r="EL146" s="16"/>
      <c r="EM146" s="17"/>
      <c r="EN146" s="16"/>
      <c r="EO146" s="17"/>
      <c r="EP146" s="16"/>
      <c r="EQ146" s="17"/>
      <c r="ER146" s="16"/>
      <c r="ES146" s="17"/>
      <c r="ET146" s="16"/>
      <c r="EU146" s="17"/>
      <c r="EV146" s="16"/>
      <c r="EW146" s="15"/>
      <c r="EX146" s="16"/>
      <c r="EY146" s="15"/>
      <c r="EZ146" s="16"/>
      <c r="FA146" s="15"/>
      <c r="FB146" s="16"/>
      <c r="FC146" s="15"/>
      <c r="FD146" s="16"/>
      <c r="FE146" s="15"/>
      <c r="FF146" s="16"/>
      <c r="FG146" s="15"/>
      <c r="FH146" s="16"/>
      <c r="FI146" s="20">
        <f t="shared" si="19"/>
        <v>57080</v>
      </c>
      <c r="FJ146" s="20">
        <f t="shared" si="20"/>
        <v>43220</v>
      </c>
      <c r="FK146" s="21">
        <f t="shared" si="21"/>
        <v>13860</v>
      </c>
      <c r="FL146" s="1" t="str">
        <f t="shared" si="24"/>
        <v>X</v>
      </c>
    </row>
    <row r="147" spans="1:168" ht="25.5" customHeight="1">
      <c r="A147" s="239">
        <v>2200139</v>
      </c>
      <c r="B147" s="25" t="s">
        <v>779</v>
      </c>
      <c r="C147" s="239" t="s">
        <v>780</v>
      </c>
      <c r="D147" s="9" t="s">
        <v>1414</v>
      </c>
      <c r="E147" s="9" t="s">
        <v>1411</v>
      </c>
      <c r="F147" s="83" t="s">
        <v>781</v>
      </c>
      <c r="G147" s="144"/>
      <c r="H147" s="100"/>
      <c r="I147" s="318"/>
      <c r="J147" s="100"/>
      <c r="K147" s="62">
        <v>6600</v>
      </c>
      <c r="L147" s="100" t="s">
        <v>1564</v>
      </c>
      <c r="M147" s="246">
        <f t="shared" si="17"/>
        <v>57080</v>
      </c>
      <c r="N147" s="14">
        <f t="shared" si="22"/>
        <v>13860</v>
      </c>
      <c r="O147" s="15">
        <v>1500</v>
      </c>
      <c r="P147" s="15">
        <v>1000</v>
      </c>
      <c r="Q147" s="15">
        <v>5000</v>
      </c>
      <c r="R147" s="15">
        <v>8000</v>
      </c>
      <c r="S147" s="182"/>
      <c r="T147" s="16">
        <v>1500</v>
      </c>
      <c r="U147" s="16">
        <v>1000</v>
      </c>
      <c r="V147" s="16">
        <v>5000</v>
      </c>
      <c r="W147" s="16">
        <v>8000</v>
      </c>
      <c r="X147" s="182"/>
      <c r="Y147" s="16">
        <f>IF(($CB147-SUM($T147:X147))&gt;=$K147*0.7,$K147*0.7,($CB147-SUM($T147:X147)))</f>
        <v>4620</v>
      </c>
      <c r="Z147" s="16">
        <f>IF(($CB147-SUM($T147:Y147))&gt;=$K147*0.7,$K147*0.7,($CB147-SUM($T147:Y147)))</f>
        <v>4620</v>
      </c>
      <c r="AA147" s="16">
        <f>IF(($CB147-SUM($T147:Z147))&gt;=$K147*0.7,$K147*0.7,($CB147-SUM($T147:Z147)))</f>
        <v>4620</v>
      </c>
      <c r="AB147" s="16">
        <f>IF(($CB147-SUM($T147:AA147))&gt;=$K147*0.7,$K147*0.7,($CB147-SUM($T147:AA147)))</f>
        <v>4620</v>
      </c>
      <c r="AC147" s="16">
        <f>IF(($CB147-SUM($T147:AB147))&gt;=$K147*0.7,$K147*0.7,($CB147-SUM($T147:AB147)))</f>
        <v>4620</v>
      </c>
      <c r="AD147" s="16">
        <f>IF(($CB147-SUM($T147:AC147))&gt;=$K147*0.7,$K147*0.7,($CB147-SUM($T147:AC147)))</f>
        <v>4620</v>
      </c>
      <c r="AE147" s="16">
        <f>IF(($CB147-SUM($T147:AD147))&gt;=$K147*0.7,$K147*0.7,($CB147-SUM($T147:AD147)))</f>
        <v>0</v>
      </c>
      <c r="AF147" s="16">
        <f>IF(($CB147-SUM($T147:AE147))&gt;=$K147*0.7,$K147*0.7,($CB147-SUM($T147:AE147)))</f>
        <v>0</v>
      </c>
      <c r="AG147" s="16">
        <f>IF(($CB147-SUM($T147:AF147))&gt;=$K147*0.7,$K147*0.7,($CB147-SUM($T147:AF147)))</f>
        <v>0</v>
      </c>
      <c r="AH147" s="16">
        <f>IF(($CB147-SUM($T147:AG147))&gt;=$K147*0.7,$K147*0.7,($CB147-SUM($T147:AG147)))</f>
        <v>0</v>
      </c>
      <c r="AI147" s="16">
        <f>IF(($CB147-SUM($T147:AH147))&gt;=$K147*0.7,$K147*0.7,($CB147-SUM($T147:AH147)))</f>
        <v>0</v>
      </c>
      <c r="AJ147" s="16">
        <f>IF(($CB147-SUM($T147:AI147))&gt;=$K147*0.7,$K147*0.7,($CB147-SUM($T147:AI147)))</f>
        <v>0</v>
      </c>
      <c r="AK147" s="16">
        <f>IF(($CB147-SUM($T147:AJ147))&gt;=$K147*0.7,$K147*0.7,($CB147-SUM($T147:AJ147)))</f>
        <v>0</v>
      </c>
      <c r="AL147" s="16">
        <f>IF(($CB147-SUM($T147:AK147))&gt;=$K147*0.7,$K147*0.7,($CB147-SUM($T147:AK147)))</f>
        <v>0</v>
      </c>
      <c r="AM147" s="16">
        <f>IF(($CB147-SUM($T147:AL147))&gt;=$K147*0.7,$K147*0.7,($CB147-SUM($T147:AL147)))</f>
        <v>0</v>
      </c>
      <c r="AN147" s="16">
        <f>IF(($CB147-SUM($T147:AM147))&gt;=$K147*0.7,$K147*0.7,($CB147-SUM($T147:AM147)))</f>
        <v>0</v>
      </c>
      <c r="AO147" s="16">
        <f>IF(($CB147-SUM($T147:AN147))&gt;=$K147*0.7,$K147*0.7,($CB147-SUM($T147:AN147)))</f>
        <v>0</v>
      </c>
      <c r="AP147" s="16">
        <f>IF(($CB147-SUM($T147:AO147))&gt;=$K147*0.7,$K147*0.7,($CB147-SUM($T147:AO147)))</f>
        <v>0</v>
      </c>
      <c r="AQ147" s="16">
        <f>IF(($CB147-SUM($T147:AP147))&gt;=$K147*0.7,$K147*0.7,($CB147-SUM($T147:AP147)))</f>
        <v>0</v>
      </c>
      <c r="AR147" s="16">
        <f>IF(($CB147-SUM($T147:AQ147))&gt;=$K147*0.7,$K147*0.7,($CB147-SUM($T147:AQ147)))</f>
        <v>0</v>
      </c>
      <c r="AS147" s="16">
        <f>IF(($CB147-SUM($T147:AR147))&gt;=$K147*0.7,$K147*0.7,($CB147-SUM($T147:AR147)))</f>
        <v>0</v>
      </c>
      <c r="AT147" s="16">
        <f>IF(($CB147-SUM($T147:AS147))&gt;=$K147*0.7,$K147*0.7,($CB147-SUM($T147:AS147)))</f>
        <v>0</v>
      </c>
      <c r="AU147" s="16">
        <f>IF(($CB147-SUM($T147:AT147))&gt;=$K147*0.7,$K147*0.7,($CB147-SUM($T147:AT147)))</f>
        <v>0</v>
      </c>
      <c r="AV147" s="16">
        <f>IF(($CB147-SUM($T147:AU147))&gt;=$K147*0.7,$K147*0.7,($CB147-SUM($T147:AU147)))</f>
        <v>0</v>
      </c>
      <c r="AW147" s="182">
        <f t="shared" si="18"/>
        <v>43220</v>
      </c>
      <c r="AX147" s="182">
        <f>IF(LinkRpt!B$4=LinkRpt!B$2,VLOOKUP(LinkRpt!$A143,Rpt,LinkRpt!B$2+1),"")</f>
        <v>43220</v>
      </c>
      <c r="AY147" s="182">
        <f>IF(LinkRpt!C$4=LinkRpt!C$2,VLOOKUP(LinkRpt!$A143,Rpt,LinkRpt!C$2+1),"")</f>
        <v>0</v>
      </c>
      <c r="AZ147" s="182">
        <f>IF(LinkRpt!D$4=LinkRpt!D$2,VLOOKUP(LinkRpt!$A143,Rpt,LinkRpt!D$2+1),"")</f>
        <v>0</v>
      </c>
      <c r="BA147" s="182" t="str">
        <f>IF(LinkRpt!E$4=LinkRpt!E$2,VLOOKUP(LinkRpt!$A143,Rpt,LinkRpt!E$2+1),"")</f>
        <v/>
      </c>
      <c r="BB147" s="182">
        <f>IF(LinkRpt!F$4=LinkRpt!F$2,VLOOKUP(LinkRpt!$A143,Rpt,LinkRpt!F$2+1),"")</f>
        <v>0</v>
      </c>
      <c r="BC147" s="182">
        <f>IF(LinkRpt!G$4=LinkRpt!G$2,VLOOKUP(LinkRpt!$A143,Rpt,LinkRpt!G$2+1),"")</f>
        <v>0</v>
      </c>
      <c r="BD147" s="182">
        <f>IF(LinkRpt!H$4=LinkRpt!H$2,VLOOKUP(LinkRpt!$A143,Rpt,LinkRpt!H$2+1),"")</f>
        <v>0</v>
      </c>
      <c r="BE147" s="182" t="str">
        <f>IF(LinkRpt!I$4=LinkRpt!I$2,VLOOKUP(LinkRpt!$A143,Rpt,LinkRpt!I$2+1),"")</f>
        <v/>
      </c>
      <c r="BF147" s="182" t="str">
        <f>IF(LinkRpt!J$4=LinkRpt!J$2,VLOOKUP(LinkRpt!$A143,Rpt,LinkRpt!J$2+1),"")</f>
        <v/>
      </c>
      <c r="BG147" s="182" t="str">
        <f>IF(LinkRpt!K$4=LinkRpt!K$2,VLOOKUP(LinkRpt!$A143,Rpt,LinkRpt!K$2+1),"")</f>
        <v/>
      </c>
      <c r="BH147" s="182" t="str">
        <f>IF(LinkRpt!L$4=LinkRpt!L$2,VLOOKUP(LinkRpt!$A143,Rpt,LinkRpt!L$2+1),"")</f>
        <v/>
      </c>
      <c r="BI147" s="182" t="str">
        <f>IF(LinkRpt!M$4=LinkRpt!M$2,VLOOKUP(LinkRpt!$A143,Rpt,LinkRpt!M$2+1),"")</f>
        <v/>
      </c>
      <c r="BJ147" s="182" t="str">
        <f>IF(LinkRpt!N$4=LinkRpt!N$2,VLOOKUP(LinkRpt!$A143,Rpt,LinkRpt!N$2+1),"")</f>
        <v/>
      </c>
      <c r="BK147" s="182" t="str">
        <f>IF(LinkRpt!O$4=LinkRpt!O$2,VLOOKUP(LinkRpt!$A143,Rpt,LinkRpt!O$2+1),"")</f>
        <v/>
      </c>
      <c r="BL147" s="182" t="str">
        <f>IF(LinkRpt!P$4=LinkRpt!P$2,VLOOKUP(LinkRpt!$A143,Rpt,LinkRpt!P$2+1),"")</f>
        <v/>
      </c>
      <c r="BM147" s="182" t="str">
        <f>IF(LinkRpt!Q$4=LinkRpt!Q$2,VLOOKUP(LinkRpt!$A143,Rpt,LinkRpt!Q$2+1),"")</f>
        <v/>
      </c>
      <c r="BN147" s="182" t="str">
        <f>IF(LinkRpt!R$4=LinkRpt!R$2,VLOOKUP(LinkRpt!$A143,Rpt,LinkRpt!R$2+1),"")</f>
        <v/>
      </c>
      <c r="BO147" s="182" t="str">
        <f>IF(LinkRpt!S$4=LinkRpt!S$2,VLOOKUP(LinkRpt!$A143,Rpt,LinkRpt!S$2+1),"")</f>
        <v/>
      </c>
      <c r="BP147" s="182" t="str">
        <f>IF(LinkRpt!T$4=LinkRpt!T$2,VLOOKUP(LinkRpt!$A143,Rpt,LinkRpt!T$2+1),"")</f>
        <v/>
      </c>
      <c r="BQ147" s="182" t="str">
        <f>IF(LinkRpt!U$4=LinkRpt!U$2,VLOOKUP(LinkRpt!$A143,Rpt,LinkRpt!U$2+1),"")</f>
        <v/>
      </c>
      <c r="BR147" s="182" t="str">
        <f>IF(LinkRpt!V$4=LinkRpt!V$2,VLOOKUP(LinkRpt!$A143,Rpt,LinkRpt!V$2+1),"")</f>
        <v/>
      </c>
      <c r="BS147" s="182" t="str">
        <f>IF(LinkRpt!W$4=LinkRpt!W$2,VLOOKUP(LinkRpt!$A143,Rpt,LinkRpt!W$2+1),"")</f>
        <v/>
      </c>
      <c r="BT147" s="182" t="str">
        <f>IF(LinkRpt!X$4=LinkRpt!X$2,VLOOKUP(LinkRpt!$A143,Rpt,LinkRpt!X$2+1),"")</f>
        <v/>
      </c>
      <c r="BU147" s="182" t="str">
        <f>IF(LinkRpt!Y$4=LinkRpt!Y$2,VLOOKUP(LinkRpt!$A143,Rpt,LinkRpt!Y$2+1),"")</f>
        <v/>
      </c>
      <c r="BV147" s="182" t="str">
        <f>IF(LinkRpt!Z$4=LinkRpt!Z$2,VLOOKUP(LinkRpt!$A143,Rpt,LinkRpt!Z$2+1),"")</f>
        <v/>
      </c>
      <c r="BW147" s="182" t="str">
        <f>IF(LinkRpt!AA$4=LinkRpt!AA$2,VLOOKUP(LinkRpt!$A143,Rpt,LinkRpt!AA$2+1),"")</f>
        <v/>
      </c>
      <c r="BX147" s="182" t="str">
        <f>IF(LinkRpt!AB$4=LinkRpt!AB$2,VLOOKUP(LinkRpt!$A143,Rpt,LinkRpt!AB$2+1),"")</f>
        <v/>
      </c>
      <c r="BY147" s="182" t="str">
        <f>IF(LinkRpt!AC$4=LinkRpt!AC$2,VLOOKUP(LinkRpt!$A143,Rpt,LinkRpt!AC$2+1),"")</f>
        <v/>
      </c>
      <c r="BZ147" s="182" t="str">
        <f>IF(LinkRpt!AD$4=LinkRpt!AD$2,VLOOKUP(LinkRpt!$A143,Rpt,LinkRpt!AD$2+1),"")</f>
        <v/>
      </c>
      <c r="CA147" s="182" t="str">
        <f>IF(LinkRpt!AE$4=LinkRpt!AE$2,VLOOKUP(LinkRpt!$A143,Rpt,LinkRpt!AE$2+1),"")</f>
        <v/>
      </c>
      <c r="CB147" s="182">
        <f t="shared" si="23"/>
        <v>43220</v>
      </c>
      <c r="CC147" s="15">
        <v>1500</v>
      </c>
      <c r="CD147" s="16">
        <v>1500</v>
      </c>
      <c r="CE147" s="15">
        <v>1000</v>
      </c>
      <c r="CF147" s="16">
        <v>1000</v>
      </c>
      <c r="CG147" s="15">
        <v>5000</v>
      </c>
      <c r="CH147" s="16">
        <v>5000</v>
      </c>
      <c r="CI147" s="15">
        <v>8000</v>
      </c>
      <c r="CJ147" s="16">
        <v>1500</v>
      </c>
      <c r="CK147" s="15"/>
      <c r="CL147" s="16"/>
      <c r="CM147" s="18">
        <v>4620</v>
      </c>
      <c r="CN147" s="90">
        <v>4620</v>
      </c>
      <c r="CO147" s="18">
        <v>4620</v>
      </c>
      <c r="CP147" s="16">
        <v>4620</v>
      </c>
      <c r="CQ147" s="18">
        <v>4620</v>
      </c>
      <c r="CR147" s="16">
        <v>0</v>
      </c>
      <c r="CS147" s="18">
        <v>4620</v>
      </c>
      <c r="CT147" s="16">
        <v>9240</v>
      </c>
      <c r="CU147" s="18">
        <v>4620</v>
      </c>
      <c r="CV147" s="16">
        <v>6500</v>
      </c>
      <c r="CW147" s="18">
        <v>4620</v>
      </c>
      <c r="CX147" s="16"/>
      <c r="CY147" s="18">
        <v>4620</v>
      </c>
      <c r="CZ147" s="16"/>
      <c r="DA147" s="18">
        <v>4620</v>
      </c>
      <c r="DB147" s="16"/>
      <c r="DC147" s="18">
        <v>4620</v>
      </c>
      <c r="DD147" s="16">
        <v>9240</v>
      </c>
      <c r="DE147" s="85"/>
      <c r="DF147" s="16"/>
      <c r="DG147" s="85"/>
      <c r="DH147" s="16"/>
      <c r="DI147" s="85"/>
      <c r="DJ147" s="16"/>
      <c r="DK147" s="82"/>
      <c r="DL147" s="85"/>
      <c r="DM147" s="16"/>
      <c r="DN147" s="85"/>
      <c r="DO147" s="16"/>
      <c r="DP147" s="85"/>
      <c r="DQ147" s="16"/>
      <c r="DR147" s="85"/>
      <c r="DS147" s="16"/>
      <c r="DT147" s="85"/>
      <c r="DU147" s="16"/>
      <c r="DV147" s="85"/>
      <c r="DW147" s="16"/>
      <c r="DX147" s="85"/>
      <c r="DY147" s="16"/>
      <c r="DZ147" s="85"/>
      <c r="EA147" s="16"/>
      <c r="EB147" s="85"/>
      <c r="EC147" s="16"/>
      <c r="ED147" s="85"/>
      <c r="EE147" s="16"/>
      <c r="EF147" s="85"/>
      <c r="EG147" s="16"/>
      <c r="EH147" s="17"/>
      <c r="EI147" s="16"/>
      <c r="EJ147" s="19"/>
      <c r="EK147" s="17"/>
      <c r="EL147" s="16"/>
      <c r="EM147" s="17"/>
      <c r="EN147" s="16"/>
      <c r="EO147" s="17"/>
      <c r="EP147" s="16"/>
      <c r="EQ147" s="17"/>
      <c r="ER147" s="16"/>
      <c r="ES147" s="17"/>
      <c r="ET147" s="16"/>
      <c r="EU147" s="17"/>
      <c r="EV147" s="16"/>
      <c r="EW147" s="15"/>
      <c r="EX147" s="16"/>
      <c r="EY147" s="15"/>
      <c r="EZ147" s="16"/>
      <c r="FA147" s="15"/>
      <c r="FB147" s="16"/>
      <c r="FC147" s="15"/>
      <c r="FD147" s="16"/>
      <c r="FE147" s="15"/>
      <c r="FF147" s="16"/>
      <c r="FG147" s="15"/>
      <c r="FH147" s="16"/>
      <c r="FI147" s="20">
        <f t="shared" si="19"/>
        <v>57080</v>
      </c>
      <c r="FJ147" s="20">
        <f t="shared" si="20"/>
        <v>43220</v>
      </c>
      <c r="FK147" s="21">
        <f t="shared" si="21"/>
        <v>13860</v>
      </c>
      <c r="FL147" s="1" t="str">
        <f t="shared" si="24"/>
        <v/>
      </c>
    </row>
    <row r="148" spans="1:168" ht="25.5" customHeight="1">
      <c r="A148" s="239">
        <v>2200140</v>
      </c>
      <c r="B148" s="25" t="s">
        <v>782</v>
      </c>
      <c r="C148" s="239" t="s">
        <v>783</v>
      </c>
      <c r="D148" s="9" t="s">
        <v>1414</v>
      </c>
      <c r="E148" s="9" t="s">
        <v>1411</v>
      </c>
      <c r="F148" s="83" t="s">
        <v>784</v>
      </c>
      <c r="G148" s="145" t="s">
        <v>383</v>
      </c>
      <c r="H148" s="24" t="s">
        <v>1417</v>
      </c>
      <c r="I148" s="318"/>
      <c r="J148" s="24"/>
      <c r="K148" s="62">
        <v>6200</v>
      </c>
      <c r="L148" s="84" t="s">
        <v>1564</v>
      </c>
      <c r="M148" s="246">
        <f t="shared" si="17"/>
        <v>54560</v>
      </c>
      <c r="N148" s="14">
        <f t="shared" si="22"/>
        <v>6720</v>
      </c>
      <c r="O148" s="15">
        <v>1500</v>
      </c>
      <c r="P148" s="15">
        <v>1000</v>
      </c>
      <c r="Q148" s="15">
        <v>5000</v>
      </c>
      <c r="R148" s="15">
        <v>8000</v>
      </c>
      <c r="S148" s="182"/>
      <c r="T148" s="16">
        <v>1500</v>
      </c>
      <c r="U148" s="16">
        <v>1000</v>
      </c>
      <c r="V148" s="16">
        <v>5000</v>
      </c>
      <c r="W148" s="16">
        <v>8000</v>
      </c>
      <c r="X148" s="182"/>
      <c r="Y148" s="16">
        <f>IF(($CB148-SUM($T148:X148))&gt;=$K148*0.7,$K148*0.7,($CB148-SUM($T148:X148)))</f>
        <v>4340</v>
      </c>
      <c r="Z148" s="16">
        <f>IF(($CB148-SUM($T148:Y148))&gt;=$K148*0.7,$K148*0.7,($CB148-SUM($T148:Y148)))</f>
        <v>4340</v>
      </c>
      <c r="AA148" s="16">
        <f>IF(($CB148-SUM($T148:Z148))&gt;=$K148*0.7,$K148*0.7,($CB148-SUM($T148:Z148)))</f>
        <v>4340</v>
      </c>
      <c r="AB148" s="16">
        <f>IF(($CB148-SUM($T148:AA148))&gt;=$K148*0.7,$K148*0.7,($CB148-SUM($T148:AA148)))</f>
        <v>4340</v>
      </c>
      <c r="AC148" s="16">
        <f>IF(($CB148-SUM($T148:AB148))&gt;=$K148*0.7,$K148*0.7,($CB148-SUM($T148:AB148)))</f>
        <v>4340</v>
      </c>
      <c r="AD148" s="16">
        <f>IF(($CB148-SUM($T148:AC148))&gt;=$K148*0.7,$K148*0.7,($CB148-SUM($T148:AC148)))</f>
        <v>4340</v>
      </c>
      <c r="AE148" s="16">
        <f>IF(($CB148-SUM($T148:AD148))&gt;=$K148*0.7,$K148*0.7,($CB148-SUM($T148:AD148)))</f>
        <v>4340</v>
      </c>
      <c r="AF148" s="16">
        <f>IF(($CB148-SUM($T148:AE148))&gt;=$K148*0.7,$K148*0.7,($CB148-SUM($T148:AE148)))</f>
        <v>1960</v>
      </c>
      <c r="AG148" s="16">
        <f>IF(($CB148-SUM($T148:AF148))&gt;=$K148*0.7,$K148*0.7,($CB148-SUM($T148:AF148)))</f>
        <v>0</v>
      </c>
      <c r="AH148" s="16">
        <f>IF(($CB148-SUM($T148:AG148))&gt;=$K148*0.7,$K148*0.7,($CB148-SUM($T148:AG148)))</f>
        <v>0</v>
      </c>
      <c r="AI148" s="16">
        <f>IF(($CB148-SUM($T148:AH148))&gt;=$K148*0.7,$K148*0.7,($CB148-SUM($T148:AH148)))</f>
        <v>0</v>
      </c>
      <c r="AJ148" s="16">
        <f>IF(($CB148-SUM($T148:AI148))&gt;=$K148*0.7,$K148*0.7,($CB148-SUM($T148:AI148)))</f>
        <v>0</v>
      </c>
      <c r="AK148" s="16">
        <f>IF(($CB148-SUM($T148:AJ148))&gt;=$K148*0.7,$K148*0.7,($CB148-SUM($T148:AJ148)))</f>
        <v>0</v>
      </c>
      <c r="AL148" s="16">
        <f>IF(($CB148-SUM($T148:AK148))&gt;=$K148*0.7,$K148*0.7,($CB148-SUM($T148:AK148)))</f>
        <v>0</v>
      </c>
      <c r="AM148" s="16">
        <f>IF(($CB148-SUM($T148:AL148))&gt;=$K148*0.7,$K148*0.7,($CB148-SUM($T148:AL148)))</f>
        <v>0</v>
      </c>
      <c r="AN148" s="16">
        <f>IF(($CB148-SUM($T148:AM148))&gt;=$K148*0.7,$K148*0.7,($CB148-SUM($T148:AM148)))</f>
        <v>0</v>
      </c>
      <c r="AO148" s="16">
        <f>IF(($CB148-SUM($T148:AN148))&gt;=$K148*0.7,$K148*0.7,($CB148-SUM($T148:AN148)))</f>
        <v>0</v>
      </c>
      <c r="AP148" s="16">
        <f>IF(($CB148-SUM($T148:AO148))&gt;=$K148*0.7,$K148*0.7,($CB148-SUM($T148:AO148)))</f>
        <v>0</v>
      </c>
      <c r="AQ148" s="16">
        <f>IF(($CB148-SUM($T148:AP148))&gt;=$K148*0.7,$K148*0.7,($CB148-SUM($T148:AP148)))</f>
        <v>0</v>
      </c>
      <c r="AR148" s="16">
        <f>IF(($CB148-SUM($T148:AQ148))&gt;=$K148*0.7,$K148*0.7,($CB148-SUM($T148:AQ148)))</f>
        <v>0</v>
      </c>
      <c r="AS148" s="16">
        <f>IF(($CB148-SUM($T148:AR148))&gt;=$K148*0.7,$K148*0.7,($CB148-SUM($T148:AR148)))</f>
        <v>0</v>
      </c>
      <c r="AT148" s="16">
        <f>IF(($CB148-SUM($T148:AS148))&gt;=$K148*0.7,$K148*0.7,($CB148-SUM($T148:AS148)))</f>
        <v>0</v>
      </c>
      <c r="AU148" s="16">
        <f>IF(($CB148-SUM($T148:AT148))&gt;=$K148*0.7,$K148*0.7,($CB148-SUM($T148:AT148)))</f>
        <v>0</v>
      </c>
      <c r="AV148" s="16">
        <f>IF(($CB148-SUM($T148:AU148))&gt;=$K148*0.7,$K148*0.7,($CB148-SUM($T148:AU148)))</f>
        <v>0</v>
      </c>
      <c r="AW148" s="182">
        <f t="shared" si="18"/>
        <v>47840</v>
      </c>
      <c r="AX148" s="182">
        <f>IF(LinkRpt!B$4=LinkRpt!B$2,VLOOKUP(LinkRpt!$A144,Rpt,LinkRpt!B$2+1),"")</f>
        <v>47840</v>
      </c>
      <c r="AY148" s="182">
        <f>IF(LinkRpt!C$4=LinkRpt!C$2,VLOOKUP(LinkRpt!$A144,Rpt,LinkRpt!C$2+1),"")</f>
        <v>0</v>
      </c>
      <c r="AZ148" s="182">
        <f>IF(LinkRpt!D$4=LinkRpt!D$2,VLOOKUP(LinkRpt!$A144,Rpt,LinkRpt!D$2+1),"")</f>
        <v>0</v>
      </c>
      <c r="BA148" s="182" t="str">
        <f>IF(LinkRpt!E$4=LinkRpt!E$2,VLOOKUP(LinkRpt!$A144,Rpt,LinkRpt!E$2+1),"")</f>
        <v/>
      </c>
      <c r="BB148" s="182">
        <f>IF(LinkRpt!F$4=LinkRpt!F$2,VLOOKUP(LinkRpt!$A144,Rpt,LinkRpt!F$2+1),"")</f>
        <v>0</v>
      </c>
      <c r="BC148" s="182">
        <f>IF(LinkRpt!G$4=LinkRpt!G$2,VLOOKUP(LinkRpt!$A144,Rpt,LinkRpt!G$2+1),"")</f>
        <v>0</v>
      </c>
      <c r="BD148" s="182">
        <f>IF(LinkRpt!H$4=LinkRpt!H$2,VLOOKUP(LinkRpt!$A144,Rpt,LinkRpt!H$2+1),"")</f>
        <v>0</v>
      </c>
      <c r="BE148" s="182" t="str">
        <f>IF(LinkRpt!I$4=LinkRpt!I$2,VLOOKUP(LinkRpt!$A144,Rpt,LinkRpt!I$2+1),"")</f>
        <v/>
      </c>
      <c r="BF148" s="182" t="str">
        <f>IF(LinkRpt!J$4=LinkRpt!J$2,VLOOKUP(LinkRpt!$A144,Rpt,LinkRpt!J$2+1),"")</f>
        <v/>
      </c>
      <c r="BG148" s="182" t="str">
        <f>IF(LinkRpt!K$4=LinkRpt!K$2,VLOOKUP(LinkRpt!$A144,Rpt,LinkRpt!K$2+1),"")</f>
        <v/>
      </c>
      <c r="BH148" s="182" t="str">
        <f>IF(LinkRpt!L$4=LinkRpt!L$2,VLOOKUP(LinkRpt!$A144,Rpt,LinkRpt!L$2+1),"")</f>
        <v/>
      </c>
      <c r="BI148" s="182" t="str">
        <f>IF(LinkRpt!M$4=LinkRpt!M$2,VLOOKUP(LinkRpt!$A144,Rpt,LinkRpt!M$2+1),"")</f>
        <v/>
      </c>
      <c r="BJ148" s="182" t="str">
        <f>IF(LinkRpt!N$4=LinkRpt!N$2,VLOOKUP(LinkRpt!$A144,Rpt,LinkRpt!N$2+1),"")</f>
        <v/>
      </c>
      <c r="BK148" s="182" t="str">
        <f>IF(LinkRpt!O$4=LinkRpt!O$2,VLOOKUP(LinkRpt!$A144,Rpt,LinkRpt!O$2+1),"")</f>
        <v/>
      </c>
      <c r="BL148" s="182" t="str">
        <f>IF(LinkRpt!P$4=LinkRpt!P$2,VLOOKUP(LinkRpt!$A144,Rpt,LinkRpt!P$2+1),"")</f>
        <v/>
      </c>
      <c r="BM148" s="182" t="str">
        <f>IF(LinkRpt!Q$4=LinkRpt!Q$2,VLOOKUP(LinkRpt!$A144,Rpt,LinkRpt!Q$2+1),"")</f>
        <v/>
      </c>
      <c r="BN148" s="182" t="str">
        <f>IF(LinkRpt!R$4=LinkRpt!R$2,VLOOKUP(LinkRpt!$A144,Rpt,LinkRpt!R$2+1),"")</f>
        <v/>
      </c>
      <c r="BO148" s="182" t="str">
        <f>IF(LinkRpt!S$4=LinkRpt!S$2,VLOOKUP(LinkRpt!$A144,Rpt,LinkRpt!S$2+1),"")</f>
        <v/>
      </c>
      <c r="BP148" s="182" t="str">
        <f>IF(LinkRpt!T$4=LinkRpt!T$2,VLOOKUP(LinkRpt!$A144,Rpt,LinkRpt!T$2+1),"")</f>
        <v/>
      </c>
      <c r="BQ148" s="182" t="str">
        <f>IF(LinkRpt!U$4=LinkRpt!U$2,VLOOKUP(LinkRpt!$A144,Rpt,LinkRpt!U$2+1),"")</f>
        <v/>
      </c>
      <c r="BR148" s="182" t="str">
        <f>IF(LinkRpt!V$4=LinkRpt!V$2,VLOOKUP(LinkRpt!$A144,Rpt,LinkRpt!V$2+1),"")</f>
        <v/>
      </c>
      <c r="BS148" s="182" t="str">
        <f>IF(LinkRpt!W$4=LinkRpt!W$2,VLOOKUP(LinkRpt!$A144,Rpt,LinkRpt!W$2+1),"")</f>
        <v/>
      </c>
      <c r="BT148" s="182" t="str">
        <f>IF(LinkRpt!X$4=LinkRpt!X$2,VLOOKUP(LinkRpt!$A144,Rpt,LinkRpt!X$2+1),"")</f>
        <v/>
      </c>
      <c r="BU148" s="182" t="str">
        <f>IF(LinkRpt!Y$4=LinkRpt!Y$2,VLOOKUP(LinkRpt!$A144,Rpt,LinkRpt!Y$2+1),"")</f>
        <v/>
      </c>
      <c r="BV148" s="182" t="str">
        <f>IF(LinkRpt!Z$4=LinkRpt!Z$2,VLOOKUP(LinkRpt!$A144,Rpt,LinkRpt!Z$2+1),"")</f>
        <v/>
      </c>
      <c r="BW148" s="182" t="str">
        <f>IF(LinkRpt!AA$4=LinkRpt!AA$2,VLOOKUP(LinkRpt!$A144,Rpt,LinkRpt!AA$2+1),"")</f>
        <v/>
      </c>
      <c r="BX148" s="182" t="str">
        <f>IF(LinkRpt!AB$4=LinkRpt!AB$2,VLOOKUP(LinkRpt!$A144,Rpt,LinkRpt!AB$2+1),"")</f>
        <v/>
      </c>
      <c r="BY148" s="182" t="str">
        <f>IF(LinkRpt!AC$4=LinkRpt!AC$2,VLOOKUP(LinkRpt!$A144,Rpt,LinkRpt!AC$2+1),"")</f>
        <v/>
      </c>
      <c r="BZ148" s="182" t="str">
        <f>IF(LinkRpt!AD$4=LinkRpt!AD$2,VLOOKUP(LinkRpt!$A144,Rpt,LinkRpt!AD$2+1),"")</f>
        <v/>
      </c>
      <c r="CA148" s="182" t="str">
        <f>IF(LinkRpt!AE$4=LinkRpt!AE$2,VLOOKUP(LinkRpt!$A144,Rpt,LinkRpt!AE$2+1),"")</f>
        <v/>
      </c>
      <c r="CB148" s="182">
        <f t="shared" si="23"/>
        <v>47840</v>
      </c>
      <c r="CC148" s="15">
        <v>1500</v>
      </c>
      <c r="CD148" s="16">
        <v>1500</v>
      </c>
      <c r="CE148" s="15">
        <v>1000</v>
      </c>
      <c r="CF148" s="16">
        <v>1000</v>
      </c>
      <c r="CG148" s="15">
        <v>5000</v>
      </c>
      <c r="CH148" s="16">
        <v>5000</v>
      </c>
      <c r="CI148" s="15">
        <v>8000</v>
      </c>
      <c r="CJ148" s="16">
        <v>1500</v>
      </c>
      <c r="CK148" s="15"/>
      <c r="CL148" s="16"/>
      <c r="CM148" s="18">
        <v>4340</v>
      </c>
      <c r="CN148" s="90">
        <v>4620</v>
      </c>
      <c r="CO148" s="18">
        <v>4340</v>
      </c>
      <c r="CP148" s="16">
        <v>4620</v>
      </c>
      <c r="CQ148" s="18">
        <v>4340</v>
      </c>
      <c r="CR148" s="16">
        <v>0</v>
      </c>
      <c r="CS148" s="18">
        <v>4340</v>
      </c>
      <c r="CT148" s="16">
        <v>9240</v>
      </c>
      <c r="CU148" s="18">
        <v>4340</v>
      </c>
      <c r="CV148" s="16">
        <v>6500</v>
      </c>
      <c r="CW148" s="18">
        <v>4340</v>
      </c>
      <c r="CX148" s="16"/>
      <c r="CY148" s="18">
        <v>4340</v>
      </c>
      <c r="CZ148" s="16"/>
      <c r="DA148" s="18">
        <v>4340</v>
      </c>
      <c r="DB148" s="16">
        <v>13860</v>
      </c>
      <c r="DC148" s="18">
        <v>4340</v>
      </c>
      <c r="DD148" s="16"/>
      <c r="DE148" s="85"/>
      <c r="DF148" s="16"/>
      <c r="DG148" s="85"/>
      <c r="DH148" s="16"/>
      <c r="DI148" s="85"/>
      <c r="DJ148" s="16"/>
      <c r="DK148" s="82"/>
      <c r="DL148" s="85"/>
      <c r="DM148" s="16"/>
      <c r="DN148" s="85"/>
      <c r="DO148" s="16"/>
      <c r="DP148" s="85"/>
      <c r="DQ148" s="16"/>
      <c r="DR148" s="85"/>
      <c r="DS148" s="16"/>
      <c r="DT148" s="85"/>
      <c r="DU148" s="16"/>
      <c r="DV148" s="85"/>
      <c r="DW148" s="16"/>
      <c r="DX148" s="85"/>
      <c r="DY148" s="16"/>
      <c r="DZ148" s="85"/>
      <c r="EA148" s="16"/>
      <c r="EB148" s="85"/>
      <c r="EC148" s="16"/>
      <c r="ED148" s="85"/>
      <c r="EE148" s="16"/>
      <c r="EF148" s="85"/>
      <c r="EG148" s="16"/>
      <c r="EH148" s="17"/>
      <c r="EI148" s="16"/>
      <c r="EJ148" s="19"/>
      <c r="EK148" s="17"/>
      <c r="EL148" s="16"/>
      <c r="EM148" s="17"/>
      <c r="EN148" s="16"/>
      <c r="EO148" s="17"/>
      <c r="EP148" s="16"/>
      <c r="EQ148" s="17"/>
      <c r="ER148" s="16"/>
      <c r="ES148" s="17"/>
      <c r="ET148" s="16"/>
      <c r="EU148" s="17"/>
      <c r="EV148" s="16"/>
      <c r="EW148" s="15"/>
      <c r="EX148" s="16"/>
      <c r="EY148" s="15"/>
      <c r="EZ148" s="16"/>
      <c r="FA148" s="15"/>
      <c r="FB148" s="16"/>
      <c r="FC148" s="15"/>
      <c r="FD148" s="16"/>
      <c r="FE148" s="15"/>
      <c r="FF148" s="16"/>
      <c r="FG148" s="15"/>
      <c r="FH148" s="16"/>
      <c r="FI148" s="20">
        <f t="shared" si="19"/>
        <v>54560</v>
      </c>
      <c r="FJ148" s="20">
        <f t="shared" si="20"/>
        <v>47840</v>
      </c>
      <c r="FK148" s="21">
        <f t="shared" si="21"/>
        <v>6720</v>
      </c>
      <c r="FL148" s="1" t="str">
        <f t="shared" si="24"/>
        <v/>
      </c>
    </row>
    <row r="149" spans="1:168" ht="25.5" customHeight="1">
      <c r="A149" s="239">
        <v>2200141</v>
      </c>
      <c r="B149" s="130" t="s">
        <v>233</v>
      </c>
      <c r="C149" s="239" t="s">
        <v>234</v>
      </c>
      <c r="D149" s="9" t="s">
        <v>1414</v>
      </c>
      <c r="E149" s="9" t="s">
        <v>1412</v>
      </c>
      <c r="F149" s="10" t="s">
        <v>235</v>
      </c>
      <c r="G149" s="22"/>
      <c r="H149" s="311" t="s">
        <v>1566</v>
      </c>
      <c r="I149" s="318"/>
      <c r="J149" s="24"/>
      <c r="K149" s="12">
        <v>0</v>
      </c>
      <c r="L149" s="24" t="s">
        <v>1564</v>
      </c>
      <c r="M149" s="246">
        <f t="shared" si="17"/>
        <v>9000</v>
      </c>
      <c r="N149" s="14">
        <f t="shared" si="22"/>
        <v>0</v>
      </c>
      <c r="O149" s="15">
        <v>1500</v>
      </c>
      <c r="P149" s="15">
        <v>1000</v>
      </c>
      <c r="Q149" s="15">
        <v>5000</v>
      </c>
      <c r="R149" s="15">
        <v>1500</v>
      </c>
      <c r="S149" s="182"/>
      <c r="T149" s="16">
        <v>1500</v>
      </c>
      <c r="U149" s="16">
        <v>1000</v>
      </c>
      <c r="V149" s="16">
        <v>5000</v>
      </c>
      <c r="W149" s="16">
        <v>8000</v>
      </c>
      <c r="X149" s="182"/>
      <c r="Y149" s="16">
        <f>IF(($CB149-SUM($T149:X149))&gt;=$K149*0.7,$K149*0.7,($CB149-SUM($T149:X149)))</f>
        <v>-6500</v>
      </c>
      <c r="Z149" s="16">
        <f>IF(($CB149-SUM($T149:Y149))&gt;=$K149*0.7,$K149*0.7,($CB149-SUM($T149:Y149)))</f>
        <v>0</v>
      </c>
      <c r="AA149" s="16">
        <f>IF(($CB149-SUM($T149:Z149))&gt;=$K149*0.7,$K149*0.7,($CB149-SUM($T149:Z149)))</f>
        <v>0</v>
      </c>
      <c r="AB149" s="16">
        <f>IF(($CB149-SUM($T149:AA149))&gt;=$K149*0.7,$K149*0.7,($CB149-SUM($T149:AA149)))</f>
        <v>0</v>
      </c>
      <c r="AC149" s="16">
        <f>IF(($CB149-SUM($T149:AB149))&gt;=$K149*0.7,$K149*0.7,($CB149-SUM($T149:AB149)))</f>
        <v>0</v>
      </c>
      <c r="AD149" s="16">
        <f>IF(($CB149-SUM($T149:AC149))&gt;=$K149*0.7,$K149*0.7,($CB149-SUM($T149:AC149)))</f>
        <v>0</v>
      </c>
      <c r="AE149" s="16">
        <f>IF(($CB149-SUM($T149:AD149))&gt;=$K149*0.7,$K149*0.7,($CB149-SUM($T149:AD149)))</f>
        <v>0</v>
      </c>
      <c r="AF149" s="16">
        <f>IF(($CB149-SUM($T149:AE149))&gt;=$K149*0.7,$K149*0.7,($CB149-SUM($T149:AE149)))</f>
        <v>0</v>
      </c>
      <c r="AG149" s="16">
        <f>IF(($CB149-SUM($T149:AF149))&gt;=$K149*0.7,$K149*0.7,($CB149-SUM($T149:AF149)))</f>
        <v>0</v>
      </c>
      <c r="AH149" s="16">
        <f>IF(($CB149-SUM($T149:AG149))&gt;=$K149*0.7,$K149*0.7,($CB149-SUM($T149:AG149)))</f>
        <v>0</v>
      </c>
      <c r="AI149" s="16">
        <f>IF(($CB149-SUM($T149:AH149))&gt;=$K149*0.7,$K149*0.7,($CB149-SUM($T149:AH149)))</f>
        <v>0</v>
      </c>
      <c r="AJ149" s="16">
        <f>IF(($CB149-SUM($T149:AI149))&gt;=$K149*0.7,$K149*0.7,($CB149-SUM($T149:AI149)))</f>
        <v>0</v>
      </c>
      <c r="AK149" s="16">
        <f>IF(($CB149-SUM($T149:AJ149))&gt;=$K149*0.7,$K149*0.7,($CB149-SUM($T149:AJ149)))</f>
        <v>0</v>
      </c>
      <c r="AL149" s="16">
        <f>IF(($CB149-SUM($T149:AK149))&gt;=$K149*0.7,$K149*0.7,($CB149-SUM($T149:AK149)))</f>
        <v>0</v>
      </c>
      <c r="AM149" s="16">
        <f>IF(($CB149-SUM($T149:AL149))&gt;=$K149*0.7,$K149*0.7,($CB149-SUM($T149:AL149)))</f>
        <v>0</v>
      </c>
      <c r="AN149" s="16">
        <f>IF(($CB149-SUM($T149:AM149))&gt;=$K149*0.7,$K149*0.7,($CB149-SUM($T149:AM149)))</f>
        <v>0</v>
      </c>
      <c r="AO149" s="16">
        <f>IF(($CB149-SUM($T149:AN149))&gt;=$K149*0.7,$K149*0.7,($CB149-SUM($T149:AN149)))</f>
        <v>0</v>
      </c>
      <c r="AP149" s="16">
        <f>IF(($CB149-SUM($T149:AO149))&gt;=$K149*0.7,$K149*0.7,($CB149-SUM($T149:AO149)))</f>
        <v>0</v>
      </c>
      <c r="AQ149" s="16">
        <f>IF(($CB149-SUM($T149:AP149))&gt;=$K149*0.7,$K149*0.7,($CB149-SUM($T149:AP149)))</f>
        <v>0</v>
      </c>
      <c r="AR149" s="16">
        <f>IF(($CB149-SUM($T149:AQ149))&gt;=$K149*0.7,$K149*0.7,($CB149-SUM($T149:AQ149)))</f>
        <v>0</v>
      </c>
      <c r="AS149" s="16">
        <f>IF(($CB149-SUM($T149:AR149))&gt;=$K149*0.7,$K149*0.7,($CB149-SUM($T149:AR149)))</f>
        <v>0</v>
      </c>
      <c r="AT149" s="16">
        <f>IF(($CB149-SUM($T149:AS149))&gt;=$K149*0.7,$K149*0.7,($CB149-SUM($T149:AS149)))</f>
        <v>0</v>
      </c>
      <c r="AU149" s="16">
        <f>IF(($CB149-SUM($T149:AT149))&gt;=$K149*0.7,$K149*0.7,($CB149-SUM($T149:AT149)))</f>
        <v>0</v>
      </c>
      <c r="AV149" s="16">
        <f>IF(($CB149-SUM($T149:AU149))&gt;=$K149*0.7,$K149*0.7,($CB149-SUM($T149:AU149)))</f>
        <v>0</v>
      </c>
      <c r="AW149" s="182">
        <f t="shared" si="18"/>
        <v>9000</v>
      </c>
      <c r="AX149" s="182">
        <f>IF(LinkRpt!B$4=LinkRpt!B$2,VLOOKUP(LinkRpt!$A145,Rpt,LinkRpt!B$2+1),"")</f>
        <v>9000</v>
      </c>
      <c r="AY149" s="182">
        <f>IF(LinkRpt!C$4=LinkRpt!C$2,VLOOKUP(LinkRpt!$A145,Rpt,LinkRpt!C$2+1),"")</f>
        <v>0</v>
      </c>
      <c r="AZ149" s="182">
        <f>IF(LinkRpt!D$4=LinkRpt!D$2,VLOOKUP(LinkRpt!$A145,Rpt,LinkRpt!D$2+1),"")</f>
        <v>0</v>
      </c>
      <c r="BA149" s="182" t="str">
        <f>IF(LinkRpt!E$4=LinkRpt!E$2,VLOOKUP(LinkRpt!$A145,Rpt,LinkRpt!E$2+1),"")</f>
        <v/>
      </c>
      <c r="BB149" s="182">
        <f>IF(LinkRpt!F$4=LinkRpt!F$2,VLOOKUP(LinkRpt!$A145,Rpt,LinkRpt!F$2+1),"")</f>
        <v>0</v>
      </c>
      <c r="BC149" s="182">
        <f>IF(LinkRpt!G$4=LinkRpt!G$2,VLOOKUP(LinkRpt!$A145,Rpt,LinkRpt!G$2+1),"")</f>
        <v>0</v>
      </c>
      <c r="BD149" s="182">
        <f>IF(LinkRpt!H$4=LinkRpt!H$2,VLOOKUP(LinkRpt!$A145,Rpt,LinkRpt!H$2+1),"")</f>
        <v>0</v>
      </c>
      <c r="BE149" s="182" t="str">
        <f>IF(LinkRpt!I$4=LinkRpt!I$2,VLOOKUP(LinkRpt!$A145,Rpt,LinkRpt!I$2+1),"")</f>
        <v/>
      </c>
      <c r="BF149" s="182" t="str">
        <f>IF(LinkRpt!J$4=LinkRpt!J$2,VLOOKUP(LinkRpt!$A145,Rpt,LinkRpt!J$2+1),"")</f>
        <v/>
      </c>
      <c r="BG149" s="182" t="str">
        <f>IF(LinkRpt!K$4=LinkRpt!K$2,VLOOKUP(LinkRpt!$A145,Rpt,LinkRpt!K$2+1),"")</f>
        <v/>
      </c>
      <c r="BH149" s="182" t="str">
        <f>IF(LinkRpt!L$4=LinkRpt!L$2,VLOOKUP(LinkRpt!$A145,Rpt,LinkRpt!L$2+1),"")</f>
        <v/>
      </c>
      <c r="BI149" s="182" t="str">
        <f>IF(LinkRpt!M$4=LinkRpt!M$2,VLOOKUP(LinkRpt!$A145,Rpt,LinkRpt!M$2+1),"")</f>
        <v/>
      </c>
      <c r="BJ149" s="182" t="str">
        <f>IF(LinkRpt!N$4=LinkRpt!N$2,VLOOKUP(LinkRpt!$A145,Rpt,LinkRpt!N$2+1),"")</f>
        <v/>
      </c>
      <c r="BK149" s="182" t="str">
        <f>IF(LinkRpt!O$4=LinkRpt!O$2,VLOOKUP(LinkRpt!$A145,Rpt,LinkRpt!O$2+1),"")</f>
        <v/>
      </c>
      <c r="BL149" s="182" t="str">
        <f>IF(LinkRpt!P$4=LinkRpt!P$2,VLOOKUP(LinkRpt!$A145,Rpt,LinkRpt!P$2+1),"")</f>
        <v/>
      </c>
      <c r="BM149" s="182" t="str">
        <f>IF(LinkRpt!Q$4=LinkRpt!Q$2,VLOOKUP(LinkRpt!$A145,Rpt,LinkRpt!Q$2+1),"")</f>
        <v/>
      </c>
      <c r="BN149" s="182" t="str">
        <f>IF(LinkRpt!R$4=LinkRpt!R$2,VLOOKUP(LinkRpt!$A145,Rpt,LinkRpt!R$2+1),"")</f>
        <v/>
      </c>
      <c r="BO149" s="182" t="str">
        <f>IF(LinkRpt!S$4=LinkRpt!S$2,VLOOKUP(LinkRpt!$A145,Rpt,LinkRpt!S$2+1),"")</f>
        <v/>
      </c>
      <c r="BP149" s="182" t="str">
        <f>IF(LinkRpt!T$4=LinkRpt!T$2,VLOOKUP(LinkRpt!$A145,Rpt,LinkRpt!T$2+1),"")</f>
        <v/>
      </c>
      <c r="BQ149" s="182" t="str">
        <f>IF(LinkRpt!U$4=LinkRpt!U$2,VLOOKUP(LinkRpt!$A145,Rpt,LinkRpt!U$2+1),"")</f>
        <v/>
      </c>
      <c r="BR149" s="182" t="str">
        <f>IF(LinkRpt!V$4=LinkRpt!V$2,VLOOKUP(LinkRpt!$A145,Rpt,LinkRpt!V$2+1),"")</f>
        <v/>
      </c>
      <c r="BS149" s="182" t="str">
        <f>IF(LinkRpt!W$4=LinkRpt!W$2,VLOOKUP(LinkRpt!$A145,Rpt,LinkRpt!W$2+1),"")</f>
        <v/>
      </c>
      <c r="BT149" s="182" t="str">
        <f>IF(LinkRpt!X$4=LinkRpt!X$2,VLOOKUP(LinkRpt!$A145,Rpt,LinkRpt!X$2+1),"")</f>
        <v/>
      </c>
      <c r="BU149" s="182" t="str">
        <f>IF(LinkRpt!Y$4=LinkRpt!Y$2,VLOOKUP(LinkRpt!$A145,Rpt,LinkRpt!Y$2+1),"")</f>
        <v/>
      </c>
      <c r="BV149" s="182" t="str">
        <f>IF(LinkRpt!Z$4=LinkRpt!Z$2,VLOOKUP(LinkRpt!$A145,Rpt,LinkRpt!Z$2+1),"")</f>
        <v/>
      </c>
      <c r="BW149" s="182" t="str">
        <f>IF(LinkRpt!AA$4=LinkRpt!AA$2,VLOOKUP(LinkRpt!$A145,Rpt,LinkRpt!AA$2+1),"")</f>
        <v/>
      </c>
      <c r="BX149" s="182" t="str">
        <f>IF(LinkRpt!AB$4=LinkRpt!AB$2,VLOOKUP(LinkRpt!$A145,Rpt,LinkRpt!AB$2+1),"")</f>
        <v/>
      </c>
      <c r="BY149" s="182" t="str">
        <f>IF(LinkRpt!AC$4=LinkRpt!AC$2,VLOOKUP(LinkRpt!$A145,Rpt,LinkRpt!AC$2+1),"")</f>
        <v/>
      </c>
      <c r="BZ149" s="182" t="str">
        <f>IF(LinkRpt!AD$4=LinkRpt!AD$2,VLOOKUP(LinkRpt!$A145,Rpt,LinkRpt!AD$2+1),"")</f>
        <v/>
      </c>
      <c r="CA149" s="182" t="str">
        <f>IF(LinkRpt!AE$4=LinkRpt!AE$2,VLOOKUP(LinkRpt!$A145,Rpt,LinkRpt!AE$2+1),"")</f>
        <v/>
      </c>
      <c r="CB149" s="182">
        <f t="shared" si="23"/>
        <v>9000</v>
      </c>
      <c r="CC149" s="15">
        <v>1500</v>
      </c>
      <c r="CD149" s="16">
        <v>1500</v>
      </c>
      <c r="CE149" s="15">
        <v>1000</v>
      </c>
      <c r="CF149" s="16">
        <v>1000</v>
      </c>
      <c r="CG149" s="15">
        <v>5000</v>
      </c>
      <c r="CH149" s="16">
        <v>5000</v>
      </c>
      <c r="CI149" s="15">
        <v>1500</v>
      </c>
      <c r="CJ149" s="16">
        <v>1500</v>
      </c>
      <c r="CK149" s="17"/>
      <c r="CL149" s="16"/>
      <c r="CM149" s="15"/>
      <c r="CN149" s="16"/>
      <c r="CO149" s="18"/>
      <c r="CP149" s="16"/>
      <c r="CQ149" s="18"/>
      <c r="CR149" s="16"/>
      <c r="CS149" s="18"/>
      <c r="CT149" s="16"/>
      <c r="CU149" s="18"/>
      <c r="CV149" s="16"/>
      <c r="CW149" s="18"/>
      <c r="CX149" s="16"/>
      <c r="CY149" s="18"/>
      <c r="CZ149" s="16"/>
      <c r="DA149" s="18"/>
      <c r="DB149" s="16"/>
      <c r="DC149" s="18"/>
      <c r="DD149" s="16"/>
      <c r="DE149" s="18"/>
      <c r="DF149" s="16"/>
      <c r="DG149" s="17"/>
      <c r="DH149" s="16"/>
      <c r="DI149" s="17"/>
      <c r="DJ149" s="16"/>
      <c r="DK149" s="82"/>
      <c r="DL149" s="85"/>
      <c r="DM149" s="16"/>
      <c r="DN149" s="85"/>
      <c r="DO149" s="16"/>
      <c r="DP149" s="85"/>
      <c r="DQ149" s="16"/>
      <c r="DR149" s="85"/>
      <c r="DS149" s="16"/>
      <c r="DT149" s="85"/>
      <c r="DU149" s="16"/>
      <c r="DV149" s="85"/>
      <c r="DW149" s="16"/>
      <c r="DX149" s="85"/>
      <c r="DY149" s="16"/>
      <c r="DZ149" s="85"/>
      <c r="EA149" s="16"/>
      <c r="EB149" s="85"/>
      <c r="EC149" s="16"/>
      <c r="ED149" s="85"/>
      <c r="EE149" s="16"/>
      <c r="EF149" s="85"/>
      <c r="EG149" s="16"/>
      <c r="EH149" s="17"/>
      <c r="EI149" s="16"/>
      <c r="EJ149" s="19"/>
      <c r="EK149" s="17"/>
      <c r="EL149" s="16"/>
      <c r="EM149" s="17"/>
      <c r="EN149" s="16"/>
      <c r="EO149" s="17"/>
      <c r="EP149" s="16"/>
      <c r="EQ149" s="17"/>
      <c r="ER149" s="16"/>
      <c r="ES149" s="17"/>
      <c r="ET149" s="16"/>
      <c r="EU149" s="17"/>
      <c r="EV149" s="16"/>
      <c r="EW149" s="15"/>
      <c r="EX149" s="16"/>
      <c r="EY149" s="15"/>
      <c r="EZ149" s="16"/>
      <c r="FA149" s="15"/>
      <c r="FB149" s="16"/>
      <c r="FC149" s="15"/>
      <c r="FD149" s="16"/>
      <c r="FE149" s="15"/>
      <c r="FF149" s="16"/>
      <c r="FG149" s="15"/>
      <c r="FH149" s="16"/>
      <c r="FI149" s="20">
        <f t="shared" si="19"/>
        <v>9000</v>
      </c>
      <c r="FJ149" s="20">
        <f t="shared" si="20"/>
        <v>9000</v>
      </c>
      <c r="FK149" s="21">
        <f t="shared" si="21"/>
        <v>0</v>
      </c>
      <c r="FL149" s="1" t="str">
        <f t="shared" si="24"/>
        <v/>
      </c>
    </row>
    <row r="150" spans="1:168" ht="25.5" customHeight="1">
      <c r="A150" s="239">
        <v>2200142</v>
      </c>
      <c r="B150" s="25" t="s">
        <v>785</v>
      </c>
      <c r="C150" s="239" t="s">
        <v>786</v>
      </c>
      <c r="D150" s="9" t="s">
        <v>1414</v>
      </c>
      <c r="E150" s="9" t="s">
        <v>1411</v>
      </c>
      <c r="F150" s="83" t="s">
        <v>787</v>
      </c>
      <c r="G150" s="22"/>
      <c r="H150" s="84"/>
      <c r="I150" s="318"/>
      <c r="J150" s="84"/>
      <c r="K150" s="62">
        <v>6600</v>
      </c>
      <c r="L150" s="84" t="s">
        <v>1564</v>
      </c>
      <c r="M150" s="246">
        <f t="shared" si="17"/>
        <v>57080</v>
      </c>
      <c r="N150" s="14">
        <f t="shared" si="22"/>
        <v>0</v>
      </c>
      <c r="O150" s="15">
        <v>1500</v>
      </c>
      <c r="P150" s="15">
        <v>1000</v>
      </c>
      <c r="Q150" s="15">
        <v>5000</v>
      </c>
      <c r="R150" s="15">
        <v>8000</v>
      </c>
      <c r="S150" s="182"/>
      <c r="T150" s="16">
        <v>1500</v>
      </c>
      <c r="U150" s="16">
        <v>1000</v>
      </c>
      <c r="V150" s="16">
        <v>5000</v>
      </c>
      <c r="W150" s="16">
        <v>8000</v>
      </c>
      <c r="X150" s="182"/>
      <c r="Y150" s="16">
        <f>IF(($CB150-SUM($T150:X150))&gt;=$K150*0.7,$K150*0.7,($CB150-SUM($T150:X150)))</f>
        <v>4620</v>
      </c>
      <c r="Z150" s="16">
        <f>IF(($CB150-SUM($T150:Y150))&gt;=$K150*0.7,$K150*0.7,($CB150-SUM($T150:Y150)))</f>
        <v>4620</v>
      </c>
      <c r="AA150" s="16">
        <f>IF(($CB150-SUM($T150:Z150))&gt;=$K150*0.7,$K150*0.7,($CB150-SUM($T150:Z150)))</f>
        <v>4620</v>
      </c>
      <c r="AB150" s="16">
        <f>IF(($CB150-SUM($T150:AA150))&gt;=$K150*0.7,$K150*0.7,($CB150-SUM($T150:AA150)))</f>
        <v>4620</v>
      </c>
      <c r="AC150" s="16">
        <f>IF(($CB150-SUM($T150:AB150))&gt;=$K150*0.7,$K150*0.7,($CB150-SUM($T150:AB150)))</f>
        <v>4620</v>
      </c>
      <c r="AD150" s="16">
        <f>IF(($CB150-SUM($T150:AC150))&gt;=$K150*0.7,$K150*0.7,($CB150-SUM($T150:AC150)))</f>
        <v>4620</v>
      </c>
      <c r="AE150" s="16">
        <f>IF(($CB150-SUM($T150:AD150))&gt;=$K150*0.7,$K150*0.7,($CB150-SUM($T150:AD150)))</f>
        <v>4620</v>
      </c>
      <c r="AF150" s="16">
        <f>IF(($CB150-SUM($T150:AE150))&gt;=$K150*0.7,$K150*0.7,($CB150-SUM($T150:AE150)))</f>
        <v>4620</v>
      </c>
      <c r="AG150" s="16">
        <f>IF(($CB150-SUM($T150:AF150))&gt;=$K150*0.7,$K150*0.7,($CB150-SUM($T150:AF150)))</f>
        <v>4620</v>
      </c>
      <c r="AH150" s="16">
        <f>IF(($CB150-SUM($T150:AG150))&gt;=$K150*0.7,$K150*0.7,($CB150-SUM($T150:AG150)))</f>
        <v>0</v>
      </c>
      <c r="AI150" s="16">
        <f>IF(($CB150-SUM($T150:AH150))&gt;=$K150*0.7,$K150*0.7,($CB150-SUM($T150:AH150)))</f>
        <v>0</v>
      </c>
      <c r="AJ150" s="16">
        <f>IF(($CB150-SUM($T150:AI150))&gt;=$K150*0.7,$K150*0.7,($CB150-SUM($T150:AI150)))</f>
        <v>0</v>
      </c>
      <c r="AK150" s="16">
        <f>IF(($CB150-SUM($T150:AJ150))&gt;=$K150*0.7,$K150*0.7,($CB150-SUM($T150:AJ150)))</f>
        <v>0</v>
      </c>
      <c r="AL150" s="16">
        <f>IF(($CB150-SUM($T150:AK150))&gt;=$K150*0.7,$K150*0.7,($CB150-SUM($T150:AK150)))</f>
        <v>0</v>
      </c>
      <c r="AM150" s="16">
        <f>IF(($CB150-SUM($T150:AL150))&gt;=$K150*0.7,$K150*0.7,($CB150-SUM($T150:AL150)))</f>
        <v>0</v>
      </c>
      <c r="AN150" s="16">
        <f>IF(($CB150-SUM($T150:AM150))&gt;=$K150*0.7,$K150*0.7,($CB150-SUM($T150:AM150)))</f>
        <v>0</v>
      </c>
      <c r="AO150" s="16">
        <f>IF(($CB150-SUM($T150:AN150))&gt;=$K150*0.7,$K150*0.7,($CB150-SUM($T150:AN150)))</f>
        <v>0</v>
      </c>
      <c r="AP150" s="16">
        <f>IF(($CB150-SUM($T150:AO150))&gt;=$K150*0.7,$K150*0.7,($CB150-SUM($T150:AO150)))</f>
        <v>0</v>
      </c>
      <c r="AQ150" s="16">
        <f>IF(($CB150-SUM($T150:AP150))&gt;=$K150*0.7,$K150*0.7,($CB150-SUM($T150:AP150)))</f>
        <v>0</v>
      </c>
      <c r="AR150" s="16">
        <f>IF(($CB150-SUM($T150:AQ150))&gt;=$K150*0.7,$K150*0.7,($CB150-SUM($T150:AQ150)))</f>
        <v>0</v>
      </c>
      <c r="AS150" s="16">
        <f>IF(($CB150-SUM($T150:AR150))&gt;=$K150*0.7,$K150*0.7,($CB150-SUM($T150:AR150)))</f>
        <v>0</v>
      </c>
      <c r="AT150" s="16">
        <f>IF(($CB150-SUM($T150:AS150))&gt;=$K150*0.7,$K150*0.7,($CB150-SUM($T150:AS150)))</f>
        <v>0</v>
      </c>
      <c r="AU150" s="16">
        <f>IF(($CB150-SUM($T150:AT150))&gt;=$K150*0.7,$K150*0.7,($CB150-SUM($T150:AT150)))</f>
        <v>0</v>
      </c>
      <c r="AV150" s="16">
        <f>IF(($CB150-SUM($T150:AU150))&gt;=$K150*0.7,$K150*0.7,($CB150-SUM($T150:AU150)))</f>
        <v>0</v>
      </c>
      <c r="AW150" s="182">
        <f t="shared" si="18"/>
        <v>57080</v>
      </c>
      <c r="AX150" s="182">
        <f>IF(LinkRpt!B$4=LinkRpt!B$2,VLOOKUP(LinkRpt!$A146,Rpt,LinkRpt!B$2+1),"")</f>
        <v>57080</v>
      </c>
      <c r="AY150" s="182">
        <f>IF(LinkRpt!C$4=LinkRpt!C$2,VLOOKUP(LinkRpt!$A146,Rpt,LinkRpt!C$2+1),"")</f>
        <v>0</v>
      </c>
      <c r="AZ150" s="182">
        <f>IF(LinkRpt!D$4=LinkRpt!D$2,VLOOKUP(LinkRpt!$A146,Rpt,LinkRpt!D$2+1),"")</f>
        <v>0</v>
      </c>
      <c r="BA150" s="182" t="str">
        <f>IF(LinkRpt!E$4=LinkRpt!E$2,VLOOKUP(LinkRpt!$A146,Rpt,LinkRpt!E$2+1),"")</f>
        <v/>
      </c>
      <c r="BB150" s="182">
        <f>IF(LinkRpt!F$4=LinkRpt!F$2,VLOOKUP(LinkRpt!$A146,Rpt,LinkRpt!F$2+1),"")</f>
        <v>0</v>
      </c>
      <c r="BC150" s="182">
        <f>IF(LinkRpt!G$4=LinkRpt!G$2,VLOOKUP(LinkRpt!$A146,Rpt,LinkRpt!G$2+1),"")</f>
        <v>0</v>
      </c>
      <c r="BD150" s="182">
        <f>IF(LinkRpt!H$4=LinkRpt!H$2,VLOOKUP(LinkRpt!$A146,Rpt,LinkRpt!H$2+1),"")</f>
        <v>0</v>
      </c>
      <c r="BE150" s="182" t="str">
        <f>IF(LinkRpt!I$4=LinkRpt!I$2,VLOOKUP(LinkRpt!$A146,Rpt,LinkRpt!I$2+1),"")</f>
        <v/>
      </c>
      <c r="BF150" s="182" t="str">
        <f>IF(LinkRpt!J$4=LinkRpt!J$2,VLOOKUP(LinkRpt!$A146,Rpt,LinkRpt!J$2+1),"")</f>
        <v/>
      </c>
      <c r="BG150" s="182" t="str">
        <f>IF(LinkRpt!K$4=LinkRpt!K$2,VLOOKUP(LinkRpt!$A146,Rpt,LinkRpt!K$2+1),"")</f>
        <v/>
      </c>
      <c r="BH150" s="182" t="str">
        <f>IF(LinkRpt!L$4=LinkRpt!L$2,VLOOKUP(LinkRpt!$A146,Rpt,LinkRpt!L$2+1),"")</f>
        <v/>
      </c>
      <c r="BI150" s="182" t="str">
        <f>IF(LinkRpt!M$4=LinkRpt!M$2,VLOOKUP(LinkRpt!$A146,Rpt,LinkRpt!M$2+1),"")</f>
        <v/>
      </c>
      <c r="BJ150" s="182" t="str">
        <f>IF(LinkRpt!N$4=LinkRpt!N$2,VLOOKUP(LinkRpt!$A146,Rpt,LinkRpt!N$2+1),"")</f>
        <v/>
      </c>
      <c r="BK150" s="182" t="str">
        <f>IF(LinkRpt!O$4=LinkRpt!O$2,VLOOKUP(LinkRpt!$A146,Rpt,LinkRpt!O$2+1),"")</f>
        <v/>
      </c>
      <c r="BL150" s="182" t="str">
        <f>IF(LinkRpt!P$4=LinkRpt!P$2,VLOOKUP(LinkRpt!$A146,Rpt,LinkRpt!P$2+1),"")</f>
        <v/>
      </c>
      <c r="BM150" s="182" t="str">
        <f>IF(LinkRpt!Q$4=LinkRpt!Q$2,VLOOKUP(LinkRpt!$A146,Rpt,LinkRpt!Q$2+1),"")</f>
        <v/>
      </c>
      <c r="BN150" s="182" t="str">
        <f>IF(LinkRpt!R$4=LinkRpt!R$2,VLOOKUP(LinkRpt!$A146,Rpt,LinkRpt!R$2+1),"")</f>
        <v/>
      </c>
      <c r="BO150" s="182" t="str">
        <f>IF(LinkRpt!S$4=LinkRpt!S$2,VLOOKUP(LinkRpt!$A146,Rpt,LinkRpt!S$2+1),"")</f>
        <v/>
      </c>
      <c r="BP150" s="182" t="str">
        <f>IF(LinkRpt!T$4=LinkRpt!T$2,VLOOKUP(LinkRpt!$A146,Rpt,LinkRpt!T$2+1),"")</f>
        <v/>
      </c>
      <c r="BQ150" s="182" t="str">
        <f>IF(LinkRpt!U$4=LinkRpt!U$2,VLOOKUP(LinkRpt!$A146,Rpt,LinkRpt!U$2+1),"")</f>
        <v/>
      </c>
      <c r="BR150" s="182" t="str">
        <f>IF(LinkRpt!V$4=LinkRpt!V$2,VLOOKUP(LinkRpt!$A146,Rpt,LinkRpt!V$2+1),"")</f>
        <v/>
      </c>
      <c r="BS150" s="182" t="str">
        <f>IF(LinkRpt!W$4=LinkRpt!W$2,VLOOKUP(LinkRpt!$A146,Rpt,LinkRpt!W$2+1),"")</f>
        <v/>
      </c>
      <c r="BT150" s="182" t="str">
        <f>IF(LinkRpt!X$4=LinkRpt!X$2,VLOOKUP(LinkRpt!$A146,Rpt,LinkRpt!X$2+1),"")</f>
        <v/>
      </c>
      <c r="BU150" s="182" t="str">
        <f>IF(LinkRpt!Y$4=LinkRpt!Y$2,VLOOKUP(LinkRpt!$A146,Rpt,LinkRpt!Y$2+1),"")</f>
        <v/>
      </c>
      <c r="BV150" s="182" t="str">
        <f>IF(LinkRpt!Z$4=LinkRpt!Z$2,VLOOKUP(LinkRpt!$A146,Rpt,LinkRpt!Z$2+1),"")</f>
        <v/>
      </c>
      <c r="BW150" s="182" t="str">
        <f>IF(LinkRpt!AA$4=LinkRpt!AA$2,VLOOKUP(LinkRpt!$A146,Rpt,LinkRpt!AA$2+1),"")</f>
        <v/>
      </c>
      <c r="BX150" s="182" t="str">
        <f>IF(LinkRpt!AB$4=LinkRpt!AB$2,VLOOKUP(LinkRpt!$A146,Rpt,LinkRpt!AB$2+1),"")</f>
        <v/>
      </c>
      <c r="BY150" s="182" t="str">
        <f>IF(LinkRpt!AC$4=LinkRpt!AC$2,VLOOKUP(LinkRpt!$A146,Rpt,LinkRpt!AC$2+1),"")</f>
        <v/>
      </c>
      <c r="BZ150" s="182" t="str">
        <f>IF(LinkRpt!AD$4=LinkRpt!AD$2,VLOOKUP(LinkRpt!$A146,Rpt,LinkRpt!AD$2+1),"")</f>
        <v/>
      </c>
      <c r="CA150" s="182" t="str">
        <f>IF(LinkRpt!AE$4=LinkRpt!AE$2,VLOOKUP(LinkRpt!$A146,Rpt,LinkRpt!AE$2+1),"")</f>
        <v/>
      </c>
      <c r="CB150" s="182">
        <f t="shared" si="23"/>
        <v>57080</v>
      </c>
      <c r="CC150" s="15">
        <v>1500</v>
      </c>
      <c r="CD150" s="16">
        <v>1500</v>
      </c>
      <c r="CE150" s="15">
        <v>1000</v>
      </c>
      <c r="CF150" s="16">
        <v>1000</v>
      </c>
      <c r="CG150" s="15">
        <v>5000</v>
      </c>
      <c r="CH150" s="16">
        <v>5000</v>
      </c>
      <c r="CI150" s="15">
        <v>8000</v>
      </c>
      <c r="CJ150" s="16">
        <f>1500+0</f>
        <v>1500</v>
      </c>
      <c r="CK150" s="15"/>
      <c r="CL150" s="16"/>
      <c r="CM150" s="18">
        <v>4620</v>
      </c>
      <c r="CN150" s="16">
        <v>0</v>
      </c>
      <c r="CO150" s="18">
        <v>4620</v>
      </c>
      <c r="CP150" s="16">
        <v>0</v>
      </c>
      <c r="CQ150" s="18">
        <v>4620</v>
      </c>
      <c r="CR150" s="16">
        <v>0</v>
      </c>
      <c r="CS150" s="18">
        <v>4620</v>
      </c>
      <c r="CT150" s="16">
        <v>24980</v>
      </c>
      <c r="CU150" s="18">
        <v>4620</v>
      </c>
      <c r="CV150" s="16"/>
      <c r="CW150" s="18">
        <v>4620</v>
      </c>
      <c r="CX150" s="16"/>
      <c r="CY150" s="18">
        <v>4620</v>
      </c>
      <c r="CZ150" s="16"/>
      <c r="DA150" s="18">
        <v>4620</v>
      </c>
      <c r="DB150" s="16"/>
      <c r="DC150" s="18">
        <v>4620</v>
      </c>
      <c r="DD150" s="16">
        <v>23100</v>
      </c>
      <c r="DE150" s="85"/>
      <c r="DF150" s="16"/>
      <c r="DG150" s="85"/>
      <c r="DH150" s="16"/>
      <c r="DI150" s="85"/>
      <c r="DJ150" s="16"/>
      <c r="DK150" s="82"/>
      <c r="DL150" s="85"/>
      <c r="DM150" s="16"/>
      <c r="DN150" s="85"/>
      <c r="DO150" s="16"/>
      <c r="DP150" s="85"/>
      <c r="DQ150" s="16"/>
      <c r="DR150" s="85"/>
      <c r="DS150" s="16"/>
      <c r="DT150" s="85"/>
      <c r="DU150" s="16"/>
      <c r="DV150" s="85"/>
      <c r="DW150" s="16"/>
      <c r="DX150" s="85"/>
      <c r="DY150" s="16"/>
      <c r="DZ150" s="85"/>
      <c r="EA150" s="16"/>
      <c r="EB150" s="111"/>
      <c r="EC150" s="46"/>
      <c r="ED150" s="111"/>
      <c r="EE150" s="46"/>
      <c r="EF150" s="85"/>
      <c r="EG150" s="16"/>
      <c r="EH150" s="17"/>
      <c r="EI150" s="16"/>
      <c r="EJ150" s="19"/>
      <c r="EK150" s="17"/>
      <c r="EL150" s="16"/>
      <c r="EM150" s="17"/>
      <c r="EN150" s="16"/>
      <c r="EO150" s="17"/>
      <c r="EP150" s="16"/>
      <c r="EQ150" s="17"/>
      <c r="ER150" s="16"/>
      <c r="ES150" s="17"/>
      <c r="ET150" s="16"/>
      <c r="EU150" s="17"/>
      <c r="EV150" s="16"/>
      <c r="EW150" s="15"/>
      <c r="EX150" s="16"/>
      <c r="EY150" s="15"/>
      <c r="EZ150" s="16"/>
      <c r="FA150" s="15"/>
      <c r="FB150" s="16"/>
      <c r="FC150" s="15"/>
      <c r="FD150" s="16"/>
      <c r="FE150" s="15"/>
      <c r="FF150" s="16"/>
      <c r="FG150" s="15"/>
      <c r="FH150" s="16"/>
      <c r="FI150" s="20">
        <f t="shared" si="19"/>
        <v>57080</v>
      </c>
      <c r="FJ150" s="20">
        <f t="shared" si="20"/>
        <v>57080</v>
      </c>
      <c r="FK150" s="21">
        <f t="shared" si="21"/>
        <v>0</v>
      </c>
      <c r="FL150" s="1" t="str">
        <f t="shared" si="24"/>
        <v/>
      </c>
    </row>
    <row r="151" spans="1:168" ht="25.5" customHeight="1">
      <c r="A151" s="239">
        <v>2200143</v>
      </c>
      <c r="B151" s="25" t="s">
        <v>236</v>
      </c>
      <c r="C151" s="239" t="s">
        <v>237</v>
      </c>
      <c r="D151" s="9" t="s">
        <v>1414</v>
      </c>
      <c r="E151" s="9" t="s">
        <v>1412</v>
      </c>
      <c r="F151" s="10" t="s">
        <v>238</v>
      </c>
      <c r="G151" s="142"/>
      <c r="H151" s="24"/>
      <c r="I151" s="318"/>
      <c r="J151" s="24"/>
      <c r="K151" s="12">
        <v>6600</v>
      </c>
      <c r="L151" s="24" t="s">
        <v>1564</v>
      </c>
      <c r="M151" s="246">
        <f t="shared" si="17"/>
        <v>57080</v>
      </c>
      <c r="N151" s="14">
        <f t="shared" si="22"/>
        <v>0</v>
      </c>
      <c r="O151" s="15">
        <v>1500</v>
      </c>
      <c r="P151" s="15">
        <v>1000</v>
      </c>
      <c r="Q151" s="15">
        <v>5000</v>
      </c>
      <c r="R151" s="15">
        <v>8000</v>
      </c>
      <c r="S151" s="182"/>
      <c r="T151" s="16">
        <v>1500</v>
      </c>
      <c r="U151" s="16">
        <v>1000</v>
      </c>
      <c r="V151" s="16">
        <v>5000</v>
      </c>
      <c r="W151" s="16">
        <v>8000</v>
      </c>
      <c r="X151" s="182"/>
      <c r="Y151" s="16">
        <f>IF(($CB151-SUM($T151:X151))&gt;=$K151*0.7,$K151*0.7,($CB151-SUM($T151:X151)))</f>
        <v>4620</v>
      </c>
      <c r="Z151" s="16">
        <f>IF(($CB151-SUM($T151:Y151))&gt;=$K151*0.7,$K151*0.7,($CB151-SUM($T151:Y151)))</f>
        <v>4620</v>
      </c>
      <c r="AA151" s="16">
        <f>IF(($CB151-SUM($T151:Z151))&gt;=$K151*0.7,$K151*0.7,($CB151-SUM($T151:Z151)))</f>
        <v>4620</v>
      </c>
      <c r="AB151" s="16">
        <f>IF(($CB151-SUM($T151:AA151))&gt;=$K151*0.7,$K151*0.7,($CB151-SUM($T151:AA151)))</f>
        <v>4620</v>
      </c>
      <c r="AC151" s="16">
        <f>IF(($CB151-SUM($T151:AB151))&gt;=$K151*0.7,$K151*0.7,($CB151-SUM($T151:AB151)))</f>
        <v>4620</v>
      </c>
      <c r="AD151" s="16">
        <f>IF(($CB151-SUM($T151:AC151))&gt;=$K151*0.7,$K151*0.7,($CB151-SUM($T151:AC151)))</f>
        <v>4620</v>
      </c>
      <c r="AE151" s="16">
        <f>IF(($CB151-SUM($T151:AD151))&gt;=$K151*0.7,$K151*0.7,($CB151-SUM($T151:AD151)))</f>
        <v>4620</v>
      </c>
      <c r="AF151" s="16">
        <f>IF(($CB151-SUM($T151:AE151))&gt;=$K151*0.7,$K151*0.7,($CB151-SUM($T151:AE151)))</f>
        <v>4620</v>
      </c>
      <c r="AG151" s="16">
        <f>IF(($CB151-SUM($T151:AF151))&gt;=$K151*0.7,$K151*0.7,($CB151-SUM($T151:AF151)))</f>
        <v>4620</v>
      </c>
      <c r="AH151" s="16">
        <f>IF(($CB151-SUM($T151:AG151))&gt;=$K151*0.7,$K151*0.7,($CB151-SUM($T151:AG151)))</f>
        <v>0</v>
      </c>
      <c r="AI151" s="16">
        <f>IF(($CB151-SUM($T151:AH151))&gt;=$K151*0.7,$K151*0.7,($CB151-SUM($T151:AH151)))</f>
        <v>0</v>
      </c>
      <c r="AJ151" s="16">
        <f>IF(($CB151-SUM($T151:AI151))&gt;=$K151*0.7,$K151*0.7,($CB151-SUM($T151:AI151)))</f>
        <v>0</v>
      </c>
      <c r="AK151" s="16">
        <f>IF(($CB151-SUM($T151:AJ151))&gt;=$K151*0.7,$K151*0.7,($CB151-SUM($T151:AJ151)))</f>
        <v>0</v>
      </c>
      <c r="AL151" s="16">
        <f>IF(($CB151-SUM($T151:AK151))&gt;=$K151*0.7,$K151*0.7,($CB151-SUM($T151:AK151)))</f>
        <v>0</v>
      </c>
      <c r="AM151" s="16">
        <f>IF(($CB151-SUM($T151:AL151))&gt;=$K151*0.7,$K151*0.7,($CB151-SUM($T151:AL151)))</f>
        <v>0</v>
      </c>
      <c r="AN151" s="16">
        <f>IF(($CB151-SUM($T151:AM151))&gt;=$K151*0.7,$K151*0.7,($CB151-SUM($T151:AM151)))</f>
        <v>0</v>
      </c>
      <c r="AO151" s="16">
        <f>IF(($CB151-SUM($T151:AN151))&gt;=$K151*0.7,$K151*0.7,($CB151-SUM($T151:AN151)))</f>
        <v>0</v>
      </c>
      <c r="AP151" s="16">
        <f>IF(($CB151-SUM($T151:AO151))&gt;=$K151*0.7,$K151*0.7,($CB151-SUM($T151:AO151)))</f>
        <v>0</v>
      </c>
      <c r="AQ151" s="16">
        <f>IF(($CB151-SUM($T151:AP151))&gt;=$K151*0.7,$K151*0.7,($CB151-SUM($T151:AP151)))</f>
        <v>0</v>
      </c>
      <c r="AR151" s="16">
        <f>IF(($CB151-SUM($T151:AQ151))&gt;=$K151*0.7,$K151*0.7,($CB151-SUM($T151:AQ151)))</f>
        <v>0</v>
      </c>
      <c r="AS151" s="16">
        <f>IF(($CB151-SUM($T151:AR151))&gt;=$K151*0.7,$K151*0.7,($CB151-SUM($T151:AR151)))</f>
        <v>0</v>
      </c>
      <c r="AT151" s="16">
        <f>IF(($CB151-SUM($T151:AS151))&gt;=$K151*0.7,$K151*0.7,($CB151-SUM($T151:AS151)))</f>
        <v>0</v>
      </c>
      <c r="AU151" s="16">
        <f>IF(($CB151-SUM($T151:AT151))&gt;=$K151*0.7,$K151*0.7,($CB151-SUM($T151:AT151)))</f>
        <v>0</v>
      </c>
      <c r="AV151" s="16">
        <f>IF(($CB151-SUM($T151:AU151))&gt;=$K151*0.7,$K151*0.7,($CB151-SUM($T151:AU151)))</f>
        <v>0</v>
      </c>
      <c r="AW151" s="182">
        <f t="shared" si="18"/>
        <v>57080</v>
      </c>
      <c r="AX151" s="182">
        <f>IF(LinkRpt!B$4=LinkRpt!B$2,VLOOKUP(LinkRpt!$A147,Rpt,LinkRpt!B$2+1),"")</f>
        <v>57080</v>
      </c>
      <c r="AY151" s="182">
        <f>IF(LinkRpt!C$4=LinkRpt!C$2,VLOOKUP(LinkRpt!$A147,Rpt,LinkRpt!C$2+1),"")</f>
        <v>0</v>
      </c>
      <c r="AZ151" s="182">
        <f>IF(LinkRpt!D$4=LinkRpt!D$2,VLOOKUP(LinkRpt!$A147,Rpt,LinkRpt!D$2+1),"")</f>
        <v>0</v>
      </c>
      <c r="BA151" s="182" t="str">
        <f>IF(LinkRpt!E$4=LinkRpt!E$2,VLOOKUP(LinkRpt!$A147,Rpt,LinkRpt!E$2+1),"")</f>
        <v/>
      </c>
      <c r="BB151" s="182">
        <f>IF(LinkRpt!F$4=LinkRpt!F$2,VLOOKUP(LinkRpt!$A147,Rpt,LinkRpt!F$2+1),"")</f>
        <v>0</v>
      </c>
      <c r="BC151" s="182">
        <f>IF(LinkRpt!G$4=LinkRpt!G$2,VLOOKUP(LinkRpt!$A147,Rpt,LinkRpt!G$2+1),"")</f>
        <v>0</v>
      </c>
      <c r="BD151" s="182">
        <f>IF(LinkRpt!H$4=LinkRpt!H$2,VLOOKUP(LinkRpt!$A147,Rpt,LinkRpt!H$2+1),"")</f>
        <v>0</v>
      </c>
      <c r="BE151" s="182" t="str">
        <f>IF(LinkRpt!I$4=LinkRpt!I$2,VLOOKUP(LinkRpt!$A147,Rpt,LinkRpt!I$2+1),"")</f>
        <v/>
      </c>
      <c r="BF151" s="182" t="str">
        <f>IF(LinkRpt!J$4=LinkRpt!J$2,VLOOKUP(LinkRpt!$A147,Rpt,LinkRpt!J$2+1),"")</f>
        <v/>
      </c>
      <c r="BG151" s="182" t="str">
        <f>IF(LinkRpt!K$4=LinkRpt!K$2,VLOOKUP(LinkRpt!$A147,Rpt,LinkRpt!K$2+1),"")</f>
        <v/>
      </c>
      <c r="BH151" s="182" t="str">
        <f>IF(LinkRpt!L$4=LinkRpt!L$2,VLOOKUP(LinkRpt!$A147,Rpt,LinkRpt!L$2+1),"")</f>
        <v/>
      </c>
      <c r="BI151" s="182" t="str">
        <f>IF(LinkRpt!M$4=LinkRpt!M$2,VLOOKUP(LinkRpt!$A147,Rpt,LinkRpt!M$2+1),"")</f>
        <v/>
      </c>
      <c r="BJ151" s="182" t="str">
        <f>IF(LinkRpt!N$4=LinkRpt!N$2,VLOOKUP(LinkRpt!$A147,Rpt,LinkRpt!N$2+1),"")</f>
        <v/>
      </c>
      <c r="BK151" s="182" t="str">
        <f>IF(LinkRpt!O$4=LinkRpt!O$2,VLOOKUP(LinkRpt!$A147,Rpt,LinkRpt!O$2+1),"")</f>
        <v/>
      </c>
      <c r="BL151" s="182" t="str">
        <f>IF(LinkRpt!P$4=LinkRpt!P$2,VLOOKUP(LinkRpt!$A147,Rpt,LinkRpt!P$2+1),"")</f>
        <v/>
      </c>
      <c r="BM151" s="182" t="str">
        <f>IF(LinkRpt!Q$4=LinkRpt!Q$2,VLOOKUP(LinkRpt!$A147,Rpt,LinkRpt!Q$2+1),"")</f>
        <v/>
      </c>
      <c r="BN151" s="182" t="str">
        <f>IF(LinkRpt!R$4=LinkRpt!R$2,VLOOKUP(LinkRpt!$A147,Rpt,LinkRpt!R$2+1),"")</f>
        <v/>
      </c>
      <c r="BO151" s="182" t="str">
        <f>IF(LinkRpt!S$4=LinkRpt!S$2,VLOOKUP(LinkRpt!$A147,Rpt,LinkRpt!S$2+1),"")</f>
        <v/>
      </c>
      <c r="BP151" s="182" t="str">
        <f>IF(LinkRpt!T$4=LinkRpt!T$2,VLOOKUP(LinkRpt!$A147,Rpt,LinkRpt!T$2+1),"")</f>
        <v/>
      </c>
      <c r="BQ151" s="182" t="str">
        <f>IF(LinkRpt!U$4=LinkRpt!U$2,VLOOKUP(LinkRpt!$A147,Rpt,LinkRpt!U$2+1),"")</f>
        <v/>
      </c>
      <c r="BR151" s="182" t="str">
        <f>IF(LinkRpt!V$4=LinkRpt!V$2,VLOOKUP(LinkRpt!$A147,Rpt,LinkRpt!V$2+1),"")</f>
        <v/>
      </c>
      <c r="BS151" s="182" t="str">
        <f>IF(LinkRpt!W$4=LinkRpt!W$2,VLOOKUP(LinkRpt!$A147,Rpt,LinkRpt!W$2+1),"")</f>
        <v/>
      </c>
      <c r="BT151" s="182" t="str">
        <f>IF(LinkRpt!X$4=LinkRpt!X$2,VLOOKUP(LinkRpt!$A147,Rpt,LinkRpt!X$2+1),"")</f>
        <v/>
      </c>
      <c r="BU151" s="182" t="str">
        <f>IF(LinkRpt!Y$4=LinkRpt!Y$2,VLOOKUP(LinkRpt!$A147,Rpt,LinkRpt!Y$2+1),"")</f>
        <v/>
      </c>
      <c r="BV151" s="182" t="str">
        <f>IF(LinkRpt!Z$4=LinkRpt!Z$2,VLOOKUP(LinkRpt!$A147,Rpt,LinkRpt!Z$2+1),"")</f>
        <v/>
      </c>
      <c r="BW151" s="182" t="str">
        <f>IF(LinkRpt!AA$4=LinkRpt!AA$2,VLOOKUP(LinkRpt!$A147,Rpt,LinkRpt!AA$2+1),"")</f>
        <v/>
      </c>
      <c r="BX151" s="182" t="str">
        <f>IF(LinkRpt!AB$4=LinkRpt!AB$2,VLOOKUP(LinkRpt!$A147,Rpt,LinkRpt!AB$2+1),"")</f>
        <v/>
      </c>
      <c r="BY151" s="182" t="str">
        <f>IF(LinkRpt!AC$4=LinkRpt!AC$2,VLOOKUP(LinkRpt!$A147,Rpt,LinkRpt!AC$2+1),"")</f>
        <v/>
      </c>
      <c r="BZ151" s="182" t="str">
        <f>IF(LinkRpt!AD$4=LinkRpt!AD$2,VLOOKUP(LinkRpt!$A147,Rpt,LinkRpt!AD$2+1),"")</f>
        <v/>
      </c>
      <c r="CA151" s="182" t="str">
        <f>IF(LinkRpt!AE$4=LinkRpt!AE$2,VLOOKUP(LinkRpt!$A147,Rpt,LinkRpt!AE$2+1),"")</f>
        <v/>
      </c>
      <c r="CB151" s="182">
        <f t="shared" si="23"/>
        <v>57080</v>
      </c>
      <c r="CC151" s="15">
        <v>1500</v>
      </c>
      <c r="CD151" s="16">
        <v>1500</v>
      </c>
      <c r="CE151" s="15">
        <v>1000</v>
      </c>
      <c r="CF151" s="16">
        <v>1000</v>
      </c>
      <c r="CG151" s="15">
        <v>5000</v>
      </c>
      <c r="CH151" s="16">
        <v>5000</v>
      </c>
      <c r="CI151" s="15">
        <v>8000</v>
      </c>
      <c r="CJ151" s="16">
        <v>8000</v>
      </c>
      <c r="CK151" s="17"/>
      <c r="CL151" s="16"/>
      <c r="CM151" s="15"/>
      <c r="CN151" s="16"/>
      <c r="CO151" s="18">
        <v>4620</v>
      </c>
      <c r="CP151" s="16">
        <v>4620</v>
      </c>
      <c r="CQ151" s="18">
        <v>4620</v>
      </c>
      <c r="CR151" s="16">
        <v>4620</v>
      </c>
      <c r="CS151" s="18">
        <v>4620</v>
      </c>
      <c r="CT151" s="16">
        <v>4620</v>
      </c>
      <c r="CU151" s="18">
        <v>4620</v>
      </c>
      <c r="CV151" s="16">
        <f>4620+4620</f>
        <v>9240</v>
      </c>
      <c r="CW151" s="18">
        <v>4620</v>
      </c>
      <c r="CX151" s="16">
        <v>0</v>
      </c>
      <c r="CY151" s="18">
        <v>4620</v>
      </c>
      <c r="CZ151" s="16">
        <v>4620</v>
      </c>
      <c r="DA151" s="18">
        <v>4620</v>
      </c>
      <c r="DB151" s="16">
        <v>4620</v>
      </c>
      <c r="DC151" s="18">
        <v>4620</v>
      </c>
      <c r="DD151" s="16">
        <v>4620</v>
      </c>
      <c r="DE151" s="18">
        <v>4620</v>
      </c>
      <c r="DF151" s="16">
        <v>4620</v>
      </c>
      <c r="DG151" s="17"/>
      <c r="DH151" s="16"/>
      <c r="DI151" s="17"/>
      <c r="DJ151" s="16"/>
      <c r="DK151" s="82"/>
      <c r="DL151" s="85"/>
      <c r="DM151" s="16"/>
      <c r="DN151" s="85"/>
      <c r="DO151" s="16"/>
      <c r="DP151" s="85"/>
      <c r="DQ151" s="16"/>
      <c r="DR151" s="85"/>
      <c r="DS151" s="16"/>
      <c r="DT151" s="85"/>
      <c r="DU151" s="16"/>
      <c r="DV151" s="85"/>
      <c r="DW151" s="16"/>
      <c r="DX151" s="85"/>
      <c r="DY151" s="16"/>
      <c r="DZ151" s="85"/>
      <c r="EA151" s="16"/>
      <c r="EB151" s="85"/>
      <c r="EC151" s="16"/>
      <c r="ED151" s="85"/>
      <c r="EE151" s="16"/>
      <c r="EF151" s="85"/>
      <c r="EG151" s="16"/>
      <c r="EH151" s="17"/>
      <c r="EI151" s="16"/>
      <c r="EJ151" s="19"/>
      <c r="EK151" s="17"/>
      <c r="EL151" s="16"/>
      <c r="EM151" s="17"/>
      <c r="EN151" s="16"/>
      <c r="EO151" s="17"/>
      <c r="EP151" s="16"/>
      <c r="EQ151" s="17"/>
      <c r="ER151" s="16"/>
      <c r="ES151" s="17"/>
      <c r="ET151" s="16"/>
      <c r="EU151" s="17"/>
      <c r="EV151" s="16"/>
      <c r="EW151" s="15"/>
      <c r="EX151" s="16"/>
      <c r="EY151" s="15"/>
      <c r="EZ151" s="16"/>
      <c r="FA151" s="15"/>
      <c r="FB151" s="16"/>
      <c r="FC151" s="15"/>
      <c r="FD151" s="16"/>
      <c r="FE151" s="15"/>
      <c r="FF151" s="16"/>
      <c r="FG151" s="15"/>
      <c r="FH151" s="16"/>
      <c r="FI151" s="20">
        <f t="shared" si="19"/>
        <v>57080</v>
      </c>
      <c r="FJ151" s="20">
        <f t="shared" si="20"/>
        <v>57080</v>
      </c>
      <c r="FK151" s="21">
        <f t="shared" si="21"/>
        <v>0</v>
      </c>
      <c r="FL151" s="1" t="str">
        <f t="shared" si="24"/>
        <v/>
      </c>
    </row>
    <row r="152" spans="1:168" ht="25.5" customHeight="1">
      <c r="A152" s="239">
        <v>2200144</v>
      </c>
      <c r="B152" s="25" t="s">
        <v>788</v>
      </c>
      <c r="C152" s="239" t="s">
        <v>789</v>
      </c>
      <c r="D152" s="9" t="s">
        <v>1414</v>
      </c>
      <c r="E152" s="9" t="s">
        <v>1411</v>
      </c>
      <c r="F152" s="83" t="s">
        <v>790</v>
      </c>
      <c r="G152" s="22"/>
      <c r="H152" s="84"/>
      <c r="I152" s="318"/>
      <c r="J152" s="84"/>
      <c r="K152" s="62">
        <v>6600</v>
      </c>
      <c r="L152" s="84" t="s">
        <v>1564</v>
      </c>
      <c r="M152" s="246">
        <f t="shared" si="17"/>
        <v>57080</v>
      </c>
      <c r="N152" s="14">
        <f t="shared" si="22"/>
        <v>4620</v>
      </c>
      <c r="O152" s="15">
        <v>1500</v>
      </c>
      <c r="P152" s="15">
        <v>1000</v>
      </c>
      <c r="Q152" s="15">
        <v>5000</v>
      </c>
      <c r="R152" s="15">
        <v>8000</v>
      </c>
      <c r="S152" s="182"/>
      <c r="T152" s="16">
        <v>1500</v>
      </c>
      <c r="U152" s="16">
        <v>1000</v>
      </c>
      <c r="V152" s="16">
        <v>5000</v>
      </c>
      <c r="W152" s="16">
        <v>8000</v>
      </c>
      <c r="X152" s="182"/>
      <c r="Y152" s="16">
        <f>IF(($CB152-SUM($T152:X152))&gt;=$K152*0.7,$K152*0.7,($CB152-SUM($T152:X152)))</f>
        <v>4620</v>
      </c>
      <c r="Z152" s="16">
        <f>IF(($CB152-SUM($T152:Y152))&gt;=$K152*0.7,$K152*0.7,($CB152-SUM($T152:Y152)))</f>
        <v>4620</v>
      </c>
      <c r="AA152" s="16">
        <f>IF(($CB152-SUM($T152:Z152))&gt;=$K152*0.7,$K152*0.7,($CB152-SUM($T152:Z152)))</f>
        <v>4620</v>
      </c>
      <c r="AB152" s="16">
        <f>IF(($CB152-SUM($T152:AA152))&gt;=$K152*0.7,$K152*0.7,($CB152-SUM($T152:AA152)))</f>
        <v>4620</v>
      </c>
      <c r="AC152" s="16">
        <f>IF(($CB152-SUM($T152:AB152))&gt;=$K152*0.7,$K152*0.7,($CB152-SUM($T152:AB152)))</f>
        <v>4620</v>
      </c>
      <c r="AD152" s="16">
        <f>IF(($CB152-SUM($T152:AC152))&gt;=$K152*0.7,$K152*0.7,($CB152-SUM($T152:AC152)))</f>
        <v>4620</v>
      </c>
      <c r="AE152" s="16">
        <f>IF(($CB152-SUM($T152:AD152))&gt;=$K152*0.7,$K152*0.7,($CB152-SUM($T152:AD152)))</f>
        <v>4620</v>
      </c>
      <c r="AF152" s="16">
        <f>IF(($CB152-SUM($T152:AE152))&gt;=$K152*0.7,$K152*0.7,($CB152-SUM($T152:AE152)))</f>
        <v>4620</v>
      </c>
      <c r="AG152" s="16">
        <f>IF(($CB152-SUM($T152:AF152))&gt;=$K152*0.7,$K152*0.7,($CB152-SUM($T152:AF152)))</f>
        <v>0</v>
      </c>
      <c r="AH152" s="16">
        <f>IF(($CB152-SUM($T152:AG152))&gt;=$K152*0.7,$K152*0.7,($CB152-SUM($T152:AG152)))</f>
        <v>0</v>
      </c>
      <c r="AI152" s="16">
        <f>IF(($CB152-SUM($T152:AH152))&gt;=$K152*0.7,$K152*0.7,($CB152-SUM($T152:AH152)))</f>
        <v>0</v>
      </c>
      <c r="AJ152" s="16">
        <f>IF(($CB152-SUM($T152:AI152))&gt;=$K152*0.7,$K152*0.7,($CB152-SUM($T152:AI152)))</f>
        <v>0</v>
      </c>
      <c r="AK152" s="16">
        <f>IF(($CB152-SUM($T152:AJ152))&gt;=$K152*0.7,$K152*0.7,($CB152-SUM($T152:AJ152)))</f>
        <v>0</v>
      </c>
      <c r="AL152" s="16">
        <f>IF(($CB152-SUM($T152:AK152))&gt;=$K152*0.7,$K152*0.7,($CB152-SUM($T152:AK152)))</f>
        <v>0</v>
      </c>
      <c r="AM152" s="16">
        <f>IF(($CB152-SUM($T152:AL152))&gt;=$K152*0.7,$K152*0.7,($CB152-SUM($T152:AL152)))</f>
        <v>0</v>
      </c>
      <c r="AN152" s="16">
        <f>IF(($CB152-SUM($T152:AM152))&gt;=$K152*0.7,$K152*0.7,($CB152-SUM($T152:AM152)))</f>
        <v>0</v>
      </c>
      <c r="AO152" s="16">
        <f>IF(($CB152-SUM($T152:AN152))&gt;=$K152*0.7,$K152*0.7,($CB152-SUM($T152:AN152)))</f>
        <v>0</v>
      </c>
      <c r="AP152" s="16">
        <f>IF(($CB152-SUM($T152:AO152))&gt;=$K152*0.7,$K152*0.7,($CB152-SUM($T152:AO152)))</f>
        <v>0</v>
      </c>
      <c r="AQ152" s="16">
        <f>IF(($CB152-SUM($T152:AP152))&gt;=$K152*0.7,$K152*0.7,($CB152-SUM($T152:AP152)))</f>
        <v>0</v>
      </c>
      <c r="AR152" s="16">
        <f>IF(($CB152-SUM($T152:AQ152))&gt;=$K152*0.7,$K152*0.7,($CB152-SUM($T152:AQ152)))</f>
        <v>0</v>
      </c>
      <c r="AS152" s="16">
        <f>IF(($CB152-SUM($T152:AR152))&gt;=$K152*0.7,$K152*0.7,($CB152-SUM($T152:AR152)))</f>
        <v>0</v>
      </c>
      <c r="AT152" s="16">
        <f>IF(($CB152-SUM($T152:AS152))&gt;=$K152*0.7,$K152*0.7,($CB152-SUM($T152:AS152)))</f>
        <v>0</v>
      </c>
      <c r="AU152" s="16">
        <f>IF(($CB152-SUM($T152:AT152))&gt;=$K152*0.7,$K152*0.7,($CB152-SUM($T152:AT152)))</f>
        <v>0</v>
      </c>
      <c r="AV152" s="16">
        <f>IF(($CB152-SUM($T152:AU152))&gt;=$K152*0.7,$K152*0.7,($CB152-SUM($T152:AU152)))</f>
        <v>0</v>
      </c>
      <c r="AW152" s="182">
        <f t="shared" si="18"/>
        <v>52460</v>
      </c>
      <c r="AX152" s="182">
        <f>IF(LinkRpt!B$4=LinkRpt!B$2,VLOOKUP(LinkRpt!$A148,Rpt,LinkRpt!B$2+1),"")</f>
        <v>52460</v>
      </c>
      <c r="AY152" s="182">
        <f>IF(LinkRpt!C$4=LinkRpt!C$2,VLOOKUP(LinkRpt!$A148,Rpt,LinkRpt!C$2+1),"")</f>
        <v>0</v>
      </c>
      <c r="AZ152" s="182">
        <f>IF(LinkRpt!D$4=LinkRpt!D$2,VLOOKUP(LinkRpt!$A148,Rpt,LinkRpt!D$2+1),"")</f>
        <v>0</v>
      </c>
      <c r="BA152" s="182" t="str">
        <f>IF(LinkRpt!E$4=LinkRpt!E$2,VLOOKUP(LinkRpt!$A148,Rpt,LinkRpt!E$2+1),"")</f>
        <v/>
      </c>
      <c r="BB152" s="182">
        <f>IF(LinkRpt!F$4=LinkRpt!F$2,VLOOKUP(LinkRpt!$A148,Rpt,LinkRpt!F$2+1),"")</f>
        <v>0</v>
      </c>
      <c r="BC152" s="182">
        <f>IF(LinkRpt!G$4=LinkRpt!G$2,VLOOKUP(LinkRpt!$A148,Rpt,LinkRpt!G$2+1),"")</f>
        <v>0</v>
      </c>
      <c r="BD152" s="182">
        <f>IF(LinkRpt!H$4=LinkRpt!H$2,VLOOKUP(LinkRpt!$A148,Rpt,LinkRpt!H$2+1),"")</f>
        <v>0</v>
      </c>
      <c r="BE152" s="182" t="str">
        <f>IF(LinkRpt!I$4=LinkRpt!I$2,VLOOKUP(LinkRpt!$A148,Rpt,LinkRpt!I$2+1),"")</f>
        <v/>
      </c>
      <c r="BF152" s="182" t="str">
        <f>IF(LinkRpt!J$4=LinkRpt!J$2,VLOOKUP(LinkRpt!$A148,Rpt,LinkRpt!J$2+1),"")</f>
        <v/>
      </c>
      <c r="BG152" s="182" t="str">
        <f>IF(LinkRpt!K$4=LinkRpt!K$2,VLOOKUP(LinkRpt!$A148,Rpt,LinkRpt!K$2+1),"")</f>
        <v/>
      </c>
      <c r="BH152" s="182" t="str">
        <f>IF(LinkRpt!L$4=LinkRpt!L$2,VLOOKUP(LinkRpt!$A148,Rpt,LinkRpt!L$2+1),"")</f>
        <v/>
      </c>
      <c r="BI152" s="182" t="str">
        <f>IF(LinkRpt!M$4=LinkRpt!M$2,VLOOKUP(LinkRpt!$A148,Rpt,LinkRpt!M$2+1),"")</f>
        <v/>
      </c>
      <c r="BJ152" s="182" t="str">
        <f>IF(LinkRpt!N$4=LinkRpt!N$2,VLOOKUP(LinkRpt!$A148,Rpt,LinkRpt!N$2+1),"")</f>
        <v/>
      </c>
      <c r="BK152" s="182" t="str">
        <f>IF(LinkRpt!O$4=LinkRpt!O$2,VLOOKUP(LinkRpt!$A148,Rpt,LinkRpt!O$2+1),"")</f>
        <v/>
      </c>
      <c r="BL152" s="182" t="str">
        <f>IF(LinkRpt!P$4=LinkRpt!P$2,VLOOKUP(LinkRpt!$A148,Rpt,LinkRpt!P$2+1),"")</f>
        <v/>
      </c>
      <c r="BM152" s="182" t="str">
        <f>IF(LinkRpt!Q$4=LinkRpt!Q$2,VLOOKUP(LinkRpt!$A148,Rpt,LinkRpt!Q$2+1),"")</f>
        <v/>
      </c>
      <c r="BN152" s="182" t="str">
        <f>IF(LinkRpt!R$4=LinkRpt!R$2,VLOOKUP(LinkRpt!$A148,Rpt,LinkRpt!R$2+1),"")</f>
        <v/>
      </c>
      <c r="BO152" s="182" t="str">
        <f>IF(LinkRpt!S$4=LinkRpt!S$2,VLOOKUP(LinkRpt!$A148,Rpt,LinkRpt!S$2+1),"")</f>
        <v/>
      </c>
      <c r="BP152" s="182" t="str">
        <f>IF(LinkRpt!T$4=LinkRpt!T$2,VLOOKUP(LinkRpt!$A148,Rpt,LinkRpt!T$2+1),"")</f>
        <v/>
      </c>
      <c r="BQ152" s="182" t="str">
        <f>IF(LinkRpt!U$4=LinkRpt!U$2,VLOOKUP(LinkRpt!$A148,Rpt,LinkRpt!U$2+1),"")</f>
        <v/>
      </c>
      <c r="BR152" s="182" t="str">
        <f>IF(LinkRpt!V$4=LinkRpt!V$2,VLOOKUP(LinkRpt!$A148,Rpt,LinkRpt!V$2+1),"")</f>
        <v/>
      </c>
      <c r="BS152" s="182" t="str">
        <f>IF(LinkRpt!W$4=LinkRpt!W$2,VLOOKUP(LinkRpt!$A148,Rpt,LinkRpt!W$2+1),"")</f>
        <v/>
      </c>
      <c r="BT152" s="182" t="str">
        <f>IF(LinkRpt!X$4=LinkRpt!X$2,VLOOKUP(LinkRpt!$A148,Rpt,LinkRpt!X$2+1),"")</f>
        <v/>
      </c>
      <c r="BU152" s="182" t="str">
        <f>IF(LinkRpt!Y$4=LinkRpt!Y$2,VLOOKUP(LinkRpt!$A148,Rpt,LinkRpt!Y$2+1),"")</f>
        <v/>
      </c>
      <c r="BV152" s="182" t="str">
        <f>IF(LinkRpt!Z$4=LinkRpt!Z$2,VLOOKUP(LinkRpt!$A148,Rpt,LinkRpt!Z$2+1),"")</f>
        <v/>
      </c>
      <c r="BW152" s="182" t="str">
        <f>IF(LinkRpt!AA$4=LinkRpt!AA$2,VLOOKUP(LinkRpt!$A148,Rpt,LinkRpt!AA$2+1),"")</f>
        <v/>
      </c>
      <c r="BX152" s="182" t="str">
        <f>IF(LinkRpt!AB$4=LinkRpt!AB$2,VLOOKUP(LinkRpt!$A148,Rpt,LinkRpt!AB$2+1),"")</f>
        <v/>
      </c>
      <c r="BY152" s="182" t="str">
        <f>IF(LinkRpt!AC$4=LinkRpt!AC$2,VLOOKUP(LinkRpt!$A148,Rpt,LinkRpt!AC$2+1),"")</f>
        <v/>
      </c>
      <c r="BZ152" s="182" t="str">
        <f>IF(LinkRpt!AD$4=LinkRpt!AD$2,VLOOKUP(LinkRpt!$A148,Rpt,LinkRpt!AD$2+1),"")</f>
        <v/>
      </c>
      <c r="CA152" s="182" t="str">
        <f>IF(LinkRpt!AE$4=LinkRpt!AE$2,VLOOKUP(LinkRpt!$A148,Rpt,LinkRpt!AE$2+1),"")</f>
        <v/>
      </c>
      <c r="CB152" s="182">
        <f t="shared" si="23"/>
        <v>52460</v>
      </c>
      <c r="CC152" s="15">
        <v>1500</v>
      </c>
      <c r="CD152" s="16">
        <v>1500</v>
      </c>
      <c r="CE152" s="15">
        <v>1000</v>
      </c>
      <c r="CF152" s="16">
        <v>1000</v>
      </c>
      <c r="CG152" s="15">
        <v>5000</v>
      </c>
      <c r="CH152" s="16">
        <v>5000</v>
      </c>
      <c r="CI152" s="15">
        <v>8000</v>
      </c>
      <c r="CJ152" s="16">
        <v>8000</v>
      </c>
      <c r="CK152" s="15"/>
      <c r="CL152" s="16"/>
      <c r="CM152" s="18">
        <v>4620</v>
      </c>
      <c r="CN152" s="16">
        <v>0</v>
      </c>
      <c r="CO152" s="18">
        <v>4620</v>
      </c>
      <c r="CP152" s="16">
        <v>0</v>
      </c>
      <c r="CQ152" s="18">
        <v>4620</v>
      </c>
      <c r="CR152" s="16">
        <v>0</v>
      </c>
      <c r="CS152" s="18">
        <v>4620</v>
      </c>
      <c r="CT152" s="16">
        <v>18480</v>
      </c>
      <c r="CU152" s="18">
        <v>4620</v>
      </c>
      <c r="CV152" s="16"/>
      <c r="CW152" s="18">
        <v>4620</v>
      </c>
      <c r="CX152" s="16"/>
      <c r="CY152" s="18">
        <v>4620</v>
      </c>
      <c r="CZ152" s="16"/>
      <c r="DA152" s="18">
        <v>4620</v>
      </c>
      <c r="DB152" s="16">
        <v>18480</v>
      </c>
      <c r="DC152" s="18">
        <v>4620</v>
      </c>
      <c r="DD152" s="16"/>
      <c r="DE152" s="85"/>
      <c r="DF152" s="16"/>
      <c r="DG152" s="85"/>
      <c r="DH152" s="16"/>
      <c r="DI152" s="85"/>
      <c r="DJ152" s="16"/>
      <c r="DK152" s="82"/>
      <c r="DL152" s="85"/>
      <c r="DM152" s="16"/>
      <c r="DN152" s="85"/>
      <c r="DO152" s="16"/>
      <c r="DP152" s="85"/>
      <c r="DQ152" s="16"/>
      <c r="DR152" s="85"/>
      <c r="DS152" s="16"/>
      <c r="DT152" s="85"/>
      <c r="DU152" s="16"/>
      <c r="DV152" s="85"/>
      <c r="DW152" s="16"/>
      <c r="DX152" s="85"/>
      <c r="DY152" s="16"/>
      <c r="DZ152" s="85"/>
      <c r="EA152" s="16"/>
      <c r="EB152" s="85"/>
      <c r="EC152" s="16"/>
      <c r="ED152" s="85"/>
      <c r="EE152" s="16"/>
      <c r="EF152" s="85"/>
      <c r="EG152" s="16"/>
      <c r="EH152" s="17"/>
      <c r="EI152" s="16"/>
      <c r="EJ152" s="19"/>
      <c r="EK152" s="17"/>
      <c r="EL152" s="16"/>
      <c r="EM152" s="17"/>
      <c r="EN152" s="16"/>
      <c r="EO152" s="17"/>
      <c r="EP152" s="16"/>
      <c r="EQ152" s="17"/>
      <c r="ER152" s="16"/>
      <c r="ES152" s="17"/>
      <c r="ET152" s="16"/>
      <c r="EU152" s="17"/>
      <c r="EV152" s="16"/>
      <c r="EW152" s="15"/>
      <c r="EX152" s="16"/>
      <c r="EY152" s="15"/>
      <c r="EZ152" s="16"/>
      <c r="FA152" s="15"/>
      <c r="FB152" s="16"/>
      <c r="FC152" s="15"/>
      <c r="FD152" s="16"/>
      <c r="FE152" s="15"/>
      <c r="FF152" s="16"/>
      <c r="FG152" s="15"/>
      <c r="FH152" s="16"/>
      <c r="FI152" s="20">
        <f t="shared" si="19"/>
        <v>57080</v>
      </c>
      <c r="FJ152" s="20">
        <f t="shared" si="20"/>
        <v>52460</v>
      </c>
      <c r="FK152" s="21">
        <f t="shared" si="21"/>
        <v>4620</v>
      </c>
      <c r="FL152" s="1" t="str">
        <f t="shared" si="24"/>
        <v/>
      </c>
    </row>
    <row r="153" spans="1:168" ht="25.5" customHeight="1">
      <c r="A153" s="239">
        <v>2200145</v>
      </c>
      <c r="B153" s="25" t="s">
        <v>791</v>
      </c>
      <c r="C153" s="239" t="s">
        <v>792</v>
      </c>
      <c r="D153" s="9" t="s">
        <v>1414</v>
      </c>
      <c r="E153" s="9" t="s">
        <v>1411</v>
      </c>
      <c r="F153" s="83" t="s">
        <v>793</v>
      </c>
      <c r="G153" s="22"/>
      <c r="H153" s="84"/>
      <c r="I153" s="318"/>
      <c r="J153" s="84"/>
      <c r="K153" s="62">
        <v>6600</v>
      </c>
      <c r="L153" s="84" t="s">
        <v>1564</v>
      </c>
      <c r="M153" s="246">
        <f t="shared" si="17"/>
        <v>57080</v>
      </c>
      <c r="N153" s="14">
        <f t="shared" si="22"/>
        <v>4620</v>
      </c>
      <c r="O153" s="15">
        <v>1500</v>
      </c>
      <c r="P153" s="15">
        <v>1000</v>
      </c>
      <c r="Q153" s="15">
        <v>5000</v>
      </c>
      <c r="R153" s="15">
        <v>8000</v>
      </c>
      <c r="S153" s="182"/>
      <c r="T153" s="16">
        <v>1500</v>
      </c>
      <c r="U153" s="16">
        <v>1000</v>
      </c>
      <c r="V153" s="16">
        <v>5000</v>
      </c>
      <c r="W153" s="16">
        <v>8000</v>
      </c>
      <c r="X153" s="182"/>
      <c r="Y153" s="16">
        <f>IF(($CB153-SUM($T153:X153))&gt;=$K153*0.7,$K153*0.7,($CB153-SUM($T153:X153)))</f>
        <v>4620</v>
      </c>
      <c r="Z153" s="16">
        <f>IF(($CB153-SUM($T153:Y153))&gt;=$K153*0.7,$K153*0.7,($CB153-SUM($T153:Y153)))</f>
        <v>4620</v>
      </c>
      <c r="AA153" s="16">
        <f>IF(($CB153-SUM($T153:Z153))&gt;=$K153*0.7,$K153*0.7,($CB153-SUM($T153:Z153)))</f>
        <v>4620</v>
      </c>
      <c r="AB153" s="16">
        <f>IF(($CB153-SUM($T153:AA153))&gt;=$K153*0.7,$K153*0.7,($CB153-SUM($T153:AA153)))</f>
        <v>4620</v>
      </c>
      <c r="AC153" s="16">
        <f>IF(($CB153-SUM($T153:AB153))&gt;=$K153*0.7,$K153*0.7,($CB153-SUM($T153:AB153)))</f>
        <v>4620</v>
      </c>
      <c r="AD153" s="16">
        <f>IF(($CB153-SUM($T153:AC153))&gt;=$K153*0.7,$K153*0.7,($CB153-SUM($T153:AC153)))</f>
        <v>4620</v>
      </c>
      <c r="AE153" s="16">
        <f>IF(($CB153-SUM($T153:AD153))&gt;=$K153*0.7,$K153*0.7,($CB153-SUM($T153:AD153)))</f>
        <v>4620</v>
      </c>
      <c r="AF153" s="16">
        <f>IF(($CB153-SUM($T153:AE153))&gt;=$K153*0.7,$K153*0.7,($CB153-SUM($T153:AE153)))</f>
        <v>4620</v>
      </c>
      <c r="AG153" s="16">
        <f>IF(($CB153-SUM($T153:AF153))&gt;=$K153*0.7,$K153*0.7,($CB153-SUM($T153:AF153)))</f>
        <v>0</v>
      </c>
      <c r="AH153" s="16">
        <f>IF(($CB153-SUM($T153:AG153))&gt;=$K153*0.7,$K153*0.7,($CB153-SUM($T153:AG153)))</f>
        <v>0</v>
      </c>
      <c r="AI153" s="16">
        <f>IF(($CB153-SUM($T153:AH153))&gt;=$K153*0.7,$K153*0.7,($CB153-SUM($T153:AH153)))</f>
        <v>0</v>
      </c>
      <c r="AJ153" s="16">
        <f>IF(($CB153-SUM($T153:AI153))&gt;=$K153*0.7,$K153*0.7,($CB153-SUM($T153:AI153)))</f>
        <v>0</v>
      </c>
      <c r="AK153" s="16">
        <f>IF(($CB153-SUM($T153:AJ153))&gt;=$K153*0.7,$K153*0.7,($CB153-SUM($T153:AJ153)))</f>
        <v>0</v>
      </c>
      <c r="AL153" s="16">
        <f>IF(($CB153-SUM($T153:AK153))&gt;=$K153*0.7,$K153*0.7,($CB153-SUM($T153:AK153)))</f>
        <v>0</v>
      </c>
      <c r="AM153" s="16">
        <f>IF(($CB153-SUM($T153:AL153))&gt;=$K153*0.7,$K153*0.7,($CB153-SUM($T153:AL153)))</f>
        <v>0</v>
      </c>
      <c r="AN153" s="16">
        <f>IF(($CB153-SUM($T153:AM153))&gt;=$K153*0.7,$K153*0.7,($CB153-SUM($T153:AM153)))</f>
        <v>0</v>
      </c>
      <c r="AO153" s="16">
        <f>IF(($CB153-SUM($T153:AN153))&gt;=$K153*0.7,$K153*0.7,($CB153-SUM($T153:AN153)))</f>
        <v>0</v>
      </c>
      <c r="AP153" s="16">
        <f>IF(($CB153-SUM($T153:AO153))&gt;=$K153*0.7,$K153*0.7,($CB153-SUM($T153:AO153)))</f>
        <v>0</v>
      </c>
      <c r="AQ153" s="16">
        <f>IF(($CB153-SUM($T153:AP153))&gt;=$K153*0.7,$K153*0.7,($CB153-SUM($T153:AP153)))</f>
        <v>0</v>
      </c>
      <c r="AR153" s="16">
        <f>IF(($CB153-SUM($T153:AQ153))&gt;=$K153*0.7,$K153*0.7,($CB153-SUM($T153:AQ153)))</f>
        <v>0</v>
      </c>
      <c r="AS153" s="16">
        <f>IF(($CB153-SUM($T153:AR153))&gt;=$K153*0.7,$K153*0.7,($CB153-SUM($T153:AR153)))</f>
        <v>0</v>
      </c>
      <c r="AT153" s="16">
        <f>IF(($CB153-SUM($T153:AS153))&gt;=$K153*0.7,$K153*0.7,($CB153-SUM($T153:AS153)))</f>
        <v>0</v>
      </c>
      <c r="AU153" s="16">
        <f>IF(($CB153-SUM($T153:AT153))&gt;=$K153*0.7,$K153*0.7,($CB153-SUM($T153:AT153)))</f>
        <v>0</v>
      </c>
      <c r="AV153" s="16">
        <f>IF(($CB153-SUM($T153:AU153))&gt;=$K153*0.7,$K153*0.7,($CB153-SUM($T153:AU153)))</f>
        <v>0</v>
      </c>
      <c r="AW153" s="182">
        <f t="shared" si="18"/>
        <v>52460</v>
      </c>
      <c r="AX153" s="182">
        <f>IF(LinkRpt!B$4=LinkRpt!B$2,VLOOKUP(LinkRpt!$A149,Rpt,LinkRpt!B$2+1),"")</f>
        <v>47840</v>
      </c>
      <c r="AY153" s="182">
        <f>IF(LinkRpt!C$4=LinkRpt!C$2,VLOOKUP(LinkRpt!$A149,Rpt,LinkRpt!C$2+1),"")</f>
        <v>4620</v>
      </c>
      <c r="AZ153" s="182">
        <f>IF(LinkRpt!D$4=LinkRpt!D$2,VLOOKUP(LinkRpt!$A149,Rpt,LinkRpt!D$2+1),"")</f>
        <v>0</v>
      </c>
      <c r="BA153" s="182" t="str">
        <f>IF(LinkRpt!E$4=LinkRpt!E$2,VLOOKUP(LinkRpt!$A149,Rpt,LinkRpt!E$2+1),"")</f>
        <v/>
      </c>
      <c r="BB153" s="182">
        <f>IF(LinkRpt!F$4=LinkRpt!F$2,VLOOKUP(LinkRpt!$A149,Rpt,LinkRpt!F$2+1),"")</f>
        <v>0</v>
      </c>
      <c r="BC153" s="182">
        <f>IF(LinkRpt!G$4=LinkRpt!G$2,VLOOKUP(LinkRpt!$A149,Rpt,LinkRpt!G$2+1),"")</f>
        <v>0</v>
      </c>
      <c r="BD153" s="182">
        <f>IF(LinkRpt!H$4=LinkRpt!H$2,VLOOKUP(LinkRpt!$A149,Rpt,LinkRpt!H$2+1),"")</f>
        <v>0</v>
      </c>
      <c r="BE153" s="182" t="str">
        <f>IF(LinkRpt!I$4=LinkRpt!I$2,VLOOKUP(LinkRpt!$A149,Rpt,LinkRpt!I$2+1),"")</f>
        <v/>
      </c>
      <c r="BF153" s="182" t="str">
        <f>IF(LinkRpt!J$4=LinkRpt!J$2,VLOOKUP(LinkRpt!$A149,Rpt,LinkRpt!J$2+1),"")</f>
        <v/>
      </c>
      <c r="BG153" s="182" t="str">
        <f>IF(LinkRpt!K$4=LinkRpt!K$2,VLOOKUP(LinkRpt!$A149,Rpt,LinkRpt!K$2+1),"")</f>
        <v/>
      </c>
      <c r="BH153" s="182" t="str">
        <f>IF(LinkRpt!L$4=LinkRpt!L$2,VLOOKUP(LinkRpt!$A149,Rpt,LinkRpt!L$2+1),"")</f>
        <v/>
      </c>
      <c r="BI153" s="182" t="str">
        <f>IF(LinkRpt!M$4=LinkRpt!M$2,VLOOKUP(LinkRpt!$A149,Rpt,LinkRpt!M$2+1),"")</f>
        <v/>
      </c>
      <c r="BJ153" s="182" t="str">
        <f>IF(LinkRpt!N$4=LinkRpt!N$2,VLOOKUP(LinkRpt!$A149,Rpt,LinkRpt!N$2+1),"")</f>
        <v/>
      </c>
      <c r="BK153" s="182" t="str">
        <f>IF(LinkRpt!O$4=LinkRpt!O$2,VLOOKUP(LinkRpt!$A149,Rpt,LinkRpt!O$2+1),"")</f>
        <v/>
      </c>
      <c r="BL153" s="182" t="str">
        <f>IF(LinkRpt!P$4=LinkRpt!P$2,VLOOKUP(LinkRpt!$A149,Rpt,LinkRpt!P$2+1),"")</f>
        <v/>
      </c>
      <c r="BM153" s="182" t="str">
        <f>IF(LinkRpt!Q$4=LinkRpt!Q$2,VLOOKUP(LinkRpt!$A149,Rpt,LinkRpt!Q$2+1),"")</f>
        <v/>
      </c>
      <c r="BN153" s="182" t="str">
        <f>IF(LinkRpt!R$4=LinkRpt!R$2,VLOOKUP(LinkRpt!$A149,Rpt,LinkRpt!R$2+1),"")</f>
        <v/>
      </c>
      <c r="BO153" s="182" t="str">
        <f>IF(LinkRpt!S$4=LinkRpt!S$2,VLOOKUP(LinkRpt!$A149,Rpt,LinkRpt!S$2+1),"")</f>
        <v/>
      </c>
      <c r="BP153" s="182" t="str">
        <f>IF(LinkRpt!T$4=LinkRpt!T$2,VLOOKUP(LinkRpt!$A149,Rpt,LinkRpt!T$2+1),"")</f>
        <v/>
      </c>
      <c r="BQ153" s="182" t="str">
        <f>IF(LinkRpt!U$4=LinkRpt!U$2,VLOOKUP(LinkRpt!$A149,Rpt,LinkRpt!U$2+1),"")</f>
        <v/>
      </c>
      <c r="BR153" s="182" t="str">
        <f>IF(LinkRpt!V$4=LinkRpt!V$2,VLOOKUP(LinkRpt!$A149,Rpt,LinkRpt!V$2+1),"")</f>
        <v/>
      </c>
      <c r="BS153" s="182" t="str">
        <f>IF(LinkRpt!W$4=LinkRpt!W$2,VLOOKUP(LinkRpt!$A149,Rpt,LinkRpt!W$2+1),"")</f>
        <v/>
      </c>
      <c r="BT153" s="182" t="str">
        <f>IF(LinkRpt!X$4=LinkRpt!X$2,VLOOKUP(LinkRpt!$A149,Rpt,LinkRpt!X$2+1),"")</f>
        <v/>
      </c>
      <c r="BU153" s="182" t="str">
        <f>IF(LinkRpt!Y$4=LinkRpt!Y$2,VLOOKUP(LinkRpt!$A149,Rpt,LinkRpt!Y$2+1),"")</f>
        <v/>
      </c>
      <c r="BV153" s="182" t="str">
        <f>IF(LinkRpt!Z$4=LinkRpt!Z$2,VLOOKUP(LinkRpt!$A149,Rpt,LinkRpt!Z$2+1),"")</f>
        <v/>
      </c>
      <c r="BW153" s="182" t="str">
        <f>IF(LinkRpt!AA$4=LinkRpt!AA$2,VLOOKUP(LinkRpt!$A149,Rpt,LinkRpt!AA$2+1),"")</f>
        <v/>
      </c>
      <c r="BX153" s="182" t="str">
        <f>IF(LinkRpt!AB$4=LinkRpt!AB$2,VLOOKUP(LinkRpt!$A149,Rpt,LinkRpt!AB$2+1),"")</f>
        <v/>
      </c>
      <c r="BY153" s="182" t="str">
        <f>IF(LinkRpt!AC$4=LinkRpt!AC$2,VLOOKUP(LinkRpt!$A149,Rpt,LinkRpt!AC$2+1),"")</f>
        <v/>
      </c>
      <c r="BZ153" s="182" t="str">
        <f>IF(LinkRpt!AD$4=LinkRpt!AD$2,VLOOKUP(LinkRpt!$A149,Rpt,LinkRpt!AD$2+1),"")</f>
        <v/>
      </c>
      <c r="CA153" s="182" t="str">
        <f>IF(LinkRpt!AE$4=LinkRpt!AE$2,VLOOKUP(LinkRpt!$A149,Rpt,LinkRpt!AE$2+1),"")</f>
        <v/>
      </c>
      <c r="CB153" s="182">
        <f t="shared" si="23"/>
        <v>52460</v>
      </c>
      <c r="CC153" s="15">
        <v>1500</v>
      </c>
      <c r="CD153" s="16">
        <v>1500</v>
      </c>
      <c r="CE153" s="15">
        <v>1000</v>
      </c>
      <c r="CF153" s="16">
        <v>1000</v>
      </c>
      <c r="CG153" s="15">
        <v>5000</v>
      </c>
      <c r="CH153" s="16">
        <v>5000</v>
      </c>
      <c r="CI153" s="15">
        <v>8000</v>
      </c>
      <c r="CJ153" s="16">
        <v>1500</v>
      </c>
      <c r="CK153" s="15"/>
      <c r="CL153" s="16"/>
      <c r="CM153" s="18">
        <v>4620</v>
      </c>
      <c r="CN153" s="90">
        <v>11120</v>
      </c>
      <c r="CO153" s="18">
        <v>4620</v>
      </c>
      <c r="CP153" s="16">
        <v>0</v>
      </c>
      <c r="CQ153" s="18">
        <v>4620</v>
      </c>
      <c r="CR153" s="16">
        <v>9240</v>
      </c>
      <c r="CS153" s="18">
        <v>4620</v>
      </c>
      <c r="CT153" s="16">
        <v>4620</v>
      </c>
      <c r="CU153" s="18">
        <v>4620</v>
      </c>
      <c r="CV153" s="16"/>
      <c r="CW153" s="18">
        <v>4620</v>
      </c>
      <c r="CX153" s="16"/>
      <c r="CY153" s="18">
        <v>4620</v>
      </c>
      <c r="CZ153" s="16"/>
      <c r="DA153" s="18">
        <v>4620</v>
      </c>
      <c r="DB153" s="16">
        <v>13860</v>
      </c>
      <c r="DC153" s="18">
        <v>4620</v>
      </c>
      <c r="DD153" s="16"/>
      <c r="DE153" s="85"/>
      <c r="DF153" s="16"/>
      <c r="DG153" s="85"/>
      <c r="DH153" s="16"/>
      <c r="DI153" s="85"/>
      <c r="DJ153" s="16"/>
      <c r="DK153" s="82"/>
      <c r="DL153" s="85"/>
      <c r="DM153" s="16"/>
      <c r="DN153" s="85"/>
      <c r="DO153" s="16"/>
      <c r="DP153" s="85"/>
      <c r="DQ153" s="16"/>
      <c r="DR153" s="85"/>
      <c r="DS153" s="16"/>
      <c r="DT153" s="85"/>
      <c r="DU153" s="16"/>
      <c r="DV153" s="85"/>
      <c r="DW153" s="16"/>
      <c r="DX153" s="85"/>
      <c r="DY153" s="16"/>
      <c r="DZ153" s="85"/>
      <c r="EA153" s="16"/>
      <c r="EB153" s="85"/>
      <c r="EC153" s="16"/>
      <c r="ED153" s="85"/>
      <c r="EE153" s="16"/>
      <c r="EF153" s="85"/>
      <c r="EG153" s="16"/>
      <c r="EH153" s="17"/>
      <c r="EI153" s="16"/>
      <c r="EJ153" s="19"/>
      <c r="EK153" s="17"/>
      <c r="EL153" s="16"/>
      <c r="EM153" s="17"/>
      <c r="EN153" s="16"/>
      <c r="EO153" s="17"/>
      <c r="EP153" s="16"/>
      <c r="EQ153" s="17"/>
      <c r="ER153" s="16"/>
      <c r="ES153" s="17"/>
      <c r="ET153" s="16"/>
      <c r="EU153" s="17"/>
      <c r="EV153" s="16"/>
      <c r="EW153" s="15"/>
      <c r="EX153" s="16"/>
      <c r="EY153" s="15"/>
      <c r="EZ153" s="16"/>
      <c r="FA153" s="15"/>
      <c r="FB153" s="16"/>
      <c r="FC153" s="15"/>
      <c r="FD153" s="16"/>
      <c r="FE153" s="15"/>
      <c r="FF153" s="16"/>
      <c r="FG153" s="15"/>
      <c r="FH153" s="16"/>
      <c r="FI153" s="20">
        <f t="shared" si="19"/>
        <v>57080</v>
      </c>
      <c r="FJ153" s="20">
        <f t="shared" si="20"/>
        <v>47840</v>
      </c>
      <c r="FK153" s="21">
        <f t="shared" si="21"/>
        <v>9240</v>
      </c>
      <c r="FL153" s="1" t="str">
        <f t="shared" si="24"/>
        <v>X</v>
      </c>
    </row>
    <row r="154" spans="1:168" ht="25.5" customHeight="1">
      <c r="A154" s="239">
        <v>2200146</v>
      </c>
      <c r="B154" s="25" t="s">
        <v>794</v>
      </c>
      <c r="C154" s="239" t="s">
        <v>795</v>
      </c>
      <c r="D154" s="9" t="s">
        <v>1414</v>
      </c>
      <c r="E154" s="9" t="s">
        <v>1411</v>
      </c>
      <c r="F154" s="83" t="s">
        <v>796</v>
      </c>
      <c r="G154" s="150" t="s">
        <v>383</v>
      </c>
      <c r="H154" s="24" t="s">
        <v>1417</v>
      </c>
      <c r="I154" s="318"/>
      <c r="J154" s="24"/>
      <c r="K154" s="62">
        <v>6200</v>
      </c>
      <c r="L154" s="24" t="s">
        <v>1564</v>
      </c>
      <c r="M154" s="246">
        <f t="shared" si="17"/>
        <v>54560</v>
      </c>
      <c r="N154" s="14">
        <f t="shared" si="22"/>
        <v>4340</v>
      </c>
      <c r="O154" s="15">
        <v>1500</v>
      </c>
      <c r="P154" s="15">
        <v>1000</v>
      </c>
      <c r="Q154" s="15">
        <v>5000</v>
      </c>
      <c r="R154" s="15">
        <v>8000</v>
      </c>
      <c r="S154" s="182"/>
      <c r="T154" s="16">
        <v>1500</v>
      </c>
      <c r="U154" s="16">
        <v>1000</v>
      </c>
      <c r="V154" s="16">
        <v>5000</v>
      </c>
      <c r="W154" s="16">
        <v>8000</v>
      </c>
      <c r="X154" s="182"/>
      <c r="Y154" s="16">
        <f>IF(($CB154-SUM($T154:X154))&gt;=$K154*0.7,$K154*0.7,($CB154-SUM($T154:X154)))</f>
        <v>4340</v>
      </c>
      <c r="Z154" s="16">
        <f>IF(($CB154-SUM($T154:Y154))&gt;=$K154*0.7,$K154*0.7,($CB154-SUM($T154:Y154)))</f>
        <v>4340</v>
      </c>
      <c r="AA154" s="16">
        <f>IF(($CB154-SUM($T154:Z154))&gt;=$K154*0.7,$K154*0.7,($CB154-SUM($T154:Z154)))</f>
        <v>4340</v>
      </c>
      <c r="AB154" s="16">
        <f>IF(($CB154-SUM($T154:AA154))&gt;=$K154*0.7,$K154*0.7,($CB154-SUM($T154:AA154)))</f>
        <v>4340</v>
      </c>
      <c r="AC154" s="16">
        <f>IF(($CB154-SUM($T154:AB154))&gt;=$K154*0.7,$K154*0.7,($CB154-SUM($T154:AB154)))</f>
        <v>4340</v>
      </c>
      <c r="AD154" s="16">
        <f>IF(($CB154-SUM($T154:AC154))&gt;=$K154*0.7,$K154*0.7,($CB154-SUM($T154:AC154)))</f>
        <v>4340</v>
      </c>
      <c r="AE154" s="16">
        <f>IF(($CB154-SUM($T154:AD154))&gt;=$K154*0.7,$K154*0.7,($CB154-SUM($T154:AD154)))</f>
        <v>4340</v>
      </c>
      <c r="AF154" s="16">
        <f>IF(($CB154-SUM($T154:AE154))&gt;=$K154*0.7,$K154*0.7,($CB154-SUM($T154:AE154)))</f>
        <v>4340</v>
      </c>
      <c r="AG154" s="16">
        <f>IF(($CB154-SUM($T154:AF154))&gt;=$K154*0.7,$K154*0.7,($CB154-SUM($T154:AF154)))</f>
        <v>0</v>
      </c>
      <c r="AH154" s="16">
        <f>IF(($CB154-SUM($T154:AG154))&gt;=$K154*0.7,$K154*0.7,($CB154-SUM($T154:AG154)))</f>
        <v>0</v>
      </c>
      <c r="AI154" s="16">
        <f>IF(($CB154-SUM($T154:AH154))&gt;=$K154*0.7,$K154*0.7,($CB154-SUM($T154:AH154)))</f>
        <v>0</v>
      </c>
      <c r="AJ154" s="16">
        <f>IF(($CB154-SUM($T154:AI154))&gt;=$K154*0.7,$K154*0.7,($CB154-SUM($T154:AI154)))</f>
        <v>0</v>
      </c>
      <c r="AK154" s="16">
        <f>IF(($CB154-SUM($T154:AJ154))&gt;=$K154*0.7,$K154*0.7,($CB154-SUM($T154:AJ154)))</f>
        <v>0</v>
      </c>
      <c r="AL154" s="16">
        <f>IF(($CB154-SUM($T154:AK154))&gt;=$K154*0.7,$K154*0.7,($CB154-SUM($T154:AK154)))</f>
        <v>0</v>
      </c>
      <c r="AM154" s="16">
        <f>IF(($CB154-SUM($T154:AL154))&gt;=$K154*0.7,$K154*0.7,($CB154-SUM($T154:AL154)))</f>
        <v>0</v>
      </c>
      <c r="AN154" s="16">
        <f>IF(($CB154-SUM($T154:AM154))&gt;=$K154*0.7,$K154*0.7,($CB154-SUM($T154:AM154)))</f>
        <v>0</v>
      </c>
      <c r="AO154" s="16">
        <f>IF(($CB154-SUM($T154:AN154))&gt;=$K154*0.7,$K154*0.7,($CB154-SUM($T154:AN154)))</f>
        <v>0</v>
      </c>
      <c r="AP154" s="16">
        <f>IF(($CB154-SUM($T154:AO154))&gt;=$K154*0.7,$K154*0.7,($CB154-SUM($T154:AO154)))</f>
        <v>0</v>
      </c>
      <c r="AQ154" s="16">
        <f>IF(($CB154-SUM($T154:AP154))&gt;=$K154*0.7,$K154*0.7,($CB154-SUM($T154:AP154)))</f>
        <v>0</v>
      </c>
      <c r="AR154" s="16">
        <f>IF(($CB154-SUM($T154:AQ154))&gt;=$K154*0.7,$K154*0.7,($CB154-SUM($T154:AQ154)))</f>
        <v>0</v>
      </c>
      <c r="AS154" s="16">
        <f>IF(($CB154-SUM($T154:AR154))&gt;=$K154*0.7,$K154*0.7,($CB154-SUM($T154:AR154)))</f>
        <v>0</v>
      </c>
      <c r="AT154" s="16">
        <f>IF(($CB154-SUM($T154:AS154))&gt;=$K154*0.7,$K154*0.7,($CB154-SUM($T154:AS154)))</f>
        <v>0</v>
      </c>
      <c r="AU154" s="16">
        <f>IF(($CB154-SUM($T154:AT154))&gt;=$K154*0.7,$K154*0.7,($CB154-SUM($T154:AT154)))</f>
        <v>0</v>
      </c>
      <c r="AV154" s="16">
        <f>IF(($CB154-SUM($T154:AU154))&gt;=$K154*0.7,$K154*0.7,($CB154-SUM($T154:AU154)))</f>
        <v>0</v>
      </c>
      <c r="AW154" s="182">
        <f t="shared" si="18"/>
        <v>50220</v>
      </c>
      <c r="AX154" s="182">
        <f>IF(LinkRpt!B$4=LinkRpt!B$2,VLOOKUP(LinkRpt!$A150,Rpt,LinkRpt!B$2+1),"")</f>
        <v>50220</v>
      </c>
      <c r="AY154" s="182">
        <f>IF(LinkRpt!C$4=LinkRpt!C$2,VLOOKUP(LinkRpt!$A150,Rpt,LinkRpt!C$2+1),"")</f>
        <v>0</v>
      </c>
      <c r="AZ154" s="182">
        <f>IF(LinkRpt!D$4=LinkRpt!D$2,VLOOKUP(LinkRpt!$A150,Rpt,LinkRpt!D$2+1),"")</f>
        <v>0</v>
      </c>
      <c r="BA154" s="182" t="str">
        <f>IF(LinkRpt!E$4=LinkRpt!E$2,VLOOKUP(LinkRpt!$A150,Rpt,LinkRpt!E$2+1),"")</f>
        <v/>
      </c>
      <c r="BB154" s="182">
        <f>IF(LinkRpt!F$4=LinkRpt!F$2,VLOOKUP(LinkRpt!$A150,Rpt,LinkRpt!F$2+1),"")</f>
        <v>0</v>
      </c>
      <c r="BC154" s="182">
        <f>IF(LinkRpt!G$4=LinkRpt!G$2,VLOOKUP(LinkRpt!$A150,Rpt,LinkRpt!G$2+1),"")</f>
        <v>0</v>
      </c>
      <c r="BD154" s="182">
        <f>IF(LinkRpt!H$4=LinkRpt!H$2,VLOOKUP(LinkRpt!$A150,Rpt,LinkRpt!H$2+1),"")</f>
        <v>0</v>
      </c>
      <c r="BE154" s="182" t="str">
        <f>IF(LinkRpt!I$4=LinkRpt!I$2,VLOOKUP(LinkRpt!$A150,Rpt,LinkRpt!I$2+1),"")</f>
        <v/>
      </c>
      <c r="BF154" s="182" t="str">
        <f>IF(LinkRpt!J$4=LinkRpt!J$2,VLOOKUP(LinkRpt!$A150,Rpt,LinkRpt!J$2+1),"")</f>
        <v/>
      </c>
      <c r="BG154" s="182" t="str">
        <f>IF(LinkRpt!K$4=LinkRpt!K$2,VLOOKUP(LinkRpt!$A150,Rpt,LinkRpt!K$2+1),"")</f>
        <v/>
      </c>
      <c r="BH154" s="182" t="str">
        <f>IF(LinkRpt!L$4=LinkRpt!L$2,VLOOKUP(LinkRpt!$A150,Rpt,LinkRpt!L$2+1),"")</f>
        <v/>
      </c>
      <c r="BI154" s="182" t="str">
        <f>IF(LinkRpt!M$4=LinkRpt!M$2,VLOOKUP(LinkRpt!$A150,Rpt,LinkRpt!M$2+1),"")</f>
        <v/>
      </c>
      <c r="BJ154" s="182" t="str">
        <f>IF(LinkRpt!N$4=LinkRpt!N$2,VLOOKUP(LinkRpt!$A150,Rpt,LinkRpt!N$2+1),"")</f>
        <v/>
      </c>
      <c r="BK154" s="182" t="str">
        <f>IF(LinkRpt!O$4=LinkRpt!O$2,VLOOKUP(LinkRpt!$A150,Rpt,LinkRpt!O$2+1),"")</f>
        <v/>
      </c>
      <c r="BL154" s="182" t="str">
        <f>IF(LinkRpt!P$4=LinkRpt!P$2,VLOOKUP(LinkRpt!$A150,Rpt,LinkRpt!P$2+1),"")</f>
        <v/>
      </c>
      <c r="BM154" s="182" t="str">
        <f>IF(LinkRpt!Q$4=LinkRpt!Q$2,VLOOKUP(LinkRpt!$A150,Rpt,LinkRpt!Q$2+1),"")</f>
        <v/>
      </c>
      <c r="BN154" s="182" t="str">
        <f>IF(LinkRpt!R$4=LinkRpt!R$2,VLOOKUP(LinkRpt!$A150,Rpt,LinkRpt!R$2+1),"")</f>
        <v/>
      </c>
      <c r="BO154" s="182" t="str">
        <f>IF(LinkRpt!S$4=LinkRpt!S$2,VLOOKUP(LinkRpt!$A150,Rpt,LinkRpt!S$2+1),"")</f>
        <v/>
      </c>
      <c r="BP154" s="182" t="str">
        <f>IF(LinkRpt!T$4=LinkRpt!T$2,VLOOKUP(LinkRpt!$A150,Rpt,LinkRpt!T$2+1),"")</f>
        <v/>
      </c>
      <c r="BQ154" s="182" t="str">
        <f>IF(LinkRpt!U$4=LinkRpt!U$2,VLOOKUP(LinkRpt!$A150,Rpt,LinkRpt!U$2+1),"")</f>
        <v/>
      </c>
      <c r="BR154" s="182" t="str">
        <f>IF(LinkRpt!V$4=LinkRpt!V$2,VLOOKUP(LinkRpt!$A150,Rpt,LinkRpt!V$2+1),"")</f>
        <v/>
      </c>
      <c r="BS154" s="182" t="str">
        <f>IF(LinkRpt!W$4=LinkRpt!W$2,VLOOKUP(LinkRpt!$A150,Rpt,LinkRpt!W$2+1),"")</f>
        <v/>
      </c>
      <c r="BT154" s="182" t="str">
        <f>IF(LinkRpt!X$4=LinkRpt!X$2,VLOOKUP(LinkRpt!$A150,Rpt,LinkRpt!X$2+1),"")</f>
        <v/>
      </c>
      <c r="BU154" s="182" t="str">
        <f>IF(LinkRpt!Y$4=LinkRpt!Y$2,VLOOKUP(LinkRpt!$A150,Rpt,LinkRpt!Y$2+1),"")</f>
        <v/>
      </c>
      <c r="BV154" s="182" t="str">
        <f>IF(LinkRpt!Z$4=LinkRpt!Z$2,VLOOKUP(LinkRpt!$A150,Rpt,LinkRpt!Z$2+1),"")</f>
        <v/>
      </c>
      <c r="BW154" s="182" t="str">
        <f>IF(LinkRpt!AA$4=LinkRpt!AA$2,VLOOKUP(LinkRpt!$A150,Rpt,LinkRpt!AA$2+1),"")</f>
        <v/>
      </c>
      <c r="BX154" s="182" t="str">
        <f>IF(LinkRpt!AB$4=LinkRpt!AB$2,VLOOKUP(LinkRpt!$A150,Rpt,LinkRpt!AB$2+1),"")</f>
        <v/>
      </c>
      <c r="BY154" s="182" t="str">
        <f>IF(LinkRpt!AC$4=LinkRpt!AC$2,VLOOKUP(LinkRpt!$A150,Rpt,LinkRpt!AC$2+1),"")</f>
        <v/>
      </c>
      <c r="BZ154" s="182" t="str">
        <f>IF(LinkRpt!AD$4=LinkRpt!AD$2,VLOOKUP(LinkRpt!$A150,Rpt,LinkRpt!AD$2+1),"")</f>
        <v/>
      </c>
      <c r="CA154" s="182" t="str">
        <f>IF(LinkRpt!AE$4=LinkRpt!AE$2,VLOOKUP(LinkRpt!$A150,Rpt,LinkRpt!AE$2+1),"")</f>
        <v/>
      </c>
      <c r="CB154" s="182">
        <f t="shared" si="23"/>
        <v>50220</v>
      </c>
      <c r="CC154" s="15">
        <v>1500</v>
      </c>
      <c r="CD154" s="16">
        <v>1500</v>
      </c>
      <c r="CE154" s="15">
        <v>1000</v>
      </c>
      <c r="CF154" s="16">
        <v>1000</v>
      </c>
      <c r="CG154" s="15">
        <v>5000</v>
      </c>
      <c r="CH154" s="16">
        <v>5000</v>
      </c>
      <c r="CI154" s="15">
        <v>8000</v>
      </c>
      <c r="CJ154" s="16">
        <f>1500+0</f>
        <v>1500</v>
      </c>
      <c r="CK154" s="15"/>
      <c r="CL154" s="16"/>
      <c r="CM154" s="18">
        <v>4340</v>
      </c>
      <c r="CN154" s="90">
        <v>4620</v>
      </c>
      <c r="CO154" s="18">
        <v>4340</v>
      </c>
      <c r="CP154" s="16">
        <v>4620</v>
      </c>
      <c r="CQ154" s="18">
        <v>4340</v>
      </c>
      <c r="CR154" s="16">
        <v>4620</v>
      </c>
      <c r="CS154" s="18">
        <v>4340</v>
      </c>
      <c r="CT154" s="16">
        <v>7000</v>
      </c>
      <c r="CU154" s="18">
        <v>4340</v>
      </c>
      <c r="CV154" s="16">
        <v>7570</v>
      </c>
      <c r="CW154" s="18">
        <v>4340</v>
      </c>
      <c r="CX154" s="16">
        <v>4620</v>
      </c>
      <c r="CY154" s="18">
        <v>4340</v>
      </c>
      <c r="CZ154" s="16"/>
      <c r="DA154" s="18">
        <v>4340</v>
      </c>
      <c r="DB154" s="16">
        <v>8170</v>
      </c>
      <c r="DC154" s="18">
        <v>4340</v>
      </c>
      <c r="DD154" s="16"/>
      <c r="DE154" s="85"/>
      <c r="DF154" s="16"/>
      <c r="DG154" s="85"/>
      <c r="DH154" s="16"/>
      <c r="DI154" s="85"/>
      <c r="DJ154" s="16"/>
      <c r="DK154" s="82"/>
      <c r="DL154" s="85"/>
      <c r="DM154" s="16"/>
      <c r="DN154" s="85"/>
      <c r="DO154" s="16"/>
      <c r="DP154" s="85"/>
      <c r="DQ154" s="16"/>
      <c r="DR154" s="85"/>
      <c r="DS154" s="16"/>
      <c r="DT154" s="85"/>
      <c r="DU154" s="16"/>
      <c r="DV154" s="85"/>
      <c r="DW154" s="16"/>
      <c r="DX154" s="85"/>
      <c r="DY154" s="16"/>
      <c r="DZ154" s="85"/>
      <c r="EA154" s="16"/>
      <c r="EB154" s="85"/>
      <c r="EC154" s="16"/>
      <c r="ED154" s="85"/>
      <c r="EE154" s="16"/>
      <c r="EF154" s="85"/>
      <c r="EG154" s="16"/>
      <c r="EH154" s="17"/>
      <c r="EI154" s="16"/>
      <c r="EJ154" s="19"/>
      <c r="EK154" s="17"/>
      <c r="EL154" s="16"/>
      <c r="EM154" s="17"/>
      <c r="EN154" s="16"/>
      <c r="EO154" s="17"/>
      <c r="EP154" s="16"/>
      <c r="EQ154" s="17"/>
      <c r="ER154" s="16"/>
      <c r="ES154" s="17"/>
      <c r="ET154" s="16"/>
      <c r="EU154" s="17"/>
      <c r="EV154" s="16"/>
      <c r="EW154" s="15"/>
      <c r="EX154" s="16"/>
      <c r="EY154" s="15"/>
      <c r="EZ154" s="16"/>
      <c r="FA154" s="15"/>
      <c r="FB154" s="16"/>
      <c r="FC154" s="15"/>
      <c r="FD154" s="16"/>
      <c r="FE154" s="15"/>
      <c r="FF154" s="16"/>
      <c r="FG154" s="15"/>
      <c r="FH154" s="16"/>
      <c r="FI154" s="20">
        <f t="shared" si="19"/>
        <v>54560</v>
      </c>
      <c r="FJ154" s="20">
        <f t="shared" si="20"/>
        <v>50220</v>
      </c>
      <c r="FK154" s="21">
        <f t="shared" si="21"/>
        <v>4340</v>
      </c>
      <c r="FL154" s="1" t="str">
        <f t="shared" si="24"/>
        <v/>
      </c>
    </row>
    <row r="155" spans="1:168" ht="25.5" customHeight="1">
      <c r="A155" s="239">
        <v>2200147</v>
      </c>
      <c r="B155" s="25" t="s">
        <v>797</v>
      </c>
      <c r="C155" s="239" t="s">
        <v>798</v>
      </c>
      <c r="D155" s="9" t="s">
        <v>1414</v>
      </c>
      <c r="E155" s="9" t="s">
        <v>1411</v>
      </c>
      <c r="F155" s="83" t="s">
        <v>799</v>
      </c>
      <c r="G155" s="22"/>
      <c r="H155" s="84"/>
      <c r="I155" s="318"/>
      <c r="J155" s="84"/>
      <c r="K155" s="62">
        <v>6600</v>
      </c>
      <c r="L155" s="84" t="s">
        <v>1564</v>
      </c>
      <c r="M155" s="246">
        <f t="shared" si="17"/>
        <v>57080</v>
      </c>
      <c r="N155" s="14">
        <f t="shared" si="22"/>
        <v>13860</v>
      </c>
      <c r="O155" s="15">
        <v>1500</v>
      </c>
      <c r="P155" s="15">
        <v>1000</v>
      </c>
      <c r="Q155" s="15">
        <v>5000</v>
      </c>
      <c r="R155" s="15">
        <v>8000</v>
      </c>
      <c r="S155" s="182"/>
      <c r="T155" s="16">
        <v>1500</v>
      </c>
      <c r="U155" s="16">
        <v>1000</v>
      </c>
      <c r="V155" s="16">
        <v>5000</v>
      </c>
      <c r="W155" s="16">
        <v>8000</v>
      </c>
      <c r="X155" s="182"/>
      <c r="Y155" s="16">
        <f>IF(($CB155-SUM($T155:X155))&gt;=$K155*0.7,$K155*0.7,($CB155-SUM($T155:X155)))</f>
        <v>4620</v>
      </c>
      <c r="Z155" s="16">
        <f>IF(($CB155-SUM($T155:Y155))&gt;=$K155*0.7,$K155*0.7,($CB155-SUM($T155:Y155)))</f>
        <v>4620</v>
      </c>
      <c r="AA155" s="16">
        <f>IF(($CB155-SUM($T155:Z155))&gt;=$K155*0.7,$K155*0.7,($CB155-SUM($T155:Z155)))</f>
        <v>4620</v>
      </c>
      <c r="AB155" s="16">
        <f>IF(($CB155-SUM($T155:AA155))&gt;=$K155*0.7,$K155*0.7,($CB155-SUM($T155:AA155)))</f>
        <v>4620</v>
      </c>
      <c r="AC155" s="16">
        <f>IF(($CB155-SUM($T155:AB155))&gt;=$K155*0.7,$K155*0.7,($CB155-SUM($T155:AB155)))</f>
        <v>4620</v>
      </c>
      <c r="AD155" s="16">
        <f>IF(($CB155-SUM($T155:AC155))&gt;=$K155*0.7,$K155*0.7,($CB155-SUM($T155:AC155)))</f>
        <v>4620</v>
      </c>
      <c r="AE155" s="16">
        <f>IF(($CB155-SUM($T155:AD155))&gt;=$K155*0.7,$K155*0.7,($CB155-SUM($T155:AD155)))</f>
        <v>0</v>
      </c>
      <c r="AF155" s="16">
        <f>IF(($CB155-SUM($T155:AE155))&gt;=$K155*0.7,$K155*0.7,($CB155-SUM($T155:AE155)))</f>
        <v>0</v>
      </c>
      <c r="AG155" s="16">
        <f>IF(($CB155-SUM($T155:AF155))&gt;=$K155*0.7,$K155*0.7,($CB155-SUM($T155:AF155)))</f>
        <v>0</v>
      </c>
      <c r="AH155" s="16">
        <f>IF(($CB155-SUM($T155:AG155))&gt;=$K155*0.7,$K155*0.7,($CB155-SUM($T155:AG155)))</f>
        <v>0</v>
      </c>
      <c r="AI155" s="16">
        <f>IF(($CB155-SUM($T155:AH155))&gt;=$K155*0.7,$K155*0.7,($CB155-SUM($T155:AH155)))</f>
        <v>0</v>
      </c>
      <c r="AJ155" s="16">
        <f>IF(($CB155-SUM($T155:AI155))&gt;=$K155*0.7,$K155*0.7,($CB155-SUM($T155:AI155)))</f>
        <v>0</v>
      </c>
      <c r="AK155" s="16">
        <f>IF(($CB155-SUM($T155:AJ155))&gt;=$K155*0.7,$K155*0.7,($CB155-SUM($T155:AJ155)))</f>
        <v>0</v>
      </c>
      <c r="AL155" s="16">
        <f>IF(($CB155-SUM($T155:AK155))&gt;=$K155*0.7,$K155*0.7,($CB155-SUM($T155:AK155)))</f>
        <v>0</v>
      </c>
      <c r="AM155" s="16">
        <f>IF(($CB155-SUM($T155:AL155))&gt;=$K155*0.7,$K155*0.7,($CB155-SUM($T155:AL155)))</f>
        <v>0</v>
      </c>
      <c r="AN155" s="16">
        <f>IF(($CB155-SUM($T155:AM155))&gt;=$K155*0.7,$K155*0.7,($CB155-SUM($T155:AM155)))</f>
        <v>0</v>
      </c>
      <c r="AO155" s="16">
        <f>IF(($CB155-SUM($T155:AN155))&gt;=$K155*0.7,$K155*0.7,($CB155-SUM($T155:AN155)))</f>
        <v>0</v>
      </c>
      <c r="AP155" s="16">
        <f>IF(($CB155-SUM($T155:AO155))&gt;=$K155*0.7,$K155*0.7,($CB155-SUM($T155:AO155)))</f>
        <v>0</v>
      </c>
      <c r="AQ155" s="16">
        <f>IF(($CB155-SUM($T155:AP155))&gt;=$K155*0.7,$K155*0.7,($CB155-SUM($T155:AP155)))</f>
        <v>0</v>
      </c>
      <c r="AR155" s="16">
        <f>IF(($CB155-SUM($T155:AQ155))&gt;=$K155*0.7,$K155*0.7,($CB155-SUM($T155:AQ155)))</f>
        <v>0</v>
      </c>
      <c r="AS155" s="16">
        <f>IF(($CB155-SUM($T155:AR155))&gt;=$K155*0.7,$K155*0.7,($CB155-SUM($T155:AR155)))</f>
        <v>0</v>
      </c>
      <c r="AT155" s="16">
        <f>IF(($CB155-SUM($T155:AS155))&gt;=$K155*0.7,$K155*0.7,($CB155-SUM($T155:AS155)))</f>
        <v>0</v>
      </c>
      <c r="AU155" s="16">
        <f>IF(($CB155-SUM($T155:AT155))&gt;=$K155*0.7,$K155*0.7,($CB155-SUM($T155:AT155)))</f>
        <v>0</v>
      </c>
      <c r="AV155" s="16">
        <f>IF(($CB155-SUM($T155:AU155))&gt;=$K155*0.7,$K155*0.7,($CB155-SUM($T155:AU155)))</f>
        <v>0</v>
      </c>
      <c r="AW155" s="182">
        <f t="shared" si="18"/>
        <v>43220</v>
      </c>
      <c r="AX155" s="182">
        <f>IF(LinkRpt!B$4=LinkRpt!B$2,VLOOKUP(LinkRpt!$A151,Rpt,LinkRpt!B$2+1),"")</f>
        <v>43220</v>
      </c>
      <c r="AY155" s="182">
        <f>IF(LinkRpt!C$4=LinkRpt!C$2,VLOOKUP(LinkRpt!$A151,Rpt,LinkRpt!C$2+1),"")</f>
        <v>0</v>
      </c>
      <c r="AZ155" s="182">
        <f>IF(LinkRpt!D$4=LinkRpt!D$2,VLOOKUP(LinkRpt!$A151,Rpt,LinkRpt!D$2+1),"")</f>
        <v>0</v>
      </c>
      <c r="BA155" s="182" t="str">
        <f>IF(LinkRpt!E$4=LinkRpt!E$2,VLOOKUP(LinkRpt!$A151,Rpt,LinkRpt!E$2+1),"")</f>
        <v/>
      </c>
      <c r="BB155" s="182">
        <f>IF(LinkRpt!F$4=LinkRpt!F$2,VLOOKUP(LinkRpt!$A151,Rpt,LinkRpt!F$2+1),"")</f>
        <v>0</v>
      </c>
      <c r="BC155" s="182">
        <f>IF(LinkRpt!G$4=LinkRpt!G$2,VLOOKUP(LinkRpt!$A151,Rpt,LinkRpt!G$2+1),"")</f>
        <v>0</v>
      </c>
      <c r="BD155" s="182">
        <f>IF(LinkRpt!H$4=LinkRpt!H$2,VLOOKUP(LinkRpt!$A151,Rpt,LinkRpt!H$2+1),"")</f>
        <v>0</v>
      </c>
      <c r="BE155" s="182" t="str">
        <f>IF(LinkRpt!I$4=LinkRpt!I$2,VLOOKUP(LinkRpt!$A151,Rpt,LinkRpt!I$2+1),"")</f>
        <v/>
      </c>
      <c r="BF155" s="182" t="str">
        <f>IF(LinkRpt!J$4=LinkRpt!J$2,VLOOKUP(LinkRpt!$A151,Rpt,LinkRpt!J$2+1),"")</f>
        <v/>
      </c>
      <c r="BG155" s="182" t="str">
        <f>IF(LinkRpt!K$4=LinkRpt!K$2,VLOOKUP(LinkRpt!$A151,Rpt,LinkRpt!K$2+1),"")</f>
        <v/>
      </c>
      <c r="BH155" s="182" t="str">
        <f>IF(LinkRpt!L$4=LinkRpt!L$2,VLOOKUP(LinkRpt!$A151,Rpt,LinkRpt!L$2+1),"")</f>
        <v/>
      </c>
      <c r="BI155" s="182" t="str">
        <f>IF(LinkRpt!M$4=LinkRpt!M$2,VLOOKUP(LinkRpt!$A151,Rpt,LinkRpt!M$2+1),"")</f>
        <v/>
      </c>
      <c r="BJ155" s="182" t="str">
        <f>IF(LinkRpt!N$4=LinkRpt!N$2,VLOOKUP(LinkRpt!$A151,Rpt,LinkRpt!N$2+1),"")</f>
        <v/>
      </c>
      <c r="BK155" s="182" t="str">
        <f>IF(LinkRpt!O$4=LinkRpt!O$2,VLOOKUP(LinkRpt!$A151,Rpt,LinkRpt!O$2+1),"")</f>
        <v/>
      </c>
      <c r="BL155" s="182" t="str">
        <f>IF(LinkRpt!P$4=LinkRpt!P$2,VLOOKUP(LinkRpt!$A151,Rpt,LinkRpt!P$2+1),"")</f>
        <v/>
      </c>
      <c r="BM155" s="182" t="str">
        <f>IF(LinkRpt!Q$4=LinkRpt!Q$2,VLOOKUP(LinkRpt!$A151,Rpt,LinkRpt!Q$2+1),"")</f>
        <v/>
      </c>
      <c r="BN155" s="182" t="str">
        <f>IF(LinkRpt!R$4=LinkRpt!R$2,VLOOKUP(LinkRpt!$A151,Rpt,LinkRpt!R$2+1),"")</f>
        <v/>
      </c>
      <c r="BO155" s="182" t="str">
        <f>IF(LinkRpt!S$4=LinkRpt!S$2,VLOOKUP(LinkRpt!$A151,Rpt,LinkRpt!S$2+1),"")</f>
        <v/>
      </c>
      <c r="BP155" s="182" t="str">
        <f>IF(LinkRpt!T$4=LinkRpt!T$2,VLOOKUP(LinkRpt!$A151,Rpt,LinkRpt!T$2+1),"")</f>
        <v/>
      </c>
      <c r="BQ155" s="182" t="str">
        <f>IF(LinkRpt!U$4=LinkRpt!U$2,VLOOKUP(LinkRpt!$A151,Rpt,LinkRpt!U$2+1),"")</f>
        <v/>
      </c>
      <c r="BR155" s="182" t="str">
        <f>IF(LinkRpt!V$4=LinkRpt!V$2,VLOOKUP(LinkRpt!$A151,Rpt,LinkRpt!V$2+1),"")</f>
        <v/>
      </c>
      <c r="BS155" s="182" t="str">
        <f>IF(LinkRpt!W$4=LinkRpt!W$2,VLOOKUP(LinkRpt!$A151,Rpt,LinkRpt!W$2+1),"")</f>
        <v/>
      </c>
      <c r="BT155" s="182" t="str">
        <f>IF(LinkRpt!X$4=LinkRpt!X$2,VLOOKUP(LinkRpt!$A151,Rpt,LinkRpt!X$2+1),"")</f>
        <v/>
      </c>
      <c r="BU155" s="182" t="str">
        <f>IF(LinkRpt!Y$4=LinkRpt!Y$2,VLOOKUP(LinkRpt!$A151,Rpt,LinkRpt!Y$2+1),"")</f>
        <v/>
      </c>
      <c r="BV155" s="182" t="str">
        <f>IF(LinkRpt!Z$4=LinkRpt!Z$2,VLOOKUP(LinkRpt!$A151,Rpt,LinkRpt!Z$2+1),"")</f>
        <v/>
      </c>
      <c r="BW155" s="182" t="str">
        <f>IF(LinkRpt!AA$4=LinkRpt!AA$2,VLOOKUP(LinkRpt!$A151,Rpt,LinkRpt!AA$2+1),"")</f>
        <v/>
      </c>
      <c r="BX155" s="182" t="str">
        <f>IF(LinkRpt!AB$4=LinkRpt!AB$2,VLOOKUP(LinkRpt!$A151,Rpt,LinkRpt!AB$2+1),"")</f>
        <v/>
      </c>
      <c r="BY155" s="182" t="str">
        <f>IF(LinkRpt!AC$4=LinkRpt!AC$2,VLOOKUP(LinkRpt!$A151,Rpt,LinkRpt!AC$2+1),"")</f>
        <v/>
      </c>
      <c r="BZ155" s="182" t="str">
        <f>IF(LinkRpt!AD$4=LinkRpt!AD$2,VLOOKUP(LinkRpt!$A151,Rpt,LinkRpt!AD$2+1),"")</f>
        <v/>
      </c>
      <c r="CA155" s="182" t="str">
        <f>IF(LinkRpt!AE$4=LinkRpt!AE$2,VLOOKUP(LinkRpt!$A151,Rpt,LinkRpt!AE$2+1),"")</f>
        <v/>
      </c>
      <c r="CB155" s="182">
        <f t="shared" si="23"/>
        <v>43220</v>
      </c>
      <c r="CC155" s="15">
        <v>1500</v>
      </c>
      <c r="CD155" s="16">
        <v>1500</v>
      </c>
      <c r="CE155" s="15">
        <v>1000</v>
      </c>
      <c r="CF155" s="16">
        <v>1000</v>
      </c>
      <c r="CG155" s="15">
        <v>5000</v>
      </c>
      <c r="CH155" s="16">
        <v>5000</v>
      </c>
      <c r="CI155" s="15">
        <v>8000</v>
      </c>
      <c r="CJ155" s="16">
        <v>1500</v>
      </c>
      <c r="CK155" s="15"/>
      <c r="CL155" s="16"/>
      <c r="CM155" s="18">
        <v>4620</v>
      </c>
      <c r="CN155" s="90">
        <v>11120</v>
      </c>
      <c r="CO155" s="18">
        <v>4620</v>
      </c>
      <c r="CP155" s="16">
        <v>0</v>
      </c>
      <c r="CQ155" s="18">
        <v>4620</v>
      </c>
      <c r="CR155" s="16">
        <f>4620+0</f>
        <v>4620</v>
      </c>
      <c r="CS155" s="18">
        <v>4620</v>
      </c>
      <c r="CT155" s="16">
        <v>9240</v>
      </c>
      <c r="CU155" s="18">
        <v>4620</v>
      </c>
      <c r="CV155" s="16"/>
      <c r="CW155" s="18">
        <v>4620</v>
      </c>
      <c r="CX155" s="16"/>
      <c r="CY155" s="18">
        <v>4620</v>
      </c>
      <c r="CZ155" s="16"/>
      <c r="DA155" s="18">
        <v>4620</v>
      </c>
      <c r="DB155" s="16"/>
      <c r="DC155" s="18">
        <v>4620</v>
      </c>
      <c r="DD155" s="16">
        <v>9240</v>
      </c>
      <c r="DE155" s="85"/>
      <c r="DF155" s="16"/>
      <c r="DG155" s="85"/>
      <c r="DH155" s="16"/>
      <c r="DI155" s="85"/>
      <c r="DJ155" s="16"/>
      <c r="DK155" s="82"/>
      <c r="DL155" s="85"/>
      <c r="DM155" s="16"/>
      <c r="DN155" s="85"/>
      <c r="DO155" s="16"/>
      <c r="DP155" s="85"/>
      <c r="DQ155" s="16"/>
      <c r="DR155" s="85"/>
      <c r="DS155" s="16"/>
      <c r="DT155" s="85"/>
      <c r="DU155" s="16"/>
      <c r="DV155" s="85"/>
      <c r="DW155" s="16"/>
      <c r="DX155" s="85"/>
      <c r="DY155" s="16"/>
      <c r="DZ155" s="85"/>
      <c r="EA155" s="16"/>
      <c r="EB155" s="85"/>
      <c r="EC155" s="16"/>
      <c r="ED155" s="85"/>
      <c r="EE155" s="16"/>
      <c r="EF155" s="85"/>
      <c r="EG155" s="16"/>
      <c r="EH155" s="17"/>
      <c r="EI155" s="16"/>
      <c r="EJ155" s="19"/>
      <c r="EK155" s="17"/>
      <c r="EL155" s="16"/>
      <c r="EM155" s="17"/>
      <c r="EN155" s="16"/>
      <c r="EO155" s="17"/>
      <c r="EP155" s="16"/>
      <c r="EQ155" s="17"/>
      <c r="ER155" s="16"/>
      <c r="ES155" s="17"/>
      <c r="ET155" s="16"/>
      <c r="EU155" s="17"/>
      <c r="EV155" s="16"/>
      <c r="EW155" s="15"/>
      <c r="EX155" s="16"/>
      <c r="EY155" s="15"/>
      <c r="EZ155" s="16"/>
      <c r="FA155" s="15"/>
      <c r="FB155" s="16"/>
      <c r="FC155" s="15"/>
      <c r="FD155" s="16"/>
      <c r="FE155" s="15"/>
      <c r="FF155" s="16"/>
      <c r="FG155" s="15"/>
      <c r="FH155" s="16"/>
      <c r="FI155" s="20">
        <f t="shared" si="19"/>
        <v>57080</v>
      </c>
      <c r="FJ155" s="20">
        <f t="shared" si="20"/>
        <v>43220</v>
      </c>
      <c r="FK155" s="21">
        <f t="shared" si="21"/>
        <v>13860</v>
      </c>
      <c r="FL155" s="1" t="str">
        <f t="shared" si="24"/>
        <v/>
      </c>
    </row>
    <row r="156" spans="1:168" ht="25.5" customHeight="1">
      <c r="A156" s="239">
        <v>2200148</v>
      </c>
      <c r="B156" s="35" t="s">
        <v>800</v>
      </c>
      <c r="C156" s="239" t="s">
        <v>801</v>
      </c>
      <c r="D156" s="9" t="s">
        <v>1414</v>
      </c>
      <c r="E156" s="9" t="s">
        <v>1411</v>
      </c>
      <c r="F156" s="83" t="s">
        <v>802</v>
      </c>
      <c r="G156" s="144"/>
      <c r="H156" s="100"/>
      <c r="I156" s="318"/>
      <c r="J156" s="100"/>
      <c r="K156" s="62">
        <v>6600</v>
      </c>
      <c r="L156" s="100" t="s">
        <v>1564</v>
      </c>
      <c r="M156" s="246">
        <f t="shared" si="17"/>
        <v>57080</v>
      </c>
      <c r="N156" s="14">
        <f t="shared" si="22"/>
        <v>15740</v>
      </c>
      <c r="O156" s="15">
        <v>1500</v>
      </c>
      <c r="P156" s="15">
        <v>1000</v>
      </c>
      <c r="Q156" s="15">
        <v>5000</v>
      </c>
      <c r="R156" s="15">
        <v>8000</v>
      </c>
      <c r="S156" s="182"/>
      <c r="T156" s="16">
        <v>1500</v>
      </c>
      <c r="U156" s="16">
        <v>1000</v>
      </c>
      <c r="V156" s="16">
        <v>5000</v>
      </c>
      <c r="W156" s="16">
        <v>8000</v>
      </c>
      <c r="X156" s="182"/>
      <c r="Y156" s="16">
        <f>IF(($CB156-SUM($T156:X156))&gt;=$K156*0.7,$K156*0.7,($CB156-SUM($T156:X156)))</f>
        <v>4620</v>
      </c>
      <c r="Z156" s="16">
        <f>IF(($CB156-SUM($T156:Y156))&gt;=$K156*0.7,$K156*0.7,($CB156-SUM($T156:Y156)))</f>
        <v>4620</v>
      </c>
      <c r="AA156" s="16">
        <f>IF(($CB156-SUM($T156:Z156))&gt;=$K156*0.7,$K156*0.7,($CB156-SUM($T156:Z156)))</f>
        <v>4620</v>
      </c>
      <c r="AB156" s="16">
        <f>IF(($CB156-SUM($T156:AA156))&gt;=$K156*0.7,$K156*0.7,($CB156-SUM($T156:AA156)))</f>
        <v>4620</v>
      </c>
      <c r="AC156" s="16">
        <f>IF(($CB156-SUM($T156:AB156))&gt;=$K156*0.7,$K156*0.7,($CB156-SUM($T156:AB156)))</f>
        <v>4620</v>
      </c>
      <c r="AD156" s="16">
        <f>IF(($CB156-SUM($T156:AC156))&gt;=$K156*0.7,$K156*0.7,($CB156-SUM($T156:AC156)))</f>
        <v>2740</v>
      </c>
      <c r="AE156" s="16">
        <f>IF(($CB156-SUM($T156:AD156))&gt;=$K156*0.7,$K156*0.7,($CB156-SUM($T156:AD156)))</f>
        <v>0</v>
      </c>
      <c r="AF156" s="16">
        <f>IF(($CB156-SUM($T156:AE156))&gt;=$K156*0.7,$K156*0.7,($CB156-SUM($T156:AE156)))</f>
        <v>0</v>
      </c>
      <c r="AG156" s="16">
        <f>IF(($CB156-SUM($T156:AF156))&gt;=$K156*0.7,$K156*0.7,($CB156-SUM($T156:AF156)))</f>
        <v>0</v>
      </c>
      <c r="AH156" s="16">
        <f>IF(($CB156-SUM($T156:AG156))&gt;=$K156*0.7,$K156*0.7,($CB156-SUM($T156:AG156)))</f>
        <v>0</v>
      </c>
      <c r="AI156" s="16">
        <f>IF(($CB156-SUM($T156:AH156))&gt;=$K156*0.7,$K156*0.7,($CB156-SUM($T156:AH156)))</f>
        <v>0</v>
      </c>
      <c r="AJ156" s="16">
        <f>IF(($CB156-SUM($T156:AI156))&gt;=$K156*0.7,$K156*0.7,($CB156-SUM($T156:AI156)))</f>
        <v>0</v>
      </c>
      <c r="AK156" s="16">
        <f>IF(($CB156-SUM($T156:AJ156))&gt;=$K156*0.7,$K156*0.7,($CB156-SUM($T156:AJ156)))</f>
        <v>0</v>
      </c>
      <c r="AL156" s="16">
        <f>IF(($CB156-SUM($T156:AK156))&gt;=$K156*0.7,$K156*0.7,($CB156-SUM($T156:AK156)))</f>
        <v>0</v>
      </c>
      <c r="AM156" s="16">
        <f>IF(($CB156-SUM($T156:AL156))&gt;=$K156*0.7,$K156*0.7,($CB156-SUM($T156:AL156)))</f>
        <v>0</v>
      </c>
      <c r="AN156" s="16">
        <f>IF(($CB156-SUM($T156:AM156))&gt;=$K156*0.7,$K156*0.7,($CB156-SUM($T156:AM156)))</f>
        <v>0</v>
      </c>
      <c r="AO156" s="16">
        <f>IF(($CB156-SUM($T156:AN156))&gt;=$K156*0.7,$K156*0.7,($CB156-SUM($T156:AN156)))</f>
        <v>0</v>
      </c>
      <c r="AP156" s="16">
        <f>IF(($CB156-SUM($T156:AO156))&gt;=$K156*0.7,$K156*0.7,($CB156-SUM($T156:AO156)))</f>
        <v>0</v>
      </c>
      <c r="AQ156" s="16">
        <f>IF(($CB156-SUM($T156:AP156))&gt;=$K156*0.7,$K156*0.7,($CB156-SUM($T156:AP156)))</f>
        <v>0</v>
      </c>
      <c r="AR156" s="16">
        <f>IF(($CB156-SUM($T156:AQ156))&gt;=$K156*0.7,$K156*0.7,($CB156-SUM($T156:AQ156)))</f>
        <v>0</v>
      </c>
      <c r="AS156" s="16">
        <f>IF(($CB156-SUM($T156:AR156))&gt;=$K156*0.7,$K156*0.7,($CB156-SUM($T156:AR156)))</f>
        <v>0</v>
      </c>
      <c r="AT156" s="16">
        <f>IF(($CB156-SUM($T156:AS156))&gt;=$K156*0.7,$K156*0.7,($CB156-SUM($T156:AS156)))</f>
        <v>0</v>
      </c>
      <c r="AU156" s="16">
        <f>IF(($CB156-SUM($T156:AT156))&gt;=$K156*0.7,$K156*0.7,($CB156-SUM($T156:AT156)))</f>
        <v>0</v>
      </c>
      <c r="AV156" s="16">
        <f>IF(($CB156-SUM($T156:AU156))&gt;=$K156*0.7,$K156*0.7,($CB156-SUM($T156:AU156)))</f>
        <v>0</v>
      </c>
      <c r="AW156" s="182">
        <f t="shared" si="18"/>
        <v>41340</v>
      </c>
      <c r="AX156" s="182">
        <f>IF(LinkRpt!B$4=LinkRpt!B$2,VLOOKUP(LinkRpt!$A152,Rpt,LinkRpt!B$2+1),"")</f>
        <v>41340</v>
      </c>
      <c r="AY156" s="182">
        <f>IF(LinkRpt!C$4=LinkRpt!C$2,VLOOKUP(LinkRpt!$A152,Rpt,LinkRpt!C$2+1),"")</f>
        <v>0</v>
      </c>
      <c r="AZ156" s="182">
        <f>IF(LinkRpt!D$4=LinkRpt!D$2,VLOOKUP(LinkRpt!$A152,Rpt,LinkRpt!D$2+1),"")</f>
        <v>0</v>
      </c>
      <c r="BA156" s="182" t="str">
        <f>IF(LinkRpt!E$4=LinkRpt!E$2,VLOOKUP(LinkRpt!$A152,Rpt,LinkRpt!E$2+1),"")</f>
        <v/>
      </c>
      <c r="BB156" s="182">
        <f>IF(LinkRpt!F$4=LinkRpt!F$2,VLOOKUP(LinkRpt!$A152,Rpt,LinkRpt!F$2+1),"")</f>
        <v>0</v>
      </c>
      <c r="BC156" s="182">
        <f>IF(LinkRpt!G$4=LinkRpt!G$2,VLOOKUP(LinkRpt!$A152,Rpt,LinkRpt!G$2+1),"")</f>
        <v>0</v>
      </c>
      <c r="BD156" s="182">
        <f>IF(LinkRpt!H$4=LinkRpt!H$2,VLOOKUP(LinkRpt!$A152,Rpt,LinkRpt!H$2+1),"")</f>
        <v>0</v>
      </c>
      <c r="BE156" s="182" t="str">
        <f>IF(LinkRpt!I$4=LinkRpt!I$2,VLOOKUP(LinkRpt!$A152,Rpt,LinkRpt!I$2+1),"")</f>
        <v/>
      </c>
      <c r="BF156" s="182" t="str">
        <f>IF(LinkRpt!J$4=LinkRpt!J$2,VLOOKUP(LinkRpt!$A152,Rpt,LinkRpt!J$2+1),"")</f>
        <v/>
      </c>
      <c r="BG156" s="182" t="str">
        <f>IF(LinkRpt!K$4=LinkRpt!K$2,VLOOKUP(LinkRpt!$A152,Rpt,LinkRpt!K$2+1),"")</f>
        <v/>
      </c>
      <c r="BH156" s="182" t="str">
        <f>IF(LinkRpt!L$4=LinkRpt!L$2,VLOOKUP(LinkRpt!$A152,Rpt,LinkRpt!L$2+1),"")</f>
        <v/>
      </c>
      <c r="BI156" s="182" t="str">
        <f>IF(LinkRpt!M$4=LinkRpt!M$2,VLOOKUP(LinkRpt!$A152,Rpt,LinkRpt!M$2+1),"")</f>
        <v/>
      </c>
      <c r="BJ156" s="182" t="str">
        <f>IF(LinkRpt!N$4=LinkRpt!N$2,VLOOKUP(LinkRpt!$A152,Rpt,LinkRpt!N$2+1),"")</f>
        <v/>
      </c>
      <c r="BK156" s="182" t="str">
        <f>IF(LinkRpt!O$4=LinkRpt!O$2,VLOOKUP(LinkRpt!$A152,Rpt,LinkRpt!O$2+1),"")</f>
        <v/>
      </c>
      <c r="BL156" s="182" t="str">
        <f>IF(LinkRpt!P$4=LinkRpt!P$2,VLOOKUP(LinkRpt!$A152,Rpt,LinkRpt!P$2+1),"")</f>
        <v/>
      </c>
      <c r="BM156" s="182" t="str">
        <f>IF(LinkRpt!Q$4=LinkRpt!Q$2,VLOOKUP(LinkRpt!$A152,Rpt,LinkRpt!Q$2+1),"")</f>
        <v/>
      </c>
      <c r="BN156" s="182" t="str">
        <f>IF(LinkRpt!R$4=LinkRpt!R$2,VLOOKUP(LinkRpt!$A152,Rpt,LinkRpt!R$2+1),"")</f>
        <v/>
      </c>
      <c r="BO156" s="182" t="str">
        <f>IF(LinkRpt!S$4=LinkRpt!S$2,VLOOKUP(LinkRpt!$A152,Rpt,LinkRpt!S$2+1),"")</f>
        <v/>
      </c>
      <c r="BP156" s="182" t="str">
        <f>IF(LinkRpt!T$4=LinkRpt!T$2,VLOOKUP(LinkRpt!$A152,Rpt,LinkRpt!T$2+1),"")</f>
        <v/>
      </c>
      <c r="BQ156" s="182" t="str">
        <f>IF(LinkRpt!U$4=LinkRpt!U$2,VLOOKUP(LinkRpt!$A152,Rpt,LinkRpt!U$2+1),"")</f>
        <v/>
      </c>
      <c r="BR156" s="182" t="str">
        <f>IF(LinkRpt!V$4=LinkRpt!V$2,VLOOKUP(LinkRpt!$A152,Rpt,LinkRpt!V$2+1),"")</f>
        <v/>
      </c>
      <c r="BS156" s="182" t="str">
        <f>IF(LinkRpt!W$4=LinkRpt!W$2,VLOOKUP(LinkRpt!$A152,Rpt,LinkRpt!W$2+1),"")</f>
        <v/>
      </c>
      <c r="BT156" s="182" t="str">
        <f>IF(LinkRpt!X$4=LinkRpt!X$2,VLOOKUP(LinkRpt!$A152,Rpt,LinkRpt!X$2+1),"")</f>
        <v/>
      </c>
      <c r="BU156" s="182" t="str">
        <f>IF(LinkRpt!Y$4=LinkRpt!Y$2,VLOOKUP(LinkRpt!$A152,Rpt,LinkRpt!Y$2+1),"")</f>
        <v/>
      </c>
      <c r="BV156" s="182" t="str">
        <f>IF(LinkRpt!Z$4=LinkRpt!Z$2,VLOOKUP(LinkRpt!$A152,Rpt,LinkRpt!Z$2+1),"")</f>
        <v/>
      </c>
      <c r="BW156" s="182" t="str">
        <f>IF(LinkRpt!AA$4=LinkRpt!AA$2,VLOOKUP(LinkRpt!$A152,Rpt,LinkRpt!AA$2+1),"")</f>
        <v/>
      </c>
      <c r="BX156" s="182" t="str">
        <f>IF(LinkRpt!AB$4=LinkRpt!AB$2,VLOOKUP(LinkRpt!$A152,Rpt,LinkRpt!AB$2+1),"")</f>
        <v/>
      </c>
      <c r="BY156" s="182" t="str">
        <f>IF(LinkRpt!AC$4=LinkRpt!AC$2,VLOOKUP(LinkRpt!$A152,Rpt,LinkRpt!AC$2+1),"")</f>
        <v/>
      </c>
      <c r="BZ156" s="182" t="str">
        <f>IF(LinkRpt!AD$4=LinkRpt!AD$2,VLOOKUP(LinkRpt!$A152,Rpt,LinkRpt!AD$2+1),"")</f>
        <v/>
      </c>
      <c r="CA156" s="182" t="str">
        <f>IF(LinkRpt!AE$4=LinkRpt!AE$2,VLOOKUP(LinkRpt!$A152,Rpt,LinkRpt!AE$2+1),"")</f>
        <v/>
      </c>
      <c r="CB156" s="182">
        <f t="shared" si="23"/>
        <v>41340</v>
      </c>
      <c r="CC156" s="15">
        <v>1500</v>
      </c>
      <c r="CD156" s="16">
        <v>1500</v>
      </c>
      <c r="CE156" s="15">
        <v>1000</v>
      </c>
      <c r="CF156" s="16">
        <v>1000</v>
      </c>
      <c r="CG156" s="15">
        <v>5000</v>
      </c>
      <c r="CH156" s="16">
        <v>5000</v>
      </c>
      <c r="CI156" s="15">
        <v>8000</v>
      </c>
      <c r="CJ156" s="16">
        <v>1500</v>
      </c>
      <c r="CK156" s="15"/>
      <c r="CL156" s="16"/>
      <c r="CM156" s="18">
        <v>4620</v>
      </c>
      <c r="CN156" s="16">
        <v>0</v>
      </c>
      <c r="CO156" s="18">
        <v>4620</v>
      </c>
      <c r="CP156" s="16">
        <v>0</v>
      </c>
      <c r="CQ156" s="18">
        <v>4620</v>
      </c>
      <c r="CR156" s="16"/>
      <c r="CS156" s="18">
        <v>4620</v>
      </c>
      <c r="CT156" s="16">
        <v>9240</v>
      </c>
      <c r="CU156" s="18">
        <v>4620</v>
      </c>
      <c r="CV156" s="16"/>
      <c r="CW156" s="18">
        <v>4620</v>
      </c>
      <c r="CX156" s="16"/>
      <c r="CY156" s="18">
        <v>4620</v>
      </c>
      <c r="CZ156" s="16">
        <v>10000</v>
      </c>
      <c r="DA156" s="18">
        <v>4620</v>
      </c>
      <c r="DB156" s="16">
        <v>13100</v>
      </c>
      <c r="DC156" s="18">
        <v>4620</v>
      </c>
      <c r="DD156" s="16"/>
      <c r="DE156" s="85"/>
      <c r="DF156" s="16"/>
      <c r="DG156" s="85"/>
      <c r="DH156" s="16"/>
      <c r="DI156" s="85"/>
      <c r="DJ156" s="16"/>
      <c r="DK156" s="82"/>
      <c r="DL156" s="85"/>
      <c r="DM156" s="16"/>
      <c r="DN156" s="85"/>
      <c r="DO156" s="16"/>
      <c r="DP156" s="85"/>
      <c r="DQ156" s="16"/>
      <c r="DR156" s="85"/>
      <c r="DS156" s="16"/>
      <c r="DT156" s="85"/>
      <c r="DU156" s="16"/>
      <c r="DV156" s="85"/>
      <c r="DW156" s="16"/>
      <c r="DX156" s="85"/>
      <c r="DY156" s="16"/>
      <c r="DZ156" s="85"/>
      <c r="EA156" s="16"/>
      <c r="EB156" s="85"/>
      <c r="EC156" s="16"/>
      <c r="ED156" s="85"/>
      <c r="EE156" s="16"/>
      <c r="EF156" s="85"/>
      <c r="EG156" s="16"/>
      <c r="EH156" s="17"/>
      <c r="EI156" s="16"/>
      <c r="EJ156" s="19"/>
      <c r="EK156" s="17"/>
      <c r="EL156" s="16"/>
      <c r="EM156" s="17"/>
      <c r="EN156" s="16"/>
      <c r="EO156" s="17"/>
      <c r="EP156" s="16"/>
      <c r="EQ156" s="17"/>
      <c r="ER156" s="16"/>
      <c r="ES156" s="17"/>
      <c r="ET156" s="16"/>
      <c r="EU156" s="17"/>
      <c r="EV156" s="16"/>
      <c r="EW156" s="15"/>
      <c r="EX156" s="16"/>
      <c r="EY156" s="15"/>
      <c r="EZ156" s="16"/>
      <c r="FA156" s="15"/>
      <c r="FB156" s="16"/>
      <c r="FC156" s="15"/>
      <c r="FD156" s="16"/>
      <c r="FE156" s="15"/>
      <c r="FF156" s="16"/>
      <c r="FG156" s="15"/>
      <c r="FH156" s="16"/>
      <c r="FI156" s="20">
        <f t="shared" si="19"/>
        <v>57080</v>
      </c>
      <c r="FJ156" s="20">
        <f t="shared" si="20"/>
        <v>41340</v>
      </c>
      <c r="FK156" s="21">
        <f t="shared" si="21"/>
        <v>15740</v>
      </c>
      <c r="FL156" s="1" t="str">
        <f t="shared" si="24"/>
        <v/>
      </c>
    </row>
    <row r="157" spans="1:168" ht="25.5" customHeight="1">
      <c r="A157" s="239">
        <v>2200149</v>
      </c>
      <c r="B157" s="35" t="s">
        <v>803</v>
      </c>
      <c r="C157" s="239" t="s">
        <v>804</v>
      </c>
      <c r="D157" s="9" t="s">
        <v>1414</v>
      </c>
      <c r="E157" s="9" t="s">
        <v>1411</v>
      </c>
      <c r="F157" s="83" t="s">
        <v>805</v>
      </c>
      <c r="G157" s="22"/>
      <c r="H157" s="84" t="s">
        <v>1418</v>
      </c>
      <c r="I157" s="318"/>
      <c r="J157" s="84"/>
      <c r="K157" s="62">
        <v>0</v>
      </c>
      <c r="L157" s="84" t="s">
        <v>1564</v>
      </c>
      <c r="M157" s="246">
        <f t="shared" si="17"/>
        <v>15500</v>
      </c>
      <c r="N157" s="14">
        <f t="shared" si="22"/>
        <v>0</v>
      </c>
      <c r="O157" s="15">
        <v>1500</v>
      </c>
      <c r="P157" s="15">
        <v>1000</v>
      </c>
      <c r="Q157" s="15">
        <v>5000</v>
      </c>
      <c r="R157" s="15">
        <v>8000</v>
      </c>
      <c r="S157" s="182"/>
      <c r="T157" s="16">
        <v>1500</v>
      </c>
      <c r="U157" s="16">
        <v>1000</v>
      </c>
      <c r="V157" s="16">
        <v>5000</v>
      </c>
      <c r="W157" s="16">
        <v>8000</v>
      </c>
      <c r="X157" s="182"/>
      <c r="Y157" s="16">
        <f>IF(($CB157-SUM($T157:X157))&gt;=$K157*0.7,$K157*0.7,($CB157-SUM($T157:X157)))</f>
        <v>0</v>
      </c>
      <c r="Z157" s="16">
        <f>IF(($CB157-SUM($T157:Y157))&gt;=$K157*0.7,$K157*0.7,($CB157-SUM($T157:Y157)))</f>
        <v>0</v>
      </c>
      <c r="AA157" s="16">
        <f>IF(($CB157-SUM($T157:Z157))&gt;=$K157*0.7,$K157*0.7,($CB157-SUM($T157:Z157)))</f>
        <v>0</v>
      </c>
      <c r="AB157" s="16">
        <f>IF(($CB157-SUM($T157:AA157))&gt;=$K157*0.7,$K157*0.7,($CB157-SUM($T157:AA157)))</f>
        <v>0</v>
      </c>
      <c r="AC157" s="16">
        <f>IF(($CB157-SUM($T157:AB157))&gt;=$K157*0.7,$K157*0.7,($CB157-SUM($T157:AB157)))</f>
        <v>0</v>
      </c>
      <c r="AD157" s="16">
        <f>IF(($CB157-SUM($T157:AC157))&gt;=$K157*0.7,$K157*0.7,($CB157-SUM($T157:AC157)))</f>
        <v>0</v>
      </c>
      <c r="AE157" s="16">
        <f>IF(($CB157-SUM($T157:AD157))&gt;=$K157*0.7,$K157*0.7,($CB157-SUM($T157:AD157)))</f>
        <v>0</v>
      </c>
      <c r="AF157" s="16">
        <f>IF(($CB157-SUM($T157:AE157))&gt;=$K157*0.7,$K157*0.7,($CB157-SUM($T157:AE157)))</f>
        <v>0</v>
      </c>
      <c r="AG157" s="16">
        <f>IF(($CB157-SUM($T157:AF157))&gt;=$K157*0.7,$K157*0.7,($CB157-SUM($T157:AF157)))</f>
        <v>0</v>
      </c>
      <c r="AH157" s="16">
        <f>IF(($CB157-SUM($T157:AG157))&gt;=$K157*0.7,$K157*0.7,($CB157-SUM($T157:AG157)))</f>
        <v>0</v>
      </c>
      <c r="AI157" s="16">
        <f>IF(($CB157-SUM($T157:AH157))&gt;=$K157*0.7,$K157*0.7,($CB157-SUM($T157:AH157)))</f>
        <v>0</v>
      </c>
      <c r="AJ157" s="16">
        <f>IF(($CB157-SUM($T157:AI157))&gt;=$K157*0.7,$K157*0.7,($CB157-SUM($T157:AI157)))</f>
        <v>0</v>
      </c>
      <c r="AK157" s="16">
        <f>IF(($CB157-SUM($T157:AJ157))&gt;=$K157*0.7,$K157*0.7,($CB157-SUM($T157:AJ157)))</f>
        <v>0</v>
      </c>
      <c r="AL157" s="16">
        <f>IF(($CB157-SUM($T157:AK157))&gt;=$K157*0.7,$K157*0.7,($CB157-SUM($T157:AK157)))</f>
        <v>0</v>
      </c>
      <c r="AM157" s="16">
        <f>IF(($CB157-SUM($T157:AL157))&gt;=$K157*0.7,$K157*0.7,($CB157-SUM($T157:AL157)))</f>
        <v>0</v>
      </c>
      <c r="AN157" s="16">
        <f>IF(($CB157-SUM($T157:AM157))&gt;=$K157*0.7,$K157*0.7,($CB157-SUM($T157:AM157)))</f>
        <v>0</v>
      </c>
      <c r="AO157" s="16">
        <f>IF(($CB157-SUM($T157:AN157))&gt;=$K157*0.7,$K157*0.7,($CB157-SUM($T157:AN157)))</f>
        <v>0</v>
      </c>
      <c r="AP157" s="16">
        <f>IF(($CB157-SUM($T157:AO157))&gt;=$K157*0.7,$K157*0.7,($CB157-SUM($T157:AO157)))</f>
        <v>0</v>
      </c>
      <c r="AQ157" s="16">
        <f>IF(($CB157-SUM($T157:AP157))&gt;=$K157*0.7,$K157*0.7,($CB157-SUM($T157:AP157)))</f>
        <v>0</v>
      </c>
      <c r="AR157" s="16">
        <f>IF(($CB157-SUM($T157:AQ157))&gt;=$K157*0.7,$K157*0.7,($CB157-SUM($T157:AQ157)))</f>
        <v>0</v>
      </c>
      <c r="AS157" s="16">
        <f>IF(($CB157-SUM($T157:AR157))&gt;=$K157*0.7,$K157*0.7,($CB157-SUM($T157:AR157)))</f>
        <v>0</v>
      </c>
      <c r="AT157" s="16">
        <f>IF(($CB157-SUM($T157:AS157))&gt;=$K157*0.7,$K157*0.7,($CB157-SUM($T157:AS157)))</f>
        <v>0</v>
      </c>
      <c r="AU157" s="16">
        <f>IF(($CB157-SUM($T157:AT157))&gt;=$K157*0.7,$K157*0.7,($CB157-SUM($T157:AT157)))</f>
        <v>0</v>
      </c>
      <c r="AV157" s="16">
        <f>IF(($CB157-SUM($T157:AU157))&gt;=$K157*0.7,$K157*0.7,($CB157-SUM($T157:AU157)))</f>
        <v>0</v>
      </c>
      <c r="AW157" s="182">
        <f t="shared" si="18"/>
        <v>15500</v>
      </c>
      <c r="AX157" s="182">
        <f>IF(LinkRpt!B$4=LinkRpt!B$2,VLOOKUP(LinkRpt!$A153,Rpt,LinkRpt!B$2+1),"")</f>
        <v>15500</v>
      </c>
      <c r="AY157" s="182">
        <f>IF(LinkRpt!C$4=LinkRpt!C$2,VLOOKUP(LinkRpt!$A153,Rpt,LinkRpt!C$2+1),"")</f>
        <v>0</v>
      </c>
      <c r="AZ157" s="182">
        <f>IF(LinkRpt!D$4=LinkRpt!D$2,VLOOKUP(LinkRpt!$A153,Rpt,LinkRpt!D$2+1),"")</f>
        <v>0</v>
      </c>
      <c r="BA157" s="182" t="str">
        <f>IF(LinkRpt!E$4=LinkRpt!E$2,VLOOKUP(LinkRpt!$A153,Rpt,LinkRpt!E$2+1),"")</f>
        <v/>
      </c>
      <c r="BB157" s="182">
        <f>IF(LinkRpt!F$4=LinkRpt!F$2,VLOOKUP(LinkRpt!$A153,Rpt,LinkRpt!F$2+1),"")</f>
        <v>0</v>
      </c>
      <c r="BC157" s="182">
        <f>IF(LinkRpt!G$4=LinkRpt!G$2,VLOOKUP(LinkRpt!$A153,Rpt,LinkRpt!G$2+1),"")</f>
        <v>0</v>
      </c>
      <c r="BD157" s="182">
        <f>IF(LinkRpt!H$4=LinkRpt!H$2,VLOOKUP(LinkRpt!$A153,Rpt,LinkRpt!H$2+1),"")</f>
        <v>0</v>
      </c>
      <c r="BE157" s="182" t="str">
        <f>IF(LinkRpt!I$4=LinkRpt!I$2,VLOOKUP(LinkRpt!$A153,Rpt,LinkRpt!I$2+1),"")</f>
        <v/>
      </c>
      <c r="BF157" s="182" t="str">
        <f>IF(LinkRpt!J$4=LinkRpt!J$2,VLOOKUP(LinkRpt!$A153,Rpt,LinkRpt!J$2+1),"")</f>
        <v/>
      </c>
      <c r="BG157" s="182" t="str">
        <f>IF(LinkRpt!K$4=LinkRpt!K$2,VLOOKUP(LinkRpt!$A153,Rpt,LinkRpt!K$2+1),"")</f>
        <v/>
      </c>
      <c r="BH157" s="182" t="str">
        <f>IF(LinkRpt!L$4=LinkRpt!L$2,VLOOKUP(LinkRpt!$A153,Rpt,LinkRpt!L$2+1),"")</f>
        <v/>
      </c>
      <c r="BI157" s="182" t="str">
        <f>IF(LinkRpt!M$4=LinkRpt!M$2,VLOOKUP(LinkRpt!$A153,Rpt,LinkRpt!M$2+1),"")</f>
        <v/>
      </c>
      <c r="BJ157" s="182" t="str">
        <f>IF(LinkRpt!N$4=LinkRpt!N$2,VLOOKUP(LinkRpt!$A153,Rpt,LinkRpt!N$2+1),"")</f>
        <v/>
      </c>
      <c r="BK157" s="182" t="str">
        <f>IF(LinkRpt!O$4=LinkRpt!O$2,VLOOKUP(LinkRpt!$A153,Rpt,LinkRpt!O$2+1),"")</f>
        <v/>
      </c>
      <c r="BL157" s="182" t="str">
        <f>IF(LinkRpt!P$4=LinkRpt!P$2,VLOOKUP(LinkRpt!$A153,Rpt,LinkRpt!P$2+1),"")</f>
        <v/>
      </c>
      <c r="BM157" s="182" t="str">
        <f>IF(LinkRpt!Q$4=LinkRpt!Q$2,VLOOKUP(LinkRpt!$A153,Rpt,LinkRpt!Q$2+1),"")</f>
        <v/>
      </c>
      <c r="BN157" s="182" t="str">
        <f>IF(LinkRpt!R$4=LinkRpt!R$2,VLOOKUP(LinkRpt!$A153,Rpt,LinkRpt!R$2+1),"")</f>
        <v/>
      </c>
      <c r="BO157" s="182" t="str">
        <f>IF(LinkRpt!S$4=LinkRpt!S$2,VLOOKUP(LinkRpt!$A153,Rpt,LinkRpt!S$2+1),"")</f>
        <v/>
      </c>
      <c r="BP157" s="182" t="str">
        <f>IF(LinkRpt!T$4=LinkRpt!T$2,VLOOKUP(LinkRpt!$A153,Rpt,LinkRpt!T$2+1),"")</f>
        <v/>
      </c>
      <c r="BQ157" s="182" t="str">
        <f>IF(LinkRpt!U$4=LinkRpt!U$2,VLOOKUP(LinkRpt!$A153,Rpt,LinkRpt!U$2+1),"")</f>
        <v/>
      </c>
      <c r="BR157" s="182" t="str">
        <f>IF(LinkRpt!V$4=LinkRpt!V$2,VLOOKUP(LinkRpt!$A153,Rpt,LinkRpt!V$2+1),"")</f>
        <v/>
      </c>
      <c r="BS157" s="182" t="str">
        <f>IF(LinkRpt!W$4=LinkRpt!W$2,VLOOKUP(LinkRpt!$A153,Rpt,LinkRpt!W$2+1),"")</f>
        <v/>
      </c>
      <c r="BT157" s="182" t="str">
        <f>IF(LinkRpt!X$4=LinkRpt!X$2,VLOOKUP(LinkRpt!$A153,Rpt,LinkRpt!X$2+1),"")</f>
        <v/>
      </c>
      <c r="BU157" s="182" t="str">
        <f>IF(LinkRpt!Y$4=LinkRpt!Y$2,VLOOKUP(LinkRpt!$A153,Rpt,LinkRpt!Y$2+1),"")</f>
        <v/>
      </c>
      <c r="BV157" s="182" t="str">
        <f>IF(LinkRpt!Z$4=LinkRpt!Z$2,VLOOKUP(LinkRpt!$A153,Rpt,LinkRpt!Z$2+1),"")</f>
        <v/>
      </c>
      <c r="BW157" s="182" t="str">
        <f>IF(LinkRpt!AA$4=LinkRpt!AA$2,VLOOKUP(LinkRpt!$A153,Rpt,LinkRpt!AA$2+1),"")</f>
        <v/>
      </c>
      <c r="BX157" s="182" t="str">
        <f>IF(LinkRpt!AB$4=LinkRpt!AB$2,VLOOKUP(LinkRpt!$A153,Rpt,LinkRpt!AB$2+1),"")</f>
        <v/>
      </c>
      <c r="BY157" s="182" t="str">
        <f>IF(LinkRpt!AC$4=LinkRpt!AC$2,VLOOKUP(LinkRpt!$A153,Rpt,LinkRpt!AC$2+1),"")</f>
        <v/>
      </c>
      <c r="BZ157" s="182" t="str">
        <f>IF(LinkRpt!AD$4=LinkRpt!AD$2,VLOOKUP(LinkRpt!$A153,Rpt,LinkRpt!AD$2+1),"")</f>
        <v/>
      </c>
      <c r="CA157" s="182" t="str">
        <f>IF(LinkRpt!AE$4=LinkRpt!AE$2,VLOOKUP(LinkRpt!$A153,Rpt,LinkRpt!AE$2+1),"")</f>
        <v/>
      </c>
      <c r="CB157" s="182">
        <f t="shared" si="23"/>
        <v>15500</v>
      </c>
      <c r="CC157" s="15">
        <v>1500</v>
      </c>
      <c r="CD157" s="16">
        <v>1500</v>
      </c>
      <c r="CE157" s="15">
        <v>1000</v>
      </c>
      <c r="CF157" s="16">
        <v>1000</v>
      </c>
      <c r="CG157" s="15">
        <v>5000</v>
      </c>
      <c r="CH157" s="16">
        <v>5000</v>
      </c>
      <c r="CI157" s="15">
        <v>8000</v>
      </c>
      <c r="CJ157" s="16">
        <f>1500+0</f>
        <v>1500</v>
      </c>
      <c r="CK157" s="15"/>
      <c r="CL157" s="16"/>
      <c r="CM157" s="18">
        <v>0</v>
      </c>
      <c r="CN157" s="16"/>
      <c r="CO157" s="18">
        <v>0</v>
      </c>
      <c r="CP157" s="16"/>
      <c r="CQ157" s="18">
        <v>0</v>
      </c>
      <c r="CR157" s="16"/>
      <c r="CS157" s="18">
        <v>0</v>
      </c>
      <c r="CT157" s="16">
        <v>6500</v>
      </c>
      <c r="CU157" s="18">
        <v>0</v>
      </c>
      <c r="CV157" s="16"/>
      <c r="CW157" s="18">
        <v>0</v>
      </c>
      <c r="CX157" s="16"/>
      <c r="CY157" s="18">
        <v>0</v>
      </c>
      <c r="CZ157" s="16"/>
      <c r="DA157" s="18">
        <v>0</v>
      </c>
      <c r="DB157" s="16"/>
      <c r="DC157" s="18">
        <v>0</v>
      </c>
      <c r="DD157" s="16"/>
      <c r="DE157" s="85"/>
      <c r="DF157" s="16"/>
      <c r="DG157" s="85"/>
      <c r="DH157" s="16"/>
      <c r="DI157" s="85"/>
      <c r="DJ157" s="16"/>
      <c r="DK157" s="82"/>
      <c r="DL157" s="85"/>
      <c r="DM157" s="16"/>
      <c r="DN157" s="85"/>
      <c r="DO157" s="16"/>
      <c r="DP157" s="85"/>
      <c r="DQ157" s="16"/>
      <c r="DR157" s="85"/>
      <c r="DS157" s="16"/>
      <c r="DT157" s="85"/>
      <c r="DU157" s="16"/>
      <c r="DV157" s="85"/>
      <c r="DW157" s="16"/>
      <c r="DX157" s="85"/>
      <c r="DY157" s="16"/>
      <c r="DZ157" s="85"/>
      <c r="EA157" s="16"/>
      <c r="EB157" s="85"/>
      <c r="EC157" s="16"/>
      <c r="ED157" s="85"/>
      <c r="EE157" s="16"/>
      <c r="EF157" s="85"/>
      <c r="EG157" s="16"/>
      <c r="EH157" s="17"/>
      <c r="EI157" s="16"/>
      <c r="EJ157" s="19"/>
      <c r="EK157" s="17"/>
      <c r="EL157" s="16"/>
      <c r="EM157" s="17"/>
      <c r="EN157" s="16"/>
      <c r="EO157" s="17"/>
      <c r="EP157" s="16"/>
      <c r="EQ157" s="17"/>
      <c r="ER157" s="16"/>
      <c r="ES157" s="17"/>
      <c r="ET157" s="16"/>
      <c r="EU157" s="17"/>
      <c r="EV157" s="16"/>
      <c r="EW157" s="15"/>
      <c r="EX157" s="16"/>
      <c r="EY157" s="15"/>
      <c r="EZ157" s="16"/>
      <c r="FA157" s="15"/>
      <c r="FB157" s="16"/>
      <c r="FC157" s="15"/>
      <c r="FD157" s="16"/>
      <c r="FE157" s="15"/>
      <c r="FF157" s="16"/>
      <c r="FG157" s="15"/>
      <c r="FH157" s="16"/>
      <c r="FI157" s="20">
        <f t="shared" si="19"/>
        <v>15500</v>
      </c>
      <c r="FJ157" s="20">
        <f t="shared" si="20"/>
        <v>15500</v>
      </c>
      <c r="FK157" s="21">
        <f t="shared" si="21"/>
        <v>0</v>
      </c>
      <c r="FL157" s="1" t="str">
        <f t="shared" si="24"/>
        <v/>
      </c>
    </row>
    <row r="158" spans="1:168" ht="25.5" customHeight="1">
      <c r="A158" s="239">
        <v>2200150</v>
      </c>
      <c r="B158" s="35" t="s">
        <v>806</v>
      </c>
      <c r="C158" s="239" t="s">
        <v>807</v>
      </c>
      <c r="D158" s="9" t="s">
        <v>1414</v>
      </c>
      <c r="E158" s="9" t="s">
        <v>1411</v>
      </c>
      <c r="F158" s="83" t="s">
        <v>808</v>
      </c>
      <c r="G158" s="22"/>
      <c r="H158" s="84"/>
      <c r="I158" s="318"/>
      <c r="J158" s="84"/>
      <c r="K158" s="62">
        <v>6600</v>
      </c>
      <c r="L158" s="84" t="s">
        <v>1564</v>
      </c>
      <c r="M158" s="246">
        <f t="shared" si="17"/>
        <v>57080</v>
      </c>
      <c r="N158" s="14">
        <f t="shared" si="22"/>
        <v>0</v>
      </c>
      <c r="O158" s="15">
        <v>1500</v>
      </c>
      <c r="P158" s="15">
        <v>1000</v>
      </c>
      <c r="Q158" s="15">
        <v>5000</v>
      </c>
      <c r="R158" s="15">
        <v>8000</v>
      </c>
      <c r="S158" s="182"/>
      <c r="T158" s="16">
        <v>1500</v>
      </c>
      <c r="U158" s="16">
        <v>1000</v>
      </c>
      <c r="V158" s="16">
        <v>5000</v>
      </c>
      <c r="W158" s="16">
        <f>1500+6500</f>
        <v>8000</v>
      </c>
      <c r="X158" s="182"/>
      <c r="Y158" s="16">
        <f>IF(($CB158-SUM($T158:X158))&gt;=$K158*0.7,$K158*0.7,($CB158-SUM($T158:X158)))</f>
        <v>4620</v>
      </c>
      <c r="Z158" s="16">
        <f>IF(($CB158-SUM($T158:Y158))&gt;=$K158*0.7,$K158*0.7,($CB158-SUM($T158:Y158)))</f>
        <v>4620</v>
      </c>
      <c r="AA158" s="16">
        <f>IF(($CB158-SUM($T158:Z158))&gt;=$K158*0.7,$K158*0.7,($CB158-SUM($T158:Z158)))</f>
        <v>4620</v>
      </c>
      <c r="AB158" s="16">
        <f>IF(($CB158-SUM($T158:AA158))&gt;=$K158*0.7,$K158*0.7,($CB158-SUM($T158:AA158)))</f>
        <v>4620</v>
      </c>
      <c r="AC158" s="16">
        <f>IF(($CB158-SUM($T158:AB158))&gt;=$K158*0.7,$K158*0.7,($CB158-SUM($T158:AB158)))</f>
        <v>4620</v>
      </c>
      <c r="AD158" s="16">
        <f>IF(($CB158-SUM($T158:AC158))&gt;=$K158*0.7,$K158*0.7,($CB158-SUM($T158:AC158)))</f>
        <v>4620</v>
      </c>
      <c r="AE158" s="16">
        <f>IF(($CB158-SUM($T158:AD158))&gt;=$K158*0.7,$K158*0.7,($CB158-SUM($T158:AD158)))</f>
        <v>4620</v>
      </c>
      <c r="AF158" s="16">
        <f>IF(($CB158-SUM($T158:AE158))&gt;=$K158*0.7,$K158*0.7,($CB158-SUM($T158:AE158)))</f>
        <v>4620</v>
      </c>
      <c r="AG158" s="16">
        <f>IF(($CB158-SUM($T158:AF158))&gt;=$K158*0.7,$K158*0.7,($CB158-SUM($T158:AF158)))</f>
        <v>4620</v>
      </c>
      <c r="AH158" s="16">
        <f>IF(($CB158-SUM($T158:AG158))&gt;=$K158*0.7,$K158*0.7,($CB158-SUM($T158:AG158)))</f>
        <v>0</v>
      </c>
      <c r="AI158" s="16">
        <f>IF(($CB158-SUM($T158:AH158))&gt;=$K158*0.7,$K158*0.7,($CB158-SUM($T158:AH158)))</f>
        <v>0</v>
      </c>
      <c r="AJ158" s="16">
        <f>IF(($CB158-SUM($T158:AI158))&gt;=$K158*0.7,$K158*0.7,($CB158-SUM($T158:AI158)))</f>
        <v>0</v>
      </c>
      <c r="AK158" s="16">
        <f>IF(($CB158-SUM($T158:AJ158))&gt;=$K158*0.7,$K158*0.7,($CB158-SUM($T158:AJ158)))</f>
        <v>0</v>
      </c>
      <c r="AL158" s="16">
        <f>IF(($CB158-SUM($T158:AK158))&gt;=$K158*0.7,$K158*0.7,($CB158-SUM($T158:AK158)))</f>
        <v>0</v>
      </c>
      <c r="AM158" s="16">
        <f>IF(($CB158-SUM($T158:AL158))&gt;=$K158*0.7,$K158*0.7,($CB158-SUM($T158:AL158)))</f>
        <v>0</v>
      </c>
      <c r="AN158" s="16">
        <f>IF(($CB158-SUM($T158:AM158))&gt;=$K158*0.7,$K158*0.7,($CB158-SUM($T158:AM158)))</f>
        <v>0</v>
      </c>
      <c r="AO158" s="16">
        <f>IF(($CB158-SUM($T158:AN158))&gt;=$K158*0.7,$K158*0.7,($CB158-SUM($T158:AN158)))</f>
        <v>0</v>
      </c>
      <c r="AP158" s="16">
        <f>IF(($CB158-SUM($T158:AO158))&gt;=$K158*0.7,$K158*0.7,($CB158-SUM($T158:AO158)))</f>
        <v>0</v>
      </c>
      <c r="AQ158" s="16">
        <f>IF(($CB158-SUM($T158:AP158))&gt;=$K158*0.7,$K158*0.7,($CB158-SUM($T158:AP158)))</f>
        <v>0</v>
      </c>
      <c r="AR158" s="16">
        <f>IF(($CB158-SUM($T158:AQ158))&gt;=$K158*0.7,$K158*0.7,($CB158-SUM($T158:AQ158)))</f>
        <v>0</v>
      </c>
      <c r="AS158" s="16">
        <f>IF(($CB158-SUM($T158:AR158))&gt;=$K158*0.7,$K158*0.7,($CB158-SUM($T158:AR158)))</f>
        <v>0</v>
      </c>
      <c r="AT158" s="16">
        <f>IF(($CB158-SUM($T158:AS158))&gt;=$K158*0.7,$K158*0.7,($CB158-SUM($T158:AS158)))</f>
        <v>0</v>
      </c>
      <c r="AU158" s="16">
        <f>IF(($CB158-SUM($T158:AT158))&gt;=$K158*0.7,$K158*0.7,($CB158-SUM($T158:AT158)))</f>
        <v>0</v>
      </c>
      <c r="AV158" s="16">
        <f>IF(($CB158-SUM($T158:AU158))&gt;=$K158*0.7,$K158*0.7,($CB158-SUM($T158:AU158)))</f>
        <v>0</v>
      </c>
      <c r="AW158" s="182">
        <f t="shared" si="18"/>
        <v>57080</v>
      </c>
      <c r="AX158" s="182">
        <f>IF(LinkRpt!B$4=LinkRpt!B$2,VLOOKUP(LinkRpt!$A154,Rpt,LinkRpt!B$2+1),"")</f>
        <v>57080</v>
      </c>
      <c r="AY158" s="182">
        <f>IF(LinkRpt!C$4=LinkRpt!C$2,VLOOKUP(LinkRpt!$A154,Rpt,LinkRpt!C$2+1),"")</f>
        <v>0</v>
      </c>
      <c r="AZ158" s="182">
        <f>IF(LinkRpt!D$4=LinkRpt!D$2,VLOOKUP(LinkRpt!$A154,Rpt,LinkRpt!D$2+1),"")</f>
        <v>0</v>
      </c>
      <c r="BA158" s="182" t="str">
        <f>IF(LinkRpt!E$4=LinkRpt!E$2,VLOOKUP(LinkRpt!$A154,Rpt,LinkRpt!E$2+1),"")</f>
        <v/>
      </c>
      <c r="BB158" s="182">
        <f>IF(LinkRpt!F$4=LinkRpt!F$2,VLOOKUP(LinkRpt!$A154,Rpt,LinkRpt!F$2+1),"")</f>
        <v>0</v>
      </c>
      <c r="BC158" s="182">
        <f>IF(LinkRpt!G$4=LinkRpt!G$2,VLOOKUP(LinkRpt!$A154,Rpt,LinkRpt!G$2+1),"")</f>
        <v>0</v>
      </c>
      <c r="BD158" s="182">
        <f>IF(LinkRpt!H$4=LinkRpt!H$2,VLOOKUP(LinkRpt!$A154,Rpt,LinkRpt!H$2+1),"")</f>
        <v>0</v>
      </c>
      <c r="BE158" s="182" t="str">
        <f>IF(LinkRpt!I$4=LinkRpt!I$2,VLOOKUP(LinkRpt!$A154,Rpt,LinkRpt!I$2+1),"")</f>
        <v/>
      </c>
      <c r="BF158" s="182" t="str">
        <f>IF(LinkRpt!J$4=LinkRpt!J$2,VLOOKUP(LinkRpt!$A154,Rpt,LinkRpt!J$2+1),"")</f>
        <v/>
      </c>
      <c r="BG158" s="182" t="str">
        <f>IF(LinkRpt!K$4=LinkRpt!K$2,VLOOKUP(LinkRpt!$A154,Rpt,LinkRpt!K$2+1),"")</f>
        <v/>
      </c>
      <c r="BH158" s="182" t="str">
        <f>IF(LinkRpt!L$4=LinkRpt!L$2,VLOOKUP(LinkRpt!$A154,Rpt,LinkRpt!L$2+1),"")</f>
        <v/>
      </c>
      <c r="BI158" s="182" t="str">
        <f>IF(LinkRpt!M$4=LinkRpt!M$2,VLOOKUP(LinkRpt!$A154,Rpt,LinkRpt!M$2+1),"")</f>
        <v/>
      </c>
      <c r="BJ158" s="182" t="str">
        <f>IF(LinkRpt!N$4=LinkRpt!N$2,VLOOKUP(LinkRpt!$A154,Rpt,LinkRpt!N$2+1),"")</f>
        <v/>
      </c>
      <c r="BK158" s="182" t="str">
        <f>IF(LinkRpt!O$4=LinkRpt!O$2,VLOOKUP(LinkRpt!$A154,Rpt,LinkRpt!O$2+1),"")</f>
        <v/>
      </c>
      <c r="BL158" s="182" t="str">
        <f>IF(LinkRpt!P$4=LinkRpt!P$2,VLOOKUP(LinkRpt!$A154,Rpt,LinkRpt!P$2+1),"")</f>
        <v/>
      </c>
      <c r="BM158" s="182" t="str">
        <f>IF(LinkRpt!Q$4=LinkRpt!Q$2,VLOOKUP(LinkRpt!$A154,Rpt,LinkRpt!Q$2+1),"")</f>
        <v/>
      </c>
      <c r="BN158" s="182" t="str">
        <f>IF(LinkRpt!R$4=LinkRpt!R$2,VLOOKUP(LinkRpt!$A154,Rpt,LinkRpt!R$2+1),"")</f>
        <v/>
      </c>
      <c r="BO158" s="182" t="str">
        <f>IF(LinkRpt!S$4=LinkRpt!S$2,VLOOKUP(LinkRpt!$A154,Rpt,LinkRpt!S$2+1),"")</f>
        <v/>
      </c>
      <c r="BP158" s="182" t="str">
        <f>IF(LinkRpt!T$4=LinkRpt!T$2,VLOOKUP(LinkRpt!$A154,Rpt,LinkRpt!T$2+1),"")</f>
        <v/>
      </c>
      <c r="BQ158" s="182" t="str">
        <f>IF(LinkRpt!U$4=LinkRpt!U$2,VLOOKUP(LinkRpt!$A154,Rpt,LinkRpt!U$2+1),"")</f>
        <v/>
      </c>
      <c r="BR158" s="182" t="str">
        <f>IF(LinkRpt!V$4=LinkRpt!V$2,VLOOKUP(LinkRpt!$A154,Rpt,LinkRpt!V$2+1),"")</f>
        <v/>
      </c>
      <c r="BS158" s="182" t="str">
        <f>IF(LinkRpt!W$4=LinkRpt!W$2,VLOOKUP(LinkRpt!$A154,Rpt,LinkRpt!W$2+1),"")</f>
        <v/>
      </c>
      <c r="BT158" s="182" t="str">
        <f>IF(LinkRpt!X$4=LinkRpt!X$2,VLOOKUP(LinkRpt!$A154,Rpt,LinkRpt!X$2+1),"")</f>
        <v/>
      </c>
      <c r="BU158" s="182" t="str">
        <f>IF(LinkRpt!Y$4=LinkRpt!Y$2,VLOOKUP(LinkRpt!$A154,Rpt,LinkRpt!Y$2+1),"")</f>
        <v/>
      </c>
      <c r="BV158" s="182" t="str">
        <f>IF(LinkRpt!Z$4=LinkRpt!Z$2,VLOOKUP(LinkRpt!$A154,Rpt,LinkRpt!Z$2+1),"")</f>
        <v/>
      </c>
      <c r="BW158" s="182" t="str">
        <f>IF(LinkRpt!AA$4=LinkRpt!AA$2,VLOOKUP(LinkRpt!$A154,Rpt,LinkRpt!AA$2+1),"")</f>
        <v/>
      </c>
      <c r="BX158" s="182" t="str">
        <f>IF(LinkRpt!AB$4=LinkRpt!AB$2,VLOOKUP(LinkRpt!$A154,Rpt,LinkRpt!AB$2+1),"")</f>
        <v/>
      </c>
      <c r="BY158" s="182" t="str">
        <f>IF(LinkRpt!AC$4=LinkRpt!AC$2,VLOOKUP(LinkRpt!$A154,Rpt,LinkRpt!AC$2+1),"")</f>
        <v/>
      </c>
      <c r="BZ158" s="182" t="str">
        <f>IF(LinkRpt!AD$4=LinkRpt!AD$2,VLOOKUP(LinkRpt!$A154,Rpt,LinkRpt!AD$2+1),"")</f>
        <v/>
      </c>
      <c r="CA158" s="182" t="str">
        <f>IF(LinkRpt!AE$4=LinkRpt!AE$2,VLOOKUP(LinkRpt!$A154,Rpt,LinkRpt!AE$2+1),"")</f>
        <v/>
      </c>
      <c r="CB158" s="182">
        <f t="shared" si="23"/>
        <v>57080</v>
      </c>
      <c r="CC158" s="15">
        <v>1500</v>
      </c>
      <c r="CD158" s="16">
        <v>1500</v>
      </c>
      <c r="CE158" s="15">
        <v>1000</v>
      </c>
      <c r="CF158" s="16">
        <v>1000</v>
      </c>
      <c r="CG158" s="15">
        <v>5000</v>
      </c>
      <c r="CH158" s="16">
        <v>5000</v>
      </c>
      <c r="CI158" s="15">
        <v>8000</v>
      </c>
      <c r="CJ158" s="16">
        <f>1500+6500</f>
        <v>8000</v>
      </c>
      <c r="CK158" s="15"/>
      <c r="CL158" s="16"/>
      <c r="CM158" s="18">
        <v>4620</v>
      </c>
      <c r="CN158" s="16">
        <v>0</v>
      </c>
      <c r="CO158" s="18">
        <v>4620</v>
      </c>
      <c r="CP158" s="16">
        <v>0</v>
      </c>
      <c r="CQ158" s="18">
        <v>4620</v>
      </c>
      <c r="CR158" s="16">
        <f>9240+0</f>
        <v>9240</v>
      </c>
      <c r="CS158" s="18">
        <v>4620</v>
      </c>
      <c r="CT158" s="16">
        <f>9240+0</f>
        <v>9240</v>
      </c>
      <c r="CU158" s="18">
        <v>4620</v>
      </c>
      <c r="CV158" s="16"/>
      <c r="CW158" s="18">
        <v>4620</v>
      </c>
      <c r="CX158" s="16"/>
      <c r="CY158" s="18">
        <v>4620</v>
      </c>
      <c r="CZ158" s="16">
        <v>13860</v>
      </c>
      <c r="DA158" s="18">
        <v>4620</v>
      </c>
      <c r="DB158" s="16"/>
      <c r="DC158" s="18">
        <v>4620</v>
      </c>
      <c r="DD158" s="16">
        <v>9240</v>
      </c>
      <c r="DE158" s="85"/>
      <c r="DF158" s="16"/>
      <c r="DG158" s="85"/>
      <c r="DH158" s="16"/>
      <c r="DI158" s="85"/>
      <c r="DJ158" s="16"/>
      <c r="DK158" s="82"/>
      <c r="DL158" s="85"/>
      <c r="DM158" s="16"/>
      <c r="DN158" s="85"/>
      <c r="DO158" s="16"/>
      <c r="DP158" s="85"/>
      <c r="DQ158" s="16"/>
      <c r="DR158" s="85"/>
      <c r="DS158" s="16"/>
      <c r="DT158" s="85"/>
      <c r="DU158" s="16"/>
      <c r="DV158" s="85"/>
      <c r="DW158" s="16"/>
      <c r="DX158" s="85"/>
      <c r="DY158" s="16"/>
      <c r="DZ158" s="85"/>
      <c r="EA158" s="16"/>
      <c r="EB158" s="85"/>
      <c r="EC158" s="16"/>
      <c r="ED158" s="85"/>
      <c r="EE158" s="16"/>
      <c r="EF158" s="85"/>
      <c r="EG158" s="16"/>
      <c r="EH158" s="17"/>
      <c r="EI158" s="16"/>
      <c r="EJ158" s="19"/>
      <c r="EK158" s="17"/>
      <c r="EL158" s="16"/>
      <c r="EM158" s="17"/>
      <c r="EN158" s="16"/>
      <c r="EO158" s="17"/>
      <c r="EP158" s="16"/>
      <c r="EQ158" s="17"/>
      <c r="ER158" s="16"/>
      <c r="ES158" s="17"/>
      <c r="ET158" s="16"/>
      <c r="EU158" s="17"/>
      <c r="EV158" s="16"/>
      <c r="EW158" s="15"/>
      <c r="EX158" s="16"/>
      <c r="EY158" s="15"/>
      <c r="EZ158" s="16"/>
      <c r="FA158" s="15"/>
      <c r="FB158" s="16"/>
      <c r="FC158" s="15"/>
      <c r="FD158" s="16"/>
      <c r="FE158" s="15"/>
      <c r="FF158" s="16"/>
      <c r="FG158" s="15"/>
      <c r="FH158" s="16"/>
      <c r="FI158" s="20">
        <f t="shared" si="19"/>
        <v>57080</v>
      </c>
      <c r="FJ158" s="20">
        <f t="shared" si="20"/>
        <v>57080</v>
      </c>
      <c r="FK158" s="21">
        <f t="shared" si="21"/>
        <v>0</v>
      </c>
      <c r="FL158" s="1" t="str">
        <f t="shared" si="24"/>
        <v/>
      </c>
    </row>
    <row r="159" spans="1:168" ht="25.5" customHeight="1">
      <c r="A159" s="239">
        <v>2200151</v>
      </c>
      <c r="B159" s="35" t="s">
        <v>809</v>
      </c>
      <c r="C159" s="239" t="s">
        <v>810</v>
      </c>
      <c r="D159" s="9" t="s">
        <v>1414</v>
      </c>
      <c r="E159" s="9" t="s">
        <v>1411</v>
      </c>
      <c r="F159" s="83" t="s">
        <v>811</v>
      </c>
      <c r="G159" s="22"/>
      <c r="H159" s="84" t="s">
        <v>1419</v>
      </c>
      <c r="I159" s="318"/>
      <c r="J159" s="84"/>
      <c r="K159" s="62">
        <v>4600</v>
      </c>
      <c r="L159" s="84" t="s">
        <v>1564</v>
      </c>
      <c r="M159" s="246">
        <f t="shared" si="17"/>
        <v>44480</v>
      </c>
      <c r="N159" s="14">
        <f t="shared" si="22"/>
        <v>6440</v>
      </c>
      <c r="O159" s="15">
        <v>1500</v>
      </c>
      <c r="P159" s="15">
        <v>1000</v>
      </c>
      <c r="Q159" s="15">
        <v>5000</v>
      </c>
      <c r="R159" s="15">
        <v>8000</v>
      </c>
      <c r="S159" s="182"/>
      <c r="T159" s="16">
        <v>1500</v>
      </c>
      <c r="U159" s="16">
        <v>1000</v>
      </c>
      <c r="V159" s="16">
        <v>5000</v>
      </c>
      <c r="W159" s="16">
        <v>8000</v>
      </c>
      <c r="X159" s="182"/>
      <c r="Y159" s="16">
        <f>IF(($CB159-SUM($T159:X159))&gt;=$K159*0.7,$K159*0.7,($CB159-SUM($T159:X159)))</f>
        <v>3220</v>
      </c>
      <c r="Z159" s="16">
        <f>IF(($CB159-SUM($T159:Y159))&gt;=$K159*0.7,$K159*0.7,($CB159-SUM($T159:Y159)))</f>
        <v>3220</v>
      </c>
      <c r="AA159" s="16">
        <f>IF(($CB159-SUM($T159:Z159))&gt;=$K159*0.7,$K159*0.7,($CB159-SUM($T159:Z159)))</f>
        <v>3220</v>
      </c>
      <c r="AB159" s="16">
        <f>IF(($CB159-SUM($T159:AA159))&gt;=$K159*0.7,$K159*0.7,($CB159-SUM($T159:AA159)))</f>
        <v>3220</v>
      </c>
      <c r="AC159" s="16">
        <f>IF(($CB159-SUM($T159:AB159))&gt;=$K159*0.7,$K159*0.7,($CB159-SUM($T159:AB159)))</f>
        <v>3220</v>
      </c>
      <c r="AD159" s="16">
        <f>IF(($CB159-SUM($T159:AC159))&gt;=$K159*0.7,$K159*0.7,($CB159-SUM($T159:AC159)))</f>
        <v>3220</v>
      </c>
      <c r="AE159" s="16">
        <f>IF(($CB159-SUM($T159:AD159))&gt;=$K159*0.7,$K159*0.7,($CB159-SUM($T159:AD159)))</f>
        <v>3220</v>
      </c>
      <c r="AF159" s="16">
        <f>IF(($CB159-SUM($T159:AE159))&gt;=$K159*0.7,$K159*0.7,($CB159-SUM($T159:AE159)))</f>
        <v>0</v>
      </c>
      <c r="AG159" s="16">
        <f>IF(($CB159-SUM($T159:AF159))&gt;=$K159*0.7,$K159*0.7,($CB159-SUM($T159:AF159)))</f>
        <v>0</v>
      </c>
      <c r="AH159" s="16">
        <f>IF(($CB159-SUM($T159:AG159))&gt;=$K159*0.7,$K159*0.7,($CB159-SUM($T159:AG159)))</f>
        <v>0</v>
      </c>
      <c r="AI159" s="16">
        <f>IF(($CB159-SUM($T159:AH159))&gt;=$K159*0.7,$K159*0.7,($CB159-SUM($T159:AH159)))</f>
        <v>0</v>
      </c>
      <c r="AJ159" s="16">
        <f>IF(($CB159-SUM($T159:AI159))&gt;=$K159*0.7,$K159*0.7,($CB159-SUM($T159:AI159)))</f>
        <v>0</v>
      </c>
      <c r="AK159" s="16">
        <f>IF(($CB159-SUM($T159:AJ159))&gt;=$K159*0.7,$K159*0.7,($CB159-SUM($T159:AJ159)))</f>
        <v>0</v>
      </c>
      <c r="AL159" s="16">
        <f>IF(($CB159-SUM($T159:AK159))&gt;=$K159*0.7,$K159*0.7,($CB159-SUM($T159:AK159)))</f>
        <v>0</v>
      </c>
      <c r="AM159" s="16">
        <f>IF(($CB159-SUM($T159:AL159))&gt;=$K159*0.7,$K159*0.7,($CB159-SUM($T159:AL159)))</f>
        <v>0</v>
      </c>
      <c r="AN159" s="16">
        <f>IF(($CB159-SUM($T159:AM159))&gt;=$K159*0.7,$K159*0.7,($CB159-SUM($T159:AM159)))</f>
        <v>0</v>
      </c>
      <c r="AO159" s="16">
        <f>IF(($CB159-SUM($T159:AN159))&gt;=$K159*0.7,$K159*0.7,($CB159-SUM($T159:AN159)))</f>
        <v>0</v>
      </c>
      <c r="AP159" s="16">
        <f>IF(($CB159-SUM($T159:AO159))&gt;=$K159*0.7,$K159*0.7,($CB159-SUM($T159:AO159)))</f>
        <v>0</v>
      </c>
      <c r="AQ159" s="16">
        <f>IF(($CB159-SUM($T159:AP159))&gt;=$K159*0.7,$K159*0.7,($CB159-SUM($T159:AP159)))</f>
        <v>0</v>
      </c>
      <c r="AR159" s="16">
        <f>IF(($CB159-SUM($T159:AQ159))&gt;=$K159*0.7,$K159*0.7,($CB159-SUM($T159:AQ159)))</f>
        <v>0</v>
      </c>
      <c r="AS159" s="16">
        <f>IF(($CB159-SUM($T159:AR159))&gt;=$K159*0.7,$K159*0.7,($CB159-SUM($T159:AR159)))</f>
        <v>0</v>
      </c>
      <c r="AT159" s="16">
        <f>IF(($CB159-SUM($T159:AS159))&gt;=$K159*0.7,$K159*0.7,($CB159-SUM($T159:AS159)))</f>
        <v>0</v>
      </c>
      <c r="AU159" s="16">
        <f>IF(($CB159-SUM($T159:AT159))&gt;=$K159*0.7,$K159*0.7,($CB159-SUM($T159:AT159)))</f>
        <v>0</v>
      </c>
      <c r="AV159" s="16">
        <f>IF(($CB159-SUM($T159:AU159))&gt;=$K159*0.7,$K159*0.7,($CB159-SUM($T159:AU159)))</f>
        <v>0</v>
      </c>
      <c r="AW159" s="182">
        <f t="shared" si="18"/>
        <v>38040</v>
      </c>
      <c r="AX159" s="182">
        <f>IF(LinkRpt!B$4=LinkRpt!B$2,VLOOKUP(LinkRpt!$A155,Rpt,LinkRpt!B$2+1),"")</f>
        <v>38040</v>
      </c>
      <c r="AY159" s="182">
        <f>IF(LinkRpt!C$4=LinkRpt!C$2,VLOOKUP(LinkRpt!$A155,Rpt,LinkRpt!C$2+1),"")</f>
        <v>0</v>
      </c>
      <c r="AZ159" s="182">
        <f>IF(LinkRpt!D$4=LinkRpt!D$2,VLOOKUP(LinkRpt!$A155,Rpt,LinkRpt!D$2+1),"")</f>
        <v>0</v>
      </c>
      <c r="BA159" s="182" t="str">
        <f>IF(LinkRpt!E$4=LinkRpt!E$2,VLOOKUP(LinkRpt!$A155,Rpt,LinkRpt!E$2+1),"")</f>
        <v/>
      </c>
      <c r="BB159" s="182">
        <f>IF(LinkRpt!F$4=LinkRpt!F$2,VLOOKUP(LinkRpt!$A155,Rpt,LinkRpt!F$2+1),"")</f>
        <v>0</v>
      </c>
      <c r="BC159" s="182">
        <f>IF(LinkRpt!G$4=LinkRpt!G$2,VLOOKUP(LinkRpt!$A155,Rpt,LinkRpt!G$2+1),"")</f>
        <v>0</v>
      </c>
      <c r="BD159" s="182">
        <f>IF(LinkRpt!H$4=LinkRpt!H$2,VLOOKUP(LinkRpt!$A155,Rpt,LinkRpt!H$2+1),"")</f>
        <v>0</v>
      </c>
      <c r="BE159" s="182" t="str">
        <f>IF(LinkRpt!I$4=LinkRpt!I$2,VLOOKUP(LinkRpt!$A155,Rpt,LinkRpt!I$2+1),"")</f>
        <v/>
      </c>
      <c r="BF159" s="182" t="str">
        <f>IF(LinkRpt!J$4=LinkRpt!J$2,VLOOKUP(LinkRpt!$A155,Rpt,LinkRpt!J$2+1),"")</f>
        <v/>
      </c>
      <c r="BG159" s="182" t="str">
        <f>IF(LinkRpt!K$4=LinkRpt!K$2,VLOOKUP(LinkRpt!$A155,Rpt,LinkRpt!K$2+1),"")</f>
        <v/>
      </c>
      <c r="BH159" s="182" t="str">
        <f>IF(LinkRpt!L$4=LinkRpt!L$2,VLOOKUP(LinkRpt!$A155,Rpt,LinkRpt!L$2+1),"")</f>
        <v/>
      </c>
      <c r="BI159" s="182" t="str">
        <f>IF(LinkRpt!M$4=LinkRpt!M$2,VLOOKUP(LinkRpt!$A155,Rpt,LinkRpt!M$2+1),"")</f>
        <v/>
      </c>
      <c r="BJ159" s="182" t="str">
        <f>IF(LinkRpt!N$4=LinkRpt!N$2,VLOOKUP(LinkRpt!$A155,Rpt,LinkRpt!N$2+1),"")</f>
        <v/>
      </c>
      <c r="BK159" s="182" t="str">
        <f>IF(LinkRpt!O$4=LinkRpt!O$2,VLOOKUP(LinkRpt!$A155,Rpt,LinkRpt!O$2+1),"")</f>
        <v/>
      </c>
      <c r="BL159" s="182" t="str">
        <f>IF(LinkRpt!P$4=LinkRpt!P$2,VLOOKUP(LinkRpt!$A155,Rpt,LinkRpt!P$2+1),"")</f>
        <v/>
      </c>
      <c r="BM159" s="182" t="str">
        <f>IF(LinkRpt!Q$4=LinkRpt!Q$2,VLOOKUP(LinkRpt!$A155,Rpt,LinkRpt!Q$2+1),"")</f>
        <v/>
      </c>
      <c r="BN159" s="182" t="str">
        <f>IF(LinkRpt!R$4=LinkRpt!R$2,VLOOKUP(LinkRpt!$A155,Rpt,LinkRpt!R$2+1),"")</f>
        <v/>
      </c>
      <c r="BO159" s="182" t="str">
        <f>IF(LinkRpt!S$4=LinkRpt!S$2,VLOOKUP(LinkRpt!$A155,Rpt,LinkRpt!S$2+1),"")</f>
        <v/>
      </c>
      <c r="BP159" s="182" t="str">
        <f>IF(LinkRpt!T$4=LinkRpt!T$2,VLOOKUP(LinkRpt!$A155,Rpt,LinkRpt!T$2+1),"")</f>
        <v/>
      </c>
      <c r="BQ159" s="182" t="str">
        <f>IF(LinkRpt!U$4=LinkRpt!U$2,VLOOKUP(LinkRpt!$A155,Rpt,LinkRpt!U$2+1),"")</f>
        <v/>
      </c>
      <c r="BR159" s="182" t="str">
        <f>IF(LinkRpt!V$4=LinkRpt!V$2,VLOOKUP(LinkRpt!$A155,Rpt,LinkRpt!V$2+1),"")</f>
        <v/>
      </c>
      <c r="BS159" s="182" t="str">
        <f>IF(LinkRpt!W$4=LinkRpt!W$2,VLOOKUP(LinkRpt!$A155,Rpt,LinkRpt!W$2+1),"")</f>
        <v/>
      </c>
      <c r="BT159" s="182" t="str">
        <f>IF(LinkRpt!X$4=LinkRpt!X$2,VLOOKUP(LinkRpt!$A155,Rpt,LinkRpt!X$2+1),"")</f>
        <v/>
      </c>
      <c r="BU159" s="182" t="str">
        <f>IF(LinkRpt!Y$4=LinkRpt!Y$2,VLOOKUP(LinkRpt!$A155,Rpt,LinkRpt!Y$2+1),"")</f>
        <v/>
      </c>
      <c r="BV159" s="182" t="str">
        <f>IF(LinkRpt!Z$4=LinkRpt!Z$2,VLOOKUP(LinkRpt!$A155,Rpt,LinkRpt!Z$2+1),"")</f>
        <v/>
      </c>
      <c r="BW159" s="182" t="str">
        <f>IF(LinkRpt!AA$4=LinkRpt!AA$2,VLOOKUP(LinkRpt!$A155,Rpt,LinkRpt!AA$2+1),"")</f>
        <v/>
      </c>
      <c r="BX159" s="182" t="str">
        <f>IF(LinkRpt!AB$4=LinkRpt!AB$2,VLOOKUP(LinkRpt!$A155,Rpt,LinkRpt!AB$2+1),"")</f>
        <v/>
      </c>
      <c r="BY159" s="182" t="str">
        <f>IF(LinkRpt!AC$4=LinkRpt!AC$2,VLOOKUP(LinkRpt!$A155,Rpt,LinkRpt!AC$2+1),"")</f>
        <v/>
      </c>
      <c r="BZ159" s="182" t="str">
        <f>IF(LinkRpt!AD$4=LinkRpt!AD$2,VLOOKUP(LinkRpt!$A155,Rpt,LinkRpt!AD$2+1),"")</f>
        <v/>
      </c>
      <c r="CA159" s="182" t="str">
        <f>IF(LinkRpt!AE$4=LinkRpt!AE$2,VLOOKUP(LinkRpt!$A155,Rpt,LinkRpt!AE$2+1),"")</f>
        <v/>
      </c>
      <c r="CB159" s="182">
        <f t="shared" si="23"/>
        <v>38040</v>
      </c>
      <c r="CC159" s="15">
        <v>1500</v>
      </c>
      <c r="CD159" s="16">
        <v>1500</v>
      </c>
      <c r="CE159" s="15">
        <v>1000</v>
      </c>
      <c r="CF159" s="16">
        <v>1000</v>
      </c>
      <c r="CG159" s="15">
        <v>5000</v>
      </c>
      <c r="CH159" s="16">
        <v>5000</v>
      </c>
      <c r="CI159" s="15">
        <v>8000</v>
      </c>
      <c r="CJ159" s="16">
        <v>1500</v>
      </c>
      <c r="CK159" s="15"/>
      <c r="CL159" s="16"/>
      <c r="CM159" s="18">
        <v>3220</v>
      </c>
      <c r="CN159" s="16">
        <v>9720</v>
      </c>
      <c r="CO159" s="18">
        <v>3220</v>
      </c>
      <c r="CP159" s="16">
        <v>3220</v>
      </c>
      <c r="CQ159" s="18">
        <v>3220</v>
      </c>
      <c r="CR159" s="16">
        <v>0</v>
      </c>
      <c r="CS159" s="18">
        <v>3220</v>
      </c>
      <c r="CT159" s="16">
        <v>6440</v>
      </c>
      <c r="CU159" s="18">
        <v>3220</v>
      </c>
      <c r="CV159" s="16"/>
      <c r="CW159" s="18">
        <v>3220</v>
      </c>
      <c r="CX159" s="16">
        <v>6440</v>
      </c>
      <c r="CY159" s="18">
        <v>3220</v>
      </c>
      <c r="CZ159" s="16"/>
      <c r="DA159" s="18">
        <v>3220</v>
      </c>
      <c r="DB159" s="16"/>
      <c r="DC159" s="18">
        <v>3220</v>
      </c>
      <c r="DD159" s="16">
        <v>3220</v>
      </c>
      <c r="DE159" s="85"/>
      <c r="DF159" s="16"/>
      <c r="DG159" s="85"/>
      <c r="DH159" s="16"/>
      <c r="DI159" s="85"/>
      <c r="DJ159" s="16"/>
      <c r="DK159" s="82"/>
      <c r="DL159" s="85"/>
      <c r="DM159" s="16"/>
      <c r="DN159" s="85"/>
      <c r="DO159" s="16"/>
      <c r="DP159" s="85"/>
      <c r="DQ159" s="16"/>
      <c r="DR159" s="85"/>
      <c r="DS159" s="16"/>
      <c r="DT159" s="85"/>
      <c r="DU159" s="16"/>
      <c r="DV159" s="85"/>
      <c r="DW159" s="16"/>
      <c r="DX159" s="85"/>
      <c r="DY159" s="16"/>
      <c r="DZ159" s="85"/>
      <c r="EA159" s="16"/>
      <c r="EB159" s="85"/>
      <c r="EC159" s="16"/>
      <c r="ED159" s="85"/>
      <c r="EE159" s="16"/>
      <c r="EF159" s="85"/>
      <c r="EG159" s="16"/>
      <c r="EH159" s="17"/>
      <c r="EI159" s="16"/>
      <c r="EJ159" s="19"/>
      <c r="EK159" s="17"/>
      <c r="EL159" s="16"/>
      <c r="EM159" s="17"/>
      <c r="EN159" s="16"/>
      <c r="EO159" s="17"/>
      <c r="EP159" s="16"/>
      <c r="EQ159" s="17"/>
      <c r="ER159" s="16"/>
      <c r="ES159" s="17"/>
      <c r="ET159" s="16"/>
      <c r="EU159" s="17"/>
      <c r="EV159" s="16"/>
      <c r="EW159" s="15"/>
      <c r="EX159" s="16"/>
      <c r="EY159" s="15"/>
      <c r="EZ159" s="16"/>
      <c r="FA159" s="15"/>
      <c r="FB159" s="16"/>
      <c r="FC159" s="15"/>
      <c r="FD159" s="16"/>
      <c r="FE159" s="15"/>
      <c r="FF159" s="16"/>
      <c r="FG159" s="15"/>
      <c r="FH159" s="16"/>
      <c r="FI159" s="20">
        <f t="shared" si="19"/>
        <v>44480</v>
      </c>
      <c r="FJ159" s="20">
        <f t="shared" si="20"/>
        <v>38040</v>
      </c>
      <c r="FK159" s="21">
        <f t="shared" si="21"/>
        <v>6440</v>
      </c>
      <c r="FL159" s="1" t="str">
        <f t="shared" si="24"/>
        <v/>
      </c>
    </row>
    <row r="160" spans="1:168" ht="25.5" customHeight="1">
      <c r="A160" s="239">
        <v>2200152</v>
      </c>
      <c r="B160" s="34" t="s">
        <v>239</v>
      </c>
      <c r="C160" s="239" t="s">
        <v>240</v>
      </c>
      <c r="D160" s="9" t="s">
        <v>1414</v>
      </c>
      <c r="E160" s="9" t="s">
        <v>1412</v>
      </c>
      <c r="F160" s="10" t="s">
        <v>241</v>
      </c>
      <c r="G160" s="142"/>
      <c r="H160" s="24"/>
      <c r="I160" s="318"/>
      <c r="J160" s="24"/>
      <c r="K160" s="12">
        <v>6600</v>
      </c>
      <c r="L160" s="24" t="s">
        <v>1564</v>
      </c>
      <c r="M160" s="246">
        <f t="shared" si="17"/>
        <v>57080</v>
      </c>
      <c r="N160" s="14">
        <f t="shared" si="22"/>
        <v>4620</v>
      </c>
      <c r="O160" s="15">
        <v>1500</v>
      </c>
      <c r="P160" s="15">
        <v>1000</v>
      </c>
      <c r="Q160" s="15">
        <v>5000</v>
      </c>
      <c r="R160" s="15">
        <v>8000</v>
      </c>
      <c r="S160" s="182"/>
      <c r="T160" s="16">
        <v>1500</v>
      </c>
      <c r="U160" s="16">
        <v>1000</v>
      </c>
      <c r="V160" s="16">
        <v>5000</v>
      </c>
      <c r="W160" s="16">
        <v>8000</v>
      </c>
      <c r="X160" s="182"/>
      <c r="Y160" s="16">
        <f>IF(($CB160-SUM($T160:X160))&gt;=$K160*0.7,$K160*0.7,($CB160-SUM($T160:X160)))</f>
        <v>4620</v>
      </c>
      <c r="Z160" s="16">
        <f>IF(($CB160-SUM($T160:Y160))&gt;=$K160*0.7,$K160*0.7,($CB160-SUM($T160:Y160)))</f>
        <v>4620</v>
      </c>
      <c r="AA160" s="16">
        <f>IF(($CB160-SUM($T160:Z160))&gt;=$K160*0.7,$K160*0.7,($CB160-SUM($T160:Z160)))</f>
        <v>4620</v>
      </c>
      <c r="AB160" s="16">
        <f>IF(($CB160-SUM($T160:AA160))&gt;=$K160*0.7,$K160*0.7,($CB160-SUM($T160:AA160)))</f>
        <v>4620</v>
      </c>
      <c r="AC160" s="16">
        <f>IF(($CB160-SUM($T160:AB160))&gt;=$K160*0.7,$K160*0.7,($CB160-SUM($T160:AB160)))</f>
        <v>4620</v>
      </c>
      <c r="AD160" s="16">
        <f>IF(($CB160-SUM($T160:AC160))&gt;=$K160*0.7,$K160*0.7,($CB160-SUM($T160:AC160)))</f>
        <v>4620</v>
      </c>
      <c r="AE160" s="16">
        <f>IF(($CB160-SUM($T160:AD160))&gt;=$K160*0.7,$K160*0.7,($CB160-SUM($T160:AD160)))</f>
        <v>4620</v>
      </c>
      <c r="AF160" s="16">
        <f>IF(($CB160-SUM($T160:AE160))&gt;=$K160*0.7,$K160*0.7,($CB160-SUM($T160:AE160)))</f>
        <v>4620</v>
      </c>
      <c r="AG160" s="16">
        <f>IF(($CB160-SUM($T160:AF160))&gt;=$K160*0.7,$K160*0.7,($CB160-SUM($T160:AF160)))</f>
        <v>0</v>
      </c>
      <c r="AH160" s="16">
        <f>IF(($CB160-SUM($T160:AG160))&gt;=$K160*0.7,$K160*0.7,($CB160-SUM($T160:AG160)))</f>
        <v>0</v>
      </c>
      <c r="AI160" s="16">
        <f>IF(($CB160-SUM($T160:AH160))&gt;=$K160*0.7,$K160*0.7,($CB160-SUM($T160:AH160)))</f>
        <v>0</v>
      </c>
      <c r="AJ160" s="16">
        <f>IF(($CB160-SUM($T160:AI160))&gt;=$K160*0.7,$K160*0.7,($CB160-SUM($T160:AI160)))</f>
        <v>0</v>
      </c>
      <c r="AK160" s="16">
        <f>IF(($CB160-SUM($T160:AJ160))&gt;=$K160*0.7,$K160*0.7,($CB160-SUM($T160:AJ160)))</f>
        <v>0</v>
      </c>
      <c r="AL160" s="16">
        <f>IF(($CB160-SUM($T160:AK160))&gt;=$K160*0.7,$K160*0.7,($CB160-SUM($T160:AK160)))</f>
        <v>0</v>
      </c>
      <c r="AM160" s="16">
        <f>IF(($CB160-SUM($T160:AL160))&gt;=$K160*0.7,$K160*0.7,($CB160-SUM($T160:AL160)))</f>
        <v>0</v>
      </c>
      <c r="AN160" s="16">
        <f>IF(($CB160-SUM($T160:AM160))&gt;=$K160*0.7,$K160*0.7,($CB160-SUM($T160:AM160)))</f>
        <v>0</v>
      </c>
      <c r="AO160" s="16">
        <f>IF(($CB160-SUM($T160:AN160))&gt;=$K160*0.7,$K160*0.7,($CB160-SUM($T160:AN160)))</f>
        <v>0</v>
      </c>
      <c r="AP160" s="16">
        <f>IF(($CB160-SUM($T160:AO160))&gt;=$K160*0.7,$K160*0.7,($CB160-SUM($T160:AO160)))</f>
        <v>0</v>
      </c>
      <c r="AQ160" s="16">
        <f>IF(($CB160-SUM($T160:AP160))&gt;=$K160*0.7,$K160*0.7,($CB160-SUM($T160:AP160)))</f>
        <v>0</v>
      </c>
      <c r="AR160" s="16">
        <f>IF(($CB160-SUM($T160:AQ160))&gt;=$K160*0.7,$K160*0.7,($CB160-SUM($T160:AQ160)))</f>
        <v>0</v>
      </c>
      <c r="AS160" s="16">
        <f>IF(($CB160-SUM($T160:AR160))&gt;=$K160*0.7,$K160*0.7,($CB160-SUM($T160:AR160)))</f>
        <v>0</v>
      </c>
      <c r="AT160" s="16">
        <f>IF(($CB160-SUM($T160:AS160))&gt;=$K160*0.7,$K160*0.7,($CB160-SUM($T160:AS160)))</f>
        <v>0</v>
      </c>
      <c r="AU160" s="16">
        <f>IF(($CB160-SUM($T160:AT160))&gt;=$K160*0.7,$K160*0.7,($CB160-SUM($T160:AT160)))</f>
        <v>0</v>
      </c>
      <c r="AV160" s="16">
        <f>IF(($CB160-SUM($T160:AU160))&gt;=$K160*0.7,$K160*0.7,($CB160-SUM($T160:AU160)))</f>
        <v>0</v>
      </c>
      <c r="AW160" s="182">
        <f t="shared" si="18"/>
        <v>52460</v>
      </c>
      <c r="AX160" s="182">
        <f>IF(LinkRpt!B$4=LinkRpt!B$2,VLOOKUP(LinkRpt!$A156,Rpt,LinkRpt!B$2+1),"")</f>
        <v>33980</v>
      </c>
      <c r="AY160" s="182">
        <f>IF(LinkRpt!C$4=LinkRpt!C$2,VLOOKUP(LinkRpt!$A156,Rpt,LinkRpt!C$2+1),"")</f>
        <v>18480</v>
      </c>
      <c r="AZ160" s="182">
        <f>IF(LinkRpt!D$4=LinkRpt!D$2,VLOOKUP(LinkRpt!$A156,Rpt,LinkRpt!D$2+1),"")</f>
        <v>0</v>
      </c>
      <c r="BA160" s="182" t="str">
        <f>IF(LinkRpt!E$4=LinkRpt!E$2,VLOOKUP(LinkRpt!$A156,Rpt,LinkRpt!E$2+1),"")</f>
        <v/>
      </c>
      <c r="BB160" s="182">
        <f>IF(LinkRpt!F$4=LinkRpt!F$2,VLOOKUP(LinkRpt!$A156,Rpt,LinkRpt!F$2+1),"")</f>
        <v>0</v>
      </c>
      <c r="BC160" s="182">
        <f>IF(LinkRpt!G$4=LinkRpt!G$2,VLOOKUP(LinkRpt!$A156,Rpt,LinkRpt!G$2+1),"")</f>
        <v>0</v>
      </c>
      <c r="BD160" s="182">
        <f>IF(LinkRpt!H$4=LinkRpt!H$2,VLOOKUP(LinkRpt!$A156,Rpt,LinkRpt!H$2+1),"")</f>
        <v>0</v>
      </c>
      <c r="BE160" s="182" t="str">
        <f>IF(LinkRpt!I$4=LinkRpt!I$2,VLOOKUP(LinkRpt!$A156,Rpt,LinkRpt!I$2+1),"")</f>
        <v/>
      </c>
      <c r="BF160" s="182" t="str">
        <f>IF(LinkRpt!J$4=LinkRpt!J$2,VLOOKUP(LinkRpt!$A156,Rpt,LinkRpt!J$2+1),"")</f>
        <v/>
      </c>
      <c r="BG160" s="182" t="str">
        <f>IF(LinkRpt!K$4=LinkRpt!K$2,VLOOKUP(LinkRpt!$A156,Rpt,LinkRpt!K$2+1),"")</f>
        <v/>
      </c>
      <c r="BH160" s="182" t="str">
        <f>IF(LinkRpt!L$4=LinkRpt!L$2,VLOOKUP(LinkRpt!$A156,Rpt,LinkRpt!L$2+1),"")</f>
        <v/>
      </c>
      <c r="BI160" s="182" t="str">
        <f>IF(LinkRpt!M$4=LinkRpt!M$2,VLOOKUP(LinkRpt!$A156,Rpt,LinkRpt!M$2+1),"")</f>
        <v/>
      </c>
      <c r="BJ160" s="182" t="str">
        <f>IF(LinkRpt!N$4=LinkRpt!N$2,VLOOKUP(LinkRpt!$A156,Rpt,LinkRpt!N$2+1),"")</f>
        <v/>
      </c>
      <c r="BK160" s="182" t="str">
        <f>IF(LinkRpt!O$4=LinkRpt!O$2,VLOOKUP(LinkRpt!$A156,Rpt,LinkRpt!O$2+1),"")</f>
        <v/>
      </c>
      <c r="BL160" s="182" t="str">
        <f>IF(LinkRpt!P$4=LinkRpt!P$2,VLOOKUP(LinkRpt!$A156,Rpt,LinkRpt!P$2+1),"")</f>
        <v/>
      </c>
      <c r="BM160" s="182" t="str">
        <f>IF(LinkRpt!Q$4=LinkRpt!Q$2,VLOOKUP(LinkRpt!$A156,Rpt,LinkRpt!Q$2+1),"")</f>
        <v/>
      </c>
      <c r="BN160" s="182" t="str">
        <f>IF(LinkRpt!R$4=LinkRpt!R$2,VLOOKUP(LinkRpt!$A156,Rpt,LinkRpt!R$2+1),"")</f>
        <v/>
      </c>
      <c r="BO160" s="182" t="str">
        <f>IF(LinkRpt!S$4=LinkRpt!S$2,VLOOKUP(LinkRpt!$A156,Rpt,LinkRpt!S$2+1),"")</f>
        <v/>
      </c>
      <c r="BP160" s="182" t="str">
        <f>IF(LinkRpt!T$4=LinkRpt!T$2,VLOOKUP(LinkRpt!$A156,Rpt,LinkRpt!T$2+1),"")</f>
        <v/>
      </c>
      <c r="BQ160" s="182" t="str">
        <f>IF(LinkRpt!U$4=LinkRpt!U$2,VLOOKUP(LinkRpt!$A156,Rpt,LinkRpt!U$2+1),"")</f>
        <v/>
      </c>
      <c r="BR160" s="182" t="str">
        <f>IF(LinkRpt!V$4=LinkRpt!V$2,VLOOKUP(LinkRpt!$A156,Rpt,LinkRpt!V$2+1),"")</f>
        <v/>
      </c>
      <c r="BS160" s="182" t="str">
        <f>IF(LinkRpt!W$4=LinkRpt!W$2,VLOOKUP(LinkRpt!$A156,Rpt,LinkRpt!W$2+1),"")</f>
        <v/>
      </c>
      <c r="BT160" s="182" t="str">
        <f>IF(LinkRpt!X$4=LinkRpt!X$2,VLOOKUP(LinkRpt!$A156,Rpt,LinkRpt!X$2+1),"")</f>
        <v/>
      </c>
      <c r="BU160" s="182" t="str">
        <f>IF(LinkRpt!Y$4=LinkRpt!Y$2,VLOOKUP(LinkRpt!$A156,Rpt,LinkRpt!Y$2+1),"")</f>
        <v/>
      </c>
      <c r="BV160" s="182" t="str">
        <f>IF(LinkRpt!Z$4=LinkRpt!Z$2,VLOOKUP(LinkRpt!$A156,Rpt,LinkRpt!Z$2+1),"")</f>
        <v/>
      </c>
      <c r="BW160" s="182" t="str">
        <f>IF(LinkRpt!AA$4=LinkRpt!AA$2,VLOOKUP(LinkRpt!$A156,Rpt,LinkRpt!AA$2+1),"")</f>
        <v/>
      </c>
      <c r="BX160" s="182" t="str">
        <f>IF(LinkRpt!AB$4=LinkRpt!AB$2,VLOOKUP(LinkRpt!$A156,Rpt,LinkRpt!AB$2+1),"")</f>
        <v/>
      </c>
      <c r="BY160" s="182" t="str">
        <f>IF(LinkRpt!AC$4=LinkRpt!AC$2,VLOOKUP(LinkRpt!$A156,Rpt,LinkRpt!AC$2+1),"")</f>
        <v/>
      </c>
      <c r="BZ160" s="182" t="str">
        <f>IF(LinkRpt!AD$4=LinkRpt!AD$2,VLOOKUP(LinkRpt!$A156,Rpt,LinkRpt!AD$2+1),"")</f>
        <v/>
      </c>
      <c r="CA160" s="182" t="str">
        <f>IF(LinkRpt!AE$4=LinkRpt!AE$2,VLOOKUP(LinkRpt!$A156,Rpt,LinkRpt!AE$2+1),"")</f>
        <v/>
      </c>
      <c r="CB160" s="182">
        <f t="shared" si="23"/>
        <v>52460</v>
      </c>
      <c r="CC160" s="15">
        <v>1500</v>
      </c>
      <c r="CD160" s="16">
        <v>1500</v>
      </c>
      <c r="CE160" s="15">
        <v>1000</v>
      </c>
      <c r="CF160" s="16">
        <v>1000</v>
      </c>
      <c r="CG160" s="15">
        <v>5000</v>
      </c>
      <c r="CH160" s="16">
        <v>5000</v>
      </c>
      <c r="CI160" s="15">
        <v>8000</v>
      </c>
      <c r="CJ160" s="16">
        <v>1500</v>
      </c>
      <c r="CK160" s="17"/>
      <c r="CL160" s="16"/>
      <c r="CM160" s="15"/>
      <c r="CN160" s="16"/>
      <c r="CO160" s="18">
        <v>4620</v>
      </c>
      <c r="CP160" s="16">
        <v>11120</v>
      </c>
      <c r="CQ160" s="18">
        <v>4620</v>
      </c>
      <c r="CR160" s="16">
        <v>0</v>
      </c>
      <c r="CS160" s="18">
        <v>4620</v>
      </c>
      <c r="CT160" s="16">
        <v>9240</v>
      </c>
      <c r="CU160" s="18">
        <v>4620</v>
      </c>
      <c r="CV160" s="16">
        <v>4620</v>
      </c>
      <c r="CW160" s="18">
        <v>4620</v>
      </c>
      <c r="CX160" s="16"/>
      <c r="CY160" s="18">
        <v>4620</v>
      </c>
      <c r="CZ160" s="16"/>
      <c r="DA160" s="18">
        <v>4620</v>
      </c>
      <c r="DB160" s="16"/>
      <c r="DC160" s="18">
        <v>4620</v>
      </c>
      <c r="DD160" s="16"/>
      <c r="DE160" s="18">
        <v>4620</v>
      </c>
      <c r="DF160" s="16"/>
      <c r="DG160" s="17"/>
      <c r="DH160" s="16"/>
      <c r="DI160" s="17"/>
      <c r="DJ160" s="16"/>
      <c r="DK160" s="82"/>
      <c r="DL160" s="85"/>
      <c r="DM160" s="16"/>
      <c r="DN160" s="85"/>
      <c r="DO160" s="16"/>
      <c r="DP160" s="85"/>
      <c r="DQ160" s="16"/>
      <c r="DR160" s="85"/>
      <c r="DS160" s="16"/>
      <c r="DT160" s="85"/>
      <c r="DU160" s="16"/>
      <c r="DV160" s="85"/>
      <c r="DW160" s="16"/>
      <c r="DX160" s="85"/>
      <c r="DY160" s="16"/>
      <c r="DZ160" s="85"/>
      <c r="EA160" s="16"/>
      <c r="EB160" s="85"/>
      <c r="EC160" s="16"/>
      <c r="ED160" s="85"/>
      <c r="EE160" s="16"/>
      <c r="EF160" s="85"/>
      <c r="EG160" s="16"/>
      <c r="EH160" s="17"/>
      <c r="EI160" s="16"/>
      <c r="EJ160" s="19"/>
      <c r="EK160" s="17"/>
      <c r="EL160" s="16"/>
      <c r="EM160" s="17"/>
      <c r="EN160" s="16"/>
      <c r="EO160" s="17"/>
      <c r="EP160" s="16"/>
      <c r="EQ160" s="17"/>
      <c r="ER160" s="16"/>
      <c r="ES160" s="17"/>
      <c r="ET160" s="16"/>
      <c r="EU160" s="17"/>
      <c r="EV160" s="16"/>
      <c r="EW160" s="15"/>
      <c r="EX160" s="16"/>
      <c r="EY160" s="15"/>
      <c r="EZ160" s="16"/>
      <c r="FA160" s="15"/>
      <c r="FB160" s="16"/>
      <c r="FC160" s="15"/>
      <c r="FD160" s="16"/>
      <c r="FE160" s="15"/>
      <c r="FF160" s="16"/>
      <c r="FG160" s="15"/>
      <c r="FH160" s="16"/>
      <c r="FI160" s="20">
        <f t="shared" si="19"/>
        <v>57080</v>
      </c>
      <c r="FJ160" s="20">
        <f t="shared" si="20"/>
        <v>33980</v>
      </c>
      <c r="FK160" s="21">
        <f t="shared" si="21"/>
        <v>23100</v>
      </c>
      <c r="FL160" s="1" t="str">
        <f t="shared" si="24"/>
        <v>X</v>
      </c>
    </row>
    <row r="161" spans="1:168" ht="25.5" customHeight="1">
      <c r="A161" s="239">
        <v>2200153</v>
      </c>
      <c r="B161" s="35" t="s">
        <v>812</v>
      </c>
      <c r="C161" s="239" t="s">
        <v>813</v>
      </c>
      <c r="D161" s="9" t="s">
        <v>1414</v>
      </c>
      <c r="E161" s="9" t="s">
        <v>1411</v>
      </c>
      <c r="F161" s="83" t="s">
        <v>814</v>
      </c>
      <c r="G161" s="140"/>
      <c r="H161" s="13" t="s">
        <v>1558</v>
      </c>
      <c r="I161" s="318"/>
      <c r="J161" s="100"/>
      <c r="K161" s="62">
        <v>4600</v>
      </c>
      <c r="L161" s="84" t="s">
        <v>1564</v>
      </c>
      <c r="M161" s="246">
        <f t="shared" si="17"/>
        <v>44480</v>
      </c>
      <c r="N161" s="14">
        <f t="shared" si="22"/>
        <v>3220</v>
      </c>
      <c r="O161" s="15">
        <v>1500</v>
      </c>
      <c r="P161" s="15">
        <v>1000</v>
      </c>
      <c r="Q161" s="15">
        <v>5000</v>
      </c>
      <c r="R161" s="15">
        <v>8000</v>
      </c>
      <c r="S161" s="182"/>
      <c r="T161" s="16">
        <v>1500</v>
      </c>
      <c r="U161" s="16">
        <v>1000</v>
      </c>
      <c r="V161" s="16">
        <v>5000</v>
      </c>
      <c r="W161" s="16">
        <v>8000</v>
      </c>
      <c r="X161" s="182"/>
      <c r="Y161" s="16">
        <f>IF(($CB161-SUM($T161:X161))&gt;=$K161*0.7,$K161*0.7,($CB161-SUM($T161:X161)))</f>
        <v>3220</v>
      </c>
      <c r="Z161" s="16">
        <f>IF(($CB161-SUM($T161:Y161))&gt;=$K161*0.7,$K161*0.7,($CB161-SUM($T161:Y161)))</f>
        <v>3220</v>
      </c>
      <c r="AA161" s="16">
        <f>IF(($CB161-SUM($T161:Z161))&gt;=$K161*0.7,$K161*0.7,($CB161-SUM($T161:Z161)))</f>
        <v>3220</v>
      </c>
      <c r="AB161" s="16">
        <f>IF(($CB161-SUM($T161:AA161))&gt;=$K161*0.7,$K161*0.7,($CB161-SUM($T161:AA161)))</f>
        <v>3220</v>
      </c>
      <c r="AC161" s="16">
        <f>IF(($CB161-SUM($T161:AB161))&gt;=$K161*0.7,$K161*0.7,($CB161-SUM($T161:AB161)))</f>
        <v>3220</v>
      </c>
      <c r="AD161" s="16">
        <f>IF(($CB161-SUM($T161:AC161))&gt;=$K161*0.7,$K161*0.7,($CB161-SUM($T161:AC161)))</f>
        <v>3220</v>
      </c>
      <c r="AE161" s="16">
        <f>IF(($CB161-SUM($T161:AD161))&gt;=$K161*0.7,$K161*0.7,($CB161-SUM($T161:AD161)))</f>
        <v>3220</v>
      </c>
      <c r="AF161" s="16">
        <f>IF(($CB161-SUM($T161:AE161))&gt;=$K161*0.7,$K161*0.7,($CB161-SUM($T161:AE161)))</f>
        <v>3220</v>
      </c>
      <c r="AG161" s="16">
        <f>IF(($CB161-SUM($T161:AF161))&gt;=$K161*0.7,$K161*0.7,($CB161-SUM($T161:AF161)))</f>
        <v>0</v>
      </c>
      <c r="AH161" s="16">
        <f>IF(($CB161-SUM($T161:AG161))&gt;=$K161*0.7,$K161*0.7,($CB161-SUM($T161:AG161)))</f>
        <v>0</v>
      </c>
      <c r="AI161" s="16">
        <f>IF(($CB161-SUM($T161:AH161))&gt;=$K161*0.7,$K161*0.7,($CB161-SUM($T161:AH161)))</f>
        <v>0</v>
      </c>
      <c r="AJ161" s="16">
        <f>IF(($CB161-SUM($T161:AI161))&gt;=$K161*0.7,$K161*0.7,($CB161-SUM($T161:AI161)))</f>
        <v>0</v>
      </c>
      <c r="AK161" s="16">
        <f>IF(($CB161-SUM($T161:AJ161))&gt;=$K161*0.7,$K161*0.7,($CB161-SUM($T161:AJ161)))</f>
        <v>0</v>
      </c>
      <c r="AL161" s="16">
        <f>IF(($CB161-SUM($T161:AK161))&gt;=$K161*0.7,$K161*0.7,($CB161-SUM($T161:AK161)))</f>
        <v>0</v>
      </c>
      <c r="AM161" s="16">
        <f>IF(($CB161-SUM($T161:AL161))&gt;=$K161*0.7,$K161*0.7,($CB161-SUM($T161:AL161)))</f>
        <v>0</v>
      </c>
      <c r="AN161" s="16">
        <f>IF(($CB161-SUM($T161:AM161))&gt;=$K161*0.7,$K161*0.7,($CB161-SUM($T161:AM161)))</f>
        <v>0</v>
      </c>
      <c r="AO161" s="16">
        <f>IF(($CB161-SUM($T161:AN161))&gt;=$K161*0.7,$K161*0.7,($CB161-SUM($T161:AN161)))</f>
        <v>0</v>
      </c>
      <c r="AP161" s="16">
        <f>IF(($CB161-SUM($T161:AO161))&gt;=$K161*0.7,$K161*0.7,($CB161-SUM($T161:AO161)))</f>
        <v>0</v>
      </c>
      <c r="AQ161" s="16">
        <f>IF(($CB161-SUM($T161:AP161))&gt;=$K161*0.7,$K161*0.7,($CB161-SUM($T161:AP161)))</f>
        <v>0</v>
      </c>
      <c r="AR161" s="16">
        <f>IF(($CB161-SUM($T161:AQ161))&gt;=$K161*0.7,$K161*0.7,($CB161-SUM($T161:AQ161)))</f>
        <v>0</v>
      </c>
      <c r="AS161" s="16">
        <f>IF(($CB161-SUM($T161:AR161))&gt;=$K161*0.7,$K161*0.7,($CB161-SUM($T161:AR161)))</f>
        <v>0</v>
      </c>
      <c r="AT161" s="16">
        <f>IF(($CB161-SUM($T161:AS161))&gt;=$K161*0.7,$K161*0.7,($CB161-SUM($T161:AS161)))</f>
        <v>0</v>
      </c>
      <c r="AU161" s="16">
        <f>IF(($CB161-SUM($T161:AT161))&gt;=$K161*0.7,$K161*0.7,($CB161-SUM($T161:AT161)))</f>
        <v>0</v>
      </c>
      <c r="AV161" s="16">
        <f>IF(($CB161-SUM($T161:AU161))&gt;=$K161*0.7,$K161*0.7,($CB161-SUM($T161:AU161)))</f>
        <v>0</v>
      </c>
      <c r="AW161" s="182">
        <f t="shared" si="18"/>
        <v>41260</v>
      </c>
      <c r="AX161" s="182">
        <f>IF(LinkRpt!B$4=LinkRpt!B$2,VLOOKUP(LinkRpt!$A157,Rpt,LinkRpt!B$2+1),"")</f>
        <v>41260</v>
      </c>
      <c r="AY161" s="182">
        <f>IF(LinkRpt!C$4=LinkRpt!C$2,VLOOKUP(LinkRpt!$A157,Rpt,LinkRpt!C$2+1),"")</f>
        <v>0</v>
      </c>
      <c r="AZ161" s="182">
        <f>IF(LinkRpt!D$4=LinkRpt!D$2,VLOOKUP(LinkRpt!$A157,Rpt,LinkRpt!D$2+1),"")</f>
        <v>0</v>
      </c>
      <c r="BA161" s="182" t="str">
        <f>IF(LinkRpt!E$4=LinkRpt!E$2,VLOOKUP(LinkRpt!$A157,Rpt,LinkRpt!E$2+1),"")</f>
        <v/>
      </c>
      <c r="BB161" s="182">
        <f>IF(LinkRpt!F$4=LinkRpt!F$2,VLOOKUP(LinkRpt!$A157,Rpt,LinkRpt!F$2+1),"")</f>
        <v>0</v>
      </c>
      <c r="BC161" s="182">
        <f>IF(LinkRpt!G$4=LinkRpt!G$2,VLOOKUP(LinkRpt!$A157,Rpt,LinkRpt!G$2+1),"")</f>
        <v>0</v>
      </c>
      <c r="BD161" s="182">
        <f>IF(LinkRpt!H$4=LinkRpt!H$2,VLOOKUP(LinkRpt!$A157,Rpt,LinkRpt!H$2+1),"")</f>
        <v>0</v>
      </c>
      <c r="BE161" s="182" t="str">
        <f>IF(LinkRpt!I$4=LinkRpt!I$2,VLOOKUP(LinkRpt!$A157,Rpt,LinkRpt!I$2+1),"")</f>
        <v/>
      </c>
      <c r="BF161" s="182" t="str">
        <f>IF(LinkRpt!J$4=LinkRpt!J$2,VLOOKUP(LinkRpt!$A157,Rpt,LinkRpt!J$2+1),"")</f>
        <v/>
      </c>
      <c r="BG161" s="182" t="str">
        <f>IF(LinkRpt!K$4=LinkRpt!K$2,VLOOKUP(LinkRpt!$A157,Rpt,LinkRpt!K$2+1),"")</f>
        <v/>
      </c>
      <c r="BH161" s="182" t="str">
        <f>IF(LinkRpt!L$4=LinkRpt!L$2,VLOOKUP(LinkRpt!$A157,Rpt,LinkRpt!L$2+1),"")</f>
        <v/>
      </c>
      <c r="BI161" s="182" t="str">
        <f>IF(LinkRpt!M$4=LinkRpt!M$2,VLOOKUP(LinkRpt!$A157,Rpt,LinkRpt!M$2+1),"")</f>
        <v/>
      </c>
      <c r="BJ161" s="182" t="str">
        <f>IF(LinkRpt!N$4=LinkRpt!N$2,VLOOKUP(LinkRpt!$A157,Rpt,LinkRpt!N$2+1),"")</f>
        <v/>
      </c>
      <c r="BK161" s="182" t="str">
        <f>IF(LinkRpt!O$4=LinkRpt!O$2,VLOOKUP(LinkRpt!$A157,Rpt,LinkRpt!O$2+1),"")</f>
        <v/>
      </c>
      <c r="BL161" s="182" t="str">
        <f>IF(LinkRpt!P$4=LinkRpt!P$2,VLOOKUP(LinkRpt!$A157,Rpt,LinkRpt!P$2+1),"")</f>
        <v/>
      </c>
      <c r="BM161" s="182" t="str">
        <f>IF(LinkRpt!Q$4=LinkRpt!Q$2,VLOOKUP(LinkRpt!$A157,Rpt,LinkRpt!Q$2+1),"")</f>
        <v/>
      </c>
      <c r="BN161" s="182" t="str">
        <f>IF(LinkRpt!R$4=LinkRpt!R$2,VLOOKUP(LinkRpt!$A157,Rpt,LinkRpt!R$2+1),"")</f>
        <v/>
      </c>
      <c r="BO161" s="182" t="str">
        <f>IF(LinkRpt!S$4=LinkRpt!S$2,VLOOKUP(LinkRpt!$A157,Rpt,LinkRpt!S$2+1),"")</f>
        <v/>
      </c>
      <c r="BP161" s="182" t="str">
        <f>IF(LinkRpt!T$4=LinkRpt!T$2,VLOOKUP(LinkRpt!$A157,Rpt,LinkRpt!T$2+1),"")</f>
        <v/>
      </c>
      <c r="BQ161" s="182" t="str">
        <f>IF(LinkRpt!U$4=LinkRpt!U$2,VLOOKUP(LinkRpt!$A157,Rpt,LinkRpt!U$2+1),"")</f>
        <v/>
      </c>
      <c r="BR161" s="182" t="str">
        <f>IF(LinkRpt!V$4=LinkRpt!V$2,VLOOKUP(LinkRpt!$A157,Rpt,LinkRpt!V$2+1),"")</f>
        <v/>
      </c>
      <c r="BS161" s="182" t="str">
        <f>IF(LinkRpt!W$4=LinkRpt!W$2,VLOOKUP(LinkRpt!$A157,Rpt,LinkRpt!W$2+1),"")</f>
        <v/>
      </c>
      <c r="BT161" s="182" t="str">
        <f>IF(LinkRpt!X$4=LinkRpt!X$2,VLOOKUP(LinkRpt!$A157,Rpt,LinkRpt!X$2+1),"")</f>
        <v/>
      </c>
      <c r="BU161" s="182" t="str">
        <f>IF(LinkRpt!Y$4=LinkRpt!Y$2,VLOOKUP(LinkRpt!$A157,Rpt,LinkRpt!Y$2+1),"")</f>
        <v/>
      </c>
      <c r="BV161" s="182" t="str">
        <f>IF(LinkRpt!Z$4=LinkRpt!Z$2,VLOOKUP(LinkRpt!$A157,Rpt,LinkRpt!Z$2+1),"")</f>
        <v/>
      </c>
      <c r="BW161" s="182" t="str">
        <f>IF(LinkRpt!AA$4=LinkRpt!AA$2,VLOOKUP(LinkRpt!$A157,Rpt,LinkRpt!AA$2+1),"")</f>
        <v/>
      </c>
      <c r="BX161" s="182" t="str">
        <f>IF(LinkRpt!AB$4=LinkRpt!AB$2,VLOOKUP(LinkRpt!$A157,Rpt,LinkRpt!AB$2+1),"")</f>
        <v/>
      </c>
      <c r="BY161" s="182" t="str">
        <f>IF(LinkRpt!AC$4=LinkRpt!AC$2,VLOOKUP(LinkRpt!$A157,Rpt,LinkRpt!AC$2+1),"")</f>
        <v/>
      </c>
      <c r="BZ161" s="182" t="str">
        <f>IF(LinkRpt!AD$4=LinkRpt!AD$2,VLOOKUP(LinkRpt!$A157,Rpt,LinkRpt!AD$2+1),"")</f>
        <v/>
      </c>
      <c r="CA161" s="182" t="str">
        <f>IF(LinkRpt!AE$4=LinkRpt!AE$2,VLOOKUP(LinkRpt!$A157,Rpt,LinkRpt!AE$2+1),"")</f>
        <v/>
      </c>
      <c r="CB161" s="182">
        <f t="shared" si="23"/>
        <v>41260</v>
      </c>
      <c r="CC161" s="15">
        <v>1500</v>
      </c>
      <c r="CD161" s="16">
        <v>1500</v>
      </c>
      <c r="CE161" s="15">
        <v>1000</v>
      </c>
      <c r="CF161" s="16">
        <v>1000</v>
      </c>
      <c r="CG161" s="15">
        <v>5000</v>
      </c>
      <c r="CH161" s="16">
        <v>5000</v>
      </c>
      <c r="CI161" s="15">
        <v>8000</v>
      </c>
      <c r="CJ161" s="16">
        <v>8000</v>
      </c>
      <c r="CK161" s="15"/>
      <c r="CL161" s="16"/>
      <c r="CM161" s="18">
        <v>3220</v>
      </c>
      <c r="CN161" s="16">
        <v>0</v>
      </c>
      <c r="CO161" s="18">
        <v>3220</v>
      </c>
      <c r="CP161" s="16">
        <f>3220+0</f>
        <v>3220</v>
      </c>
      <c r="CQ161" s="18">
        <v>3220</v>
      </c>
      <c r="CR161" s="16"/>
      <c r="CS161" s="18">
        <v>3220</v>
      </c>
      <c r="CT161" s="16">
        <v>3220</v>
      </c>
      <c r="CU161" s="18">
        <v>3220</v>
      </c>
      <c r="CV161" s="16">
        <v>3220</v>
      </c>
      <c r="CW161" s="18">
        <v>3220</v>
      </c>
      <c r="CX161" s="16">
        <f>3220+3220</f>
        <v>6440</v>
      </c>
      <c r="CY161" s="18">
        <v>3220</v>
      </c>
      <c r="CZ161" s="16"/>
      <c r="DA161" s="18">
        <v>3220</v>
      </c>
      <c r="DB161" s="16">
        <v>9660</v>
      </c>
      <c r="DC161" s="18">
        <v>3220</v>
      </c>
      <c r="DD161" s="16"/>
      <c r="DE161" s="85"/>
      <c r="DF161" s="16"/>
      <c r="DG161" s="85"/>
      <c r="DH161" s="16"/>
      <c r="DI161" s="85"/>
      <c r="DJ161" s="16"/>
      <c r="DK161" s="82"/>
      <c r="DL161" s="85"/>
      <c r="DM161" s="16"/>
      <c r="DN161" s="85"/>
      <c r="DO161" s="16"/>
      <c r="DP161" s="85"/>
      <c r="DQ161" s="16"/>
      <c r="DR161" s="85"/>
      <c r="DS161" s="16"/>
      <c r="DT161" s="85"/>
      <c r="DU161" s="16"/>
      <c r="DV161" s="85"/>
      <c r="DW161" s="16"/>
      <c r="DX161" s="85"/>
      <c r="DY161" s="16"/>
      <c r="DZ161" s="85"/>
      <c r="EA161" s="16"/>
      <c r="EB161" s="85"/>
      <c r="EC161" s="16"/>
      <c r="ED161" s="85"/>
      <c r="EE161" s="16"/>
      <c r="EF161" s="85"/>
      <c r="EG161" s="16"/>
      <c r="EH161" s="17"/>
      <c r="EI161" s="16"/>
      <c r="EJ161" s="19"/>
      <c r="EK161" s="17"/>
      <c r="EL161" s="16"/>
      <c r="EM161" s="17"/>
      <c r="EN161" s="16"/>
      <c r="EO161" s="17"/>
      <c r="EP161" s="16"/>
      <c r="EQ161" s="17"/>
      <c r="ER161" s="16"/>
      <c r="ES161" s="17"/>
      <c r="ET161" s="16"/>
      <c r="EU161" s="17"/>
      <c r="EV161" s="16"/>
      <c r="EW161" s="15"/>
      <c r="EX161" s="16"/>
      <c r="EY161" s="15"/>
      <c r="EZ161" s="16"/>
      <c r="FA161" s="15"/>
      <c r="FB161" s="16"/>
      <c r="FC161" s="15"/>
      <c r="FD161" s="16"/>
      <c r="FE161" s="15"/>
      <c r="FF161" s="16"/>
      <c r="FG161" s="15"/>
      <c r="FH161" s="16"/>
      <c r="FI161" s="20">
        <f t="shared" si="19"/>
        <v>44480</v>
      </c>
      <c r="FJ161" s="20">
        <f t="shared" si="20"/>
        <v>41260</v>
      </c>
      <c r="FK161" s="21">
        <f t="shared" si="21"/>
        <v>3220</v>
      </c>
      <c r="FL161" s="1" t="str">
        <f t="shared" si="24"/>
        <v/>
      </c>
    </row>
    <row r="162" spans="1:168" ht="25.5" customHeight="1">
      <c r="A162" s="239">
        <v>2200154</v>
      </c>
      <c r="B162" s="35" t="s">
        <v>815</v>
      </c>
      <c r="C162" s="239" t="s">
        <v>816</v>
      </c>
      <c r="D162" s="9" t="s">
        <v>1414</v>
      </c>
      <c r="E162" s="9" t="s">
        <v>1411</v>
      </c>
      <c r="F162" s="83" t="s">
        <v>817</v>
      </c>
      <c r="G162" s="142"/>
      <c r="H162" s="84"/>
      <c r="I162" s="318"/>
      <c r="J162" s="84"/>
      <c r="K162" s="62">
        <v>6600</v>
      </c>
      <c r="L162" s="84" t="s">
        <v>1564</v>
      </c>
      <c r="M162" s="246">
        <f t="shared" si="17"/>
        <v>57080</v>
      </c>
      <c r="N162" s="14">
        <f t="shared" si="22"/>
        <v>0</v>
      </c>
      <c r="O162" s="15">
        <v>1500</v>
      </c>
      <c r="P162" s="15">
        <v>1000</v>
      </c>
      <c r="Q162" s="15">
        <v>5000</v>
      </c>
      <c r="R162" s="15">
        <v>8000</v>
      </c>
      <c r="S162" s="182"/>
      <c r="T162" s="16">
        <v>1500</v>
      </c>
      <c r="U162" s="16">
        <v>1000</v>
      </c>
      <c r="V162" s="16">
        <v>5000</v>
      </c>
      <c r="W162" s="16">
        <f>1500+6500</f>
        <v>8000</v>
      </c>
      <c r="X162" s="182"/>
      <c r="Y162" s="16">
        <f>IF(($CB162-SUM($T162:X162))&gt;=$K162*0.7,$K162*0.7,($CB162-SUM($T162:X162)))</f>
        <v>4620</v>
      </c>
      <c r="Z162" s="16">
        <f>IF(($CB162-SUM($T162:Y162))&gt;=$K162*0.7,$K162*0.7,($CB162-SUM($T162:Y162)))</f>
        <v>4620</v>
      </c>
      <c r="AA162" s="16">
        <f>IF(($CB162-SUM($T162:Z162))&gt;=$K162*0.7,$K162*0.7,($CB162-SUM($T162:Z162)))</f>
        <v>4620</v>
      </c>
      <c r="AB162" s="16">
        <f>IF(($CB162-SUM($T162:AA162))&gt;=$K162*0.7,$K162*0.7,($CB162-SUM($T162:AA162)))</f>
        <v>4620</v>
      </c>
      <c r="AC162" s="16">
        <f>IF(($CB162-SUM($T162:AB162))&gt;=$K162*0.7,$K162*0.7,($CB162-SUM($T162:AB162)))</f>
        <v>4620</v>
      </c>
      <c r="AD162" s="16">
        <f>IF(($CB162-SUM($T162:AC162))&gt;=$K162*0.7,$K162*0.7,($CB162-SUM($T162:AC162)))</f>
        <v>4620</v>
      </c>
      <c r="AE162" s="16">
        <f>IF(($CB162-SUM($T162:AD162))&gt;=$K162*0.7,$K162*0.7,($CB162-SUM($T162:AD162)))</f>
        <v>4620</v>
      </c>
      <c r="AF162" s="16">
        <f>IF(($CB162-SUM($T162:AE162))&gt;=$K162*0.7,$K162*0.7,($CB162-SUM($T162:AE162)))</f>
        <v>4620</v>
      </c>
      <c r="AG162" s="16">
        <f>IF(($CB162-SUM($T162:AF162))&gt;=$K162*0.7,$K162*0.7,($CB162-SUM($T162:AF162)))</f>
        <v>4620</v>
      </c>
      <c r="AH162" s="16">
        <f>IF(($CB162-SUM($T162:AG162))&gt;=$K162*0.7,$K162*0.7,($CB162-SUM($T162:AG162)))</f>
        <v>0</v>
      </c>
      <c r="AI162" s="16">
        <f>IF(($CB162-SUM($T162:AH162))&gt;=$K162*0.7,$K162*0.7,($CB162-SUM($T162:AH162)))</f>
        <v>0</v>
      </c>
      <c r="AJ162" s="16">
        <f>IF(($CB162-SUM($T162:AI162))&gt;=$K162*0.7,$K162*0.7,($CB162-SUM($T162:AI162)))</f>
        <v>0</v>
      </c>
      <c r="AK162" s="16">
        <f>IF(($CB162-SUM($T162:AJ162))&gt;=$K162*0.7,$K162*0.7,($CB162-SUM($T162:AJ162)))</f>
        <v>0</v>
      </c>
      <c r="AL162" s="16">
        <f>IF(($CB162-SUM($T162:AK162))&gt;=$K162*0.7,$K162*0.7,($CB162-SUM($T162:AK162)))</f>
        <v>0</v>
      </c>
      <c r="AM162" s="16">
        <f>IF(($CB162-SUM($T162:AL162))&gt;=$K162*0.7,$K162*0.7,($CB162-SUM($T162:AL162)))</f>
        <v>0</v>
      </c>
      <c r="AN162" s="16">
        <f>IF(($CB162-SUM($T162:AM162))&gt;=$K162*0.7,$K162*0.7,($CB162-SUM($T162:AM162)))</f>
        <v>0</v>
      </c>
      <c r="AO162" s="16">
        <f>IF(($CB162-SUM($T162:AN162))&gt;=$K162*0.7,$K162*0.7,($CB162-SUM($T162:AN162)))</f>
        <v>0</v>
      </c>
      <c r="AP162" s="16">
        <f>IF(($CB162-SUM($T162:AO162))&gt;=$K162*0.7,$K162*0.7,($CB162-SUM($T162:AO162)))</f>
        <v>0</v>
      </c>
      <c r="AQ162" s="16">
        <f>IF(($CB162-SUM($T162:AP162))&gt;=$K162*0.7,$K162*0.7,($CB162-SUM($T162:AP162)))</f>
        <v>0</v>
      </c>
      <c r="AR162" s="16">
        <f>IF(($CB162-SUM($T162:AQ162))&gt;=$K162*0.7,$K162*0.7,($CB162-SUM($T162:AQ162)))</f>
        <v>0</v>
      </c>
      <c r="AS162" s="16">
        <f>IF(($CB162-SUM($T162:AR162))&gt;=$K162*0.7,$K162*0.7,($CB162-SUM($T162:AR162)))</f>
        <v>0</v>
      </c>
      <c r="AT162" s="16">
        <f>IF(($CB162-SUM($T162:AS162))&gt;=$K162*0.7,$K162*0.7,($CB162-SUM($T162:AS162)))</f>
        <v>0</v>
      </c>
      <c r="AU162" s="16">
        <f>IF(($CB162-SUM($T162:AT162))&gt;=$K162*0.7,$K162*0.7,($CB162-SUM($T162:AT162)))</f>
        <v>0</v>
      </c>
      <c r="AV162" s="16">
        <f>IF(($CB162-SUM($T162:AU162))&gt;=$K162*0.7,$K162*0.7,($CB162-SUM($T162:AU162)))</f>
        <v>0</v>
      </c>
      <c r="AW162" s="182">
        <f t="shared" si="18"/>
        <v>57080</v>
      </c>
      <c r="AX162" s="182">
        <f>IF(LinkRpt!B$4=LinkRpt!B$2,VLOOKUP(LinkRpt!$A158,Rpt,LinkRpt!B$2+1),"")</f>
        <v>57080</v>
      </c>
      <c r="AY162" s="182">
        <f>IF(LinkRpt!C$4=LinkRpt!C$2,VLOOKUP(LinkRpt!$A158,Rpt,LinkRpt!C$2+1),"")</f>
        <v>0</v>
      </c>
      <c r="AZ162" s="182">
        <f>IF(LinkRpt!D$4=LinkRpt!D$2,VLOOKUP(LinkRpt!$A158,Rpt,LinkRpt!D$2+1),"")</f>
        <v>0</v>
      </c>
      <c r="BA162" s="182" t="str">
        <f>IF(LinkRpt!E$4=LinkRpt!E$2,VLOOKUP(LinkRpt!$A158,Rpt,LinkRpt!E$2+1),"")</f>
        <v/>
      </c>
      <c r="BB162" s="182">
        <f>IF(LinkRpt!F$4=LinkRpt!F$2,VLOOKUP(LinkRpt!$A158,Rpt,LinkRpt!F$2+1),"")</f>
        <v>0</v>
      </c>
      <c r="BC162" s="182">
        <f>IF(LinkRpt!G$4=LinkRpt!G$2,VLOOKUP(LinkRpt!$A158,Rpt,LinkRpt!G$2+1),"")</f>
        <v>0</v>
      </c>
      <c r="BD162" s="182">
        <f>IF(LinkRpt!H$4=LinkRpt!H$2,VLOOKUP(LinkRpt!$A158,Rpt,LinkRpt!H$2+1),"")</f>
        <v>0</v>
      </c>
      <c r="BE162" s="182" t="str">
        <f>IF(LinkRpt!I$4=LinkRpt!I$2,VLOOKUP(LinkRpt!$A158,Rpt,LinkRpt!I$2+1),"")</f>
        <v/>
      </c>
      <c r="BF162" s="182" t="str">
        <f>IF(LinkRpt!J$4=LinkRpt!J$2,VLOOKUP(LinkRpt!$A158,Rpt,LinkRpt!J$2+1),"")</f>
        <v/>
      </c>
      <c r="BG162" s="182" t="str">
        <f>IF(LinkRpt!K$4=LinkRpt!K$2,VLOOKUP(LinkRpt!$A158,Rpt,LinkRpt!K$2+1),"")</f>
        <v/>
      </c>
      <c r="BH162" s="182" t="str">
        <f>IF(LinkRpt!L$4=LinkRpt!L$2,VLOOKUP(LinkRpt!$A158,Rpt,LinkRpt!L$2+1),"")</f>
        <v/>
      </c>
      <c r="BI162" s="182" t="str">
        <f>IF(LinkRpt!M$4=LinkRpt!M$2,VLOOKUP(LinkRpt!$A158,Rpt,LinkRpt!M$2+1),"")</f>
        <v/>
      </c>
      <c r="BJ162" s="182" t="str">
        <f>IF(LinkRpt!N$4=LinkRpt!N$2,VLOOKUP(LinkRpt!$A158,Rpt,LinkRpt!N$2+1),"")</f>
        <v/>
      </c>
      <c r="BK162" s="182" t="str">
        <f>IF(LinkRpt!O$4=LinkRpt!O$2,VLOOKUP(LinkRpt!$A158,Rpt,LinkRpt!O$2+1),"")</f>
        <v/>
      </c>
      <c r="BL162" s="182" t="str">
        <f>IF(LinkRpt!P$4=LinkRpt!P$2,VLOOKUP(LinkRpt!$A158,Rpt,LinkRpt!P$2+1),"")</f>
        <v/>
      </c>
      <c r="BM162" s="182" t="str">
        <f>IF(LinkRpt!Q$4=LinkRpt!Q$2,VLOOKUP(LinkRpt!$A158,Rpt,LinkRpt!Q$2+1),"")</f>
        <v/>
      </c>
      <c r="BN162" s="182" t="str">
        <f>IF(LinkRpt!R$4=LinkRpt!R$2,VLOOKUP(LinkRpt!$A158,Rpt,LinkRpt!R$2+1),"")</f>
        <v/>
      </c>
      <c r="BO162" s="182" t="str">
        <f>IF(LinkRpt!S$4=LinkRpt!S$2,VLOOKUP(LinkRpt!$A158,Rpt,LinkRpt!S$2+1),"")</f>
        <v/>
      </c>
      <c r="BP162" s="182" t="str">
        <f>IF(LinkRpt!T$4=LinkRpt!T$2,VLOOKUP(LinkRpt!$A158,Rpt,LinkRpt!T$2+1),"")</f>
        <v/>
      </c>
      <c r="BQ162" s="182" t="str">
        <f>IF(LinkRpt!U$4=LinkRpt!U$2,VLOOKUP(LinkRpt!$A158,Rpt,LinkRpt!U$2+1),"")</f>
        <v/>
      </c>
      <c r="BR162" s="182" t="str">
        <f>IF(LinkRpt!V$4=LinkRpt!V$2,VLOOKUP(LinkRpt!$A158,Rpt,LinkRpt!V$2+1),"")</f>
        <v/>
      </c>
      <c r="BS162" s="182" t="str">
        <f>IF(LinkRpt!W$4=LinkRpt!W$2,VLOOKUP(LinkRpt!$A158,Rpt,LinkRpt!W$2+1),"")</f>
        <v/>
      </c>
      <c r="BT162" s="182" t="str">
        <f>IF(LinkRpt!X$4=LinkRpt!X$2,VLOOKUP(LinkRpt!$A158,Rpt,LinkRpt!X$2+1),"")</f>
        <v/>
      </c>
      <c r="BU162" s="182" t="str">
        <f>IF(LinkRpt!Y$4=LinkRpt!Y$2,VLOOKUP(LinkRpt!$A158,Rpt,LinkRpt!Y$2+1),"")</f>
        <v/>
      </c>
      <c r="BV162" s="182" t="str">
        <f>IF(LinkRpt!Z$4=LinkRpt!Z$2,VLOOKUP(LinkRpt!$A158,Rpt,LinkRpt!Z$2+1),"")</f>
        <v/>
      </c>
      <c r="BW162" s="182" t="str">
        <f>IF(LinkRpt!AA$4=LinkRpt!AA$2,VLOOKUP(LinkRpt!$A158,Rpt,LinkRpt!AA$2+1),"")</f>
        <v/>
      </c>
      <c r="BX162" s="182" t="str">
        <f>IF(LinkRpt!AB$4=LinkRpt!AB$2,VLOOKUP(LinkRpt!$A158,Rpt,LinkRpt!AB$2+1),"")</f>
        <v/>
      </c>
      <c r="BY162" s="182" t="str">
        <f>IF(LinkRpt!AC$4=LinkRpt!AC$2,VLOOKUP(LinkRpt!$A158,Rpt,LinkRpt!AC$2+1),"")</f>
        <v/>
      </c>
      <c r="BZ162" s="182" t="str">
        <f>IF(LinkRpt!AD$4=LinkRpt!AD$2,VLOOKUP(LinkRpt!$A158,Rpt,LinkRpt!AD$2+1),"")</f>
        <v/>
      </c>
      <c r="CA162" s="182" t="str">
        <f>IF(LinkRpt!AE$4=LinkRpt!AE$2,VLOOKUP(LinkRpt!$A158,Rpt,LinkRpt!AE$2+1),"")</f>
        <v/>
      </c>
      <c r="CB162" s="182">
        <f t="shared" si="23"/>
        <v>57080</v>
      </c>
      <c r="CC162" s="15">
        <v>1500</v>
      </c>
      <c r="CD162" s="16">
        <v>1500</v>
      </c>
      <c r="CE162" s="15">
        <v>1000</v>
      </c>
      <c r="CF162" s="16">
        <v>1000</v>
      </c>
      <c r="CG162" s="15">
        <v>5000</v>
      </c>
      <c r="CH162" s="16">
        <v>5000</v>
      </c>
      <c r="CI162" s="15">
        <v>8000</v>
      </c>
      <c r="CJ162" s="16">
        <f>1500+6500</f>
        <v>8000</v>
      </c>
      <c r="CK162" s="15"/>
      <c r="CL162" s="16"/>
      <c r="CM162" s="18">
        <v>4620</v>
      </c>
      <c r="CN162" s="16">
        <v>0</v>
      </c>
      <c r="CO162" s="18">
        <v>4620</v>
      </c>
      <c r="CP162" s="16">
        <f>9100+140</f>
        <v>9240</v>
      </c>
      <c r="CQ162" s="18">
        <v>4620</v>
      </c>
      <c r="CR162" s="16">
        <v>0</v>
      </c>
      <c r="CS162" s="18">
        <v>4620</v>
      </c>
      <c r="CT162" s="16">
        <v>9240</v>
      </c>
      <c r="CU162" s="18">
        <v>4620</v>
      </c>
      <c r="CV162" s="16"/>
      <c r="CW162" s="18">
        <v>4620</v>
      </c>
      <c r="CX162" s="16"/>
      <c r="CY162" s="18">
        <v>4620</v>
      </c>
      <c r="CZ162" s="16"/>
      <c r="DA162" s="18">
        <v>4620</v>
      </c>
      <c r="DB162" s="16">
        <v>4620</v>
      </c>
      <c r="DC162" s="18">
        <v>4620</v>
      </c>
      <c r="DD162" s="16">
        <v>18480</v>
      </c>
      <c r="DE162" s="85"/>
      <c r="DF162" s="16"/>
      <c r="DG162" s="85"/>
      <c r="DH162" s="16"/>
      <c r="DI162" s="85"/>
      <c r="DJ162" s="16"/>
      <c r="DK162" s="82"/>
      <c r="DL162" s="85"/>
      <c r="DM162" s="16"/>
      <c r="DN162" s="85"/>
      <c r="DO162" s="16"/>
      <c r="DP162" s="85"/>
      <c r="DQ162" s="16"/>
      <c r="DR162" s="85"/>
      <c r="DS162" s="16"/>
      <c r="DT162" s="85"/>
      <c r="DU162" s="16"/>
      <c r="DV162" s="85"/>
      <c r="DW162" s="16"/>
      <c r="DX162" s="85"/>
      <c r="DY162" s="16"/>
      <c r="DZ162" s="85"/>
      <c r="EA162" s="16"/>
      <c r="EB162" s="85"/>
      <c r="EC162" s="16"/>
      <c r="ED162" s="85"/>
      <c r="EE162" s="16"/>
      <c r="EF162" s="85"/>
      <c r="EG162" s="16"/>
      <c r="EH162" s="17"/>
      <c r="EI162" s="16"/>
      <c r="EJ162" s="19"/>
      <c r="EK162" s="17"/>
      <c r="EL162" s="16"/>
      <c r="EM162" s="17"/>
      <c r="EN162" s="16"/>
      <c r="EO162" s="17"/>
      <c r="EP162" s="16"/>
      <c r="EQ162" s="17"/>
      <c r="ER162" s="16"/>
      <c r="ES162" s="17"/>
      <c r="ET162" s="16"/>
      <c r="EU162" s="17"/>
      <c r="EV162" s="16"/>
      <c r="EW162" s="15"/>
      <c r="EX162" s="16"/>
      <c r="EY162" s="15"/>
      <c r="EZ162" s="16"/>
      <c r="FA162" s="15"/>
      <c r="FB162" s="16"/>
      <c r="FC162" s="15"/>
      <c r="FD162" s="16"/>
      <c r="FE162" s="15"/>
      <c r="FF162" s="16"/>
      <c r="FG162" s="15"/>
      <c r="FH162" s="16"/>
      <c r="FI162" s="20">
        <f t="shared" si="19"/>
        <v>57080</v>
      </c>
      <c r="FJ162" s="20">
        <f t="shared" si="20"/>
        <v>57080</v>
      </c>
      <c r="FK162" s="21">
        <f t="shared" si="21"/>
        <v>0</v>
      </c>
      <c r="FL162" s="1" t="str">
        <f t="shared" si="24"/>
        <v/>
      </c>
    </row>
    <row r="163" spans="1:168" ht="25.5" customHeight="1">
      <c r="A163" s="239">
        <v>2200155</v>
      </c>
      <c r="B163" s="35" t="s">
        <v>818</v>
      </c>
      <c r="C163" s="239" t="s">
        <v>819</v>
      </c>
      <c r="D163" s="9" t="s">
        <v>1414</v>
      </c>
      <c r="E163" s="9" t="s">
        <v>1411</v>
      </c>
      <c r="F163" s="83" t="s">
        <v>820</v>
      </c>
      <c r="G163" s="22"/>
      <c r="H163" s="84"/>
      <c r="I163" s="318"/>
      <c r="J163" s="84"/>
      <c r="K163" s="62">
        <v>6600</v>
      </c>
      <c r="L163" s="84" t="s">
        <v>1564</v>
      </c>
      <c r="M163" s="246">
        <f t="shared" si="17"/>
        <v>57080</v>
      </c>
      <c r="N163" s="14">
        <f t="shared" si="22"/>
        <v>9240</v>
      </c>
      <c r="O163" s="15">
        <v>1500</v>
      </c>
      <c r="P163" s="15">
        <v>1000</v>
      </c>
      <c r="Q163" s="15">
        <v>5000</v>
      </c>
      <c r="R163" s="15">
        <v>8000</v>
      </c>
      <c r="S163" s="182"/>
      <c r="T163" s="16">
        <v>1500</v>
      </c>
      <c r="U163" s="16">
        <v>1000</v>
      </c>
      <c r="V163" s="16">
        <v>5000</v>
      </c>
      <c r="W163" s="16">
        <v>8000</v>
      </c>
      <c r="X163" s="182"/>
      <c r="Y163" s="16">
        <f>IF(($CB163-SUM($T163:X163))&gt;=$K163*0.7,$K163*0.7,($CB163-SUM($T163:X163)))</f>
        <v>4620</v>
      </c>
      <c r="Z163" s="16">
        <f>IF(($CB163-SUM($T163:Y163))&gt;=$K163*0.7,$K163*0.7,($CB163-SUM($T163:Y163)))</f>
        <v>4620</v>
      </c>
      <c r="AA163" s="16">
        <f>IF(($CB163-SUM($T163:Z163))&gt;=$K163*0.7,$K163*0.7,($CB163-SUM($T163:Z163)))</f>
        <v>4620</v>
      </c>
      <c r="AB163" s="16">
        <f>IF(($CB163-SUM($T163:AA163))&gt;=$K163*0.7,$K163*0.7,($CB163-SUM($T163:AA163)))</f>
        <v>4620</v>
      </c>
      <c r="AC163" s="16">
        <f>IF(($CB163-SUM($T163:AB163))&gt;=$K163*0.7,$K163*0.7,($CB163-SUM($T163:AB163)))</f>
        <v>4620</v>
      </c>
      <c r="AD163" s="16">
        <f>IF(($CB163-SUM($T163:AC163))&gt;=$K163*0.7,$K163*0.7,($CB163-SUM($T163:AC163)))</f>
        <v>4620</v>
      </c>
      <c r="AE163" s="16">
        <f>IF(($CB163-SUM($T163:AD163))&gt;=$K163*0.7,$K163*0.7,($CB163-SUM($T163:AD163)))</f>
        <v>4620</v>
      </c>
      <c r="AF163" s="16">
        <f>IF(($CB163-SUM($T163:AE163))&gt;=$K163*0.7,$K163*0.7,($CB163-SUM($T163:AE163)))</f>
        <v>0</v>
      </c>
      <c r="AG163" s="16">
        <f>IF(($CB163-SUM($T163:AF163))&gt;=$K163*0.7,$K163*0.7,($CB163-SUM($T163:AF163)))</f>
        <v>0</v>
      </c>
      <c r="AH163" s="16">
        <f>IF(($CB163-SUM($T163:AG163))&gt;=$K163*0.7,$K163*0.7,($CB163-SUM($T163:AG163)))</f>
        <v>0</v>
      </c>
      <c r="AI163" s="16">
        <f>IF(($CB163-SUM($T163:AH163))&gt;=$K163*0.7,$K163*0.7,($CB163-SUM($T163:AH163)))</f>
        <v>0</v>
      </c>
      <c r="AJ163" s="16">
        <f>IF(($CB163-SUM($T163:AI163))&gt;=$K163*0.7,$K163*0.7,($CB163-SUM($T163:AI163)))</f>
        <v>0</v>
      </c>
      <c r="AK163" s="16">
        <f>IF(($CB163-SUM($T163:AJ163))&gt;=$K163*0.7,$K163*0.7,($CB163-SUM($T163:AJ163)))</f>
        <v>0</v>
      </c>
      <c r="AL163" s="16">
        <f>IF(($CB163-SUM($T163:AK163))&gt;=$K163*0.7,$K163*0.7,($CB163-SUM($T163:AK163)))</f>
        <v>0</v>
      </c>
      <c r="AM163" s="16">
        <f>IF(($CB163-SUM($T163:AL163))&gt;=$K163*0.7,$K163*0.7,($CB163-SUM($T163:AL163)))</f>
        <v>0</v>
      </c>
      <c r="AN163" s="16">
        <f>IF(($CB163-SUM($T163:AM163))&gt;=$K163*0.7,$K163*0.7,($CB163-SUM($T163:AM163)))</f>
        <v>0</v>
      </c>
      <c r="AO163" s="16">
        <f>IF(($CB163-SUM($T163:AN163))&gt;=$K163*0.7,$K163*0.7,($CB163-SUM($T163:AN163)))</f>
        <v>0</v>
      </c>
      <c r="AP163" s="16">
        <f>IF(($CB163-SUM($T163:AO163))&gt;=$K163*0.7,$K163*0.7,($CB163-SUM($T163:AO163)))</f>
        <v>0</v>
      </c>
      <c r="AQ163" s="16">
        <f>IF(($CB163-SUM($T163:AP163))&gt;=$K163*0.7,$K163*0.7,($CB163-SUM($T163:AP163)))</f>
        <v>0</v>
      </c>
      <c r="AR163" s="16">
        <f>IF(($CB163-SUM($T163:AQ163))&gt;=$K163*0.7,$K163*0.7,($CB163-SUM($T163:AQ163)))</f>
        <v>0</v>
      </c>
      <c r="AS163" s="16">
        <f>IF(($CB163-SUM($T163:AR163))&gt;=$K163*0.7,$K163*0.7,($CB163-SUM($T163:AR163)))</f>
        <v>0</v>
      </c>
      <c r="AT163" s="16">
        <f>IF(($CB163-SUM($T163:AS163))&gt;=$K163*0.7,$K163*0.7,($CB163-SUM($T163:AS163)))</f>
        <v>0</v>
      </c>
      <c r="AU163" s="16">
        <f>IF(($CB163-SUM($T163:AT163))&gt;=$K163*0.7,$K163*0.7,($CB163-SUM($T163:AT163)))</f>
        <v>0</v>
      </c>
      <c r="AV163" s="16">
        <f>IF(($CB163-SUM($T163:AU163))&gt;=$K163*0.7,$K163*0.7,($CB163-SUM($T163:AU163)))</f>
        <v>0</v>
      </c>
      <c r="AW163" s="182">
        <f t="shared" si="18"/>
        <v>47840</v>
      </c>
      <c r="AX163" s="182">
        <f>IF(LinkRpt!B$4=LinkRpt!B$2,VLOOKUP(LinkRpt!$A159,Rpt,LinkRpt!B$2+1),"")</f>
        <v>47840</v>
      </c>
      <c r="AY163" s="182">
        <f>IF(LinkRpt!C$4=LinkRpt!C$2,VLOOKUP(LinkRpt!$A159,Rpt,LinkRpt!C$2+1),"")</f>
        <v>0</v>
      </c>
      <c r="AZ163" s="182">
        <f>IF(LinkRpt!D$4=LinkRpt!D$2,VLOOKUP(LinkRpt!$A159,Rpt,LinkRpt!D$2+1),"")</f>
        <v>0</v>
      </c>
      <c r="BA163" s="182" t="str">
        <f>IF(LinkRpt!E$4=LinkRpt!E$2,VLOOKUP(LinkRpt!$A159,Rpt,LinkRpt!E$2+1),"")</f>
        <v/>
      </c>
      <c r="BB163" s="182">
        <f>IF(LinkRpt!F$4=LinkRpt!F$2,VLOOKUP(LinkRpt!$A159,Rpt,LinkRpt!F$2+1),"")</f>
        <v>0</v>
      </c>
      <c r="BC163" s="182">
        <f>IF(LinkRpt!G$4=LinkRpt!G$2,VLOOKUP(LinkRpt!$A159,Rpt,LinkRpt!G$2+1),"")</f>
        <v>0</v>
      </c>
      <c r="BD163" s="182">
        <f>IF(LinkRpt!H$4=LinkRpt!H$2,VLOOKUP(LinkRpt!$A159,Rpt,LinkRpt!H$2+1),"")</f>
        <v>0</v>
      </c>
      <c r="BE163" s="182" t="str">
        <f>IF(LinkRpt!I$4=LinkRpt!I$2,VLOOKUP(LinkRpt!$A159,Rpt,LinkRpt!I$2+1),"")</f>
        <v/>
      </c>
      <c r="BF163" s="182" t="str">
        <f>IF(LinkRpt!J$4=LinkRpt!J$2,VLOOKUP(LinkRpt!$A159,Rpt,LinkRpt!J$2+1),"")</f>
        <v/>
      </c>
      <c r="BG163" s="182" t="str">
        <f>IF(LinkRpt!K$4=LinkRpt!K$2,VLOOKUP(LinkRpt!$A159,Rpt,LinkRpt!K$2+1),"")</f>
        <v/>
      </c>
      <c r="BH163" s="182" t="str">
        <f>IF(LinkRpt!L$4=LinkRpt!L$2,VLOOKUP(LinkRpt!$A159,Rpt,LinkRpt!L$2+1),"")</f>
        <v/>
      </c>
      <c r="BI163" s="182" t="str">
        <f>IF(LinkRpt!M$4=LinkRpt!M$2,VLOOKUP(LinkRpt!$A159,Rpt,LinkRpt!M$2+1),"")</f>
        <v/>
      </c>
      <c r="BJ163" s="182" t="str">
        <f>IF(LinkRpt!N$4=LinkRpt!N$2,VLOOKUP(LinkRpt!$A159,Rpt,LinkRpt!N$2+1),"")</f>
        <v/>
      </c>
      <c r="BK163" s="182" t="str">
        <f>IF(LinkRpt!O$4=LinkRpt!O$2,VLOOKUP(LinkRpt!$A159,Rpt,LinkRpt!O$2+1),"")</f>
        <v/>
      </c>
      <c r="BL163" s="182" t="str">
        <f>IF(LinkRpt!P$4=LinkRpt!P$2,VLOOKUP(LinkRpt!$A159,Rpt,LinkRpt!P$2+1),"")</f>
        <v/>
      </c>
      <c r="BM163" s="182" t="str">
        <f>IF(LinkRpt!Q$4=LinkRpt!Q$2,VLOOKUP(LinkRpt!$A159,Rpt,LinkRpt!Q$2+1),"")</f>
        <v/>
      </c>
      <c r="BN163" s="182" t="str">
        <f>IF(LinkRpt!R$4=LinkRpt!R$2,VLOOKUP(LinkRpt!$A159,Rpt,LinkRpt!R$2+1),"")</f>
        <v/>
      </c>
      <c r="BO163" s="182" t="str">
        <f>IF(LinkRpt!S$4=LinkRpt!S$2,VLOOKUP(LinkRpt!$A159,Rpt,LinkRpt!S$2+1),"")</f>
        <v/>
      </c>
      <c r="BP163" s="182" t="str">
        <f>IF(LinkRpt!T$4=LinkRpt!T$2,VLOOKUP(LinkRpt!$A159,Rpt,LinkRpt!T$2+1),"")</f>
        <v/>
      </c>
      <c r="BQ163" s="182" t="str">
        <f>IF(LinkRpt!U$4=LinkRpt!U$2,VLOOKUP(LinkRpt!$A159,Rpt,LinkRpt!U$2+1),"")</f>
        <v/>
      </c>
      <c r="BR163" s="182" t="str">
        <f>IF(LinkRpt!V$4=LinkRpt!V$2,VLOOKUP(LinkRpt!$A159,Rpt,LinkRpt!V$2+1),"")</f>
        <v/>
      </c>
      <c r="BS163" s="182" t="str">
        <f>IF(LinkRpt!W$4=LinkRpt!W$2,VLOOKUP(LinkRpt!$A159,Rpt,LinkRpt!W$2+1),"")</f>
        <v/>
      </c>
      <c r="BT163" s="182" t="str">
        <f>IF(LinkRpt!X$4=LinkRpt!X$2,VLOOKUP(LinkRpt!$A159,Rpt,LinkRpt!X$2+1),"")</f>
        <v/>
      </c>
      <c r="BU163" s="182" t="str">
        <f>IF(LinkRpt!Y$4=LinkRpt!Y$2,VLOOKUP(LinkRpt!$A159,Rpt,LinkRpt!Y$2+1),"")</f>
        <v/>
      </c>
      <c r="BV163" s="182" t="str">
        <f>IF(LinkRpt!Z$4=LinkRpt!Z$2,VLOOKUP(LinkRpt!$A159,Rpt,LinkRpt!Z$2+1),"")</f>
        <v/>
      </c>
      <c r="BW163" s="182" t="str">
        <f>IF(LinkRpt!AA$4=LinkRpt!AA$2,VLOOKUP(LinkRpt!$A159,Rpt,LinkRpt!AA$2+1),"")</f>
        <v/>
      </c>
      <c r="BX163" s="182" t="str">
        <f>IF(LinkRpt!AB$4=LinkRpt!AB$2,VLOOKUP(LinkRpt!$A159,Rpt,LinkRpt!AB$2+1),"")</f>
        <v/>
      </c>
      <c r="BY163" s="182" t="str">
        <f>IF(LinkRpt!AC$4=LinkRpt!AC$2,VLOOKUP(LinkRpt!$A159,Rpt,LinkRpt!AC$2+1),"")</f>
        <v/>
      </c>
      <c r="BZ163" s="182" t="str">
        <f>IF(LinkRpt!AD$4=LinkRpt!AD$2,VLOOKUP(LinkRpt!$A159,Rpt,LinkRpt!AD$2+1),"")</f>
        <v/>
      </c>
      <c r="CA163" s="182" t="str">
        <f>IF(LinkRpt!AE$4=LinkRpt!AE$2,VLOOKUP(LinkRpt!$A159,Rpt,LinkRpt!AE$2+1),"")</f>
        <v/>
      </c>
      <c r="CB163" s="182">
        <f t="shared" si="23"/>
        <v>47840</v>
      </c>
      <c r="CC163" s="15">
        <v>1500</v>
      </c>
      <c r="CD163" s="16">
        <v>1500</v>
      </c>
      <c r="CE163" s="15">
        <v>1000</v>
      </c>
      <c r="CF163" s="16">
        <v>1000</v>
      </c>
      <c r="CG163" s="15">
        <v>5000</v>
      </c>
      <c r="CH163" s="16">
        <v>5000</v>
      </c>
      <c r="CI163" s="15">
        <v>8000</v>
      </c>
      <c r="CJ163" s="16">
        <v>8000</v>
      </c>
      <c r="CK163" s="15"/>
      <c r="CL163" s="16"/>
      <c r="CM163" s="18">
        <v>4620</v>
      </c>
      <c r="CN163" s="16">
        <v>0</v>
      </c>
      <c r="CO163" s="18">
        <v>4620</v>
      </c>
      <c r="CP163" s="16">
        <f>4620+0</f>
        <v>4620</v>
      </c>
      <c r="CQ163" s="18">
        <v>4620</v>
      </c>
      <c r="CR163" s="16">
        <v>0</v>
      </c>
      <c r="CS163" s="18">
        <v>4620</v>
      </c>
      <c r="CT163" s="16">
        <v>9240</v>
      </c>
      <c r="CU163" s="18">
        <v>4620</v>
      </c>
      <c r="CV163" s="16"/>
      <c r="CW163" s="18">
        <v>4620</v>
      </c>
      <c r="CX163" s="16">
        <v>9240</v>
      </c>
      <c r="CY163" s="18">
        <v>4620</v>
      </c>
      <c r="CZ163" s="16"/>
      <c r="DA163" s="18">
        <v>4620</v>
      </c>
      <c r="DB163" s="16"/>
      <c r="DC163" s="18">
        <v>4620</v>
      </c>
      <c r="DD163" s="16">
        <v>9240</v>
      </c>
      <c r="DE163" s="85"/>
      <c r="DF163" s="16"/>
      <c r="DG163" s="85"/>
      <c r="DH163" s="16"/>
      <c r="DI163" s="85"/>
      <c r="DJ163" s="16"/>
      <c r="DK163" s="82"/>
      <c r="DL163" s="85"/>
      <c r="DM163" s="16"/>
      <c r="DN163" s="85"/>
      <c r="DO163" s="16"/>
      <c r="DP163" s="85"/>
      <c r="DQ163" s="16"/>
      <c r="DR163" s="85"/>
      <c r="DS163" s="16"/>
      <c r="DT163" s="85"/>
      <c r="DU163" s="16"/>
      <c r="DV163" s="85"/>
      <c r="DW163" s="16"/>
      <c r="DX163" s="85"/>
      <c r="DY163" s="16"/>
      <c r="DZ163" s="85"/>
      <c r="EA163" s="16"/>
      <c r="EB163" s="85"/>
      <c r="EC163" s="16"/>
      <c r="ED163" s="85"/>
      <c r="EE163" s="16"/>
      <c r="EF163" s="85"/>
      <c r="EG163" s="16"/>
      <c r="EH163" s="17"/>
      <c r="EI163" s="16"/>
      <c r="EJ163" s="19"/>
      <c r="EK163" s="17"/>
      <c r="EL163" s="16"/>
      <c r="EM163" s="17"/>
      <c r="EN163" s="16"/>
      <c r="EO163" s="17"/>
      <c r="EP163" s="16"/>
      <c r="EQ163" s="17"/>
      <c r="ER163" s="16"/>
      <c r="ES163" s="17"/>
      <c r="ET163" s="16"/>
      <c r="EU163" s="17"/>
      <c r="EV163" s="16"/>
      <c r="EW163" s="15"/>
      <c r="EX163" s="16"/>
      <c r="EY163" s="15"/>
      <c r="EZ163" s="16"/>
      <c r="FA163" s="15"/>
      <c r="FB163" s="16"/>
      <c r="FC163" s="15"/>
      <c r="FD163" s="16"/>
      <c r="FE163" s="15"/>
      <c r="FF163" s="16"/>
      <c r="FG163" s="15"/>
      <c r="FH163" s="16"/>
      <c r="FI163" s="20">
        <f t="shared" si="19"/>
        <v>57080</v>
      </c>
      <c r="FJ163" s="20">
        <f t="shared" si="20"/>
        <v>47840</v>
      </c>
      <c r="FK163" s="21">
        <f t="shared" si="21"/>
        <v>9240</v>
      </c>
      <c r="FL163" s="1" t="str">
        <f t="shared" si="24"/>
        <v/>
      </c>
    </row>
    <row r="164" spans="1:168" ht="25.5" customHeight="1">
      <c r="A164" s="239">
        <v>2200156</v>
      </c>
      <c r="B164" s="35" t="s">
        <v>821</v>
      </c>
      <c r="C164" s="239" t="s">
        <v>822</v>
      </c>
      <c r="D164" s="9" t="s">
        <v>1414</v>
      </c>
      <c r="E164" s="9" t="s">
        <v>1411</v>
      </c>
      <c r="F164" s="83" t="s">
        <v>823</v>
      </c>
      <c r="G164" s="142"/>
      <c r="H164" s="84"/>
      <c r="I164" s="318"/>
      <c r="J164" s="84"/>
      <c r="K164" s="62">
        <v>6600</v>
      </c>
      <c r="L164" s="84" t="s">
        <v>1564</v>
      </c>
      <c r="M164" s="246">
        <f t="shared" si="17"/>
        <v>57080</v>
      </c>
      <c r="N164" s="14">
        <f t="shared" si="22"/>
        <v>4620</v>
      </c>
      <c r="O164" s="15">
        <v>1500</v>
      </c>
      <c r="P164" s="15">
        <v>1000</v>
      </c>
      <c r="Q164" s="15">
        <v>5000</v>
      </c>
      <c r="R164" s="15">
        <v>8000</v>
      </c>
      <c r="S164" s="182"/>
      <c r="T164" s="16">
        <v>1500</v>
      </c>
      <c r="U164" s="16">
        <v>1000</v>
      </c>
      <c r="V164" s="16">
        <v>5000</v>
      </c>
      <c r="W164" s="16">
        <v>8000</v>
      </c>
      <c r="X164" s="182"/>
      <c r="Y164" s="16">
        <f>IF(($CB164-SUM($T164:X164))&gt;=$K164*0.7,$K164*0.7,($CB164-SUM($T164:X164)))</f>
        <v>4620</v>
      </c>
      <c r="Z164" s="16">
        <f>IF(($CB164-SUM($T164:Y164))&gt;=$K164*0.7,$K164*0.7,($CB164-SUM($T164:Y164)))</f>
        <v>4620</v>
      </c>
      <c r="AA164" s="16">
        <f>IF(($CB164-SUM($T164:Z164))&gt;=$K164*0.7,$K164*0.7,($CB164-SUM($T164:Z164)))</f>
        <v>4620</v>
      </c>
      <c r="AB164" s="16">
        <f>IF(($CB164-SUM($T164:AA164))&gt;=$K164*0.7,$K164*0.7,($CB164-SUM($T164:AA164)))</f>
        <v>4620</v>
      </c>
      <c r="AC164" s="16">
        <f>IF(($CB164-SUM($T164:AB164))&gt;=$K164*0.7,$K164*0.7,($CB164-SUM($T164:AB164)))</f>
        <v>4620</v>
      </c>
      <c r="AD164" s="16">
        <f>IF(($CB164-SUM($T164:AC164))&gt;=$K164*0.7,$K164*0.7,($CB164-SUM($T164:AC164)))</f>
        <v>4620</v>
      </c>
      <c r="AE164" s="16">
        <f>IF(($CB164-SUM($T164:AD164))&gt;=$K164*0.7,$K164*0.7,($CB164-SUM($T164:AD164)))</f>
        <v>4620</v>
      </c>
      <c r="AF164" s="16">
        <f>IF(($CB164-SUM($T164:AE164))&gt;=$K164*0.7,$K164*0.7,($CB164-SUM($T164:AE164)))</f>
        <v>4620</v>
      </c>
      <c r="AG164" s="16">
        <f>IF(($CB164-SUM($T164:AF164))&gt;=$K164*0.7,$K164*0.7,($CB164-SUM($T164:AF164)))</f>
        <v>0</v>
      </c>
      <c r="AH164" s="16">
        <f>IF(($CB164-SUM($T164:AG164))&gt;=$K164*0.7,$K164*0.7,($CB164-SUM($T164:AG164)))</f>
        <v>0</v>
      </c>
      <c r="AI164" s="16">
        <f>IF(($CB164-SUM($T164:AH164))&gt;=$K164*0.7,$K164*0.7,($CB164-SUM($T164:AH164)))</f>
        <v>0</v>
      </c>
      <c r="AJ164" s="16">
        <f>IF(($CB164-SUM($T164:AI164))&gt;=$K164*0.7,$K164*0.7,($CB164-SUM($T164:AI164)))</f>
        <v>0</v>
      </c>
      <c r="AK164" s="16">
        <f>IF(($CB164-SUM($T164:AJ164))&gt;=$K164*0.7,$K164*0.7,($CB164-SUM($T164:AJ164)))</f>
        <v>0</v>
      </c>
      <c r="AL164" s="16">
        <f>IF(($CB164-SUM($T164:AK164))&gt;=$K164*0.7,$K164*0.7,($CB164-SUM($T164:AK164)))</f>
        <v>0</v>
      </c>
      <c r="AM164" s="16">
        <f>IF(($CB164-SUM($T164:AL164))&gt;=$K164*0.7,$K164*0.7,($CB164-SUM($T164:AL164)))</f>
        <v>0</v>
      </c>
      <c r="AN164" s="16">
        <f>IF(($CB164-SUM($T164:AM164))&gt;=$K164*0.7,$K164*0.7,($CB164-SUM($T164:AM164)))</f>
        <v>0</v>
      </c>
      <c r="AO164" s="16">
        <f>IF(($CB164-SUM($T164:AN164))&gt;=$K164*0.7,$K164*0.7,($CB164-SUM($T164:AN164)))</f>
        <v>0</v>
      </c>
      <c r="AP164" s="16">
        <f>IF(($CB164-SUM($T164:AO164))&gt;=$K164*0.7,$K164*0.7,($CB164-SUM($T164:AO164)))</f>
        <v>0</v>
      </c>
      <c r="AQ164" s="16">
        <f>IF(($CB164-SUM($T164:AP164))&gt;=$K164*0.7,$K164*0.7,($CB164-SUM($T164:AP164)))</f>
        <v>0</v>
      </c>
      <c r="AR164" s="16">
        <f>IF(($CB164-SUM($T164:AQ164))&gt;=$K164*0.7,$K164*0.7,($CB164-SUM($T164:AQ164)))</f>
        <v>0</v>
      </c>
      <c r="AS164" s="16">
        <f>IF(($CB164-SUM($T164:AR164))&gt;=$K164*0.7,$K164*0.7,($CB164-SUM($T164:AR164)))</f>
        <v>0</v>
      </c>
      <c r="AT164" s="16">
        <f>IF(($CB164-SUM($T164:AS164))&gt;=$K164*0.7,$K164*0.7,($CB164-SUM($T164:AS164)))</f>
        <v>0</v>
      </c>
      <c r="AU164" s="16">
        <f>IF(($CB164-SUM($T164:AT164))&gt;=$K164*0.7,$K164*0.7,($CB164-SUM($T164:AT164)))</f>
        <v>0</v>
      </c>
      <c r="AV164" s="16">
        <f>IF(($CB164-SUM($T164:AU164))&gt;=$K164*0.7,$K164*0.7,($CB164-SUM($T164:AU164)))</f>
        <v>0</v>
      </c>
      <c r="AW164" s="182">
        <f t="shared" si="18"/>
        <v>52460</v>
      </c>
      <c r="AX164" s="182">
        <f>IF(LinkRpt!B$4=LinkRpt!B$2,VLOOKUP(LinkRpt!$A160,Rpt,LinkRpt!B$2+1),"")</f>
        <v>36720</v>
      </c>
      <c r="AY164" s="182">
        <f>IF(LinkRpt!C$4=LinkRpt!C$2,VLOOKUP(LinkRpt!$A160,Rpt,LinkRpt!C$2+1),"")</f>
        <v>15740</v>
      </c>
      <c r="AZ164" s="182">
        <f>IF(LinkRpt!D$4=LinkRpt!D$2,VLOOKUP(LinkRpt!$A160,Rpt,LinkRpt!D$2+1),"")</f>
        <v>0</v>
      </c>
      <c r="BA164" s="182" t="str">
        <f>IF(LinkRpt!E$4=LinkRpt!E$2,VLOOKUP(LinkRpt!$A160,Rpt,LinkRpt!E$2+1),"")</f>
        <v/>
      </c>
      <c r="BB164" s="182">
        <f>IF(LinkRpt!F$4=LinkRpt!F$2,VLOOKUP(LinkRpt!$A160,Rpt,LinkRpt!F$2+1),"")</f>
        <v>0</v>
      </c>
      <c r="BC164" s="182">
        <f>IF(LinkRpt!G$4=LinkRpt!G$2,VLOOKUP(LinkRpt!$A160,Rpt,LinkRpt!G$2+1),"")</f>
        <v>0</v>
      </c>
      <c r="BD164" s="182">
        <f>IF(LinkRpt!H$4=LinkRpt!H$2,VLOOKUP(LinkRpt!$A160,Rpt,LinkRpt!H$2+1),"")</f>
        <v>0</v>
      </c>
      <c r="BE164" s="182" t="str">
        <f>IF(LinkRpt!I$4=LinkRpt!I$2,VLOOKUP(LinkRpt!$A160,Rpt,LinkRpt!I$2+1),"")</f>
        <v/>
      </c>
      <c r="BF164" s="182" t="str">
        <f>IF(LinkRpt!J$4=LinkRpt!J$2,VLOOKUP(LinkRpt!$A160,Rpt,LinkRpt!J$2+1),"")</f>
        <v/>
      </c>
      <c r="BG164" s="182" t="str">
        <f>IF(LinkRpt!K$4=LinkRpt!K$2,VLOOKUP(LinkRpt!$A160,Rpt,LinkRpt!K$2+1),"")</f>
        <v/>
      </c>
      <c r="BH164" s="182" t="str">
        <f>IF(LinkRpt!L$4=LinkRpt!L$2,VLOOKUP(LinkRpt!$A160,Rpt,LinkRpt!L$2+1),"")</f>
        <v/>
      </c>
      <c r="BI164" s="182" t="str">
        <f>IF(LinkRpt!M$4=LinkRpt!M$2,VLOOKUP(LinkRpt!$A160,Rpt,LinkRpt!M$2+1),"")</f>
        <v/>
      </c>
      <c r="BJ164" s="182" t="str">
        <f>IF(LinkRpt!N$4=LinkRpt!N$2,VLOOKUP(LinkRpt!$A160,Rpt,LinkRpt!N$2+1),"")</f>
        <v/>
      </c>
      <c r="BK164" s="182" t="str">
        <f>IF(LinkRpt!O$4=LinkRpt!O$2,VLOOKUP(LinkRpt!$A160,Rpt,LinkRpt!O$2+1),"")</f>
        <v/>
      </c>
      <c r="BL164" s="182" t="str">
        <f>IF(LinkRpt!P$4=LinkRpt!P$2,VLOOKUP(LinkRpt!$A160,Rpt,LinkRpt!P$2+1),"")</f>
        <v/>
      </c>
      <c r="BM164" s="182" t="str">
        <f>IF(LinkRpt!Q$4=LinkRpt!Q$2,VLOOKUP(LinkRpt!$A160,Rpt,LinkRpt!Q$2+1),"")</f>
        <v/>
      </c>
      <c r="BN164" s="182" t="str">
        <f>IF(LinkRpt!R$4=LinkRpt!R$2,VLOOKUP(LinkRpt!$A160,Rpt,LinkRpt!R$2+1),"")</f>
        <v/>
      </c>
      <c r="BO164" s="182" t="str">
        <f>IF(LinkRpt!S$4=LinkRpt!S$2,VLOOKUP(LinkRpt!$A160,Rpt,LinkRpt!S$2+1),"")</f>
        <v/>
      </c>
      <c r="BP164" s="182" t="str">
        <f>IF(LinkRpt!T$4=LinkRpt!T$2,VLOOKUP(LinkRpt!$A160,Rpt,LinkRpt!T$2+1),"")</f>
        <v/>
      </c>
      <c r="BQ164" s="182" t="str">
        <f>IF(LinkRpt!U$4=LinkRpt!U$2,VLOOKUP(LinkRpt!$A160,Rpt,LinkRpt!U$2+1),"")</f>
        <v/>
      </c>
      <c r="BR164" s="182" t="str">
        <f>IF(LinkRpt!V$4=LinkRpt!V$2,VLOOKUP(LinkRpt!$A160,Rpt,LinkRpt!V$2+1),"")</f>
        <v/>
      </c>
      <c r="BS164" s="182" t="str">
        <f>IF(LinkRpt!W$4=LinkRpt!W$2,VLOOKUP(LinkRpt!$A160,Rpt,LinkRpt!W$2+1),"")</f>
        <v/>
      </c>
      <c r="BT164" s="182" t="str">
        <f>IF(LinkRpt!X$4=LinkRpt!X$2,VLOOKUP(LinkRpt!$A160,Rpt,LinkRpt!X$2+1),"")</f>
        <v/>
      </c>
      <c r="BU164" s="182" t="str">
        <f>IF(LinkRpt!Y$4=LinkRpt!Y$2,VLOOKUP(LinkRpt!$A160,Rpt,LinkRpt!Y$2+1),"")</f>
        <v/>
      </c>
      <c r="BV164" s="182" t="str">
        <f>IF(LinkRpt!Z$4=LinkRpt!Z$2,VLOOKUP(LinkRpt!$A160,Rpt,LinkRpt!Z$2+1),"")</f>
        <v/>
      </c>
      <c r="BW164" s="182" t="str">
        <f>IF(LinkRpt!AA$4=LinkRpt!AA$2,VLOOKUP(LinkRpt!$A160,Rpt,LinkRpt!AA$2+1),"")</f>
        <v/>
      </c>
      <c r="BX164" s="182" t="str">
        <f>IF(LinkRpt!AB$4=LinkRpt!AB$2,VLOOKUP(LinkRpt!$A160,Rpt,LinkRpt!AB$2+1),"")</f>
        <v/>
      </c>
      <c r="BY164" s="182" t="str">
        <f>IF(LinkRpt!AC$4=LinkRpt!AC$2,VLOOKUP(LinkRpt!$A160,Rpt,LinkRpt!AC$2+1),"")</f>
        <v/>
      </c>
      <c r="BZ164" s="182" t="str">
        <f>IF(LinkRpt!AD$4=LinkRpt!AD$2,VLOOKUP(LinkRpt!$A160,Rpt,LinkRpt!AD$2+1),"")</f>
        <v/>
      </c>
      <c r="CA164" s="182" t="str">
        <f>IF(LinkRpt!AE$4=LinkRpt!AE$2,VLOOKUP(LinkRpt!$A160,Rpt,LinkRpt!AE$2+1),"")</f>
        <v/>
      </c>
      <c r="CB164" s="182">
        <f t="shared" si="23"/>
        <v>52460</v>
      </c>
      <c r="CC164" s="15">
        <v>1500</v>
      </c>
      <c r="CD164" s="16">
        <v>1500</v>
      </c>
      <c r="CE164" s="15">
        <v>1000</v>
      </c>
      <c r="CF164" s="16">
        <v>1000</v>
      </c>
      <c r="CG164" s="15">
        <v>5000</v>
      </c>
      <c r="CH164" s="16">
        <v>5000</v>
      </c>
      <c r="CI164" s="15">
        <v>8000</v>
      </c>
      <c r="CJ164" s="16">
        <f>1500+0</f>
        <v>1500</v>
      </c>
      <c r="CK164" s="15"/>
      <c r="CL164" s="16"/>
      <c r="CM164" s="18">
        <v>4620</v>
      </c>
      <c r="CN164" s="16"/>
      <c r="CO164" s="18">
        <v>4620</v>
      </c>
      <c r="CP164" s="16">
        <v>9240</v>
      </c>
      <c r="CQ164" s="18">
        <v>4620</v>
      </c>
      <c r="CR164" s="16">
        <v>4620</v>
      </c>
      <c r="CS164" s="18">
        <v>4620</v>
      </c>
      <c r="CT164" s="16">
        <v>4620</v>
      </c>
      <c r="CU164" s="18">
        <v>4620</v>
      </c>
      <c r="CV164" s="16">
        <v>4620</v>
      </c>
      <c r="CW164" s="18">
        <v>4620</v>
      </c>
      <c r="CX164" s="16"/>
      <c r="CY164" s="18">
        <v>4620</v>
      </c>
      <c r="CZ164" s="16">
        <v>4620</v>
      </c>
      <c r="DA164" s="18">
        <v>4620</v>
      </c>
      <c r="DB164" s="16"/>
      <c r="DC164" s="18">
        <v>4620</v>
      </c>
      <c r="DD164" s="16"/>
      <c r="DE164" s="85"/>
      <c r="DF164" s="16"/>
      <c r="DG164" s="85"/>
      <c r="DH164" s="16"/>
      <c r="DI164" s="85"/>
      <c r="DJ164" s="16"/>
      <c r="DK164" s="82"/>
      <c r="DL164" s="85"/>
      <c r="DM164" s="16"/>
      <c r="DN164" s="85"/>
      <c r="DO164" s="16"/>
      <c r="DP164" s="85"/>
      <c r="DQ164" s="16"/>
      <c r="DR164" s="85"/>
      <c r="DS164" s="16"/>
      <c r="DT164" s="85"/>
      <c r="DU164" s="16"/>
      <c r="DV164" s="85"/>
      <c r="DW164" s="16"/>
      <c r="DX164" s="85"/>
      <c r="DY164" s="16"/>
      <c r="DZ164" s="85"/>
      <c r="EA164" s="16"/>
      <c r="EB164" s="85"/>
      <c r="EC164" s="16"/>
      <c r="ED164" s="85"/>
      <c r="EE164" s="16"/>
      <c r="EF164" s="85"/>
      <c r="EG164" s="16"/>
      <c r="EH164" s="17"/>
      <c r="EI164" s="16"/>
      <c r="EJ164" s="19"/>
      <c r="EK164" s="17"/>
      <c r="EL164" s="16"/>
      <c r="EM164" s="17"/>
      <c r="EN164" s="16"/>
      <c r="EO164" s="17"/>
      <c r="EP164" s="16"/>
      <c r="EQ164" s="17"/>
      <c r="ER164" s="16"/>
      <c r="ES164" s="17"/>
      <c r="ET164" s="16"/>
      <c r="EU164" s="17"/>
      <c r="EV164" s="16"/>
      <c r="EW164" s="15"/>
      <c r="EX164" s="16"/>
      <c r="EY164" s="15"/>
      <c r="EZ164" s="16"/>
      <c r="FA164" s="15"/>
      <c r="FB164" s="16"/>
      <c r="FC164" s="15"/>
      <c r="FD164" s="16"/>
      <c r="FE164" s="15"/>
      <c r="FF164" s="16"/>
      <c r="FG164" s="15"/>
      <c r="FH164" s="16"/>
      <c r="FI164" s="20">
        <f t="shared" si="19"/>
        <v>57080</v>
      </c>
      <c r="FJ164" s="20">
        <f t="shared" si="20"/>
        <v>36720</v>
      </c>
      <c r="FK164" s="21">
        <f t="shared" si="21"/>
        <v>20360</v>
      </c>
      <c r="FL164" s="1" t="str">
        <f t="shared" si="24"/>
        <v>X</v>
      </c>
    </row>
    <row r="165" spans="1:168" ht="25.5" customHeight="1">
      <c r="A165" s="239">
        <v>2200157</v>
      </c>
      <c r="B165" s="35" t="s">
        <v>242</v>
      </c>
      <c r="C165" s="239" t="s">
        <v>243</v>
      </c>
      <c r="D165" s="9" t="s">
        <v>1414</v>
      </c>
      <c r="E165" s="9" t="s">
        <v>1412</v>
      </c>
      <c r="F165" s="10" t="s">
        <v>244</v>
      </c>
      <c r="G165" s="144"/>
      <c r="H165" s="160" t="s">
        <v>1419</v>
      </c>
      <c r="I165" s="318"/>
      <c r="J165" s="160"/>
      <c r="K165" s="12">
        <v>4600</v>
      </c>
      <c r="L165" s="160" t="s">
        <v>1564</v>
      </c>
      <c r="M165" s="246">
        <f t="shared" si="17"/>
        <v>44480</v>
      </c>
      <c r="N165" s="14">
        <f t="shared" si="22"/>
        <v>0</v>
      </c>
      <c r="O165" s="15">
        <v>1500</v>
      </c>
      <c r="P165" s="15">
        <v>1000</v>
      </c>
      <c r="Q165" s="15">
        <v>5000</v>
      </c>
      <c r="R165" s="15">
        <v>8000</v>
      </c>
      <c r="S165" s="182"/>
      <c r="T165" s="16">
        <v>1500</v>
      </c>
      <c r="U165" s="16">
        <v>1000</v>
      </c>
      <c r="V165" s="16">
        <v>5000</v>
      </c>
      <c r="W165" s="16">
        <v>8000</v>
      </c>
      <c r="X165" s="182"/>
      <c r="Y165" s="16">
        <f>IF(($CB165-SUM($T165:X165))&gt;=$K165*0.7,$K165*0.7,($CB165-SUM($T165:X165)))</f>
        <v>3220</v>
      </c>
      <c r="Z165" s="16">
        <f>IF(($CB165-SUM($T165:Y165))&gt;=$K165*0.7,$K165*0.7,($CB165-SUM($T165:Y165)))</f>
        <v>3220</v>
      </c>
      <c r="AA165" s="16">
        <f>IF(($CB165-SUM($T165:Z165))&gt;=$K165*0.7,$K165*0.7,($CB165-SUM($T165:Z165)))</f>
        <v>3220</v>
      </c>
      <c r="AB165" s="16">
        <f>IF(($CB165-SUM($T165:AA165))&gt;=$K165*0.7,$K165*0.7,($CB165-SUM($T165:AA165)))</f>
        <v>3220</v>
      </c>
      <c r="AC165" s="16">
        <f>IF(($CB165-SUM($T165:AB165))&gt;=$K165*0.7,$K165*0.7,($CB165-SUM($T165:AB165)))</f>
        <v>3220</v>
      </c>
      <c r="AD165" s="16">
        <f>IF(($CB165-SUM($T165:AC165))&gt;=$K165*0.7,$K165*0.7,($CB165-SUM($T165:AC165)))</f>
        <v>3220</v>
      </c>
      <c r="AE165" s="16">
        <f>IF(($CB165-SUM($T165:AD165))&gt;=$K165*0.7,$K165*0.7,($CB165-SUM($T165:AD165)))</f>
        <v>3220</v>
      </c>
      <c r="AF165" s="16">
        <f>IF(($CB165-SUM($T165:AE165))&gt;=$K165*0.7,$K165*0.7,($CB165-SUM($T165:AE165)))</f>
        <v>3220</v>
      </c>
      <c r="AG165" s="16">
        <f>IF(($CB165-SUM($T165:AF165))&gt;=$K165*0.7,$K165*0.7,($CB165-SUM($T165:AF165)))</f>
        <v>3220</v>
      </c>
      <c r="AH165" s="16">
        <f>IF(($CB165-SUM($T165:AG165))&gt;=$K165*0.7,$K165*0.7,($CB165-SUM($T165:AG165)))</f>
        <v>0</v>
      </c>
      <c r="AI165" s="16">
        <f>IF(($CB165-SUM($T165:AH165))&gt;=$K165*0.7,$K165*0.7,($CB165-SUM($T165:AH165)))</f>
        <v>0</v>
      </c>
      <c r="AJ165" s="16">
        <f>IF(($CB165-SUM($T165:AI165))&gt;=$K165*0.7,$K165*0.7,($CB165-SUM($T165:AI165)))</f>
        <v>0</v>
      </c>
      <c r="AK165" s="16">
        <f>IF(($CB165-SUM($T165:AJ165))&gt;=$K165*0.7,$K165*0.7,($CB165-SUM($T165:AJ165)))</f>
        <v>0</v>
      </c>
      <c r="AL165" s="16">
        <f>IF(($CB165-SUM($T165:AK165))&gt;=$K165*0.7,$K165*0.7,($CB165-SUM($T165:AK165)))</f>
        <v>0</v>
      </c>
      <c r="AM165" s="16">
        <f>IF(($CB165-SUM($T165:AL165))&gt;=$K165*0.7,$K165*0.7,($CB165-SUM($T165:AL165)))</f>
        <v>0</v>
      </c>
      <c r="AN165" s="16">
        <f>IF(($CB165-SUM($T165:AM165))&gt;=$K165*0.7,$K165*0.7,($CB165-SUM($T165:AM165)))</f>
        <v>0</v>
      </c>
      <c r="AO165" s="16">
        <f>IF(($CB165-SUM($T165:AN165))&gt;=$K165*0.7,$K165*0.7,($CB165-SUM($T165:AN165)))</f>
        <v>0</v>
      </c>
      <c r="AP165" s="16">
        <f>IF(($CB165-SUM($T165:AO165))&gt;=$K165*0.7,$K165*0.7,($CB165-SUM($T165:AO165)))</f>
        <v>0</v>
      </c>
      <c r="AQ165" s="16">
        <f>IF(($CB165-SUM($T165:AP165))&gt;=$K165*0.7,$K165*0.7,($CB165-SUM($T165:AP165)))</f>
        <v>0</v>
      </c>
      <c r="AR165" s="16">
        <f>IF(($CB165-SUM($T165:AQ165))&gt;=$K165*0.7,$K165*0.7,($CB165-SUM($T165:AQ165)))</f>
        <v>0</v>
      </c>
      <c r="AS165" s="16">
        <f>IF(($CB165-SUM($T165:AR165))&gt;=$K165*0.7,$K165*0.7,($CB165-SUM($T165:AR165)))</f>
        <v>0</v>
      </c>
      <c r="AT165" s="16">
        <f>IF(($CB165-SUM($T165:AS165))&gt;=$K165*0.7,$K165*0.7,($CB165-SUM($T165:AS165)))</f>
        <v>0</v>
      </c>
      <c r="AU165" s="16">
        <f>IF(($CB165-SUM($T165:AT165))&gt;=$K165*0.7,$K165*0.7,($CB165-SUM($T165:AT165)))</f>
        <v>0</v>
      </c>
      <c r="AV165" s="16">
        <f>IF(($CB165-SUM($T165:AU165))&gt;=$K165*0.7,$K165*0.7,($CB165-SUM($T165:AU165)))</f>
        <v>0</v>
      </c>
      <c r="AW165" s="182">
        <f t="shared" si="18"/>
        <v>44480</v>
      </c>
      <c r="AX165" s="182">
        <f>IF(LinkRpt!B$4=LinkRpt!B$2,VLOOKUP(LinkRpt!$A161,Rpt,LinkRpt!B$2+1),"")</f>
        <v>44480</v>
      </c>
      <c r="AY165" s="182">
        <f>IF(LinkRpt!C$4=LinkRpt!C$2,VLOOKUP(LinkRpt!$A161,Rpt,LinkRpt!C$2+1),"")</f>
        <v>0</v>
      </c>
      <c r="AZ165" s="182">
        <f>IF(LinkRpt!D$4=LinkRpt!D$2,VLOOKUP(LinkRpt!$A161,Rpt,LinkRpt!D$2+1),"")</f>
        <v>0</v>
      </c>
      <c r="BA165" s="182" t="str">
        <f>IF(LinkRpt!E$4=LinkRpt!E$2,VLOOKUP(LinkRpt!$A161,Rpt,LinkRpt!E$2+1),"")</f>
        <v/>
      </c>
      <c r="BB165" s="182">
        <f>IF(LinkRpt!F$4=LinkRpt!F$2,VLOOKUP(LinkRpt!$A161,Rpt,LinkRpt!F$2+1),"")</f>
        <v>0</v>
      </c>
      <c r="BC165" s="182">
        <f>IF(LinkRpt!G$4=LinkRpt!G$2,VLOOKUP(LinkRpt!$A161,Rpt,LinkRpt!G$2+1),"")</f>
        <v>0</v>
      </c>
      <c r="BD165" s="182">
        <f>IF(LinkRpt!H$4=LinkRpt!H$2,VLOOKUP(LinkRpt!$A161,Rpt,LinkRpt!H$2+1),"")</f>
        <v>0</v>
      </c>
      <c r="BE165" s="182" t="str">
        <f>IF(LinkRpt!I$4=LinkRpt!I$2,VLOOKUP(LinkRpt!$A161,Rpt,LinkRpt!I$2+1),"")</f>
        <v/>
      </c>
      <c r="BF165" s="182" t="str">
        <f>IF(LinkRpt!J$4=LinkRpt!J$2,VLOOKUP(LinkRpt!$A161,Rpt,LinkRpt!J$2+1),"")</f>
        <v/>
      </c>
      <c r="BG165" s="182" t="str">
        <f>IF(LinkRpt!K$4=LinkRpt!K$2,VLOOKUP(LinkRpt!$A161,Rpt,LinkRpt!K$2+1),"")</f>
        <v/>
      </c>
      <c r="BH165" s="182" t="str">
        <f>IF(LinkRpt!L$4=LinkRpt!L$2,VLOOKUP(LinkRpt!$A161,Rpt,LinkRpt!L$2+1),"")</f>
        <v/>
      </c>
      <c r="BI165" s="182" t="str">
        <f>IF(LinkRpt!M$4=LinkRpt!M$2,VLOOKUP(LinkRpt!$A161,Rpt,LinkRpt!M$2+1),"")</f>
        <v/>
      </c>
      <c r="BJ165" s="182" t="str">
        <f>IF(LinkRpt!N$4=LinkRpt!N$2,VLOOKUP(LinkRpt!$A161,Rpt,LinkRpt!N$2+1),"")</f>
        <v/>
      </c>
      <c r="BK165" s="182" t="str">
        <f>IF(LinkRpt!O$4=LinkRpt!O$2,VLOOKUP(LinkRpt!$A161,Rpt,LinkRpt!O$2+1),"")</f>
        <v/>
      </c>
      <c r="BL165" s="182" t="str">
        <f>IF(LinkRpt!P$4=LinkRpt!P$2,VLOOKUP(LinkRpt!$A161,Rpt,LinkRpt!P$2+1),"")</f>
        <v/>
      </c>
      <c r="BM165" s="182" t="str">
        <f>IF(LinkRpt!Q$4=LinkRpt!Q$2,VLOOKUP(LinkRpt!$A161,Rpt,LinkRpt!Q$2+1),"")</f>
        <v/>
      </c>
      <c r="BN165" s="182" t="str">
        <f>IF(LinkRpt!R$4=LinkRpt!R$2,VLOOKUP(LinkRpt!$A161,Rpt,LinkRpt!R$2+1),"")</f>
        <v/>
      </c>
      <c r="BO165" s="182" t="str">
        <f>IF(LinkRpt!S$4=LinkRpt!S$2,VLOOKUP(LinkRpt!$A161,Rpt,LinkRpt!S$2+1),"")</f>
        <v/>
      </c>
      <c r="BP165" s="182" t="str">
        <f>IF(LinkRpt!T$4=LinkRpt!T$2,VLOOKUP(LinkRpt!$A161,Rpt,LinkRpt!T$2+1),"")</f>
        <v/>
      </c>
      <c r="BQ165" s="182" t="str">
        <f>IF(LinkRpt!U$4=LinkRpt!U$2,VLOOKUP(LinkRpt!$A161,Rpt,LinkRpt!U$2+1),"")</f>
        <v/>
      </c>
      <c r="BR165" s="182" t="str">
        <f>IF(LinkRpt!V$4=LinkRpt!V$2,VLOOKUP(LinkRpt!$A161,Rpt,LinkRpt!V$2+1),"")</f>
        <v/>
      </c>
      <c r="BS165" s="182" t="str">
        <f>IF(LinkRpt!W$4=LinkRpt!W$2,VLOOKUP(LinkRpt!$A161,Rpt,LinkRpt!W$2+1),"")</f>
        <v/>
      </c>
      <c r="BT165" s="182" t="str">
        <f>IF(LinkRpt!X$4=LinkRpt!X$2,VLOOKUP(LinkRpt!$A161,Rpt,LinkRpt!X$2+1),"")</f>
        <v/>
      </c>
      <c r="BU165" s="182" t="str">
        <f>IF(LinkRpt!Y$4=LinkRpt!Y$2,VLOOKUP(LinkRpt!$A161,Rpt,LinkRpt!Y$2+1),"")</f>
        <v/>
      </c>
      <c r="BV165" s="182" t="str">
        <f>IF(LinkRpt!Z$4=LinkRpt!Z$2,VLOOKUP(LinkRpt!$A161,Rpt,LinkRpt!Z$2+1),"")</f>
        <v/>
      </c>
      <c r="BW165" s="182" t="str">
        <f>IF(LinkRpt!AA$4=LinkRpt!AA$2,VLOOKUP(LinkRpt!$A161,Rpt,LinkRpt!AA$2+1),"")</f>
        <v/>
      </c>
      <c r="BX165" s="182" t="str">
        <f>IF(LinkRpt!AB$4=LinkRpt!AB$2,VLOOKUP(LinkRpt!$A161,Rpt,LinkRpt!AB$2+1),"")</f>
        <v/>
      </c>
      <c r="BY165" s="182" t="str">
        <f>IF(LinkRpt!AC$4=LinkRpt!AC$2,VLOOKUP(LinkRpt!$A161,Rpt,LinkRpt!AC$2+1),"")</f>
        <v/>
      </c>
      <c r="BZ165" s="182" t="str">
        <f>IF(LinkRpt!AD$4=LinkRpt!AD$2,VLOOKUP(LinkRpt!$A161,Rpt,LinkRpt!AD$2+1),"")</f>
        <v/>
      </c>
      <c r="CA165" s="182" t="str">
        <f>IF(LinkRpt!AE$4=LinkRpt!AE$2,VLOOKUP(LinkRpt!$A161,Rpt,LinkRpt!AE$2+1),"")</f>
        <v/>
      </c>
      <c r="CB165" s="182">
        <f t="shared" si="23"/>
        <v>44480</v>
      </c>
      <c r="CC165" s="15">
        <v>1500</v>
      </c>
      <c r="CD165" s="16">
        <v>1500</v>
      </c>
      <c r="CE165" s="15">
        <v>1000</v>
      </c>
      <c r="CF165" s="16">
        <v>1000</v>
      </c>
      <c r="CG165" s="15">
        <v>5000</v>
      </c>
      <c r="CH165" s="16">
        <v>5000</v>
      </c>
      <c r="CI165" s="15">
        <v>8000</v>
      </c>
      <c r="CJ165" s="16">
        <f>1500+0</f>
        <v>1500</v>
      </c>
      <c r="CK165" s="17"/>
      <c r="CL165" s="16"/>
      <c r="CM165" s="15"/>
      <c r="CN165" s="16"/>
      <c r="CO165" s="18">
        <v>3220</v>
      </c>
      <c r="CP165" s="16">
        <v>3220</v>
      </c>
      <c r="CQ165" s="18">
        <v>3220</v>
      </c>
      <c r="CR165" s="16">
        <v>0</v>
      </c>
      <c r="CS165" s="18">
        <v>3220</v>
      </c>
      <c r="CT165" s="16">
        <v>0</v>
      </c>
      <c r="CU165" s="18">
        <v>3220</v>
      </c>
      <c r="CV165" s="16">
        <v>16160</v>
      </c>
      <c r="CW165" s="18">
        <v>3220</v>
      </c>
      <c r="CX165" s="16">
        <v>3220</v>
      </c>
      <c r="CY165" s="18">
        <v>3220</v>
      </c>
      <c r="CZ165" s="16"/>
      <c r="DA165" s="18">
        <v>3220</v>
      </c>
      <c r="DB165" s="16"/>
      <c r="DC165" s="18">
        <v>3220</v>
      </c>
      <c r="DD165" s="16"/>
      <c r="DE165" s="18">
        <v>3220</v>
      </c>
      <c r="DF165" s="16">
        <v>12880</v>
      </c>
      <c r="DG165" s="17"/>
      <c r="DH165" s="16"/>
      <c r="DI165" s="17"/>
      <c r="DJ165" s="16"/>
      <c r="DK165" s="82"/>
      <c r="DL165" s="85"/>
      <c r="DM165" s="16"/>
      <c r="DN165" s="85"/>
      <c r="DO165" s="16"/>
      <c r="DP165" s="85"/>
      <c r="DQ165" s="16"/>
      <c r="DR165" s="85"/>
      <c r="DS165" s="16"/>
      <c r="DT165" s="85"/>
      <c r="DU165" s="16"/>
      <c r="DV165" s="85"/>
      <c r="DW165" s="16"/>
      <c r="DX165" s="85"/>
      <c r="DY165" s="16"/>
      <c r="DZ165" s="85"/>
      <c r="EA165" s="16"/>
      <c r="EB165" s="85"/>
      <c r="EC165" s="16"/>
      <c r="ED165" s="85"/>
      <c r="EE165" s="16"/>
      <c r="EF165" s="85"/>
      <c r="EG165" s="16"/>
      <c r="EH165" s="17"/>
      <c r="EI165" s="16"/>
      <c r="EJ165" s="19"/>
      <c r="EK165" s="17"/>
      <c r="EL165" s="16"/>
      <c r="EM165" s="17"/>
      <c r="EN165" s="16"/>
      <c r="EO165" s="17"/>
      <c r="EP165" s="16"/>
      <c r="EQ165" s="17"/>
      <c r="ER165" s="16"/>
      <c r="ES165" s="17"/>
      <c r="ET165" s="16"/>
      <c r="EU165" s="17"/>
      <c r="EV165" s="16"/>
      <c r="EW165" s="15"/>
      <c r="EX165" s="16"/>
      <c r="EY165" s="15"/>
      <c r="EZ165" s="16"/>
      <c r="FA165" s="15"/>
      <c r="FB165" s="16"/>
      <c r="FC165" s="15"/>
      <c r="FD165" s="16"/>
      <c r="FE165" s="15"/>
      <c r="FF165" s="16"/>
      <c r="FG165" s="15"/>
      <c r="FH165" s="16"/>
      <c r="FI165" s="20">
        <f t="shared" si="19"/>
        <v>44480</v>
      </c>
      <c r="FJ165" s="20">
        <f t="shared" si="20"/>
        <v>44480</v>
      </c>
      <c r="FK165" s="21">
        <f t="shared" si="21"/>
        <v>0</v>
      </c>
      <c r="FL165" s="1" t="str">
        <f t="shared" si="24"/>
        <v/>
      </c>
    </row>
    <row r="166" spans="1:168" ht="25.5" customHeight="1">
      <c r="A166" s="239">
        <v>2200158</v>
      </c>
      <c r="B166" s="35" t="s">
        <v>245</v>
      </c>
      <c r="C166" s="239" t="s">
        <v>246</v>
      </c>
      <c r="D166" s="9" t="s">
        <v>1414</v>
      </c>
      <c r="E166" s="9" t="s">
        <v>1412</v>
      </c>
      <c r="F166" s="10" t="s">
        <v>247</v>
      </c>
      <c r="G166" s="144"/>
      <c r="H166" s="160" t="s">
        <v>1419</v>
      </c>
      <c r="I166" s="318"/>
      <c r="J166" s="160"/>
      <c r="K166" s="12">
        <v>4600</v>
      </c>
      <c r="L166" s="160" t="s">
        <v>1564</v>
      </c>
      <c r="M166" s="246">
        <f t="shared" si="17"/>
        <v>44480</v>
      </c>
      <c r="N166" s="14">
        <f t="shared" si="22"/>
        <v>0</v>
      </c>
      <c r="O166" s="15">
        <v>1500</v>
      </c>
      <c r="P166" s="15">
        <v>1000</v>
      </c>
      <c r="Q166" s="15">
        <v>5000</v>
      </c>
      <c r="R166" s="15">
        <v>8000</v>
      </c>
      <c r="S166" s="182"/>
      <c r="T166" s="16">
        <v>1500</v>
      </c>
      <c r="U166" s="16">
        <v>1000</v>
      </c>
      <c r="V166" s="16">
        <v>5000</v>
      </c>
      <c r="W166" s="16">
        <v>8000</v>
      </c>
      <c r="X166" s="182"/>
      <c r="Y166" s="16">
        <f>IF(($CB166-SUM($T166:X166))&gt;=$K166*0.7,$K166*0.7,($CB166-SUM($T166:X166)))</f>
        <v>3220</v>
      </c>
      <c r="Z166" s="16">
        <f>IF(($CB166-SUM($T166:Y166))&gt;=$K166*0.7,$K166*0.7,($CB166-SUM($T166:Y166)))</f>
        <v>3220</v>
      </c>
      <c r="AA166" s="16">
        <f>IF(($CB166-SUM($T166:Z166))&gt;=$K166*0.7,$K166*0.7,($CB166-SUM($T166:Z166)))</f>
        <v>3220</v>
      </c>
      <c r="AB166" s="16">
        <f>IF(($CB166-SUM($T166:AA166))&gt;=$K166*0.7,$K166*0.7,($CB166-SUM($T166:AA166)))</f>
        <v>3220</v>
      </c>
      <c r="AC166" s="16">
        <f>IF(($CB166-SUM($T166:AB166))&gt;=$K166*0.7,$K166*0.7,($CB166-SUM($T166:AB166)))</f>
        <v>3220</v>
      </c>
      <c r="AD166" s="16">
        <f>IF(($CB166-SUM($T166:AC166))&gt;=$K166*0.7,$K166*0.7,($CB166-SUM($T166:AC166)))</f>
        <v>3220</v>
      </c>
      <c r="AE166" s="16">
        <f>IF(($CB166-SUM($T166:AD166))&gt;=$K166*0.7,$K166*0.7,($CB166-SUM($T166:AD166)))</f>
        <v>3220</v>
      </c>
      <c r="AF166" s="16">
        <f>IF(($CB166-SUM($T166:AE166))&gt;=$K166*0.7,$K166*0.7,($CB166-SUM($T166:AE166)))</f>
        <v>3220</v>
      </c>
      <c r="AG166" s="16">
        <f>IF(($CB166-SUM($T166:AF166))&gt;=$K166*0.7,$K166*0.7,($CB166-SUM($T166:AF166)))</f>
        <v>3220</v>
      </c>
      <c r="AH166" s="16">
        <f>IF(($CB166-SUM($T166:AG166))&gt;=$K166*0.7,$K166*0.7,($CB166-SUM($T166:AG166)))</f>
        <v>0</v>
      </c>
      <c r="AI166" s="16">
        <f>IF(($CB166-SUM($T166:AH166))&gt;=$K166*0.7,$K166*0.7,($CB166-SUM($T166:AH166)))</f>
        <v>0</v>
      </c>
      <c r="AJ166" s="16">
        <f>IF(($CB166-SUM($T166:AI166))&gt;=$K166*0.7,$K166*0.7,($CB166-SUM($T166:AI166)))</f>
        <v>0</v>
      </c>
      <c r="AK166" s="16">
        <f>IF(($CB166-SUM($T166:AJ166))&gt;=$K166*0.7,$K166*0.7,($CB166-SUM($T166:AJ166)))</f>
        <v>0</v>
      </c>
      <c r="AL166" s="16">
        <f>IF(($CB166-SUM($T166:AK166))&gt;=$K166*0.7,$K166*0.7,($CB166-SUM($T166:AK166)))</f>
        <v>0</v>
      </c>
      <c r="AM166" s="16">
        <f>IF(($CB166-SUM($T166:AL166))&gt;=$K166*0.7,$K166*0.7,($CB166-SUM($T166:AL166)))</f>
        <v>0</v>
      </c>
      <c r="AN166" s="16">
        <f>IF(($CB166-SUM($T166:AM166))&gt;=$K166*0.7,$K166*0.7,($CB166-SUM($T166:AM166)))</f>
        <v>0</v>
      </c>
      <c r="AO166" s="16">
        <f>IF(($CB166-SUM($T166:AN166))&gt;=$K166*0.7,$K166*0.7,($CB166-SUM($T166:AN166)))</f>
        <v>0</v>
      </c>
      <c r="AP166" s="16">
        <f>IF(($CB166-SUM($T166:AO166))&gt;=$K166*0.7,$K166*0.7,($CB166-SUM($T166:AO166)))</f>
        <v>0</v>
      </c>
      <c r="AQ166" s="16">
        <f>IF(($CB166-SUM($T166:AP166))&gt;=$K166*0.7,$K166*0.7,($CB166-SUM($T166:AP166)))</f>
        <v>0</v>
      </c>
      <c r="AR166" s="16">
        <f>IF(($CB166-SUM($T166:AQ166))&gt;=$K166*0.7,$K166*0.7,($CB166-SUM($T166:AQ166)))</f>
        <v>0</v>
      </c>
      <c r="AS166" s="16">
        <f>IF(($CB166-SUM($T166:AR166))&gt;=$K166*0.7,$K166*0.7,($CB166-SUM($T166:AR166)))</f>
        <v>0</v>
      </c>
      <c r="AT166" s="16">
        <f>IF(($CB166-SUM($T166:AS166))&gt;=$K166*0.7,$K166*0.7,($CB166-SUM($T166:AS166)))</f>
        <v>0</v>
      </c>
      <c r="AU166" s="16">
        <f>IF(($CB166-SUM($T166:AT166))&gt;=$K166*0.7,$K166*0.7,($CB166-SUM($T166:AT166)))</f>
        <v>0</v>
      </c>
      <c r="AV166" s="16">
        <f>IF(($CB166-SUM($T166:AU166))&gt;=$K166*0.7,$K166*0.7,($CB166-SUM($T166:AU166)))</f>
        <v>0</v>
      </c>
      <c r="AW166" s="182">
        <f t="shared" si="18"/>
        <v>44480</v>
      </c>
      <c r="AX166" s="182">
        <f>IF(LinkRpt!B$4=LinkRpt!B$2,VLOOKUP(LinkRpt!$A162,Rpt,LinkRpt!B$2+1),"")</f>
        <v>44480</v>
      </c>
      <c r="AY166" s="182">
        <f>IF(LinkRpt!C$4=LinkRpt!C$2,VLOOKUP(LinkRpt!$A162,Rpt,LinkRpt!C$2+1),"")</f>
        <v>0</v>
      </c>
      <c r="AZ166" s="182">
        <f>IF(LinkRpt!D$4=LinkRpt!D$2,VLOOKUP(LinkRpt!$A162,Rpt,LinkRpt!D$2+1),"")</f>
        <v>0</v>
      </c>
      <c r="BA166" s="182" t="str">
        <f>IF(LinkRpt!E$4=LinkRpt!E$2,VLOOKUP(LinkRpt!$A162,Rpt,LinkRpt!E$2+1),"")</f>
        <v/>
      </c>
      <c r="BB166" s="182">
        <f>IF(LinkRpt!F$4=LinkRpt!F$2,VLOOKUP(LinkRpt!$A162,Rpt,LinkRpt!F$2+1),"")</f>
        <v>0</v>
      </c>
      <c r="BC166" s="182">
        <f>IF(LinkRpt!G$4=LinkRpt!G$2,VLOOKUP(LinkRpt!$A162,Rpt,LinkRpt!G$2+1),"")</f>
        <v>0</v>
      </c>
      <c r="BD166" s="182">
        <f>IF(LinkRpt!H$4=LinkRpt!H$2,VLOOKUP(LinkRpt!$A162,Rpt,LinkRpt!H$2+1),"")</f>
        <v>0</v>
      </c>
      <c r="BE166" s="182" t="str">
        <f>IF(LinkRpt!I$4=LinkRpt!I$2,VLOOKUP(LinkRpt!$A162,Rpt,LinkRpt!I$2+1),"")</f>
        <v/>
      </c>
      <c r="BF166" s="182" t="str">
        <f>IF(LinkRpt!J$4=LinkRpt!J$2,VLOOKUP(LinkRpt!$A162,Rpt,LinkRpt!J$2+1),"")</f>
        <v/>
      </c>
      <c r="BG166" s="182" t="str">
        <f>IF(LinkRpt!K$4=LinkRpt!K$2,VLOOKUP(LinkRpt!$A162,Rpt,LinkRpt!K$2+1),"")</f>
        <v/>
      </c>
      <c r="BH166" s="182" t="str">
        <f>IF(LinkRpt!L$4=LinkRpt!L$2,VLOOKUP(LinkRpt!$A162,Rpt,LinkRpt!L$2+1),"")</f>
        <v/>
      </c>
      <c r="BI166" s="182" t="str">
        <f>IF(LinkRpt!M$4=LinkRpt!M$2,VLOOKUP(LinkRpt!$A162,Rpt,LinkRpt!M$2+1),"")</f>
        <v/>
      </c>
      <c r="BJ166" s="182" t="str">
        <f>IF(LinkRpt!N$4=LinkRpt!N$2,VLOOKUP(LinkRpt!$A162,Rpt,LinkRpt!N$2+1),"")</f>
        <v/>
      </c>
      <c r="BK166" s="182" t="str">
        <f>IF(LinkRpt!O$4=LinkRpt!O$2,VLOOKUP(LinkRpt!$A162,Rpt,LinkRpt!O$2+1),"")</f>
        <v/>
      </c>
      <c r="BL166" s="182" t="str">
        <f>IF(LinkRpt!P$4=LinkRpt!P$2,VLOOKUP(LinkRpt!$A162,Rpt,LinkRpt!P$2+1),"")</f>
        <v/>
      </c>
      <c r="BM166" s="182" t="str">
        <f>IF(LinkRpt!Q$4=LinkRpt!Q$2,VLOOKUP(LinkRpt!$A162,Rpt,LinkRpt!Q$2+1),"")</f>
        <v/>
      </c>
      <c r="BN166" s="182" t="str">
        <f>IF(LinkRpt!R$4=LinkRpt!R$2,VLOOKUP(LinkRpt!$A162,Rpt,LinkRpt!R$2+1),"")</f>
        <v/>
      </c>
      <c r="BO166" s="182" t="str">
        <f>IF(LinkRpt!S$4=LinkRpt!S$2,VLOOKUP(LinkRpt!$A162,Rpt,LinkRpt!S$2+1),"")</f>
        <v/>
      </c>
      <c r="BP166" s="182" t="str">
        <f>IF(LinkRpt!T$4=LinkRpt!T$2,VLOOKUP(LinkRpt!$A162,Rpt,LinkRpt!T$2+1),"")</f>
        <v/>
      </c>
      <c r="BQ166" s="182" t="str">
        <f>IF(LinkRpt!U$4=LinkRpt!U$2,VLOOKUP(LinkRpt!$A162,Rpt,LinkRpt!U$2+1),"")</f>
        <v/>
      </c>
      <c r="BR166" s="182" t="str">
        <f>IF(LinkRpt!V$4=LinkRpt!V$2,VLOOKUP(LinkRpt!$A162,Rpt,LinkRpt!V$2+1),"")</f>
        <v/>
      </c>
      <c r="BS166" s="182" t="str">
        <f>IF(LinkRpt!W$4=LinkRpt!W$2,VLOOKUP(LinkRpt!$A162,Rpt,LinkRpt!W$2+1),"")</f>
        <v/>
      </c>
      <c r="BT166" s="182" t="str">
        <f>IF(LinkRpt!X$4=LinkRpt!X$2,VLOOKUP(LinkRpt!$A162,Rpt,LinkRpt!X$2+1),"")</f>
        <v/>
      </c>
      <c r="BU166" s="182" t="str">
        <f>IF(LinkRpt!Y$4=LinkRpt!Y$2,VLOOKUP(LinkRpt!$A162,Rpt,LinkRpt!Y$2+1),"")</f>
        <v/>
      </c>
      <c r="BV166" s="182" t="str">
        <f>IF(LinkRpt!Z$4=LinkRpt!Z$2,VLOOKUP(LinkRpt!$A162,Rpt,LinkRpt!Z$2+1),"")</f>
        <v/>
      </c>
      <c r="BW166" s="182" t="str">
        <f>IF(LinkRpt!AA$4=LinkRpt!AA$2,VLOOKUP(LinkRpt!$A162,Rpt,LinkRpt!AA$2+1),"")</f>
        <v/>
      </c>
      <c r="BX166" s="182" t="str">
        <f>IF(LinkRpt!AB$4=LinkRpt!AB$2,VLOOKUP(LinkRpt!$A162,Rpt,LinkRpt!AB$2+1),"")</f>
        <v/>
      </c>
      <c r="BY166" s="182" t="str">
        <f>IF(LinkRpt!AC$4=LinkRpt!AC$2,VLOOKUP(LinkRpt!$A162,Rpt,LinkRpt!AC$2+1),"")</f>
        <v/>
      </c>
      <c r="BZ166" s="182" t="str">
        <f>IF(LinkRpt!AD$4=LinkRpt!AD$2,VLOOKUP(LinkRpt!$A162,Rpt,LinkRpt!AD$2+1),"")</f>
        <v/>
      </c>
      <c r="CA166" s="182" t="str">
        <f>IF(LinkRpt!AE$4=LinkRpt!AE$2,VLOOKUP(LinkRpt!$A162,Rpt,LinkRpt!AE$2+1),"")</f>
        <v/>
      </c>
      <c r="CB166" s="182">
        <f t="shared" si="23"/>
        <v>44480</v>
      </c>
      <c r="CC166" s="15">
        <v>1500</v>
      </c>
      <c r="CD166" s="16">
        <v>1500</v>
      </c>
      <c r="CE166" s="15">
        <v>1000</v>
      </c>
      <c r="CF166" s="16">
        <v>1000</v>
      </c>
      <c r="CG166" s="15">
        <v>5000</v>
      </c>
      <c r="CH166" s="16">
        <v>5000</v>
      </c>
      <c r="CI166" s="15">
        <v>8000</v>
      </c>
      <c r="CJ166" s="16">
        <v>8000</v>
      </c>
      <c r="CK166" s="17"/>
      <c r="CL166" s="16"/>
      <c r="CM166" s="15"/>
      <c r="CN166" s="16"/>
      <c r="CO166" s="18">
        <v>3220</v>
      </c>
      <c r="CP166" s="16">
        <v>3220</v>
      </c>
      <c r="CQ166" s="18">
        <v>3220</v>
      </c>
      <c r="CR166" s="16">
        <v>3220</v>
      </c>
      <c r="CS166" s="18">
        <v>3220</v>
      </c>
      <c r="CT166" s="16">
        <v>3220</v>
      </c>
      <c r="CU166" s="18">
        <v>3220</v>
      </c>
      <c r="CV166" s="16">
        <v>3220</v>
      </c>
      <c r="CW166" s="18">
        <v>3220</v>
      </c>
      <c r="CX166" s="16">
        <v>3220</v>
      </c>
      <c r="CY166" s="18">
        <v>3220</v>
      </c>
      <c r="CZ166" s="16">
        <v>3220</v>
      </c>
      <c r="DA166" s="18">
        <v>3220</v>
      </c>
      <c r="DB166" s="16">
        <v>3220</v>
      </c>
      <c r="DC166" s="18">
        <v>3220</v>
      </c>
      <c r="DD166" s="16">
        <v>3220</v>
      </c>
      <c r="DE166" s="18">
        <v>3220</v>
      </c>
      <c r="DF166" s="16">
        <v>3220</v>
      </c>
      <c r="DG166" s="17"/>
      <c r="DH166" s="16"/>
      <c r="DI166" s="17"/>
      <c r="DJ166" s="16"/>
      <c r="DK166" s="82"/>
      <c r="DL166" s="85"/>
      <c r="DM166" s="16"/>
      <c r="DN166" s="85"/>
      <c r="DO166" s="16"/>
      <c r="DP166" s="85"/>
      <c r="DQ166" s="16"/>
      <c r="DR166" s="85"/>
      <c r="DS166" s="16"/>
      <c r="DT166" s="85"/>
      <c r="DU166" s="16"/>
      <c r="DV166" s="85"/>
      <c r="DW166" s="16"/>
      <c r="DX166" s="85"/>
      <c r="DY166" s="16"/>
      <c r="DZ166" s="85"/>
      <c r="EA166" s="16"/>
      <c r="EB166" s="85"/>
      <c r="EC166" s="16"/>
      <c r="ED166" s="85"/>
      <c r="EE166" s="16"/>
      <c r="EF166" s="85"/>
      <c r="EG166" s="16"/>
      <c r="EH166" s="17"/>
      <c r="EI166" s="16"/>
      <c r="EJ166" s="19"/>
      <c r="EK166" s="17"/>
      <c r="EL166" s="16"/>
      <c r="EM166" s="17"/>
      <c r="EN166" s="16"/>
      <c r="EO166" s="17"/>
      <c r="EP166" s="16"/>
      <c r="EQ166" s="17"/>
      <c r="ER166" s="16"/>
      <c r="ES166" s="17"/>
      <c r="ET166" s="16"/>
      <c r="EU166" s="17"/>
      <c r="EV166" s="16"/>
      <c r="EW166" s="15"/>
      <c r="EX166" s="16"/>
      <c r="EY166" s="15"/>
      <c r="EZ166" s="16"/>
      <c r="FA166" s="15"/>
      <c r="FB166" s="16"/>
      <c r="FC166" s="15"/>
      <c r="FD166" s="16"/>
      <c r="FE166" s="15"/>
      <c r="FF166" s="16"/>
      <c r="FG166" s="15"/>
      <c r="FH166" s="16"/>
      <c r="FI166" s="20">
        <f t="shared" si="19"/>
        <v>44480</v>
      </c>
      <c r="FJ166" s="20">
        <f t="shared" si="20"/>
        <v>44480</v>
      </c>
      <c r="FK166" s="21">
        <f t="shared" si="21"/>
        <v>0</v>
      </c>
      <c r="FL166" s="1" t="str">
        <f t="shared" si="24"/>
        <v/>
      </c>
    </row>
    <row r="167" spans="1:168" ht="25.5" customHeight="1">
      <c r="A167" s="239">
        <v>2200159</v>
      </c>
      <c r="B167" s="35" t="s">
        <v>248</v>
      </c>
      <c r="C167" s="239" t="s">
        <v>249</v>
      </c>
      <c r="D167" s="9" t="s">
        <v>1414</v>
      </c>
      <c r="E167" s="9" t="s">
        <v>1412</v>
      </c>
      <c r="F167" s="10" t="s">
        <v>250</v>
      </c>
      <c r="G167" s="144"/>
      <c r="H167" s="24"/>
      <c r="I167" s="318"/>
      <c r="J167" s="24"/>
      <c r="K167" s="12">
        <v>6600</v>
      </c>
      <c r="L167" s="24" t="s">
        <v>1564</v>
      </c>
      <c r="M167" s="246">
        <f t="shared" si="17"/>
        <v>57080</v>
      </c>
      <c r="N167" s="14">
        <f t="shared" si="22"/>
        <v>27720</v>
      </c>
      <c r="O167" s="15">
        <v>1500</v>
      </c>
      <c r="P167" s="15">
        <v>1000</v>
      </c>
      <c r="Q167" s="15">
        <v>5000</v>
      </c>
      <c r="R167" s="15">
        <v>8000</v>
      </c>
      <c r="S167" s="182"/>
      <c r="T167" s="16">
        <v>1500</v>
      </c>
      <c r="U167" s="16">
        <v>1000</v>
      </c>
      <c r="V167" s="16">
        <v>5000</v>
      </c>
      <c r="W167" s="16">
        <v>8000</v>
      </c>
      <c r="X167" s="182"/>
      <c r="Y167" s="16">
        <f>IF(($CB167-SUM($T167:X167))&gt;=$K167*0.7,$K167*0.7,($CB167-SUM($T167:X167)))</f>
        <v>4620</v>
      </c>
      <c r="Z167" s="16">
        <f>IF(($CB167-SUM($T167:Y167))&gt;=$K167*0.7,$K167*0.7,($CB167-SUM($T167:Y167)))</f>
        <v>4620</v>
      </c>
      <c r="AA167" s="16">
        <f>IF(($CB167-SUM($T167:Z167))&gt;=$K167*0.7,$K167*0.7,($CB167-SUM($T167:Z167)))</f>
        <v>4620</v>
      </c>
      <c r="AB167" s="16">
        <f>IF(($CB167-SUM($T167:AA167))&gt;=$K167*0.7,$K167*0.7,($CB167-SUM($T167:AA167)))</f>
        <v>0</v>
      </c>
      <c r="AC167" s="16">
        <f>IF(($CB167-SUM($T167:AB167))&gt;=$K167*0.7,$K167*0.7,($CB167-SUM($T167:AB167)))</f>
        <v>0</v>
      </c>
      <c r="AD167" s="16">
        <f>IF(($CB167-SUM($T167:AC167))&gt;=$K167*0.7,$K167*0.7,($CB167-SUM($T167:AC167)))</f>
        <v>0</v>
      </c>
      <c r="AE167" s="16">
        <f>IF(($CB167-SUM($T167:AD167))&gt;=$K167*0.7,$K167*0.7,($CB167-SUM($T167:AD167)))</f>
        <v>0</v>
      </c>
      <c r="AF167" s="16">
        <f>IF(($CB167-SUM($T167:AE167))&gt;=$K167*0.7,$K167*0.7,($CB167-SUM($T167:AE167)))</f>
        <v>0</v>
      </c>
      <c r="AG167" s="16">
        <f>IF(($CB167-SUM($T167:AF167))&gt;=$K167*0.7,$K167*0.7,($CB167-SUM($T167:AF167)))</f>
        <v>0</v>
      </c>
      <c r="AH167" s="16">
        <f>IF(($CB167-SUM($T167:AG167))&gt;=$K167*0.7,$K167*0.7,($CB167-SUM($T167:AG167)))</f>
        <v>0</v>
      </c>
      <c r="AI167" s="16">
        <f>IF(($CB167-SUM($T167:AH167))&gt;=$K167*0.7,$K167*0.7,($CB167-SUM($T167:AH167)))</f>
        <v>0</v>
      </c>
      <c r="AJ167" s="16">
        <f>IF(($CB167-SUM($T167:AI167))&gt;=$K167*0.7,$K167*0.7,($CB167-SUM($T167:AI167)))</f>
        <v>0</v>
      </c>
      <c r="AK167" s="16">
        <f>IF(($CB167-SUM($T167:AJ167))&gt;=$K167*0.7,$K167*0.7,($CB167-SUM($T167:AJ167)))</f>
        <v>0</v>
      </c>
      <c r="AL167" s="16">
        <f>IF(($CB167-SUM($T167:AK167))&gt;=$K167*0.7,$K167*0.7,($CB167-SUM($T167:AK167)))</f>
        <v>0</v>
      </c>
      <c r="AM167" s="16">
        <f>IF(($CB167-SUM($T167:AL167))&gt;=$K167*0.7,$K167*0.7,($CB167-SUM($T167:AL167)))</f>
        <v>0</v>
      </c>
      <c r="AN167" s="16">
        <f>IF(($CB167-SUM($T167:AM167))&gt;=$K167*0.7,$K167*0.7,($CB167-SUM($T167:AM167)))</f>
        <v>0</v>
      </c>
      <c r="AO167" s="16">
        <f>IF(($CB167-SUM($T167:AN167))&gt;=$K167*0.7,$K167*0.7,($CB167-SUM($T167:AN167)))</f>
        <v>0</v>
      </c>
      <c r="AP167" s="16">
        <f>IF(($CB167-SUM($T167:AO167))&gt;=$K167*0.7,$K167*0.7,($CB167-SUM($T167:AO167)))</f>
        <v>0</v>
      </c>
      <c r="AQ167" s="16">
        <f>IF(($CB167-SUM($T167:AP167))&gt;=$K167*0.7,$K167*0.7,($CB167-SUM($T167:AP167)))</f>
        <v>0</v>
      </c>
      <c r="AR167" s="16">
        <f>IF(($CB167-SUM($T167:AQ167))&gt;=$K167*0.7,$K167*0.7,($CB167-SUM($T167:AQ167)))</f>
        <v>0</v>
      </c>
      <c r="AS167" s="16">
        <f>IF(($CB167-SUM($T167:AR167))&gt;=$K167*0.7,$K167*0.7,($CB167-SUM($T167:AR167)))</f>
        <v>0</v>
      </c>
      <c r="AT167" s="16">
        <f>IF(($CB167-SUM($T167:AS167))&gt;=$K167*0.7,$K167*0.7,($CB167-SUM($T167:AS167)))</f>
        <v>0</v>
      </c>
      <c r="AU167" s="16">
        <f>IF(($CB167-SUM($T167:AT167))&gt;=$K167*0.7,$K167*0.7,($CB167-SUM($T167:AT167)))</f>
        <v>0</v>
      </c>
      <c r="AV167" s="16">
        <f>IF(($CB167-SUM($T167:AU167))&gt;=$K167*0.7,$K167*0.7,($CB167-SUM($T167:AU167)))</f>
        <v>0</v>
      </c>
      <c r="AW167" s="182">
        <f t="shared" si="18"/>
        <v>29360</v>
      </c>
      <c r="AX167" s="182">
        <f>IF(LinkRpt!B$4=LinkRpt!B$2,VLOOKUP(LinkRpt!$A163,Rpt,LinkRpt!B$2+1),"")</f>
        <v>29360</v>
      </c>
      <c r="AY167" s="182">
        <f>IF(LinkRpt!C$4=LinkRpt!C$2,VLOOKUP(LinkRpt!$A163,Rpt,LinkRpt!C$2+1),"")</f>
        <v>0</v>
      </c>
      <c r="AZ167" s="182">
        <f>IF(LinkRpt!D$4=LinkRpt!D$2,VLOOKUP(LinkRpt!$A163,Rpt,LinkRpt!D$2+1),"")</f>
        <v>0</v>
      </c>
      <c r="BA167" s="182" t="str">
        <f>IF(LinkRpt!E$4=LinkRpt!E$2,VLOOKUP(LinkRpt!$A163,Rpt,LinkRpt!E$2+1),"")</f>
        <v/>
      </c>
      <c r="BB167" s="182">
        <f>IF(LinkRpt!F$4=LinkRpt!F$2,VLOOKUP(LinkRpt!$A163,Rpt,LinkRpt!F$2+1),"")</f>
        <v>0</v>
      </c>
      <c r="BC167" s="182">
        <f>IF(LinkRpt!G$4=LinkRpt!G$2,VLOOKUP(LinkRpt!$A163,Rpt,LinkRpt!G$2+1),"")</f>
        <v>0</v>
      </c>
      <c r="BD167" s="182">
        <f>IF(LinkRpt!H$4=LinkRpt!H$2,VLOOKUP(LinkRpt!$A163,Rpt,LinkRpt!H$2+1),"")</f>
        <v>0</v>
      </c>
      <c r="BE167" s="182" t="str">
        <f>IF(LinkRpt!I$4=LinkRpt!I$2,VLOOKUP(LinkRpt!$A163,Rpt,LinkRpt!I$2+1),"")</f>
        <v/>
      </c>
      <c r="BF167" s="182" t="str">
        <f>IF(LinkRpt!J$4=LinkRpt!J$2,VLOOKUP(LinkRpt!$A163,Rpt,LinkRpt!J$2+1),"")</f>
        <v/>
      </c>
      <c r="BG167" s="182" t="str">
        <f>IF(LinkRpt!K$4=LinkRpt!K$2,VLOOKUP(LinkRpt!$A163,Rpt,LinkRpt!K$2+1),"")</f>
        <v/>
      </c>
      <c r="BH167" s="182" t="str">
        <f>IF(LinkRpt!L$4=LinkRpt!L$2,VLOOKUP(LinkRpt!$A163,Rpt,LinkRpt!L$2+1),"")</f>
        <v/>
      </c>
      <c r="BI167" s="182" t="str">
        <f>IF(LinkRpt!M$4=LinkRpt!M$2,VLOOKUP(LinkRpt!$A163,Rpt,LinkRpt!M$2+1),"")</f>
        <v/>
      </c>
      <c r="BJ167" s="182" t="str">
        <f>IF(LinkRpt!N$4=LinkRpt!N$2,VLOOKUP(LinkRpt!$A163,Rpt,LinkRpt!N$2+1),"")</f>
        <v/>
      </c>
      <c r="BK167" s="182" t="str">
        <f>IF(LinkRpt!O$4=LinkRpt!O$2,VLOOKUP(LinkRpt!$A163,Rpt,LinkRpt!O$2+1),"")</f>
        <v/>
      </c>
      <c r="BL167" s="182" t="str">
        <f>IF(LinkRpt!P$4=LinkRpt!P$2,VLOOKUP(LinkRpt!$A163,Rpt,LinkRpt!P$2+1),"")</f>
        <v/>
      </c>
      <c r="BM167" s="182" t="str">
        <f>IF(LinkRpt!Q$4=LinkRpt!Q$2,VLOOKUP(LinkRpt!$A163,Rpt,LinkRpt!Q$2+1),"")</f>
        <v/>
      </c>
      <c r="BN167" s="182" t="str">
        <f>IF(LinkRpt!R$4=LinkRpt!R$2,VLOOKUP(LinkRpt!$A163,Rpt,LinkRpt!R$2+1),"")</f>
        <v/>
      </c>
      <c r="BO167" s="182" t="str">
        <f>IF(LinkRpt!S$4=LinkRpt!S$2,VLOOKUP(LinkRpt!$A163,Rpt,LinkRpt!S$2+1),"")</f>
        <v/>
      </c>
      <c r="BP167" s="182" t="str">
        <f>IF(LinkRpt!T$4=LinkRpt!T$2,VLOOKUP(LinkRpt!$A163,Rpt,LinkRpt!T$2+1),"")</f>
        <v/>
      </c>
      <c r="BQ167" s="182" t="str">
        <f>IF(LinkRpt!U$4=LinkRpt!U$2,VLOOKUP(LinkRpt!$A163,Rpt,LinkRpt!U$2+1),"")</f>
        <v/>
      </c>
      <c r="BR167" s="182" t="str">
        <f>IF(LinkRpt!V$4=LinkRpt!V$2,VLOOKUP(LinkRpt!$A163,Rpt,LinkRpt!V$2+1),"")</f>
        <v/>
      </c>
      <c r="BS167" s="182" t="str">
        <f>IF(LinkRpt!W$4=LinkRpt!W$2,VLOOKUP(LinkRpt!$A163,Rpt,LinkRpt!W$2+1),"")</f>
        <v/>
      </c>
      <c r="BT167" s="182" t="str">
        <f>IF(LinkRpt!X$4=LinkRpt!X$2,VLOOKUP(LinkRpt!$A163,Rpt,LinkRpt!X$2+1),"")</f>
        <v/>
      </c>
      <c r="BU167" s="182" t="str">
        <f>IF(LinkRpt!Y$4=LinkRpt!Y$2,VLOOKUP(LinkRpt!$A163,Rpt,LinkRpt!Y$2+1),"")</f>
        <v/>
      </c>
      <c r="BV167" s="182" t="str">
        <f>IF(LinkRpt!Z$4=LinkRpt!Z$2,VLOOKUP(LinkRpt!$A163,Rpt,LinkRpt!Z$2+1),"")</f>
        <v/>
      </c>
      <c r="BW167" s="182" t="str">
        <f>IF(LinkRpt!AA$4=LinkRpt!AA$2,VLOOKUP(LinkRpt!$A163,Rpt,LinkRpt!AA$2+1),"")</f>
        <v/>
      </c>
      <c r="BX167" s="182" t="str">
        <f>IF(LinkRpt!AB$4=LinkRpt!AB$2,VLOOKUP(LinkRpt!$A163,Rpt,LinkRpt!AB$2+1),"")</f>
        <v/>
      </c>
      <c r="BY167" s="182" t="str">
        <f>IF(LinkRpt!AC$4=LinkRpt!AC$2,VLOOKUP(LinkRpt!$A163,Rpt,LinkRpt!AC$2+1),"")</f>
        <v/>
      </c>
      <c r="BZ167" s="182" t="str">
        <f>IF(LinkRpt!AD$4=LinkRpt!AD$2,VLOOKUP(LinkRpt!$A163,Rpt,LinkRpt!AD$2+1),"")</f>
        <v/>
      </c>
      <c r="CA167" s="182" t="str">
        <f>IF(LinkRpt!AE$4=LinkRpt!AE$2,VLOOKUP(LinkRpt!$A163,Rpt,LinkRpt!AE$2+1),"")</f>
        <v/>
      </c>
      <c r="CB167" s="182">
        <f t="shared" si="23"/>
        <v>29360</v>
      </c>
      <c r="CC167" s="15">
        <v>1500</v>
      </c>
      <c r="CD167" s="16">
        <v>1500</v>
      </c>
      <c r="CE167" s="15">
        <v>1000</v>
      </c>
      <c r="CF167" s="16">
        <v>1000</v>
      </c>
      <c r="CG167" s="15">
        <v>5000</v>
      </c>
      <c r="CH167" s="16">
        <v>5000</v>
      </c>
      <c r="CI167" s="15">
        <v>8000</v>
      </c>
      <c r="CJ167" s="16">
        <v>1500</v>
      </c>
      <c r="CK167" s="17"/>
      <c r="CL167" s="16"/>
      <c r="CM167" s="15"/>
      <c r="CN167" s="16"/>
      <c r="CO167" s="18">
        <v>4620</v>
      </c>
      <c r="CP167" s="16">
        <v>0</v>
      </c>
      <c r="CQ167" s="18">
        <v>4620</v>
      </c>
      <c r="CR167" s="16">
        <v>0</v>
      </c>
      <c r="CS167" s="18">
        <v>4620</v>
      </c>
      <c r="CT167" s="16">
        <v>0</v>
      </c>
      <c r="CU167" s="18">
        <v>4620</v>
      </c>
      <c r="CV167" s="16">
        <v>12500</v>
      </c>
      <c r="CW167" s="18">
        <v>4620</v>
      </c>
      <c r="CX167" s="16"/>
      <c r="CY167" s="18">
        <v>4620</v>
      </c>
      <c r="CZ167" s="16"/>
      <c r="DA167" s="18">
        <v>4620</v>
      </c>
      <c r="DB167" s="16"/>
      <c r="DC167" s="18">
        <v>4620</v>
      </c>
      <c r="DD167" s="16"/>
      <c r="DE167" s="18">
        <v>4620</v>
      </c>
      <c r="DF167" s="16">
        <v>7860</v>
      </c>
      <c r="DG167" s="17"/>
      <c r="DH167" s="16"/>
      <c r="DI167" s="17"/>
      <c r="DJ167" s="16"/>
      <c r="DK167" s="82"/>
      <c r="DL167" s="85"/>
      <c r="DM167" s="16"/>
      <c r="DN167" s="85"/>
      <c r="DO167" s="16"/>
      <c r="DP167" s="85"/>
      <c r="DQ167" s="16"/>
      <c r="DR167" s="85"/>
      <c r="DS167" s="16"/>
      <c r="DT167" s="85"/>
      <c r="DU167" s="16"/>
      <c r="DV167" s="85"/>
      <c r="DW167" s="16"/>
      <c r="DX167" s="85"/>
      <c r="DY167" s="16"/>
      <c r="DZ167" s="85"/>
      <c r="EA167" s="16"/>
      <c r="EB167" s="85"/>
      <c r="EC167" s="16"/>
      <c r="ED167" s="85"/>
      <c r="EE167" s="16"/>
      <c r="EF167" s="85"/>
      <c r="EG167" s="16"/>
      <c r="EH167" s="17"/>
      <c r="EI167" s="16"/>
      <c r="EJ167" s="19"/>
      <c r="EK167" s="17"/>
      <c r="EL167" s="16"/>
      <c r="EM167" s="17"/>
      <c r="EN167" s="16"/>
      <c r="EO167" s="17"/>
      <c r="EP167" s="16"/>
      <c r="EQ167" s="17"/>
      <c r="ER167" s="16"/>
      <c r="ES167" s="17"/>
      <c r="ET167" s="16"/>
      <c r="EU167" s="17"/>
      <c r="EV167" s="16"/>
      <c r="EW167" s="15"/>
      <c r="EX167" s="16"/>
      <c r="EY167" s="15"/>
      <c r="EZ167" s="16"/>
      <c r="FA167" s="15"/>
      <c r="FB167" s="16"/>
      <c r="FC167" s="15"/>
      <c r="FD167" s="16"/>
      <c r="FE167" s="15"/>
      <c r="FF167" s="16"/>
      <c r="FG167" s="15"/>
      <c r="FH167" s="16"/>
      <c r="FI167" s="20">
        <f t="shared" si="19"/>
        <v>57080</v>
      </c>
      <c r="FJ167" s="20">
        <f t="shared" si="20"/>
        <v>29360</v>
      </c>
      <c r="FK167" s="21">
        <f t="shared" si="21"/>
        <v>27720</v>
      </c>
      <c r="FL167" s="1" t="str">
        <f t="shared" si="24"/>
        <v/>
      </c>
    </row>
    <row r="168" spans="1:168" ht="25.5" customHeight="1">
      <c r="A168" s="239">
        <v>2200160</v>
      </c>
      <c r="B168" s="35" t="s">
        <v>251</v>
      </c>
      <c r="C168" s="239" t="s">
        <v>252</v>
      </c>
      <c r="D168" s="9" t="s">
        <v>1414</v>
      </c>
      <c r="E168" s="9" t="s">
        <v>1412</v>
      </c>
      <c r="F168" s="10" t="s">
        <v>253</v>
      </c>
      <c r="G168" s="22"/>
      <c r="H168" s="24"/>
      <c r="I168" s="318"/>
      <c r="J168" s="24"/>
      <c r="K168" s="12">
        <v>6600</v>
      </c>
      <c r="L168" s="24" t="s">
        <v>1564</v>
      </c>
      <c r="M168" s="246">
        <f t="shared" si="17"/>
        <v>57080</v>
      </c>
      <c r="N168" s="14">
        <f t="shared" si="22"/>
        <v>27720</v>
      </c>
      <c r="O168" s="15">
        <v>1500</v>
      </c>
      <c r="P168" s="15">
        <v>1000</v>
      </c>
      <c r="Q168" s="15">
        <v>5000</v>
      </c>
      <c r="R168" s="15">
        <v>8000</v>
      </c>
      <c r="S168" s="182"/>
      <c r="T168" s="16">
        <v>1500</v>
      </c>
      <c r="U168" s="16">
        <v>1000</v>
      </c>
      <c r="V168" s="16">
        <v>5000</v>
      </c>
      <c r="W168" s="16">
        <v>8000</v>
      </c>
      <c r="X168" s="182"/>
      <c r="Y168" s="16">
        <f>IF(($CB168-SUM($T168:X168))&gt;=$K168*0.7,$K168*0.7,($CB168-SUM($T168:X168)))</f>
        <v>4620</v>
      </c>
      <c r="Z168" s="16">
        <f>IF(($CB168-SUM($T168:Y168))&gt;=$K168*0.7,$K168*0.7,($CB168-SUM($T168:Y168)))</f>
        <v>4620</v>
      </c>
      <c r="AA168" s="16">
        <f>IF(($CB168-SUM($T168:Z168))&gt;=$K168*0.7,$K168*0.7,($CB168-SUM($T168:Z168)))</f>
        <v>4620</v>
      </c>
      <c r="AB168" s="16">
        <f>IF(($CB168-SUM($T168:AA168))&gt;=$K168*0.7,$K168*0.7,($CB168-SUM($T168:AA168)))</f>
        <v>0</v>
      </c>
      <c r="AC168" s="16">
        <f>IF(($CB168-SUM($T168:AB168))&gt;=$K168*0.7,$K168*0.7,($CB168-SUM($T168:AB168)))</f>
        <v>0</v>
      </c>
      <c r="AD168" s="16">
        <f>IF(($CB168-SUM($T168:AC168))&gt;=$K168*0.7,$K168*0.7,($CB168-SUM($T168:AC168)))</f>
        <v>0</v>
      </c>
      <c r="AE168" s="16">
        <f>IF(($CB168-SUM($T168:AD168))&gt;=$K168*0.7,$K168*0.7,($CB168-SUM($T168:AD168)))</f>
        <v>0</v>
      </c>
      <c r="AF168" s="16">
        <f>IF(($CB168-SUM($T168:AE168))&gt;=$K168*0.7,$K168*0.7,($CB168-SUM($T168:AE168)))</f>
        <v>0</v>
      </c>
      <c r="AG168" s="16">
        <f>IF(($CB168-SUM($T168:AF168))&gt;=$K168*0.7,$K168*0.7,($CB168-SUM($T168:AF168)))</f>
        <v>0</v>
      </c>
      <c r="AH168" s="16">
        <f>IF(($CB168-SUM($T168:AG168))&gt;=$K168*0.7,$K168*0.7,($CB168-SUM($T168:AG168)))</f>
        <v>0</v>
      </c>
      <c r="AI168" s="16">
        <f>IF(($CB168-SUM($T168:AH168))&gt;=$K168*0.7,$K168*0.7,($CB168-SUM($T168:AH168)))</f>
        <v>0</v>
      </c>
      <c r="AJ168" s="16">
        <f>IF(($CB168-SUM($T168:AI168))&gt;=$K168*0.7,$K168*0.7,($CB168-SUM($T168:AI168)))</f>
        <v>0</v>
      </c>
      <c r="AK168" s="16">
        <f>IF(($CB168-SUM($T168:AJ168))&gt;=$K168*0.7,$K168*0.7,($CB168-SUM($T168:AJ168)))</f>
        <v>0</v>
      </c>
      <c r="AL168" s="16">
        <f>IF(($CB168-SUM($T168:AK168))&gt;=$K168*0.7,$K168*0.7,($CB168-SUM($T168:AK168)))</f>
        <v>0</v>
      </c>
      <c r="AM168" s="16">
        <f>IF(($CB168-SUM($T168:AL168))&gt;=$K168*0.7,$K168*0.7,($CB168-SUM($T168:AL168)))</f>
        <v>0</v>
      </c>
      <c r="AN168" s="16">
        <f>IF(($CB168-SUM($T168:AM168))&gt;=$K168*0.7,$K168*0.7,($CB168-SUM($T168:AM168)))</f>
        <v>0</v>
      </c>
      <c r="AO168" s="16">
        <f>IF(($CB168-SUM($T168:AN168))&gt;=$K168*0.7,$K168*0.7,($CB168-SUM($T168:AN168)))</f>
        <v>0</v>
      </c>
      <c r="AP168" s="16">
        <f>IF(($CB168-SUM($T168:AO168))&gt;=$K168*0.7,$K168*0.7,($CB168-SUM($T168:AO168)))</f>
        <v>0</v>
      </c>
      <c r="AQ168" s="16">
        <f>IF(($CB168-SUM($T168:AP168))&gt;=$K168*0.7,$K168*0.7,($CB168-SUM($T168:AP168)))</f>
        <v>0</v>
      </c>
      <c r="AR168" s="16">
        <f>IF(($CB168-SUM($T168:AQ168))&gt;=$K168*0.7,$K168*0.7,($CB168-SUM($T168:AQ168)))</f>
        <v>0</v>
      </c>
      <c r="AS168" s="16">
        <f>IF(($CB168-SUM($T168:AR168))&gt;=$K168*0.7,$K168*0.7,($CB168-SUM($T168:AR168)))</f>
        <v>0</v>
      </c>
      <c r="AT168" s="16">
        <f>IF(($CB168-SUM($T168:AS168))&gt;=$K168*0.7,$K168*0.7,($CB168-SUM($T168:AS168)))</f>
        <v>0</v>
      </c>
      <c r="AU168" s="16">
        <f>IF(($CB168-SUM($T168:AT168))&gt;=$K168*0.7,$K168*0.7,($CB168-SUM($T168:AT168)))</f>
        <v>0</v>
      </c>
      <c r="AV168" s="16">
        <f>IF(($CB168-SUM($T168:AU168))&gt;=$K168*0.7,$K168*0.7,($CB168-SUM($T168:AU168)))</f>
        <v>0</v>
      </c>
      <c r="AW168" s="182">
        <f t="shared" si="18"/>
        <v>29360</v>
      </c>
      <c r="AX168" s="182">
        <f>IF(LinkRpt!B$4=LinkRpt!B$2,VLOOKUP(LinkRpt!$A164,Rpt,LinkRpt!B$2+1),"")</f>
        <v>29360</v>
      </c>
      <c r="AY168" s="182">
        <f>IF(LinkRpt!C$4=LinkRpt!C$2,VLOOKUP(LinkRpt!$A164,Rpt,LinkRpt!C$2+1),"")</f>
        <v>0</v>
      </c>
      <c r="AZ168" s="182">
        <f>IF(LinkRpt!D$4=LinkRpt!D$2,VLOOKUP(LinkRpt!$A164,Rpt,LinkRpt!D$2+1),"")</f>
        <v>0</v>
      </c>
      <c r="BA168" s="182" t="str">
        <f>IF(LinkRpt!E$4=LinkRpt!E$2,VLOOKUP(LinkRpt!$A164,Rpt,LinkRpt!E$2+1),"")</f>
        <v/>
      </c>
      <c r="BB168" s="182">
        <f>IF(LinkRpt!F$4=LinkRpt!F$2,VLOOKUP(LinkRpt!$A164,Rpt,LinkRpt!F$2+1),"")</f>
        <v>0</v>
      </c>
      <c r="BC168" s="182">
        <f>IF(LinkRpt!G$4=LinkRpt!G$2,VLOOKUP(LinkRpt!$A164,Rpt,LinkRpt!G$2+1),"")</f>
        <v>0</v>
      </c>
      <c r="BD168" s="182">
        <f>IF(LinkRpt!H$4=LinkRpt!H$2,VLOOKUP(LinkRpt!$A164,Rpt,LinkRpt!H$2+1),"")</f>
        <v>0</v>
      </c>
      <c r="BE168" s="182" t="str">
        <f>IF(LinkRpt!I$4=LinkRpt!I$2,VLOOKUP(LinkRpt!$A164,Rpt,LinkRpt!I$2+1),"")</f>
        <v/>
      </c>
      <c r="BF168" s="182" t="str">
        <f>IF(LinkRpt!J$4=LinkRpt!J$2,VLOOKUP(LinkRpt!$A164,Rpt,LinkRpt!J$2+1),"")</f>
        <v/>
      </c>
      <c r="BG168" s="182" t="str">
        <f>IF(LinkRpt!K$4=LinkRpt!K$2,VLOOKUP(LinkRpt!$A164,Rpt,LinkRpt!K$2+1),"")</f>
        <v/>
      </c>
      <c r="BH168" s="182" t="str">
        <f>IF(LinkRpt!L$4=LinkRpt!L$2,VLOOKUP(LinkRpt!$A164,Rpt,LinkRpt!L$2+1),"")</f>
        <v/>
      </c>
      <c r="BI168" s="182" t="str">
        <f>IF(LinkRpt!M$4=LinkRpt!M$2,VLOOKUP(LinkRpt!$A164,Rpt,LinkRpt!M$2+1),"")</f>
        <v/>
      </c>
      <c r="BJ168" s="182" t="str">
        <f>IF(LinkRpt!N$4=LinkRpt!N$2,VLOOKUP(LinkRpt!$A164,Rpt,LinkRpt!N$2+1),"")</f>
        <v/>
      </c>
      <c r="BK168" s="182" t="str">
        <f>IF(LinkRpt!O$4=LinkRpt!O$2,VLOOKUP(LinkRpt!$A164,Rpt,LinkRpt!O$2+1),"")</f>
        <v/>
      </c>
      <c r="BL168" s="182" t="str">
        <f>IF(LinkRpt!P$4=LinkRpt!P$2,VLOOKUP(LinkRpt!$A164,Rpt,LinkRpt!P$2+1),"")</f>
        <v/>
      </c>
      <c r="BM168" s="182" t="str">
        <f>IF(LinkRpt!Q$4=LinkRpt!Q$2,VLOOKUP(LinkRpt!$A164,Rpt,LinkRpt!Q$2+1),"")</f>
        <v/>
      </c>
      <c r="BN168" s="182" t="str">
        <f>IF(LinkRpt!R$4=LinkRpt!R$2,VLOOKUP(LinkRpt!$A164,Rpt,LinkRpt!R$2+1),"")</f>
        <v/>
      </c>
      <c r="BO168" s="182" t="str">
        <f>IF(LinkRpt!S$4=LinkRpt!S$2,VLOOKUP(LinkRpt!$A164,Rpt,LinkRpt!S$2+1),"")</f>
        <v/>
      </c>
      <c r="BP168" s="182" t="str">
        <f>IF(LinkRpt!T$4=LinkRpt!T$2,VLOOKUP(LinkRpt!$A164,Rpt,LinkRpt!T$2+1),"")</f>
        <v/>
      </c>
      <c r="BQ168" s="182" t="str">
        <f>IF(LinkRpt!U$4=LinkRpt!U$2,VLOOKUP(LinkRpt!$A164,Rpt,LinkRpt!U$2+1),"")</f>
        <v/>
      </c>
      <c r="BR168" s="182" t="str">
        <f>IF(LinkRpt!V$4=LinkRpt!V$2,VLOOKUP(LinkRpt!$A164,Rpt,LinkRpt!V$2+1),"")</f>
        <v/>
      </c>
      <c r="BS168" s="182" t="str">
        <f>IF(LinkRpt!W$4=LinkRpt!W$2,VLOOKUP(LinkRpt!$A164,Rpt,LinkRpt!W$2+1),"")</f>
        <v/>
      </c>
      <c r="BT168" s="182" t="str">
        <f>IF(LinkRpt!X$4=LinkRpt!X$2,VLOOKUP(LinkRpt!$A164,Rpt,LinkRpt!X$2+1),"")</f>
        <v/>
      </c>
      <c r="BU168" s="182" t="str">
        <f>IF(LinkRpt!Y$4=LinkRpt!Y$2,VLOOKUP(LinkRpt!$A164,Rpt,LinkRpt!Y$2+1),"")</f>
        <v/>
      </c>
      <c r="BV168" s="182" t="str">
        <f>IF(LinkRpt!Z$4=LinkRpt!Z$2,VLOOKUP(LinkRpt!$A164,Rpt,LinkRpt!Z$2+1),"")</f>
        <v/>
      </c>
      <c r="BW168" s="182" t="str">
        <f>IF(LinkRpt!AA$4=LinkRpt!AA$2,VLOOKUP(LinkRpt!$A164,Rpt,LinkRpt!AA$2+1),"")</f>
        <v/>
      </c>
      <c r="BX168" s="182" t="str">
        <f>IF(LinkRpt!AB$4=LinkRpt!AB$2,VLOOKUP(LinkRpt!$A164,Rpt,LinkRpt!AB$2+1),"")</f>
        <v/>
      </c>
      <c r="BY168" s="182" t="str">
        <f>IF(LinkRpt!AC$4=LinkRpt!AC$2,VLOOKUP(LinkRpt!$A164,Rpt,LinkRpt!AC$2+1),"")</f>
        <v/>
      </c>
      <c r="BZ168" s="182" t="str">
        <f>IF(LinkRpt!AD$4=LinkRpt!AD$2,VLOOKUP(LinkRpt!$A164,Rpt,LinkRpt!AD$2+1),"")</f>
        <v/>
      </c>
      <c r="CA168" s="182" t="str">
        <f>IF(LinkRpt!AE$4=LinkRpt!AE$2,VLOOKUP(LinkRpt!$A164,Rpt,LinkRpt!AE$2+1),"")</f>
        <v/>
      </c>
      <c r="CB168" s="182">
        <f t="shared" si="23"/>
        <v>29360</v>
      </c>
      <c r="CC168" s="15">
        <v>1500</v>
      </c>
      <c r="CD168" s="16">
        <v>1500</v>
      </c>
      <c r="CE168" s="15">
        <v>1000</v>
      </c>
      <c r="CF168" s="16">
        <v>1000</v>
      </c>
      <c r="CG168" s="15">
        <v>5000</v>
      </c>
      <c r="CH168" s="16">
        <v>5000</v>
      </c>
      <c r="CI168" s="15">
        <v>8000</v>
      </c>
      <c r="CJ168" s="16">
        <v>1500</v>
      </c>
      <c r="CK168" s="17"/>
      <c r="CL168" s="16"/>
      <c r="CM168" s="15"/>
      <c r="CN168" s="16"/>
      <c r="CO168" s="18">
        <v>4620</v>
      </c>
      <c r="CP168" s="16">
        <v>0</v>
      </c>
      <c r="CQ168" s="18">
        <v>4620</v>
      </c>
      <c r="CR168" s="16">
        <v>0</v>
      </c>
      <c r="CS168" s="18">
        <v>4620</v>
      </c>
      <c r="CT168" s="16">
        <v>0</v>
      </c>
      <c r="CU168" s="18">
        <v>4620</v>
      </c>
      <c r="CV168" s="16">
        <v>12500</v>
      </c>
      <c r="CW168" s="18">
        <v>4620</v>
      </c>
      <c r="CX168" s="16"/>
      <c r="CY168" s="18">
        <v>4620</v>
      </c>
      <c r="CZ168" s="16"/>
      <c r="DA168" s="18">
        <v>4620</v>
      </c>
      <c r="DB168" s="16"/>
      <c r="DC168" s="18">
        <v>4620</v>
      </c>
      <c r="DD168" s="16"/>
      <c r="DE168" s="18">
        <v>4620</v>
      </c>
      <c r="DF168" s="16">
        <v>7860</v>
      </c>
      <c r="DG168" s="17"/>
      <c r="DH168" s="16"/>
      <c r="DI168" s="17"/>
      <c r="DJ168" s="16"/>
      <c r="DK168" s="82"/>
      <c r="DL168" s="85"/>
      <c r="DM168" s="16"/>
      <c r="DN168" s="85"/>
      <c r="DO168" s="16"/>
      <c r="DP168" s="85"/>
      <c r="DQ168" s="16"/>
      <c r="DR168" s="85"/>
      <c r="DS168" s="16"/>
      <c r="DT168" s="85"/>
      <c r="DU168" s="16"/>
      <c r="DV168" s="85"/>
      <c r="DW168" s="16"/>
      <c r="DX168" s="85"/>
      <c r="DY168" s="16"/>
      <c r="DZ168" s="85"/>
      <c r="EA168" s="16"/>
      <c r="EB168" s="85"/>
      <c r="EC168" s="16"/>
      <c r="ED168" s="85"/>
      <c r="EE168" s="16"/>
      <c r="EF168" s="85"/>
      <c r="EG168" s="16"/>
      <c r="EH168" s="17"/>
      <c r="EI168" s="16"/>
      <c r="EJ168" s="19"/>
      <c r="EK168" s="17"/>
      <c r="EL168" s="16"/>
      <c r="EM168" s="17"/>
      <c r="EN168" s="16"/>
      <c r="EO168" s="17"/>
      <c r="EP168" s="16"/>
      <c r="EQ168" s="17"/>
      <c r="ER168" s="16"/>
      <c r="ES168" s="17"/>
      <c r="ET168" s="16"/>
      <c r="EU168" s="17"/>
      <c r="EV168" s="16"/>
      <c r="EW168" s="15"/>
      <c r="EX168" s="16"/>
      <c r="EY168" s="15"/>
      <c r="EZ168" s="16"/>
      <c r="FA168" s="15"/>
      <c r="FB168" s="16"/>
      <c r="FC168" s="15"/>
      <c r="FD168" s="16"/>
      <c r="FE168" s="15"/>
      <c r="FF168" s="16"/>
      <c r="FG168" s="15"/>
      <c r="FH168" s="16"/>
      <c r="FI168" s="20">
        <f t="shared" si="19"/>
        <v>57080</v>
      </c>
      <c r="FJ168" s="20">
        <f t="shared" si="20"/>
        <v>29360</v>
      </c>
      <c r="FK168" s="21">
        <f t="shared" si="21"/>
        <v>27720</v>
      </c>
      <c r="FL168" s="1" t="str">
        <f t="shared" si="24"/>
        <v/>
      </c>
    </row>
    <row r="169" spans="1:168" ht="25.5" customHeight="1">
      <c r="A169" s="239">
        <v>2200161</v>
      </c>
      <c r="B169" s="35" t="s">
        <v>824</v>
      </c>
      <c r="C169" s="239" t="s">
        <v>825</v>
      </c>
      <c r="D169" s="9" t="s">
        <v>1414</v>
      </c>
      <c r="E169" s="9" t="s">
        <v>1411</v>
      </c>
      <c r="F169" s="83" t="s">
        <v>826</v>
      </c>
      <c r="G169" s="145" t="s">
        <v>383</v>
      </c>
      <c r="H169" s="24" t="s">
        <v>1417</v>
      </c>
      <c r="I169" s="318"/>
      <c r="J169" s="24"/>
      <c r="K169" s="62">
        <v>6200</v>
      </c>
      <c r="L169" s="24" t="s">
        <v>1564</v>
      </c>
      <c r="M169" s="246">
        <f t="shared" si="17"/>
        <v>54560</v>
      </c>
      <c r="N169" s="14">
        <f t="shared" si="22"/>
        <v>4050</v>
      </c>
      <c r="O169" s="15">
        <v>1500</v>
      </c>
      <c r="P169" s="15">
        <v>1000</v>
      </c>
      <c r="Q169" s="15">
        <v>5000</v>
      </c>
      <c r="R169" s="15">
        <v>8000</v>
      </c>
      <c r="S169" s="182"/>
      <c r="T169" s="16">
        <v>1500</v>
      </c>
      <c r="U169" s="16">
        <v>1000</v>
      </c>
      <c r="V169" s="16">
        <v>5000</v>
      </c>
      <c r="W169" s="16">
        <v>8000</v>
      </c>
      <c r="X169" s="182"/>
      <c r="Y169" s="16">
        <f>IF(($CB169-SUM($T169:X169))&gt;=$K169*0.7,$K169*0.7,($CB169-SUM($T169:X169)))</f>
        <v>4340</v>
      </c>
      <c r="Z169" s="16">
        <f>IF(($CB169-SUM($T169:Y169))&gt;=$K169*0.7,$K169*0.7,($CB169-SUM($T169:Y169)))</f>
        <v>4340</v>
      </c>
      <c r="AA169" s="16">
        <f>IF(($CB169-SUM($T169:Z169))&gt;=$K169*0.7,$K169*0.7,($CB169-SUM($T169:Z169)))</f>
        <v>4340</v>
      </c>
      <c r="AB169" s="16">
        <f>IF(($CB169-SUM($T169:AA169))&gt;=$K169*0.7,$K169*0.7,($CB169-SUM($T169:AA169)))</f>
        <v>4340</v>
      </c>
      <c r="AC169" s="16">
        <f>IF(($CB169-SUM($T169:AB169))&gt;=$K169*0.7,$K169*0.7,($CB169-SUM($T169:AB169)))</f>
        <v>4340</v>
      </c>
      <c r="AD169" s="16">
        <f>IF(($CB169-SUM($T169:AC169))&gt;=$K169*0.7,$K169*0.7,($CB169-SUM($T169:AC169)))</f>
        <v>4340</v>
      </c>
      <c r="AE169" s="16">
        <f>IF(($CB169-SUM($T169:AD169))&gt;=$K169*0.7,$K169*0.7,($CB169-SUM($T169:AD169)))</f>
        <v>4340</v>
      </c>
      <c r="AF169" s="16">
        <f>IF(($CB169-SUM($T169:AE169))&gt;=$K169*0.7,$K169*0.7,($CB169-SUM($T169:AE169)))</f>
        <v>4340</v>
      </c>
      <c r="AG169" s="16">
        <f>IF(($CB169-SUM($T169:AF169))&gt;=$K169*0.7,$K169*0.7,($CB169-SUM($T169:AF169)))</f>
        <v>290</v>
      </c>
      <c r="AH169" s="16">
        <f>IF(($CB169-SUM($T169:AG169))&gt;=$K169*0.7,$K169*0.7,($CB169-SUM($T169:AG169)))</f>
        <v>0</v>
      </c>
      <c r="AI169" s="16">
        <f>IF(($CB169-SUM($T169:AH169))&gt;=$K169*0.7,$K169*0.7,($CB169-SUM($T169:AH169)))</f>
        <v>0</v>
      </c>
      <c r="AJ169" s="16">
        <f>IF(($CB169-SUM($T169:AI169))&gt;=$K169*0.7,$K169*0.7,($CB169-SUM($T169:AI169)))</f>
        <v>0</v>
      </c>
      <c r="AK169" s="16">
        <f>IF(($CB169-SUM($T169:AJ169))&gt;=$K169*0.7,$K169*0.7,($CB169-SUM($T169:AJ169)))</f>
        <v>0</v>
      </c>
      <c r="AL169" s="16">
        <f>IF(($CB169-SUM($T169:AK169))&gt;=$K169*0.7,$K169*0.7,($CB169-SUM($T169:AK169)))</f>
        <v>0</v>
      </c>
      <c r="AM169" s="16">
        <f>IF(($CB169-SUM($T169:AL169))&gt;=$K169*0.7,$K169*0.7,($CB169-SUM($T169:AL169)))</f>
        <v>0</v>
      </c>
      <c r="AN169" s="16">
        <f>IF(($CB169-SUM($T169:AM169))&gt;=$K169*0.7,$K169*0.7,($CB169-SUM($T169:AM169)))</f>
        <v>0</v>
      </c>
      <c r="AO169" s="16">
        <f>IF(($CB169-SUM($T169:AN169))&gt;=$K169*0.7,$K169*0.7,($CB169-SUM($T169:AN169)))</f>
        <v>0</v>
      </c>
      <c r="AP169" s="16">
        <f>IF(($CB169-SUM($T169:AO169))&gt;=$K169*0.7,$K169*0.7,($CB169-SUM($T169:AO169)))</f>
        <v>0</v>
      </c>
      <c r="AQ169" s="16">
        <f>IF(($CB169-SUM($T169:AP169))&gt;=$K169*0.7,$K169*0.7,($CB169-SUM($T169:AP169)))</f>
        <v>0</v>
      </c>
      <c r="AR169" s="16">
        <f>IF(($CB169-SUM($T169:AQ169))&gt;=$K169*0.7,$K169*0.7,($CB169-SUM($T169:AQ169)))</f>
        <v>0</v>
      </c>
      <c r="AS169" s="16">
        <f>IF(($CB169-SUM($T169:AR169))&gt;=$K169*0.7,$K169*0.7,($CB169-SUM($T169:AR169)))</f>
        <v>0</v>
      </c>
      <c r="AT169" s="16">
        <f>IF(($CB169-SUM($T169:AS169))&gt;=$K169*0.7,$K169*0.7,($CB169-SUM($T169:AS169)))</f>
        <v>0</v>
      </c>
      <c r="AU169" s="16">
        <f>IF(($CB169-SUM($T169:AT169))&gt;=$K169*0.7,$K169*0.7,($CB169-SUM($T169:AT169)))</f>
        <v>0</v>
      </c>
      <c r="AV169" s="16">
        <f>IF(($CB169-SUM($T169:AU169))&gt;=$K169*0.7,$K169*0.7,($CB169-SUM($T169:AU169)))</f>
        <v>0</v>
      </c>
      <c r="AW169" s="182">
        <f t="shared" si="18"/>
        <v>50510</v>
      </c>
      <c r="AX169" s="182">
        <f>IF(LinkRpt!B$4=LinkRpt!B$2,VLOOKUP(LinkRpt!$A165,Rpt,LinkRpt!B$2+1),"")</f>
        <v>50510</v>
      </c>
      <c r="AY169" s="182">
        <f>IF(LinkRpt!C$4=LinkRpt!C$2,VLOOKUP(LinkRpt!$A165,Rpt,LinkRpt!C$2+1),"")</f>
        <v>0</v>
      </c>
      <c r="AZ169" s="182">
        <f>IF(LinkRpt!D$4=LinkRpt!D$2,VLOOKUP(LinkRpt!$A165,Rpt,LinkRpt!D$2+1),"")</f>
        <v>0</v>
      </c>
      <c r="BA169" s="182" t="str">
        <f>IF(LinkRpt!E$4=LinkRpt!E$2,VLOOKUP(LinkRpt!$A165,Rpt,LinkRpt!E$2+1),"")</f>
        <v/>
      </c>
      <c r="BB169" s="182">
        <f>IF(LinkRpt!F$4=LinkRpt!F$2,VLOOKUP(LinkRpt!$A165,Rpt,LinkRpt!F$2+1),"")</f>
        <v>0</v>
      </c>
      <c r="BC169" s="182">
        <f>IF(LinkRpt!G$4=LinkRpt!G$2,VLOOKUP(LinkRpt!$A165,Rpt,LinkRpt!G$2+1),"")</f>
        <v>0</v>
      </c>
      <c r="BD169" s="182">
        <f>IF(LinkRpt!H$4=LinkRpt!H$2,VLOOKUP(LinkRpt!$A165,Rpt,LinkRpt!H$2+1),"")</f>
        <v>0</v>
      </c>
      <c r="BE169" s="182" t="str">
        <f>IF(LinkRpt!I$4=LinkRpt!I$2,VLOOKUP(LinkRpt!$A165,Rpt,LinkRpt!I$2+1),"")</f>
        <v/>
      </c>
      <c r="BF169" s="182" t="str">
        <f>IF(LinkRpt!J$4=LinkRpt!J$2,VLOOKUP(LinkRpt!$A165,Rpt,LinkRpt!J$2+1),"")</f>
        <v/>
      </c>
      <c r="BG169" s="182" t="str">
        <f>IF(LinkRpt!K$4=LinkRpt!K$2,VLOOKUP(LinkRpt!$A165,Rpt,LinkRpt!K$2+1),"")</f>
        <v/>
      </c>
      <c r="BH169" s="182" t="str">
        <f>IF(LinkRpt!L$4=LinkRpt!L$2,VLOOKUP(LinkRpt!$A165,Rpt,LinkRpt!L$2+1),"")</f>
        <v/>
      </c>
      <c r="BI169" s="182" t="str">
        <f>IF(LinkRpt!M$4=LinkRpt!M$2,VLOOKUP(LinkRpt!$A165,Rpt,LinkRpt!M$2+1),"")</f>
        <v/>
      </c>
      <c r="BJ169" s="182" t="str">
        <f>IF(LinkRpt!N$4=LinkRpt!N$2,VLOOKUP(LinkRpt!$A165,Rpt,LinkRpt!N$2+1),"")</f>
        <v/>
      </c>
      <c r="BK169" s="182" t="str">
        <f>IF(LinkRpt!O$4=LinkRpt!O$2,VLOOKUP(LinkRpt!$A165,Rpt,LinkRpt!O$2+1),"")</f>
        <v/>
      </c>
      <c r="BL169" s="182" t="str">
        <f>IF(LinkRpt!P$4=LinkRpt!P$2,VLOOKUP(LinkRpt!$A165,Rpt,LinkRpt!P$2+1),"")</f>
        <v/>
      </c>
      <c r="BM169" s="182" t="str">
        <f>IF(LinkRpt!Q$4=LinkRpt!Q$2,VLOOKUP(LinkRpt!$A165,Rpt,LinkRpt!Q$2+1),"")</f>
        <v/>
      </c>
      <c r="BN169" s="182" t="str">
        <f>IF(LinkRpt!R$4=LinkRpt!R$2,VLOOKUP(LinkRpt!$A165,Rpt,LinkRpt!R$2+1),"")</f>
        <v/>
      </c>
      <c r="BO169" s="182" t="str">
        <f>IF(LinkRpt!S$4=LinkRpt!S$2,VLOOKUP(LinkRpt!$A165,Rpt,LinkRpt!S$2+1),"")</f>
        <v/>
      </c>
      <c r="BP169" s="182" t="str">
        <f>IF(LinkRpt!T$4=LinkRpt!T$2,VLOOKUP(LinkRpt!$A165,Rpt,LinkRpt!T$2+1),"")</f>
        <v/>
      </c>
      <c r="BQ169" s="182" t="str">
        <f>IF(LinkRpt!U$4=LinkRpt!U$2,VLOOKUP(LinkRpt!$A165,Rpt,LinkRpt!U$2+1),"")</f>
        <v/>
      </c>
      <c r="BR169" s="182" t="str">
        <f>IF(LinkRpt!V$4=LinkRpt!V$2,VLOOKUP(LinkRpt!$A165,Rpt,LinkRpt!V$2+1),"")</f>
        <v/>
      </c>
      <c r="BS169" s="182" t="str">
        <f>IF(LinkRpt!W$4=LinkRpt!W$2,VLOOKUP(LinkRpt!$A165,Rpt,LinkRpt!W$2+1),"")</f>
        <v/>
      </c>
      <c r="BT169" s="182" t="str">
        <f>IF(LinkRpt!X$4=LinkRpt!X$2,VLOOKUP(LinkRpt!$A165,Rpt,LinkRpt!X$2+1),"")</f>
        <v/>
      </c>
      <c r="BU169" s="182" t="str">
        <f>IF(LinkRpt!Y$4=LinkRpt!Y$2,VLOOKUP(LinkRpt!$A165,Rpt,LinkRpt!Y$2+1),"")</f>
        <v/>
      </c>
      <c r="BV169" s="182" t="str">
        <f>IF(LinkRpt!Z$4=LinkRpt!Z$2,VLOOKUP(LinkRpt!$A165,Rpt,LinkRpt!Z$2+1),"")</f>
        <v/>
      </c>
      <c r="BW169" s="182" t="str">
        <f>IF(LinkRpt!AA$4=LinkRpt!AA$2,VLOOKUP(LinkRpt!$A165,Rpt,LinkRpt!AA$2+1),"")</f>
        <v/>
      </c>
      <c r="BX169" s="182" t="str">
        <f>IF(LinkRpt!AB$4=LinkRpt!AB$2,VLOOKUP(LinkRpt!$A165,Rpt,LinkRpt!AB$2+1),"")</f>
        <v/>
      </c>
      <c r="BY169" s="182" t="str">
        <f>IF(LinkRpt!AC$4=LinkRpt!AC$2,VLOOKUP(LinkRpt!$A165,Rpt,LinkRpt!AC$2+1),"")</f>
        <v/>
      </c>
      <c r="BZ169" s="182" t="str">
        <f>IF(LinkRpt!AD$4=LinkRpt!AD$2,VLOOKUP(LinkRpt!$A165,Rpt,LinkRpt!AD$2+1),"")</f>
        <v/>
      </c>
      <c r="CA169" s="182" t="str">
        <f>IF(LinkRpt!AE$4=LinkRpt!AE$2,VLOOKUP(LinkRpt!$A165,Rpt,LinkRpt!AE$2+1),"")</f>
        <v/>
      </c>
      <c r="CB169" s="182">
        <f t="shared" si="23"/>
        <v>50510</v>
      </c>
      <c r="CC169" s="15">
        <v>1500</v>
      </c>
      <c r="CD169" s="16">
        <v>1500</v>
      </c>
      <c r="CE169" s="15">
        <v>1000</v>
      </c>
      <c r="CF169" s="16">
        <v>1000</v>
      </c>
      <c r="CG169" s="15">
        <v>5000</v>
      </c>
      <c r="CH169" s="16">
        <v>5000</v>
      </c>
      <c r="CI169" s="15">
        <v>8000</v>
      </c>
      <c r="CJ169" s="16">
        <f>1500+0</f>
        <v>1500</v>
      </c>
      <c r="CK169" s="15"/>
      <c r="CL169" s="16"/>
      <c r="CM169" s="18">
        <v>4340</v>
      </c>
      <c r="CN169" s="16">
        <v>0</v>
      </c>
      <c r="CO169" s="18">
        <v>4340</v>
      </c>
      <c r="CP169" s="16">
        <v>0</v>
      </c>
      <c r="CQ169" s="18">
        <v>4340</v>
      </c>
      <c r="CR169" s="16">
        <v>19520</v>
      </c>
      <c r="CS169" s="18">
        <v>4340</v>
      </c>
      <c r="CT169" s="16">
        <v>4320</v>
      </c>
      <c r="CU169" s="18">
        <v>4340</v>
      </c>
      <c r="CV169" s="16">
        <v>4320</v>
      </c>
      <c r="CW169" s="18">
        <v>4340</v>
      </c>
      <c r="CX169" s="16"/>
      <c r="CY169" s="18">
        <v>4340</v>
      </c>
      <c r="CZ169" s="16">
        <f>4450+4450</f>
        <v>8900</v>
      </c>
      <c r="DA169" s="18">
        <v>4340</v>
      </c>
      <c r="DB169" s="16">
        <v>4450</v>
      </c>
      <c r="DC169" s="18">
        <v>4340</v>
      </c>
      <c r="DD169" s="16"/>
      <c r="DE169" s="85"/>
      <c r="DF169" s="16"/>
      <c r="DG169" s="85"/>
      <c r="DH169" s="16"/>
      <c r="DI169" s="85"/>
      <c r="DJ169" s="16"/>
      <c r="DK169" s="82"/>
      <c r="DL169" s="85"/>
      <c r="DM169" s="16"/>
      <c r="DN169" s="85"/>
      <c r="DO169" s="16"/>
      <c r="DP169" s="85"/>
      <c r="DQ169" s="16"/>
      <c r="DR169" s="85"/>
      <c r="DS169" s="16"/>
      <c r="DT169" s="85"/>
      <c r="DU169" s="16"/>
      <c r="DV169" s="85"/>
      <c r="DW169" s="16"/>
      <c r="DX169" s="85"/>
      <c r="DY169" s="16"/>
      <c r="DZ169" s="85"/>
      <c r="EA169" s="16"/>
      <c r="EB169" s="85"/>
      <c r="EC169" s="16"/>
      <c r="ED169" s="85"/>
      <c r="EE169" s="16"/>
      <c r="EF169" s="85"/>
      <c r="EG169" s="16"/>
      <c r="EH169" s="17"/>
      <c r="EI169" s="16"/>
      <c r="EJ169" s="19"/>
      <c r="EK169" s="17"/>
      <c r="EL169" s="16"/>
      <c r="EM169" s="17"/>
      <c r="EN169" s="16"/>
      <c r="EO169" s="17"/>
      <c r="EP169" s="16"/>
      <c r="EQ169" s="17"/>
      <c r="ER169" s="16"/>
      <c r="ES169" s="17"/>
      <c r="ET169" s="16"/>
      <c r="EU169" s="17"/>
      <c r="EV169" s="16"/>
      <c r="EW169" s="15"/>
      <c r="EX169" s="16"/>
      <c r="EY169" s="15"/>
      <c r="EZ169" s="16"/>
      <c r="FA169" s="15"/>
      <c r="FB169" s="16"/>
      <c r="FC169" s="15"/>
      <c r="FD169" s="16"/>
      <c r="FE169" s="15"/>
      <c r="FF169" s="16"/>
      <c r="FG169" s="15"/>
      <c r="FH169" s="16"/>
      <c r="FI169" s="20">
        <f t="shared" si="19"/>
        <v>54560</v>
      </c>
      <c r="FJ169" s="20">
        <f t="shared" si="20"/>
        <v>50510</v>
      </c>
      <c r="FK169" s="21">
        <f t="shared" si="21"/>
        <v>4050</v>
      </c>
      <c r="FL169" s="1" t="str">
        <f t="shared" si="24"/>
        <v/>
      </c>
    </row>
    <row r="170" spans="1:168" ht="25.5" customHeight="1">
      <c r="A170" s="239">
        <v>2200162</v>
      </c>
      <c r="B170" s="35" t="s">
        <v>827</v>
      </c>
      <c r="C170" s="239" t="s">
        <v>828</v>
      </c>
      <c r="D170" s="9" t="s">
        <v>1414</v>
      </c>
      <c r="E170" s="9" t="s">
        <v>1411</v>
      </c>
      <c r="F170" s="83" t="s">
        <v>829</v>
      </c>
      <c r="G170" s="22"/>
      <c r="H170" s="13" t="s">
        <v>1558</v>
      </c>
      <c r="I170" s="318"/>
      <c r="J170" s="84"/>
      <c r="K170" s="62">
        <v>4600</v>
      </c>
      <c r="L170" s="84" t="s">
        <v>1564</v>
      </c>
      <c r="M170" s="246">
        <f t="shared" si="17"/>
        <v>44480</v>
      </c>
      <c r="N170" s="14">
        <f t="shared" si="22"/>
        <v>3220</v>
      </c>
      <c r="O170" s="15">
        <v>1500</v>
      </c>
      <c r="P170" s="15">
        <v>1000</v>
      </c>
      <c r="Q170" s="15">
        <v>5000</v>
      </c>
      <c r="R170" s="15">
        <v>8000</v>
      </c>
      <c r="S170" s="182"/>
      <c r="T170" s="16">
        <v>1500</v>
      </c>
      <c r="U170" s="16">
        <v>1000</v>
      </c>
      <c r="V170" s="16">
        <v>5000</v>
      </c>
      <c r="W170" s="16">
        <v>8000</v>
      </c>
      <c r="X170" s="182"/>
      <c r="Y170" s="16">
        <f>IF(($CB170-SUM($T170:X170))&gt;=$K170*0.7,$K170*0.7,($CB170-SUM($T170:X170)))</f>
        <v>3220</v>
      </c>
      <c r="Z170" s="16">
        <f>IF(($CB170-SUM($T170:Y170))&gt;=$K170*0.7,$K170*0.7,($CB170-SUM($T170:Y170)))</f>
        <v>3220</v>
      </c>
      <c r="AA170" s="16">
        <f>IF(($CB170-SUM($T170:Z170))&gt;=$K170*0.7,$K170*0.7,($CB170-SUM($T170:Z170)))</f>
        <v>3220</v>
      </c>
      <c r="AB170" s="16">
        <f>IF(($CB170-SUM($T170:AA170))&gt;=$K170*0.7,$K170*0.7,($CB170-SUM($T170:AA170)))</f>
        <v>3220</v>
      </c>
      <c r="AC170" s="16">
        <f>IF(($CB170-SUM($T170:AB170))&gt;=$K170*0.7,$K170*0.7,($CB170-SUM($T170:AB170)))</f>
        <v>3220</v>
      </c>
      <c r="AD170" s="16">
        <f>IF(($CB170-SUM($T170:AC170))&gt;=$K170*0.7,$K170*0.7,($CB170-SUM($T170:AC170)))</f>
        <v>3220</v>
      </c>
      <c r="AE170" s="16">
        <f>IF(($CB170-SUM($T170:AD170))&gt;=$K170*0.7,$K170*0.7,($CB170-SUM($T170:AD170)))</f>
        <v>3220</v>
      </c>
      <c r="AF170" s="16">
        <f>IF(($CB170-SUM($T170:AE170))&gt;=$K170*0.7,$K170*0.7,($CB170-SUM($T170:AE170)))</f>
        <v>3220</v>
      </c>
      <c r="AG170" s="16">
        <f>IF(($CB170-SUM($T170:AF170))&gt;=$K170*0.7,$K170*0.7,($CB170-SUM($T170:AF170)))</f>
        <v>0</v>
      </c>
      <c r="AH170" s="16">
        <f>IF(($CB170-SUM($T170:AG170))&gt;=$K170*0.7,$K170*0.7,($CB170-SUM($T170:AG170)))</f>
        <v>0</v>
      </c>
      <c r="AI170" s="16">
        <f>IF(($CB170-SUM($T170:AH170))&gt;=$K170*0.7,$K170*0.7,($CB170-SUM($T170:AH170)))</f>
        <v>0</v>
      </c>
      <c r="AJ170" s="16">
        <f>IF(($CB170-SUM($T170:AI170))&gt;=$K170*0.7,$K170*0.7,($CB170-SUM($T170:AI170)))</f>
        <v>0</v>
      </c>
      <c r="AK170" s="16">
        <f>IF(($CB170-SUM($T170:AJ170))&gt;=$K170*0.7,$K170*0.7,($CB170-SUM($T170:AJ170)))</f>
        <v>0</v>
      </c>
      <c r="AL170" s="16">
        <f>IF(($CB170-SUM($T170:AK170))&gt;=$K170*0.7,$K170*0.7,($CB170-SUM($T170:AK170)))</f>
        <v>0</v>
      </c>
      <c r="AM170" s="16">
        <f>IF(($CB170-SUM($T170:AL170))&gt;=$K170*0.7,$K170*0.7,($CB170-SUM($T170:AL170)))</f>
        <v>0</v>
      </c>
      <c r="AN170" s="16">
        <f>IF(($CB170-SUM($T170:AM170))&gt;=$K170*0.7,$K170*0.7,($CB170-SUM($T170:AM170)))</f>
        <v>0</v>
      </c>
      <c r="AO170" s="16">
        <f>IF(($CB170-SUM($T170:AN170))&gt;=$K170*0.7,$K170*0.7,($CB170-SUM($T170:AN170)))</f>
        <v>0</v>
      </c>
      <c r="AP170" s="16">
        <f>IF(($CB170-SUM($T170:AO170))&gt;=$K170*0.7,$K170*0.7,($CB170-SUM($T170:AO170)))</f>
        <v>0</v>
      </c>
      <c r="AQ170" s="16">
        <f>IF(($CB170-SUM($T170:AP170))&gt;=$K170*0.7,$K170*0.7,($CB170-SUM($T170:AP170)))</f>
        <v>0</v>
      </c>
      <c r="AR170" s="16">
        <f>IF(($CB170-SUM($T170:AQ170))&gt;=$K170*0.7,$K170*0.7,($CB170-SUM($T170:AQ170)))</f>
        <v>0</v>
      </c>
      <c r="AS170" s="16">
        <f>IF(($CB170-SUM($T170:AR170))&gt;=$K170*0.7,$K170*0.7,($CB170-SUM($T170:AR170)))</f>
        <v>0</v>
      </c>
      <c r="AT170" s="16">
        <f>IF(($CB170-SUM($T170:AS170))&gt;=$K170*0.7,$K170*0.7,($CB170-SUM($T170:AS170)))</f>
        <v>0</v>
      </c>
      <c r="AU170" s="16">
        <f>IF(($CB170-SUM($T170:AT170))&gt;=$K170*0.7,$K170*0.7,($CB170-SUM($T170:AT170)))</f>
        <v>0</v>
      </c>
      <c r="AV170" s="16">
        <f>IF(($CB170-SUM($T170:AU170))&gt;=$K170*0.7,$K170*0.7,($CB170-SUM($T170:AU170)))</f>
        <v>0</v>
      </c>
      <c r="AW170" s="182">
        <f t="shared" si="18"/>
        <v>41260</v>
      </c>
      <c r="AX170" s="182">
        <f>IF(LinkRpt!B$4=LinkRpt!B$2,VLOOKUP(LinkRpt!$A166,Rpt,LinkRpt!B$2+1),"")</f>
        <v>41260</v>
      </c>
      <c r="AY170" s="182">
        <f>IF(LinkRpt!C$4=LinkRpt!C$2,VLOOKUP(LinkRpt!$A166,Rpt,LinkRpt!C$2+1),"")</f>
        <v>0</v>
      </c>
      <c r="AZ170" s="182">
        <f>IF(LinkRpt!D$4=LinkRpt!D$2,VLOOKUP(LinkRpt!$A166,Rpt,LinkRpt!D$2+1),"")</f>
        <v>0</v>
      </c>
      <c r="BA170" s="182" t="str">
        <f>IF(LinkRpt!E$4=LinkRpt!E$2,VLOOKUP(LinkRpt!$A166,Rpt,LinkRpt!E$2+1),"")</f>
        <v/>
      </c>
      <c r="BB170" s="182">
        <f>IF(LinkRpt!F$4=LinkRpt!F$2,VLOOKUP(LinkRpt!$A166,Rpt,LinkRpt!F$2+1),"")</f>
        <v>0</v>
      </c>
      <c r="BC170" s="182">
        <f>IF(LinkRpt!G$4=LinkRpt!G$2,VLOOKUP(LinkRpt!$A166,Rpt,LinkRpt!G$2+1),"")</f>
        <v>0</v>
      </c>
      <c r="BD170" s="182">
        <f>IF(LinkRpt!H$4=LinkRpt!H$2,VLOOKUP(LinkRpt!$A166,Rpt,LinkRpt!H$2+1),"")</f>
        <v>0</v>
      </c>
      <c r="BE170" s="182" t="str">
        <f>IF(LinkRpt!I$4=LinkRpt!I$2,VLOOKUP(LinkRpt!$A166,Rpt,LinkRpt!I$2+1),"")</f>
        <v/>
      </c>
      <c r="BF170" s="182" t="str">
        <f>IF(LinkRpt!J$4=LinkRpt!J$2,VLOOKUP(LinkRpt!$A166,Rpt,LinkRpt!J$2+1),"")</f>
        <v/>
      </c>
      <c r="BG170" s="182" t="str">
        <f>IF(LinkRpt!K$4=LinkRpt!K$2,VLOOKUP(LinkRpt!$A166,Rpt,LinkRpt!K$2+1),"")</f>
        <v/>
      </c>
      <c r="BH170" s="182" t="str">
        <f>IF(LinkRpt!L$4=LinkRpt!L$2,VLOOKUP(LinkRpt!$A166,Rpt,LinkRpt!L$2+1),"")</f>
        <v/>
      </c>
      <c r="BI170" s="182" t="str">
        <f>IF(LinkRpt!M$4=LinkRpt!M$2,VLOOKUP(LinkRpt!$A166,Rpt,LinkRpt!M$2+1),"")</f>
        <v/>
      </c>
      <c r="BJ170" s="182" t="str">
        <f>IF(LinkRpt!N$4=LinkRpt!N$2,VLOOKUP(LinkRpt!$A166,Rpt,LinkRpt!N$2+1),"")</f>
        <v/>
      </c>
      <c r="BK170" s="182" t="str">
        <f>IF(LinkRpt!O$4=LinkRpt!O$2,VLOOKUP(LinkRpt!$A166,Rpt,LinkRpt!O$2+1),"")</f>
        <v/>
      </c>
      <c r="BL170" s="182" t="str">
        <f>IF(LinkRpt!P$4=LinkRpt!P$2,VLOOKUP(LinkRpt!$A166,Rpt,LinkRpt!P$2+1),"")</f>
        <v/>
      </c>
      <c r="BM170" s="182" t="str">
        <f>IF(LinkRpt!Q$4=LinkRpt!Q$2,VLOOKUP(LinkRpt!$A166,Rpt,LinkRpt!Q$2+1),"")</f>
        <v/>
      </c>
      <c r="BN170" s="182" t="str">
        <f>IF(LinkRpt!R$4=LinkRpt!R$2,VLOOKUP(LinkRpt!$A166,Rpt,LinkRpt!R$2+1),"")</f>
        <v/>
      </c>
      <c r="BO170" s="182" t="str">
        <f>IF(LinkRpt!S$4=LinkRpt!S$2,VLOOKUP(LinkRpt!$A166,Rpt,LinkRpt!S$2+1),"")</f>
        <v/>
      </c>
      <c r="BP170" s="182" t="str">
        <f>IF(LinkRpt!T$4=LinkRpt!T$2,VLOOKUP(LinkRpt!$A166,Rpt,LinkRpt!T$2+1),"")</f>
        <v/>
      </c>
      <c r="BQ170" s="182" t="str">
        <f>IF(LinkRpt!U$4=LinkRpt!U$2,VLOOKUP(LinkRpt!$A166,Rpt,LinkRpt!U$2+1),"")</f>
        <v/>
      </c>
      <c r="BR170" s="182" t="str">
        <f>IF(LinkRpt!V$4=LinkRpt!V$2,VLOOKUP(LinkRpt!$A166,Rpt,LinkRpt!V$2+1),"")</f>
        <v/>
      </c>
      <c r="BS170" s="182" t="str">
        <f>IF(LinkRpt!W$4=LinkRpt!W$2,VLOOKUP(LinkRpt!$A166,Rpt,LinkRpt!W$2+1),"")</f>
        <v/>
      </c>
      <c r="BT170" s="182" t="str">
        <f>IF(LinkRpt!X$4=LinkRpt!X$2,VLOOKUP(LinkRpt!$A166,Rpt,LinkRpt!X$2+1),"")</f>
        <v/>
      </c>
      <c r="BU170" s="182" t="str">
        <f>IF(LinkRpt!Y$4=LinkRpt!Y$2,VLOOKUP(LinkRpt!$A166,Rpt,LinkRpt!Y$2+1),"")</f>
        <v/>
      </c>
      <c r="BV170" s="182" t="str">
        <f>IF(LinkRpt!Z$4=LinkRpt!Z$2,VLOOKUP(LinkRpt!$A166,Rpt,LinkRpt!Z$2+1),"")</f>
        <v/>
      </c>
      <c r="BW170" s="182" t="str">
        <f>IF(LinkRpt!AA$4=LinkRpt!AA$2,VLOOKUP(LinkRpt!$A166,Rpt,LinkRpt!AA$2+1),"")</f>
        <v/>
      </c>
      <c r="BX170" s="182" t="str">
        <f>IF(LinkRpt!AB$4=LinkRpt!AB$2,VLOOKUP(LinkRpt!$A166,Rpt,LinkRpt!AB$2+1),"")</f>
        <v/>
      </c>
      <c r="BY170" s="182" t="str">
        <f>IF(LinkRpt!AC$4=LinkRpt!AC$2,VLOOKUP(LinkRpt!$A166,Rpt,LinkRpt!AC$2+1),"")</f>
        <v/>
      </c>
      <c r="BZ170" s="182" t="str">
        <f>IF(LinkRpt!AD$4=LinkRpt!AD$2,VLOOKUP(LinkRpt!$A166,Rpt,LinkRpt!AD$2+1),"")</f>
        <v/>
      </c>
      <c r="CA170" s="182" t="str">
        <f>IF(LinkRpt!AE$4=LinkRpt!AE$2,VLOOKUP(LinkRpt!$A166,Rpt,LinkRpt!AE$2+1),"")</f>
        <v/>
      </c>
      <c r="CB170" s="182">
        <f t="shared" si="23"/>
        <v>41260</v>
      </c>
      <c r="CC170" s="15">
        <v>1500</v>
      </c>
      <c r="CD170" s="16">
        <v>1500</v>
      </c>
      <c r="CE170" s="15">
        <v>1000</v>
      </c>
      <c r="CF170" s="16">
        <v>1000</v>
      </c>
      <c r="CG170" s="15">
        <v>5000</v>
      </c>
      <c r="CH170" s="16">
        <v>5000</v>
      </c>
      <c r="CI170" s="15">
        <v>8000</v>
      </c>
      <c r="CJ170" s="16">
        <v>1500</v>
      </c>
      <c r="CK170" s="15"/>
      <c r="CL170" s="16"/>
      <c r="CM170" s="18">
        <v>3220</v>
      </c>
      <c r="CN170" s="16">
        <v>11120</v>
      </c>
      <c r="CO170" s="18">
        <v>3220</v>
      </c>
      <c r="CP170" s="16">
        <v>1820</v>
      </c>
      <c r="CQ170" s="18">
        <v>3220</v>
      </c>
      <c r="CR170" s="16">
        <v>3220</v>
      </c>
      <c r="CS170" s="18">
        <v>3220</v>
      </c>
      <c r="CT170" s="16">
        <v>3220</v>
      </c>
      <c r="CU170" s="18">
        <v>3220</v>
      </c>
      <c r="CV170" s="16">
        <v>3220</v>
      </c>
      <c r="CW170" s="18">
        <v>3220</v>
      </c>
      <c r="CX170" s="16">
        <v>3220</v>
      </c>
      <c r="CY170" s="18">
        <v>3220</v>
      </c>
      <c r="CZ170" s="16"/>
      <c r="DA170" s="18">
        <v>3220</v>
      </c>
      <c r="DB170" s="16">
        <v>3220</v>
      </c>
      <c r="DC170" s="18">
        <v>3220</v>
      </c>
      <c r="DD170" s="16">
        <v>3220</v>
      </c>
      <c r="DE170" s="85"/>
      <c r="DF170" s="16"/>
      <c r="DG170" s="85"/>
      <c r="DH170" s="16"/>
      <c r="DI170" s="85"/>
      <c r="DJ170" s="16"/>
      <c r="DK170" s="82"/>
      <c r="DL170" s="85"/>
      <c r="DM170" s="16"/>
      <c r="DN170" s="85"/>
      <c r="DO170" s="16"/>
      <c r="DP170" s="85"/>
      <c r="DQ170" s="16"/>
      <c r="DR170" s="85"/>
      <c r="DS170" s="16"/>
      <c r="DT170" s="85"/>
      <c r="DU170" s="16"/>
      <c r="DV170" s="85"/>
      <c r="DW170" s="16"/>
      <c r="DX170" s="85"/>
      <c r="DY170" s="16"/>
      <c r="DZ170" s="85"/>
      <c r="EA170" s="16"/>
      <c r="EB170" s="85"/>
      <c r="EC170" s="16"/>
      <c r="ED170" s="85"/>
      <c r="EE170" s="16"/>
      <c r="EF170" s="85"/>
      <c r="EG170" s="16"/>
      <c r="EH170" s="17"/>
      <c r="EI170" s="16"/>
      <c r="EJ170" s="19"/>
      <c r="EK170" s="17"/>
      <c r="EL170" s="16"/>
      <c r="EM170" s="17"/>
      <c r="EN170" s="16"/>
      <c r="EO170" s="17"/>
      <c r="EP170" s="16"/>
      <c r="EQ170" s="17"/>
      <c r="ER170" s="16"/>
      <c r="ES170" s="17"/>
      <c r="ET170" s="16"/>
      <c r="EU170" s="17"/>
      <c r="EV170" s="16"/>
      <c r="EW170" s="15"/>
      <c r="EX170" s="16"/>
      <c r="EY170" s="15"/>
      <c r="EZ170" s="16"/>
      <c r="FA170" s="15"/>
      <c r="FB170" s="16"/>
      <c r="FC170" s="15"/>
      <c r="FD170" s="16"/>
      <c r="FE170" s="15"/>
      <c r="FF170" s="16"/>
      <c r="FG170" s="15"/>
      <c r="FH170" s="16"/>
      <c r="FI170" s="20">
        <f t="shared" si="19"/>
        <v>44480</v>
      </c>
      <c r="FJ170" s="20">
        <f t="shared" si="20"/>
        <v>41260</v>
      </c>
      <c r="FK170" s="21">
        <f t="shared" si="21"/>
        <v>3220</v>
      </c>
      <c r="FL170" s="1" t="str">
        <f t="shared" si="24"/>
        <v/>
      </c>
    </row>
    <row r="171" spans="1:168" ht="25.5" customHeight="1">
      <c r="A171" s="239">
        <v>2200163</v>
      </c>
      <c r="B171" s="35" t="s">
        <v>830</v>
      </c>
      <c r="C171" s="239" t="s">
        <v>831</v>
      </c>
      <c r="D171" s="9" t="s">
        <v>1414</v>
      </c>
      <c r="E171" s="9" t="s">
        <v>1411</v>
      </c>
      <c r="F171" s="83" t="s">
        <v>832</v>
      </c>
      <c r="G171" s="150" t="s">
        <v>383</v>
      </c>
      <c r="H171" s="24" t="s">
        <v>1417</v>
      </c>
      <c r="I171" s="318"/>
      <c r="J171" s="24"/>
      <c r="K171" s="62">
        <v>6200</v>
      </c>
      <c r="L171" s="24" t="s">
        <v>1564</v>
      </c>
      <c r="M171" s="246">
        <f t="shared" si="17"/>
        <v>54560</v>
      </c>
      <c r="N171" s="14">
        <f t="shared" si="22"/>
        <v>15560</v>
      </c>
      <c r="O171" s="15">
        <v>1500</v>
      </c>
      <c r="P171" s="15">
        <v>1000</v>
      </c>
      <c r="Q171" s="15">
        <v>5000</v>
      </c>
      <c r="R171" s="15">
        <v>8000</v>
      </c>
      <c r="S171" s="182"/>
      <c r="T171" s="16">
        <v>1500</v>
      </c>
      <c r="U171" s="16">
        <v>1000</v>
      </c>
      <c r="V171" s="16">
        <v>5000</v>
      </c>
      <c r="W171" s="16">
        <v>8000</v>
      </c>
      <c r="X171" s="182"/>
      <c r="Y171" s="16">
        <f>IF(($CB171-SUM($T171:X171))&gt;=$K171*0.7,$K171*0.7,($CB171-SUM($T171:X171)))</f>
        <v>4340</v>
      </c>
      <c r="Z171" s="16">
        <f>IF(($CB171-SUM($T171:Y171))&gt;=$K171*0.7,$K171*0.7,($CB171-SUM($T171:Y171)))</f>
        <v>4340</v>
      </c>
      <c r="AA171" s="16">
        <f>IF(($CB171-SUM($T171:Z171))&gt;=$K171*0.7,$K171*0.7,($CB171-SUM($T171:Z171)))</f>
        <v>4340</v>
      </c>
      <c r="AB171" s="16">
        <f>IF(($CB171-SUM($T171:AA171))&gt;=$K171*0.7,$K171*0.7,($CB171-SUM($T171:AA171)))</f>
        <v>4340</v>
      </c>
      <c r="AC171" s="16">
        <f>IF(($CB171-SUM($T171:AB171))&gt;=$K171*0.7,$K171*0.7,($CB171-SUM($T171:AB171)))</f>
        <v>4340</v>
      </c>
      <c r="AD171" s="16">
        <f>IF(($CB171-SUM($T171:AC171))&gt;=$K171*0.7,$K171*0.7,($CB171-SUM($T171:AC171)))</f>
        <v>1800</v>
      </c>
      <c r="AE171" s="16">
        <f>IF(($CB171-SUM($T171:AD171))&gt;=$K171*0.7,$K171*0.7,($CB171-SUM($T171:AD171)))</f>
        <v>0</v>
      </c>
      <c r="AF171" s="16">
        <f>IF(($CB171-SUM($T171:AE171))&gt;=$K171*0.7,$K171*0.7,($CB171-SUM($T171:AE171)))</f>
        <v>0</v>
      </c>
      <c r="AG171" s="16">
        <f>IF(($CB171-SUM($T171:AF171))&gt;=$K171*0.7,$K171*0.7,($CB171-SUM($T171:AF171)))</f>
        <v>0</v>
      </c>
      <c r="AH171" s="16">
        <f>IF(($CB171-SUM($T171:AG171))&gt;=$K171*0.7,$K171*0.7,($CB171-SUM($T171:AG171)))</f>
        <v>0</v>
      </c>
      <c r="AI171" s="16">
        <f>IF(($CB171-SUM($T171:AH171))&gt;=$K171*0.7,$K171*0.7,($CB171-SUM($T171:AH171)))</f>
        <v>0</v>
      </c>
      <c r="AJ171" s="16">
        <f>IF(($CB171-SUM($T171:AI171))&gt;=$K171*0.7,$K171*0.7,($CB171-SUM($T171:AI171)))</f>
        <v>0</v>
      </c>
      <c r="AK171" s="16">
        <f>IF(($CB171-SUM($T171:AJ171))&gt;=$K171*0.7,$K171*0.7,($CB171-SUM($T171:AJ171)))</f>
        <v>0</v>
      </c>
      <c r="AL171" s="16">
        <f>IF(($CB171-SUM($T171:AK171))&gt;=$K171*0.7,$K171*0.7,($CB171-SUM($T171:AK171)))</f>
        <v>0</v>
      </c>
      <c r="AM171" s="16">
        <f>IF(($CB171-SUM($T171:AL171))&gt;=$K171*0.7,$K171*0.7,($CB171-SUM($T171:AL171)))</f>
        <v>0</v>
      </c>
      <c r="AN171" s="16">
        <f>IF(($CB171-SUM($T171:AM171))&gt;=$K171*0.7,$K171*0.7,($CB171-SUM($T171:AM171)))</f>
        <v>0</v>
      </c>
      <c r="AO171" s="16">
        <f>IF(($CB171-SUM($T171:AN171))&gt;=$K171*0.7,$K171*0.7,($CB171-SUM($T171:AN171)))</f>
        <v>0</v>
      </c>
      <c r="AP171" s="16">
        <f>IF(($CB171-SUM($T171:AO171))&gt;=$K171*0.7,$K171*0.7,($CB171-SUM($T171:AO171)))</f>
        <v>0</v>
      </c>
      <c r="AQ171" s="16">
        <f>IF(($CB171-SUM($T171:AP171))&gt;=$K171*0.7,$K171*0.7,($CB171-SUM($T171:AP171)))</f>
        <v>0</v>
      </c>
      <c r="AR171" s="16">
        <f>IF(($CB171-SUM($T171:AQ171))&gt;=$K171*0.7,$K171*0.7,($CB171-SUM($T171:AQ171)))</f>
        <v>0</v>
      </c>
      <c r="AS171" s="16">
        <f>IF(($CB171-SUM($T171:AR171))&gt;=$K171*0.7,$K171*0.7,($CB171-SUM($T171:AR171)))</f>
        <v>0</v>
      </c>
      <c r="AT171" s="16">
        <f>IF(($CB171-SUM($T171:AS171))&gt;=$K171*0.7,$K171*0.7,($CB171-SUM($T171:AS171)))</f>
        <v>0</v>
      </c>
      <c r="AU171" s="16">
        <f>IF(($CB171-SUM($T171:AT171))&gt;=$K171*0.7,$K171*0.7,($CB171-SUM($T171:AT171)))</f>
        <v>0</v>
      </c>
      <c r="AV171" s="16">
        <f>IF(($CB171-SUM($T171:AU171))&gt;=$K171*0.7,$K171*0.7,($CB171-SUM($T171:AU171)))</f>
        <v>0</v>
      </c>
      <c r="AW171" s="182">
        <f t="shared" si="18"/>
        <v>39000</v>
      </c>
      <c r="AX171" s="182">
        <f>IF(LinkRpt!B$4=LinkRpt!B$2,VLOOKUP(LinkRpt!$A167,Rpt,LinkRpt!B$2+1),"")</f>
        <v>39000</v>
      </c>
      <c r="AY171" s="182">
        <f>IF(LinkRpt!C$4=LinkRpt!C$2,VLOOKUP(LinkRpt!$A167,Rpt,LinkRpt!C$2+1),"")</f>
        <v>0</v>
      </c>
      <c r="AZ171" s="182">
        <f>IF(LinkRpt!D$4=LinkRpt!D$2,VLOOKUP(LinkRpt!$A167,Rpt,LinkRpt!D$2+1),"")</f>
        <v>0</v>
      </c>
      <c r="BA171" s="182" t="str">
        <f>IF(LinkRpt!E$4=LinkRpt!E$2,VLOOKUP(LinkRpt!$A167,Rpt,LinkRpt!E$2+1),"")</f>
        <v/>
      </c>
      <c r="BB171" s="182">
        <f>IF(LinkRpt!F$4=LinkRpt!F$2,VLOOKUP(LinkRpt!$A167,Rpt,LinkRpt!F$2+1),"")</f>
        <v>0</v>
      </c>
      <c r="BC171" s="182">
        <f>IF(LinkRpt!G$4=LinkRpt!G$2,VLOOKUP(LinkRpt!$A167,Rpt,LinkRpt!G$2+1),"")</f>
        <v>0</v>
      </c>
      <c r="BD171" s="182">
        <f>IF(LinkRpt!H$4=LinkRpt!H$2,VLOOKUP(LinkRpt!$A167,Rpt,LinkRpt!H$2+1),"")</f>
        <v>0</v>
      </c>
      <c r="BE171" s="182" t="str">
        <f>IF(LinkRpt!I$4=LinkRpt!I$2,VLOOKUP(LinkRpt!$A167,Rpt,LinkRpt!I$2+1),"")</f>
        <v/>
      </c>
      <c r="BF171" s="182" t="str">
        <f>IF(LinkRpt!J$4=LinkRpt!J$2,VLOOKUP(LinkRpt!$A167,Rpt,LinkRpt!J$2+1),"")</f>
        <v/>
      </c>
      <c r="BG171" s="182" t="str">
        <f>IF(LinkRpt!K$4=LinkRpt!K$2,VLOOKUP(LinkRpt!$A167,Rpt,LinkRpt!K$2+1),"")</f>
        <v/>
      </c>
      <c r="BH171" s="182" t="str">
        <f>IF(LinkRpt!L$4=LinkRpt!L$2,VLOOKUP(LinkRpt!$A167,Rpt,LinkRpt!L$2+1),"")</f>
        <v/>
      </c>
      <c r="BI171" s="182" t="str">
        <f>IF(LinkRpt!M$4=LinkRpt!M$2,VLOOKUP(LinkRpt!$A167,Rpt,LinkRpt!M$2+1),"")</f>
        <v/>
      </c>
      <c r="BJ171" s="182" t="str">
        <f>IF(LinkRpt!N$4=LinkRpt!N$2,VLOOKUP(LinkRpt!$A167,Rpt,LinkRpt!N$2+1),"")</f>
        <v/>
      </c>
      <c r="BK171" s="182" t="str">
        <f>IF(LinkRpt!O$4=LinkRpt!O$2,VLOOKUP(LinkRpt!$A167,Rpt,LinkRpt!O$2+1),"")</f>
        <v/>
      </c>
      <c r="BL171" s="182" t="str">
        <f>IF(LinkRpt!P$4=LinkRpt!P$2,VLOOKUP(LinkRpt!$A167,Rpt,LinkRpt!P$2+1),"")</f>
        <v/>
      </c>
      <c r="BM171" s="182" t="str">
        <f>IF(LinkRpt!Q$4=LinkRpt!Q$2,VLOOKUP(LinkRpt!$A167,Rpt,LinkRpt!Q$2+1),"")</f>
        <v/>
      </c>
      <c r="BN171" s="182" t="str">
        <f>IF(LinkRpt!R$4=LinkRpt!R$2,VLOOKUP(LinkRpt!$A167,Rpt,LinkRpt!R$2+1),"")</f>
        <v/>
      </c>
      <c r="BO171" s="182" t="str">
        <f>IF(LinkRpt!S$4=LinkRpt!S$2,VLOOKUP(LinkRpt!$A167,Rpt,LinkRpt!S$2+1),"")</f>
        <v/>
      </c>
      <c r="BP171" s="182" t="str">
        <f>IF(LinkRpt!T$4=LinkRpt!T$2,VLOOKUP(LinkRpt!$A167,Rpt,LinkRpt!T$2+1),"")</f>
        <v/>
      </c>
      <c r="BQ171" s="182" t="str">
        <f>IF(LinkRpt!U$4=LinkRpt!U$2,VLOOKUP(LinkRpt!$A167,Rpt,LinkRpt!U$2+1),"")</f>
        <v/>
      </c>
      <c r="BR171" s="182" t="str">
        <f>IF(LinkRpt!V$4=LinkRpt!V$2,VLOOKUP(LinkRpt!$A167,Rpt,LinkRpt!V$2+1),"")</f>
        <v/>
      </c>
      <c r="BS171" s="182" t="str">
        <f>IF(LinkRpt!W$4=LinkRpt!W$2,VLOOKUP(LinkRpt!$A167,Rpt,LinkRpt!W$2+1),"")</f>
        <v/>
      </c>
      <c r="BT171" s="182" t="str">
        <f>IF(LinkRpt!X$4=LinkRpt!X$2,VLOOKUP(LinkRpt!$A167,Rpt,LinkRpt!X$2+1),"")</f>
        <v/>
      </c>
      <c r="BU171" s="182" t="str">
        <f>IF(LinkRpt!Y$4=LinkRpt!Y$2,VLOOKUP(LinkRpt!$A167,Rpt,LinkRpt!Y$2+1),"")</f>
        <v/>
      </c>
      <c r="BV171" s="182" t="str">
        <f>IF(LinkRpt!Z$4=LinkRpt!Z$2,VLOOKUP(LinkRpt!$A167,Rpt,LinkRpt!Z$2+1),"")</f>
        <v/>
      </c>
      <c r="BW171" s="182" t="str">
        <f>IF(LinkRpt!AA$4=LinkRpt!AA$2,VLOOKUP(LinkRpt!$A167,Rpt,LinkRpt!AA$2+1),"")</f>
        <v/>
      </c>
      <c r="BX171" s="182" t="str">
        <f>IF(LinkRpt!AB$4=LinkRpt!AB$2,VLOOKUP(LinkRpt!$A167,Rpt,LinkRpt!AB$2+1),"")</f>
        <v/>
      </c>
      <c r="BY171" s="182" t="str">
        <f>IF(LinkRpt!AC$4=LinkRpt!AC$2,VLOOKUP(LinkRpt!$A167,Rpt,LinkRpt!AC$2+1),"")</f>
        <v/>
      </c>
      <c r="BZ171" s="182" t="str">
        <f>IF(LinkRpt!AD$4=LinkRpt!AD$2,VLOOKUP(LinkRpt!$A167,Rpt,LinkRpt!AD$2+1),"")</f>
        <v/>
      </c>
      <c r="CA171" s="182" t="str">
        <f>IF(LinkRpt!AE$4=LinkRpt!AE$2,VLOOKUP(LinkRpt!$A167,Rpt,LinkRpt!AE$2+1),"")</f>
        <v/>
      </c>
      <c r="CB171" s="182">
        <f t="shared" si="23"/>
        <v>39000</v>
      </c>
      <c r="CC171" s="15">
        <v>1500</v>
      </c>
      <c r="CD171" s="16">
        <v>1500</v>
      </c>
      <c r="CE171" s="15">
        <v>1000</v>
      </c>
      <c r="CF171" s="16">
        <v>1000</v>
      </c>
      <c r="CG171" s="15">
        <v>5000</v>
      </c>
      <c r="CH171" s="16">
        <v>5000</v>
      </c>
      <c r="CI171" s="15">
        <v>8000</v>
      </c>
      <c r="CJ171" s="16">
        <f>1500+0</f>
        <v>1500</v>
      </c>
      <c r="CK171" s="15"/>
      <c r="CL171" s="16"/>
      <c r="CM171" s="18">
        <v>4340</v>
      </c>
      <c r="CN171" s="16">
        <v>0</v>
      </c>
      <c r="CO171" s="18">
        <v>4340</v>
      </c>
      <c r="CP171" s="16">
        <v>0</v>
      </c>
      <c r="CQ171" s="18">
        <v>4340</v>
      </c>
      <c r="CR171" s="16"/>
      <c r="CS171" s="18">
        <v>4340</v>
      </c>
      <c r="CT171" s="16">
        <v>13000</v>
      </c>
      <c r="CU171" s="18">
        <v>4340</v>
      </c>
      <c r="CV171" s="16">
        <v>5000</v>
      </c>
      <c r="CW171" s="18">
        <v>4340</v>
      </c>
      <c r="CX171" s="16"/>
      <c r="CY171" s="18">
        <v>4340</v>
      </c>
      <c r="CZ171" s="16"/>
      <c r="DA171" s="18">
        <v>4340</v>
      </c>
      <c r="DB171" s="16"/>
      <c r="DC171" s="18">
        <v>4340</v>
      </c>
      <c r="DD171" s="16">
        <v>12000</v>
      </c>
      <c r="DE171" s="85"/>
      <c r="DF171" s="16"/>
      <c r="DG171" s="85"/>
      <c r="DH171" s="16"/>
      <c r="DI171" s="85"/>
      <c r="DJ171" s="16"/>
      <c r="DK171" s="82"/>
      <c r="DL171" s="85"/>
      <c r="DM171" s="16"/>
      <c r="DN171" s="85"/>
      <c r="DO171" s="16"/>
      <c r="DP171" s="85"/>
      <c r="DQ171" s="16"/>
      <c r="DR171" s="85"/>
      <c r="DS171" s="16"/>
      <c r="DT171" s="85"/>
      <c r="DU171" s="16"/>
      <c r="DV171" s="85"/>
      <c r="DW171" s="16"/>
      <c r="DX171" s="85"/>
      <c r="DY171" s="16"/>
      <c r="DZ171" s="85"/>
      <c r="EA171" s="16"/>
      <c r="EB171" s="85"/>
      <c r="EC171" s="16"/>
      <c r="ED171" s="85"/>
      <c r="EE171" s="16"/>
      <c r="EF171" s="85"/>
      <c r="EG171" s="16"/>
      <c r="EH171" s="17"/>
      <c r="EI171" s="16"/>
      <c r="EJ171" s="19"/>
      <c r="EK171" s="17"/>
      <c r="EL171" s="16"/>
      <c r="EM171" s="17"/>
      <c r="EN171" s="16"/>
      <c r="EO171" s="17"/>
      <c r="EP171" s="16"/>
      <c r="EQ171" s="17"/>
      <c r="ER171" s="16"/>
      <c r="ES171" s="17"/>
      <c r="ET171" s="16"/>
      <c r="EU171" s="17"/>
      <c r="EV171" s="16"/>
      <c r="EW171" s="15"/>
      <c r="EX171" s="16"/>
      <c r="EY171" s="15"/>
      <c r="EZ171" s="16"/>
      <c r="FA171" s="15"/>
      <c r="FB171" s="16"/>
      <c r="FC171" s="15"/>
      <c r="FD171" s="16"/>
      <c r="FE171" s="15"/>
      <c r="FF171" s="16"/>
      <c r="FG171" s="15"/>
      <c r="FH171" s="16"/>
      <c r="FI171" s="20">
        <f t="shared" si="19"/>
        <v>54560</v>
      </c>
      <c r="FJ171" s="20">
        <f t="shared" si="20"/>
        <v>39000</v>
      </c>
      <c r="FK171" s="21">
        <f t="shared" si="21"/>
        <v>15560</v>
      </c>
      <c r="FL171" s="1" t="str">
        <f t="shared" si="24"/>
        <v/>
      </c>
    </row>
    <row r="172" spans="1:168" ht="25.5" customHeight="1">
      <c r="A172" s="239">
        <v>2200164</v>
      </c>
      <c r="B172" s="35" t="s">
        <v>833</v>
      </c>
      <c r="C172" s="239" t="s">
        <v>834</v>
      </c>
      <c r="D172" s="9" t="s">
        <v>1414</v>
      </c>
      <c r="E172" s="9" t="s">
        <v>1411</v>
      </c>
      <c r="F172" s="83" t="s">
        <v>835</v>
      </c>
      <c r="G172" s="143"/>
      <c r="H172" s="84"/>
      <c r="I172" s="318"/>
      <c r="J172" s="84"/>
      <c r="K172" s="62">
        <v>6600</v>
      </c>
      <c r="L172" s="84" t="s">
        <v>1564</v>
      </c>
      <c r="M172" s="246">
        <f t="shared" si="17"/>
        <v>57080</v>
      </c>
      <c r="N172" s="14">
        <f t="shared" si="22"/>
        <v>0</v>
      </c>
      <c r="O172" s="15">
        <v>1500</v>
      </c>
      <c r="P172" s="15">
        <v>1000</v>
      </c>
      <c r="Q172" s="15">
        <v>5000</v>
      </c>
      <c r="R172" s="15">
        <v>8000</v>
      </c>
      <c r="S172" s="182"/>
      <c r="T172" s="16">
        <v>1500</v>
      </c>
      <c r="U172" s="16">
        <v>1000</v>
      </c>
      <c r="V172" s="16">
        <f>1500+3500</f>
        <v>5000</v>
      </c>
      <c r="W172" s="16">
        <v>3500</v>
      </c>
      <c r="X172" s="182"/>
      <c r="Y172" s="16">
        <f>IF(($CB172-SUM($T172:X172))&gt;=$K172*0.7,$K172*0.7,($CB172-SUM($T172:X172)))</f>
        <v>4620</v>
      </c>
      <c r="Z172" s="16">
        <f>IF(($CB172-SUM($T172:Y172))&gt;=$K172*0.7,$K172*0.7,($CB172-SUM($T172:Y172)))</f>
        <v>4620</v>
      </c>
      <c r="AA172" s="16">
        <f>IF(($CB172-SUM($T172:Z172))&gt;=$K172*0.7,$K172*0.7,($CB172-SUM($T172:Z172)))</f>
        <v>4620</v>
      </c>
      <c r="AB172" s="16">
        <f>IF(($CB172-SUM($T172:AA172))&gt;=$K172*0.7,$K172*0.7,($CB172-SUM($T172:AA172)))</f>
        <v>4620</v>
      </c>
      <c r="AC172" s="16">
        <f>IF(($CB172-SUM($T172:AB172))&gt;=$K172*0.7,$K172*0.7,($CB172-SUM($T172:AB172)))</f>
        <v>4620</v>
      </c>
      <c r="AD172" s="16">
        <f>IF(($CB172-SUM($T172:AC172))&gt;=$K172*0.7,$K172*0.7,($CB172-SUM($T172:AC172)))</f>
        <v>4620</v>
      </c>
      <c r="AE172" s="16">
        <f>IF(($CB172-SUM($T172:AD172))&gt;=$K172*0.7,$K172*0.7,($CB172-SUM($T172:AD172)))</f>
        <v>4620</v>
      </c>
      <c r="AF172" s="16">
        <f>IF(($CB172-SUM($T172:AE172))&gt;=$K172*0.7,$K172*0.7,($CB172-SUM($T172:AE172)))</f>
        <v>4620</v>
      </c>
      <c r="AG172" s="16">
        <f>IF(($CB172-SUM($T172:AF172))&gt;=$K172*0.7,$K172*0.7,($CB172-SUM($T172:AF172)))</f>
        <v>4620</v>
      </c>
      <c r="AH172" s="16">
        <f>IF(($CB172-SUM($T172:AG172))&gt;=$K172*0.7,$K172*0.7,($CB172-SUM($T172:AG172)))</f>
        <v>4500</v>
      </c>
      <c r="AI172" s="16">
        <f>IF(($CB172-SUM($T172:AH172))&gt;=$K172*0.7,$K172*0.7,($CB172-SUM($T172:AH172)))</f>
        <v>0</v>
      </c>
      <c r="AJ172" s="16">
        <f>IF(($CB172-SUM($T172:AI172))&gt;=$K172*0.7,$K172*0.7,($CB172-SUM($T172:AI172)))</f>
        <v>0</v>
      </c>
      <c r="AK172" s="16">
        <f>IF(($CB172-SUM($T172:AJ172))&gt;=$K172*0.7,$K172*0.7,($CB172-SUM($T172:AJ172)))</f>
        <v>0</v>
      </c>
      <c r="AL172" s="16">
        <f>IF(($CB172-SUM($T172:AK172))&gt;=$K172*0.7,$K172*0.7,($CB172-SUM($T172:AK172)))</f>
        <v>0</v>
      </c>
      <c r="AM172" s="16">
        <f>IF(($CB172-SUM($T172:AL172))&gt;=$K172*0.7,$K172*0.7,($CB172-SUM($T172:AL172)))</f>
        <v>0</v>
      </c>
      <c r="AN172" s="16">
        <f>IF(($CB172-SUM($T172:AM172))&gt;=$K172*0.7,$K172*0.7,($CB172-SUM($T172:AM172)))</f>
        <v>0</v>
      </c>
      <c r="AO172" s="16">
        <f>IF(($CB172-SUM($T172:AN172))&gt;=$K172*0.7,$K172*0.7,($CB172-SUM($T172:AN172)))</f>
        <v>0</v>
      </c>
      <c r="AP172" s="16">
        <f>IF(($CB172-SUM($T172:AO172))&gt;=$K172*0.7,$K172*0.7,($CB172-SUM($T172:AO172)))</f>
        <v>0</v>
      </c>
      <c r="AQ172" s="16">
        <f>IF(($CB172-SUM($T172:AP172))&gt;=$K172*0.7,$K172*0.7,($CB172-SUM($T172:AP172)))</f>
        <v>0</v>
      </c>
      <c r="AR172" s="16">
        <f>IF(($CB172-SUM($T172:AQ172))&gt;=$K172*0.7,$K172*0.7,($CB172-SUM($T172:AQ172)))</f>
        <v>0</v>
      </c>
      <c r="AS172" s="16">
        <f>IF(($CB172-SUM($T172:AR172))&gt;=$K172*0.7,$K172*0.7,($CB172-SUM($T172:AR172)))</f>
        <v>0</v>
      </c>
      <c r="AT172" s="16">
        <f>IF(($CB172-SUM($T172:AS172))&gt;=$K172*0.7,$K172*0.7,($CB172-SUM($T172:AS172)))</f>
        <v>0</v>
      </c>
      <c r="AU172" s="16">
        <f>IF(($CB172-SUM($T172:AT172))&gt;=$K172*0.7,$K172*0.7,($CB172-SUM($T172:AT172)))</f>
        <v>0</v>
      </c>
      <c r="AV172" s="16">
        <f>IF(($CB172-SUM($T172:AU172))&gt;=$K172*0.7,$K172*0.7,($CB172-SUM($T172:AU172)))</f>
        <v>0</v>
      </c>
      <c r="AW172" s="182">
        <f t="shared" si="18"/>
        <v>57080</v>
      </c>
      <c r="AX172" s="182">
        <f>IF(LinkRpt!B$4=LinkRpt!B$2,VLOOKUP(LinkRpt!$A168,Rpt,LinkRpt!B$2+1),"")</f>
        <v>57080</v>
      </c>
      <c r="AY172" s="182">
        <f>IF(LinkRpt!C$4=LinkRpt!C$2,VLOOKUP(LinkRpt!$A168,Rpt,LinkRpt!C$2+1),"")</f>
        <v>0</v>
      </c>
      <c r="AZ172" s="182">
        <f>IF(LinkRpt!D$4=LinkRpt!D$2,VLOOKUP(LinkRpt!$A168,Rpt,LinkRpt!D$2+1),"")</f>
        <v>0</v>
      </c>
      <c r="BA172" s="182" t="str">
        <f>IF(LinkRpt!E$4=LinkRpt!E$2,VLOOKUP(LinkRpt!$A168,Rpt,LinkRpt!E$2+1),"")</f>
        <v/>
      </c>
      <c r="BB172" s="182">
        <f>IF(LinkRpt!F$4=LinkRpt!F$2,VLOOKUP(LinkRpt!$A168,Rpt,LinkRpt!F$2+1),"")</f>
        <v>0</v>
      </c>
      <c r="BC172" s="182">
        <f>IF(LinkRpt!G$4=LinkRpt!G$2,VLOOKUP(LinkRpt!$A168,Rpt,LinkRpt!G$2+1),"")</f>
        <v>0</v>
      </c>
      <c r="BD172" s="182">
        <f>IF(LinkRpt!H$4=LinkRpt!H$2,VLOOKUP(LinkRpt!$A168,Rpt,LinkRpt!H$2+1),"")</f>
        <v>0</v>
      </c>
      <c r="BE172" s="182" t="str">
        <f>IF(LinkRpt!I$4=LinkRpt!I$2,VLOOKUP(LinkRpt!$A168,Rpt,LinkRpt!I$2+1),"")</f>
        <v/>
      </c>
      <c r="BF172" s="182" t="str">
        <f>IF(LinkRpt!J$4=LinkRpt!J$2,VLOOKUP(LinkRpt!$A168,Rpt,LinkRpt!J$2+1),"")</f>
        <v/>
      </c>
      <c r="BG172" s="182" t="str">
        <f>IF(LinkRpt!K$4=LinkRpt!K$2,VLOOKUP(LinkRpt!$A168,Rpt,LinkRpt!K$2+1),"")</f>
        <v/>
      </c>
      <c r="BH172" s="182" t="str">
        <f>IF(LinkRpt!L$4=LinkRpt!L$2,VLOOKUP(LinkRpt!$A168,Rpt,LinkRpt!L$2+1),"")</f>
        <v/>
      </c>
      <c r="BI172" s="182" t="str">
        <f>IF(LinkRpt!M$4=LinkRpt!M$2,VLOOKUP(LinkRpt!$A168,Rpt,LinkRpt!M$2+1),"")</f>
        <v/>
      </c>
      <c r="BJ172" s="182" t="str">
        <f>IF(LinkRpt!N$4=LinkRpt!N$2,VLOOKUP(LinkRpt!$A168,Rpt,LinkRpt!N$2+1),"")</f>
        <v/>
      </c>
      <c r="BK172" s="182" t="str">
        <f>IF(LinkRpt!O$4=LinkRpt!O$2,VLOOKUP(LinkRpt!$A168,Rpt,LinkRpt!O$2+1),"")</f>
        <v/>
      </c>
      <c r="BL172" s="182" t="str">
        <f>IF(LinkRpt!P$4=LinkRpt!P$2,VLOOKUP(LinkRpt!$A168,Rpt,LinkRpt!P$2+1),"")</f>
        <v/>
      </c>
      <c r="BM172" s="182" t="str">
        <f>IF(LinkRpt!Q$4=LinkRpt!Q$2,VLOOKUP(LinkRpt!$A168,Rpt,LinkRpt!Q$2+1),"")</f>
        <v/>
      </c>
      <c r="BN172" s="182" t="str">
        <f>IF(LinkRpt!R$4=LinkRpt!R$2,VLOOKUP(LinkRpt!$A168,Rpt,LinkRpt!R$2+1),"")</f>
        <v/>
      </c>
      <c r="BO172" s="182" t="str">
        <f>IF(LinkRpt!S$4=LinkRpt!S$2,VLOOKUP(LinkRpt!$A168,Rpt,LinkRpt!S$2+1),"")</f>
        <v/>
      </c>
      <c r="BP172" s="182" t="str">
        <f>IF(LinkRpt!T$4=LinkRpt!T$2,VLOOKUP(LinkRpt!$A168,Rpt,LinkRpt!T$2+1),"")</f>
        <v/>
      </c>
      <c r="BQ172" s="182" t="str">
        <f>IF(LinkRpt!U$4=LinkRpt!U$2,VLOOKUP(LinkRpt!$A168,Rpt,LinkRpt!U$2+1),"")</f>
        <v/>
      </c>
      <c r="BR172" s="182" t="str">
        <f>IF(LinkRpt!V$4=LinkRpt!V$2,VLOOKUP(LinkRpt!$A168,Rpt,LinkRpt!V$2+1),"")</f>
        <v/>
      </c>
      <c r="BS172" s="182" t="str">
        <f>IF(LinkRpt!W$4=LinkRpt!W$2,VLOOKUP(LinkRpt!$A168,Rpt,LinkRpt!W$2+1),"")</f>
        <v/>
      </c>
      <c r="BT172" s="182" t="str">
        <f>IF(LinkRpt!X$4=LinkRpt!X$2,VLOOKUP(LinkRpt!$A168,Rpt,LinkRpt!X$2+1),"")</f>
        <v/>
      </c>
      <c r="BU172" s="182" t="str">
        <f>IF(LinkRpt!Y$4=LinkRpt!Y$2,VLOOKUP(LinkRpt!$A168,Rpt,LinkRpt!Y$2+1),"")</f>
        <v/>
      </c>
      <c r="BV172" s="182" t="str">
        <f>IF(LinkRpt!Z$4=LinkRpt!Z$2,VLOOKUP(LinkRpt!$A168,Rpt,LinkRpt!Z$2+1),"")</f>
        <v/>
      </c>
      <c r="BW172" s="182" t="str">
        <f>IF(LinkRpt!AA$4=LinkRpt!AA$2,VLOOKUP(LinkRpt!$A168,Rpt,LinkRpt!AA$2+1),"")</f>
        <v/>
      </c>
      <c r="BX172" s="182" t="str">
        <f>IF(LinkRpt!AB$4=LinkRpt!AB$2,VLOOKUP(LinkRpt!$A168,Rpt,LinkRpt!AB$2+1),"")</f>
        <v/>
      </c>
      <c r="BY172" s="182" t="str">
        <f>IF(LinkRpt!AC$4=LinkRpt!AC$2,VLOOKUP(LinkRpt!$A168,Rpt,LinkRpt!AC$2+1),"")</f>
        <v/>
      </c>
      <c r="BZ172" s="182" t="str">
        <f>IF(LinkRpt!AD$4=LinkRpt!AD$2,VLOOKUP(LinkRpt!$A168,Rpt,LinkRpt!AD$2+1),"")</f>
        <v/>
      </c>
      <c r="CA172" s="182" t="str">
        <f>IF(LinkRpt!AE$4=LinkRpt!AE$2,VLOOKUP(LinkRpt!$A168,Rpt,LinkRpt!AE$2+1),"")</f>
        <v/>
      </c>
      <c r="CB172" s="182">
        <f t="shared" si="23"/>
        <v>57080</v>
      </c>
      <c r="CC172" s="15">
        <v>1500</v>
      </c>
      <c r="CD172" s="16">
        <v>1500</v>
      </c>
      <c r="CE172" s="15">
        <v>1000</v>
      </c>
      <c r="CF172" s="16">
        <v>1000</v>
      </c>
      <c r="CG172" s="15">
        <v>5000</v>
      </c>
      <c r="CH172" s="16">
        <f>1500+3500</f>
        <v>5000</v>
      </c>
      <c r="CI172" s="15">
        <v>8000</v>
      </c>
      <c r="CJ172" s="16">
        <v>3500</v>
      </c>
      <c r="CK172" s="15"/>
      <c r="CL172" s="16"/>
      <c r="CM172" s="18">
        <v>4620</v>
      </c>
      <c r="CN172" s="16">
        <v>9120</v>
      </c>
      <c r="CO172" s="18">
        <v>4620</v>
      </c>
      <c r="CP172" s="16">
        <v>0</v>
      </c>
      <c r="CQ172" s="18">
        <v>4620</v>
      </c>
      <c r="CR172" s="16">
        <v>0</v>
      </c>
      <c r="CS172" s="18">
        <v>4620</v>
      </c>
      <c r="CT172" s="16">
        <v>13860</v>
      </c>
      <c r="CU172" s="18">
        <v>4620</v>
      </c>
      <c r="CV172" s="16"/>
      <c r="CW172" s="18">
        <v>4620</v>
      </c>
      <c r="CX172" s="16"/>
      <c r="CY172" s="18">
        <v>4620</v>
      </c>
      <c r="CZ172" s="16"/>
      <c r="DA172" s="18">
        <v>4620</v>
      </c>
      <c r="DB172" s="16"/>
      <c r="DC172" s="18">
        <v>4620</v>
      </c>
      <c r="DD172" s="16">
        <v>23100</v>
      </c>
      <c r="DE172" s="85"/>
      <c r="DF172" s="16"/>
      <c r="DG172" s="85"/>
      <c r="DH172" s="16"/>
      <c r="DI172" s="85"/>
      <c r="DJ172" s="16"/>
      <c r="DK172" s="82"/>
      <c r="DL172" s="85"/>
      <c r="DM172" s="16"/>
      <c r="DN172" s="85"/>
      <c r="DO172" s="16"/>
      <c r="DP172" s="85"/>
      <c r="DQ172" s="16"/>
      <c r="DR172" s="85"/>
      <c r="DS172" s="16"/>
      <c r="DT172" s="85"/>
      <c r="DU172" s="16"/>
      <c r="DV172" s="85"/>
      <c r="DW172" s="16"/>
      <c r="DX172" s="85"/>
      <c r="DY172" s="16"/>
      <c r="DZ172" s="85"/>
      <c r="EA172" s="16"/>
      <c r="EB172" s="85"/>
      <c r="EC172" s="16"/>
      <c r="ED172" s="85"/>
      <c r="EE172" s="16"/>
      <c r="EF172" s="85"/>
      <c r="EG172" s="16"/>
      <c r="EH172" s="17"/>
      <c r="EI172" s="16"/>
      <c r="EJ172" s="19"/>
      <c r="EK172" s="17"/>
      <c r="EL172" s="16"/>
      <c r="EM172" s="17"/>
      <c r="EN172" s="16"/>
      <c r="EO172" s="17"/>
      <c r="EP172" s="16"/>
      <c r="EQ172" s="17"/>
      <c r="ER172" s="16"/>
      <c r="ES172" s="17"/>
      <c r="ET172" s="16"/>
      <c r="EU172" s="17"/>
      <c r="EV172" s="16"/>
      <c r="EW172" s="15"/>
      <c r="EX172" s="16"/>
      <c r="EY172" s="15"/>
      <c r="EZ172" s="16"/>
      <c r="FA172" s="15"/>
      <c r="FB172" s="16"/>
      <c r="FC172" s="15"/>
      <c r="FD172" s="16"/>
      <c r="FE172" s="15"/>
      <c r="FF172" s="16"/>
      <c r="FG172" s="15"/>
      <c r="FH172" s="16"/>
      <c r="FI172" s="20">
        <f t="shared" si="19"/>
        <v>57080</v>
      </c>
      <c r="FJ172" s="20">
        <f t="shared" si="20"/>
        <v>57080</v>
      </c>
      <c r="FK172" s="21">
        <f t="shared" si="21"/>
        <v>0</v>
      </c>
      <c r="FL172" s="1" t="str">
        <f t="shared" si="24"/>
        <v/>
      </c>
    </row>
    <row r="173" spans="1:168" ht="25.5" customHeight="1">
      <c r="A173" s="239">
        <v>2200165</v>
      </c>
      <c r="B173" s="37" t="s">
        <v>254</v>
      </c>
      <c r="C173" s="239" t="s">
        <v>255</v>
      </c>
      <c r="D173" s="9" t="s">
        <v>1414</v>
      </c>
      <c r="E173" s="9" t="s">
        <v>1412</v>
      </c>
      <c r="F173" s="38" t="s">
        <v>256</v>
      </c>
      <c r="G173" s="22"/>
      <c r="H173" s="23" t="s">
        <v>1419</v>
      </c>
      <c r="I173" s="318"/>
      <c r="J173" s="23"/>
      <c r="K173" s="12">
        <v>4600</v>
      </c>
      <c r="L173" s="23" t="s">
        <v>1564</v>
      </c>
      <c r="M173" s="246">
        <f t="shared" si="17"/>
        <v>44480</v>
      </c>
      <c r="N173" s="14">
        <f t="shared" si="22"/>
        <v>9660</v>
      </c>
      <c r="O173" s="15">
        <v>1500</v>
      </c>
      <c r="P173" s="15">
        <v>1000</v>
      </c>
      <c r="Q173" s="15">
        <v>5000</v>
      </c>
      <c r="R173" s="15">
        <v>8000</v>
      </c>
      <c r="S173" s="182"/>
      <c r="T173" s="16">
        <v>1500</v>
      </c>
      <c r="U173" s="16">
        <v>1000</v>
      </c>
      <c r="V173" s="16">
        <v>5000</v>
      </c>
      <c r="W173" s="16">
        <v>8000</v>
      </c>
      <c r="X173" s="182"/>
      <c r="Y173" s="16">
        <f>IF(($CB173-SUM($T173:X173))&gt;=$K173*0.7,$K173*0.7,($CB173-SUM($T173:X173)))</f>
        <v>3220</v>
      </c>
      <c r="Z173" s="16">
        <f>IF(($CB173-SUM($T173:Y173))&gt;=$K173*0.7,$K173*0.7,($CB173-SUM($T173:Y173)))</f>
        <v>3220</v>
      </c>
      <c r="AA173" s="16">
        <f>IF(($CB173-SUM($T173:Z173))&gt;=$K173*0.7,$K173*0.7,($CB173-SUM($T173:Z173)))</f>
        <v>3220</v>
      </c>
      <c r="AB173" s="16">
        <f>IF(($CB173-SUM($T173:AA173))&gt;=$K173*0.7,$K173*0.7,($CB173-SUM($T173:AA173)))</f>
        <v>3220</v>
      </c>
      <c r="AC173" s="16">
        <f>IF(($CB173-SUM($T173:AB173))&gt;=$K173*0.7,$K173*0.7,($CB173-SUM($T173:AB173)))</f>
        <v>3220</v>
      </c>
      <c r="AD173" s="16">
        <f>IF(($CB173-SUM($T173:AC173))&gt;=$K173*0.7,$K173*0.7,($CB173-SUM($T173:AC173)))</f>
        <v>3220</v>
      </c>
      <c r="AE173" s="16">
        <f>IF(($CB173-SUM($T173:AD173))&gt;=$K173*0.7,$K173*0.7,($CB173-SUM($T173:AD173)))</f>
        <v>0</v>
      </c>
      <c r="AF173" s="16">
        <f>IF(($CB173-SUM($T173:AE173))&gt;=$K173*0.7,$K173*0.7,($CB173-SUM($T173:AE173)))</f>
        <v>0</v>
      </c>
      <c r="AG173" s="16">
        <f>IF(($CB173-SUM($T173:AF173))&gt;=$K173*0.7,$K173*0.7,($CB173-SUM($T173:AF173)))</f>
        <v>0</v>
      </c>
      <c r="AH173" s="16">
        <f>IF(($CB173-SUM($T173:AG173))&gt;=$K173*0.7,$K173*0.7,($CB173-SUM($T173:AG173)))</f>
        <v>0</v>
      </c>
      <c r="AI173" s="16">
        <f>IF(($CB173-SUM($T173:AH173))&gt;=$K173*0.7,$K173*0.7,($CB173-SUM($T173:AH173)))</f>
        <v>0</v>
      </c>
      <c r="AJ173" s="16">
        <f>IF(($CB173-SUM($T173:AI173))&gt;=$K173*0.7,$K173*0.7,($CB173-SUM($T173:AI173)))</f>
        <v>0</v>
      </c>
      <c r="AK173" s="16">
        <f>IF(($CB173-SUM($T173:AJ173))&gt;=$K173*0.7,$K173*0.7,($CB173-SUM($T173:AJ173)))</f>
        <v>0</v>
      </c>
      <c r="AL173" s="16">
        <f>IF(($CB173-SUM($T173:AK173))&gt;=$K173*0.7,$K173*0.7,($CB173-SUM($T173:AK173)))</f>
        <v>0</v>
      </c>
      <c r="AM173" s="16">
        <f>IF(($CB173-SUM($T173:AL173))&gt;=$K173*0.7,$K173*0.7,($CB173-SUM($T173:AL173)))</f>
        <v>0</v>
      </c>
      <c r="AN173" s="16">
        <f>IF(($CB173-SUM($T173:AM173))&gt;=$K173*0.7,$K173*0.7,($CB173-SUM($T173:AM173)))</f>
        <v>0</v>
      </c>
      <c r="AO173" s="16">
        <f>IF(($CB173-SUM($T173:AN173))&gt;=$K173*0.7,$K173*0.7,($CB173-SUM($T173:AN173)))</f>
        <v>0</v>
      </c>
      <c r="AP173" s="16">
        <f>IF(($CB173-SUM($T173:AO173))&gt;=$K173*0.7,$K173*0.7,($CB173-SUM($T173:AO173)))</f>
        <v>0</v>
      </c>
      <c r="AQ173" s="16">
        <f>IF(($CB173-SUM($T173:AP173))&gt;=$K173*0.7,$K173*0.7,($CB173-SUM($T173:AP173)))</f>
        <v>0</v>
      </c>
      <c r="AR173" s="16">
        <f>IF(($CB173-SUM($T173:AQ173))&gt;=$K173*0.7,$K173*0.7,($CB173-SUM($T173:AQ173)))</f>
        <v>0</v>
      </c>
      <c r="AS173" s="16">
        <f>IF(($CB173-SUM($T173:AR173))&gt;=$K173*0.7,$K173*0.7,($CB173-SUM($T173:AR173)))</f>
        <v>0</v>
      </c>
      <c r="AT173" s="16">
        <f>IF(($CB173-SUM($T173:AS173))&gt;=$K173*0.7,$K173*0.7,($CB173-SUM($T173:AS173)))</f>
        <v>0</v>
      </c>
      <c r="AU173" s="16">
        <f>IF(($CB173-SUM($T173:AT173))&gt;=$K173*0.7,$K173*0.7,($CB173-SUM($T173:AT173)))</f>
        <v>0</v>
      </c>
      <c r="AV173" s="16">
        <f>IF(($CB173-SUM($T173:AU173))&gt;=$K173*0.7,$K173*0.7,($CB173-SUM($T173:AU173)))</f>
        <v>0</v>
      </c>
      <c r="AW173" s="182">
        <f t="shared" si="18"/>
        <v>34820</v>
      </c>
      <c r="AX173" s="182">
        <f>IF(LinkRpt!B$4=LinkRpt!B$2,VLOOKUP(LinkRpt!$A169,Rpt,LinkRpt!B$2+1),"")</f>
        <v>34820</v>
      </c>
      <c r="AY173" s="182">
        <f>IF(LinkRpt!C$4=LinkRpt!C$2,VLOOKUP(LinkRpt!$A169,Rpt,LinkRpt!C$2+1),"")</f>
        <v>0</v>
      </c>
      <c r="AZ173" s="182">
        <f>IF(LinkRpt!D$4=LinkRpt!D$2,VLOOKUP(LinkRpt!$A169,Rpt,LinkRpt!D$2+1),"")</f>
        <v>0</v>
      </c>
      <c r="BA173" s="182" t="str">
        <f>IF(LinkRpt!E$4=LinkRpt!E$2,VLOOKUP(LinkRpt!$A169,Rpt,LinkRpt!E$2+1),"")</f>
        <v/>
      </c>
      <c r="BB173" s="182">
        <f>IF(LinkRpt!F$4=LinkRpt!F$2,VLOOKUP(LinkRpt!$A169,Rpt,LinkRpt!F$2+1),"")</f>
        <v>0</v>
      </c>
      <c r="BC173" s="182">
        <f>IF(LinkRpt!G$4=LinkRpt!G$2,VLOOKUP(LinkRpt!$A169,Rpt,LinkRpt!G$2+1),"")</f>
        <v>0</v>
      </c>
      <c r="BD173" s="182">
        <f>IF(LinkRpt!H$4=LinkRpt!H$2,VLOOKUP(LinkRpt!$A169,Rpt,LinkRpt!H$2+1),"")</f>
        <v>0</v>
      </c>
      <c r="BE173" s="182" t="str">
        <f>IF(LinkRpt!I$4=LinkRpt!I$2,VLOOKUP(LinkRpt!$A169,Rpt,LinkRpt!I$2+1),"")</f>
        <v/>
      </c>
      <c r="BF173" s="182" t="str">
        <f>IF(LinkRpt!J$4=LinkRpt!J$2,VLOOKUP(LinkRpt!$A169,Rpt,LinkRpt!J$2+1),"")</f>
        <v/>
      </c>
      <c r="BG173" s="182" t="str">
        <f>IF(LinkRpt!K$4=LinkRpt!K$2,VLOOKUP(LinkRpt!$A169,Rpt,LinkRpt!K$2+1),"")</f>
        <v/>
      </c>
      <c r="BH173" s="182" t="str">
        <f>IF(LinkRpt!L$4=LinkRpt!L$2,VLOOKUP(LinkRpt!$A169,Rpt,LinkRpt!L$2+1),"")</f>
        <v/>
      </c>
      <c r="BI173" s="182" t="str">
        <f>IF(LinkRpt!M$4=LinkRpt!M$2,VLOOKUP(LinkRpt!$A169,Rpt,LinkRpt!M$2+1),"")</f>
        <v/>
      </c>
      <c r="BJ173" s="182" t="str">
        <f>IF(LinkRpt!N$4=LinkRpt!N$2,VLOOKUP(LinkRpt!$A169,Rpt,LinkRpt!N$2+1),"")</f>
        <v/>
      </c>
      <c r="BK173" s="182" t="str">
        <f>IF(LinkRpt!O$4=LinkRpt!O$2,VLOOKUP(LinkRpt!$A169,Rpt,LinkRpt!O$2+1),"")</f>
        <v/>
      </c>
      <c r="BL173" s="182" t="str">
        <f>IF(LinkRpt!P$4=LinkRpt!P$2,VLOOKUP(LinkRpt!$A169,Rpt,LinkRpt!P$2+1),"")</f>
        <v/>
      </c>
      <c r="BM173" s="182" t="str">
        <f>IF(LinkRpt!Q$4=LinkRpt!Q$2,VLOOKUP(LinkRpt!$A169,Rpt,LinkRpt!Q$2+1),"")</f>
        <v/>
      </c>
      <c r="BN173" s="182" t="str">
        <f>IF(LinkRpt!R$4=LinkRpt!R$2,VLOOKUP(LinkRpt!$A169,Rpt,LinkRpt!R$2+1),"")</f>
        <v/>
      </c>
      <c r="BO173" s="182" t="str">
        <f>IF(LinkRpt!S$4=LinkRpt!S$2,VLOOKUP(LinkRpt!$A169,Rpt,LinkRpt!S$2+1),"")</f>
        <v/>
      </c>
      <c r="BP173" s="182" t="str">
        <f>IF(LinkRpt!T$4=LinkRpt!T$2,VLOOKUP(LinkRpt!$A169,Rpt,LinkRpt!T$2+1),"")</f>
        <v/>
      </c>
      <c r="BQ173" s="182" t="str">
        <f>IF(LinkRpt!U$4=LinkRpt!U$2,VLOOKUP(LinkRpt!$A169,Rpt,LinkRpt!U$2+1),"")</f>
        <v/>
      </c>
      <c r="BR173" s="182" t="str">
        <f>IF(LinkRpt!V$4=LinkRpt!V$2,VLOOKUP(LinkRpt!$A169,Rpt,LinkRpt!V$2+1),"")</f>
        <v/>
      </c>
      <c r="BS173" s="182" t="str">
        <f>IF(LinkRpt!W$4=LinkRpt!W$2,VLOOKUP(LinkRpt!$A169,Rpt,LinkRpt!W$2+1),"")</f>
        <v/>
      </c>
      <c r="BT173" s="182" t="str">
        <f>IF(LinkRpt!X$4=LinkRpt!X$2,VLOOKUP(LinkRpt!$A169,Rpt,LinkRpt!X$2+1),"")</f>
        <v/>
      </c>
      <c r="BU173" s="182" t="str">
        <f>IF(LinkRpt!Y$4=LinkRpt!Y$2,VLOOKUP(LinkRpt!$A169,Rpt,LinkRpt!Y$2+1),"")</f>
        <v/>
      </c>
      <c r="BV173" s="182" t="str">
        <f>IF(LinkRpt!Z$4=LinkRpt!Z$2,VLOOKUP(LinkRpt!$A169,Rpt,LinkRpt!Z$2+1),"")</f>
        <v/>
      </c>
      <c r="BW173" s="182" t="str">
        <f>IF(LinkRpt!AA$4=LinkRpt!AA$2,VLOOKUP(LinkRpt!$A169,Rpt,LinkRpt!AA$2+1),"")</f>
        <v/>
      </c>
      <c r="BX173" s="182" t="str">
        <f>IF(LinkRpt!AB$4=LinkRpt!AB$2,VLOOKUP(LinkRpt!$A169,Rpt,LinkRpt!AB$2+1),"")</f>
        <v/>
      </c>
      <c r="BY173" s="182" t="str">
        <f>IF(LinkRpt!AC$4=LinkRpt!AC$2,VLOOKUP(LinkRpt!$A169,Rpt,LinkRpt!AC$2+1),"")</f>
        <v/>
      </c>
      <c r="BZ173" s="182" t="str">
        <f>IF(LinkRpt!AD$4=LinkRpt!AD$2,VLOOKUP(LinkRpt!$A169,Rpt,LinkRpt!AD$2+1),"")</f>
        <v/>
      </c>
      <c r="CA173" s="182" t="str">
        <f>IF(LinkRpt!AE$4=LinkRpt!AE$2,VLOOKUP(LinkRpt!$A169,Rpt,LinkRpt!AE$2+1),"")</f>
        <v/>
      </c>
      <c r="CB173" s="182">
        <f t="shared" si="23"/>
        <v>34820</v>
      </c>
      <c r="CC173" s="15">
        <v>1500</v>
      </c>
      <c r="CD173" s="16">
        <v>1500</v>
      </c>
      <c r="CE173" s="15">
        <v>1000</v>
      </c>
      <c r="CF173" s="16">
        <v>1000</v>
      </c>
      <c r="CG173" s="15">
        <v>5000</v>
      </c>
      <c r="CH173" s="16">
        <v>5000</v>
      </c>
      <c r="CI173" s="15">
        <v>8000</v>
      </c>
      <c r="CJ173" s="16">
        <f t="shared" ref="CJ173:CJ180" si="25">1500+0</f>
        <v>1500</v>
      </c>
      <c r="CK173" s="17"/>
      <c r="CL173" s="16"/>
      <c r="CM173" s="15"/>
      <c r="CN173" s="16"/>
      <c r="CO173" s="18">
        <v>3220</v>
      </c>
      <c r="CP173" s="16">
        <v>0</v>
      </c>
      <c r="CQ173" s="18">
        <v>3220</v>
      </c>
      <c r="CR173" s="16">
        <v>0</v>
      </c>
      <c r="CS173" s="18">
        <v>3220</v>
      </c>
      <c r="CT173" s="16">
        <v>0</v>
      </c>
      <c r="CU173" s="18">
        <v>3220</v>
      </c>
      <c r="CV173" s="16">
        <v>19380</v>
      </c>
      <c r="CW173" s="18">
        <v>3220</v>
      </c>
      <c r="CX173" s="16"/>
      <c r="CY173" s="18">
        <v>3220</v>
      </c>
      <c r="CZ173" s="16"/>
      <c r="DA173" s="18">
        <v>3220</v>
      </c>
      <c r="DB173" s="16"/>
      <c r="DC173" s="18">
        <v>3220</v>
      </c>
      <c r="DD173" s="16"/>
      <c r="DE173" s="18">
        <v>3220</v>
      </c>
      <c r="DF173" s="16">
        <v>6440</v>
      </c>
      <c r="DG173" s="17"/>
      <c r="DH173" s="16"/>
      <c r="DI173" s="17"/>
      <c r="DJ173" s="16"/>
      <c r="DK173" s="82"/>
      <c r="DL173" s="85"/>
      <c r="DM173" s="16"/>
      <c r="DN173" s="85"/>
      <c r="DO173" s="16"/>
      <c r="DP173" s="85"/>
      <c r="DQ173" s="16"/>
      <c r="DR173" s="85"/>
      <c r="DS173" s="16"/>
      <c r="DT173" s="85"/>
      <c r="DU173" s="16"/>
      <c r="DV173" s="85"/>
      <c r="DW173" s="16"/>
      <c r="DX173" s="85"/>
      <c r="DY173" s="16"/>
      <c r="DZ173" s="85"/>
      <c r="EA173" s="16"/>
      <c r="EB173" s="85"/>
      <c r="EC173" s="16"/>
      <c r="ED173" s="85"/>
      <c r="EE173" s="16"/>
      <c r="EF173" s="85"/>
      <c r="EG173" s="16"/>
      <c r="EH173" s="17"/>
      <c r="EI173" s="16"/>
      <c r="EJ173" s="19"/>
      <c r="EK173" s="17"/>
      <c r="EL173" s="16"/>
      <c r="EM173" s="17"/>
      <c r="EN173" s="16"/>
      <c r="EO173" s="17"/>
      <c r="EP173" s="16"/>
      <c r="EQ173" s="17"/>
      <c r="ER173" s="16"/>
      <c r="ES173" s="17"/>
      <c r="ET173" s="16"/>
      <c r="EU173" s="17"/>
      <c r="EV173" s="16"/>
      <c r="EW173" s="15"/>
      <c r="EX173" s="16"/>
      <c r="EY173" s="15"/>
      <c r="EZ173" s="16"/>
      <c r="FA173" s="15"/>
      <c r="FB173" s="16"/>
      <c r="FC173" s="15"/>
      <c r="FD173" s="16"/>
      <c r="FE173" s="15"/>
      <c r="FF173" s="16"/>
      <c r="FG173" s="15"/>
      <c r="FH173" s="16"/>
      <c r="FI173" s="20">
        <f t="shared" si="19"/>
        <v>44480</v>
      </c>
      <c r="FJ173" s="20">
        <f t="shared" si="20"/>
        <v>34820</v>
      </c>
      <c r="FK173" s="21">
        <f t="shared" si="21"/>
        <v>9660</v>
      </c>
      <c r="FL173" s="1" t="str">
        <f t="shared" si="24"/>
        <v/>
      </c>
    </row>
    <row r="174" spans="1:168" ht="25.5" customHeight="1">
      <c r="A174" s="239">
        <v>2200166</v>
      </c>
      <c r="B174" s="35" t="s">
        <v>836</v>
      </c>
      <c r="C174" s="239" t="s">
        <v>837</v>
      </c>
      <c r="D174" s="9" t="s">
        <v>1414</v>
      </c>
      <c r="E174" s="9" t="s">
        <v>1411</v>
      </c>
      <c r="F174" s="83" t="s">
        <v>838</v>
      </c>
      <c r="G174" s="144"/>
      <c r="H174" s="100"/>
      <c r="I174" s="318"/>
      <c r="J174" s="100"/>
      <c r="K174" s="62">
        <v>6600</v>
      </c>
      <c r="L174" s="100" t="s">
        <v>1564</v>
      </c>
      <c r="M174" s="246">
        <f t="shared" si="17"/>
        <v>57080</v>
      </c>
      <c r="N174" s="14">
        <f t="shared" si="22"/>
        <v>0</v>
      </c>
      <c r="O174" s="15">
        <v>1500</v>
      </c>
      <c r="P174" s="15">
        <v>1000</v>
      </c>
      <c r="Q174" s="15">
        <v>5000</v>
      </c>
      <c r="R174" s="15">
        <v>8000</v>
      </c>
      <c r="S174" s="182"/>
      <c r="T174" s="16">
        <v>1500</v>
      </c>
      <c r="U174" s="16">
        <v>1000</v>
      </c>
      <c r="V174" s="16">
        <v>5000</v>
      </c>
      <c r="W174" s="16">
        <v>8000</v>
      </c>
      <c r="X174" s="182"/>
      <c r="Y174" s="16">
        <f>IF(($CB174-SUM($T174:X174))&gt;=$K174*0.7,$K174*0.7,($CB174-SUM($T174:X174)))</f>
        <v>4620</v>
      </c>
      <c r="Z174" s="16">
        <f>IF(($CB174-SUM($T174:Y174))&gt;=$K174*0.7,$K174*0.7,($CB174-SUM($T174:Y174)))</f>
        <v>4620</v>
      </c>
      <c r="AA174" s="16">
        <f>IF(($CB174-SUM($T174:Z174))&gt;=$K174*0.7,$K174*0.7,($CB174-SUM($T174:Z174)))</f>
        <v>4620</v>
      </c>
      <c r="AB174" s="16">
        <f>IF(($CB174-SUM($T174:AA174))&gt;=$K174*0.7,$K174*0.7,($CB174-SUM($T174:AA174)))</f>
        <v>4620</v>
      </c>
      <c r="AC174" s="16">
        <f>IF(($CB174-SUM($T174:AB174))&gt;=$K174*0.7,$K174*0.7,($CB174-SUM($T174:AB174)))</f>
        <v>4620</v>
      </c>
      <c r="AD174" s="16">
        <f>IF(($CB174-SUM($T174:AC174))&gt;=$K174*0.7,$K174*0.7,($CB174-SUM($T174:AC174)))</f>
        <v>4620</v>
      </c>
      <c r="AE174" s="16">
        <f>IF(($CB174-SUM($T174:AD174))&gt;=$K174*0.7,$K174*0.7,($CB174-SUM($T174:AD174)))</f>
        <v>4620</v>
      </c>
      <c r="AF174" s="16">
        <f>IF(($CB174-SUM($T174:AE174))&gt;=$K174*0.7,$K174*0.7,($CB174-SUM($T174:AE174)))</f>
        <v>4620</v>
      </c>
      <c r="AG174" s="16">
        <f>IF(($CB174-SUM($T174:AF174))&gt;=$K174*0.7,$K174*0.7,($CB174-SUM($T174:AF174)))</f>
        <v>4620</v>
      </c>
      <c r="AH174" s="16">
        <f>IF(($CB174-SUM($T174:AG174))&gt;=$K174*0.7,$K174*0.7,($CB174-SUM($T174:AG174)))</f>
        <v>0</v>
      </c>
      <c r="AI174" s="16">
        <f>IF(($CB174-SUM($T174:AH174))&gt;=$K174*0.7,$K174*0.7,($CB174-SUM($T174:AH174)))</f>
        <v>0</v>
      </c>
      <c r="AJ174" s="16">
        <f>IF(($CB174-SUM($T174:AI174))&gt;=$K174*0.7,$K174*0.7,($CB174-SUM($T174:AI174)))</f>
        <v>0</v>
      </c>
      <c r="AK174" s="16">
        <f>IF(($CB174-SUM($T174:AJ174))&gt;=$K174*0.7,$K174*0.7,($CB174-SUM($T174:AJ174)))</f>
        <v>0</v>
      </c>
      <c r="AL174" s="16">
        <f>IF(($CB174-SUM($T174:AK174))&gt;=$K174*0.7,$K174*0.7,($CB174-SUM($T174:AK174)))</f>
        <v>0</v>
      </c>
      <c r="AM174" s="16">
        <f>IF(($CB174-SUM($T174:AL174))&gt;=$K174*0.7,$K174*0.7,($CB174-SUM($T174:AL174)))</f>
        <v>0</v>
      </c>
      <c r="AN174" s="16">
        <f>IF(($CB174-SUM($T174:AM174))&gt;=$K174*0.7,$K174*0.7,($CB174-SUM($T174:AM174)))</f>
        <v>0</v>
      </c>
      <c r="AO174" s="16">
        <f>IF(($CB174-SUM($T174:AN174))&gt;=$K174*0.7,$K174*0.7,($CB174-SUM($T174:AN174)))</f>
        <v>0</v>
      </c>
      <c r="AP174" s="16">
        <f>IF(($CB174-SUM($T174:AO174))&gt;=$K174*0.7,$K174*0.7,($CB174-SUM($T174:AO174)))</f>
        <v>0</v>
      </c>
      <c r="AQ174" s="16">
        <f>IF(($CB174-SUM($T174:AP174))&gt;=$K174*0.7,$K174*0.7,($CB174-SUM($T174:AP174)))</f>
        <v>0</v>
      </c>
      <c r="AR174" s="16">
        <f>IF(($CB174-SUM($T174:AQ174))&gt;=$K174*0.7,$K174*0.7,($CB174-SUM($T174:AQ174)))</f>
        <v>0</v>
      </c>
      <c r="AS174" s="16">
        <f>IF(($CB174-SUM($T174:AR174))&gt;=$K174*0.7,$K174*0.7,($CB174-SUM($T174:AR174)))</f>
        <v>0</v>
      </c>
      <c r="AT174" s="16">
        <f>IF(($CB174-SUM($T174:AS174))&gt;=$K174*0.7,$K174*0.7,($CB174-SUM($T174:AS174)))</f>
        <v>0</v>
      </c>
      <c r="AU174" s="16">
        <f>IF(($CB174-SUM($T174:AT174))&gt;=$K174*0.7,$K174*0.7,($CB174-SUM($T174:AT174)))</f>
        <v>0</v>
      </c>
      <c r="AV174" s="16">
        <f>IF(($CB174-SUM($T174:AU174))&gt;=$K174*0.7,$K174*0.7,($CB174-SUM($T174:AU174)))</f>
        <v>0</v>
      </c>
      <c r="AW174" s="182">
        <f t="shared" si="18"/>
        <v>57080</v>
      </c>
      <c r="AX174" s="182">
        <f>IF(LinkRpt!B$4=LinkRpt!B$2,VLOOKUP(LinkRpt!$A170,Rpt,LinkRpt!B$2+1),"")</f>
        <v>57080</v>
      </c>
      <c r="AY174" s="182">
        <f>IF(LinkRpt!C$4=LinkRpt!C$2,VLOOKUP(LinkRpt!$A170,Rpt,LinkRpt!C$2+1),"")</f>
        <v>0</v>
      </c>
      <c r="AZ174" s="182">
        <f>IF(LinkRpt!D$4=LinkRpt!D$2,VLOOKUP(LinkRpt!$A170,Rpt,LinkRpt!D$2+1),"")</f>
        <v>0</v>
      </c>
      <c r="BA174" s="182" t="str">
        <f>IF(LinkRpt!E$4=LinkRpt!E$2,VLOOKUP(LinkRpt!$A170,Rpt,LinkRpt!E$2+1),"")</f>
        <v/>
      </c>
      <c r="BB174" s="182">
        <f>IF(LinkRpt!F$4=LinkRpt!F$2,VLOOKUP(LinkRpt!$A170,Rpt,LinkRpt!F$2+1),"")</f>
        <v>0</v>
      </c>
      <c r="BC174" s="182">
        <f>IF(LinkRpt!G$4=LinkRpt!G$2,VLOOKUP(LinkRpt!$A170,Rpt,LinkRpt!G$2+1),"")</f>
        <v>0</v>
      </c>
      <c r="BD174" s="182">
        <f>IF(LinkRpt!H$4=LinkRpt!H$2,VLOOKUP(LinkRpt!$A170,Rpt,LinkRpt!H$2+1),"")</f>
        <v>0</v>
      </c>
      <c r="BE174" s="182" t="str">
        <f>IF(LinkRpt!I$4=LinkRpt!I$2,VLOOKUP(LinkRpt!$A170,Rpt,LinkRpt!I$2+1),"")</f>
        <v/>
      </c>
      <c r="BF174" s="182" t="str">
        <f>IF(LinkRpt!J$4=LinkRpt!J$2,VLOOKUP(LinkRpt!$A170,Rpt,LinkRpt!J$2+1),"")</f>
        <v/>
      </c>
      <c r="BG174" s="182" t="str">
        <f>IF(LinkRpt!K$4=LinkRpt!K$2,VLOOKUP(LinkRpt!$A170,Rpt,LinkRpt!K$2+1),"")</f>
        <v/>
      </c>
      <c r="BH174" s="182" t="str">
        <f>IF(LinkRpt!L$4=LinkRpt!L$2,VLOOKUP(LinkRpt!$A170,Rpt,LinkRpt!L$2+1),"")</f>
        <v/>
      </c>
      <c r="BI174" s="182" t="str">
        <f>IF(LinkRpt!M$4=LinkRpt!M$2,VLOOKUP(LinkRpt!$A170,Rpt,LinkRpt!M$2+1),"")</f>
        <v/>
      </c>
      <c r="BJ174" s="182" t="str">
        <f>IF(LinkRpt!N$4=LinkRpt!N$2,VLOOKUP(LinkRpt!$A170,Rpt,LinkRpt!N$2+1),"")</f>
        <v/>
      </c>
      <c r="BK174" s="182" t="str">
        <f>IF(LinkRpt!O$4=LinkRpt!O$2,VLOOKUP(LinkRpt!$A170,Rpt,LinkRpt!O$2+1),"")</f>
        <v/>
      </c>
      <c r="BL174" s="182" t="str">
        <f>IF(LinkRpt!P$4=LinkRpt!P$2,VLOOKUP(LinkRpt!$A170,Rpt,LinkRpt!P$2+1),"")</f>
        <v/>
      </c>
      <c r="BM174" s="182" t="str">
        <f>IF(LinkRpt!Q$4=LinkRpt!Q$2,VLOOKUP(LinkRpt!$A170,Rpt,LinkRpt!Q$2+1),"")</f>
        <v/>
      </c>
      <c r="BN174" s="182" t="str">
        <f>IF(LinkRpt!R$4=LinkRpt!R$2,VLOOKUP(LinkRpt!$A170,Rpt,LinkRpt!R$2+1),"")</f>
        <v/>
      </c>
      <c r="BO174" s="182" t="str">
        <f>IF(LinkRpt!S$4=LinkRpt!S$2,VLOOKUP(LinkRpt!$A170,Rpt,LinkRpt!S$2+1),"")</f>
        <v/>
      </c>
      <c r="BP174" s="182" t="str">
        <f>IF(LinkRpt!T$4=LinkRpt!T$2,VLOOKUP(LinkRpt!$A170,Rpt,LinkRpt!T$2+1),"")</f>
        <v/>
      </c>
      <c r="BQ174" s="182" t="str">
        <f>IF(LinkRpt!U$4=LinkRpt!U$2,VLOOKUP(LinkRpt!$A170,Rpt,LinkRpt!U$2+1),"")</f>
        <v/>
      </c>
      <c r="BR174" s="182" t="str">
        <f>IF(LinkRpt!V$4=LinkRpt!V$2,VLOOKUP(LinkRpt!$A170,Rpt,LinkRpt!V$2+1),"")</f>
        <v/>
      </c>
      <c r="BS174" s="182" t="str">
        <f>IF(LinkRpt!W$4=LinkRpt!W$2,VLOOKUP(LinkRpt!$A170,Rpt,LinkRpt!W$2+1),"")</f>
        <v/>
      </c>
      <c r="BT174" s="182" t="str">
        <f>IF(LinkRpt!X$4=LinkRpt!X$2,VLOOKUP(LinkRpt!$A170,Rpt,LinkRpt!X$2+1),"")</f>
        <v/>
      </c>
      <c r="BU174" s="182" t="str">
        <f>IF(LinkRpt!Y$4=LinkRpt!Y$2,VLOOKUP(LinkRpt!$A170,Rpt,LinkRpt!Y$2+1),"")</f>
        <v/>
      </c>
      <c r="BV174" s="182" t="str">
        <f>IF(LinkRpt!Z$4=LinkRpt!Z$2,VLOOKUP(LinkRpt!$A170,Rpt,LinkRpt!Z$2+1),"")</f>
        <v/>
      </c>
      <c r="BW174" s="182" t="str">
        <f>IF(LinkRpt!AA$4=LinkRpt!AA$2,VLOOKUP(LinkRpt!$A170,Rpt,LinkRpt!AA$2+1),"")</f>
        <v/>
      </c>
      <c r="BX174" s="182" t="str">
        <f>IF(LinkRpt!AB$4=LinkRpt!AB$2,VLOOKUP(LinkRpt!$A170,Rpt,LinkRpt!AB$2+1),"")</f>
        <v/>
      </c>
      <c r="BY174" s="182" t="str">
        <f>IF(LinkRpt!AC$4=LinkRpt!AC$2,VLOOKUP(LinkRpt!$A170,Rpt,LinkRpt!AC$2+1),"")</f>
        <v/>
      </c>
      <c r="BZ174" s="182" t="str">
        <f>IF(LinkRpt!AD$4=LinkRpt!AD$2,VLOOKUP(LinkRpt!$A170,Rpt,LinkRpt!AD$2+1),"")</f>
        <v/>
      </c>
      <c r="CA174" s="182" t="str">
        <f>IF(LinkRpt!AE$4=LinkRpt!AE$2,VLOOKUP(LinkRpt!$A170,Rpt,LinkRpt!AE$2+1),"")</f>
        <v/>
      </c>
      <c r="CB174" s="182">
        <f t="shared" si="23"/>
        <v>57080</v>
      </c>
      <c r="CC174" s="15">
        <v>1500</v>
      </c>
      <c r="CD174" s="16">
        <v>1500</v>
      </c>
      <c r="CE174" s="15">
        <v>1000</v>
      </c>
      <c r="CF174" s="16">
        <v>1000</v>
      </c>
      <c r="CG174" s="15">
        <v>5000</v>
      </c>
      <c r="CH174" s="16">
        <v>5000</v>
      </c>
      <c r="CI174" s="15">
        <v>8000</v>
      </c>
      <c r="CJ174" s="16">
        <f t="shared" si="25"/>
        <v>1500</v>
      </c>
      <c r="CK174" s="15"/>
      <c r="CL174" s="16"/>
      <c r="CM174" s="18">
        <v>4620</v>
      </c>
      <c r="CN174" s="16">
        <v>0</v>
      </c>
      <c r="CO174" s="18">
        <v>4620</v>
      </c>
      <c r="CP174" s="16">
        <v>0</v>
      </c>
      <c r="CQ174" s="18">
        <v>4620</v>
      </c>
      <c r="CR174" s="16">
        <v>0</v>
      </c>
      <c r="CS174" s="18">
        <v>4620</v>
      </c>
      <c r="CT174" s="16">
        <v>24980</v>
      </c>
      <c r="CU174" s="18">
        <v>4620</v>
      </c>
      <c r="CV174" s="16"/>
      <c r="CW174" s="18">
        <v>4620</v>
      </c>
      <c r="CX174" s="16"/>
      <c r="CY174" s="18">
        <v>4620</v>
      </c>
      <c r="CZ174" s="16"/>
      <c r="DA174" s="18">
        <v>4620</v>
      </c>
      <c r="DB174" s="16"/>
      <c r="DC174" s="18">
        <v>4620</v>
      </c>
      <c r="DD174" s="16">
        <v>23100</v>
      </c>
      <c r="DE174" s="85"/>
      <c r="DF174" s="16"/>
      <c r="DG174" s="85"/>
      <c r="DH174" s="16"/>
      <c r="DI174" s="85"/>
      <c r="DJ174" s="16"/>
      <c r="DK174" s="82"/>
      <c r="DL174" s="85"/>
      <c r="DM174" s="16"/>
      <c r="DN174" s="85"/>
      <c r="DO174" s="16"/>
      <c r="DP174" s="85"/>
      <c r="DQ174" s="16"/>
      <c r="DR174" s="85"/>
      <c r="DS174" s="16"/>
      <c r="DT174" s="85"/>
      <c r="DU174" s="16"/>
      <c r="DV174" s="85"/>
      <c r="DW174" s="16"/>
      <c r="DX174" s="85"/>
      <c r="DY174" s="16"/>
      <c r="DZ174" s="85"/>
      <c r="EA174" s="16"/>
      <c r="EB174" s="85"/>
      <c r="EC174" s="16"/>
      <c r="ED174" s="85"/>
      <c r="EE174" s="16"/>
      <c r="EF174" s="85"/>
      <c r="EG174" s="16"/>
      <c r="EH174" s="17"/>
      <c r="EI174" s="16"/>
      <c r="EJ174" s="19"/>
      <c r="EK174" s="17"/>
      <c r="EL174" s="16"/>
      <c r="EM174" s="17"/>
      <c r="EN174" s="16"/>
      <c r="EO174" s="17"/>
      <c r="EP174" s="16"/>
      <c r="EQ174" s="17"/>
      <c r="ER174" s="16"/>
      <c r="ES174" s="17"/>
      <c r="ET174" s="16"/>
      <c r="EU174" s="17"/>
      <c r="EV174" s="16"/>
      <c r="EW174" s="15"/>
      <c r="EX174" s="16"/>
      <c r="EY174" s="15"/>
      <c r="EZ174" s="16"/>
      <c r="FA174" s="15"/>
      <c r="FB174" s="16"/>
      <c r="FC174" s="15"/>
      <c r="FD174" s="16"/>
      <c r="FE174" s="15"/>
      <c r="FF174" s="16"/>
      <c r="FG174" s="15"/>
      <c r="FH174" s="16"/>
      <c r="FI174" s="20">
        <f t="shared" si="19"/>
        <v>57080</v>
      </c>
      <c r="FJ174" s="20">
        <f t="shared" si="20"/>
        <v>57080</v>
      </c>
      <c r="FK174" s="21">
        <f t="shared" si="21"/>
        <v>0</v>
      </c>
      <c r="FL174" s="1" t="str">
        <f t="shared" si="24"/>
        <v/>
      </c>
    </row>
    <row r="175" spans="1:168" ht="25.5" customHeight="1">
      <c r="A175" s="239">
        <v>2200167</v>
      </c>
      <c r="B175" s="35" t="s">
        <v>839</v>
      </c>
      <c r="C175" s="239" t="s">
        <v>840</v>
      </c>
      <c r="D175" s="9" t="s">
        <v>1414</v>
      </c>
      <c r="E175" s="9" t="s">
        <v>1411</v>
      </c>
      <c r="F175" s="83" t="s">
        <v>841</v>
      </c>
      <c r="G175" s="144"/>
      <c r="H175" s="100"/>
      <c r="I175" s="318"/>
      <c r="J175" s="100"/>
      <c r="K175" s="62">
        <v>6600</v>
      </c>
      <c r="L175" s="100" t="s">
        <v>1564</v>
      </c>
      <c r="M175" s="246">
        <f t="shared" si="17"/>
        <v>57080</v>
      </c>
      <c r="N175" s="14">
        <f t="shared" si="22"/>
        <v>13860</v>
      </c>
      <c r="O175" s="15">
        <v>1500</v>
      </c>
      <c r="P175" s="15">
        <v>1000</v>
      </c>
      <c r="Q175" s="15">
        <v>5000</v>
      </c>
      <c r="R175" s="15">
        <v>8000</v>
      </c>
      <c r="S175" s="182"/>
      <c r="T175" s="16">
        <v>1500</v>
      </c>
      <c r="U175" s="16">
        <v>1000</v>
      </c>
      <c r="V175" s="16">
        <v>5000</v>
      </c>
      <c r="W175" s="16">
        <v>8000</v>
      </c>
      <c r="X175" s="182"/>
      <c r="Y175" s="16">
        <f>IF(($CB175-SUM($T175:X175))&gt;=$K175*0.7,$K175*0.7,($CB175-SUM($T175:X175)))</f>
        <v>4620</v>
      </c>
      <c r="Z175" s="16">
        <f>IF(($CB175-SUM($T175:Y175))&gt;=$K175*0.7,$K175*0.7,($CB175-SUM($T175:Y175)))</f>
        <v>4620</v>
      </c>
      <c r="AA175" s="16">
        <f>IF(($CB175-SUM($T175:Z175))&gt;=$K175*0.7,$K175*0.7,($CB175-SUM($T175:Z175)))</f>
        <v>4620</v>
      </c>
      <c r="AB175" s="16">
        <f>IF(($CB175-SUM($T175:AA175))&gt;=$K175*0.7,$K175*0.7,($CB175-SUM($T175:AA175)))</f>
        <v>4620</v>
      </c>
      <c r="AC175" s="16">
        <f>IF(($CB175-SUM($T175:AB175))&gt;=$K175*0.7,$K175*0.7,($CB175-SUM($T175:AB175)))</f>
        <v>4620</v>
      </c>
      <c r="AD175" s="16">
        <f>IF(($CB175-SUM($T175:AC175))&gt;=$K175*0.7,$K175*0.7,($CB175-SUM($T175:AC175)))</f>
        <v>4620</v>
      </c>
      <c r="AE175" s="16">
        <f>IF(($CB175-SUM($T175:AD175))&gt;=$K175*0.7,$K175*0.7,($CB175-SUM($T175:AD175)))</f>
        <v>0</v>
      </c>
      <c r="AF175" s="16">
        <f>IF(($CB175-SUM($T175:AE175))&gt;=$K175*0.7,$K175*0.7,($CB175-SUM($T175:AE175)))</f>
        <v>0</v>
      </c>
      <c r="AG175" s="16">
        <f>IF(($CB175-SUM($T175:AF175))&gt;=$K175*0.7,$K175*0.7,($CB175-SUM($T175:AF175)))</f>
        <v>0</v>
      </c>
      <c r="AH175" s="16">
        <f>IF(($CB175-SUM($T175:AG175))&gt;=$K175*0.7,$K175*0.7,($CB175-SUM($T175:AG175)))</f>
        <v>0</v>
      </c>
      <c r="AI175" s="16">
        <f>IF(($CB175-SUM($T175:AH175))&gt;=$K175*0.7,$K175*0.7,($CB175-SUM($T175:AH175)))</f>
        <v>0</v>
      </c>
      <c r="AJ175" s="16">
        <f>IF(($CB175-SUM($T175:AI175))&gt;=$K175*0.7,$K175*0.7,($CB175-SUM($T175:AI175)))</f>
        <v>0</v>
      </c>
      <c r="AK175" s="16">
        <f>IF(($CB175-SUM($T175:AJ175))&gt;=$K175*0.7,$K175*0.7,($CB175-SUM($T175:AJ175)))</f>
        <v>0</v>
      </c>
      <c r="AL175" s="16">
        <f>IF(($CB175-SUM($T175:AK175))&gt;=$K175*0.7,$K175*0.7,($CB175-SUM($T175:AK175)))</f>
        <v>0</v>
      </c>
      <c r="AM175" s="16">
        <f>IF(($CB175-SUM($T175:AL175))&gt;=$K175*0.7,$K175*0.7,($CB175-SUM($T175:AL175)))</f>
        <v>0</v>
      </c>
      <c r="AN175" s="16">
        <f>IF(($CB175-SUM($T175:AM175))&gt;=$K175*0.7,$K175*0.7,($CB175-SUM($T175:AM175)))</f>
        <v>0</v>
      </c>
      <c r="AO175" s="16">
        <f>IF(($CB175-SUM($T175:AN175))&gt;=$K175*0.7,$K175*0.7,($CB175-SUM($T175:AN175)))</f>
        <v>0</v>
      </c>
      <c r="AP175" s="16">
        <f>IF(($CB175-SUM($T175:AO175))&gt;=$K175*0.7,$K175*0.7,($CB175-SUM($T175:AO175)))</f>
        <v>0</v>
      </c>
      <c r="AQ175" s="16">
        <f>IF(($CB175-SUM($T175:AP175))&gt;=$K175*0.7,$K175*0.7,($CB175-SUM($T175:AP175)))</f>
        <v>0</v>
      </c>
      <c r="AR175" s="16">
        <f>IF(($CB175-SUM($T175:AQ175))&gt;=$K175*0.7,$K175*0.7,($CB175-SUM($T175:AQ175)))</f>
        <v>0</v>
      </c>
      <c r="AS175" s="16">
        <f>IF(($CB175-SUM($T175:AR175))&gt;=$K175*0.7,$K175*0.7,($CB175-SUM($T175:AR175)))</f>
        <v>0</v>
      </c>
      <c r="AT175" s="16">
        <f>IF(($CB175-SUM($T175:AS175))&gt;=$K175*0.7,$K175*0.7,($CB175-SUM($T175:AS175)))</f>
        <v>0</v>
      </c>
      <c r="AU175" s="16">
        <f>IF(($CB175-SUM($T175:AT175))&gt;=$K175*0.7,$K175*0.7,($CB175-SUM($T175:AT175)))</f>
        <v>0</v>
      </c>
      <c r="AV175" s="16">
        <f>IF(($CB175-SUM($T175:AU175))&gt;=$K175*0.7,$K175*0.7,($CB175-SUM($T175:AU175)))</f>
        <v>0</v>
      </c>
      <c r="AW175" s="182">
        <f t="shared" si="18"/>
        <v>43220</v>
      </c>
      <c r="AX175" s="182">
        <f>IF(LinkRpt!B$4=LinkRpt!B$2,VLOOKUP(LinkRpt!$A171,Rpt,LinkRpt!B$2+1),"")</f>
        <v>43220</v>
      </c>
      <c r="AY175" s="182">
        <f>IF(LinkRpt!C$4=LinkRpt!C$2,VLOOKUP(LinkRpt!$A171,Rpt,LinkRpt!C$2+1),"")</f>
        <v>0</v>
      </c>
      <c r="AZ175" s="182">
        <f>IF(LinkRpt!D$4=LinkRpt!D$2,VLOOKUP(LinkRpt!$A171,Rpt,LinkRpt!D$2+1),"")</f>
        <v>0</v>
      </c>
      <c r="BA175" s="182" t="str">
        <f>IF(LinkRpt!E$4=LinkRpt!E$2,VLOOKUP(LinkRpt!$A171,Rpt,LinkRpt!E$2+1),"")</f>
        <v/>
      </c>
      <c r="BB175" s="182">
        <f>IF(LinkRpt!F$4=LinkRpt!F$2,VLOOKUP(LinkRpt!$A171,Rpt,LinkRpt!F$2+1),"")</f>
        <v>0</v>
      </c>
      <c r="BC175" s="182">
        <f>IF(LinkRpt!G$4=LinkRpt!G$2,VLOOKUP(LinkRpt!$A171,Rpt,LinkRpt!G$2+1),"")</f>
        <v>0</v>
      </c>
      <c r="BD175" s="182">
        <f>IF(LinkRpt!H$4=LinkRpt!H$2,VLOOKUP(LinkRpt!$A171,Rpt,LinkRpt!H$2+1),"")</f>
        <v>0</v>
      </c>
      <c r="BE175" s="182" t="str">
        <f>IF(LinkRpt!I$4=LinkRpt!I$2,VLOOKUP(LinkRpt!$A171,Rpt,LinkRpt!I$2+1),"")</f>
        <v/>
      </c>
      <c r="BF175" s="182" t="str">
        <f>IF(LinkRpt!J$4=LinkRpt!J$2,VLOOKUP(LinkRpt!$A171,Rpt,LinkRpt!J$2+1),"")</f>
        <v/>
      </c>
      <c r="BG175" s="182" t="str">
        <f>IF(LinkRpt!K$4=LinkRpt!K$2,VLOOKUP(LinkRpt!$A171,Rpt,LinkRpt!K$2+1),"")</f>
        <v/>
      </c>
      <c r="BH175" s="182" t="str">
        <f>IF(LinkRpt!L$4=LinkRpt!L$2,VLOOKUP(LinkRpt!$A171,Rpt,LinkRpt!L$2+1),"")</f>
        <v/>
      </c>
      <c r="BI175" s="182" t="str">
        <f>IF(LinkRpt!M$4=LinkRpt!M$2,VLOOKUP(LinkRpt!$A171,Rpt,LinkRpt!M$2+1),"")</f>
        <v/>
      </c>
      <c r="BJ175" s="182" t="str">
        <f>IF(LinkRpt!N$4=LinkRpt!N$2,VLOOKUP(LinkRpt!$A171,Rpt,LinkRpt!N$2+1),"")</f>
        <v/>
      </c>
      <c r="BK175" s="182" t="str">
        <f>IF(LinkRpt!O$4=LinkRpt!O$2,VLOOKUP(LinkRpt!$A171,Rpt,LinkRpt!O$2+1),"")</f>
        <v/>
      </c>
      <c r="BL175" s="182" t="str">
        <f>IF(LinkRpt!P$4=LinkRpt!P$2,VLOOKUP(LinkRpt!$A171,Rpt,LinkRpt!P$2+1),"")</f>
        <v/>
      </c>
      <c r="BM175" s="182" t="str">
        <f>IF(LinkRpt!Q$4=LinkRpt!Q$2,VLOOKUP(LinkRpt!$A171,Rpt,LinkRpt!Q$2+1),"")</f>
        <v/>
      </c>
      <c r="BN175" s="182" t="str">
        <f>IF(LinkRpt!R$4=LinkRpt!R$2,VLOOKUP(LinkRpt!$A171,Rpt,LinkRpt!R$2+1),"")</f>
        <v/>
      </c>
      <c r="BO175" s="182" t="str">
        <f>IF(LinkRpt!S$4=LinkRpt!S$2,VLOOKUP(LinkRpt!$A171,Rpt,LinkRpt!S$2+1),"")</f>
        <v/>
      </c>
      <c r="BP175" s="182" t="str">
        <f>IF(LinkRpt!T$4=LinkRpt!T$2,VLOOKUP(LinkRpt!$A171,Rpt,LinkRpt!T$2+1),"")</f>
        <v/>
      </c>
      <c r="BQ175" s="182" t="str">
        <f>IF(LinkRpt!U$4=LinkRpt!U$2,VLOOKUP(LinkRpt!$A171,Rpt,LinkRpt!U$2+1),"")</f>
        <v/>
      </c>
      <c r="BR175" s="182" t="str">
        <f>IF(LinkRpt!V$4=LinkRpt!V$2,VLOOKUP(LinkRpt!$A171,Rpt,LinkRpt!V$2+1),"")</f>
        <v/>
      </c>
      <c r="BS175" s="182" t="str">
        <f>IF(LinkRpt!W$4=LinkRpt!W$2,VLOOKUP(LinkRpt!$A171,Rpt,LinkRpt!W$2+1),"")</f>
        <v/>
      </c>
      <c r="BT175" s="182" t="str">
        <f>IF(LinkRpt!X$4=LinkRpt!X$2,VLOOKUP(LinkRpt!$A171,Rpt,LinkRpt!X$2+1),"")</f>
        <v/>
      </c>
      <c r="BU175" s="182" t="str">
        <f>IF(LinkRpt!Y$4=LinkRpt!Y$2,VLOOKUP(LinkRpt!$A171,Rpt,LinkRpt!Y$2+1),"")</f>
        <v/>
      </c>
      <c r="BV175" s="182" t="str">
        <f>IF(LinkRpt!Z$4=LinkRpt!Z$2,VLOOKUP(LinkRpt!$A171,Rpt,LinkRpt!Z$2+1),"")</f>
        <v/>
      </c>
      <c r="BW175" s="182" t="str">
        <f>IF(LinkRpt!AA$4=LinkRpt!AA$2,VLOOKUP(LinkRpt!$A171,Rpt,LinkRpt!AA$2+1),"")</f>
        <v/>
      </c>
      <c r="BX175" s="182" t="str">
        <f>IF(LinkRpt!AB$4=LinkRpt!AB$2,VLOOKUP(LinkRpt!$A171,Rpt,LinkRpt!AB$2+1),"")</f>
        <v/>
      </c>
      <c r="BY175" s="182" t="str">
        <f>IF(LinkRpt!AC$4=LinkRpt!AC$2,VLOOKUP(LinkRpt!$A171,Rpt,LinkRpt!AC$2+1),"")</f>
        <v/>
      </c>
      <c r="BZ175" s="182" t="str">
        <f>IF(LinkRpt!AD$4=LinkRpt!AD$2,VLOOKUP(LinkRpt!$A171,Rpt,LinkRpt!AD$2+1),"")</f>
        <v/>
      </c>
      <c r="CA175" s="182" t="str">
        <f>IF(LinkRpt!AE$4=LinkRpt!AE$2,VLOOKUP(LinkRpt!$A171,Rpt,LinkRpt!AE$2+1),"")</f>
        <v/>
      </c>
      <c r="CB175" s="182">
        <f t="shared" si="23"/>
        <v>43220</v>
      </c>
      <c r="CC175" s="15">
        <v>1500</v>
      </c>
      <c r="CD175" s="16">
        <v>1500</v>
      </c>
      <c r="CE175" s="15">
        <v>1000</v>
      </c>
      <c r="CF175" s="16">
        <v>1000</v>
      </c>
      <c r="CG175" s="15">
        <v>5000</v>
      </c>
      <c r="CH175" s="16">
        <v>5000</v>
      </c>
      <c r="CI175" s="15">
        <v>8000</v>
      </c>
      <c r="CJ175" s="16">
        <f t="shared" si="25"/>
        <v>1500</v>
      </c>
      <c r="CK175" s="15"/>
      <c r="CL175" s="16"/>
      <c r="CM175" s="18">
        <v>4620</v>
      </c>
      <c r="CN175" s="16">
        <v>4620</v>
      </c>
      <c r="CO175" s="18">
        <v>4620</v>
      </c>
      <c r="CP175" s="16">
        <v>0</v>
      </c>
      <c r="CQ175" s="18">
        <v>4620</v>
      </c>
      <c r="CR175" s="16">
        <v>11120</v>
      </c>
      <c r="CS175" s="18">
        <v>4620</v>
      </c>
      <c r="CT175" s="16"/>
      <c r="CU175" s="18">
        <v>4620</v>
      </c>
      <c r="CV175" s="16">
        <v>9240</v>
      </c>
      <c r="CW175" s="18">
        <v>4620</v>
      </c>
      <c r="CX175" s="16"/>
      <c r="CY175" s="18">
        <v>4620</v>
      </c>
      <c r="CZ175" s="16"/>
      <c r="DA175" s="18">
        <v>4620</v>
      </c>
      <c r="DB175" s="16"/>
      <c r="DC175" s="18">
        <v>4620</v>
      </c>
      <c r="DD175" s="16">
        <v>9240</v>
      </c>
      <c r="DE175" s="85"/>
      <c r="DF175" s="16"/>
      <c r="DG175" s="85"/>
      <c r="DH175" s="16"/>
      <c r="DI175" s="85"/>
      <c r="DJ175" s="16"/>
      <c r="DK175" s="82"/>
      <c r="DL175" s="85"/>
      <c r="DM175" s="16"/>
      <c r="DN175" s="85"/>
      <c r="DO175" s="16"/>
      <c r="DP175" s="85"/>
      <c r="DQ175" s="16"/>
      <c r="DR175" s="85"/>
      <c r="DS175" s="16"/>
      <c r="DT175" s="85"/>
      <c r="DU175" s="16"/>
      <c r="DV175" s="85"/>
      <c r="DW175" s="16"/>
      <c r="DX175" s="85"/>
      <c r="DY175" s="16"/>
      <c r="DZ175" s="85"/>
      <c r="EA175" s="16"/>
      <c r="EB175" s="85"/>
      <c r="EC175" s="16"/>
      <c r="ED175" s="85"/>
      <c r="EE175" s="16"/>
      <c r="EF175" s="85"/>
      <c r="EG175" s="16"/>
      <c r="EH175" s="17"/>
      <c r="EI175" s="16"/>
      <c r="EJ175" s="19"/>
      <c r="EK175" s="17"/>
      <c r="EL175" s="16"/>
      <c r="EM175" s="17"/>
      <c r="EN175" s="16"/>
      <c r="EO175" s="17"/>
      <c r="EP175" s="16"/>
      <c r="EQ175" s="17"/>
      <c r="ER175" s="16"/>
      <c r="ES175" s="17"/>
      <c r="ET175" s="16"/>
      <c r="EU175" s="17"/>
      <c r="EV175" s="16"/>
      <c r="EW175" s="15"/>
      <c r="EX175" s="16"/>
      <c r="EY175" s="15"/>
      <c r="EZ175" s="16"/>
      <c r="FA175" s="15"/>
      <c r="FB175" s="16"/>
      <c r="FC175" s="15"/>
      <c r="FD175" s="16"/>
      <c r="FE175" s="15"/>
      <c r="FF175" s="16"/>
      <c r="FG175" s="15"/>
      <c r="FH175" s="16"/>
      <c r="FI175" s="20">
        <f t="shared" si="19"/>
        <v>57080</v>
      </c>
      <c r="FJ175" s="20">
        <f t="shared" si="20"/>
        <v>43220</v>
      </c>
      <c r="FK175" s="21">
        <f t="shared" si="21"/>
        <v>13860</v>
      </c>
      <c r="FL175" s="1" t="str">
        <f t="shared" si="24"/>
        <v/>
      </c>
    </row>
    <row r="176" spans="1:168" ht="25.5" customHeight="1">
      <c r="A176" s="239">
        <v>2200168</v>
      </c>
      <c r="B176" s="35" t="s">
        <v>257</v>
      </c>
      <c r="C176" s="239" t="s">
        <v>258</v>
      </c>
      <c r="D176" s="9" t="s">
        <v>1414</v>
      </c>
      <c r="E176" s="9" t="s">
        <v>1412</v>
      </c>
      <c r="F176" s="10" t="s">
        <v>259</v>
      </c>
      <c r="G176" s="22"/>
      <c r="H176" s="84" t="s">
        <v>1422</v>
      </c>
      <c r="I176" s="318"/>
      <c r="J176" s="84"/>
      <c r="K176" s="12">
        <v>3300</v>
      </c>
      <c r="L176" s="23" t="s">
        <v>1564</v>
      </c>
      <c r="M176" s="246">
        <f t="shared" si="17"/>
        <v>36290</v>
      </c>
      <c r="N176" s="14">
        <f t="shared" si="22"/>
        <v>6930</v>
      </c>
      <c r="O176" s="15">
        <v>1500</v>
      </c>
      <c r="P176" s="15">
        <v>1000</v>
      </c>
      <c r="Q176" s="15">
        <v>5000</v>
      </c>
      <c r="R176" s="15">
        <v>8000</v>
      </c>
      <c r="S176" s="182"/>
      <c r="T176" s="16">
        <v>1500</v>
      </c>
      <c r="U176" s="16">
        <v>1000</v>
      </c>
      <c r="V176" s="16">
        <v>5000</v>
      </c>
      <c r="W176" s="16">
        <v>8000</v>
      </c>
      <c r="X176" s="182"/>
      <c r="Y176" s="16">
        <f>IF(($CB176-SUM($T176:X176))&gt;=$K176*0.7,$K176*0.7,($CB176-SUM($T176:X176)))</f>
        <v>2310</v>
      </c>
      <c r="Z176" s="16">
        <f>IF(($CB176-SUM($T176:Y176))&gt;=$K176*0.7,$K176*0.7,($CB176-SUM($T176:Y176)))</f>
        <v>2310</v>
      </c>
      <c r="AA176" s="16">
        <f>IF(($CB176-SUM($T176:Z176))&gt;=$K176*0.7,$K176*0.7,($CB176-SUM($T176:Z176)))</f>
        <v>2310</v>
      </c>
      <c r="AB176" s="16">
        <f>IF(($CB176-SUM($T176:AA176))&gt;=$K176*0.7,$K176*0.7,($CB176-SUM($T176:AA176)))</f>
        <v>2310</v>
      </c>
      <c r="AC176" s="16">
        <f>IF(($CB176-SUM($T176:AB176))&gt;=$K176*0.7,$K176*0.7,($CB176-SUM($T176:AB176)))</f>
        <v>2310</v>
      </c>
      <c r="AD176" s="16">
        <f>IF(($CB176-SUM($T176:AC176))&gt;=$K176*0.7,$K176*0.7,($CB176-SUM($T176:AC176)))</f>
        <v>2310</v>
      </c>
      <c r="AE176" s="16">
        <f>IF(($CB176-SUM($T176:AD176))&gt;=$K176*0.7,$K176*0.7,($CB176-SUM($T176:AD176)))</f>
        <v>0</v>
      </c>
      <c r="AF176" s="16">
        <f>IF(($CB176-SUM($T176:AE176))&gt;=$K176*0.7,$K176*0.7,($CB176-SUM($T176:AE176)))</f>
        <v>0</v>
      </c>
      <c r="AG176" s="16">
        <f>IF(($CB176-SUM($T176:AF176))&gt;=$K176*0.7,$K176*0.7,($CB176-SUM($T176:AF176)))</f>
        <v>0</v>
      </c>
      <c r="AH176" s="16">
        <f>IF(($CB176-SUM($T176:AG176))&gt;=$K176*0.7,$K176*0.7,($CB176-SUM($T176:AG176)))</f>
        <v>0</v>
      </c>
      <c r="AI176" s="16">
        <f>IF(($CB176-SUM($T176:AH176))&gt;=$K176*0.7,$K176*0.7,($CB176-SUM($T176:AH176)))</f>
        <v>0</v>
      </c>
      <c r="AJ176" s="16">
        <f>IF(($CB176-SUM($T176:AI176))&gt;=$K176*0.7,$K176*0.7,($CB176-SUM($T176:AI176)))</f>
        <v>0</v>
      </c>
      <c r="AK176" s="16">
        <f>IF(($CB176-SUM($T176:AJ176))&gt;=$K176*0.7,$K176*0.7,($CB176-SUM($T176:AJ176)))</f>
        <v>0</v>
      </c>
      <c r="AL176" s="16">
        <f>IF(($CB176-SUM($T176:AK176))&gt;=$K176*0.7,$K176*0.7,($CB176-SUM($T176:AK176)))</f>
        <v>0</v>
      </c>
      <c r="AM176" s="16">
        <f>IF(($CB176-SUM($T176:AL176))&gt;=$K176*0.7,$K176*0.7,($CB176-SUM($T176:AL176)))</f>
        <v>0</v>
      </c>
      <c r="AN176" s="16">
        <f>IF(($CB176-SUM($T176:AM176))&gt;=$K176*0.7,$K176*0.7,($CB176-SUM($T176:AM176)))</f>
        <v>0</v>
      </c>
      <c r="AO176" s="16">
        <f>IF(($CB176-SUM($T176:AN176))&gt;=$K176*0.7,$K176*0.7,($CB176-SUM($T176:AN176)))</f>
        <v>0</v>
      </c>
      <c r="AP176" s="16">
        <f>IF(($CB176-SUM($T176:AO176))&gt;=$K176*0.7,$K176*0.7,($CB176-SUM($T176:AO176)))</f>
        <v>0</v>
      </c>
      <c r="AQ176" s="16">
        <f>IF(($CB176-SUM($T176:AP176))&gt;=$K176*0.7,$K176*0.7,($CB176-SUM($T176:AP176)))</f>
        <v>0</v>
      </c>
      <c r="AR176" s="16">
        <f>IF(($CB176-SUM($T176:AQ176))&gt;=$K176*0.7,$K176*0.7,($CB176-SUM($T176:AQ176)))</f>
        <v>0</v>
      </c>
      <c r="AS176" s="16">
        <f>IF(($CB176-SUM($T176:AR176))&gt;=$K176*0.7,$K176*0.7,($CB176-SUM($T176:AR176)))</f>
        <v>0</v>
      </c>
      <c r="AT176" s="16">
        <f>IF(($CB176-SUM($T176:AS176))&gt;=$K176*0.7,$K176*0.7,($CB176-SUM($T176:AS176)))</f>
        <v>0</v>
      </c>
      <c r="AU176" s="16">
        <f>IF(($CB176-SUM($T176:AT176))&gt;=$K176*0.7,$K176*0.7,($CB176-SUM($T176:AT176)))</f>
        <v>0</v>
      </c>
      <c r="AV176" s="16">
        <f>IF(($CB176-SUM($T176:AU176))&gt;=$K176*0.7,$K176*0.7,($CB176-SUM($T176:AU176)))</f>
        <v>0</v>
      </c>
      <c r="AW176" s="182">
        <f t="shared" si="18"/>
        <v>29360</v>
      </c>
      <c r="AX176" s="182">
        <f>IF(LinkRpt!B$4=LinkRpt!B$2,VLOOKUP(LinkRpt!$A172,Rpt,LinkRpt!B$2+1),"")</f>
        <v>27050</v>
      </c>
      <c r="AY176" s="182">
        <f>IF(LinkRpt!C$4=LinkRpt!C$2,VLOOKUP(LinkRpt!$A172,Rpt,LinkRpt!C$2+1),"")</f>
        <v>2310</v>
      </c>
      <c r="AZ176" s="182">
        <f>IF(LinkRpt!D$4=LinkRpt!D$2,VLOOKUP(LinkRpt!$A172,Rpt,LinkRpt!D$2+1),"")</f>
        <v>0</v>
      </c>
      <c r="BA176" s="182" t="str">
        <f>IF(LinkRpt!E$4=LinkRpt!E$2,VLOOKUP(LinkRpt!$A172,Rpt,LinkRpt!E$2+1),"")</f>
        <v/>
      </c>
      <c r="BB176" s="182">
        <f>IF(LinkRpt!F$4=LinkRpt!F$2,VLOOKUP(LinkRpt!$A172,Rpt,LinkRpt!F$2+1),"")</f>
        <v>0</v>
      </c>
      <c r="BC176" s="182">
        <f>IF(LinkRpt!G$4=LinkRpt!G$2,VLOOKUP(LinkRpt!$A172,Rpt,LinkRpt!G$2+1),"")</f>
        <v>0</v>
      </c>
      <c r="BD176" s="182">
        <f>IF(LinkRpt!H$4=LinkRpt!H$2,VLOOKUP(LinkRpt!$A172,Rpt,LinkRpt!H$2+1),"")</f>
        <v>0</v>
      </c>
      <c r="BE176" s="182" t="str">
        <f>IF(LinkRpt!I$4=LinkRpt!I$2,VLOOKUP(LinkRpt!$A172,Rpt,LinkRpt!I$2+1),"")</f>
        <v/>
      </c>
      <c r="BF176" s="182" t="str">
        <f>IF(LinkRpt!J$4=LinkRpt!J$2,VLOOKUP(LinkRpt!$A172,Rpt,LinkRpt!J$2+1),"")</f>
        <v/>
      </c>
      <c r="BG176" s="182" t="str">
        <f>IF(LinkRpt!K$4=LinkRpt!K$2,VLOOKUP(LinkRpt!$A172,Rpt,LinkRpt!K$2+1),"")</f>
        <v/>
      </c>
      <c r="BH176" s="182" t="str">
        <f>IF(LinkRpt!L$4=LinkRpt!L$2,VLOOKUP(LinkRpt!$A172,Rpt,LinkRpt!L$2+1),"")</f>
        <v/>
      </c>
      <c r="BI176" s="182" t="str">
        <f>IF(LinkRpt!M$4=LinkRpt!M$2,VLOOKUP(LinkRpt!$A172,Rpt,LinkRpt!M$2+1),"")</f>
        <v/>
      </c>
      <c r="BJ176" s="182" t="str">
        <f>IF(LinkRpt!N$4=LinkRpt!N$2,VLOOKUP(LinkRpt!$A172,Rpt,LinkRpt!N$2+1),"")</f>
        <v/>
      </c>
      <c r="BK176" s="182" t="str">
        <f>IF(LinkRpt!O$4=LinkRpt!O$2,VLOOKUP(LinkRpt!$A172,Rpt,LinkRpt!O$2+1),"")</f>
        <v/>
      </c>
      <c r="BL176" s="182" t="str">
        <f>IF(LinkRpt!P$4=LinkRpt!P$2,VLOOKUP(LinkRpt!$A172,Rpt,LinkRpt!P$2+1),"")</f>
        <v/>
      </c>
      <c r="BM176" s="182" t="str">
        <f>IF(LinkRpt!Q$4=LinkRpt!Q$2,VLOOKUP(LinkRpt!$A172,Rpt,LinkRpt!Q$2+1),"")</f>
        <v/>
      </c>
      <c r="BN176" s="182" t="str">
        <f>IF(LinkRpt!R$4=LinkRpt!R$2,VLOOKUP(LinkRpt!$A172,Rpt,LinkRpt!R$2+1),"")</f>
        <v/>
      </c>
      <c r="BO176" s="182" t="str">
        <f>IF(LinkRpt!S$4=LinkRpt!S$2,VLOOKUP(LinkRpt!$A172,Rpt,LinkRpt!S$2+1),"")</f>
        <v/>
      </c>
      <c r="BP176" s="182" t="str">
        <f>IF(LinkRpt!T$4=LinkRpt!T$2,VLOOKUP(LinkRpt!$A172,Rpt,LinkRpt!T$2+1),"")</f>
        <v/>
      </c>
      <c r="BQ176" s="182" t="str">
        <f>IF(LinkRpt!U$4=LinkRpt!U$2,VLOOKUP(LinkRpt!$A172,Rpt,LinkRpt!U$2+1),"")</f>
        <v/>
      </c>
      <c r="BR176" s="182" t="str">
        <f>IF(LinkRpt!V$4=LinkRpt!V$2,VLOOKUP(LinkRpt!$A172,Rpt,LinkRpt!V$2+1),"")</f>
        <v/>
      </c>
      <c r="BS176" s="182" t="str">
        <f>IF(LinkRpt!W$4=LinkRpt!W$2,VLOOKUP(LinkRpt!$A172,Rpt,LinkRpt!W$2+1),"")</f>
        <v/>
      </c>
      <c r="BT176" s="182" t="str">
        <f>IF(LinkRpt!X$4=LinkRpt!X$2,VLOOKUP(LinkRpt!$A172,Rpt,LinkRpt!X$2+1),"")</f>
        <v/>
      </c>
      <c r="BU176" s="182" t="str">
        <f>IF(LinkRpt!Y$4=LinkRpt!Y$2,VLOOKUP(LinkRpt!$A172,Rpt,LinkRpt!Y$2+1),"")</f>
        <v/>
      </c>
      <c r="BV176" s="182" t="str">
        <f>IF(LinkRpt!Z$4=LinkRpt!Z$2,VLOOKUP(LinkRpt!$A172,Rpt,LinkRpt!Z$2+1),"")</f>
        <v/>
      </c>
      <c r="BW176" s="182" t="str">
        <f>IF(LinkRpt!AA$4=LinkRpt!AA$2,VLOOKUP(LinkRpt!$A172,Rpt,LinkRpt!AA$2+1),"")</f>
        <v/>
      </c>
      <c r="BX176" s="182" t="str">
        <f>IF(LinkRpt!AB$4=LinkRpt!AB$2,VLOOKUP(LinkRpt!$A172,Rpt,LinkRpt!AB$2+1),"")</f>
        <v/>
      </c>
      <c r="BY176" s="182" t="str">
        <f>IF(LinkRpt!AC$4=LinkRpt!AC$2,VLOOKUP(LinkRpt!$A172,Rpt,LinkRpt!AC$2+1),"")</f>
        <v/>
      </c>
      <c r="BZ176" s="182" t="str">
        <f>IF(LinkRpt!AD$4=LinkRpt!AD$2,VLOOKUP(LinkRpt!$A172,Rpt,LinkRpt!AD$2+1),"")</f>
        <v/>
      </c>
      <c r="CA176" s="182" t="str">
        <f>IF(LinkRpt!AE$4=LinkRpt!AE$2,VLOOKUP(LinkRpt!$A172,Rpt,LinkRpt!AE$2+1),"")</f>
        <v/>
      </c>
      <c r="CB176" s="182">
        <f t="shared" si="23"/>
        <v>29360</v>
      </c>
      <c r="CC176" s="15">
        <v>1500</v>
      </c>
      <c r="CD176" s="16">
        <v>1500</v>
      </c>
      <c r="CE176" s="15">
        <v>1000</v>
      </c>
      <c r="CF176" s="16">
        <v>1000</v>
      </c>
      <c r="CG176" s="15">
        <v>5000</v>
      </c>
      <c r="CH176" s="16">
        <v>5000</v>
      </c>
      <c r="CI176" s="15">
        <v>8000</v>
      </c>
      <c r="CJ176" s="16">
        <f t="shared" si="25"/>
        <v>1500</v>
      </c>
      <c r="CK176" s="17"/>
      <c r="CL176" s="16"/>
      <c r="CM176" s="15"/>
      <c r="CN176" s="16"/>
      <c r="CO176" s="18">
        <v>2310</v>
      </c>
      <c r="CP176" s="16">
        <v>0</v>
      </c>
      <c r="CQ176" s="18">
        <v>2310</v>
      </c>
      <c r="CR176" s="16">
        <v>0</v>
      </c>
      <c r="CS176" s="18">
        <v>2310</v>
      </c>
      <c r="CT176" s="16">
        <v>0</v>
      </c>
      <c r="CU176" s="18">
        <v>2310</v>
      </c>
      <c r="CV176" s="16">
        <f>9240+6500</f>
        <v>15740</v>
      </c>
      <c r="CW176" s="18">
        <v>2310</v>
      </c>
      <c r="CX176" s="16"/>
      <c r="CY176" s="18">
        <v>2310</v>
      </c>
      <c r="CZ176" s="16"/>
      <c r="DA176" s="18">
        <v>2310</v>
      </c>
      <c r="DB176" s="16"/>
      <c r="DC176" s="18">
        <v>2310</v>
      </c>
      <c r="DD176" s="16"/>
      <c r="DE176" s="18">
        <v>2310</v>
      </c>
      <c r="DF176" s="16">
        <v>2310</v>
      </c>
      <c r="DG176" s="17"/>
      <c r="DH176" s="16"/>
      <c r="DI176" s="17"/>
      <c r="DJ176" s="16"/>
      <c r="DK176" s="82"/>
      <c r="DL176" s="85"/>
      <c r="DM176" s="16"/>
      <c r="DN176" s="85"/>
      <c r="DO176" s="16"/>
      <c r="DP176" s="85"/>
      <c r="DQ176" s="16"/>
      <c r="DR176" s="85"/>
      <c r="DS176" s="16"/>
      <c r="DT176" s="85"/>
      <c r="DU176" s="16"/>
      <c r="DV176" s="85"/>
      <c r="DW176" s="16"/>
      <c r="DX176" s="85"/>
      <c r="DY176" s="16"/>
      <c r="DZ176" s="85"/>
      <c r="EA176" s="16"/>
      <c r="EB176" s="85"/>
      <c r="EC176" s="16"/>
      <c r="ED176" s="85"/>
      <c r="EE176" s="16"/>
      <c r="EF176" s="85"/>
      <c r="EG176" s="16"/>
      <c r="EH176" s="17"/>
      <c r="EI176" s="16"/>
      <c r="EJ176" s="19"/>
      <c r="EK176" s="17"/>
      <c r="EL176" s="16"/>
      <c r="EM176" s="17"/>
      <c r="EN176" s="16"/>
      <c r="EO176" s="17"/>
      <c r="EP176" s="16"/>
      <c r="EQ176" s="17"/>
      <c r="ER176" s="16"/>
      <c r="ES176" s="17"/>
      <c r="ET176" s="16"/>
      <c r="EU176" s="17"/>
      <c r="EV176" s="16"/>
      <c r="EW176" s="15"/>
      <c r="EX176" s="16"/>
      <c r="EY176" s="15"/>
      <c r="EZ176" s="16"/>
      <c r="FA176" s="15"/>
      <c r="FB176" s="16"/>
      <c r="FC176" s="15"/>
      <c r="FD176" s="16"/>
      <c r="FE176" s="15"/>
      <c r="FF176" s="16"/>
      <c r="FG176" s="15"/>
      <c r="FH176" s="16"/>
      <c r="FI176" s="20">
        <f t="shared" si="19"/>
        <v>36290</v>
      </c>
      <c r="FJ176" s="20">
        <f t="shared" si="20"/>
        <v>27050</v>
      </c>
      <c r="FK176" s="21">
        <f t="shared" si="21"/>
        <v>9240</v>
      </c>
      <c r="FL176" s="1" t="str">
        <f t="shared" si="24"/>
        <v>X</v>
      </c>
    </row>
    <row r="177" spans="1:168" ht="25.5" customHeight="1">
      <c r="A177" s="239">
        <v>2200169</v>
      </c>
      <c r="B177" s="35" t="s">
        <v>260</v>
      </c>
      <c r="C177" s="239" t="s">
        <v>261</v>
      </c>
      <c r="D177" s="9" t="s">
        <v>1414</v>
      </c>
      <c r="E177" s="9" t="s">
        <v>1412</v>
      </c>
      <c r="F177" s="10" t="s">
        <v>262</v>
      </c>
      <c r="G177" s="22"/>
      <c r="H177" s="84" t="s">
        <v>1422</v>
      </c>
      <c r="I177" s="318"/>
      <c r="J177" s="84"/>
      <c r="K177" s="12">
        <v>3300</v>
      </c>
      <c r="L177" s="23" t="s">
        <v>1564</v>
      </c>
      <c r="M177" s="246">
        <f t="shared" si="17"/>
        <v>36290</v>
      </c>
      <c r="N177" s="14">
        <f t="shared" si="22"/>
        <v>6930</v>
      </c>
      <c r="O177" s="15">
        <v>1500</v>
      </c>
      <c r="P177" s="15">
        <v>1000</v>
      </c>
      <c r="Q177" s="15">
        <v>5000</v>
      </c>
      <c r="R177" s="15">
        <v>8000</v>
      </c>
      <c r="S177" s="182"/>
      <c r="T177" s="16">
        <v>1500</v>
      </c>
      <c r="U177" s="16">
        <v>1000</v>
      </c>
      <c r="V177" s="16">
        <v>5000</v>
      </c>
      <c r="W177" s="16">
        <v>8000</v>
      </c>
      <c r="X177" s="182"/>
      <c r="Y177" s="16">
        <f>IF(($CB177-SUM($T177:X177))&gt;=$K177*0.7,$K177*0.7,($CB177-SUM($T177:X177)))</f>
        <v>2310</v>
      </c>
      <c r="Z177" s="16">
        <f>IF(($CB177-SUM($T177:Y177))&gt;=$K177*0.7,$K177*0.7,($CB177-SUM($T177:Y177)))</f>
        <v>2310</v>
      </c>
      <c r="AA177" s="16">
        <f>IF(($CB177-SUM($T177:Z177))&gt;=$K177*0.7,$K177*0.7,($CB177-SUM($T177:Z177)))</f>
        <v>2310</v>
      </c>
      <c r="AB177" s="16">
        <f>IF(($CB177-SUM($T177:AA177))&gt;=$K177*0.7,$K177*0.7,($CB177-SUM($T177:AA177)))</f>
        <v>2310</v>
      </c>
      <c r="AC177" s="16">
        <f>IF(($CB177-SUM($T177:AB177))&gt;=$K177*0.7,$K177*0.7,($CB177-SUM($T177:AB177)))</f>
        <v>2310</v>
      </c>
      <c r="AD177" s="16">
        <f>IF(($CB177-SUM($T177:AC177))&gt;=$K177*0.7,$K177*0.7,($CB177-SUM($T177:AC177)))</f>
        <v>2310</v>
      </c>
      <c r="AE177" s="16">
        <f>IF(($CB177-SUM($T177:AD177))&gt;=$K177*0.7,$K177*0.7,($CB177-SUM($T177:AD177)))</f>
        <v>0</v>
      </c>
      <c r="AF177" s="16">
        <f>IF(($CB177-SUM($T177:AE177))&gt;=$K177*0.7,$K177*0.7,($CB177-SUM($T177:AE177)))</f>
        <v>0</v>
      </c>
      <c r="AG177" s="16">
        <f>IF(($CB177-SUM($T177:AF177))&gt;=$K177*0.7,$K177*0.7,($CB177-SUM($T177:AF177)))</f>
        <v>0</v>
      </c>
      <c r="AH177" s="16">
        <f>IF(($CB177-SUM($T177:AG177))&gt;=$K177*0.7,$K177*0.7,($CB177-SUM($T177:AG177)))</f>
        <v>0</v>
      </c>
      <c r="AI177" s="16">
        <f>IF(($CB177-SUM($T177:AH177))&gt;=$K177*0.7,$K177*0.7,($CB177-SUM($T177:AH177)))</f>
        <v>0</v>
      </c>
      <c r="AJ177" s="16">
        <f>IF(($CB177-SUM($T177:AI177))&gt;=$K177*0.7,$K177*0.7,($CB177-SUM($T177:AI177)))</f>
        <v>0</v>
      </c>
      <c r="AK177" s="16">
        <f>IF(($CB177-SUM($T177:AJ177))&gt;=$K177*0.7,$K177*0.7,($CB177-SUM($T177:AJ177)))</f>
        <v>0</v>
      </c>
      <c r="AL177" s="16">
        <f>IF(($CB177-SUM($T177:AK177))&gt;=$K177*0.7,$K177*0.7,($CB177-SUM($T177:AK177)))</f>
        <v>0</v>
      </c>
      <c r="AM177" s="16">
        <f>IF(($CB177-SUM($T177:AL177))&gt;=$K177*0.7,$K177*0.7,($CB177-SUM($T177:AL177)))</f>
        <v>0</v>
      </c>
      <c r="AN177" s="16">
        <f>IF(($CB177-SUM($T177:AM177))&gt;=$K177*0.7,$K177*0.7,($CB177-SUM($T177:AM177)))</f>
        <v>0</v>
      </c>
      <c r="AO177" s="16">
        <f>IF(($CB177-SUM($T177:AN177))&gt;=$K177*0.7,$K177*0.7,($CB177-SUM($T177:AN177)))</f>
        <v>0</v>
      </c>
      <c r="AP177" s="16">
        <f>IF(($CB177-SUM($T177:AO177))&gt;=$K177*0.7,$K177*0.7,($CB177-SUM($T177:AO177)))</f>
        <v>0</v>
      </c>
      <c r="AQ177" s="16">
        <f>IF(($CB177-SUM($T177:AP177))&gt;=$K177*0.7,$K177*0.7,($CB177-SUM($T177:AP177)))</f>
        <v>0</v>
      </c>
      <c r="AR177" s="16">
        <f>IF(($CB177-SUM($T177:AQ177))&gt;=$K177*0.7,$K177*0.7,($CB177-SUM($T177:AQ177)))</f>
        <v>0</v>
      </c>
      <c r="AS177" s="16">
        <f>IF(($CB177-SUM($T177:AR177))&gt;=$K177*0.7,$K177*0.7,($CB177-SUM($T177:AR177)))</f>
        <v>0</v>
      </c>
      <c r="AT177" s="16">
        <f>IF(($CB177-SUM($T177:AS177))&gt;=$K177*0.7,$K177*0.7,($CB177-SUM($T177:AS177)))</f>
        <v>0</v>
      </c>
      <c r="AU177" s="16">
        <f>IF(($CB177-SUM($T177:AT177))&gt;=$K177*0.7,$K177*0.7,($CB177-SUM($T177:AT177)))</f>
        <v>0</v>
      </c>
      <c r="AV177" s="16">
        <f>IF(($CB177-SUM($T177:AU177))&gt;=$K177*0.7,$K177*0.7,($CB177-SUM($T177:AU177)))</f>
        <v>0</v>
      </c>
      <c r="AW177" s="182">
        <f t="shared" si="18"/>
        <v>29360</v>
      </c>
      <c r="AX177" s="182">
        <f>IF(LinkRpt!B$4=LinkRpt!B$2,VLOOKUP(LinkRpt!$A173,Rpt,LinkRpt!B$2+1),"")</f>
        <v>29360</v>
      </c>
      <c r="AY177" s="182">
        <f>IF(LinkRpt!C$4=LinkRpt!C$2,VLOOKUP(LinkRpt!$A173,Rpt,LinkRpt!C$2+1),"")</f>
        <v>0</v>
      </c>
      <c r="AZ177" s="182">
        <f>IF(LinkRpt!D$4=LinkRpt!D$2,VLOOKUP(LinkRpt!$A173,Rpt,LinkRpt!D$2+1),"")</f>
        <v>0</v>
      </c>
      <c r="BA177" s="182" t="str">
        <f>IF(LinkRpt!E$4=LinkRpt!E$2,VLOOKUP(LinkRpt!$A173,Rpt,LinkRpt!E$2+1),"")</f>
        <v/>
      </c>
      <c r="BB177" s="182">
        <f>IF(LinkRpt!F$4=LinkRpt!F$2,VLOOKUP(LinkRpt!$A173,Rpt,LinkRpt!F$2+1),"")</f>
        <v>0</v>
      </c>
      <c r="BC177" s="182">
        <f>IF(LinkRpt!G$4=LinkRpt!G$2,VLOOKUP(LinkRpt!$A173,Rpt,LinkRpt!G$2+1),"")</f>
        <v>0</v>
      </c>
      <c r="BD177" s="182">
        <f>IF(LinkRpt!H$4=LinkRpt!H$2,VLOOKUP(LinkRpt!$A173,Rpt,LinkRpt!H$2+1),"")</f>
        <v>0</v>
      </c>
      <c r="BE177" s="182" t="str">
        <f>IF(LinkRpt!I$4=LinkRpt!I$2,VLOOKUP(LinkRpt!$A173,Rpt,LinkRpt!I$2+1),"")</f>
        <v/>
      </c>
      <c r="BF177" s="182" t="str">
        <f>IF(LinkRpt!J$4=LinkRpt!J$2,VLOOKUP(LinkRpt!$A173,Rpt,LinkRpt!J$2+1),"")</f>
        <v/>
      </c>
      <c r="BG177" s="182" t="str">
        <f>IF(LinkRpt!K$4=LinkRpt!K$2,VLOOKUP(LinkRpt!$A173,Rpt,LinkRpt!K$2+1),"")</f>
        <v/>
      </c>
      <c r="BH177" s="182" t="str">
        <f>IF(LinkRpt!L$4=LinkRpt!L$2,VLOOKUP(LinkRpt!$A173,Rpt,LinkRpt!L$2+1),"")</f>
        <v/>
      </c>
      <c r="BI177" s="182" t="str">
        <f>IF(LinkRpt!M$4=LinkRpt!M$2,VLOOKUP(LinkRpt!$A173,Rpt,LinkRpt!M$2+1),"")</f>
        <v/>
      </c>
      <c r="BJ177" s="182" t="str">
        <f>IF(LinkRpt!N$4=LinkRpt!N$2,VLOOKUP(LinkRpt!$A173,Rpt,LinkRpt!N$2+1),"")</f>
        <v/>
      </c>
      <c r="BK177" s="182" t="str">
        <f>IF(LinkRpt!O$4=LinkRpt!O$2,VLOOKUP(LinkRpt!$A173,Rpt,LinkRpt!O$2+1),"")</f>
        <v/>
      </c>
      <c r="BL177" s="182" t="str">
        <f>IF(LinkRpt!P$4=LinkRpt!P$2,VLOOKUP(LinkRpt!$A173,Rpt,LinkRpt!P$2+1),"")</f>
        <v/>
      </c>
      <c r="BM177" s="182" t="str">
        <f>IF(LinkRpt!Q$4=LinkRpt!Q$2,VLOOKUP(LinkRpt!$A173,Rpt,LinkRpt!Q$2+1),"")</f>
        <v/>
      </c>
      <c r="BN177" s="182" t="str">
        <f>IF(LinkRpt!R$4=LinkRpt!R$2,VLOOKUP(LinkRpt!$A173,Rpt,LinkRpt!R$2+1),"")</f>
        <v/>
      </c>
      <c r="BO177" s="182" t="str">
        <f>IF(LinkRpt!S$4=LinkRpt!S$2,VLOOKUP(LinkRpt!$A173,Rpt,LinkRpt!S$2+1),"")</f>
        <v/>
      </c>
      <c r="BP177" s="182" t="str">
        <f>IF(LinkRpt!T$4=LinkRpt!T$2,VLOOKUP(LinkRpt!$A173,Rpt,LinkRpt!T$2+1),"")</f>
        <v/>
      </c>
      <c r="BQ177" s="182" t="str">
        <f>IF(LinkRpt!U$4=LinkRpt!U$2,VLOOKUP(LinkRpt!$A173,Rpt,LinkRpt!U$2+1),"")</f>
        <v/>
      </c>
      <c r="BR177" s="182" t="str">
        <f>IF(LinkRpt!V$4=LinkRpt!V$2,VLOOKUP(LinkRpt!$A173,Rpt,LinkRpt!V$2+1),"")</f>
        <v/>
      </c>
      <c r="BS177" s="182" t="str">
        <f>IF(LinkRpt!W$4=LinkRpt!W$2,VLOOKUP(LinkRpt!$A173,Rpt,LinkRpt!W$2+1),"")</f>
        <v/>
      </c>
      <c r="BT177" s="182" t="str">
        <f>IF(LinkRpt!X$4=LinkRpt!X$2,VLOOKUP(LinkRpt!$A173,Rpt,LinkRpt!X$2+1),"")</f>
        <v/>
      </c>
      <c r="BU177" s="182" t="str">
        <f>IF(LinkRpt!Y$4=LinkRpt!Y$2,VLOOKUP(LinkRpt!$A173,Rpt,LinkRpt!Y$2+1),"")</f>
        <v/>
      </c>
      <c r="BV177" s="182" t="str">
        <f>IF(LinkRpt!Z$4=LinkRpt!Z$2,VLOOKUP(LinkRpt!$A173,Rpt,LinkRpt!Z$2+1),"")</f>
        <v/>
      </c>
      <c r="BW177" s="182" t="str">
        <f>IF(LinkRpt!AA$4=LinkRpt!AA$2,VLOOKUP(LinkRpt!$A173,Rpt,LinkRpt!AA$2+1),"")</f>
        <v/>
      </c>
      <c r="BX177" s="182" t="str">
        <f>IF(LinkRpt!AB$4=LinkRpt!AB$2,VLOOKUP(LinkRpt!$A173,Rpt,LinkRpt!AB$2+1),"")</f>
        <v/>
      </c>
      <c r="BY177" s="182" t="str">
        <f>IF(LinkRpt!AC$4=LinkRpt!AC$2,VLOOKUP(LinkRpt!$A173,Rpt,LinkRpt!AC$2+1),"")</f>
        <v/>
      </c>
      <c r="BZ177" s="182" t="str">
        <f>IF(LinkRpt!AD$4=LinkRpt!AD$2,VLOOKUP(LinkRpt!$A173,Rpt,LinkRpt!AD$2+1),"")</f>
        <v/>
      </c>
      <c r="CA177" s="182" t="str">
        <f>IF(LinkRpt!AE$4=LinkRpt!AE$2,VLOOKUP(LinkRpt!$A173,Rpt,LinkRpt!AE$2+1),"")</f>
        <v/>
      </c>
      <c r="CB177" s="182">
        <f t="shared" si="23"/>
        <v>29360</v>
      </c>
      <c r="CC177" s="15">
        <v>1500</v>
      </c>
      <c r="CD177" s="16">
        <v>1500</v>
      </c>
      <c r="CE177" s="15">
        <v>1000</v>
      </c>
      <c r="CF177" s="16">
        <v>1000</v>
      </c>
      <c r="CG177" s="15">
        <v>5000</v>
      </c>
      <c r="CH177" s="16">
        <v>5000</v>
      </c>
      <c r="CI177" s="15">
        <v>8000</v>
      </c>
      <c r="CJ177" s="16">
        <f t="shared" si="25"/>
        <v>1500</v>
      </c>
      <c r="CK177" s="17"/>
      <c r="CL177" s="16"/>
      <c r="CM177" s="15"/>
      <c r="CN177" s="16"/>
      <c r="CO177" s="18">
        <v>2310</v>
      </c>
      <c r="CP177" s="16">
        <v>2310</v>
      </c>
      <c r="CQ177" s="18">
        <v>2310</v>
      </c>
      <c r="CR177" s="16">
        <v>2310</v>
      </c>
      <c r="CS177" s="18">
        <v>2310</v>
      </c>
      <c r="CT177" s="16">
        <v>0</v>
      </c>
      <c r="CU177" s="18">
        <v>2310</v>
      </c>
      <c r="CV177" s="16">
        <v>11120</v>
      </c>
      <c r="CW177" s="18">
        <v>2310</v>
      </c>
      <c r="CX177" s="16"/>
      <c r="CY177" s="18">
        <v>2310</v>
      </c>
      <c r="CZ177" s="16"/>
      <c r="DA177" s="18">
        <v>2310</v>
      </c>
      <c r="DB177" s="16"/>
      <c r="DC177" s="18">
        <v>2310</v>
      </c>
      <c r="DD177" s="16"/>
      <c r="DE177" s="18">
        <v>2310</v>
      </c>
      <c r="DF177" s="16">
        <v>4620</v>
      </c>
      <c r="DG177" s="17"/>
      <c r="DH177" s="16"/>
      <c r="DI177" s="17"/>
      <c r="DJ177" s="16"/>
      <c r="DK177" s="82"/>
      <c r="DL177" s="85"/>
      <c r="DM177" s="16"/>
      <c r="DN177" s="85"/>
      <c r="DO177" s="16"/>
      <c r="DP177" s="85"/>
      <c r="DQ177" s="16"/>
      <c r="DR177" s="85"/>
      <c r="DS177" s="16"/>
      <c r="DT177" s="85"/>
      <c r="DU177" s="16"/>
      <c r="DV177" s="85"/>
      <c r="DW177" s="16"/>
      <c r="DX177" s="85"/>
      <c r="DY177" s="16"/>
      <c r="DZ177" s="85"/>
      <c r="EA177" s="16"/>
      <c r="EB177" s="85"/>
      <c r="EC177" s="16"/>
      <c r="ED177" s="85"/>
      <c r="EE177" s="16"/>
      <c r="EF177" s="85"/>
      <c r="EG177" s="16"/>
      <c r="EH177" s="17"/>
      <c r="EI177" s="16"/>
      <c r="EJ177" s="19"/>
      <c r="EK177" s="17"/>
      <c r="EL177" s="16"/>
      <c r="EM177" s="17"/>
      <c r="EN177" s="16"/>
      <c r="EO177" s="17"/>
      <c r="EP177" s="16"/>
      <c r="EQ177" s="17"/>
      <c r="ER177" s="16"/>
      <c r="ES177" s="17"/>
      <c r="ET177" s="16"/>
      <c r="EU177" s="17"/>
      <c r="EV177" s="16"/>
      <c r="EW177" s="15"/>
      <c r="EX177" s="16"/>
      <c r="EY177" s="15"/>
      <c r="EZ177" s="16"/>
      <c r="FA177" s="15"/>
      <c r="FB177" s="16"/>
      <c r="FC177" s="15"/>
      <c r="FD177" s="16"/>
      <c r="FE177" s="15"/>
      <c r="FF177" s="16"/>
      <c r="FG177" s="15"/>
      <c r="FH177" s="16"/>
      <c r="FI177" s="20">
        <f t="shared" si="19"/>
        <v>36290</v>
      </c>
      <c r="FJ177" s="20">
        <f t="shared" si="20"/>
        <v>29360</v>
      </c>
      <c r="FK177" s="21">
        <f t="shared" si="21"/>
        <v>6930</v>
      </c>
      <c r="FL177" s="1" t="str">
        <f t="shared" si="24"/>
        <v/>
      </c>
    </row>
    <row r="178" spans="1:168" ht="24.75" customHeight="1">
      <c r="A178" s="239">
        <v>2200170</v>
      </c>
      <c r="B178" s="35" t="s">
        <v>263</v>
      </c>
      <c r="C178" s="239" t="s">
        <v>264</v>
      </c>
      <c r="D178" s="9" t="s">
        <v>1414</v>
      </c>
      <c r="E178" s="9" t="s">
        <v>1412</v>
      </c>
      <c r="F178" s="10" t="s">
        <v>265</v>
      </c>
      <c r="G178" s="11" t="s">
        <v>18</v>
      </c>
      <c r="H178" s="13" t="s">
        <v>1417</v>
      </c>
      <c r="I178" s="318"/>
      <c r="J178" s="13"/>
      <c r="K178" s="12">
        <v>6200</v>
      </c>
      <c r="L178" s="13" t="s">
        <v>1564</v>
      </c>
      <c r="M178" s="246">
        <f t="shared" si="17"/>
        <v>54560</v>
      </c>
      <c r="N178" s="14">
        <f t="shared" si="22"/>
        <v>30380</v>
      </c>
      <c r="O178" s="15">
        <v>1500</v>
      </c>
      <c r="P178" s="15">
        <v>1000</v>
      </c>
      <c r="Q178" s="15">
        <v>5000</v>
      </c>
      <c r="R178" s="15">
        <v>8000</v>
      </c>
      <c r="S178" s="182"/>
      <c r="T178" s="16">
        <v>1500</v>
      </c>
      <c r="U178" s="16">
        <v>1000</v>
      </c>
      <c r="V178" s="16">
        <v>5000</v>
      </c>
      <c r="W178" s="16">
        <v>8000</v>
      </c>
      <c r="X178" s="182"/>
      <c r="Y178" s="16">
        <f>IF(($CB178-SUM($T178:X178))&gt;=$K178*0.7,$K178*0.7,($CB178-SUM($T178:X178)))</f>
        <v>4340</v>
      </c>
      <c r="Z178" s="16">
        <f>IF(($CB178-SUM($T178:Y178))&gt;=$K178*0.7,$K178*0.7,($CB178-SUM($T178:Y178)))</f>
        <v>4340</v>
      </c>
      <c r="AA178" s="16">
        <f>IF(($CB178-SUM($T178:Z178))&gt;=$K178*0.7,$K178*0.7,($CB178-SUM($T178:Z178)))</f>
        <v>0</v>
      </c>
      <c r="AB178" s="16">
        <f>IF(($CB178-SUM($T178:AA178))&gt;=$K178*0.7,$K178*0.7,($CB178-SUM($T178:AA178)))</f>
        <v>0</v>
      </c>
      <c r="AC178" s="16">
        <f>IF(($CB178-SUM($T178:AB178))&gt;=$K178*0.7,$K178*0.7,($CB178-SUM($T178:AB178)))</f>
        <v>0</v>
      </c>
      <c r="AD178" s="16">
        <f>IF(($CB178-SUM($T178:AC178))&gt;=$K178*0.7,$K178*0.7,($CB178-SUM($T178:AC178)))</f>
        <v>0</v>
      </c>
      <c r="AE178" s="16">
        <f>IF(($CB178-SUM($T178:AD178))&gt;=$K178*0.7,$K178*0.7,($CB178-SUM($T178:AD178)))</f>
        <v>0</v>
      </c>
      <c r="AF178" s="16">
        <f>IF(($CB178-SUM($T178:AE178))&gt;=$K178*0.7,$K178*0.7,($CB178-SUM($T178:AE178)))</f>
        <v>0</v>
      </c>
      <c r="AG178" s="16">
        <f>IF(($CB178-SUM($T178:AF178))&gt;=$K178*0.7,$K178*0.7,($CB178-SUM($T178:AF178)))</f>
        <v>0</v>
      </c>
      <c r="AH178" s="16">
        <f>IF(($CB178-SUM($T178:AG178))&gt;=$K178*0.7,$K178*0.7,($CB178-SUM($T178:AG178)))</f>
        <v>0</v>
      </c>
      <c r="AI178" s="16">
        <f>IF(($CB178-SUM($T178:AH178))&gt;=$K178*0.7,$K178*0.7,($CB178-SUM($T178:AH178)))</f>
        <v>0</v>
      </c>
      <c r="AJ178" s="16">
        <f>IF(($CB178-SUM($T178:AI178))&gt;=$K178*0.7,$K178*0.7,($CB178-SUM($T178:AI178)))</f>
        <v>0</v>
      </c>
      <c r="AK178" s="16">
        <f>IF(($CB178-SUM($T178:AJ178))&gt;=$K178*0.7,$K178*0.7,($CB178-SUM($T178:AJ178)))</f>
        <v>0</v>
      </c>
      <c r="AL178" s="16">
        <f>IF(($CB178-SUM($T178:AK178))&gt;=$K178*0.7,$K178*0.7,($CB178-SUM($T178:AK178)))</f>
        <v>0</v>
      </c>
      <c r="AM178" s="16">
        <f>IF(($CB178-SUM($T178:AL178))&gt;=$K178*0.7,$K178*0.7,($CB178-SUM($T178:AL178)))</f>
        <v>0</v>
      </c>
      <c r="AN178" s="16">
        <f>IF(($CB178-SUM($T178:AM178))&gt;=$K178*0.7,$K178*0.7,($CB178-SUM($T178:AM178)))</f>
        <v>0</v>
      </c>
      <c r="AO178" s="16">
        <f>IF(($CB178-SUM($T178:AN178))&gt;=$K178*0.7,$K178*0.7,($CB178-SUM($T178:AN178)))</f>
        <v>0</v>
      </c>
      <c r="AP178" s="16">
        <f>IF(($CB178-SUM($T178:AO178))&gt;=$K178*0.7,$K178*0.7,($CB178-SUM($T178:AO178)))</f>
        <v>0</v>
      </c>
      <c r="AQ178" s="16">
        <f>IF(($CB178-SUM($T178:AP178))&gt;=$K178*0.7,$K178*0.7,($CB178-SUM($T178:AP178)))</f>
        <v>0</v>
      </c>
      <c r="AR178" s="16">
        <f>IF(($CB178-SUM($T178:AQ178))&gt;=$K178*0.7,$K178*0.7,($CB178-SUM($T178:AQ178)))</f>
        <v>0</v>
      </c>
      <c r="AS178" s="16">
        <f>IF(($CB178-SUM($T178:AR178))&gt;=$K178*0.7,$K178*0.7,($CB178-SUM($T178:AR178)))</f>
        <v>0</v>
      </c>
      <c r="AT178" s="16">
        <f>IF(($CB178-SUM($T178:AS178))&gt;=$K178*0.7,$K178*0.7,($CB178-SUM($T178:AS178)))</f>
        <v>0</v>
      </c>
      <c r="AU178" s="16">
        <f>IF(($CB178-SUM($T178:AT178))&gt;=$K178*0.7,$K178*0.7,($CB178-SUM($T178:AT178)))</f>
        <v>0</v>
      </c>
      <c r="AV178" s="16">
        <f>IF(($CB178-SUM($T178:AU178))&gt;=$K178*0.7,$K178*0.7,($CB178-SUM($T178:AU178)))</f>
        <v>0</v>
      </c>
      <c r="AW178" s="182">
        <f t="shared" si="18"/>
        <v>24180</v>
      </c>
      <c r="AX178" s="182">
        <f>IF(LinkRpt!B$4=LinkRpt!B$2,VLOOKUP(LinkRpt!$A174,Rpt,LinkRpt!B$2+1),"")</f>
        <v>24180</v>
      </c>
      <c r="AY178" s="182">
        <f>IF(LinkRpt!C$4=LinkRpt!C$2,VLOOKUP(LinkRpt!$A174,Rpt,LinkRpt!C$2+1),"")</f>
        <v>0</v>
      </c>
      <c r="AZ178" s="182">
        <f>IF(LinkRpt!D$4=LinkRpt!D$2,VLOOKUP(LinkRpt!$A174,Rpt,LinkRpt!D$2+1),"")</f>
        <v>0</v>
      </c>
      <c r="BA178" s="182" t="str">
        <f>IF(LinkRpt!E$4=LinkRpt!E$2,VLOOKUP(LinkRpt!$A174,Rpt,LinkRpt!E$2+1),"")</f>
        <v/>
      </c>
      <c r="BB178" s="182">
        <f>IF(LinkRpt!F$4=LinkRpt!F$2,VLOOKUP(LinkRpt!$A174,Rpt,LinkRpt!F$2+1),"")</f>
        <v>0</v>
      </c>
      <c r="BC178" s="182">
        <f>IF(LinkRpt!G$4=LinkRpt!G$2,VLOOKUP(LinkRpt!$A174,Rpt,LinkRpt!G$2+1),"")</f>
        <v>0</v>
      </c>
      <c r="BD178" s="182">
        <f>IF(LinkRpt!H$4=LinkRpt!H$2,VLOOKUP(LinkRpt!$A174,Rpt,LinkRpt!H$2+1),"")</f>
        <v>0</v>
      </c>
      <c r="BE178" s="182" t="str">
        <f>IF(LinkRpt!I$4=LinkRpt!I$2,VLOOKUP(LinkRpt!$A174,Rpt,LinkRpt!I$2+1),"")</f>
        <v/>
      </c>
      <c r="BF178" s="182" t="str">
        <f>IF(LinkRpt!J$4=LinkRpt!J$2,VLOOKUP(LinkRpt!$A174,Rpt,LinkRpt!J$2+1),"")</f>
        <v/>
      </c>
      <c r="BG178" s="182" t="str">
        <f>IF(LinkRpt!K$4=LinkRpt!K$2,VLOOKUP(LinkRpt!$A174,Rpt,LinkRpt!K$2+1),"")</f>
        <v/>
      </c>
      <c r="BH178" s="182" t="str">
        <f>IF(LinkRpt!L$4=LinkRpt!L$2,VLOOKUP(LinkRpt!$A174,Rpt,LinkRpt!L$2+1),"")</f>
        <v/>
      </c>
      <c r="BI178" s="182" t="str">
        <f>IF(LinkRpt!M$4=LinkRpt!M$2,VLOOKUP(LinkRpt!$A174,Rpt,LinkRpt!M$2+1),"")</f>
        <v/>
      </c>
      <c r="BJ178" s="182" t="str">
        <f>IF(LinkRpt!N$4=LinkRpt!N$2,VLOOKUP(LinkRpt!$A174,Rpt,LinkRpt!N$2+1),"")</f>
        <v/>
      </c>
      <c r="BK178" s="182" t="str">
        <f>IF(LinkRpt!O$4=LinkRpt!O$2,VLOOKUP(LinkRpt!$A174,Rpt,LinkRpt!O$2+1),"")</f>
        <v/>
      </c>
      <c r="BL178" s="182" t="str">
        <f>IF(LinkRpt!P$4=LinkRpt!P$2,VLOOKUP(LinkRpt!$A174,Rpt,LinkRpt!P$2+1),"")</f>
        <v/>
      </c>
      <c r="BM178" s="182" t="str">
        <f>IF(LinkRpt!Q$4=LinkRpt!Q$2,VLOOKUP(LinkRpt!$A174,Rpt,LinkRpt!Q$2+1),"")</f>
        <v/>
      </c>
      <c r="BN178" s="182" t="str">
        <f>IF(LinkRpt!R$4=LinkRpt!R$2,VLOOKUP(LinkRpt!$A174,Rpt,LinkRpt!R$2+1),"")</f>
        <v/>
      </c>
      <c r="BO178" s="182" t="str">
        <f>IF(LinkRpt!S$4=LinkRpt!S$2,VLOOKUP(LinkRpt!$A174,Rpt,LinkRpt!S$2+1),"")</f>
        <v/>
      </c>
      <c r="BP178" s="182" t="str">
        <f>IF(LinkRpt!T$4=LinkRpt!T$2,VLOOKUP(LinkRpt!$A174,Rpt,LinkRpt!T$2+1),"")</f>
        <v/>
      </c>
      <c r="BQ178" s="182" t="str">
        <f>IF(LinkRpt!U$4=LinkRpt!U$2,VLOOKUP(LinkRpt!$A174,Rpt,LinkRpt!U$2+1),"")</f>
        <v/>
      </c>
      <c r="BR178" s="182" t="str">
        <f>IF(LinkRpt!V$4=LinkRpt!V$2,VLOOKUP(LinkRpt!$A174,Rpt,LinkRpt!V$2+1),"")</f>
        <v/>
      </c>
      <c r="BS178" s="182" t="str">
        <f>IF(LinkRpt!W$4=LinkRpt!W$2,VLOOKUP(LinkRpt!$A174,Rpt,LinkRpt!W$2+1),"")</f>
        <v/>
      </c>
      <c r="BT178" s="182" t="str">
        <f>IF(LinkRpt!X$4=LinkRpt!X$2,VLOOKUP(LinkRpt!$A174,Rpt,LinkRpt!X$2+1),"")</f>
        <v/>
      </c>
      <c r="BU178" s="182" t="str">
        <f>IF(LinkRpt!Y$4=LinkRpt!Y$2,VLOOKUP(LinkRpt!$A174,Rpt,LinkRpt!Y$2+1),"")</f>
        <v/>
      </c>
      <c r="BV178" s="182" t="str">
        <f>IF(LinkRpt!Z$4=LinkRpt!Z$2,VLOOKUP(LinkRpt!$A174,Rpt,LinkRpt!Z$2+1),"")</f>
        <v/>
      </c>
      <c r="BW178" s="182" t="str">
        <f>IF(LinkRpt!AA$4=LinkRpt!AA$2,VLOOKUP(LinkRpt!$A174,Rpt,LinkRpt!AA$2+1),"")</f>
        <v/>
      </c>
      <c r="BX178" s="182" t="str">
        <f>IF(LinkRpt!AB$4=LinkRpt!AB$2,VLOOKUP(LinkRpt!$A174,Rpt,LinkRpt!AB$2+1),"")</f>
        <v/>
      </c>
      <c r="BY178" s="182" t="str">
        <f>IF(LinkRpt!AC$4=LinkRpt!AC$2,VLOOKUP(LinkRpt!$A174,Rpt,LinkRpt!AC$2+1),"")</f>
        <v/>
      </c>
      <c r="BZ178" s="182" t="str">
        <f>IF(LinkRpt!AD$4=LinkRpt!AD$2,VLOOKUP(LinkRpt!$A174,Rpt,LinkRpt!AD$2+1),"")</f>
        <v/>
      </c>
      <c r="CA178" s="182" t="str">
        <f>IF(LinkRpt!AE$4=LinkRpt!AE$2,VLOOKUP(LinkRpt!$A174,Rpt,LinkRpt!AE$2+1),"")</f>
        <v/>
      </c>
      <c r="CB178" s="182">
        <f t="shared" si="23"/>
        <v>24180</v>
      </c>
      <c r="CC178" s="15">
        <v>1500</v>
      </c>
      <c r="CD178" s="16">
        <v>1500</v>
      </c>
      <c r="CE178" s="15">
        <v>1000</v>
      </c>
      <c r="CF178" s="16">
        <v>1000</v>
      </c>
      <c r="CG178" s="15">
        <v>5000</v>
      </c>
      <c r="CH178" s="16">
        <v>5000</v>
      </c>
      <c r="CI178" s="15">
        <v>8000</v>
      </c>
      <c r="CJ178" s="16">
        <f t="shared" si="25"/>
        <v>1500</v>
      </c>
      <c r="CK178" s="17"/>
      <c r="CL178" s="16"/>
      <c r="CM178" s="15"/>
      <c r="CN178" s="16"/>
      <c r="CO178" s="18">
        <v>4340</v>
      </c>
      <c r="CP178" s="16"/>
      <c r="CQ178" s="18">
        <v>4340</v>
      </c>
      <c r="CR178" s="16"/>
      <c r="CS178" s="18">
        <v>4340</v>
      </c>
      <c r="CT178" s="16"/>
      <c r="CU178" s="18">
        <v>4340</v>
      </c>
      <c r="CV178" s="16">
        <v>9000</v>
      </c>
      <c r="CW178" s="18">
        <v>4340</v>
      </c>
      <c r="CX178" s="16"/>
      <c r="CY178" s="18">
        <v>4340</v>
      </c>
      <c r="CZ178" s="16"/>
      <c r="DA178" s="18">
        <v>4340</v>
      </c>
      <c r="DB178" s="16">
        <v>6180</v>
      </c>
      <c r="DC178" s="18">
        <v>4340</v>
      </c>
      <c r="DD178" s="16"/>
      <c r="DE178" s="18">
        <v>4340</v>
      </c>
      <c r="DF178" s="16"/>
      <c r="DG178" s="17"/>
      <c r="DH178" s="16"/>
      <c r="DI178" s="17"/>
      <c r="DJ178" s="16"/>
      <c r="DK178" s="82"/>
      <c r="DL178" s="85"/>
      <c r="DM178" s="16"/>
      <c r="DN178" s="85"/>
      <c r="DO178" s="16"/>
      <c r="DP178" s="85"/>
      <c r="DQ178" s="16"/>
      <c r="DR178" s="85"/>
      <c r="DS178" s="16"/>
      <c r="DT178" s="85"/>
      <c r="DU178" s="16"/>
      <c r="DV178" s="85"/>
      <c r="DW178" s="16"/>
      <c r="DX178" s="85"/>
      <c r="DY178" s="16"/>
      <c r="DZ178" s="85"/>
      <c r="EA178" s="16"/>
      <c r="EB178" s="85"/>
      <c r="EC178" s="16"/>
      <c r="ED178" s="85"/>
      <c r="EE178" s="16"/>
      <c r="EF178" s="85"/>
      <c r="EG178" s="16"/>
      <c r="EH178" s="17"/>
      <c r="EI178" s="16"/>
      <c r="EJ178" s="19"/>
      <c r="EK178" s="17"/>
      <c r="EL178" s="16"/>
      <c r="EM178" s="17"/>
      <c r="EN178" s="16"/>
      <c r="EO178" s="17"/>
      <c r="EP178" s="16"/>
      <c r="EQ178" s="17"/>
      <c r="ER178" s="16"/>
      <c r="ES178" s="17"/>
      <c r="ET178" s="16"/>
      <c r="EU178" s="17"/>
      <c r="EV178" s="16"/>
      <c r="EW178" s="15"/>
      <c r="EX178" s="16"/>
      <c r="EY178" s="15"/>
      <c r="EZ178" s="16"/>
      <c r="FA178" s="15"/>
      <c r="FB178" s="16"/>
      <c r="FC178" s="15"/>
      <c r="FD178" s="16"/>
      <c r="FE178" s="15"/>
      <c r="FF178" s="16"/>
      <c r="FG178" s="15"/>
      <c r="FH178" s="16"/>
      <c r="FI178" s="20">
        <f t="shared" si="19"/>
        <v>54560</v>
      </c>
      <c r="FJ178" s="20">
        <f t="shared" si="20"/>
        <v>24180</v>
      </c>
      <c r="FK178" s="21">
        <f t="shared" si="21"/>
        <v>30380</v>
      </c>
      <c r="FL178" s="1" t="str">
        <f t="shared" si="24"/>
        <v/>
      </c>
    </row>
    <row r="179" spans="1:168" ht="25.5" customHeight="1">
      <c r="A179" s="239">
        <v>2200171</v>
      </c>
      <c r="B179" s="35" t="s">
        <v>842</v>
      </c>
      <c r="C179" s="239" t="s">
        <v>843</v>
      </c>
      <c r="D179" s="9" t="s">
        <v>1414</v>
      </c>
      <c r="E179" s="9" t="s">
        <v>1411</v>
      </c>
      <c r="F179" s="83" t="s">
        <v>844</v>
      </c>
      <c r="G179" s="144"/>
      <c r="H179" s="100"/>
      <c r="I179" s="318"/>
      <c r="J179" s="100"/>
      <c r="K179" s="62">
        <v>6600</v>
      </c>
      <c r="L179" s="100" t="s">
        <v>1564</v>
      </c>
      <c r="M179" s="246">
        <f t="shared" si="17"/>
        <v>57080</v>
      </c>
      <c r="N179" s="14">
        <f t="shared" si="22"/>
        <v>4620</v>
      </c>
      <c r="O179" s="15">
        <v>1500</v>
      </c>
      <c r="P179" s="15">
        <v>1000</v>
      </c>
      <c r="Q179" s="15">
        <v>5000</v>
      </c>
      <c r="R179" s="15">
        <v>8000</v>
      </c>
      <c r="S179" s="182"/>
      <c r="T179" s="16">
        <v>1500</v>
      </c>
      <c r="U179" s="16">
        <v>1000</v>
      </c>
      <c r="V179" s="16">
        <v>5000</v>
      </c>
      <c r="W179" s="16">
        <v>8000</v>
      </c>
      <c r="X179" s="182"/>
      <c r="Y179" s="16">
        <f>IF(($CB179-SUM($T179:X179))&gt;=$K179*0.7,$K179*0.7,($CB179-SUM($T179:X179)))</f>
        <v>4620</v>
      </c>
      <c r="Z179" s="16">
        <f>IF(($CB179-SUM($T179:Y179))&gt;=$K179*0.7,$K179*0.7,($CB179-SUM($T179:Y179)))</f>
        <v>4620</v>
      </c>
      <c r="AA179" s="16">
        <f>IF(($CB179-SUM($T179:Z179))&gt;=$K179*0.7,$K179*0.7,($CB179-SUM($T179:Z179)))</f>
        <v>4620</v>
      </c>
      <c r="AB179" s="16">
        <f>IF(($CB179-SUM($T179:AA179))&gt;=$K179*0.7,$K179*0.7,($CB179-SUM($T179:AA179)))</f>
        <v>4620</v>
      </c>
      <c r="AC179" s="16">
        <f>IF(($CB179-SUM($T179:AB179))&gt;=$K179*0.7,$K179*0.7,($CB179-SUM($T179:AB179)))</f>
        <v>4620</v>
      </c>
      <c r="AD179" s="16">
        <f>IF(($CB179-SUM($T179:AC179))&gt;=$K179*0.7,$K179*0.7,($CB179-SUM($T179:AC179)))</f>
        <v>4620</v>
      </c>
      <c r="AE179" s="16">
        <f>IF(($CB179-SUM($T179:AD179))&gt;=$K179*0.7,$K179*0.7,($CB179-SUM($T179:AD179)))</f>
        <v>4620</v>
      </c>
      <c r="AF179" s="16">
        <f>IF(($CB179-SUM($T179:AE179))&gt;=$K179*0.7,$K179*0.7,($CB179-SUM($T179:AE179)))</f>
        <v>4620</v>
      </c>
      <c r="AG179" s="16">
        <f>IF(($CB179-SUM($T179:AF179))&gt;=$K179*0.7,$K179*0.7,($CB179-SUM($T179:AF179)))</f>
        <v>0</v>
      </c>
      <c r="AH179" s="16">
        <f>IF(($CB179-SUM($T179:AG179))&gt;=$K179*0.7,$K179*0.7,($CB179-SUM($T179:AG179)))</f>
        <v>0</v>
      </c>
      <c r="AI179" s="16">
        <f>IF(($CB179-SUM($T179:AH179))&gt;=$K179*0.7,$K179*0.7,($CB179-SUM($T179:AH179)))</f>
        <v>0</v>
      </c>
      <c r="AJ179" s="16">
        <f>IF(($CB179-SUM($T179:AI179))&gt;=$K179*0.7,$K179*0.7,($CB179-SUM($T179:AI179)))</f>
        <v>0</v>
      </c>
      <c r="AK179" s="16">
        <f>IF(($CB179-SUM($T179:AJ179))&gt;=$K179*0.7,$K179*0.7,($CB179-SUM($T179:AJ179)))</f>
        <v>0</v>
      </c>
      <c r="AL179" s="16">
        <f>IF(($CB179-SUM($T179:AK179))&gt;=$K179*0.7,$K179*0.7,($CB179-SUM($T179:AK179)))</f>
        <v>0</v>
      </c>
      <c r="AM179" s="16">
        <f>IF(($CB179-SUM($T179:AL179))&gt;=$K179*0.7,$K179*0.7,($CB179-SUM($T179:AL179)))</f>
        <v>0</v>
      </c>
      <c r="AN179" s="16">
        <f>IF(($CB179-SUM($T179:AM179))&gt;=$K179*0.7,$K179*0.7,($CB179-SUM($T179:AM179)))</f>
        <v>0</v>
      </c>
      <c r="AO179" s="16">
        <f>IF(($CB179-SUM($T179:AN179))&gt;=$K179*0.7,$K179*0.7,($CB179-SUM($T179:AN179)))</f>
        <v>0</v>
      </c>
      <c r="AP179" s="16">
        <f>IF(($CB179-SUM($T179:AO179))&gt;=$K179*0.7,$K179*0.7,($CB179-SUM($T179:AO179)))</f>
        <v>0</v>
      </c>
      <c r="AQ179" s="16">
        <f>IF(($CB179-SUM($T179:AP179))&gt;=$K179*0.7,$K179*0.7,($CB179-SUM($T179:AP179)))</f>
        <v>0</v>
      </c>
      <c r="AR179" s="16">
        <f>IF(($CB179-SUM($T179:AQ179))&gt;=$K179*0.7,$K179*0.7,($CB179-SUM($T179:AQ179)))</f>
        <v>0</v>
      </c>
      <c r="AS179" s="16">
        <f>IF(($CB179-SUM($T179:AR179))&gt;=$K179*0.7,$K179*0.7,($CB179-SUM($T179:AR179)))</f>
        <v>0</v>
      </c>
      <c r="AT179" s="16">
        <f>IF(($CB179-SUM($T179:AS179))&gt;=$K179*0.7,$K179*0.7,($CB179-SUM($T179:AS179)))</f>
        <v>0</v>
      </c>
      <c r="AU179" s="16">
        <f>IF(($CB179-SUM($T179:AT179))&gt;=$K179*0.7,$K179*0.7,($CB179-SUM($T179:AT179)))</f>
        <v>0</v>
      </c>
      <c r="AV179" s="16">
        <f>IF(($CB179-SUM($T179:AU179))&gt;=$K179*0.7,$K179*0.7,($CB179-SUM($T179:AU179)))</f>
        <v>0</v>
      </c>
      <c r="AW179" s="182">
        <f t="shared" si="18"/>
        <v>52460</v>
      </c>
      <c r="AX179" s="182">
        <f>IF(LinkRpt!B$4=LinkRpt!B$2,VLOOKUP(LinkRpt!$A175,Rpt,LinkRpt!B$2+1),"")</f>
        <v>52460</v>
      </c>
      <c r="AY179" s="182">
        <f>IF(LinkRpt!C$4=LinkRpt!C$2,VLOOKUP(LinkRpt!$A175,Rpt,LinkRpt!C$2+1),"")</f>
        <v>0</v>
      </c>
      <c r="AZ179" s="182">
        <f>IF(LinkRpt!D$4=LinkRpt!D$2,VLOOKUP(LinkRpt!$A175,Rpt,LinkRpt!D$2+1),"")</f>
        <v>0</v>
      </c>
      <c r="BA179" s="182" t="str">
        <f>IF(LinkRpt!E$4=LinkRpt!E$2,VLOOKUP(LinkRpt!$A175,Rpt,LinkRpt!E$2+1),"")</f>
        <v/>
      </c>
      <c r="BB179" s="182">
        <f>IF(LinkRpt!F$4=LinkRpt!F$2,VLOOKUP(LinkRpt!$A175,Rpt,LinkRpt!F$2+1),"")</f>
        <v>0</v>
      </c>
      <c r="BC179" s="182">
        <f>IF(LinkRpt!G$4=LinkRpt!G$2,VLOOKUP(LinkRpt!$A175,Rpt,LinkRpt!G$2+1),"")</f>
        <v>0</v>
      </c>
      <c r="BD179" s="182">
        <f>IF(LinkRpt!H$4=LinkRpt!H$2,VLOOKUP(LinkRpt!$A175,Rpt,LinkRpt!H$2+1),"")</f>
        <v>0</v>
      </c>
      <c r="BE179" s="182" t="str">
        <f>IF(LinkRpt!I$4=LinkRpt!I$2,VLOOKUP(LinkRpt!$A175,Rpt,LinkRpt!I$2+1),"")</f>
        <v/>
      </c>
      <c r="BF179" s="182" t="str">
        <f>IF(LinkRpt!J$4=LinkRpt!J$2,VLOOKUP(LinkRpt!$A175,Rpt,LinkRpt!J$2+1),"")</f>
        <v/>
      </c>
      <c r="BG179" s="182" t="str">
        <f>IF(LinkRpt!K$4=LinkRpt!K$2,VLOOKUP(LinkRpt!$A175,Rpt,LinkRpt!K$2+1),"")</f>
        <v/>
      </c>
      <c r="BH179" s="182" t="str">
        <f>IF(LinkRpt!L$4=LinkRpt!L$2,VLOOKUP(LinkRpt!$A175,Rpt,LinkRpt!L$2+1),"")</f>
        <v/>
      </c>
      <c r="BI179" s="182" t="str">
        <f>IF(LinkRpt!M$4=LinkRpt!M$2,VLOOKUP(LinkRpt!$A175,Rpt,LinkRpt!M$2+1),"")</f>
        <v/>
      </c>
      <c r="BJ179" s="182" t="str">
        <f>IF(LinkRpt!N$4=LinkRpt!N$2,VLOOKUP(LinkRpt!$A175,Rpt,LinkRpt!N$2+1),"")</f>
        <v/>
      </c>
      <c r="BK179" s="182" t="str">
        <f>IF(LinkRpt!O$4=LinkRpt!O$2,VLOOKUP(LinkRpt!$A175,Rpt,LinkRpt!O$2+1),"")</f>
        <v/>
      </c>
      <c r="BL179" s="182" t="str">
        <f>IF(LinkRpt!P$4=LinkRpt!P$2,VLOOKUP(LinkRpt!$A175,Rpt,LinkRpt!P$2+1),"")</f>
        <v/>
      </c>
      <c r="BM179" s="182" t="str">
        <f>IF(LinkRpt!Q$4=LinkRpt!Q$2,VLOOKUP(LinkRpt!$A175,Rpt,LinkRpt!Q$2+1),"")</f>
        <v/>
      </c>
      <c r="BN179" s="182" t="str">
        <f>IF(LinkRpt!R$4=LinkRpt!R$2,VLOOKUP(LinkRpt!$A175,Rpt,LinkRpt!R$2+1),"")</f>
        <v/>
      </c>
      <c r="BO179" s="182" t="str">
        <f>IF(LinkRpt!S$4=LinkRpt!S$2,VLOOKUP(LinkRpt!$A175,Rpt,LinkRpt!S$2+1),"")</f>
        <v/>
      </c>
      <c r="BP179" s="182" t="str">
        <f>IF(LinkRpt!T$4=LinkRpt!T$2,VLOOKUP(LinkRpt!$A175,Rpt,LinkRpt!T$2+1),"")</f>
        <v/>
      </c>
      <c r="BQ179" s="182" t="str">
        <f>IF(LinkRpt!U$4=LinkRpt!U$2,VLOOKUP(LinkRpt!$A175,Rpt,LinkRpt!U$2+1),"")</f>
        <v/>
      </c>
      <c r="BR179" s="182" t="str">
        <f>IF(LinkRpt!V$4=LinkRpt!V$2,VLOOKUP(LinkRpt!$A175,Rpt,LinkRpt!V$2+1),"")</f>
        <v/>
      </c>
      <c r="BS179" s="182" t="str">
        <f>IF(LinkRpt!W$4=LinkRpt!W$2,VLOOKUP(LinkRpt!$A175,Rpt,LinkRpt!W$2+1),"")</f>
        <v/>
      </c>
      <c r="BT179" s="182" t="str">
        <f>IF(LinkRpt!X$4=LinkRpt!X$2,VLOOKUP(LinkRpt!$A175,Rpt,LinkRpt!X$2+1),"")</f>
        <v/>
      </c>
      <c r="BU179" s="182" t="str">
        <f>IF(LinkRpt!Y$4=LinkRpt!Y$2,VLOOKUP(LinkRpt!$A175,Rpt,LinkRpt!Y$2+1),"")</f>
        <v/>
      </c>
      <c r="BV179" s="182" t="str">
        <f>IF(LinkRpt!Z$4=LinkRpt!Z$2,VLOOKUP(LinkRpt!$A175,Rpt,LinkRpt!Z$2+1),"")</f>
        <v/>
      </c>
      <c r="BW179" s="182" t="str">
        <f>IF(LinkRpt!AA$4=LinkRpt!AA$2,VLOOKUP(LinkRpt!$A175,Rpt,LinkRpt!AA$2+1),"")</f>
        <v/>
      </c>
      <c r="BX179" s="182" t="str">
        <f>IF(LinkRpt!AB$4=LinkRpt!AB$2,VLOOKUP(LinkRpt!$A175,Rpt,LinkRpt!AB$2+1),"")</f>
        <v/>
      </c>
      <c r="BY179" s="182" t="str">
        <f>IF(LinkRpt!AC$4=LinkRpt!AC$2,VLOOKUP(LinkRpt!$A175,Rpt,LinkRpt!AC$2+1),"")</f>
        <v/>
      </c>
      <c r="BZ179" s="182" t="str">
        <f>IF(LinkRpt!AD$4=LinkRpt!AD$2,VLOOKUP(LinkRpt!$A175,Rpt,LinkRpt!AD$2+1),"")</f>
        <v/>
      </c>
      <c r="CA179" s="182" t="str">
        <f>IF(LinkRpt!AE$4=LinkRpt!AE$2,VLOOKUP(LinkRpt!$A175,Rpt,LinkRpt!AE$2+1),"")</f>
        <v/>
      </c>
      <c r="CB179" s="182">
        <f t="shared" si="23"/>
        <v>52460</v>
      </c>
      <c r="CC179" s="15">
        <v>1500</v>
      </c>
      <c r="CD179" s="16">
        <v>1500</v>
      </c>
      <c r="CE179" s="15">
        <v>1000</v>
      </c>
      <c r="CF179" s="16">
        <v>1000</v>
      </c>
      <c r="CG179" s="15">
        <v>5000</v>
      </c>
      <c r="CH179" s="16">
        <v>5000</v>
      </c>
      <c r="CI179" s="15">
        <v>8000</v>
      </c>
      <c r="CJ179" s="16">
        <f t="shared" si="25"/>
        <v>1500</v>
      </c>
      <c r="CK179" s="15"/>
      <c r="CL179" s="16"/>
      <c r="CM179" s="18">
        <v>4620</v>
      </c>
      <c r="CN179" s="16">
        <v>4620</v>
      </c>
      <c r="CO179" s="18">
        <v>4620</v>
      </c>
      <c r="CP179" s="16">
        <v>0</v>
      </c>
      <c r="CQ179" s="18">
        <v>4620</v>
      </c>
      <c r="CR179" s="16">
        <v>0</v>
      </c>
      <c r="CS179" s="18">
        <v>4620</v>
      </c>
      <c r="CT179" s="16">
        <v>15740</v>
      </c>
      <c r="CU179" s="18">
        <v>4620</v>
      </c>
      <c r="CV179" s="16">
        <v>4620</v>
      </c>
      <c r="CW179" s="18">
        <v>4620</v>
      </c>
      <c r="CX179" s="16"/>
      <c r="CY179" s="18">
        <v>4620</v>
      </c>
      <c r="CZ179" s="16"/>
      <c r="DA179" s="18">
        <v>4620</v>
      </c>
      <c r="DB179" s="16"/>
      <c r="DC179" s="18">
        <v>4620</v>
      </c>
      <c r="DD179" s="16">
        <v>18480</v>
      </c>
      <c r="DE179" s="85"/>
      <c r="DF179" s="16"/>
      <c r="DG179" s="85"/>
      <c r="DH179" s="16"/>
      <c r="DI179" s="85"/>
      <c r="DJ179" s="16"/>
      <c r="DK179" s="82"/>
      <c r="DL179" s="85"/>
      <c r="DM179" s="16"/>
      <c r="DN179" s="85"/>
      <c r="DO179" s="16"/>
      <c r="DP179" s="85"/>
      <c r="DQ179" s="16"/>
      <c r="DR179" s="85"/>
      <c r="DS179" s="16"/>
      <c r="DT179" s="85"/>
      <c r="DU179" s="16"/>
      <c r="DV179" s="85"/>
      <c r="DW179" s="16"/>
      <c r="DX179" s="85"/>
      <c r="DY179" s="16"/>
      <c r="DZ179" s="85"/>
      <c r="EA179" s="16"/>
      <c r="EB179" s="85"/>
      <c r="EC179" s="16"/>
      <c r="ED179" s="85"/>
      <c r="EE179" s="16"/>
      <c r="EF179" s="85"/>
      <c r="EG179" s="16"/>
      <c r="EH179" s="17"/>
      <c r="EI179" s="16"/>
      <c r="EJ179" s="19"/>
      <c r="EK179" s="17"/>
      <c r="EL179" s="16"/>
      <c r="EM179" s="17"/>
      <c r="EN179" s="16"/>
      <c r="EO179" s="17"/>
      <c r="EP179" s="16"/>
      <c r="EQ179" s="17"/>
      <c r="ER179" s="16"/>
      <c r="ES179" s="17"/>
      <c r="ET179" s="16"/>
      <c r="EU179" s="17"/>
      <c r="EV179" s="16"/>
      <c r="EW179" s="15"/>
      <c r="EX179" s="16"/>
      <c r="EY179" s="15"/>
      <c r="EZ179" s="16"/>
      <c r="FA179" s="15"/>
      <c r="FB179" s="16"/>
      <c r="FC179" s="15"/>
      <c r="FD179" s="16"/>
      <c r="FE179" s="15"/>
      <c r="FF179" s="16"/>
      <c r="FG179" s="15"/>
      <c r="FH179" s="16"/>
      <c r="FI179" s="20">
        <f t="shared" si="19"/>
        <v>57080</v>
      </c>
      <c r="FJ179" s="20">
        <f t="shared" si="20"/>
        <v>52460</v>
      </c>
      <c r="FK179" s="21">
        <f t="shared" si="21"/>
        <v>4620</v>
      </c>
      <c r="FL179" s="1" t="str">
        <f t="shared" si="24"/>
        <v/>
      </c>
    </row>
    <row r="180" spans="1:168" ht="25.5" customHeight="1">
      <c r="A180" s="239">
        <v>2200172</v>
      </c>
      <c r="B180" s="35" t="s">
        <v>845</v>
      </c>
      <c r="C180" s="239" t="s">
        <v>846</v>
      </c>
      <c r="D180" s="9" t="s">
        <v>1414</v>
      </c>
      <c r="E180" s="9" t="s">
        <v>1411</v>
      </c>
      <c r="F180" s="83" t="s">
        <v>847</v>
      </c>
      <c r="G180" s="89" t="s">
        <v>383</v>
      </c>
      <c r="H180" s="158" t="s">
        <v>1417</v>
      </c>
      <c r="I180" s="318"/>
      <c r="J180" s="158"/>
      <c r="K180" s="62">
        <v>6200</v>
      </c>
      <c r="L180" s="158" t="s">
        <v>1564</v>
      </c>
      <c r="M180" s="246">
        <f t="shared" si="17"/>
        <v>54560</v>
      </c>
      <c r="N180" s="14">
        <f t="shared" si="22"/>
        <v>0</v>
      </c>
      <c r="O180" s="15">
        <v>1500</v>
      </c>
      <c r="P180" s="15">
        <v>1000</v>
      </c>
      <c r="Q180" s="15">
        <v>5000</v>
      </c>
      <c r="R180" s="15">
        <v>8000</v>
      </c>
      <c r="S180" s="182"/>
      <c r="T180" s="16">
        <v>1500</v>
      </c>
      <c r="U180" s="16">
        <v>1000</v>
      </c>
      <c r="V180" s="16">
        <v>5000</v>
      </c>
      <c r="W180" s="16">
        <v>8000</v>
      </c>
      <c r="X180" s="182"/>
      <c r="Y180" s="16">
        <f>IF(($CB180-SUM($T180:X180))&gt;=$K180*0.7,$K180*0.7,($CB180-SUM($T180:X180)))</f>
        <v>4340</v>
      </c>
      <c r="Z180" s="16">
        <f>IF(($CB180-SUM($T180:Y180))&gt;=$K180*0.7,$K180*0.7,($CB180-SUM($T180:Y180)))</f>
        <v>4340</v>
      </c>
      <c r="AA180" s="16">
        <f>IF(($CB180-SUM($T180:Z180))&gt;=$K180*0.7,$K180*0.7,($CB180-SUM($T180:Z180)))</f>
        <v>4340</v>
      </c>
      <c r="AB180" s="16">
        <f>IF(($CB180-SUM($T180:AA180))&gt;=$K180*0.7,$K180*0.7,($CB180-SUM($T180:AA180)))</f>
        <v>4340</v>
      </c>
      <c r="AC180" s="16">
        <f>IF(($CB180-SUM($T180:AB180))&gt;=$K180*0.7,$K180*0.7,($CB180-SUM($T180:AB180)))</f>
        <v>4340</v>
      </c>
      <c r="AD180" s="16">
        <f>IF(($CB180-SUM($T180:AC180))&gt;=$K180*0.7,$K180*0.7,($CB180-SUM($T180:AC180)))</f>
        <v>4340</v>
      </c>
      <c r="AE180" s="16">
        <f>IF(($CB180-SUM($T180:AD180))&gt;=$K180*0.7,$K180*0.7,($CB180-SUM($T180:AD180)))</f>
        <v>4340</v>
      </c>
      <c r="AF180" s="16">
        <f>IF(($CB180-SUM($T180:AE180))&gt;=$K180*0.7,$K180*0.7,($CB180-SUM($T180:AE180)))</f>
        <v>4340</v>
      </c>
      <c r="AG180" s="16">
        <f>IF(($CB180-SUM($T180:AF180))&gt;=$K180*0.7,$K180*0.7,($CB180-SUM($T180:AF180)))</f>
        <v>4340</v>
      </c>
      <c r="AH180" s="16">
        <f>IF(($CB180-SUM($T180:AG180))&gt;=$K180*0.7,$K180*0.7,($CB180-SUM($T180:AG180)))</f>
        <v>0</v>
      </c>
      <c r="AI180" s="16">
        <f>IF(($CB180-SUM($T180:AH180))&gt;=$K180*0.7,$K180*0.7,($CB180-SUM($T180:AH180)))</f>
        <v>0</v>
      </c>
      <c r="AJ180" s="16">
        <f>IF(($CB180-SUM($T180:AI180))&gt;=$K180*0.7,$K180*0.7,($CB180-SUM($T180:AI180)))</f>
        <v>0</v>
      </c>
      <c r="AK180" s="16">
        <f>IF(($CB180-SUM($T180:AJ180))&gt;=$K180*0.7,$K180*0.7,($CB180-SUM($T180:AJ180)))</f>
        <v>0</v>
      </c>
      <c r="AL180" s="16">
        <f>IF(($CB180-SUM($T180:AK180))&gt;=$K180*0.7,$K180*0.7,($CB180-SUM($T180:AK180)))</f>
        <v>0</v>
      </c>
      <c r="AM180" s="16">
        <f>IF(($CB180-SUM($T180:AL180))&gt;=$K180*0.7,$K180*0.7,($CB180-SUM($T180:AL180)))</f>
        <v>0</v>
      </c>
      <c r="AN180" s="16">
        <f>IF(($CB180-SUM($T180:AM180))&gt;=$K180*0.7,$K180*0.7,($CB180-SUM($T180:AM180)))</f>
        <v>0</v>
      </c>
      <c r="AO180" s="16">
        <f>IF(($CB180-SUM($T180:AN180))&gt;=$K180*0.7,$K180*0.7,($CB180-SUM($T180:AN180)))</f>
        <v>0</v>
      </c>
      <c r="AP180" s="16">
        <f>IF(($CB180-SUM($T180:AO180))&gt;=$K180*0.7,$K180*0.7,($CB180-SUM($T180:AO180)))</f>
        <v>0</v>
      </c>
      <c r="AQ180" s="16">
        <f>IF(($CB180-SUM($T180:AP180))&gt;=$K180*0.7,$K180*0.7,($CB180-SUM($T180:AP180)))</f>
        <v>0</v>
      </c>
      <c r="AR180" s="16">
        <f>IF(($CB180-SUM($T180:AQ180))&gt;=$K180*0.7,$K180*0.7,($CB180-SUM($T180:AQ180)))</f>
        <v>0</v>
      </c>
      <c r="AS180" s="16">
        <f>IF(($CB180-SUM($T180:AR180))&gt;=$K180*0.7,$K180*0.7,($CB180-SUM($T180:AR180)))</f>
        <v>0</v>
      </c>
      <c r="AT180" s="16">
        <f>IF(($CB180-SUM($T180:AS180))&gt;=$K180*0.7,$K180*0.7,($CB180-SUM($T180:AS180)))</f>
        <v>0</v>
      </c>
      <c r="AU180" s="16">
        <f>IF(($CB180-SUM($T180:AT180))&gt;=$K180*0.7,$K180*0.7,($CB180-SUM($T180:AT180)))</f>
        <v>0</v>
      </c>
      <c r="AV180" s="16">
        <f>IF(($CB180-SUM($T180:AU180))&gt;=$K180*0.7,$K180*0.7,($CB180-SUM($T180:AU180)))</f>
        <v>0</v>
      </c>
      <c r="AW180" s="182">
        <f t="shared" si="18"/>
        <v>54560</v>
      </c>
      <c r="AX180" s="182">
        <f>IF(LinkRpt!B$4=LinkRpt!B$2,VLOOKUP(LinkRpt!$A176,Rpt,LinkRpt!B$2+1),"")</f>
        <v>54560</v>
      </c>
      <c r="AY180" s="182">
        <f>IF(LinkRpt!C$4=LinkRpt!C$2,VLOOKUP(LinkRpt!$A176,Rpt,LinkRpt!C$2+1),"")</f>
        <v>0</v>
      </c>
      <c r="AZ180" s="182">
        <f>IF(LinkRpt!D$4=LinkRpt!D$2,VLOOKUP(LinkRpt!$A176,Rpt,LinkRpt!D$2+1),"")</f>
        <v>0</v>
      </c>
      <c r="BA180" s="182" t="str">
        <f>IF(LinkRpt!E$4=LinkRpt!E$2,VLOOKUP(LinkRpt!$A176,Rpt,LinkRpt!E$2+1),"")</f>
        <v/>
      </c>
      <c r="BB180" s="182">
        <f>IF(LinkRpt!F$4=LinkRpt!F$2,VLOOKUP(LinkRpt!$A176,Rpt,LinkRpt!F$2+1),"")</f>
        <v>0</v>
      </c>
      <c r="BC180" s="182">
        <f>IF(LinkRpt!G$4=LinkRpt!G$2,VLOOKUP(LinkRpt!$A176,Rpt,LinkRpt!G$2+1),"")</f>
        <v>0</v>
      </c>
      <c r="BD180" s="182">
        <f>IF(LinkRpt!H$4=LinkRpt!H$2,VLOOKUP(LinkRpt!$A176,Rpt,LinkRpt!H$2+1),"")</f>
        <v>0</v>
      </c>
      <c r="BE180" s="182" t="str">
        <f>IF(LinkRpt!I$4=LinkRpt!I$2,VLOOKUP(LinkRpt!$A176,Rpt,LinkRpt!I$2+1),"")</f>
        <v/>
      </c>
      <c r="BF180" s="182" t="str">
        <f>IF(LinkRpt!J$4=LinkRpt!J$2,VLOOKUP(LinkRpt!$A176,Rpt,LinkRpt!J$2+1),"")</f>
        <v/>
      </c>
      <c r="BG180" s="182" t="str">
        <f>IF(LinkRpt!K$4=LinkRpt!K$2,VLOOKUP(LinkRpt!$A176,Rpt,LinkRpt!K$2+1),"")</f>
        <v/>
      </c>
      <c r="BH180" s="182" t="str">
        <f>IF(LinkRpt!L$4=LinkRpt!L$2,VLOOKUP(LinkRpt!$A176,Rpt,LinkRpt!L$2+1),"")</f>
        <v/>
      </c>
      <c r="BI180" s="182" t="str">
        <f>IF(LinkRpt!M$4=LinkRpt!M$2,VLOOKUP(LinkRpt!$A176,Rpt,LinkRpt!M$2+1),"")</f>
        <v/>
      </c>
      <c r="BJ180" s="182" t="str">
        <f>IF(LinkRpt!N$4=LinkRpt!N$2,VLOOKUP(LinkRpt!$A176,Rpt,LinkRpt!N$2+1),"")</f>
        <v/>
      </c>
      <c r="BK180" s="182" t="str">
        <f>IF(LinkRpt!O$4=LinkRpt!O$2,VLOOKUP(LinkRpt!$A176,Rpt,LinkRpt!O$2+1),"")</f>
        <v/>
      </c>
      <c r="BL180" s="182" t="str">
        <f>IF(LinkRpt!P$4=LinkRpt!P$2,VLOOKUP(LinkRpt!$A176,Rpt,LinkRpt!P$2+1),"")</f>
        <v/>
      </c>
      <c r="BM180" s="182" t="str">
        <f>IF(LinkRpt!Q$4=LinkRpt!Q$2,VLOOKUP(LinkRpt!$A176,Rpt,LinkRpt!Q$2+1),"")</f>
        <v/>
      </c>
      <c r="BN180" s="182" t="str">
        <f>IF(LinkRpt!R$4=LinkRpt!R$2,VLOOKUP(LinkRpt!$A176,Rpt,LinkRpt!R$2+1),"")</f>
        <v/>
      </c>
      <c r="BO180" s="182" t="str">
        <f>IF(LinkRpt!S$4=LinkRpt!S$2,VLOOKUP(LinkRpt!$A176,Rpt,LinkRpt!S$2+1),"")</f>
        <v/>
      </c>
      <c r="BP180" s="182" t="str">
        <f>IF(LinkRpt!T$4=LinkRpt!T$2,VLOOKUP(LinkRpt!$A176,Rpt,LinkRpt!T$2+1),"")</f>
        <v/>
      </c>
      <c r="BQ180" s="182" t="str">
        <f>IF(LinkRpt!U$4=LinkRpt!U$2,VLOOKUP(LinkRpt!$A176,Rpt,LinkRpt!U$2+1),"")</f>
        <v/>
      </c>
      <c r="BR180" s="182" t="str">
        <f>IF(LinkRpt!V$4=LinkRpt!V$2,VLOOKUP(LinkRpt!$A176,Rpt,LinkRpt!V$2+1),"")</f>
        <v/>
      </c>
      <c r="BS180" s="182" t="str">
        <f>IF(LinkRpt!W$4=LinkRpt!W$2,VLOOKUP(LinkRpt!$A176,Rpt,LinkRpt!W$2+1),"")</f>
        <v/>
      </c>
      <c r="BT180" s="182" t="str">
        <f>IF(LinkRpt!X$4=LinkRpt!X$2,VLOOKUP(LinkRpt!$A176,Rpt,LinkRpt!X$2+1),"")</f>
        <v/>
      </c>
      <c r="BU180" s="182" t="str">
        <f>IF(LinkRpt!Y$4=LinkRpt!Y$2,VLOOKUP(LinkRpt!$A176,Rpt,LinkRpt!Y$2+1),"")</f>
        <v/>
      </c>
      <c r="BV180" s="182" t="str">
        <f>IF(LinkRpt!Z$4=LinkRpt!Z$2,VLOOKUP(LinkRpt!$A176,Rpt,LinkRpt!Z$2+1),"")</f>
        <v/>
      </c>
      <c r="BW180" s="182" t="str">
        <f>IF(LinkRpt!AA$4=LinkRpt!AA$2,VLOOKUP(LinkRpt!$A176,Rpt,LinkRpt!AA$2+1),"")</f>
        <v/>
      </c>
      <c r="BX180" s="182" t="str">
        <f>IF(LinkRpt!AB$4=LinkRpt!AB$2,VLOOKUP(LinkRpt!$A176,Rpt,LinkRpt!AB$2+1),"")</f>
        <v/>
      </c>
      <c r="BY180" s="182" t="str">
        <f>IF(LinkRpt!AC$4=LinkRpt!AC$2,VLOOKUP(LinkRpt!$A176,Rpt,LinkRpt!AC$2+1),"")</f>
        <v/>
      </c>
      <c r="BZ180" s="182" t="str">
        <f>IF(LinkRpt!AD$4=LinkRpt!AD$2,VLOOKUP(LinkRpt!$A176,Rpt,LinkRpt!AD$2+1),"")</f>
        <v/>
      </c>
      <c r="CA180" s="182" t="str">
        <f>IF(LinkRpt!AE$4=LinkRpt!AE$2,VLOOKUP(LinkRpt!$A176,Rpt,LinkRpt!AE$2+1),"")</f>
        <v/>
      </c>
      <c r="CB180" s="182">
        <f t="shared" si="23"/>
        <v>54560</v>
      </c>
      <c r="CC180" s="15">
        <v>1500</v>
      </c>
      <c r="CD180" s="16">
        <v>1500</v>
      </c>
      <c r="CE180" s="15">
        <v>1000</v>
      </c>
      <c r="CF180" s="16">
        <v>1000</v>
      </c>
      <c r="CG180" s="15">
        <v>5000</v>
      </c>
      <c r="CH180" s="16">
        <v>5000</v>
      </c>
      <c r="CI180" s="15">
        <v>8000</v>
      </c>
      <c r="CJ180" s="16">
        <f t="shared" si="25"/>
        <v>1500</v>
      </c>
      <c r="CK180" s="15"/>
      <c r="CL180" s="16"/>
      <c r="CM180" s="18">
        <v>4340</v>
      </c>
      <c r="CN180" s="16">
        <v>4620</v>
      </c>
      <c r="CO180" s="18">
        <v>4340</v>
      </c>
      <c r="CP180" s="16">
        <v>11120</v>
      </c>
      <c r="CQ180" s="18">
        <v>4340</v>
      </c>
      <c r="CR180" s="16">
        <v>4620</v>
      </c>
      <c r="CS180" s="18">
        <v>4340</v>
      </c>
      <c r="CT180" s="16">
        <v>3500</v>
      </c>
      <c r="CU180" s="18">
        <v>4340</v>
      </c>
      <c r="CV180" s="16">
        <v>3500</v>
      </c>
      <c r="CW180" s="18">
        <v>4340</v>
      </c>
      <c r="CX180" s="16">
        <v>3500</v>
      </c>
      <c r="CY180" s="18">
        <v>4340</v>
      </c>
      <c r="CZ180" s="16">
        <v>3500</v>
      </c>
      <c r="DA180" s="18">
        <v>4340</v>
      </c>
      <c r="DB180" s="16">
        <v>6860</v>
      </c>
      <c r="DC180" s="18">
        <v>4340</v>
      </c>
      <c r="DD180" s="16">
        <v>4340</v>
      </c>
      <c r="DE180" s="85"/>
      <c r="DF180" s="16"/>
      <c r="DG180" s="85"/>
      <c r="DH180" s="16"/>
      <c r="DI180" s="85"/>
      <c r="DJ180" s="16"/>
      <c r="DK180" s="82"/>
      <c r="DL180" s="85"/>
      <c r="DM180" s="16"/>
      <c r="DN180" s="85"/>
      <c r="DO180" s="16"/>
      <c r="DP180" s="85"/>
      <c r="DQ180" s="16"/>
      <c r="DR180" s="85"/>
      <c r="DS180" s="16"/>
      <c r="DT180" s="85"/>
      <c r="DU180" s="16"/>
      <c r="DV180" s="85"/>
      <c r="DW180" s="16"/>
      <c r="DX180" s="85"/>
      <c r="DY180" s="16"/>
      <c r="DZ180" s="85"/>
      <c r="EA180" s="16"/>
      <c r="EB180" s="85"/>
      <c r="EC180" s="16"/>
      <c r="ED180" s="85"/>
      <c r="EE180" s="16"/>
      <c r="EF180" s="85"/>
      <c r="EG180" s="16"/>
      <c r="EH180" s="17"/>
      <c r="EI180" s="16"/>
      <c r="EJ180" s="19"/>
      <c r="EK180" s="17"/>
      <c r="EL180" s="16"/>
      <c r="EM180" s="17"/>
      <c r="EN180" s="16"/>
      <c r="EO180" s="17"/>
      <c r="EP180" s="16"/>
      <c r="EQ180" s="17"/>
      <c r="ER180" s="16"/>
      <c r="ES180" s="17"/>
      <c r="ET180" s="16"/>
      <c r="EU180" s="17"/>
      <c r="EV180" s="16"/>
      <c r="EW180" s="15"/>
      <c r="EX180" s="16"/>
      <c r="EY180" s="15"/>
      <c r="EZ180" s="16"/>
      <c r="FA180" s="15"/>
      <c r="FB180" s="16"/>
      <c r="FC180" s="15"/>
      <c r="FD180" s="16"/>
      <c r="FE180" s="15"/>
      <c r="FF180" s="16"/>
      <c r="FG180" s="15"/>
      <c r="FH180" s="16"/>
      <c r="FI180" s="20">
        <f t="shared" si="19"/>
        <v>54560</v>
      </c>
      <c r="FJ180" s="20">
        <f t="shared" si="20"/>
        <v>54560</v>
      </c>
      <c r="FK180" s="21">
        <f t="shared" si="21"/>
        <v>0</v>
      </c>
      <c r="FL180" s="1" t="str">
        <f t="shared" si="24"/>
        <v/>
      </c>
    </row>
    <row r="181" spans="1:168" ht="25.5" customHeight="1">
      <c r="A181" s="239">
        <v>2200173</v>
      </c>
      <c r="B181" s="35" t="s">
        <v>848</v>
      </c>
      <c r="C181" s="239" t="s">
        <v>849</v>
      </c>
      <c r="D181" s="9" t="s">
        <v>1414</v>
      </c>
      <c r="E181" s="9" t="s">
        <v>1411</v>
      </c>
      <c r="F181" s="83" t="s">
        <v>850</v>
      </c>
      <c r="G181" s="150" t="s">
        <v>383</v>
      </c>
      <c r="H181" s="24" t="s">
        <v>1417</v>
      </c>
      <c r="I181" s="318"/>
      <c r="J181" s="24"/>
      <c r="K181" s="62">
        <v>6200</v>
      </c>
      <c r="L181" s="24" t="s">
        <v>1564</v>
      </c>
      <c r="M181" s="246">
        <f t="shared" si="17"/>
        <v>54560</v>
      </c>
      <c r="N181" s="14">
        <f t="shared" si="22"/>
        <v>4340</v>
      </c>
      <c r="O181" s="15">
        <v>1500</v>
      </c>
      <c r="P181" s="15">
        <v>1000</v>
      </c>
      <c r="Q181" s="15">
        <v>5000</v>
      </c>
      <c r="R181" s="15">
        <v>8000</v>
      </c>
      <c r="S181" s="182"/>
      <c r="T181" s="16">
        <v>1500</v>
      </c>
      <c r="U181" s="16">
        <v>1000</v>
      </c>
      <c r="V181" s="16">
        <v>5000</v>
      </c>
      <c r="W181" s="16">
        <v>8000</v>
      </c>
      <c r="X181" s="182"/>
      <c r="Y181" s="16">
        <f>IF(($CB181-SUM($T181:X181))&gt;=$K181*0.7,$K181*0.7,($CB181-SUM($T181:X181)))</f>
        <v>4340</v>
      </c>
      <c r="Z181" s="16">
        <f>IF(($CB181-SUM($T181:Y181))&gt;=$K181*0.7,$K181*0.7,($CB181-SUM($T181:Y181)))</f>
        <v>4340</v>
      </c>
      <c r="AA181" s="16">
        <f>IF(($CB181-SUM($T181:Z181))&gt;=$K181*0.7,$K181*0.7,($CB181-SUM($T181:Z181)))</f>
        <v>4340</v>
      </c>
      <c r="AB181" s="16">
        <f>IF(($CB181-SUM($T181:AA181))&gt;=$K181*0.7,$K181*0.7,($CB181-SUM($T181:AA181)))</f>
        <v>4340</v>
      </c>
      <c r="AC181" s="16">
        <f>IF(($CB181-SUM($T181:AB181))&gt;=$K181*0.7,$K181*0.7,($CB181-SUM($T181:AB181)))</f>
        <v>4340</v>
      </c>
      <c r="AD181" s="16">
        <f>IF(($CB181-SUM($T181:AC181))&gt;=$K181*0.7,$K181*0.7,($CB181-SUM($T181:AC181)))</f>
        <v>4340</v>
      </c>
      <c r="AE181" s="16">
        <f>IF(($CB181-SUM($T181:AD181))&gt;=$K181*0.7,$K181*0.7,($CB181-SUM($T181:AD181)))</f>
        <v>4340</v>
      </c>
      <c r="AF181" s="16">
        <f>IF(($CB181-SUM($T181:AE181))&gt;=$K181*0.7,$K181*0.7,($CB181-SUM($T181:AE181)))</f>
        <v>4340</v>
      </c>
      <c r="AG181" s="16">
        <f>IF(($CB181-SUM($T181:AF181))&gt;=$K181*0.7,$K181*0.7,($CB181-SUM($T181:AF181)))</f>
        <v>0</v>
      </c>
      <c r="AH181" s="16">
        <f>IF(($CB181-SUM($T181:AG181))&gt;=$K181*0.7,$K181*0.7,($CB181-SUM($T181:AG181)))</f>
        <v>0</v>
      </c>
      <c r="AI181" s="16">
        <f>IF(($CB181-SUM($T181:AH181))&gt;=$K181*0.7,$K181*0.7,($CB181-SUM($T181:AH181)))</f>
        <v>0</v>
      </c>
      <c r="AJ181" s="16">
        <f>IF(($CB181-SUM($T181:AI181))&gt;=$K181*0.7,$K181*0.7,($CB181-SUM($T181:AI181)))</f>
        <v>0</v>
      </c>
      <c r="AK181" s="16">
        <f>IF(($CB181-SUM($T181:AJ181))&gt;=$K181*0.7,$K181*0.7,($CB181-SUM($T181:AJ181)))</f>
        <v>0</v>
      </c>
      <c r="AL181" s="16">
        <f>IF(($CB181-SUM($T181:AK181))&gt;=$K181*0.7,$K181*0.7,($CB181-SUM($T181:AK181)))</f>
        <v>0</v>
      </c>
      <c r="AM181" s="16">
        <f>IF(($CB181-SUM($T181:AL181))&gt;=$K181*0.7,$K181*0.7,($CB181-SUM($T181:AL181)))</f>
        <v>0</v>
      </c>
      <c r="AN181" s="16">
        <f>IF(($CB181-SUM($T181:AM181))&gt;=$K181*0.7,$K181*0.7,($CB181-SUM($T181:AM181)))</f>
        <v>0</v>
      </c>
      <c r="AO181" s="16">
        <f>IF(($CB181-SUM($T181:AN181))&gt;=$K181*0.7,$K181*0.7,($CB181-SUM($T181:AN181)))</f>
        <v>0</v>
      </c>
      <c r="AP181" s="16">
        <f>IF(($CB181-SUM($T181:AO181))&gt;=$K181*0.7,$K181*0.7,($CB181-SUM($T181:AO181)))</f>
        <v>0</v>
      </c>
      <c r="AQ181" s="16">
        <f>IF(($CB181-SUM($T181:AP181))&gt;=$K181*0.7,$K181*0.7,($CB181-SUM($T181:AP181)))</f>
        <v>0</v>
      </c>
      <c r="AR181" s="16">
        <f>IF(($CB181-SUM($T181:AQ181))&gt;=$K181*0.7,$K181*0.7,($CB181-SUM($T181:AQ181)))</f>
        <v>0</v>
      </c>
      <c r="AS181" s="16">
        <f>IF(($CB181-SUM($T181:AR181))&gt;=$K181*0.7,$K181*0.7,($CB181-SUM($T181:AR181)))</f>
        <v>0</v>
      </c>
      <c r="AT181" s="16">
        <f>IF(($CB181-SUM($T181:AS181))&gt;=$K181*0.7,$K181*0.7,($CB181-SUM($T181:AS181)))</f>
        <v>0</v>
      </c>
      <c r="AU181" s="16">
        <f>IF(($CB181-SUM($T181:AT181))&gt;=$K181*0.7,$K181*0.7,($CB181-SUM($T181:AT181)))</f>
        <v>0</v>
      </c>
      <c r="AV181" s="16">
        <f>IF(($CB181-SUM($T181:AU181))&gt;=$K181*0.7,$K181*0.7,($CB181-SUM($T181:AU181)))</f>
        <v>0</v>
      </c>
      <c r="AW181" s="182">
        <f t="shared" si="18"/>
        <v>50220</v>
      </c>
      <c r="AX181" s="182">
        <f>IF(LinkRpt!B$4=LinkRpt!B$2,VLOOKUP(LinkRpt!$A177,Rpt,LinkRpt!B$2+1),"")</f>
        <v>37200</v>
      </c>
      <c r="AY181" s="182">
        <f>IF(LinkRpt!C$4=LinkRpt!C$2,VLOOKUP(LinkRpt!$A177,Rpt,LinkRpt!C$2+1),"")</f>
        <v>13020</v>
      </c>
      <c r="AZ181" s="182">
        <f>IF(LinkRpt!D$4=LinkRpt!D$2,VLOOKUP(LinkRpt!$A177,Rpt,LinkRpt!D$2+1),"")</f>
        <v>0</v>
      </c>
      <c r="BA181" s="182" t="str">
        <f>IF(LinkRpt!E$4=LinkRpt!E$2,VLOOKUP(LinkRpt!$A177,Rpt,LinkRpt!E$2+1),"")</f>
        <v/>
      </c>
      <c r="BB181" s="182">
        <f>IF(LinkRpt!F$4=LinkRpt!F$2,VLOOKUP(LinkRpt!$A177,Rpt,LinkRpt!F$2+1),"")</f>
        <v>0</v>
      </c>
      <c r="BC181" s="182">
        <f>IF(LinkRpt!G$4=LinkRpt!G$2,VLOOKUP(LinkRpt!$A177,Rpt,LinkRpt!G$2+1),"")</f>
        <v>0</v>
      </c>
      <c r="BD181" s="182">
        <f>IF(LinkRpt!H$4=LinkRpt!H$2,VLOOKUP(LinkRpt!$A177,Rpt,LinkRpt!H$2+1),"")</f>
        <v>0</v>
      </c>
      <c r="BE181" s="182" t="str">
        <f>IF(LinkRpt!I$4=LinkRpt!I$2,VLOOKUP(LinkRpt!$A177,Rpt,LinkRpt!I$2+1),"")</f>
        <v/>
      </c>
      <c r="BF181" s="182" t="str">
        <f>IF(LinkRpt!J$4=LinkRpt!J$2,VLOOKUP(LinkRpt!$A177,Rpt,LinkRpt!J$2+1),"")</f>
        <v/>
      </c>
      <c r="BG181" s="182" t="str">
        <f>IF(LinkRpt!K$4=LinkRpt!K$2,VLOOKUP(LinkRpt!$A177,Rpt,LinkRpt!K$2+1),"")</f>
        <v/>
      </c>
      <c r="BH181" s="182" t="str">
        <f>IF(LinkRpt!L$4=LinkRpt!L$2,VLOOKUP(LinkRpt!$A177,Rpt,LinkRpt!L$2+1),"")</f>
        <v/>
      </c>
      <c r="BI181" s="182" t="str">
        <f>IF(LinkRpt!M$4=LinkRpt!M$2,VLOOKUP(LinkRpt!$A177,Rpt,LinkRpt!M$2+1),"")</f>
        <v/>
      </c>
      <c r="BJ181" s="182" t="str">
        <f>IF(LinkRpt!N$4=LinkRpt!N$2,VLOOKUP(LinkRpt!$A177,Rpt,LinkRpt!N$2+1),"")</f>
        <v/>
      </c>
      <c r="BK181" s="182" t="str">
        <f>IF(LinkRpt!O$4=LinkRpt!O$2,VLOOKUP(LinkRpt!$A177,Rpt,LinkRpt!O$2+1),"")</f>
        <v/>
      </c>
      <c r="BL181" s="182" t="str">
        <f>IF(LinkRpt!P$4=LinkRpt!P$2,VLOOKUP(LinkRpt!$A177,Rpt,LinkRpt!P$2+1),"")</f>
        <v/>
      </c>
      <c r="BM181" s="182" t="str">
        <f>IF(LinkRpt!Q$4=LinkRpt!Q$2,VLOOKUP(LinkRpt!$A177,Rpt,LinkRpt!Q$2+1),"")</f>
        <v/>
      </c>
      <c r="BN181" s="182" t="str">
        <f>IF(LinkRpt!R$4=LinkRpt!R$2,VLOOKUP(LinkRpt!$A177,Rpt,LinkRpt!R$2+1),"")</f>
        <v/>
      </c>
      <c r="BO181" s="182" t="str">
        <f>IF(LinkRpt!S$4=LinkRpt!S$2,VLOOKUP(LinkRpt!$A177,Rpt,LinkRpt!S$2+1),"")</f>
        <v/>
      </c>
      <c r="BP181" s="182" t="str">
        <f>IF(LinkRpt!T$4=LinkRpt!T$2,VLOOKUP(LinkRpt!$A177,Rpt,LinkRpt!T$2+1),"")</f>
        <v/>
      </c>
      <c r="BQ181" s="182" t="str">
        <f>IF(LinkRpt!U$4=LinkRpt!U$2,VLOOKUP(LinkRpt!$A177,Rpt,LinkRpt!U$2+1),"")</f>
        <v/>
      </c>
      <c r="BR181" s="182" t="str">
        <f>IF(LinkRpt!V$4=LinkRpt!V$2,VLOOKUP(LinkRpt!$A177,Rpt,LinkRpt!V$2+1),"")</f>
        <v/>
      </c>
      <c r="BS181" s="182" t="str">
        <f>IF(LinkRpt!W$4=LinkRpt!W$2,VLOOKUP(LinkRpt!$A177,Rpt,LinkRpt!W$2+1),"")</f>
        <v/>
      </c>
      <c r="BT181" s="182" t="str">
        <f>IF(LinkRpt!X$4=LinkRpt!X$2,VLOOKUP(LinkRpt!$A177,Rpt,LinkRpt!X$2+1),"")</f>
        <v/>
      </c>
      <c r="BU181" s="182" t="str">
        <f>IF(LinkRpt!Y$4=LinkRpt!Y$2,VLOOKUP(LinkRpt!$A177,Rpt,LinkRpt!Y$2+1),"")</f>
        <v/>
      </c>
      <c r="BV181" s="182" t="str">
        <f>IF(LinkRpt!Z$4=LinkRpt!Z$2,VLOOKUP(LinkRpt!$A177,Rpt,LinkRpt!Z$2+1),"")</f>
        <v/>
      </c>
      <c r="BW181" s="182" t="str">
        <f>IF(LinkRpt!AA$4=LinkRpt!AA$2,VLOOKUP(LinkRpt!$A177,Rpt,LinkRpt!AA$2+1),"")</f>
        <v/>
      </c>
      <c r="BX181" s="182" t="str">
        <f>IF(LinkRpt!AB$4=LinkRpt!AB$2,VLOOKUP(LinkRpt!$A177,Rpt,LinkRpt!AB$2+1),"")</f>
        <v/>
      </c>
      <c r="BY181" s="182" t="str">
        <f>IF(LinkRpt!AC$4=LinkRpt!AC$2,VLOOKUP(LinkRpt!$A177,Rpt,LinkRpt!AC$2+1),"")</f>
        <v/>
      </c>
      <c r="BZ181" s="182" t="str">
        <f>IF(LinkRpt!AD$4=LinkRpt!AD$2,VLOOKUP(LinkRpt!$A177,Rpt,LinkRpt!AD$2+1),"")</f>
        <v/>
      </c>
      <c r="CA181" s="182" t="str">
        <f>IF(LinkRpt!AE$4=LinkRpt!AE$2,VLOOKUP(LinkRpt!$A177,Rpt,LinkRpt!AE$2+1),"")</f>
        <v/>
      </c>
      <c r="CB181" s="182">
        <f t="shared" si="23"/>
        <v>50220</v>
      </c>
      <c r="CC181" s="15">
        <v>1500</v>
      </c>
      <c r="CD181" s="16">
        <v>1500</v>
      </c>
      <c r="CE181" s="15">
        <v>1000</v>
      </c>
      <c r="CF181" s="16">
        <v>1000</v>
      </c>
      <c r="CG181" s="15">
        <v>5000</v>
      </c>
      <c r="CH181" s="16">
        <v>5000</v>
      </c>
      <c r="CI181" s="15">
        <v>8000</v>
      </c>
      <c r="CJ181" s="16">
        <v>1500</v>
      </c>
      <c r="CK181" s="15"/>
      <c r="CL181" s="16"/>
      <c r="CM181" s="18">
        <v>4340</v>
      </c>
      <c r="CN181" s="16">
        <v>0</v>
      </c>
      <c r="CO181" s="18">
        <v>4340</v>
      </c>
      <c r="CP181" s="16">
        <v>0</v>
      </c>
      <c r="CQ181" s="18">
        <v>4340</v>
      </c>
      <c r="CR181" s="16">
        <v>0</v>
      </c>
      <c r="CS181" s="18">
        <v>4340</v>
      </c>
      <c r="CT181" s="16">
        <v>17360</v>
      </c>
      <c r="CU181" s="18">
        <v>4340</v>
      </c>
      <c r="CV181" s="16">
        <f>4550+6290</f>
        <v>10840</v>
      </c>
      <c r="CW181" s="18">
        <v>4340</v>
      </c>
      <c r="CX181" s="16"/>
      <c r="CY181" s="18">
        <v>4340</v>
      </c>
      <c r="CZ181" s="16"/>
      <c r="DA181" s="18">
        <v>4340</v>
      </c>
      <c r="DB181" s="16"/>
      <c r="DC181" s="18">
        <v>4340</v>
      </c>
      <c r="DD181" s="16"/>
      <c r="DE181" s="85"/>
      <c r="DF181" s="16"/>
      <c r="DG181" s="85"/>
      <c r="DH181" s="16"/>
      <c r="DI181" s="85"/>
      <c r="DJ181" s="16"/>
      <c r="DK181" s="82"/>
      <c r="DL181" s="85"/>
      <c r="DM181" s="16"/>
      <c r="DN181" s="85"/>
      <c r="DO181" s="16"/>
      <c r="DP181" s="85"/>
      <c r="DQ181" s="16"/>
      <c r="DR181" s="85"/>
      <c r="DS181" s="16"/>
      <c r="DT181" s="85"/>
      <c r="DU181" s="16"/>
      <c r="DV181" s="85"/>
      <c r="DW181" s="16"/>
      <c r="DX181" s="85"/>
      <c r="DY181" s="16"/>
      <c r="DZ181" s="85"/>
      <c r="EA181" s="16"/>
      <c r="EB181" s="85"/>
      <c r="EC181" s="16"/>
      <c r="ED181" s="85"/>
      <c r="EE181" s="16"/>
      <c r="EF181" s="85"/>
      <c r="EG181" s="16"/>
      <c r="EH181" s="17"/>
      <c r="EI181" s="16"/>
      <c r="EJ181" s="19"/>
      <c r="EK181" s="17"/>
      <c r="EL181" s="16"/>
      <c r="EM181" s="17"/>
      <c r="EN181" s="16"/>
      <c r="EO181" s="17"/>
      <c r="EP181" s="16"/>
      <c r="EQ181" s="17"/>
      <c r="ER181" s="16"/>
      <c r="ES181" s="17"/>
      <c r="ET181" s="16"/>
      <c r="EU181" s="17"/>
      <c r="EV181" s="16"/>
      <c r="EW181" s="15"/>
      <c r="EX181" s="16"/>
      <c r="EY181" s="15"/>
      <c r="EZ181" s="16"/>
      <c r="FA181" s="15"/>
      <c r="FB181" s="16"/>
      <c r="FC181" s="15"/>
      <c r="FD181" s="16"/>
      <c r="FE181" s="15"/>
      <c r="FF181" s="16"/>
      <c r="FG181" s="15"/>
      <c r="FH181" s="16"/>
      <c r="FI181" s="20">
        <f t="shared" si="19"/>
        <v>54560</v>
      </c>
      <c r="FJ181" s="20">
        <f t="shared" si="20"/>
        <v>37200</v>
      </c>
      <c r="FK181" s="21">
        <f t="shared" si="21"/>
        <v>17360</v>
      </c>
      <c r="FL181" s="1" t="str">
        <f t="shared" si="24"/>
        <v>X</v>
      </c>
    </row>
    <row r="182" spans="1:168" ht="25.5" customHeight="1">
      <c r="A182" s="239">
        <v>2200174</v>
      </c>
      <c r="B182" s="35" t="s">
        <v>266</v>
      </c>
      <c r="C182" s="239" t="s">
        <v>267</v>
      </c>
      <c r="D182" s="9" t="s">
        <v>1414</v>
      </c>
      <c r="E182" s="9" t="s">
        <v>1412</v>
      </c>
      <c r="F182" s="10" t="s">
        <v>268</v>
      </c>
      <c r="G182" s="22"/>
      <c r="H182" s="24" t="s">
        <v>1549</v>
      </c>
      <c r="I182" s="318"/>
      <c r="J182" s="24"/>
      <c r="K182" s="12">
        <v>3300</v>
      </c>
      <c r="L182" s="24" t="s">
        <v>1564</v>
      </c>
      <c r="M182" s="246">
        <f t="shared" si="17"/>
        <v>36290</v>
      </c>
      <c r="N182" s="14">
        <f t="shared" si="22"/>
        <v>21860</v>
      </c>
      <c r="O182" s="15">
        <v>1500</v>
      </c>
      <c r="P182" s="15">
        <v>1000</v>
      </c>
      <c r="Q182" s="15">
        <v>5000</v>
      </c>
      <c r="R182" s="15">
        <v>8000</v>
      </c>
      <c r="S182" s="182"/>
      <c r="T182" s="16">
        <v>1500</v>
      </c>
      <c r="U182" s="16">
        <v>1000</v>
      </c>
      <c r="V182" s="16">
        <v>5000</v>
      </c>
      <c r="W182" s="16"/>
      <c r="X182" s="182"/>
      <c r="Y182" s="16">
        <f>IF(($CB182-SUM($T182:X182))&gt;=$K182*0.7,$K182*0.7,($CB182-SUM($T182:X182)))</f>
        <v>2310</v>
      </c>
      <c r="Z182" s="16">
        <f>IF(($CB182-SUM($T182:Y182))&gt;=$K182*0.7,$K182*0.7,($CB182-SUM($T182:Y182)))</f>
        <v>2310</v>
      </c>
      <c r="AA182" s="16">
        <f>IF(($CB182-SUM($T182:Z182))&gt;=$K182*0.7,$K182*0.7,($CB182-SUM($T182:Z182)))</f>
        <v>2310</v>
      </c>
      <c r="AB182" s="16">
        <f>IF(($CB182-SUM($T182:AA182))&gt;=$K182*0.7,$K182*0.7,($CB182-SUM($T182:AA182)))</f>
        <v>0</v>
      </c>
      <c r="AC182" s="16">
        <f>IF(($CB182-SUM($T182:AB182))&gt;=$K182*0.7,$K182*0.7,($CB182-SUM($T182:AB182)))</f>
        <v>0</v>
      </c>
      <c r="AD182" s="16">
        <f>IF(($CB182-SUM($T182:AC182))&gt;=$K182*0.7,$K182*0.7,($CB182-SUM($T182:AC182)))</f>
        <v>0</v>
      </c>
      <c r="AE182" s="16">
        <f>IF(($CB182-SUM($T182:AD182))&gt;=$K182*0.7,$K182*0.7,($CB182-SUM($T182:AD182)))</f>
        <v>0</v>
      </c>
      <c r="AF182" s="16">
        <f>IF(($CB182-SUM($T182:AE182))&gt;=$K182*0.7,$K182*0.7,($CB182-SUM($T182:AE182)))</f>
        <v>0</v>
      </c>
      <c r="AG182" s="16">
        <f>IF(($CB182-SUM($T182:AF182))&gt;=$K182*0.7,$K182*0.7,($CB182-SUM($T182:AF182)))</f>
        <v>0</v>
      </c>
      <c r="AH182" s="16">
        <f>IF(($CB182-SUM($T182:AG182))&gt;=$K182*0.7,$K182*0.7,($CB182-SUM($T182:AG182)))</f>
        <v>0</v>
      </c>
      <c r="AI182" s="16">
        <f>IF(($CB182-SUM($T182:AH182))&gt;=$K182*0.7,$K182*0.7,($CB182-SUM($T182:AH182)))</f>
        <v>0</v>
      </c>
      <c r="AJ182" s="16">
        <f>IF(($CB182-SUM($T182:AI182))&gt;=$K182*0.7,$K182*0.7,($CB182-SUM($T182:AI182)))</f>
        <v>0</v>
      </c>
      <c r="AK182" s="16">
        <f>IF(($CB182-SUM($T182:AJ182))&gt;=$K182*0.7,$K182*0.7,($CB182-SUM($T182:AJ182)))</f>
        <v>0</v>
      </c>
      <c r="AL182" s="16">
        <f>IF(($CB182-SUM($T182:AK182))&gt;=$K182*0.7,$K182*0.7,($CB182-SUM($T182:AK182)))</f>
        <v>0</v>
      </c>
      <c r="AM182" s="16">
        <f>IF(($CB182-SUM($T182:AL182))&gt;=$K182*0.7,$K182*0.7,($CB182-SUM($T182:AL182)))</f>
        <v>0</v>
      </c>
      <c r="AN182" s="16">
        <f>IF(($CB182-SUM($T182:AM182))&gt;=$K182*0.7,$K182*0.7,($CB182-SUM($T182:AM182)))</f>
        <v>0</v>
      </c>
      <c r="AO182" s="16">
        <f>IF(($CB182-SUM($T182:AN182))&gt;=$K182*0.7,$K182*0.7,($CB182-SUM($T182:AN182)))</f>
        <v>0</v>
      </c>
      <c r="AP182" s="16">
        <f>IF(($CB182-SUM($T182:AO182))&gt;=$K182*0.7,$K182*0.7,($CB182-SUM($T182:AO182)))</f>
        <v>0</v>
      </c>
      <c r="AQ182" s="16">
        <f>IF(($CB182-SUM($T182:AP182))&gt;=$K182*0.7,$K182*0.7,($CB182-SUM($T182:AP182)))</f>
        <v>0</v>
      </c>
      <c r="AR182" s="16">
        <f>IF(($CB182-SUM($T182:AQ182))&gt;=$K182*0.7,$K182*0.7,($CB182-SUM($T182:AQ182)))</f>
        <v>0</v>
      </c>
      <c r="AS182" s="16">
        <f>IF(($CB182-SUM($T182:AR182))&gt;=$K182*0.7,$K182*0.7,($CB182-SUM($T182:AR182)))</f>
        <v>0</v>
      </c>
      <c r="AT182" s="16">
        <f>IF(($CB182-SUM($T182:AS182))&gt;=$K182*0.7,$K182*0.7,($CB182-SUM($T182:AS182)))</f>
        <v>0</v>
      </c>
      <c r="AU182" s="16">
        <f>IF(($CB182-SUM($T182:AT182))&gt;=$K182*0.7,$K182*0.7,($CB182-SUM($T182:AT182)))</f>
        <v>0</v>
      </c>
      <c r="AV182" s="16">
        <f>IF(($CB182-SUM($T182:AU182))&gt;=$K182*0.7,$K182*0.7,($CB182-SUM($T182:AU182)))</f>
        <v>0</v>
      </c>
      <c r="AW182" s="182">
        <f t="shared" si="18"/>
        <v>14430</v>
      </c>
      <c r="AX182" s="182">
        <f>IF(LinkRpt!B$4=LinkRpt!B$2,VLOOKUP(LinkRpt!$A178,Rpt,LinkRpt!B$2+1),"")</f>
        <v>14430</v>
      </c>
      <c r="AY182" s="182">
        <f>IF(LinkRpt!C$4=LinkRpt!C$2,VLOOKUP(LinkRpt!$A178,Rpt,LinkRpt!C$2+1),"")</f>
        <v>0</v>
      </c>
      <c r="AZ182" s="182">
        <f>IF(LinkRpt!D$4=LinkRpt!D$2,VLOOKUP(LinkRpt!$A178,Rpt,LinkRpt!D$2+1),"")</f>
        <v>0</v>
      </c>
      <c r="BA182" s="182" t="str">
        <f>IF(LinkRpt!E$4=LinkRpt!E$2,VLOOKUP(LinkRpt!$A178,Rpt,LinkRpt!E$2+1),"")</f>
        <v/>
      </c>
      <c r="BB182" s="182">
        <f>IF(LinkRpt!F$4=LinkRpt!F$2,VLOOKUP(LinkRpt!$A178,Rpt,LinkRpt!F$2+1),"")</f>
        <v>0</v>
      </c>
      <c r="BC182" s="182">
        <f>IF(LinkRpt!G$4=LinkRpt!G$2,VLOOKUP(LinkRpt!$A178,Rpt,LinkRpt!G$2+1),"")</f>
        <v>0</v>
      </c>
      <c r="BD182" s="182">
        <f>IF(LinkRpt!H$4=LinkRpt!H$2,VLOOKUP(LinkRpt!$A178,Rpt,LinkRpt!H$2+1),"")</f>
        <v>0</v>
      </c>
      <c r="BE182" s="182" t="str">
        <f>IF(LinkRpt!I$4=LinkRpt!I$2,VLOOKUP(LinkRpt!$A178,Rpt,LinkRpt!I$2+1),"")</f>
        <v/>
      </c>
      <c r="BF182" s="182" t="str">
        <f>IF(LinkRpt!J$4=LinkRpt!J$2,VLOOKUP(LinkRpt!$A178,Rpt,LinkRpt!J$2+1),"")</f>
        <v/>
      </c>
      <c r="BG182" s="182" t="str">
        <f>IF(LinkRpt!K$4=LinkRpt!K$2,VLOOKUP(LinkRpt!$A178,Rpt,LinkRpt!K$2+1),"")</f>
        <v/>
      </c>
      <c r="BH182" s="182" t="str">
        <f>IF(LinkRpt!L$4=LinkRpt!L$2,VLOOKUP(LinkRpt!$A178,Rpt,LinkRpt!L$2+1),"")</f>
        <v/>
      </c>
      <c r="BI182" s="182" t="str">
        <f>IF(LinkRpt!M$4=LinkRpt!M$2,VLOOKUP(LinkRpt!$A178,Rpt,LinkRpt!M$2+1),"")</f>
        <v/>
      </c>
      <c r="BJ182" s="182" t="str">
        <f>IF(LinkRpt!N$4=LinkRpt!N$2,VLOOKUP(LinkRpt!$A178,Rpt,LinkRpt!N$2+1),"")</f>
        <v/>
      </c>
      <c r="BK182" s="182" t="str">
        <f>IF(LinkRpt!O$4=LinkRpt!O$2,VLOOKUP(LinkRpt!$A178,Rpt,LinkRpt!O$2+1),"")</f>
        <v/>
      </c>
      <c r="BL182" s="182" t="str">
        <f>IF(LinkRpt!P$4=LinkRpt!P$2,VLOOKUP(LinkRpt!$A178,Rpt,LinkRpt!P$2+1),"")</f>
        <v/>
      </c>
      <c r="BM182" s="182" t="str">
        <f>IF(LinkRpt!Q$4=LinkRpt!Q$2,VLOOKUP(LinkRpt!$A178,Rpt,LinkRpt!Q$2+1),"")</f>
        <v/>
      </c>
      <c r="BN182" s="182" t="str">
        <f>IF(LinkRpt!R$4=LinkRpt!R$2,VLOOKUP(LinkRpt!$A178,Rpt,LinkRpt!R$2+1),"")</f>
        <v/>
      </c>
      <c r="BO182" s="182" t="str">
        <f>IF(LinkRpt!S$4=LinkRpt!S$2,VLOOKUP(LinkRpt!$A178,Rpt,LinkRpt!S$2+1),"")</f>
        <v/>
      </c>
      <c r="BP182" s="182" t="str">
        <f>IF(LinkRpt!T$4=LinkRpt!T$2,VLOOKUP(LinkRpt!$A178,Rpt,LinkRpt!T$2+1),"")</f>
        <v/>
      </c>
      <c r="BQ182" s="182" t="str">
        <f>IF(LinkRpt!U$4=LinkRpt!U$2,VLOOKUP(LinkRpt!$A178,Rpt,LinkRpt!U$2+1),"")</f>
        <v/>
      </c>
      <c r="BR182" s="182" t="str">
        <f>IF(LinkRpt!V$4=LinkRpt!V$2,VLOOKUP(LinkRpt!$A178,Rpt,LinkRpt!V$2+1),"")</f>
        <v/>
      </c>
      <c r="BS182" s="182" t="str">
        <f>IF(LinkRpt!W$4=LinkRpt!W$2,VLOOKUP(LinkRpt!$A178,Rpt,LinkRpt!W$2+1),"")</f>
        <v/>
      </c>
      <c r="BT182" s="182" t="str">
        <f>IF(LinkRpt!X$4=LinkRpt!X$2,VLOOKUP(LinkRpt!$A178,Rpt,LinkRpt!X$2+1),"")</f>
        <v/>
      </c>
      <c r="BU182" s="182" t="str">
        <f>IF(LinkRpt!Y$4=LinkRpt!Y$2,VLOOKUP(LinkRpt!$A178,Rpt,LinkRpt!Y$2+1),"")</f>
        <v/>
      </c>
      <c r="BV182" s="182" t="str">
        <f>IF(LinkRpt!Z$4=LinkRpt!Z$2,VLOOKUP(LinkRpt!$A178,Rpt,LinkRpt!Z$2+1),"")</f>
        <v/>
      </c>
      <c r="BW182" s="182" t="str">
        <f>IF(LinkRpt!AA$4=LinkRpt!AA$2,VLOOKUP(LinkRpt!$A178,Rpt,LinkRpt!AA$2+1),"")</f>
        <v/>
      </c>
      <c r="BX182" s="182" t="str">
        <f>IF(LinkRpt!AB$4=LinkRpt!AB$2,VLOOKUP(LinkRpt!$A178,Rpt,LinkRpt!AB$2+1),"")</f>
        <v/>
      </c>
      <c r="BY182" s="182" t="str">
        <f>IF(LinkRpt!AC$4=LinkRpt!AC$2,VLOOKUP(LinkRpt!$A178,Rpt,LinkRpt!AC$2+1),"")</f>
        <v/>
      </c>
      <c r="BZ182" s="182" t="str">
        <f>IF(LinkRpt!AD$4=LinkRpt!AD$2,VLOOKUP(LinkRpt!$A178,Rpt,LinkRpt!AD$2+1),"")</f>
        <v/>
      </c>
      <c r="CA182" s="182" t="str">
        <f>IF(LinkRpt!AE$4=LinkRpt!AE$2,VLOOKUP(LinkRpt!$A178,Rpt,LinkRpt!AE$2+1),"")</f>
        <v/>
      </c>
      <c r="CB182" s="182">
        <f t="shared" si="23"/>
        <v>14430</v>
      </c>
      <c r="CC182" s="15">
        <v>1500</v>
      </c>
      <c r="CD182" s="16">
        <v>1500</v>
      </c>
      <c r="CE182" s="15">
        <v>1000</v>
      </c>
      <c r="CF182" s="16">
        <v>1000</v>
      </c>
      <c r="CG182" s="15">
        <v>5000</v>
      </c>
      <c r="CH182" s="16">
        <v>5000</v>
      </c>
      <c r="CI182" s="15">
        <v>8000</v>
      </c>
      <c r="CJ182" s="16"/>
      <c r="CK182" s="17"/>
      <c r="CL182" s="16"/>
      <c r="CM182" s="15"/>
      <c r="CN182" s="16"/>
      <c r="CO182" s="18">
        <v>2310</v>
      </c>
      <c r="CP182" s="16">
        <v>0</v>
      </c>
      <c r="CQ182" s="18">
        <v>2310</v>
      </c>
      <c r="CR182" s="16">
        <f>2310+0</f>
        <v>2310</v>
      </c>
      <c r="CS182" s="18">
        <v>2310</v>
      </c>
      <c r="CT182" s="16">
        <f>2310+0</f>
        <v>2310</v>
      </c>
      <c r="CU182" s="18">
        <v>2310</v>
      </c>
      <c r="CV182" s="16">
        <v>2310</v>
      </c>
      <c r="CW182" s="18">
        <v>2310</v>
      </c>
      <c r="CX182" s="16"/>
      <c r="CY182" s="18">
        <v>2310</v>
      </c>
      <c r="CZ182" s="16"/>
      <c r="DA182" s="18">
        <v>2310</v>
      </c>
      <c r="DB182" s="16"/>
      <c r="DC182" s="18">
        <v>2310</v>
      </c>
      <c r="DD182" s="16"/>
      <c r="DE182" s="18">
        <v>2310</v>
      </c>
      <c r="DF182" s="16"/>
      <c r="DG182" s="17"/>
      <c r="DH182" s="16"/>
      <c r="DI182" s="17"/>
      <c r="DJ182" s="16"/>
      <c r="DK182" s="82"/>
      <c r="DL182" s="85"/>
      <c r="DM182" s="16"/>
      <c r="DN182" s="85"/>
      <c r="DO182" s="16"/>
      <c r="DP182" s="85"/>
      <c r="DQ182" s="16"/>
      <c r="DR182" s="85"/>
      <c r="DS182" s="16"/>
      <c r="DT182" s="85"/>
      <c r="DU182" s="16"/>
      <c r="DV182" s="85"/>
      <c r="DW182" s="16"/>
      <c r="DX182" s="85"/>
      <c r="DY182" s="16"/>
      <c r="DZ182" s="85"/>
      <c r="EA182" s="16"/>
      <c r="EB182" s="85"/>
      <c r="EC182" s="16"/>
      <c r="ED182" s="85"/>
      <c r="EE182" s="16"/>
      <c r="EF182" s="85"/>
      <c r="EG182" s="16"/>
      <c r="EH182" s="17"/>
      <c r="EI182" s="16"/>
      <c r="EJ182" s="19"/>
      <c r="EK182" s="17"/>
      <c r="EL182" s="16"/>
      <c r="EM182" s="17"/>
      <c r="EN182" s="16"/>
      <c r="EO182" s="17"/>
      <c r="EP182" s="16"/>
      <c r="EQ182" s="17"/>
      <c r="ER182" s="16"/>
      <c r="ES182" s="17"/>
      <c r="ET182" s="16"/>
      <c r="EU182" s="17"/>
      <c r="EV182" s="16"/>
      <c r="EW182" s="15"/>
      <c r="EX182" s="16"/>
      <c r="EY182" s="15"/>
      <c r="EZ182" s="16"/>
      <c r="FA182" s="15"/>
      <c r="FB182" s="16"/>
      <c r="FC182" s="15"/>
      <c r="FD182" s="16"/>
      <c r="FE182" s="15"/>
      <c r="FF182" s="16"/>
      <c r="FG182" s="15"/>
      <c r="FH182" s="16"/>
      <c r="FI182" s="20">
        <f t="shared" si="19"/>
        <v>36290</v>
      </c>
      <c r="FJ182" s="20">
        <f t="shared" si="20"/>
        <v>14430</v>
      </c>
      <c r="FK182" s="21">
        <f t="shared" si="21"/>
        <v>21860</v>
      </c>
      <c r="FL182" s="1" t="str">
        <f t="shared" si="24"/>
        <v/>
      </c>
    </row>
    <row r="183" spans="1:168" ht="25.5" customHeight="1">
      <c r="A183" s="239">
        <v>2200175</v>
      </c>
      <c r="B183" s="35" t="s">
        <v>851</v>
      </c>
      <c r="C183" s="239" t="s">
        <v>852</v>
      </c>
      <c r="D183" s="9" t="s">
        <v>1414</v>
      </c>
      <c r="E183" s="9" t="s">
        <v>1411</v>
      </c>
      <c r="F183" s="83" t="s">
        <v>853</v>
      </c>
      <c r="G183" s="212"/>
      <c r="H183" s="212" t="s">
        <v>1547</v>
      </c>
      <c r="I183" s="318"/>
      <c r="J183" s="154" t="s">
        <v>1543</v>
      </c>
      <c r="K183" s="111">
        <v>3300</v>
      </c>
      <c r="L183" s="154" t="s">
        <v>109</v>
      </c>
      <c r="M183" s="246">
        <f t="shared" si="17"/>
        <v>27050</v>
      </c>
      <c r="N183" s="14">
        <f t="shared" si="22"/>
        <v>2310</v>
      </c>
      <c r="O183" s="15">
        <v>1500</v>
      </c>
      <c r="P183" s="15">
        <v>1000</v>
      </c>
      <c r="Q183" s="15">
        <v>5000</v>
      </c>
      <c r="R183" s="15">
        <v>8000</v>
      </c>
      <c r="S183" s="182"/>
      <c r="T183" s="16">
        <v>1500</v>
      </c>
      <c r="U183" s="16">
        <v>1000</v>
      </c>
      <c r="V183" s="16">
        <v>5000</v>
      </c>
      <c r="W183" s="16"/>
      <c r="X183" s="182"/>
      <c r="Y183" s="16">
        <f>IF(($CB183-SUM($T183:X183))&gt;=$K183*0.7,$K183*0.7,($CB183-SUM($T183:X183)))</f>
        <v>2310</v>
      </c>
      <c r="Z183" s="16">
        <f>IF(($CB183-SUM($T183:Y183))&gt;=$K183*0.7,$K183*0.7,($CB183-SUM($T183:Y183)))</f>
        <v>2310</v>
      </c>
      <c r="AA183" s="16">
        <f>IF(($CB183-SUM($T183:Z183))&gt;=$K183*0.7,$K183*0.7,($CB183-SUM($T183:Z183)))</f>
        <v>2310</v>
      </c>
      <c r="AB183" s="16">
        <f>IF(($CB183-SUM($T183:AA183))&gt;=$K183*0.7,$K183*0.7,($CB183-SUM($T183:AA183)))</f>
        <v>2310</v>
      </c>
      <c r="AC183" s="16">
        <f>IF(($CB183-SUM($T183:AB183))&gt;=$K183*0.7,$K183*0.7,($CB183-SUM($T183:AB183)))</f>
        <v>2310</v>
      </c>
      <c r="AD183" s="16">
        <f>IF(($CB183-SUM($T183:AC183))&gt;=$K183*0.7,$K183*0.7,($CB183-SUM($T183:AC183)))</f>
        <v>2310</v>
      </c>
      <c r="AE183" s="16">
        <f>IF(($CB183-SUM($T183:AD183))&gt;=$K183*0.7,$K183*0.7,($CB183-SUM($T183:AD183)))</f>
        <v>2310</v>
      </c>
      <c r="AF183" s="16">
        <f>IF(($CB183-SUM($T183:AE183))&gt;=$K183*0.7,$K183*0.7,($CB183-SUM($T183:AE183)))</f>
        <v>1070</v>
      </c>
      <c r="AG183" s="16">
        <f>IF(($CB183-SUM($T183:AF183))&gt;=$K183*0.7,$K183*0.7,($CB183-SUM($T183:AF183)))</f>
        <v>0</v>
      </c>
      <c r="AH183" s="16">
        <f>IF(($CB183-SUM($T183:AG183))&gt;=$K183*0.7,$K183*0.7,($CB183-SUM($T183:AG183)))</f>
        <v>0</v>
      </c>
      <c r="AI183" s="16">
        <f>IF(($CB183-SUM($T183:AH183))&gt;=$K183*0.7,$K183*0.7,($CB183-SUM($T183:AH183)))</f>
        <v>0</v>
      </c>
      <c r="AJ183" s="16">
        <f>IF(($CB183-SUM($T183:AI183))&gt;=$K183*0.7,$K183*0.7,($CB183-SUM($T183:AI183)))</f>
        <v>0</v>
      </c>
      <c r="AK183" s="16">
        <f>IF(($CB183-SUM($T183:AJ183))&gt;=$K183*0.7,$K183*0.7,($CB183-SUM($T183:AJ183)))</f>
        <v>0</v>
      </c>
      <c r="AL183" s="16">
        <f>IF(($CB183-SUM($T183:AK183))&gt;=$K183*0.7,$K183*0.7,($CB183-SUM($T183:AK183)))</f>
        <v>0</v>
      </c>
      <c r="AM183" s="16">
        <f>IF(($CB183-SUM($T183:AL183))&gt;=$K183*0.7,$K183*0.7,($CB183-SUM($T183:AL183)))</f>
        <v>0</v>
      </c>
      <c r="AN183" s="16">
        <f>IF(($CB183-SUM($T183:AM183))&gt;=$K183*0.7,$K183*0.7,($CB183-SUM($T183:AM183)))</f>
        <v>0</v>
      </c>
      <c r="AO183" s="16">
        <f>IF(($CB183-SUM($T183:AN183))&gt;=$K183*0.7,$K183*0.7,($CB183-SUM($T183:AN183)))</f>
        <v>0</v>
      </c>
      <c r="AP183" s="16">
        <f>IF(($CB183-SUM($T183:AO183))&gt;=$K183*0.7,$K183*0.7,($CB183-SUM($T183:AO183)))</f>
        <v>0</v>
      </c>
      <c r="AQ183" s="16">
        <f>IF(($CB183-SUM($T183:AP183))&gt;=$K183*0.7,$K183*0.7,($CB183-SUM($T183:AP183)))</f>
        <v>0</v>
      </c>
      <c r="AR183" s="16">
        <f>IF(($CB183-SUM($T183:AQ183))&gt;=$K183*0.7,$K183*0.7,($CB183-SUM($T183:AQ183)))</f>
        <v>0</v>
      </c>
      <c r="AS183" s="16">
        <f>IF(($CB183-SUM($T183:AR183))&gt;=$K183*0.7,$K183*0.7,($CB183-SUM($T183:AR183)))</f>
        <v>0</v>
      </c>
      <c r="AT183" s="16">
        <f>IF(($CB183-SUM($T183:AS183))&gt;=$K183*0.7,$K183*0.7,($CB183-SUM($T183:AS183)))</f>
        <v>0</v>
      </c>
      <c r="AU183" s="16">
        <f>IF(($CB183-SUM($T183:AT183))&gt;=$K183*0.7,$K183*0.7,($CB183-SUM($T183:AT183)))</f>
        <v>0</v>
      </c>
      <c r="AV183" s="16">
        <f>IF(($CB183-SUM($T183:AU183))&gt;=$K183*0.7,$K183*0.7,($CB183-SUM($T183:AU183)))</f>
        <v>0</v>
      </c>
      <c r="AW183" s="182">
        <f t="shared" si="18"/>
        <v>24740</v>
      </c>
      <c r="AX183" s="182">
        <f>IF(LinkRpt!B$4=LinkRpt!B$2,VLOOKUP(LinkRpt!$A179,Rpt,LinkRpt!B$2+1),"")</f>
        <v>24740</v>
      </c>
      <c r="AY183" s="182">
        <f>IF(LinkRpt!C$4=LinkRpt!C$2,VLOOKUP(LinkRpt!$A179,Rpt,LinkRpt!C$2+1),"")</f>
        <v>0</v>
      </c>
      <c r="AZ183" s="182">
        <f>IF(LinkRpt!D$4=LinkRpt!D$2,VLOOKUP(LinkRpt!$A179,Rpt,LinkRpt!D$2+1),"")</f>
        <v>0</v>
      </c>
      <c r="BA183" s="182" t="str">
        <f>IF(LinkRpt!E$4=LinkRpt!E$2,VLOOKUP(LinkRpt!$A179,Rpt,LinkRpt!E$2+1),"")</f>
        <v/>
      </c>
      <c r="BB183" s="182">
        <f>IF(LinkRpt!F$4=LinkRpt!F$2,VLOOKUP(LinkRpt!$A179,Rpt,LinkRpt!F$2+1),"")</f>
        <v>0</v>
      </c>
      <c r="BC183" s="182">
        <f>IF(LinkRpt!G$4=LinkRpt!G$2,VLOOKUP(LinkRpt!$A179,Rpt,LinkRpt!G$2+1),"")</f>
        <v>0</v>
      </c>
      <c r="BD183" s="182">
        <f>IF(LinkRpt!H$4=LinkRpt!H$2,VLOOKUP(LinkRpt!$A179,Rpt,LinkRpt!H$2+1),"")</f>
        <v>0</v>
      </c>
      <c r="BE183" s="182" t="str">
        <f>IF(LinkRpt!I$4=LinkRpt!I$2,VLOOKUP(LinkRpt!$A179,Rpt,LinkRpt!I$2+1),"")</f>
        <v/>
      </c>
      <c r="BF183" s="182" t="str">
        <f>IF(LinkRpt!J$4=LinkRpt!J$2,VLOOKUP(LinkRpt!$A179,Rpt,LinkRpt!J$2+1),"")</f>
        <v/>
      </c>
      <c r="BG183" s="182" t="str">
        <f>IF(LinkRpt!K$4=LinkRpt!K$2,VLOOKUP(LinkRpt!$A179,Rpt,LinkRpt!K$2+1),"")</f>
        <v/>
      </c>
      <c r="BH183" s="182" t="str">
        <f>IF(LinkRpt!L$4=LinkRpt!L$2,VLOOKUP(LinkRpt!$A179,Rpt,LinkRpt!L$2+1),"")</f>
        <v/>
      </c>
      <c r="BI183" s="182" t="str">
        <f>IF(LinkRpt!M$4=LinkRpt!M$2,VLOOKUP(LinkRpt!$A179,Rpt,LinkRpt!M$2+1),"")</f>
        <v/>
      </c>
      <c r="BJ183" s="182" t="str">
        <f>IF(LinkRpt!N$4=LinkRpt!N$2,VLOOKUP(LinkRpt!$A179,Rpt,LinkRpt!N$2+1),"")</f>
        <v/>
      </c>
      <c r="BK183" s="182" t="str">
        <f>IF(LinkRpt!O$4=LinkRpt!O$2,VLOOKUP(LinkRpt!$A179,Rpt,LinkRpt!O$2+1),"")</f>
        <v/>
      </c>
      <c r="BL183" s="182" t="str">
        <f>IF(LinkRpt!P$4=LinkRpt!P$2,VLOOKUP(LinkRpt!$A179,Rpt,LinkRpt!P$2+1),"")</f>
        <v/>
      </c>
      <c r="BM183" s="182" t="str">
        <f>IF(LinkRpt!Q$4=LinkRpt!Q$2,VLOOKUP(LinkRpt!$A179,Rpt,LinkRpt!Q$2+1),"")</f>
        <v/>
      </c>
      <c r="BN183" s="182" t="str">
        <f>IF(LinkRpt!R$4=LinkRpt!R$2,VLOOKUP(LinkRpt!$A179,Rpt,LinkRpt!R$2+1),"")</f>
        <v/>
      </c>
      <c r="BO183" s="182" t="str">
        <f>IF(LinkRpt!S$4=LinkRpt!S$2,VLOOKUP(LinkRpt!$A179,Rpt,LinkRpt!S$2+1),"")</f>
        <v/>
      </c>
      <c r="BP183" s="182" t="str">
        <f>IF(LinkRpt!T$4=LinkRpt!T$2,VLOOKUP(LinkRpt!$A179,Rpt,LinkRpt!T$2+1),"")</f>
        <v/>
      </c>
      <c r="BQ183" s="182" t="str">
        <f>IF(LinkRpt!U$4=LinkRpt!U$2,VLOOKUP(LinkRpt!$A179,Rpt,LinkRpt!U$2+1),"")</f>
        <v/>
      </c>
      <c r="BR183" s="182" t="str">
        <f>IF(LinkRpt!V$4=LinkRpt!V$2,VLOOKUP(LinkRpt!$A179,Rpt,LinkRpt!V$2+1),"")</f>
        <v/>
      </c>
      <c r="BS183" s="182" t="str">
        <f>IF(LinkRpt!W$4=LinkRpt!W$2,VLOOKUP(LinkRpt!$A179,Rpt,LinkRpt!W$2+1),"")</f>
        <v/>
      </c>
      <c r="BT183" s="182" t="str">
        <f>IF(LinkRpt!X$4=LinkRpt!X$2,VLOOKUP(LinkRpt!$A179,Rpt,LinkRpt!X$2+1),"")</f>
        <v/>
      </c>
      <c r="BU183" s="182" t="str">
        <f>IF(LinkRpt!Y$4=LinkRpt!Y$2,VLOOKUP(LinkRpt!$A179,Rpt,LinkRpt!Y$2+1),"")</f>
        <v/>
      </c>
      <c r="BV183" s="182" t="str">
        <f>IF(LinkRpt!Z$4=LinkRpt!Z$2,VLOOKUP(LinkRpt!$A179,Rpt,LinkRpt!Z$2+1),"")</f>
        <v/>
      </c>
      <c r="BW183" s="182" t="str">
        <f>IF(LinkRpt!AA$4=LinkRpt!AA$2,VLOOKUP(LinkRpt!$A179,Rpt,LinkRpt!AA$2+1),"")</f>
        <v/>
      </c>
      <c r="BX183" s="182" t="str">
        <f>IF(LinkRpt!AB$4=LinkRpt!AB$2,VLOOKUP(LinkRpt!$A179,Rpt,LinkRpt!AB$2+1),"")</f>
        <v/>
      </c>
      <c r="BY183" s="182" t="str">
        <f>IF(LinkRpt!AC$4=LinkRpt!AC$2,VLOOKUP(LinkRpt!$A179,Rpt,LinkRpt!AC$2+1),"")</f>
        <v/>
      </c>
      <c r="BZ183" s="182" t="str">
        <f>IF(LinkRpt!AD$4=LinkRpt!AD$2,VLOOKUP(LinkRpt!$A179,Rpt,LinkRpt!AD$2+1),"")</f>
        <v/>
      </c>
      <c r="CA183" s="182" t="str">
        <f>IF(LinkRpt!AE$4=LinkRpt!AE$2,VLOOKUP(LinkRpt!$A179,Rpt,LinkRpt!AE$2+1),"")</f>
        <v/>
      </c>
      <c r="CB183" s="182">
        <f t="shared" si="23"/>
        <v>24740</v>
      </c>
      <c r="CC183" s="15">
        <v>1500</v>
      </c>
      <c r="CD183" s="16">
        <v>1500</v>
      </c>
      <c r="CE183" s="15">
        <v>1000</v>
      </c>
      <c r="CF183" s="16">
        <v>1000</v>
      </c>
      <c r="CG183" s="15">
        <v>5000</v>
      </c>
      <c r="CH183" s="16">
        <v>5000</v>
      </c>
      <c r="CI183" s="15">
        <v>8000</v>
      </c>
      <c r="CJ183" s="16"/>
      <c r="CK183" s="15"/>
      <c r="CL183" s="16"/>
      <c r="CM183" s="18">
        <v>2310</v>
      </c>
      <c r="CN183" s="16">
        <v>0</v>
      </c>
      <c r="CO183" s="18">
        <v>2310</v>
      </c>
      <c r="CP183" s="16">
        <v>0</v>
      </c>
      <c r="CQ183" s="18">
        <v>2310</v>
      </c>
      <c r="CR183" s="16">
        <v>0</v>
      </c>
      <c r="CS183" s="18">
        <v>2310</v>
      </c>
      <c r="CT183" s="16">
        <v>7240</v>
      </c>
      <c r="CU183" s="18">
        <v>0</v>
      </c>
      <c r="CV183" s="16">
        <v>10000</v>
      </c>
      <c r="CW183" s="18"/>
      <c r="CX183" s="16"/>
      <c r="CY183" s="18"/>
      <c r="CZ183" s="16"/>
      <c r="DA183" s="18"/>
      <c r="DB183" s="16"/>
      <c r="DC183" s="18"/>
      <c r="DD183" s="16"/>
      <c r="DE183" s="85"/>
      <c r="DF183" s="16"/>
      <c r="DG183" s="85"/>
      <c r="DH183" s="16"/>
      <c r="DI183" s="85"/>
      <c r="DJ183" s="16"/>
      <c r="DK183" s="82"/>
      <c r="DL183" s="85"/>
      <c r="DM183" s="16"/>
      <c r="DN183" s="85"/>
      <c r="DO183" s="16"/>
      <c r="DP183" s="85"/>
      <c r="DQ183" s="16"/>
      <c r="DR183" s="85"/>
      <c r="DS183" s="16"/>
      <c r="DT183" s="85"/>
      <c r="DU183" s="16"/>
      <c r="DV183" s="85"/>
      <c r="DW183" s="16"/>
      <c r="DX183" s="85"/>
      <c r="DY183" s="16"/>
      <c r="DZ183" s="85"/>
      <c r="EA183" s="16"/>
      <c r="EB183" s="85"/>
      <c r="EC183" s="16"/>
      <c r="ED183" s="85"/>
      <c r="EE183" s="16"/>
      <c r="EF183" s="85"/>
      <c r="EG183" s="16"/>
      <c r="EH183" s="17"/>
      <c r="EI183" s="16"/>
      <c r="EJ183" s="19"/>
      <c r="EK183" s="17"/>
      <c r="EL183" s="16"/>
      <c r="EM183" s="17"/>
      <c r="EN183" s="16"/>
      <c r="EO183" s="17"/>
      <c r="EP183" s="16"/>
      <c r="EQ183" s="17"/>
      <c r="ER183" s="16"/>
      <c r="ES183" s="17"/>
      <c r="ET183" s="16"/>
      <c r="EU183" s="17"/>
      <c r="EV183" s="16"/>
      <c r="EW183" s="15"/>
      <c r="EX183" s="16"/>
      <c r="EY183" s="15"/>
      <c r="EZ183" s="16"/>
      <c r="FA183" s="15"/>
      <c r="FB183" s="16"/>
      <c r="FC183" s="15"/>
      <c r="FD183" s="16"/>
      <c r="FE183" s="15"/>
      <c r="FF183" s="16"/>
      <c r="FG183" s="15"/>
      <c r="FH183" s="16"/>
      <c r="FI183" s="20">
        <f t="shared" si="19"/>
        <v>24740</v>
      </c>
      <c r="FJ183" s="20">
        <f t="shared" si="20"/>
        <v>24740</v>
      </c>
      <c r="FK183" s="21">
        <f t="shared" si="21"/>
        <v>0</v>
      </c>
      <c r="FL183" s="1" t="str">
        <f t="shared" si="24"/>
        <v/>
      </c>
    </row>
    <row r="184" spans="1:168" ht="25.5" customHeight="1">
      <c r="A184" s="239">
        <v>2200176</v>
      </c>
      <c r="B184" s="35" t="s">
        <v>854</v>
      </c>
      <c r="C184" s="239" t="s">
        <v>855</v>
      </c>
      <c r="D184" s="9" t="s">
        <v>1414</v>
      </c>
      <c r="E184" s="9" t="s">
        <v>1411</v>
      </c>
      <c r="F184" s="83" t="s">
        <v>856</v>
      </c>
      <c r="G184" s="142"/>
      <c r="H184" s="100" t="s">
        <v>1548</v>
      </c>
      <c r="I184" s="318"/>
      <c r="J184" s="100"/>
      <c r="K184" s="62">
        <v>4600</v>
      </c>
      <c r="L184" s="100" t="s">
        <v>1564</v>
      </c>
      <c r="M184" s="246">
        <f t="shared" si="17"/>
        <v>44480</v>
      </c>
      <c r="N184" s="14">
        <f t="shared" si="22"/>
        <v>0</v>
      </c>
      <c r="O184" s="15">
        <v>1500</v>
      </c>
      <c r="P184" s="15">
        <v>1000</v>
      </c>
      <c r="Q184" s="15">
        <v>5000</v>
      </c>
      <c r="R184" s="15">
        <v>8000</v>
      </c>
      <c r="S184" s="182"/>
      <c r="T184" s="16">
        <v>1500</v>
      </c>
      <c r="U184" s="16">
        <v>1000</v>
      </c>
      <c r="V184" s="16">
        <v>5000</v>
      </c>
      <c r="W184" s="16">
        <v>8000</v>
      </c>
      <c r="X184" s="182"/>
      <c r="Y184" s="16">
        <f>IF(($CB184-SUM($T184:X184))&gt;=$K184*0.7,$K184*0.7,($CB184-SUM($T184:X184)))</f>
        <v>3220</v>
      </c>
      <c r="Z184" s="16">
        <f>IF(($CB184-SUM($T184:Y184))&gt;=$K184*0.7,$K184*0.7,($CB184-SUM($T184:Y184)))</f>
        <v>3220</v>
      </c>
      <c r="AA184" s="16">
        <f>IF(($CB184-SUM($T184:Z184))&gt;=$K184*0.7,$K184*0.7,($CB184-SUM($T184:Z184)))</f>
        <v>3220</v>
      </c>
      <c r="AB184" s="16">
        <f>IF(($CB184-SUM($T184:AA184))&gt;=$K184*0.7,$K184*0.7,($CB184-SUM($T184:AA184)))</f>
        <v>3220</v>
      </c>
      <c r="AC184" s="16">
        <f>IF(($CB184-SUM($T184:AB184))&gt;=$K184*0.7,$K184*0.7,($CB184-SUM($T184:AB184)))</f>
        <v>3220</v>
      </c>
      <c r="AD184" s="16">
        <f>IF(($CB184-SUM($T184:AC184))&gt;=$K184*0.7,$K184*0.7,($CB184-SUM($T184:AC184)))</f>
        <v>3220</v>
      </c>
      <c r="AE184" s="16">
        <f>IF(($CB184-SUM($T184:AD184))&gt;=$K184*0.7,$K184*0.7,($CB184-SUM($T184:AD184)))</f>
        <v>3220</v>
      </c>
      <c r="AF184" s="16">
        <f>IF(($CB184-SUM($T184:AE184))&gt;=$K184*0.7,$K184*0.7,($CB184-SUM($T184:AE184)))</f>
        <v>3220</v>
      </c>
      <c r="AG184" s="16">
        <f>IF(($CB184-SUM($T184:AF184))&gt;=$K184*0.7,$K184*0.7,($CB184-SUM($T184:AF184)))</f>
        <v>3220</v>
      </c>
      <c r="AH184" s="16">
        <f>IF(($CB184-SUM($T184:AG184))&gt;=$K184*0.7,$K184*0.7,($CB184-SUM($T184:AG184)))</f>
        <v>0</v>
      </c>
      <c r="AI184" s="16">
        <f>IF(($CB184-SUM($T184:AH184))&gt;=$K184*0.7,$K184*0.7,($CB184-SUM($T184:AH184)))</f>
        <v>0</v>
      </c>
      <c r="AJ184" s="16">
        <f>IF(($CB184-SUM($T184:AI184))&gt;=$K184*0.7,$K184*0.7,($CB184-SUM($T184:AI184)))</f>
        <v>0</v>
      </c>
      <c r="AK184" s="16">
        <f>IF(($CB184-SUM($T184:AJ184))&gt;=$K184*0.7,$K184*0.7,($CB184-SUM($T184:AJ184)))</f>
        <v>0</v>
      </c>
      <c r="AL184" s="16">
        <f>IF(($CB184-SUM($T184:AK184))&gt;=$K184*0.7,$K184*0.7,($CB184-SUM($T184:AK184)))</f>
        <v>0</v>
      </c>
      <c r="AM184" s="16">
        <f>IF(($CB184-SUM($T184:AL184))&gt;=$K184*0.7,$K184*0.7,($CB184-SUM($T184:AL184)))</f>
        <v>0</v>
      </c>
      <c r="AN184" s="16">
        <f>IF(($CB184-SUM($T184:AM184))&gt;=$K184*0.7,$K184*0.7,($CB184-SUM($T184:AM184)))</f>
        <v>0</v>
      </c>
      <c r="AO184" s="16">
        <f>IF(($CB184-SUM($T184:AN184))&gt;=$K184*0.7,$K184*0.7,($CB184-SUM($T184:AN184)))</f>
        <v>0</v>
      </c>
      <c r="AP184" s="16">
        <f>IF(($CB184-SUM($T184:AO184))&gt;=$K184*0.7,$K184*0.7,($CB184-SUM($T184:AO184)))</f>
        <v>0</v>
      </c>
      <c r="AQ184" s="16">
        <f>IF(($CB184-SUM($T184:AP184))&gt;=$K184*0.7,$K184*0.7,($CB184-SUM($T184:AP184)))</f>
        <v>0</v>
      </c>
      <c r="AR184" s="16">
        <f>IF(($CB184-SUM($T184:AQ184))&gt;=$K184*0.7,$K184*0.7,($CB184-SUM($T184:AQ184)))</f>
        <v>0</v>
      </c>
      <c r="AS184" s="16">
        <f>IF(($CB184-SUM($T184:AR184))&gt;=$K184*0.7,$K184*0.7,($CB184-SUM($T184:AR184)))</f>
        <v>0</v>
      </c>
      <c r="AT184" s="16">
        <f>IF(($CB184-SUM($T184:AS184))&gt;=$K184*0.7,$K184*0.7,($CB184-SUM($T184:AS184)))</f>
        <v>0</v>
      </c>
      <c r="AU184" s="16">
        <f>IF(($CB184-SUM($T184:AT184))&gt;=$K184*0.7,$K184*0.7,($CB184-SUM($T184:AT184)))</f>
        <v>0</v>
      </c>
      <c r="AV184" s="16">
        <f>IF(($CB184-SUM($T184:AU184))&gt;=$K184*0.7,$K184*0.7,($CB184-SUM($T184:AU184)))</f>
        <v>0</v>
      </c>
      <c r="AW184" s="182">
        <f t="shared" si="18"/>
        <v>44480</v>
      </c>
      <c r="AX184" s="182">
        <f>IF(LinkRpt!B$4=LinkRpt!B$2,VLOOKUP(LinkRpt!$A180,Rpt,LinkRpt!B$2+1),"")</f>
        <v>44480</v>
      </c>
      <c r="AY184" s="182">
        <f>IF(LinkRpt!C$4=LinkRpt!C$2,VLOOKUP(LinkRpt!$A180,Rpt,LinkRpt!C$2+1),"")</f>
        <v>0</v>
      </c>
      <c r="AZ184" s="182">
        <f>IF(LinkRpt!D$4=LinkRpt!D$2,VLOOKUP(LinkRpt!$A180,Rpt,LinkRpt!D$2+1),"")</f>
        <v>0</v>
      </c>
      <c r="BA184" s="182" t="str">
        <f>IF(LinkRpt!E$4=LinkRpt!E$2,VLOOKUP(LinkRpt!$A180,Rpt,LinkRpt!E$2+1),"")</f>
        <v/>
      </c>
      <c r="BB184" s="182">
        <f>IF(LinkRpt!F$4=LinkRpt!F$2,VLOOKUP(LinkRpt!$A180,Rpt,LinkRpt!F$2+1),"")</f>
        <v>0</v>
      </c>
      <c r="BC184" s="182">
        <f>IF(LinkRpt!G$4=LinkRpt!G$2,VLOOKUP(LinkRpt!$A180,Rpt,LinkRpt!G$2+1),"")</f>
        <v>0</v>
      </c>
      <c r="BD184" s="182">
        <f>IF(LinkRpt!H$4=LinkRpt!H$2,VLOOKUP(LinkRpt!$A180,Rpt,LinkRpt!H$2+1),"")</f>
        <v>0</v>
      </c>
      <c r="BE184" s="182" t="str">
        <f>IF(LinkRpt!I$4=LinkRpt!I$2,VLOOKUP(LinkRpt!$A180,Rpt,LinkRpt!I$2+1),"")</f>
        <v/>
      </c>
      <c r="BF184" s="182" t="str">
        <f>IF(LinkRpt!J$4=LinkRpt!J$2,VLOOKUP(LinkRpt!$A180,Rpt,LinkRpt!J$2+1),"")</f>
        <v/>
      </c>
      <c r="BG184" s="182" t="str">
        <f>IF(LinkRpt!K$4=LinkRpt!K$2,VLOOKUP(LinkRpt!$A180,Rpt,LinkRpt!K$2+1),"")</f>
        <v/>
      </c>
      <c r="BH184" s="182" t="str">
        <f>IF(LinkRpt!L$4=LinkRpt!L$2,VLOOKUP(LinkRpt!$A180,Rpt,LinkRpt!L$2+1),"")</f>
        <v/>
      </c>
      <c r="BI184" s="182" t="str">
        <f>IF(LinkRpt!M$4=LinkRpt!M$2,VLOOKUP(LinkRpt!$A180,Rpt,LinkRpt!M$2+1),"")</f>
        <v/>
      </c>
      <c r="BJ184" s="182" t="str">
        <f>IF(LinkRpt!N$4=LinkRpt!N$2,VLOOKUP(LinkRpt!$A180,Rpt,LinkRpt!N$2+1),"")</f>
        <v/>
      </c>
      <c r="BK184" s="182" t="str">
        <f>IF(LinkRpt!O$4=LinkRpt!O$2,VLOOKUP(LinkRpt!$A180,Rpt,LinkRpt!O$2+1),"")</f>
        <v/>
      </c>
      <c r="BL184" s="182" t="str">
        <f>IF(LinkRpt!P$4=LinkRpt!P$2,VLOOKUP(LinkRpt!$A180,Rpt,LinkRpt!P$2+1),"")</f>
        <v/>
      </c>
      <c r="BM184" s="182" t="str">
        <f>IF(LinkRpt!Q$4=LinkRpt!Q$2,VLOOKUP(LinkRpt!$A180,Rpt,LinkRpt!Q$2+1),"")</f>
        <v/>
      </c>
      <c r="BN184" s="182" t="str">
        <f>IF(LinkRpt!R$4=LinkRpt!R$2,VLOOKUP(LinkRpt!$A180,Rpt,LinkRpt!R$2+1),"")</f>
        <v/>
      </c>
      <c r="BO184" s="182" t="str">
        <f>IF(LinkRpt!S$4=LinkRpt!S$2,VLOOKUP(LinkRpt!$A180,Rpt,LinkRpt!S$2+1),"")</f>
        <v/>
      </c>
      <c r="BP184" s="182" t="str">
        <f>IF(LinkRpt!T$4=LinkRpt!T$2,VLOOKUP(LinkRpt!$A180,Rpt,LinkRpt!T$2+1),"")</f>
        <v/>
      </c>
      <c r="BQ184" s="182" t="str">
        <f>IF(LinkRpt!U$4=LinkRpt!U$2,VLOOKUP(LinkRpt!$A180,Rpt,LinkRpt!U$2+1),"")</f>
        <v/>
      </c>
      <c r="BR184" s="182" t="str">
        <f>IF(LinkRpt!V$4=LinkRpt!V$2,VLOOKUP(LinkRpt!$A180,Rpt,LinkRpt!V$2+1),"")</f>
        <v/>
      </c>
      <c r="BS184" s="182" t="str">
        <f>IF(LinkRpt!W$4=LinkRpt!W$2,VLOOKUP(LinkRpt!$A180,Rpt,LinkRpt!W$2+1),"")</f>
        <v/>
      </c>
      <c r="BT184" s="182" t="str">
        <f>IF(LinkRpt!X$4=LinkRpt!X$2,VLOOKUP(LinkRpt!$A180,Rpt,LinkRpt!X$2+1),"")</f>
        <v/>
      </c>
      <c r="BU184" s="182" t="str">
        <f>IF(LinkRpt!Y$4=LinkRpt!Y$2,VLOOKUP(LinkRpt!$A180,Rpt,LinkRpt!Y$2+1),"")</f>
        <v/>
      </c>
      <c r="BV184" s="182" t="str">
        <f>IF(LinkRpt!Z$4=LinkRpt!Z$2,VLOOKUP(LinkRpt!$A180,Rpt,LinkRpt!Z$2+1),"")</f>
        <v/>
      </c>
      <c r="BW184" s="182" t="str">
        <f>IF(LinkRpt!AA$4=LinkRpt!AA$2,VLOOKUP(LinkRpt!$A180,Rpt,LinkRpt!AA$2+1),"")</f>
        <v/>
      </c>
      <c r="BX184" s="182" t="str">
        <f>IF(LinkRpt!AB$4=LinkRpt!AB$2,VLOOKUP(LinkRpt!$A180,Rpt,LinkRpt!AB$2+1),"")</f>
        <v/>
      </c>
      <c r="BY184" s="182" t="str">
        <f>IF(LinkRpt!AC$4=LinkRpt!AC$2,VLOOKUP(LinkRpt!$A180,Rpt,LinkRpt!AC$2+1),"")</f>
        <v/>
      </c>
      <c r="BZ184" s="182" t="str">
        <f>IF(LinkRpt!AD$4=LinkRpt!AD$2,VLOOKUP(LinkRpt!$A180,Rpt,LinkRpt!AD$2+1),"")</f>
        <v/>
      </c>
      <c r="CA184" s="182" t="str">
        <f>IF(LinkRpt!AE$4=LinkRpt!AE$2,VLOOKUP(LinkRpt!$A180,Rpt,LinkRpt!AE$2+1),"")</f>
        <v/>
      </c>
      <c r="CB184" s="182">
        <f t="shared" si="23"/>
        <v>44480</v>
      </c>
      <c r="CC184" s="15">
        <v>1500</v>
      </c>
      <c r="CD184" s="16">
        <v>1500</v>
      </c>
      <c r="CE184" s="15">
        <v>1000</v>
      </c>
      <c r="CF184" s="16">
        <v>1000</v>
      </c>
      <c r="CG184" s="15">
        <v>5000</v>
      </c>
      <c r="CH184" s="16">
        <v>5000</v>
      </c>
      <c r="CI184" s="15">
        <v>8000</v>
      </c>
      <c r="CJ184" s="16">
        <v>8000</v>
      </c>
      <c r="CK184" s="15"/>
      <c r="CL184" s="16"/>
      <c r="CM184" s="18">
        <v>3220</v>
      </c>
      <c r="CN184" s="16">
        <v>0</v>
      </c>
      <c r="CO184" s="18">
        <v>3220</v>
      </c>
      <c r="CP184" s="16">
        <v>6440</v>
      </c>
      <c r="CQ184" s="18">
        <v>3220</v>
      </c>
      <c r="CR184" s="16">
        <v>0</v>
      </c>
      <c r="CS184" s="18">
        <v>3220</v>
      </c>
      <c r="CT184" s="16">
        <v>6440</v>
      </c>
      <c r="CU184" s="18">
        <v>3220</v>
      </c>
      <c r="CV184" s="16"/>
      <c r="CW184" s="18">
        <v>3220</v>
      </c>
      <c r="CX184" s="16">
        <v>6440</v>
      </c>
      <c r="CY184" s="18">
        <v>3220</v>
      </c>
      <c r="CZ184" s="16"/>
      <c r="DA184" s="18">
        <v>3220</v>
      </c>
      <c r="DB184" s="16">
        <v>6440</v>
      </c>
      <c r="DC184" s="18">
        <v>3220</v>
      </c>
      <c r="DD184" s="16">
        <v>3220</v>
      </c>
      <c r="DE184" s="85"/>
      <c r="DF184" s="16"/>
      <c r="DG184" s="85"/>
      <c r="DH184" s="16"/>
      <c r="DI184" s="85"/>
      <c r="DJ184" s="16"/>
      <c r="DK184" s="82"/>
      <c r="DL184" s="85"/>
      <c r="DM184" s="16"/>
      <c r="DN184" s="85"/>
      <c r="DO184" s="16"/>
      <c r="DP184" s="85"/>
      <c r="DQ184" s="16"/>
      <c r="DR184" s="85"/>
      <c r="DS184" s="16"/>
      <c r="DT184" s="85"/>
      <c r="DU184" s="16"/>
      <c r="DV184" s="85"/>
      <c r="DW184" s="16"/>
      <c r="DX184" s="85"/>
      <c r="DY184" s="16"/>
      <c r="DZ184" s="85"/>
      <c r="EA184" s="16"/>
      <c r="EB184" s="85"/>
      <c r="EC184" s="16"/>
      <c r="ED184" s="85"/>
      <c r="EE184" s="16"/>
      <c r="EF184" s="85"/>
      <c r="EG184" s="16"/>
      <c r="EH184" s="17"/>
      <c r="EI184" s="16"/>
      <c r="EJ184" s="19"/>
      <c r="EK184" s="17"/>
      <c r="EL184" s="16"/>
      <c r="EM184" s="17"/>
      <c r="EN184" s="16"/>
      <c r="EO184" s="17"/>
      <c r="EP184" s="16"/>
      <c r="EQ184" s="17"/>
      <c r="ER184" s="16"/>
      <c r="ES184" s="17"/>
      <c r="ET184" s="16"/>
      <c r="EU184" s="17"/>
      <c r="EV184" s="16"/>
      <c r="EW184" s="15"/>
      <c r="EX184" s="16"/>
      <c r="EY184" s="15"/>
      <c r="EZ184" s="16"/>
      <c r="FA184" s="15"/>
      <c r="FB184" s="16"/>
      <c r="FC184" s="15"/>
      <c r="FD184" s="16"/>
      <c r="FE184" s="15"/>
      <c r="FF184" s="16"/>
      <c r="FG184" s="15"/>
      <c r="FH184" s="16"/>
      <c r="FI184" s="20">
        <f t="shared" si="19"/>
        <v>44480</v>
      </c>
      <c r="FJ184" s="20">
        <f t="shared" si="20"/>
        <v>44480</v>
      </c>
      <c r="FK184" s="21">
        <f t="shared" si="21"/>
        <v>0</v>
      </c>
      <c r="FL184" s="1" t="str">
        <f t="shared" si="24"/>
        <v/>
      </c>
    </row>
    <row r="185" spans="1:168" ht="25.5" customHeight="1">
      <c r="A185" s="239">
        <v>2200177</v>
      </c>
      <c r="B185" s="35" t="s">
        <v>270</v>
      </c>
      <c r="C185" s="239" t="s">
        <v>271</v>
      </c>
      <c r="D185" s="9" t="s">
        <v>1414</v>
      </c>
      <c r="E185" s="9" t="s">
        <v>1412</v>
      </c>
      <c r="F185" s="10" t="s">
        <v>272</v>
      </c>
      <c r="G185" s="143" t="s">
        <v>18</v>
      </c>
      <c r="H185" s="13" t="s">
        <v>1417</v>
      </c>
      <c r="I185" s="318"/>
      <c r="J185" s="13"/>
      <c r="K185" s="12">
        <v>6200</v>
      </c>
      <c r="L185" s="13" t="s">
        <v>1564</v>
      </c>
      <c r="M185" s="246">
        <f t="shared" si="17"/>
        <v>54560</v>
      </c>
      <c r="N185" s="14">
        <f t="shared" si="22"/>
        <v>4340</v>
      </c>
      <c r="O185" s="15">
        <v>1500</v>
      </c>
      <c r="P185" s="15">
        <v>1000</v>
      </c>
      <c r="Q185" s="15">
        <v>5000</v>
      </c>
      <c r="R185" s="15">
        <v>8000</v>
      </c>
      <c r="S185" s="182"/>
      <c r="T185" s="16">
        <v>1500</v>
      </c>
      <c r="U185" s="16">
        <v>1000</v>
      </c>
      <c r="V185" s="16">
        <v>5000</v>
      </c>
      <c r="W185" s="16">
        <v>0</v>
      </c>
      <c r="X185" s="182"/>
      <c r="Y185" s="16">
        <f>IF(($CB185-SUM($T185:X185))&gt;=$K185*0.7,$K185*0.7,($CB185-SUM($T185:X185)))</f>
        <v>4340</v>
      </c>
      <c r="Z185" s="16">
        <f>IF(($CB185-SUM($T185:Y185))&gt;=$K185*0.7,$K185*0.7,($CB185-SUM($T185:Y185)))</f>
        <v>4340</v>
      </c>
      <c r="AA185" s="16">
        <f>IF(($CB185-SUM($T185:Z185))&gt;=$K185*0.7,$K185*0.7,($CB185-SUM($T185:Z185)))</f>
        <v>4340</v>
      </c>
      <c r="AB185" s="16">
        <f>IF(($CB185-SUM($T185:AA185))&gt;=$K185*0.7,$K185*0.7,($CB185-SUM($T185:AA185)))</f>
        <v>4340</v>
      </c>
      <c r="AC185" s="16">
        <f>IF(($CB185-SUM($T185:AB185))&gt;=$K185*0.7,$K185*0.7,($CB185-SUM($T185:AB185)))</f>
        <v>4340</v>
      </c>
      <c r="AD185" s="16">
        <f>IF(($CB185-SUM($T185:AC185))&gt;=$K185*0.7,$K185*0.7,($CB185-SUM($T185:AC185)))</f>
        <v>4340</v>
      </c>
      <c r="AE185" s="16">
        <f>IF(($CB185-SUM($T185:AD185))&gt;=$K185*0.7,$K185*0.7,($CB185-SUM($T185:AD185)))</f>
        <v>4340</v>
      </c>
      <c r="AF185" s="16">
        <f>IF(($CB185-SUM($T185:AE185))&gt;=$K185*0.7,$K185*0.7,($CB185-SUM($T185:AE185)))</f>
        <v>4340</v>
      </c>
      <c r="AG185" s="16">
        <f>IF(($CB185-SUM($T185:AF185))&gt;=$K185*0.7,$K185*0.7,($CB185-SUM($T185:AF185)))</f>
        <v>4340</v>
      </c>
      <c r="AH185" s="16">
        <f>IF(($CB185-SUM($T185:AG185))&gt;=$K185*0.7,$K185*0.7,($CB185-SUM($T185:AG185)))</f>
        <v>3660</v>
      </c>
      <c r="AI185" s="16">
        <f>IF(($CB185-SUM($T185:AH185))&gt;=$K185*0.7,$K185*0.7,($CB185-SUM($T185:AH185)))</f>
        <v>0</v>
      </c>
      <c r="AJ185" s="16">
        <f>IF(($CB185-SUM($T185:AI185))&gt;=$K185*0.7,$K185*0.7,($CB185-SUM($T185:AI185)))</f>
        <v>0</v>
      </c>
      <c r="AK185" s="16">
        <f>IF(($CB185-SUM($T185:AJ185))&gt;=$K185*0.7,$K185*0.7,($CB185-SUM($T185:AJ185)))</f>
        <v>0</v>
      </c>
      <c r="AL185" s="16">
        <f>IF(($CB185-SUM($T185:AK185))&gt;=$K185*0.7,$K185*0.7,($CB185-SUM($T185:AK185)))</f>
        <v>0</v>
      </c>
      <c r="AM185" s="16">
        <f>IF(($CB185-SUM($T185:AL185))&gt;=$K185*0.7,$K185*0.7,($CB185-SUM($T185:AL185)))</f>
        <v>0</v>
      </c>
      <c r="AN185" s="16">
        <f>IF(($CB185-SUM($T185:AM185))&gt;=$K185*0.7,$K185*0.7,($CB185-SUM($T185:AM185)))</f>
        <v>0</v>
      </c>
      <c r="AO185" s="16">
        <f>IF(($CB185-SUM($T185:AN185))&gt;=$K185*0.7,$K185*0.7,($CB185-SUM($T185:AN185)))</f>
        <v>0</v>
      </c>
      <c r="AP185" s="16">
        <f>IF(($CB185-SUM($T185:AO185))&gt;=$K185*0.7,$K185*0.7,($CB185-SUM($T185:AO185)))</f>
        <v>0</v>
      </c>
      <c r="AQ185" s="16">
        <f>IF(($CB185-SUM($T185:AP185))&gt;=$K185*0.7,$K185*0.7,($CB185-SUM($T185:AP185)))</f>
        <v>0</v>
      </c>
      <c r="AR185" s="16">
        <f>IF(($CB185-SUM($T185:AQ185))&gt;=$K185*0.7,$K185*0.7,($CB185-SUM($T185:AQ185)))</f>
        <v>0</v>
      </c>
      <c r="AS185" s="16">
        <f>IF(($CB185-SUM($T185:AR185))&gt;=$K185*0.7,$K185*0.7,($CB185-SUM($T185:AR185)))</f>
        <v>0</v>
      </c>
      <c r="AT185" s="16">
        <f>IF(($CB185-SUM($T185:AS185))&gt;=$K185*0.7,$K185*0.7,($CB185-SUM($T185:AS185)))</f>
        <v>0</v>
      </c>
      <c r="AU185" s="16">
        <f>IF(($CB185-SUM($T185:AT185))&gt;=$K185*0.7,$K185*0.7,($CB185-SUM($T185:AT185)))</f>
        <v>0</v>
      </c>
      <c r="AV185" s="16">
        <f>IF(($CB185-SUM($T185:AU185))&gt;=$K185*0.7,$K185*0.7,($CB185-SUM($T185:AU185)))</f>
        <v>0</v>
      </c>
      <c r="AW185" s="182">
        <f t="shared" si="18"/>
        <v>50220</v>
      </c>
      <c r="AX185" s="182">
        <f>IF(LinkRpt!B$4=LinkRpt!B$2,VLOOKUP(LinkRpt!$A181,Rpt,LinkRpt!B$2+1),"")</f>
        <v>50220</v>
      </c>
      <c r="AY185" s="182">
        <f>IF(LinkRpt!C$4=LinkRpt!C$2,VLOOKUP(LinkRpt!$A181,Rpt,LinkRpt!C$2+1),"")</f>
        <v>0</v>
      </c>
      <c r="AZ185" s="182">
        <f>IF(LinkRpt!D$4=LinkRpt!D$2,VLOOKUP(LinkRpt!$A181,Rpt,LinkRpt!D$2+1),"")</f>
        <v>0</v>
      </c>
      <c r="BA185" s="182" t="str">
        <f>IF(LinkRpt!E$4=LinkRpt!E$2,VLOOKUP(LinkRpt!$A181,Rpt,LinkRpt!E$2+1),"")</f>
        <v/>
      </c>
      <c r="BB185" s="182">
        <f>IF(LinkRpt!F$4=LinkRpt!F$2,VLOOKUP(LinkRpt!$A181,Rpt,LinkRpt!F$2+1),"")</f>
        <v>0</v>
      </c>
      <c r="BC185" s="182">
        <f>IF(LinkRpt!G$4=LinkRpt!G$2,VLOOKUP(LinkRpt!$A181,Rpt,LinkRpt!G$2+1),"")</f>
        <v>0</v>
      </c>
      <c r="BD185" s="182">
        <f>IF(LinkRpt!H$4=LinkRpt!H$2,VLOOKUP(LinkRpt!$A181,Rpt,LinkRpt!H$2+1),"")</f>
        <v>0</v>
      </c>
      <c r="BE185" s="182" t="str">
        <f>IF(LinkRpt!I$4=LinkRpt!I$2,VLOOKUP(LinkRpt!$A181,Rpt,LinkRpt!I$2+1),"")</f>
        <v/>
      </c>
      <c r="BF185" s="182" t="str">
        <f>IF(LinkRpt!J$4=LinkRpt!J$2,VLOOKUP(LinkRpt!$A181,Rpt,LinkRpt!J$2+1),"")</f>
        <v/>
      </c>
      <c r="BG185" s="182" t="str">
        <f>IF(LinkRpt!K$4=LinkRpt!K$2,VLOOKUP(LinkRpt!$A181,Rpt,LinkRpt!K$2+1),"")</f>
        <v/>
      </c>
      <c r="BH185" s="182" t="str">
        <f>IF(LinkRpt!L$4=LinkRpt!L$2,VLOOKUP(LinkRpt!$A181,Rpt,LinkRpt!L$2+1),"")</f>
        <v/>
      </c>
      <c r="BI185" s="182" t="str">
        <f>IF(LinkRpt!M$4=LinkRpt!M$2,VLOOKUP(LinkRpt!$A181,Rpt,LinkRpt!M$2+1),"")</f>
        <v/>
      </c>
      <c r="BJ185" s="182" t="str">
        <f>IF(LinkRpt!N$4=LinkRpt!N$2,VLOOKUP(LinkRpt!$A181,Rpt,LinkRpt!N$2+1),"")</f>
        <v/>
      </c>
      <c r="BK185" s="182" t="str">
        <f>IF(LinkRpt!O$4=LinkRpt!O$2,VLOOKUP(LinkRpt!$A181,Rpt,LinkRpt!O$2+1),"")</f>
        <v/>
      </c>
      <c r="BL185" s="182" t="str">
        <f>IF(LinkRpt!P$4=LinkRpt!P$2,VLOOKUP(LinkRpt!$A181,Rpt,LinkRpt!P$2+1),"")</f>
        <v/>
      </c>
      <c r="BM185" s="182" t="str">
        <f>IF(LinkRpt!Q$4=LinkRpt!Q$2,VLOOKUP(LinkRpt!$A181,Rpt,LinkRpt!Q$2+1),"")</f>
        <v/>
      </c>
      <c r="BN185" s="182" t="str">
        <f>IF(LinkRpt!R$4=LinkRpt!R$2,VLOOKUP(LinkRpt!$A181,Rpt,LinkRpt!R$2+1),"")</f>
        <v/>
      </c>
      <c r="BO185" s="182" t="str">
        <f>IF(LinkRpt!S$4=LinkRpt!S$2,VLOOKUP(LinkRpt!$A181,Rpt,LinkRpt!S$2+1),"")</f>
        <v/>
      </c>
      <c r="BP185" s="182" t="str">
        <f>IF(LinkRpt!T$4=LinkRpt!T$2,VLOOKUP(LinkRpt!$A181,Rpt,LinkRpt!T$2+1),"")</f>
        <v/>
      </c>
      <c r="BQ185" s="182" t="str">
        <f>IF(LinkRpt!U$4=LinkRpt!U$2,VLOOKUP(LinkRpt!$A181,Rpt,LinkRpt!U$2+1),"")</f>
        <v/>
      </c>
      <c r="BR185" s="182" t="str">
        <f>IF(LinkRpt!V$4=LinkRpt!V$2,VLOOKUP(LinkRpt!$A181,Rpt,LinkRpt!V$2+1),"")</f>
        <v/>
      </c>
      <c r="BS185" s="182" t="str">
        <f>IF(LinkRpt!W$4=LinkRpt!W$2,VLOOKUP(LinkRpt!$A181,Rpt,LinkRpt!W$2+1),"")</f>
        <v/>
      </c>
      <c r="BT185" s="182" t="str">
        <f>IF(LinkRpt!X$4=LinkRpt!X$2,VLOOKUP(LinkRpt!$A181,Rpt,LinkRpt!X$2+1),"")</f>
        <v/>
      </c>
      <c r="BU185" s="182" t="str">
        <f>IF(LinkRpt!Y$4=LinkRpt!Y$2,VLOOKUP(LinkRpt!$A181,Rpt,LinkRpt!Y$2+1),"")</f>
        <v/>
      </c>
      <c r="BV185" s="182" t="str">
        <f>IF(LinkRpt!Z$4=LinkRpt!Z$2,VLOOKUP(LinkRpt!$A181,Rpt,LinkRpt!Z$2+1),"")</f>
        <v/>
      </c>
      <c r="BW185" s="182" t="str">
        <f>IF(LinkRpt!AA$4=LinkRpt!AA$2,VLOOKUP(LinkRpt!$A181,Rpt,LinkRpt!AA$2+1),"")</f>
        <v/>
      </c>
      <c r="BX185" s="182" t="str">
        <f>IF(LinkRpt!AB$4=LinkRpt!AB$2,VLOOKUP(LinkRpt!$A181,Rpt,LinkRpt!AB$2+1),"")</f>
        <v/>
      </c>
      <c r="BY185" s="182" t="str">
        <f>IF(LinkRpt!AC$4=LinkRpt!AC$2,VLOOKUP(LinkRpt!$A181,Rpt,LinkRpt!AC$2+1),"")</f>
        <v/>
      </c>
      <c r="BZ185" s="182" t="str">
        <f>IF(LinkRpt!AD$4=LinkRpt!AD$2,VLOOKUP(LinkRpt!$A181,Rpt,LinkRpt!AD$2+1),"")</f>
        <v/>
      </c>
      <c r="CA185" s="182" t="str">
        <f>IF(LinkRpt!AE$4=LinkRpt!AE$2,VLOOKUP(LinkRpt!$A181,Rpt,LinkRpt!AE$2+1),"")</f>
        <v/>
      </c>
      <c r="CB185" s="182">
        <f t="shared" si="23"/>
        <v>50220</v>
      </c>
      <c r="CC185" s="15">
        <v>1500</v>
      </c>
      <c r="CD185" s="16">
        <v>1500</v>
      </c>
      <c r="CE185" s="15">
        <v>1000</v>
      </c>
      <c r="CF185" s="16">
        <v>1000</v>
      </c>
      <c r="CG185" s="15">
        <v>5000</v>
      </c>
      <c r="CH185" s="16">
        <v>5000</v>
      </c>
      <c r="CI185" s="15">
        <v>8000</v>
      </c>
      <c r="CJ185" s="16">
        <v>0</v>
      </c>
      <c r="CK185" s="17"/>
      <c r="CL185" s="16"/>
      <c r="CM185" s="15"/>
      <c r="CN185" s="16"/>
      <c r="CO185" s="18">
        <v>4340</v>
      </c>
      <c r="CP185" s="16">
        <v>0</v>
      </c>
      <c r="CQ185" s="18">
        <v>4340</v>
      </c>
      <c r="CR185" s="16">
        <v>0</v>
      </c>
      <c r="CS185" s="18">
        <v>4340</v>
      </c>
      <c r="CT185" s="16">
        <v>21020</v>
      </c>
      <c r="CU185" s="18">
        <v>4340</v>
      </c>
      <c r="CV185" s="16">
        <v>4340</v>
      </c>
      <c r="CW185" s="18">
        <v>4340</v>
      </c>
      <c r="CX185" s="16"/>
      <c r="CY185" s="18">
        <v>4340</v>
      </c>
      <c r="CZ185" s="16"/>
      <c r="DA185" s="18">
        <v>4340</v>
      </c>
      <c r="DB185" s="16"/>
      <c r="DC185" s="18">
        <v>4340</v>
      </c>
      <c r="DD185" s="16"/>
      <c r="DE185" s="18">
        <v>4340</v>
      </c>
      <c r="DF185" s="16">
        <v>17360</v>
      </c>
      <c r="DG185" s="17"/>
      <c r="DH185" s="16"/>
      <c r="DI185" s="17"/>
      <c r="DJ185" s="16"/>
      <c r="DK185" s="82"/>
      <c r="DL185" s="85"/>
      <c r="DM185" s="16"/>
      <c r="DN185" s="85"/>
      <c r="DO185" s="16"/>
      <c r="DP185" s="85"/>
      <c r="DQ185" s="16"/>
      <c r="DR185" s="85"/>
      <c r="DS185" s="16"/>
      <c r="DT185" s="85"/>
      <c r="DU185" s="16"/>
      <c r="DV185" s="85"/>
      <c r="DW185" s="16"/>
      <c r="DX185" s="85"/>
      <c r="DY185" s="16"/>
      <c r="DZ185" s="85"/>
      <c r="EA185" s="16"/>
      <c r="EB185" s="85"/>
      <c r="EC185" s="16"/>
      <c r="ED185" s="85"/>
      <c r="EE185" s="16"/>
      <c r="EF185" s="85"/>
      <c r="EG185" s="16"/>
      <c r="EH185" s="17"/>
      <c r="EI185" s="16"/>
      <c r="EJ185" s="19"/>
      <c r="EK185" s="17"/>
      <c r="EL185" s="16"/>
      <c r="EM185" s="17"/>
      <c r="EN185" s="16"/>
      <c r="EO185" s="17"/>
      <c r="EP185" s="16"/>
      <c r="EQ185" s="17"/>
      <c r="ER185" s="16"/>
      <c r="ES185" s="17"/>
      <c r="ET185" s="16"/>
      <c r="EU185" s="17"/>
      <c r="EV185" s="16"/>
      <c r="EW185" s="15"/>
      <c r="EX185" s="16"/>
      <c r="EY185" s="15"/>
      <c r="EZ185" s="16"/>
      <c r="FA185" s="15"/>
      <c r="FB185" s="16"/>
      <c r="FC185" s="15"/>
      <c r="FD185" s="16"/>
      <c r="FE185" s="15"/>
      <c r="FF185" s="16"/>
      <c r="FG185" s="15"/>
      <c r="FH185" s="16"/>
      <c r="FI185" s="20">
        <f t="shared" si="19"/>
        <v>54560</v>
      </c>
      <c r="FJ185" s="20">
        <f t="shared" si="20"/>
        <v>50220</v>
      </c>
      <c r="FK185" s="21">
        <f t="shared" si="21"/>
        <v>4340</v>
      </c>
      <c r="FL185" s="1" t="str">
        <f t="shared" si="24"/>
        <v/>
      </c>
    </row>
    <row r="186" spans="1:168" ht="25.5" customHeight="1">
      <c r="A186" s="239">
        <v>2200178</v>
      </c>
      <c r="B186" s="35" t="s">
        <v>273</v>
      </c>
      <c r="C186" s="239" t="s">
        <v>274</v>
      </c>
      <c r="D186" s="9" t="s">
        <v>1414</v>
      </c>
      <c r="E186" s="9" t="s">
        <v>1412</v>
      </c>
      <c r="F186" s="10" t="s">
        <v>275</v>
      </c>
      <c r="G186" s="22"/>
      <c r="H186" s="24"/>
      <c r="I186" s="318"/>
      <c r="J186" s="24"/>
      <c r="K186" s="12">
        <v>6600</v>
      </c>
      <c r="L186" s="24" t="s">
        <v>1564</v>
      </c>
      <c r="M186" s="246">
        <f t="shared" si="17"/>
        <v>57080</v>
      </c>
      <c r="N186" s="14">
        <f t="shared" si="22"/>
        <v>4620</v>
      </c>
      <c r="O186" s="15">
        <v>1500</v>
      </c>
      <c r="P186" s="15">
        <v>1000</v>
      </c>
      <c r="Q186" s="15">
        <v>5000</v>
      </c>
      <c r="R186" s="15">
        <v>8000</v>
      </c>
      <c r="S186" s="182"/>
      <c r="T186" s="16">
        <v>1500</v>
      </c>
      <c r="U186" s="16">
        <v>1000</v>
      </c>
      <c r="V186" s="16">
        <v>5000</v>
      </c>
      <c r="W186" s="16">
        <v>0</v>
      </c>
      <c r="X186" s="182"/>
      <c r="Y186" s="16">
        <f>IF(($CB186-SUM($T186:X186))&gt;=$K186*0.7,$K186*0.7,($CB186-SUM($T186:X186)))</f>
        <v>4620</v>
      </c>
      <c r="Z186" s="16">
        <f>IF(($CB186-SUM($T186:Y186))&gt;=$K186*0.7,$K186*0.7,($CB186-SUM($T186:Y186)))</f>
        <v>4620</v>
      </c>
      <c r="AA186" s="16">
        <f>IF(($CB186-SUM($T186:Z186))&gt;=$K186*0.7,$K186*0.7,($CB186-SUM($T186:Z186)))</f>
        <v>4620</v>
      </c>
      <c r="AB186" s="16">
        <f>IF(($CB186-SUM($T186:AA186))&gt;=$K186*0.7,$K186*0.7,($CB186-SUM($T186:AA186)))</f>
        <v>4620</v>
      </c>
      <c r="AC186" s="16">
        <f>IF(($CB186-SUM($T186:AB186))&gt;=$K186*0.7,$K186*0.7,($CB186-SUM($T186:AB186)))</f>
        <v>4620</v>
      </c>
      <c r="AD186" s="16">
        <f>IF(($CB186-SUM($T186:AC186))&gt;=$K186*0.7,$K186*0.7,($CB186-SUM($T186:AC186)))</f>
        <v>4620</v>
      </c>
      <c r="AE186" s="16">
        <f>IF(($CB186-SUM($T186:AD186))&gt;=$K186*0.7,$K186*0.7,($CB186-SUM($T186:AD186)))</f>
        <v>4620</v>
      </c>
      <c r="AF186" s="16">
        <f>IF(($CB186-SUM($T186:AE186))&gt;=$K186*0.7,$K186*0.7,($CB186-SUM($T186:AE186)))</f>
        <v>4620</v>
      </c>
      <c r="AG186" s="16">
        <f>IF(($CB186-SUM($T186:AF186))&gt;=$K186*0.7,$K186*0.7,($CB186-SUM($T186:AF186)))</f>
        <v>4620</v>
      </c>
      <c r="AH186" s="16">
        <f>IF(($CB186-SUM($T186:AG186))&gt;=$K186*0.7,$K186*0.7,($CB186-SUM($T186:AG186)))</f>
        <v>3380</v>
      </c>
      <c r="AI186" s="16">
        <f>IF(($CB186-SUM($T186:AH186))&gt;=$K186*0.7,$K186*0.7,($CB186-SUM($T186:AH186)))</f>
        <v>0</v>
      </c>
      <c r="AJ186" s="16">
        <f>IF(($CB186-SUM($T186:AI186))&gt;=$K186*0.7,$K186*0.7,($CB186-SUM($T186:AI186)))</f>
        <v>0</v>
      </c>
      <c r="AK186" s="16">
        <f>IF(($CB186-SUM($T186:AJ186))&gt;=$K186*0.7,$K186*0.7,($CB186-SUM($T186:AJ186)))</f>
        <v>0</v>
      </c>
      <c r="AL186" s="16">
        <f>IF(($CB186-SUM($T186:AK186))&gt;=$K186*0.7,$K186*0.7,($CB186-SUM($T186:AK186)))</f>
        <v>0</v>
      </c>
      <c r="AM186" s="16">
        <f>IF(($CB186-SUM($T186:AL186))&gt;=$K186*0.7,$K186*0.7,($CB186-SUM($T186:AL186)))</f>
        <v>0</v>
      </c>
      <c r="AN186" s="16">
        <f>IF(($CB186-SUM($T186:AM186))&gt;=$K186*0.7,$K186*0.7,($CB186-SUM($T186:AM186)))</f>
        <v>0</v>
      </c>
      <c r="AO186" s="16">
        <f>IF(($CB186-SUM($T186:AN186))&gt;=$K186*0.7,$K186*0.7,($CB186-SUM($T186:AN186)))</f>
        <v>0</v>
      </c>
      <c r="AP186" s="16">
        <f>IF(($CB186-SUM($T186:AO186))&gt;=$K186*0.7,$K186*0.7,($CB186-SUM($T186:AO186)))</f>
        <v>0</v>
      </c>
      <c r="AQ186" s="16">
        <f>IF(($CB186-SUM($T186:AP186))&gt;=$K186*0.7,$K186*0.7,($CB186-SUM($T186:AP186)))</f>
        <v>0</v>
      </c>
      <c r="AR186" s="16">
        <f>IF(($CB186-SUM($T186:AQ186))&gt;=$K186*0.7,$K186*0.7,($CB186-SUM($T186:AQ186)))</f>
        <v>0</v>
      </c>
      <c r="AS186" s="16">
        <f>IF(($CB186-SUM($T186:AR186))&gt;=$K186*0.7,$K186*0.7,($CB186-SUM($T186:AR186)))</f>
        <v>0</v>
      </c>
      <c r="AT186" s="16">
        <f>IF(($CB186-SUM($T186:AS186))&gt;=$K186*0.7,$K186*0.7,($CB186-SUM($T186:AS186)))</f>
        <v>0</v>
      </c>
      <c r="AU186" s="16">
        <f>IF(($CB186-SUM($T186:AT186))&gt;=$K186*0.7,$K186*0.7,($CB186-SUM($T186:AT186)))</f>
        <v>0</v>
      </c>
      <c r="AV186" s="16">
        <f>IF(($CB186-SUM($T186:AU186))&gt;=$K186*0.7,$K186*0.7,($CB186-SUM($T186:AU186)))</f>
        <v>0</v>
      </c>
      <c r="AW186" s="182">
        <f t="shared" si="18"/>
        <v>52460</v>
      </c>
      <c r="AX186" s="182">
        <f>IF(LinkRpt!B$4=LinkRpt!B$2,VLOOKUP(LinkRpt!$A182,Rpt,LinkRpt!B$2+1),"")</f>
        <v>52460</v>
      </c>
      <c r="AY186" s="182">
        <f>IF(LinkRpt!C$4=LinkRpt!C$2,VLOOKUP(LinkRpt!$A182,Rpt,LinkRpt!C$2+1),"")</f>
        <v>0</v>
      </c>
      <c r="AZ186" s="182">
        <f>IF(LinkRpt!D$4=LinkRpt!D$2,VLOOKUP(LinkRpt!$A182,Rpt,LinkRpt!D$2+1),"")</f>
        <v>0</v>
      </c>
      <c r="BA186" s="182" t="str">
        <f>IF(LinkRpt!E$4=LinkRpt!E$2,VLOOKUP(LinkRpt!$A182,Rpt,LinkRpt!E$2+1),"")</f>
        <v/>
      </c>
      <c r="BB186" s="182">
        <f>IF(LinkRpt!F$4=LinkRpt!F$2,VLOOKUP(LinkRpt!$A182,Rpt,LinkRpt!F$2+1),"")</f>
        <v>0</v>
      </c>
      <c r="BC186" s="182">
        <f>IF(LinkRpt!G$4=LinkRpt!G$2,VLOOKUP(LinkRpt!$A182,Rpt,LinkRpt!G$2+1),"")</f>
        <v>0</v>
      </c>
      <c r="BD186" s="182">
        <f>IF(LinkRpt!H$4=LinkRpt!H$2,VLOOKUP(LinkRpt!$A182,Rpt,LinkRpt!H$2+1),"")</f>
        <v>0</v>
      </c>
      <c r="BE186" s="182" t="str">
        <f>IF(LinkRpt!I$4=LinkRpt!I$2,VLOOKUP(LinkRpt!$A182,Rpt,LinkRpt!I$2+1),"")</f>
        <v/>
      </c>
      <c r="BF186" s="182" t="str">
        <f>IF(LinkRpt!J$4=LinkRpt!J$2,VLOOKUP(LinkRpt!$A182,Rpt,LinkRpt!J$2+1),"")</f>
        <v/>
      </c>
      <c r="BG186" s="182" t="str">
        <f>IF(LinkRpt!K$4=LinkRpt!K$2,VLOOKUP(LinkRpt!$A182,Rpt,LinkRpt!K$2+1),"")</f>
        <v/>
      </c>
      <c r="BH186" s="182" t="str">
        <f>IF(LinkRpt!L$4=LinkRpt!L$2,VLOOKUP(LinkRpt!$A182,Rpt,LinkRpt!L$2+1),"")</f>
        <v/>
      </c>
      <c r="BI186" s="182" t="str">
        <f>IF(LinkRpt!M$4=LinkRpt!M$2,VLOOKUP(LinkRpt!$A182,Rpt,LinkRpt!M$2+1),"")</f>
        <v/>
      </c>
      <c r="BJ186" s="182" t="str">
        <f>IF(LinkRpt!N$4=LinkRpt!N$2,VLOOKUP(LinkRpt!$A182,Rpt,LinkRpt!N$2+1),"")</f>
        <v/>
      </c>
      <c r="BK186" s="182" t="str">
        <f>IF(LinkRpt!O$4=LinkRpt!O$2,VLOOKUP(LinkRpt!$A182,Rpt,LinkRpt!O$2+1),"")</f>
        <v/>
      </c>
      <c r="BL186" s="182" t="str">
        <f>IF(LinkRpt!P$4=LinkRpt!P$2,VLOOKUP(LinkRpt!$A182,Rpt,LinkRpt!P$2+1),"")</f>
        <v/>
      </c>
      <c r="BM186" s="182" t="str">
        <f>IF(LinkRpt!Q$4=LinkRpt!Q$2,VLOOKUP(LinkRpt!$A182,Rpt,LinkRpt!Q$2+1),"")</f>
        <v/>
      </c>
      <c r="BN186" s="182" t="str">
        <f>IF(LinkRpt!R$4=LinkRpt!R$2,VLOOKUP(LinkRpt!$A182,Rpt,LinkRpt!R$2+1),"")</f>
        <v/>
      </c>
      <c r="BO186" s="182" t="str">
        <f>IF(LinkRpt!S$4=LinkRpt!S$2,VLOOKUP(LinkRpt!$A182,Rpt,LinkRpt!S$2+1),"")</f>
        <v/>
      </c>
      <c r="BP186" s="182" t="str">
        <f>IF(LinkRpt!T$4=LinkRpt!T$2,VLOOKUP(LinkRpt!$A182,Rpt,LinkRpt!T$2+1),"")</f>
        <v/>
      </c>
      <c r="BQ186" s="182" t="str">
        <f>IF(LinkRpt!U$4=LinkRpt!U$2,VLOOKUP(LinkRpt!$A182,Rpt,LinkRpt!U$2+1),"")</f>
        <v/>
      </c>
      <c r="BR186" s="182" t="str">
        <f>IF(LinkRpt!V$4=LinkRpt!V$2,VLOOKUP(LinkRpt!$A182,Rpt,LinkRpt!V$2+1),"")</f>
        <v/>
      </c>
      <c r="BS186" s="182" t="str">
        <f>IF(LinkRpt!W$4=LinkRpt!W$2,VLOOKUP(LinkRpt!$A182,Rpt,LinkRpt!W$2+1),"")</f>
        <v/>
      </c>
      <c r="BT186" s="182" t="str">
        <f>IF(LinkRpt!X$4=LinkRpt!X$2,VLOOKUP(LinkRpt!$A182,Rpt,LinkRpt!X$2+1),"")</f>
        <v/>
      </c>
      <c r="BU186" s="182" t="str">
        <f>IF(LinkRpt!Y$4=LinkRpt!Y$2,VLOOKUP(LinkRpt!$A182,Rpt,LinkRpt!Y$2+1),"")</f>
        <v/>
      </c>
      <c r="BV186" s="182" t="str">
        <f>IF(LinkRpt!Z$4=LinkRpt!Z$2,VLOOKUP(LinkRpt!$A182,Rpt,LinkRpt!Z$2+1),"")</f>
        <v/>
      </c>
      <c r="BW186" s="182" t="str">
        <f>IF(LinkRpt!AA$4=LinkRpt!AA$2,VLOOKUP(LinkRpt!$A182,Rpt,LinkRpt!AA$2+1),"")</f>
        <v/>
      </c>
      <c r="BX186" s="182" t="str">
        <f>IF(LinkRpt!AB$4=LinkRpt!AB$2,VLOOKUP(LinkRpt!$A182,Rpt,LinkRpt!AB$2+1),"")</f>
        <v/>
      </c>
      <c r="BY186" s="182" t="str">
        <f>IF(LinkRpt!AC$4=LinkRpt!AC$2,VLOOKUP(LinkRpt!$A182,Rpt,LinkRpt!AC$2+1),"")</f>
        <v/>
      </c>
      <c r="BZ186" s="182" t="str">
        <f>IF(LinkRpt!AD$4=LinkRpt!AD$2,VLOOKUP(LinkRpt!$A182,Rpt,LinkRpt!AD$2+1),"")</f>
        <v/>
      </c>
      <c r="CA186" s="182" t="str">
        <f>IF(LinkRpt!AE$4=LinkRpt!AE$2,VLOOKUP(LinkRpt!$A182,Rpt,LinkRpt!AE$2+1),"")</f>
        <v/>
      </c>
      <c r="CB186" s="182">
        <f t="shared" si="23"/>
        <v>52460</v>
      </c>
      <c r="CC186" s="15">
        <v>1500</v>
      </c>
      <c r="CD186" s="16">
        <v>1500</v>
      </c>
      <c r="CE186" s="15">
        <v>1000</v>
      </c>
      <c r="CF186" s="16">
        <v>1000</v>
      </c>
      <c r="CG186" s="15">
        <v>5000</v>
      </c>
      <c r="CH186" s="16">
        <v>5000</v>
      </c>
      <c r="CI186" s="15">
        <v>8000</v>
      </c>
      <c r="CJ186" s="16">
        <v>0</v>
      </c>
      <c r="CK186" s="17"/>
      <c r="CL186" s="16"/>
      <c r="CM186" s="15"/>
      <c r="CN186" s="16"/>
      <c r="CO186" s="18">
        <v>4620</v>
      </c>
      <c r="CP186" s="16">
        <v>0</v>
      </c>
      <c r="CQ186" s="18">
        <v>4620</v>
      </c>
      <c r="CR186" s="16">
        <v>0</v>
      </c>
      <c r="CS186" s="18">
        <v>4620</v>
      </c>
      <c r="CT186" s="16">
        <v>21860</v>
      </c>
      <c r="CU186" s="18">
        <v>4620</v>
      </c>
      <c r="CV186" s="16">
        <v>4620</v>
      </c>
      <c r="CW186" s="18">
        <v>4620</v>
      </c>
      <c r="CX186" s="16">
        <v>4620</v>
      </c>
      <c r="CY186" s="18">
        <v>4620</v>
      </c>
      <c r="CZ186" s="16"/>
      <c r="DA186" s="18">
        <v>4620</v>
      </c>
      <c r="DB186" s="16"/>
      <c r="DC186" s="18">
        <v>4620</v>
      </c>
      <c r="DD186" s="16">
        <v>13860</v>
      </c>
      <c r="DE186" s="18">
        <v>4620</v>
      </c>
      <c r="DF186" s="16"/>
      <c r="DG186" s="17"/>
      <c r="DH186" s="16"/>
      <c r="DI186" s="17"/>
      <c r="DJ186" s="16"/>
      <c r="DK186" s="82"/>
      <c r="DL186" s="85"/>
      <c r="DM186" s="16"/>
      <c r="DN186" s="85"/>
      <c r="DO186" s="16"/>
      <c r="DP186" s="85"/>
      <c r="DQ186" s="16"/>
      <c r="DR186" s="85"/>
      <c r="DS186" s="16"/>
      <c r="DT186" s="85"/>
      <c r="DU186" s="16"/>
      <c r="DV186" s="85"/>
      <c r="DW186" s="16"/>
      <c r="DX186" s="85"/>
      <c r="DY186" s="16"/>
      <c r="DZ186" s="85"/>
      <c r="EA186" s="16"/>
      <c r="EB186" s="85"/>
      <c r="EC186" s="16"/>
      <c r="ED186" s="85"/>
      <c r="EE186" s="16"/>
      <c r="EF186" s="85"/>
      <c r="EG186" s="16"/>
      <c r="EH186" s="17"/>
      <c r="EI186" s="16"/>
      <c r="EJ186" s="19"/>
      <c r="EK186" s="17"/>
      <c r="EL186" s="16"/>
      <c r="EM186" s="17"/>
      <c r="EN186" s="16"/>
      <c r="EO186" s="17"/>
      <c r="EP186" s="16"/>
      <c r="EQ186" s="17"/>
      <c r="ER186" s="16"/>
      <c r="ES186" s="17"/>
      <c r="ET186" s="16"/>
      <c r="EU186" s="17"/>
      <c r="EV186" s="16"/>
      <c r="EW186" s="15"/>
      <c r="EX186" s="16"/>
      <c r="EY186" s="15"/>
      <c r="EZ186" s="16"/>
      <c r="FA186" s="15"/>
      <c r="FB186" s="16"/>
      <c r="FC186" s="15"/>
      <c r="FD186" s="16"/>
      <c r="FE186" s="15"/>
      <c r="FF186" s="16"/>
      <c r="FG186" s="15"/>
      <c r="FH186" s="16"/>
      <c r="FI186" s="20">
        <f t="shared" si="19"/>
        <v>57080</v>
      </c>
      <c r="FJ186" s="20">
        <f t="shared" si="20"/>
        <v>52460</v>
      </c>
      <c r="FK186" s="21">
        <f t="shared" si="21"/>
        <v>4620</v>
      </c>
      <c r="FL186" s="1" t="str">
        <f t="shared" si="24"/>
        <v/>
      </c>
    </row>
    <row r="187" spans="1:168" ht="25.5" customHeight="1">
      <c r="A187" s="239">
        <v>2200179</v>
      </c>
      <c r="B187" s="35" t="s">
        <v>857</v>
      </c>
      <c r="C187" s="239" t="s">
        <v>858</v>
      </c>
      <c r="D187" s="9" t="s">
        <v>1414</v>
      </c>
      <c r="E187" s="9" t="s">
        <v>1411</v>
      </c>
      <c r="F187" s="83" t="s">
        <v>859</v>
      </c>
      <c r="G187" s="145" t="s">
        <v>383</v>
      </c>
      <c r="H187" s="158" t="s">
        <v>1417</v>
      </c>
      <c r="I187" s="318"/>
      <c r="J187" s="158"/>
      <c r="K187" s="62">
        <v>6200</v>
      </c>
      <c r="L187" s="158" t="s">
        <v>1564</v>
      </c>
      <c r="M187" s="246">
        <f t="shared" si="17"/>
        <v>54560</v>
      </c>
      <c r="N187" s="14">
        <f t="shared" si="22"/>
        <v>4340</v>
      </c>
      <c r="O187" s="15">
        <v>1500</v>
      </c>
      <c r="P187" s="15">
        <v>1000</v>
      </c>
      <c r="Q187" s="15">
        <v>5000</v>
      </c>
      <c r="R187" s="15">
        <v>8000</v>
      </c>
      <c r="S187" s="182"/>
      <c r="T187" s="16">
        <v>1500</v>
      </c>
      <c r="U187" s="16">
        <v>1000</v>
      </c>
      <c r="V187" s="16">
        <v>5000</v>
      </c>
      <c r="W187" s="16"/>
      <c r="X187" s="182"/>
      <c r="Y187" s="16">
        <f>IF(($CB187-SUM($T187:X187))&gt;=$K187*0.7,$K187*0.7,($CB187-SUM($T187:X187)))</f>
        <v>4340</v>
      </c>
      <c r="Z187" s="16">
        <f>IF(($CB187-SUM($T187:Y187))&gt;=$K187*0.7,$K187*0.7,($CB187-SUM($T187:Y187)))</f>
        <v>4340</v>
      </c>
      <c r="AA187" s="16">
        <f>IF(($CB187-SUM($T187:Z187))&gt;=$K187*0.7,$K187*0.7,($CB187-SUM($T187:Z187)))</f>
        <v>4340</v>
      </c>
      <c r="AB187" s="16">
        <f>IF(($CB187-SUM($T187:AA187))&gt;=$K187*0.7,$K187*0.7,($CB187-SUM($T187:AA187)))</f>
        <v>4340</v>
      </c>
      <c r="AC187" s="16">
        <f>IF(($CB187-SUM($T187:AB187))&gt;=$K187*0.7,$K187*0.7,($CB187-SUM($T187:AB187)))</f>
        <v>4340</v>
      </c>
      <c r="AD187" s="16">
        <f>IF(($CB187-SUM($T187:AC187))&gt;=$K187*0.7,$K187*0.7,($CB187-SUM($T187:AC187)))</f>
        <v>4340</v>
      </c>
      <c r="AE187" s="16">
        <f>IF(($CB187-SUM($T187:AD187))&gt;=$K187*0.7,$K187*0.7,($CB187-SUM($T187:AD187)))</f>
        <v>4340</v>
      </c>
      <c r="AF187" s="16">
        <f>IF(($CB187-SUM($T187:AE187))&gt;=$K187*0.7,$K187*0.7,($CB187-SUM($T187:AE187)))</f>
        <v>4340</v>
      </c>
      <c r="AG187" s="16">
        <f>IF(($CB187-SUM($T187:AF187))&gt;=$K187*0.7,$K187*0.7,($CB187-SUM($T187:AF187)))</f>
        <v>4340</v>
      </c>
      <c r="AH187" s="16">
        <f>IF(($CB187-SUM($T187:AG187))&gt;=$K187*0.7,$K187*0.7,($CB187-SUM($T187:AG187)))</f>
        <v>3660</v>
      </c>
      <c r="AI187" s="16">
        <f>IF(($CB187-SUM($T187:AH187))&gt;=$K187*0.7,$K187*0.7,($CB187-SUM($T187:AH187)))</f>
        <v>0</v>
      </c>
      <c r="AJ187" s="16">
        <f>IF(($CB187-SUM($T187:AI187))&gt;=$K187*0.7,$K187*0.7,($CB187-SUM($T187:AI187)))</f>
        <v>0</v>
      </c>
      <c r="AK187" s="16">
        <f>IF(($CB187-SUM($T187:AJ187))&gt;=$K187*0.7,$K187*0.7,($CB187-SUM($T187:AJ187)))</f>
        <v>0</v>
      </c>
      <c r="AL187" s="16">
        <f>IF(($CB187-SUM($T187:AK187))&gt;=$K187*0.7,$K187*0.7,($CB187-SUM($T187:AK187)))</f>
        <v>0</v>
      </c>
      <c r="AM187" s="16">
        <f>IF(($CB187-SUM($T187:AL187))&gt;=$K187*0.7,$K187*0.7,($CB187-SUM($T187:AL187)))</f>
        <v>0</v>
      </c>
      <c r="AN187" s="16">
        <f>IF(($CB187-SUM($T187:AM187))&gt;=$K187*0.7,$K187*0.7,($CB187-SUM($T187:AM187)))</f>
        <v>0</v>
      </c>
      <c r="AO187" s="16">
        <f>IF(($CB187-SUM($T187:AN187))&gt;=$K187*0.7,$K187*0.7,($CB187-SUM($T187:AN187)))</f>
        <v>0</v>
      </c>
      <c r="AP187" s="16">
        <f>IF(($CB187-SUM($T187:AO187))&gt;=$K187*0.7,$K187*0.7,($CB187-SUM($T187:AO187)))</f>
        <v>0</v>
      </c>
      <c r="AQ187" s="16">
        <f>IF(($CB187-SUM($T187:AP187))&gt;=$K187*0.7,$K187*0.7,($CB187-SUM($T187:AP187)))</f>
        <v>0</v>
      </c>
      <c r="AR187" s="16">
        <f>IF(($CB187-SUM($T187:AQ187))&gt;=$K187*0.7,$K187*0.7,($CB187-SUM($T187:AQ187)))</f>
        <v>0</v>
      </c>
      <c r="AS187" s="16">
        <f>IF(($CB187-SUM($T187:AR187))&gt;=$K187*0.7,$K187*0.7,($CB187-SUM($T187:AR187)))</f>
        <v>0</v>
      </c>
      <c r="AT187" s="16">
        <f>IF(($CB187-SUM($T187:AS187))&gt;=$K187*0.7,$K187*0.7,($CB187-SUM($T187:AS187)))</f>
        <v>0</v>
      </c>
      <c r="AU187" s="16">
        <f>IF(($CB187-SUM($T187:AT187))&gt;=$K187*0.7,$K187*0.7,($CB187-SUM($T187:AT187)))</f>
        <v>0</v>
      </c>
      <c r="AV187" s="16">
        <f>IF(($CB187-SUM($T187:AU187))&gt;=$K187*0.7,$K187*0.7,($CB187-SUM($T187:AU187)))</f>
        <v>0</v>
      </c>
      <c r="AW187" s="182">
        <f t="shared" si="18"/>
        <v>50220</v>
      </c>
      <c r="AX187" s="182">
        <f>IF(LinkRpt!B$4=LinkRpt!B$2,VLOOKUP(LinkRpt!$A183,Rpt,LinkRpt!B$2+1),"")</f>
        <v>50220</v>
      </c>
      <c r="AY187" s="182">
        <f>IF(LinkRpt!C$4=LinkRpt!C$2,VLOOKUP(LinkRpt!$A183,Rpt,LinkRpt!C$2+1),"")</f>
        <v>0</v>
      </c>
      <c r="AZ187" s="182">
        <f>IF(LinkRpt!D$4=LinkRpt!D$2,VLOOKUP(LinkRpt!$A183,Rpt,LinkRpt!D$2+1),"")</f>
        <v>0</v>
      </c>
      <c r="BA187" s="182" t="str">
        <f>IF(LinkRpt!E$4=LinkRpt!E$2,VLOOKUP(LinkRpt!$A183,Rpt,LinkRpt!E$2+1),"")</f>
        <v/>
      </c>
      <c r="BB187" s="182">
        <f>IF(LinkRpt!F$4=LinkRpt!F$2,VLOOKUP(LinkRpt!$A183,Rpt,LinkRpt!F$2+1),"")</f>
        <v>0</v>
      </c>
      <c r="BC187" s="182">
        <f>IF(LinkRpt!G$4=LinkRpt!G$2,VLOOKUP(LinkRpt!$A183,Rpt,LinkRpt!G$2+1),"")</f>
        <v>0</v>
      </c>
      <c r="BD187" s="182">
        <f>IF(LinkRpt!H$4=LinkRpt!H$2,VLOOKUP(LinkRpt!$A183,Rpt,LinkRpt!H$2+1),"")</f>
        <v>0</v>
      </c>
      <c r="BE187" s="182" t="str">
        <f>IF(LinkRpt!I$4=LinkRpt!I$2,VLOOKUP(LinkRpt!$A183,Rpt,LinkRpt!I$2+1),"")</f>
        <v/>
      </c>
      <c r="BF187" s="182" t="str">
        <f>IF(LinkRpt!J$4=LinkRpt!J$2,VLOOKUP(LinkRpt!$A183,Rpt,LinkRpt!J$2+1),"")</f>
        <v/>
      </c>
      <c r="BG187" s="182" t="str">
        <f>IF(LinkRpt!K$4=LinkRpt!K$2,VLOOKUP(LinkRpt!$A183,Rpt,LinkRpt!K$2+1),"")</f>
        <v/>
      </c>
      <c r="BH187" s="182" t="str">
        <f>IF(LinkRpt!L$4=LinkRpt!L$2,VLOOKUP(LinkRpt!$A183,Rpt,LinkRpt!L$2+1),"")</f>
        <v/>
      </c>
      <c r="BI187" s="182" t="str">
        <f>IF(LinkRpt!M$4=LinkRpt!M$2,VLOOKUP(LinkRpt!$A183,Rpt,LinkRpt!M$2+1),"")</f>
        <v/>
      </c>
      <c r="BJ187" s="182" t="str">
        <f>IF(LinkRpt!N$4=LinkRpt!N$2,VLOOKUP(LinkRpt!$A183,Rpt,LinkRpt!N$2+1),"")</f>
        <v/>
      </c>
      <c r="BK187" s="182" t="str">
        <f>IF(LinkRpt!O$4=LinkRpt!O$2,VLOOKUP(LinkRpt!$A183,Rpt,LinkRpt!O$2+1),"")</f>
        <v/>
      </c>
      <c r="BL187" s="182" t="str">
        <f>IF(LinkRpt!P$4=LinkRpt!P$2,VLOOKUP(LinkRpt!$A183,Rpt,LinkRpt!P$2+1),"")</f>
        <v/>
      </c>
      <c r="BM187" s="182" t="str">
        <f>IF(LinkRpt!Q$4=LinkRpt!Q$2,VLOOKUP(LinkRpt!$A183,Rpt,LinkRpt!Q$2+1),"")</f>
        <v/>
      </c>
      <c r="BN187" s="182" t="str">
        <f>IF(LinkRpt!R$4=LinkRpt!R$2,VLOOKUP(LinkRpt!$A183,Rpt,LinkRpt!R$2+1),"")</f>
        <v/>
      </c>
      <c r="BO187" s="182" t="str">
        <f>IF(LinkRpt!S$4=LinkRpt!S$2,VLOOKUP(LinkRpt!$A183,Rpt,LinkRpt!S$2+1),"")</f>
        <v/>
      </c>
      <c r="BP187" s="182" t="str">
        <f>IF(LinkRpt!T$4=LinkRpt!T$2,VLOOKUP(LinkRpt!$A183,Rpt,LinkRpt!T$2+1),"")</f>
        <v/>
      </c>
      <c r="BQ187" s="182" t="str">
        <f>IF(LinkRpt!U$4=LinkRpt!U$2,VLOOKUP(LinkRpt!$A183,Rpt,LinkRpt!U$2+1),"")</f>
        <v/>
      </c>
      <c r="BR187" s="182" t="str">
        <f>IF(LinkRpt!V$4=LinkRpt!V$2,VLOOKUP(LinkRpt!$A183,Rpt,LinkRpt!V$2+1),"")</f>
        <v/>
      </c>
      <c r="BS187" s="182" t="str">
        <f>IF(LinkRpt!W$4=LinkRpt!W$2,VLOOKUP(LinkRpt!$A183,Rpt,LinkRpt!W$2+1),"")</f>
        <v/>
      </c>
      <c r="BT187" s="182" t="str">
        <f>IF(LinkRpt!X$4=LinkRpt!X$2,VLOOKUP(LinkRpt!$A183,Rpt,LinkRpt!X$2+1),"")</f>
        <v/>
      </c>
      <c r="BU187" s="182" t="str">
        <f>IF(LinkRpt!Y$4=LinkRpt!Y$2,VLOOKUP(LinkRpt!$A183,Rpt,LinkRpt!Y$2+1),"")</f>
        <v/>
      </c>
      <c r="BV187" s="182" t="str">
        <f>IF(LinkRpt!Z$4=LinkRpt!Z$2,VLOOKUP(LinkRpt!$A183,Rpt,LinkRpt!Z$2+1),"")</f>
        <v/>
      </c>
      <c r="BW187" s="182" t="str">
        <f>IF(LinkRpt!AA$4=LinkRpt!AA$2,VLOOKUP(LinkRpt!$A183,Rpt,LinkRpt!AA$2+1),"")</f>
        <v/>
      </c>
      <c r="BX187" s="182" t="str">
        <f>IF(LinkRpt!AB$4=LinkRpt!AB$2,VLOOKUP(LinkRpt!$A183,Rpt,LinkRpt!AB$2+1),"")</f>
        <v/>
      </c>
      <c r="BY187" s="182" t="str">
        <f>IF(LinkRpt!AC$4=LinkRpt!AC$2,VLOOKUP(LinkRpt!$A183,Rpt,LinkRpt!AC$2+1),"")</f>
        <v/>
      </c>
      <c r="BZ187" s="182" t="str">
        <f>IF(LinkRpt!AD$4=LinkRpt!AD$2,VLOOKUP(LinkRpt!$A183,Rpt,LinkRpt!AD$2+1),"")</f>
        <v/>
      </c>
      <c r="CA187" s="182" t="str">
        <f>IF(LinkRpt!AE$4=LinkRpt!AE$2,VLOOKUP(LinkRpt!$A183,Rpt,LinkRpt!AE$2+1),"")</f>
        <v/>
      </c>
      <c r="CB187" s="182">
        <f t="shared" si="23"/>
        <v>50220</v>
      </c>
      <c r="CC187" s="15">
        <v>1500</v>
      </c>
      <c r="CD187" s="16">
        <v>1500</v>
      </c>
      <c r="CE187" s="15">
        <v>1000</v>
      </c>
      <c r="CF187" s="16">
        <v>1000</v>
      </c>
      <c r="CG187" s="15">
        <v>5000</v>
      </c>
      <c r="CH187" s="16">
        <v>5000</v>
      </c>
      <c r="CI187" s="15">
        <v>8000</v>
      </c>
      <c r="CJ187" s="16"/>
      <c r="CK187" s="15"/>
      <c r="CL187" s="16"/>
      <c r="CM187" s="18">
        <v>4340</v>
      </c>
      <c r="CN187" s="16">
        <v>4620</v>
      </c>
      <c r="CO187" s="18">
        <v>4340</v>
      </c>
      <c r="CP187" s="16">
        <v>12620</v>
      </c>
      <c r="CQ187" s="18">
        <v>4340</v>
      </c>
      <c r="CR187" s="16">
        <v>3780</v>
      </c>
      <c r="CS187" s="18">
        <v>4340</v>
      </c>
      <c r="CT187" s="16">
        <v>4340</v>
      </c>
      <c r="CU187" s="18">
        <v>4340</v>
      </c>
      <c r="CV187" s="16">
        <v>4340</v>
      </c>
      <c r="CW187" s="18">
        <v>4340</v>
      </c>
      <c r="CX187" s="16">
        <v>4340</v>
      </c>
      <c r="CY187" s="18">
        <v>4340</v>
      </c>
      <c r="CZ187" s="16">
        <v>4340</v>
      </c>
      <c r="DA187" s="18">
        <v>4340</v>
      </c>
      <c r="DB187" s="16">
        <v>4340</v>
      </c>
      <c r="DC187" s="18">
        <v>4340</v>
      </c>
      <c r="DD187" s="16"/>
      <c r="DE187" s="85"/>
      <c r="DF187" s="16"/>
      <c r="DG187" s="85"/>
      <c r="DH187" s="16"/>
      <c r="DI187" s="85"/>
      <c r="DJ187" s="16"/>
      <c r="DK187" s="82"/>
      <c r="DL187" s="85"/>
      <c r="DM187" s="16"/>
      <c r="DN187" s="85"/>
      <c r="DO187" s="16"/>
      <c r="DP187" s="85"/>
      <c r="DQ187" s="16"/>
      <c r="DR187" s="85"/>
      <c r="DS187" s="16"/>
      <c r="DT187" s="85"/>
      <c r="DU187" s="16"/>
      <c r="DV187" s="85"/>
      <c r="DW187" s="16"/>
      <c r="DX187" s="85"/>
      <c r="DY187" s="16"/>
      <c r="DZ187" s="85"/>
      <c r="EA187" s="16"/>
      <c r="EB187" s="85"/>
      <c r="EC187" s="16"/>
      <c r="ED187" s="85"/>
      <c r="EE187" s="16"/>
      <c r="EF187" s="85"/>
      <c r="EG187" s="16"/>
      <c r="EH187" s="17"/>
      <c r="EI187" s="16"/>
      <c r="EJ187" s="19"/>
      <c r="EK187" s="17"/>
      <c r="EL187" s="16"/>
      <c r="EM187" s="17"/>
      <c r="EN187" s="16"/>
      <c r="EO187" s="17"/>
      <c r="EP187" s="16"/>
      <c r="EQ187" s="17"/>
      <c r="ER187" s="16"/>
      <c r="ES187" s="17"/>
      <c r="ET187" s="16"/>
      <c r="EU187" s="17"/>
      <c r="EV187" s="16"/>
      <c r="EW187" s="15"/>
      <c r="EX187" s="16"/>
      <c r="EY187" s="15"/>
      <c r="EZ187" s="16"/>
      <c r="FA187" s="15"/>
      <c r="FB187" s="16"/>
      <c r="FC187" s="15"/>
      <c r="FD187" s="16"/>
      <c r="FE187" s="15"/>
      <c r="FF187" s="16"/>
      <c r="FG187" s="15"/>
      <c r="FH187" s="16"/>
      <c r="FI187" s="20">
        <f t="shared" si="19"/>
        <v>54560</v>
      </c>
      <c r="FJ187" s="20">
        <f t="shared" si="20"/>
        <v>50220</v>
      </c>
      <c r="FK187" s="21">
        <f t="shared" si="21"/>
        <v>4340</v>
      </c>
      <c r="FL187" s="1" t="str">
        <f t="shared" si="24"/>
        <v/>
      </c>
    </row>
    <row r="188" spans="1:168" ht="25.5" customHeight="1">
      <c r="A188" s="239">
        <v>2200180</v>
      </c>
      <c r="B188" s="35" t="s">
        <v>860</v>
      </c>
      <c r="C188" s="239" t="s">
        <v>861</v>
      </c>
      <c r="D188" s="9" t="s">
        <v>1414</v>
      </c>
      <c r="E188" s="9" t="s">
        <v>1411</v>
      </c>
      <c r="F188" s="83" t="s">
        <v>862</v>
      </c>
      <c r="G188" s="145"/>
      <c r="H188" s="24"/>
      <c r="I188" s="318"/>
      <c r="J188" s="24"/>
      <c r="K188" s="62">
        <v>6600</v>
      </c>
      <c r="L188" s="24" t="s">
        <v>1564</v>
      </c>
      <c r="M188" s="246">
        <f t="shared" si="17"/>
        <v>57080</v>
      </c>
      <c r="N188" s="14">
        <f t="shared" si="22"/>
        <v>18480</v>
      </c>
      <c r="O188" s="15">
        <v>1500</v>
      </c>
      <c r="P188" s="15">
        <v>1000</v>
      </c>
      <c r="Q188" s="15">
        <v>5000</v>
      </c>
      <c r="R188" s="15">
        <v>8000</v>
      </c>
      <c r="S188" s="182"/>
      <c r="T188" s="16">
        <v>1500</v>
      </c>
      <c r="U188" s="16">
        <v>1000</v>
      </c>
      <c r="V188" s="16">
        <v>5000</v>
      </c>
      <c r="W188" s="16">
        <v>0</v>
      </c>
      <c r="X188" s="182"/>
      <c r="Y188" s="16">
        <f>IF(($CB188-SUM($T188:X188))&gt;=$K188*0.7,$K188*0.7,($CB188-SUM($T188:X188)))</f>
        <v>4620</v>
      </c>
      <c r="Z188" s="16">
        <f>IF(($CB188-SUM($T188:Y188))&gt;=$K188*0.7,$K188*0.7,($CB188-SUM($T188:Y188)))</f>
        <v>4620</v>
      </c>
      <c r="AA188" s="16">
        <f>IF(($CB188-SUM($T188:Z188))&gt;=$K188*0.7,$K188*0.7,($CB188-SUM($T188:Z188)))</f>
        <v>4620</v>
      </c>
      <c r="AB188" s="16">
        <f>IF(($CB188-SUM($T188:AA188))&gt;=$K188*0.7,$K188*0.7,($CB188-SUM($T188:AA188)))</f>
        <v>4620</v>
      </c>
      <c r="AC188" s="16">
        <f>IF(($CB188-SUM($T188:AB188))&gt;=$K188*0.7,$K188*0.7,($CB188-SUM($T188:AB188)))</f>
        <v>4620</v>
      </c>
      <c r="AD188" s="16">
        <f>IF(($CB188-SUM($T188:AC188))&gt;=$K188*0.7,$K188*0.7,($CB188-SUM($T188:AC188)))</f>
        <v>4620</v>
      </c>
      <c r="AE188" s="16">
        <f>IF(($CB188-SUM($T188:AD188))&gt;=$K188*0.7,$K188*0.7,($CB188-SUM($T188:AD188)))</f>
        <v>3380</v>
      </c>
      <c r="AF188" s="16">
        <f>IF(($CB188-SUM($T188:AE188))&gt;=$K188*0.7,$K188*0.7,($CB188-SUM($T188:AE188)))</f>
        <v>0</v>
      </c>
      <c r="AG188" s="16">
        <f>IF(($CB188-SUM($T188:AF188))&gt;=$K188*0.7,$K188*0.7,($CB188-SUM($T188:AF188)))</f>
        <v>0</v>
      </c>
      <c r="AH188" s="16">
        <f>IF(($CB188-SUM($T188:AG188))&gt;=$K188*0.7,$K188*0.7,($CB188-SUM($T188:AG188)))</f>
        <v>0</v>
      </c>
      <c r="AI188" s="16">
        <f>IF(($CB188-SUM($T188:AH188))&gt;=$K188*0.7,$K188*0.7,($CB188-SUM($T188:AH188)))</f>
        <v>0</v>
      </c>
      <c r="AJ188" s="16">
        <f>IF(($CB188-SUM($T188:AI188))&gt;=$K188*0.7,$K188*0.7,($CB188-SUM($T188:AI188)))</f>
        <v>0</v>
      </c>
      <c r="AK188" s="16">
        <f>IF(($CB188-SUM($T188:AJ188))&gt;=$K188*0.7,$K188*0.7,($CB188-SUM($T188:AJ188)))</f>
        <v>0</v>
      </c>
      <c r="AL188" s="16">
        <f>IF(($CB188-SUM($T188:AK188))&gt;=$K188*0.7,$K188*0.7,($CB188-SUM($T188:AK188)))</f>
        <v>0</v>
      </c>
      <c r="AM188" s="16">
        <f>IF(($CB188-SUM($T188:AL188))&gt;=$K188*0.7,$K188*0.7,($CB188-SUM($T188:AL188)))</f>
        <v>0</v>
      </c>
      <c r="AN188" s="16">
        <f>IF(($CB188-SUM($T188:AM188))&gt;=$K188*0.7,$K188*0.7,($CB188-SUM($T188:AM188)))</f>
        <v>0</v>
      </c>
      <c r="AO188" s="16">
        <f>IF(($CB188-SUM($T188:AN188))&gt;=$K188*0.7,$K188*0.7,($CB188-SUM($T188:AN188)))</f>
        <v>0</v>
      </c>
      <c r="AP188" s="16">
        <f>IF(($CB188-SUM($T188:AO188))&gt;=$K188*0.7,$K188*0.7,($CB188-SUM($T188:AO188)))</f>
        <v>0</v>
      </c>
      <c r="AQ188" s="16">
        <f>IF(($CB188-SUM($T188:AP188))&gt;=$K188*0.7,$K188*0.7,($CB188-SUM($T188:AP188)))</f>
        <v>0</v>
      </c>
      <c r="AR188" s="16">
        <f>IF(($CB188-SUM($T188:AQ188))&gt;=$K188*0.7,$K188*0.7,($CB188-SUM($T188:AQ188)))</f>
        <v>0</v>
      </c>
      <c r="AS188" s="16">
        <f>IF(($CB188-SUM($T188:AR188))&gt;=$K188*0.7,$K188*0.7,($CB188-SUM($T188:AR188)))</f>
        <v>0</v>
      </c>
      <c r="AT188" s="16">
        <f>IF(($CB188-SUM($T188:AS188))&gt;=$K188*0.7,$K188*0.7,($CB188-SUM($T188:AS188)))</f>
        <v>0</v>
      </c>
      <c r="AU188" s="16">
        <f>IF(($CB188-SUM($T188:AT188))&gt;=$K188*0.7,$K188*0.7,($CB188-SUM($T188:AT188)))</f>
        <v>0</v>
      </c>
      <c r="AV188" s="16">
        <f>IF(($CB188-SUM($T188:AU188))&gt;=$K188*0.7,$K188*0.7,($CB188-SUM($T188:AU188)))</f>
        <v>0</v>
      </c>
      <c r="AW188" s="182">
        <f t="shared" si="18"/>
        <v>38600</v>
      </c>
      <c r="AX188" s="182">
        <f>IF(LinkRpt!B$4=LinkRpt!B$2,VLOOKUP(LinkRpt!$A184,Rpt,LinkRpt!B$2+1),"")</f>
        <v>38600</v>
      </c>
      <c r="AY188" s="182">
        <f>IF(LinkRpt!C$4=LinkRpt!C$2,VLOOKUP(LinkRpt!$A184,Rpt,LinkRpt!C$2+1),"")</f>
        <v>0</v>
      </c>
      <c r="AZ188" s="182">
        <f>IF(LinkRpt!D$4=LinkRpt!D$2,VLOOKUP(LinkRpt!$A184,Rpt,LinkRpt!D$2+1),"")</f>
        <v>0</v>
      </c>
      <c r="BA188" s="182" t="str">
        <f>IF(LinkRpt!E$4=LinkRpt!E$2,VLOOKUP(LinkRpt!$A184,Rpt,LinkRpt!E$2+1),"")</f>
        <v/>
      </c>
      <c r="BB188" s="182">
        <f>IF(LinkRpt!F$4=LinkRpt!F$2,VLOOKUP(LinkRpt!$A184,Rpt,LinkRpt!F$2+1),"")</f>
        <v>0</v>
      </c>
      <c r="BC188" s="182">
        <f>IF(LinkRpt!G$4=LinkRpt!G$2,VLOOKUP(LinkRpt!$A184,Rpt,LinkRpt!G$2+1),"")</f>
        <v>0</v>
      </c>
      <c r="BD188" s="182">
        <f>IF(LinkRpt!H$4=LinkRpt!H$2,VLOOKUP(LinkRpt!$A184,Rpt,LinkRpt!H$2+1),"")</f>
        <v>0</v>
      </c>
      <c r="BE188" s="182" t="str">
        <f>IF(LinkRpt!I$4=LinkRpt!I$2,VLOOKUP(LinkRpt!$A184,Rpt,LinkRpt!I$2+1),"")</f>
        <v/>
      </c>
      <c r="BF188" s="182" t="str">
        <f>IF(LinkRpt!J$4=LinkRpt!J$2,VLOOKUP(LinkRpt!$A184,Rpt,LinkRpt!J$2+1),"")</f>
        <v/>
      </c>
      <c r="BG188" s="182" t="str">
        <f>IF(LinkRpt!K$4=LinkRpt!K$2,VLOOKUP(LinkRpt!$A184,Rpt,LinkRpt!K$2+1),"")</f>
        <v/>
      </c>
      <c r="BH188" s="182" t="str">
        <f>IF(LinkRpt!L$4=LinkRpt!L$2,VLOOKUP(LinkRpt!$A184,Rpt,LinkRpt!L$2+1),"")</f>
        <v/>
      </c>
      <c r="BI188" s="182" t="str">
        <f>IF(LinkRpt!M$4=LinkRpt!M$2,VLOOKUP(LinkRpt!$A184,Rpt,LinkRpt!M$2+1),"")</f>
        <v/>
      </c>
      <c r="BJ188" s="182" t="str">
        <f>IF(LinkRpt!N$4=LinkRpt!N$2,VLOOKUP(LinkRpt!$A184,Rpt,LinkRpt!N$2+1),"")</f>
        <v/>
      </c>
      <c r="BK188" s="182" t="str">
        <f>IF(LinkRpt!O$4=LinkRpt!O$2,VLOOKUP(LinkRpt!$A184,Rpt,LinkRpt!O$2+1),"")</f>
        <v/>
      </c>
      <c r="BL188" s="182" t="str">
        <f>IF(LinkRpt!P$4=LinkRpt!P$2,VLOOKUP(LinkRpt!$A184,Rpt,LinkRpt!P$2+1),"")</f>
        <v/>
      </c>
      <c r="BM188" s="182" t="str">
        <f>IF(LinkRpt!Q$4=LinkRpt!Q$2,VLOOKUP(LinkRpt!$A184,Rpt,LinkRpt!Q$2+1),"")</f>
        <v/>
      </c>
      <c r="BN188" s="182" t="str">
        <f>IF(LinkRpt!R$4=LinkRpt!R$2,VLOOKUP(LinkRpt!$A184,Rpt,LinkRpt!R$2+1),"")</f>
        <v/>
      </c>
      <c r="BO188" s="182" t="str">
        <f>IF(LinkRpt!S$4=LinkRpt!S$2,VLOOKUP(LinkRpt!$A184,Rpt,LinkRpt!S$2+1),"")</f>
        <v/>
      </c>
      <c r="BP188" s="182" t="str">
        <f>IF(LinkRpt!T$4=LinkRpt!T$2,VLOOKUP(LinkRpt!$A184,Rpt,LinkRpt!T$2+1),"")</f>
        <v/>
      </c>
      <c r="BQ188" s="182" t="str">
        <f>IF(LinkRpt!U$4=LinkRpt!U$2,VLOOKUP(LinkRpt!$A184,Rpt,LinkRpt!U$2+1),"")</f>
        <v/>
      </c>
      <c r="BR188" s="182" t="str">
        <f>IF(LinkRpt!V$4=LinkRpt!V$2,VLOOKUP(LinkRpt!$A184,Rpt,LinkRpt!V$2+1),"")</f>
        <v/>
      </c>
      <c r="BS188" s="182" t="str">
        <f>IF(LinkRpt!W$4=LinkRpt!W$2,VLOOKUP(LinkRpt!$A184,Rpt,LinkRpt!W$2+1),"")</f>
        <v/>
      </c>
      <c r="BT188" s="182" t="str">
        <f>IF(LinkRpt!X$4=LinkRpt!X$2,VLOOKUP(LinkRpt!$A184,Rpt,LinkRpt!X$2+1),"")</f>
        <v/>
      </c>
      <c r="BU188" s="182" t="str">
        <f>IF(LinkRpt!Y$4=LinkRpt!Y$2,VLOOKUP(LinkRpt!$A184,Rpt,LinkRpt!Y$2+1),"")</f>
        <v/>
      </c>
      <c r="BV188" s="182" t="str">
        <f>IF(LinkRpt!Z$4=LinkRpt!Z$2,VLOOKUP(LinkRpt!$A184,Rpt,LinkRpt!Z$2+1),"")</f>
        <v/>
      </c>
      <c r="BW188" s="182" t="str">
        <f>IF(LinkRpt!AA$4=LinkRpt!AA$2,VLOOKUP(LinkRpt!$A184,Rpt,LinkRpt!AA$2+1),"")</f>
        <v/>
      </c>
      <c r="BX188" s="182" t="str">
        <f>IF(LinkRpt!AB$4=LinkRpt!AB$2,VLOOKUP(LinkRpt!$A184,Rpt,LinkRpt!AB$2+1),"")</f>
        <v/>
      </c>
      <c r="BY188" s="182" t="str">
        <f>IF(LinkRpt!AC$4=LinkRpt!AC$2,VLOOKUP(LinkRpt!$A184,Rpt,LinkRpt!AC$2+1),"")</f>
        <v/>
      </c>
      <c r="BZ188" s="182" t="str">
        <f>IF(LinkRpt!AD$4=LinkRpt!AD$2,VLOOKUP(LinkRpt!$A184,Rpt,LinkRpt!AD$2+1),"")</f>
        <v/>
      </c>
      <c r="CA188" s="182" t="str">
        <f>IF(LinkRpt!AE$4=LinkRpt!AE$2,VLOOKUP(LinkRpt!$A184,Rpt,LinkRpt!AE$2+1),"")</f>
        <v/>
      </c>
      <c r="CB188" s="182">
        <f t="shared" si="23"/>
        <v>38600</v>
      </c>
      <c r="CC188" s="15">
        <v>1500</v>
      </c>
      <c r="CD188" s="16">
        <v>1500</v>
      </c>
      <c r="CE188" s="15">
        <v>1000</v>
      </c>
      <c r="CF188" s="16">
        <v>1000</v>
      </c>
      <c r="CG188" s="15">
        <v>5000</v>
      </c>
      <c r="CH188" s="16">
        <v>5000</v>
      </c>
      <c r="CI188" s="15">
        <v>8000</v>
      </c>
      <c r="CJ188" s="16">
        <v>0</v>
      </c>
      <c r="CK188" s="15"/>
      <c r="CL188" s="16"/>
      <c r="CM188" s="18">
        <v>4620</v>
      </c>
      <c r="CN188" s="16">
        <v>0</v>
      </c>
      <c r="CO188" s="18">
        <v>4620</v>
      </c>
      <c r="CP188" s="16">
        <v>0</v>
      </c>
      <c r="CQ188" s="18">
        <v>4620</v>
      </c>
      <c r="CR188" s="16"/>
      <c r="CS188" s="18">
        <v>4620</v>
      </c>
      <c r="CT188" s="16">
        <v>17240</v>
      </c>
      <c r="CU188" s="18">
        <v>4620</v>
      </c>
      <c r="CV188" s="16"/>
      <c r="CW188" s="18">
        <v>4620</v>
      </c>
      <c r="CX188" s="16"/>
      <c r="CY188" s="18">
        <v>4620</v>
      </c>
      <c r="CZ188" s="16"/>
      <c r="DA188" s="18">
        <v>4620</v>
      </c>
      <c r="DB188" s="16"/>
      <c r="DC188" s="18">
        <v>4620</v>
      </c>
      <c r="DD188" s="16">
        <v>13860</v>
      </c>
      <c r="DE188" s="85"/>
      <c r="DF188" s="16"/>
      <c r="DG188" s="85"/>
      <c r="DH188" s="16"/>
      <c r="DI188" s="85"/>
      <c r="DJ188" s="16"/>
      <c r="DK188" s="82"/>
      <c r="DL188" s="85"/>
      <c r="DM188" s="16"/>
      <c r="DN188" s="85"/>
      <c r="DO188" s="16"/>
      <c r="DP188" s="85"/>
      <c r="DQ188" s="16"/>
      <c r="DR188" s="85"/>
      <c r="DS188" s="16"/>
      <c r="DT188" s="85"/>
      <c r="DU188" s="16"/>
      <c r="DV188" s="85"/>
      <c r="DW188" s="16"/>
      <c r="DX188" s="85"/>
      <c r="DY188" s="16"/>
      <c r="DZ188" s="85"/>
      <c r="EA188" s="16"/>
      <c r="EB188" s="85"/>
      <c r="EC188" s="16"/>
      <c r="ED188" s="85"/>
      <c r="EE188" s="16"/>
      <c r="EF188" s="85"/>
      <c r="EG188" s="16"/>
      <c r="EH188" s="17"/>
      <c r="EI188" s="16"/>
      <c r="EJ188" s="19"/>
      <c r="EK188" s="17"/>
      <c r="EL188" s="16"/>
      <c r="EM188" s="17"/>
      <c r="EN188" s="16"/>
      <c r="EO188" s="17"/>
      <c r="EP188" s="16"/>
      <c r="EQ188" s="17"/>
      <c r="ER188" s="16"/>
      <c r="ES188" s="17"/>
      <c r="ET188" s="16"/>
      <c r="EU188" s="17"/>
      <c r="EV188" s="16"/>
      <c r="EW188" s="15"/>
      <c r="EX188" s="16"/>
      <c r="EY188" s="15"/>
      <c r="EZ188" s="16"/>
      <c r="FA188" s="15"/>
      <c r="FB188" s="16"/>
      <c r="FC188" s="15"/>
      <c r="FD188" s="16"/>
      <c r="FE188" s="15"/>
      <c r="FF188" s="16"/>
      <c r="FG188" s="15"/>
      <c r="FH188" s="16"/>
      <c r="FI188" s="20">
        <f t="shared" si="19"/>
        <v>57080</v>
      </c>
      <c r="FJ188" s="20">
        <f t="shared" si="20"/>
        <v>38600</v>
      </c>
      <c r="FK188" s="21">
        <f t="shared" si="21"/>
        <v>18480</v>
      </c>
      <c r="FL188" s="1" t="str">
        <f t="shared" si="24"/>
        <v/>
      </c>
    </row>
    <row r="189" spans="1:168" ht="25.5" customHeight="1">
      <c r="A189" s="239">
        <v>2200181</v>
      </c>
      <c r="B189" s="35" t="s">
        <v>863</v>
      </c>
      <c r="C189" s="239" t="s">
        <v>864</v>
      </c>
      <c r="D189" s="9" t="s">
        <v>1414</v>
      </c>
      <c r="E189" s="9" t="s">
        <v>1411</v>
      </c>
      <c r="F189" s="83" t="s">
        <v>865</v>
      </c>
      <c r="G189" s="149" t="s">
        <v>383</v>
      </c>
      <c r="H189" s="158" t="s">
        <v>1417</v>
      </c>
      <c r="I189" s="318"/>
      <c r="J189" s="158"/>
      <c r="K189" s="62">
        <v>6200</v>
      </c>
      <c r="L189" s="158" t="s">
        <v>1564</v>
      </c>
      <c r="M189" s="246">
        <f t="shared" si="17"/>
        <v>54560</v>
      </c>
      <c r="N189" s="14">
        <f t="shared" si="22"/>
        <v>0</v>
      </c>
      <c r="O189" s="15">
        <v>1500</v>
      </c>
      <c r="P189" s="15">
        <v>1000</v>
      </c>
      <c r="Q189" s="15">
        <v>5000</v>
      </c>
      <c r="R189" s="15">
        <v>8000</v>
      </c>
      <c r="S189" s="182"/>
      <c r="T189" s="16">
        <v>1500</v>
      </c>
      <c r="U189" s="16">
        <v>1000</v>
      </c>
      <c r="V189" s="16">
        <v>5000</v>
      </c>
      <c r="W189" s="16">
        <v>0</v>
      </c>
      <c r="X189" s="182"/>
      <c r="Y189" s="16">
        <f>IF(($CB189-SUM($T189:X189))&gt;=$K189*0.7,$K189*0.7,($CB189-SUM($T189:X189)))</f>
        <v>4340</v>
      </c>
      <c r="Z189" s="16">
        <f>IF(($CB189-SUM($T189:Y189))&gt;=$K189*0.7,$K189*0.7,($CB189-SUM($T189:Y189)))</f>
        <v>4340</v>
      </c>
      <c r="AA189" s="16">
        <f>IF(($CB189-SUM($T189:Z189))&gt;=$K189*0.7,$K189*0.7,($CB189-SUM($T189:Z189)))</f>
        <v>4340</v>
      </c>
      <c r="AB189" s="16">
        <f>IF(($CB189-SUM($T189:AA189))&gt;=$K189*0.7,$K189*0.7,($CB189-SUM($T189:AA189)))</f>
        <v>4340</v>
      </c>
      <c r="AC189" s="16">
        <f>IF(($CB189-SUM($T189:AB189))&gt;=$K189*0.7,$K189*0.7,($CB189-SUM($T189:AB189)))</f>
        <v>4340</v>
      </c>
      <c r="AD189" s="16">
        <f>IF(($CB189-SUM($T189:AC189))&gt;=$K189*0.7,$K189*0.7,($CB189-SUM($T189:AC189)))</f>
        <v>4340</v>
      </c>
      <c r="AE189" s="16">
        <f>IF(($CB189-SUM($T189:AD189))&gt;=$K189*0.7,$K189*0.7,($CB189-SUM($T189:AD189)))</f>
        <v>4340</v>
      </c>
      <c r="AF189" s="16">
        <f>IF(($CB189-SUM($T189:AE189))&gt;=$K189*0.7,$K189*0.7,($CB189-SUM($T189:AE189)))</f>
        <v>4340</v>
      </c>
      <c r="AG189" s="16">
        <f>IF(($CB189-SUM($T189:AF189))&gt;=$K189*0.7,$K189*0.7,($CB189-SUM($T189:AF189)))</f>
        <v>4340</v>
      </c>
      <c r="AH189" s="16">
        <f>IF(($CB189-SUM($T189:AG189))&gt;=$K189*0.7,$K189*0.7,($CB189-SUM($T189:AG189)))</f>
        <v>4340</v>
      </c>
      <c r="AI189" s="16">
        <f>IF(($CB189-SUM($T189:AH189))&gt;=$K189*0.7,$K189*0.7,($CB189-SUM($T189:AH189)))</f>
        <v>3660</v>
      </c>
      <c r="AJ189" s="16">
        <f>IF(($CB189-SUM($T189:AI189))&gt;=$K189*0.7,$K189*0.7,($CB189-SUM($T189:AI189)))</f>
        <v>0</v>
      </c>
      <c r="AK189" s="16">
        <f>IF(($CB189-SUM($T189:AJ189))&gt;=$K189*0.7,$K189*0.7,($CB189-SUM($T189:AJ189)))</f>
        <v>0</v>
      </c>
      <c r="AL189" s="16">
        <f>IF(($CB189-SUM($T189:AK189))&gt;=$K189*0.7,$K189*0.7,($CB189-SUM($T189:AK189)))</f>
        <v>0</v>
      </c>
      <c r="AM189" s="16">
        <f>IF(($CB189-SUM($T189:AL189))&gt;=$K189*0.7,$K189*0.7,($CB189-SUM($T189:AL189)))</f>
        <v>0</v>
      </c>
      <c r="AN189" s="16">
        <f>IF(($CB189-SUM($T189:AM189))&gt;=$K189*0.7,$K189*0.7,($CB189-SUM($T189:AM189)))</f>
        <v>0</v>
      </c>
      <c r="AO189" s="16">
        <f>IF(($CB189-SUM($T189:AN189))&gt;=$K189*0.7,$K189*0.7,($CB189-SUM($T189:AN189)))</f>
        <v>0</v>
      </c>
      <c r="AP189" s="16">
        <f>IF(($CB189-SUM($T189:AO189))&gt;=$K189*0.7,$K189*0.7,($CB189-SUM($T189:AO189)))</f>
        <v>0</v>
      </c>
      <c r="AQ189" s="16">
        <f>IF(($CB189-SUM($T189:AP189))&gt;=$K189*0.7,$K189*0.7,($CB189-SUM($T189:AP189)))</f>
        <v>0</v>
      </c>
      <c r="AR189" s="16">
        <f>IF(($CB189-SUM($T189:AQ189))&gt;=$K189*0.7,$K189*0.7,($CB189-SUM($T189:AQ189)))</f>
        <v>0</v>
      </c>
      <c r="AS189" s="16">
        <f>IF(($CB189-SUM($T189:AR189))&gt;=$K189*0.7,$K189*0.7,($CB189-SUM($T189:AR189)))</f>
        <v>0</v>
      </c>
      <c r="AT189" s="16">
        <f>IF(($CB189-SUM($T189:AS189))&gt;=$K189*0.7,$K189*0.7,($CB189-SUM($T189:AS189)))</f>
        <v>0</v>
      </c>
      <c r="AU189" s="16">
        <f>IF(($CB189-SUM($T189:AT189))&gt;=$K189*0.7,$K189*0.7,($CB189-SUM($T189:AT189)))</f>
        <v>0</v>
      </c>
      <c r="AV189" s="16">
        <f>IF(($CB189-SUM($T189:AU189))&gt;=$K189*0.7,$K189*0.7,($CB189-SUM($T189:AU189)))</f>
        <v>0</v>
      </c>
      <c r="AW189" s="182">
        <f t="shared" si="18"/>
        <v>54560</v>
      </c>
      <c r="AX189" s="182">
        <f>IF(LinkRpt!B$4=LinkRpt!B$2,VLOOKUP(LinkRpt!$A185,Rpt,LinkRpt!B$2+1),"")</f>
        <v>54560</v>
      </c>
      <c r="AY189" s="182">
        <f>IF(LinkRpt!C$4=LinkRpt!C$2,VLOOKUP(LinkRpt!$A185,Rpt,LinkRpt!C$2+1),"")</f>
        <v>0</v>
      </c>
      <c r="AZ189" s="182">
        <f>IF(LinkRpt!D$4=LinkRpt!D$2,VLOOKUP(LinkRpt!$A185,Rpt,LinkRpt!D$2+1),"")</f>
        <v>0</v>
      </c>
      <c r="BA189" s="182" t="str">
        <f>IF(LinkRpt!E$4=LinkRpt!E$2,VLOOKUP(LinkRpt!$A185,Rpt,LinkRpt!E$2+1),"")</f>
        <v/>
      </c>
      <c r="BB189" s="182">
        <f>IF(LinkRpt!F$4=LinkRpt!F$2,VLOOKUP(LinkRpt!$A185,Rpt,LinkRpt!F$2+1),"")</f>
        <v>0</v>
      </c>
      <c r="BC189" s="182">
        <f>IF(LinkRpt!G$4=LinkRpt!G$2,VLOOKUP(LinkRpt!$A185,Rpt,LinkRpt!G$2+1),"")</f>
        <v>0</v>
      </c>
      <c r="BD189" s="182">
        <f>IF(LinkRpt!H$4=LinkRpt!H$2,VLOOKUP(LinkRpt!$A185,Rpt,LinkRpt!H$2+1),"")</f>
        <v>0</v>
      </c>
      <c r="BE189" s="182" t="str">
        <f>IF(LinkRpt!I$4=LinkRpt!I$2,VLOOKUP(LinkRpt!$A185,Rpt,LinkRpt!I$2+1),"")</f>
        <v/>
      </c>
      <c r="BF189" s="182" t="str">
        <f>IF(LinkRpt!J$4=LinkRpt!J$2,VLOOKUP(LinkRpt!$A185,Rpt,LinkRpt!J$2+1),"")</f>
        <v/>
      </c>
      <c r="BG189" s="182" t="str">
        <f>IF(LinkRpt!K$4=LinkRpt!K$2,VLOOKUP(LinkRpt!$A185,Rpt,LinkRpt!K$2+1),"")</f>
        <v/>
      </c>
      <c r="BH189" s="182" t="str">
        <f>IF(LinkRpt!L$4=LinkRpt!L$2,VLOOKUP(LinkRpt!$A185,Rpt,LinkRpt!L$2+1),"")</f>
        <v/>
      </c>
      <c r="BI189" s="182" t="str">
        <f>IF(LinkRpt!M$4=LinkRpt!M$2,VLOOKUP(LinkRpt!$A185,Rpt,LinkRpt!M$2+1),"")</f>
        <v/>
      </c>
      <c r="BJ189" s="182" t="str">
        <f>IF(LinkRpt!N$4=LinkRpt!N$2,VLOOKUP(LinkRpt!$A185,Rpt,LinkRpt!N$2+1),"")</f>
        <v/>
      </c>
      <c r="BK189" s="182" t="str">
        <f>IF(LinkRpt!O$4=LinkRpt!O$2,VLOOKUP(LinkRpt!$A185,Rpt,LinkRpt!O$2+1),"")</f>
        <v/>
      </c>
      <c r="BL189" s="182" t="str">
        <f>IF(LinkRpt!P$4=LinkRpt!P$2,VLOOKUP(LinkRpt!$A185,Rpt,LinkRpt!P$2+1),"")</f>
        <v/>
      </c>
      <c r="BM189" s="182" t="str">
        <f>IF(LinkRpt!Q$4=LinkRpt!Q$2,VLOOKUP(LinkRpt!$A185,Rpt,LinkRpt!Q$2+1),"")</f>
        <v/>
      </c>
      <c r="BN189" s="182" t="str">
        <f>IF(LinkRpt!R$4=LinkRpt!R$2,VLOOKUP(LinkRpt!$A185,Rpt,LinkRpt!R$2+1),"")</f>
        <v/>
      </c>
      <c r="BO189" s="182" t="str">
        <f>IF(LinkRpt!S$4=LinkRpt!S$2,VLOOKUP(LinkRpt!$A185,Rpt,LinkRpt!S$2+1),"")</f>
        <v/>
      </c>
      <c r="BP189" s="182" t="str">
        <f>IF(LinkRpt!T$4=LinkRpt!T$2,VLOOKUP(LinkRpt!$A185,Rpt,LinkRpt!T$2+1),"")</f>
        <v/>
      </c>
      <c r="BQ189" s="182" t="str">
        <f>IF(LinkRpt!U$4=LinkRpt!U$2,VLOOKUP(LinkRpt!$A185,Rpt,LinkRpt!U$2+1),"")</f>
        <v/>
      </c>
      <c r="BR189" s="182" t="str">
        <f>IF(LinkRpt!V$4=LinkRpt!V$2,VLOOKUP(LinkRpt!$A185,Rpt,LinkRpt!V$2+1),"")</f>
        <v/>
      </c>
      <c r="BS189" s="182" t="str">
        <f>IF(LinkRpt!W$4=LinkRpt!W$2,VLOOKUP(LinkRpt!$A185,Rpt,LinkRpt!W$2+1),"")</f>
        <v/>
      </c>
      <c r="BT189" s="182" t="str">
        <f>IF(LinkRpt!X$4=LinkRpt!X$2,VLOOKUP(LinkRpt!$A185,Rpt,LinkRpt!X$2+1),"")</f>
        <v/>
      </c>
      <c r="BU189" s="182" t="str">
        <f>IF(LinkRpt!Y$4=LinkRpt!Y$2,VLOOKUP(LinkRpt!$A185,Rpt,LinkRpt!Y$2+1),"")</f>
        <v/>
      </c>
      <c r="BV189" s="182" t="str">
        <f>IF(LinkRpt!Z$4=LinkRpt!Z$2,VLOOKUP(LinkRpt!$A185,Rpt,LinkRpt!Z$2+1),"")</f>
        <v/>
      </c>
      <c r="BW189" s="182" t="str">
        <f>IF(LinkRpt!AA$4=LinkRpt!AA$2,VLOOKUP(LinkRpt!$A185,Rpt,LinkRpt!AA$2+1),"")</f>
        <v/>
      </c>
      <c r="BX189" s="182" t="str">
        <f>IF(LinkRpt!AB$4=LinkRpt!AB$2,VLOOKUP(LinkRpt!$A185,Rpt,LinkRpt!AB$2+1),"")</f>
        <v/>
      </c>
      <c r="BY189" s="182" t="str">
        <f>IF(LinkRpt!AC$4=LinkRpt!AC$2,VLOOKUP(LinkRpt!$A185,Rpt,LinkRpt!AC$2+1),"")</f>
        <v/>
      </c>
      <c r="BZ189" s="182" t="str">
        <f>IF(LinkRpt!AD$4=LinkRpt!AD$2,VLOOKUP(LinkRpt!$A185,Rpt,LinkRpt!AD$2+1),"")</f>
        <v/>
      </c>
      <c r="CA189" s="182" t="str">
        <f>IF(LinkRpt!AE$4=LinkRpt!AE$2,VLOOKUP(LinkRpt!$A185,Rpt,LinkRpt!AE$2+1),"")</f>
        <v/>
      </c>
      <c r="CB189" s="182">
        <f t="shared" si="23"/>
        <v>54560</v>
      </c>
      <c r="CC189" s="15">
        <v>1500</v>
      </c>
      <c r="CD189" s="16">
        <v>1500</v>
      </c>
      <c r="CE189" s="15">
        <v>1000</v>
      </c>
      <c r="CF189" s="16">
        <v>1000</v>
      </c>
      <c r="CG189" s="15">
        <v>5000</v>
      </c>
      <c r="CH189" s="16">
        <v>5000</v>
      </c>
      <c r="CI189" s="15">
        <v>8000</v>
      </c>
      <c r="CJ189" s="16">
        <v>0</v>
      </c>
      <c r="CK189" s="15"/>
      <c r="CL189" s="16"/>
      <c r="CM189" s="18">
        <v>4340</v>
      </c>
      <c r="CN189" s="16">
        <v>0</v>
      </c>
      <c r="CO189" s="18">
        <v>4340</v>
      </c>
      <c r="CP189" s="16">
        <v>0</v>
      </c>
      <c r="CQ189" s="18">
        <v>4340</v>
      </c>
      <c r="CR189" s="16">
        <v>0</v>
      </c>
      <c r="CS189" s="18">
        <v>4340</v>
      </c>
      <c r="CT189" s="16">
        <v>25360</v>
      </c>
      <c r="CU189" s="18">
        <v>4340</v>
      </c>
      <c r="CV189" s="16"/>
      <c r="CW189" s="18">
        <v>4340</v>
      </c>
      <c r="CX189" s="16"/>
      <c r="CY189" s="18">
        <v>4340</v>
      </c>
      <c r="CZ189" s="16"/>
      <c r="DA189" s="18">
        <v>4340</v>
      </c>
      <c r="DB189" s="16"/>
      <c r="DC189" s="18">
        <v>4340</v>
      </c>
      <c r="DD189" s="16">
        <v>21700</v>
      </c>
      <c r="DE189" s="85"/>
      <c r="DF189" s="16"/>
      <c r="DG189" s="85"/>
      <c r="DH189" s="16"/>
      <c r="DI189" s="85"/>
      <c r="DJ189" s="16"/>
      <c r="DK189" s="82"/>
      <c r="DL189" s="85"/>
      <c r="DM189" s="16"/>
      <c r="DN189" s="85"/>
      <c r="DO189" s="16"/>
      <c r="DP189" s="85"/>
      <c r="DQ189" s="16"/>
      <c r="DR189" s="85"/>
      <c r="DS189" s="16"/>
      <c r="DT189" s="85"/>
      <c r="DU189" s="16"/>
      <c r="DV189" s="85"/>
      <c r="DW189" s="16"/>
      <c r="DX189" s="85"/>
      <c r="DY189" s="16"/>
      <c r="DZ189" s="85"/>
      <c r="EA189" s="16"/>
      <c r="EB189" s="85"/>
      <c r="EC189" s="16"/>
      <c r="ED189" s="85"/>
      <c r="EE189" s="16"/>
      <c r="EF189" s="85"/>
      <c r="EG189" s="16"/>
      <c r="EH189" s="17"/>
      <c r="EI189" s="16"/>
      <c r="EJ189" s="19"/>
      <c r="EK189" s="17"/>
      <c r="EL189" s="16"/>
      <c r="EM189" s="17"/>
      <c r="EN189" s="16"/>
      <c r="EO189" s="17"/>
      <c r="EP189" s="16"/>
      <c r="EQ189" s="17"/>
      <c r="ER189" s="16"/>
      <c r="ES189" s="17"/>
      <c r="ET189" s="16"/>
      <c r="EU189" s="17"/>
      <c r="EV189" s="16"/>
      <c r="EW189" s="15"/>
      <c r="EX189" s="16"/>
      <c r="EY189" s="15"/>
      <c r="EZ189" s="16"/>
      <c r="FA189" s="15"/>
      <c r="FB189" s="16"/>
      <c r="FC189" s="15"/>
      <c r="FD189" s="16"/>
      <c r="FE189" s="15"/>
      <c r="FF189" s="16"/>
      <c r="FG189" s="15"/>
      <c r="FH189" s="16"/>
      <c r="FI189" s="20">
        <f t="shared" si="19"/>
        <v>54560</v>
      </c>
      <c r="FJ189" s="20">
        <f t="shared" si="20"/>
        <v>54560</v>
      </c>
      <c r="FK189" s="21">
        <f t="shared" si="21"/>
        <v>0</v>
      </c>
      <c r="FL189" s="1" t="str">
        <f t="shared" si="24"/>
        <v/>
      </c>
    </row>
    <row r="190" spans="1:168" ht="25.5" customHeight="1">
      <c r="A190" s="239">
        <v>2200182</v>
      </c>
      <c r="B190" s="35" t="s">
        <v>276</v>
      </c>
      <c r="C190" s="239" t="s">
        <v>277</v>
      </c>
      <c r="D190" s="9" t="s">
        <v>1414</v>
      </c>
      <c r="E190" s="9" t="s">
        <v>1412</v>
      </c>
      <c r="F190" s="10" t="s">
        <v>278</v>
      </c>
      <c r="G190" s="143" t="s">
        <v>18</v>
      </c>
      <c r="H190" s="24" t="s">
        <v>1417</v>
      </c>
      <c r="I190" s="318"/>
      <c r="J190" s="24"/>
      <c r="K190" s="12">
        <v>6200</v>
      </c>
      <c r="L190" s="24" t="s">
        <v>1564</v>
      </c>
      <c r="M190" s="246">
        <f t="shared" si="17"/>
        <v>54560</v>
      </c>
      <c r="N190" s="14">
        <f t="shared" si="22"/>
        <v>0</v>
      </c>
      <c r="O190" s="15">
        <v>1500</v>
      </c>
      <c r="P190" s="15">
        <v>1000</v>
      </c>
      <c r="Q190" s="15">
        <v>5000</v>
      </c>
      <c r="R190" s="15">
        <v>8000</v>
      </c>
      <c r="S190" s="182"/>
      <c r="T190" s="16">
        <v>1500</v>
      </c>
      <c r="U190" s="16">
        <v>1000</v>
      </c>
      <c r="V190" s="16">
        <v>5000</v>
      </c>
      <c r="W190" s="16">
        <v>0</v>
      </c>
      <c r="X190" s="182"/>
      <c r="Y190" s="16">
        <f>IF(($CB190-SUM($T190:X190))&gt;=$K190*0.7,$K190*0.7,($CB190-SUM($T190:X190)))</f>
        <v>4340</v>
      </c>
      <c r="Z190" s="16">
        <f>IF(($CB190-SUM($T190:Y190))&gt;=$K190*0.7,$K190*0.7,($CB190-SUM($T190:Y190)))</f>
        <v>4340</v>
      </c>
      <c r="AA190" s="16">
        <f>IF(($CB190-SUM($T190:Z190))&gt;=$K190*0.7,$K190*0.7,($CB190-SUM($T190:Z190)))</f>
        <v>4340</v>
      </c>
      <c r="AB190" s="16">
        <f>IF(($CB190-SUM($T190:AA190))&gt;=$K190*0.7,$K190*0.7,($CB190-SUM($T190:AA190)))</f>
        <v>4340</v>
      </c>
      <c r="AC190" s="16">
        <f>IF(($CB190-SUM($T190:AB190))&gt;=$K190*0.7,$K190*0.7,($CB190-SUM($T190:AB190)))</f>
        <v>4340</v>
      </c>
      <c r="AD190" s="16">
        <f>IF(($CB190-SUM($T190:AC190))&gt;=$K190*0.7,$K190*0.7,($CB190-SUM($T190:AC190)))</f>
        <v>4340</v>
      </c>
      <c r="AE190" s="16">
        <f>IF(($CB190-SUM($T190:AD190))&gt;=$K190*0.7,$K190*0.7,($CB190-SUM($T190:AD190)))</f>
        <v>4340</v>
      </c>
      <c r="AF190" s="16">
        <f>IF(($CB190-SUM($T190:AE190))&gt;=$K190*0.7,$K190*0.7,($CB190-SUM($T190:AE190)))</f>
        <v>4340</v>
      </c>
      <c r="AG190" s="16">
        <f>IF(($CB190-SUM($T190:AF190))&gt;=$K190*0.7,$K190*0.7,($CB190-SUM($T190:AF190)))</f>
        <v>4340</v>
      </c>
      <c r="AH190" s="16">
        <f>IF(($CB190-SUM($T190:AG190))&gt;=$K190*0.7,$K190*0.7,($CB190-SUM($T190:AG190)))</f>
        <v>4340</v>
      </c>
      <c r="AI190" s="16">
        <f>IF(($CB190-SUM($T190:AH190))&gt;=$K190*0.7,$K190*0.7,($CB190-SUM($T190:AH190)))</f>
        <v>3660</v>
      </c>
      <c r="AJ190" s="16">
        <f>IF(($CB190-SUM($T190:AI190))&gt;=$K190*0.7,$K190*0.7,($CB190-SUM($T190:AI190)))</f>
        <v>0</v>
      </c>
      <c r="AK190" s="16">
        <f>IF(($CB190-SUM($T190:AJ190))&gt;=$K190*0.7,$K190*0.7,($CB190-SUM($T190:AJ190)))</f>
        <v>0</v>
      </c>
      <c r="AL190" s="16">
        <f>IF(($CB190-SUM($T190:AK190))&gt;=$K190*0.7,$K190*0.7,($CB190-SUM($T190:AK190)))</f>
        <v>0</v>
      </c>
      <c r="AM190" s="16">
        <f>IF(($CB190-SUM($T190:AL190))&gt;=$K190*0.7,$K190*0.7,($CB190-SUM($T190:AL190)))</f>
        <v>0</v>
      </c>
      <c r="AN190" s="16">
        <f>IF(($CB190-SUM($T190:AM190))&gt;=$K190*0.7,$K190*0.7,($CB190-SUM($T190:AM190)))</f>
        <v>0</v>
      </c>
      <c r="AO190" s="16">
        <f>IF(($CB190-SUM($T190:AN190))&gt;=$K190*0.7,$K190*0.7,($CB190-SUM($T190:AN190)))</f>
        <v>0</v>
      </c>
      <c r="AP190" s="16">
        <f>IF(($CB190-SUM($T190:AO190))&gt;=$K190*0.7,$K190*0.7,($CB190-SUM($T190:AO190)))</f>
        <v>0</v>
      </c>
      <c r="AQ190" s="16">
        <f>IF(($CB190-SUM($T190:AP190))&gt;=$K190*0.7,$K190*0.7,($CB190-SUM($T190:AP190)))</f>
        <v>0</v>
      </c>
      <c r="AR190" s="16">
        <f>IF(($CB190-SUM($T190:AQ190))&gt;=$K190*0.7,$K190*0.7,($CB190-SUM($T190:AQ190)))</f>
        <v>0</v>
      </c>
      <c r="AS190" s="16">
        <f>IF(($CB190-SUM($T190:AR190))&gt;=$K190*0.7,$K190*0.7,($CB190-SUM($T190:AR190)))</f>
        <v>0</v>
      </c>
      <c r="AT190" s="16">
        <f>IF(($CB190-SUM($T190:AS190))&gt;=$K190*0.7,$K190*0.7,($CB190-SUM($T190:AS190)))</f>
        <v>0</v>
      </c>
      <c r="AU190" s="16">
        <f>IF(($CB190-SUM($T190:AT190))&gt;=$K190*0.7,$K190*0.7,($CB190-SUM($T190:AT190)))</f>
        <v>0</v>
      </c>
      <c r="AV190" s="16">
        <f>IF(($CB190-SUM($T190:AU190))&gt;=$K190*0.7,$K190*0.7,($CB190-SUM($T190:AU190)))</f>
        <v>0</v>
      </c>
      <c r="AW190" s="182">
        <f t="shared" si="18"/>
        <v>54560</v>
      </c>
      <c r="AX190" s="182">
        <f>IF(LinkRpt!B$4=LinkRpt!B$2,VLOOKUP(LinkRpt!$A186,Rpt,LinkRpt!B$2+1),"")</f>
        <v>54560</v>
      </c>
      <c r="AY190" s="182">
        <f>IF(LinkRpt!C$4=LinkRpt!C$2,VLOOKUP(LinkRpt!$A186,Rpt,LinkRpt!C$2+1),"")</f>
        <v>0</v>
      </c>
      <c r="AZ190" s="182">
        <f>IF(LinkRpt!D$4=LinkRpt!D$2,VLOOKUP(LinkRpt!$A186,Rpt,LinkRpt!D$2+1),"")</f>
        <v>0</v>
      </c>
      <c r="BA190" s="182" t="str">
        <f>IF(LinkRpt!E$4=LinkRpt!E$2,VLOOKUP(LinkRpt!$A186,Rpt,LinkRpt!E$2+1),"")</f>
        <v/>
      </c>
      <c r="BB190" s="182">
        <f>IF(LinkRpt!F$4=LinkRpt!F$2,VLOOKUP(LinkRpt!$A186,Rpt,LinkRpt!F$2+1),"")</f>
        <v>0</v>
      </c>
      <c r="BC190" s="182">
        <f>IF(LinkRpt!G$4=LinkRpt!G$2,VLOOKUP(LinkRpt!$A186,Rpt,LinkRpt!G$2+1),"")</f>
        <v>0</v>
      </c>
      <c r="BD190" s="182">
        <f>IF(LinkRpt!H$4=LinkRpt!H$2,VLOOKUP(LinkRpt!$A186,Rpt,LinkRpt!H$2+1),"")</f>
        <v>0</v>
      </c>
      <c r="BE190" s="182" t="str">
        <f>IF(LinkRpt!I$4=LinkRpt!I$2,VLOOKUP(LinkRpt!$A186,Rpt,LinkRpt!I$2+1),"")</f>
        <v/>
      </c>
      <c r="BF190" s="182" t="str">
        <f>IF(LinkRpt!J$4=LinkRpt!J$2,VLOOKUP(LinkRpt!$A186,Rpt,LinkRpt!J$2+1),"")</f>
        <v/>
      </c>
      <c r="BG190" s="182" t="str">
        <f>IF(LinkRpt!K$4=LinkRpt!K$2,VLOOKUP(LinkRpt!$A186,Rpt,LinkRpt!K$2+1),"")</f>
        <v/>
      </c>
      <c r="BH190" s="182" t="str">
        <f>IF(LinkRpt!L$4=LinkRpt!L$2,VLOOKUP(LinkRpt!$A186,Rpt,LinkRpt!L$2+1),"")</f>
        <v/>
      </c>
      <c r="BI190" s="182" t="str">
        <f>IF(LinkRpt!M$4=LinkRpt!M$2,VLOOKUP(LinkRpt!$A186,Rpt,LinkRpt!M$2+1),"")</f>
        <v/>
      </c>
      <c r="BJ190" s="182" t="str">
        <f>IF(LinkRpt!N$4=LinkRpt!N$2,VLOOKUP(LinkRpt!$A186,Rpt,LinkRpt!N$2+1),"")</f>
        <v/>
      </c>
      <c r="BK190" s="182" t="str">
        <f>IF(LinkRpt!O$4=LinkRpt!O$2,VLOOKUP(LinkRpt!$A186,Rpt,LinkRpt!O$2+1),"")</f>
        <v/>
      </c>
      <c r="BL190" s="182" t="str">
        <f>IF(LinkRpt!P$4=LinkRpt!P$2,VLOOKUP(LinkRpt!$A186,Rpt,LinkRpt!P$2+1),"")</f>
        <v/>
      </c>
      <c r="BM190" s="182" t="str">
        <f>IF(LinkRpt!Q$4=LinkRpt!Q$2,VLOOKUP(LinkRpt!$A186,Rpt,LinkRpt!Q$2+1),"")</f>
        <v/>
      </c>
      <c r="BN190" s="182" t="str">
        <f>IF(LinkRpt!R$4=LinkRpt!R$2,VLOOKUP(LinkRpt!$A186,Rpt,LinkRpt!R$2+1),"")</f>
        <v/>
      </c>
      <c r="BO190" s="182" t="str">
        <f>IF(LinkRpt!S$4=LinkRpt!S$2,VLOOKUP(LinkRpt!$A186,Rpt,LinkRpt!S$2+1),"")</f>
        <v/>
      </c>
      <c r="BP190" s="182" t="str">
        <f>IF(LinkRpt!T$4=LinkRpt!T$2,VLOOKUP(LinkRpt!$A186,Rpt,LinkRpt!T$2+1),"")</f>
        <v/>
      </c>
      <c r="BQ190" s="182" t="str">
        <f>IF(LinkRpt!U$4=LinkRpt!U$2,VLOOKUP(LinkRpt!$A186,Rpt,LinkRpt!U$2+1),"")</f>
        <v/>
      </c>
      <c r="BR190" s="182" t="str">
        <f>IF(LinkRpt!V$4=LinkRpt!V$2,VLOOKUP(LinkRpt!$A186,Rpt,LinkRpt!V$2+1),"")</f>
        <v/>
      </c>
      <c r="BS190" s="182" t="str">
        <f>IF(LinkRpt!W$4=LinkRpt!W$2,VLOOKUP(LinkRpt!$A186,Rpt,LinkRpt!W$2+1),"")</f>
        <v/>
      </c>
      <c r="BT190" s="182" t="str">
        <f>IF(LinkRpt!X$4=LinkRpt!X$2,VLOOKUP(LinkRpt!$A186,Rpt,LinkRpt!X$2+1),"")</f>
        <v/>
      </c>
      <c r="BU190" s="182" t="str">
        <f>IF(LinkRpt!Y$4=LinkRpt!Y$2,VLOOKUP(LinkRpt!$A186,Rpt,LinkRpt!Y$2+1),"")</f>
        <v/>
      </c>
      <c r="BV190" s="182" t="str">
        <f>IF(LinkRpt!Z$4=LinkRpt!Z$2,VLOOKUP(LinkRpt!$A186,Rpt,LinkRpt!Z$2+1),"")</f>
        <v/>
      </c>
      <c r="BW190" s="182" t="str">
        <f>IF(LinkRpt!AA$4=LinkRpt!AA$2,VLOOKUP(LinkRpt!$A186,Rpt,LinkRpt!AA$2+1),"")</f>
        <v/>
      </c>
      <c r="BX190" s="182" t="str">
        <f>IF(LinkRpt!AB$4=LinkRpt!AB$2,VLOOKUP(LinkRpt!$A186,Rpt,LinkRpt!AB$2+1),"")</f>
        <v/>
      </c>
      <c r="BY190" s="182" t="str">
        <f>IF(LinkRpt!AC$4=LinkRpt!AC$2,VLOOKUP(LinkRpt!$A186,Rpt,LinkRpt!AC$2+1),"")</f>
        <v/>
      </c>
      <c r="BZ190" s="182" t="str">
        <f>IF(LinkRpt!AD$4=LinkRpt!AD$2,VLOOKUP(LinkRpt!$A186,Rpt,LinkRpt!AD$2+1),"")</f>
        <v/>
      </c>
      <c r="CA190" s="182" t="str">
        <f>IF(LinkRpt!AE$4=LinkRpt!AE$2,VLOOKUP(LinkRpt!$A186,Rpt,LinkRpt!AE$2+1),"")</f>
        <v/>
      </c>
      <c r="CB190" s="182">
        <f t="shared" si="23"/>
        <v>54560</v>
      </c>
      <c r="CC190" s="15">
        <v>1500</v>
      </c>
      <c r="CD190" s="16">
        <v>1500</v>
      </c>
      <c r="CE190" s="15">
        <v>1000</v>
      </c>
      <c r="CF190" s="16">
        <v>1000</v>
      </c>
      <c r="CG190" s="15">
        <v>5000</v>
      </c>
      <c r="CH190" s="16">
        <v>5000</v>
      </c>
      <c r="CI190" s="15">
        <v>8000</v>
      </c>
      <c r="CJ190" s="16">
        <v>0</v>
      </c>
      <c r="CK190" s="17"/>
      <c r="CL190" s="16"/>
      <c r="CM190" s="15"/>
      <c r="CN190" s="16"/>
      <c r="CO190" s="18">
        <v>4340</v>
      </c>
      <c r="CP190" s="16">
        <v>7620</v>
      </c>
      <c r="CQ190" s="18">
        <v>4340</v>
      </c>
      <c r="CR190" s="16">
        <v>9620</v>
      </c>
      <c r="CS190" s="18">
        <v>4340</v>
      </c>
      <c r="CT190" s="16">
        <v>3780</v>
      </c>
      <c r="CU190" s="18">
        <v>4340</v>
      </c>
      <c r="CV190" s="16">
        <v>4340</v>
      </c>
      <c r="CW190" s="18">
        <v>4340</v>
      </c>
      <c r="CX190" s="16">
        <v>4340</v>
      </c>
      <c r="CY190" s="18">
        <v>4340</v>
      </c>
      <c r="CZ190" s="16">
        <v>4340</v>
      </c>
      <c r="DA190" s="18">
        <v>4340</v>
      </c>
      <c r="DB190" s="16">
        <v>4340</v>
      </c>
      <c r="DC190" s="18">
        <v>4340</v>
      </c>
      <c r="DD190" s="16">
        <v>4340</v>
      </c>
      <c r="DE190" s="18">
        <v>4340</v>
      </c>
      <c r="DF190" s="16">
        <v>4340</v>
      </c>
      <c r="DG190" s="17"/>
      <c r="DH190" s="16"/>
      <c r="DI190" s="17"/>
      <c r="DJ190" s="16"/>
      <c r="DK190" s="82"/>
      <c r="DL190" s="85"/>
      <c r="DM190" s="16"/>
      <c r="DN190" s="85"/>
      <c r="DO190" s="16"/>
      <c r="DP190" s="85"/>
      <c r="DQ190" s="16"/>
      <c r="DR190" s="85"/>
      <c r="DS190" s="16"/>
      <c r="DT190" s="85"/>
      <c r="DU190" s="16"/>
      <c r="DV190" s="85"/>
      <c r="DW190" s="16"/>
      <c r="DX190" s="85"/>
      <c r="DY190" s="16"/>
      <c r="DZ190" s="85"/>
      <c r="EA190" s="16"/>
      <c r="EB190" s="85"/>
      <c r="EC190" s="16"/>
      <c r="ED190" s="85"/>
      <c r="EE190" s="16"/>
      <c r="EF190" s="85"/>
      <c r="EG190" s="16"/>
      <c r="EH190" s="17"/>
      <c r="EI190" s="16"/>
      <c r="EJ190" s="19"/>
      <c r="EK190" s="17"/>
      <c r="EL190" s="16"/>
      <c r="EM190" s="17"/>
      <c r="EN190" s="16"/>
      <c r="EO190" s="17"/>
      <c r="EP190" s="16"/>
      <c r="EQ190" s="17"/>
      <c r="ER190" s="16"/>
      <c r="ES190" s="17"/>
      <c r="ET190" s="16"/>
      <c r="EU190" s="17"/>
      <c r="EV190" s="16"/>
      <c r="EW190" s="15"/>
      <c r="EX190" s="16"/>
      <c r="EY190" s="15"/>
      <c r="EZ190" s="16"/>
      <c r="FA190" s="15"/>
      <c r="FB190" s="16"/>
      <c r="FC190" s="15"/>
      <c r="FD190" s="16"/>
      <c r="FE190" s="15"/>
      <c r="FF190" s="16"/>
      <c r="FG190" s="15"/>
      <c r="FH190" s="16"/>
      <c r="FI190" s="20">
        <f t="shared" si="19"/>
        <v>54560</v>
      </c>
      <c r="FJ190" s="20">
        <f t="shared" si="20"/>
        <v>54560</v>
      </c>
      <c r="FK190" s="21">
        <f t="shared" si="21"/>
        <v>0</v>
      </c>
      <c r="FL190" s="1" t="str">
        <f t="shared" si="24"/>
        <v/>
      </c>
    </row>
    <row r="191" spans="1:168" ht="25.5" customHeight="1">
      <c r="A191" s="239">
        <v>2200183</v>
      </c>
      <c r="B191" s="35" t="s">
        <v>279</v>
      </c>
      <c r="C191" s="239" t="s">
        <v>280</v>
      </c>
      <c r="D191" s="9" t="s">
        <v>1414</v>
      </c>
      <c r="E191" s="9" t="s">
        <v>1412</v>
      </c>
      <c r="F191" s="10" t="s">
        <v>281</v>
      </c>
      <c r="G191" s="207"/>
      <c r="H191" s="84" t="s">
        <v>1547</v>
      </c>
      <c r="I191" s="318"/>
      <c r="J191" s="13"/>
      <c r="K191" s="12">
        <v>3300</v>
      </c>
      <c r="L191" s="13" t="s">
        <v>1564</v>
      </c>
      <c r="M191" s="246">
        <f t="shared" si="17"/>
        <v>36290</v>
      </c>
      <c r="N191" s="14">
        <f t="shared" si="22"/>
        <v>0</v>
      </c>
      <c r="O191" s="15">
        <v>1500</v>
      </c>
      <c r="P191" s="15">
        <v>1000</v>
      </c>
      <c r="Q191" s="15">
        <v>5000</v>
      </c>
      <c r="R191" s="15">
        <v>8000</v>
      </c>
      <c r="S191" s="182"/>
      <c r="T191" s="16">
        <v>1500</v>
      </c>
      <c r="U191" s="16">
        <v>1000</v>
      </c>
      <c r="V191" s="16">
        <v>5000</v>
      </c>
      <c r="W191" s="16">
        <v>0</v>
      </c>
      <c r="X191" s="182"/>
      <c r="Y191" s="16">
        <f>IF(($CB191-SUM($T191:X191))&gt;=$K191*0.7,$K191*0.7,($CB191-SUM($T191:X191)))</f>
        <v>2310</v>
      </c>
      <c r="Z191" s="16">
        <f>IF(($CB191-SUM($T191:Y191))&gt;=$K191*0.7,$K191*0.7,($CB191-SUM($T191:Y191)))</f>
        <v>2310</v>
      </c>
      <c r="AA191" s="16">
        <f>IF(($CB191-SUM($T191:Z191))&gt;=$K191*0.7,$K191*0.7,($CB191-SUM($T191:Z191)))</f>
        <v>2310</v>
      </c>
      <c r="AB191" s="16">
        <f>IF(($CB191-SUM($T191:AA191))&gt;=$K191*0.7,$K191*0.7,($CB191-SUM($T191:AA191)))</f>
        <v>2310</v>
      </c>
      <c r="AC191" s="16">
        <f>IF(($CB191-SUM($T191:AB191))&gt;=$K191*0.7,$K191*0.7,($CB191-SUM($T191:AB191)))</f>
        <v>2310</v>
      </c>
      <c r="AD191" s="16">
        <f>IF(($CB191-SUM($T191:AC191))&gt;=$K191*0.7,$K191*0.7,($CB191-SUM($T191:AC191)))</f>
        <v>2310</v>
      </c>
      <c r="AE191" s="16">
        <f>IF(($CB191-SUM($T191:AD191))&gt;=$K191*0.7,$K191*0.7,($CB191-SUM($T191:AD191)))</f>
        <v>2310</v>
      </c>
      <c r="AF191" s="16">
        <f>IF(($CB191-SUM($T191:AE191))&gt;=$K191*0.7,$K191*0.7,($CB191-SUM($T191:AE191)))</f>
        <v>2310</v>
      </c>
      <c r="AG191" s="16">
        <f>IF(($CB191-SUM($T191:AF191))&gt;=$K191*0.7,$K191*0.7,($CB191-SUM($T191:AF191)))</f>
        <v>2310</v>
      </c>
      <c r="AH191" s="16">
        <f>IF(($CB191-SUM($T191:AG191))&gt;=$K191*0.7,$K191*0.7,($CB191-SUM($T191:AG191)))</f>
        <v>2310</v>
      </c>
      <c r="AI191" s="16">
        <f>IF(($CB191-SUM($T191:AH191))&gt;=$K191*0.7,$K191*0.7,($CB191-SUM($T191:AH191)))</f>
        <v>2310</v>
      </c>
      <c r="AJ191" s="16">
        <f>IF(($CB191-SUM($T191:AI191))&gt;=$K191*0.7,$K191*0.7,($CB191-SUM($T191:AI191)))</f>
        <v>2310</v>
      </c>
      <c r="AK191" s="16">
        <f>IF(($CB191-SUM($T191:AJ191))&gt;=$K191*0.7,$K191*0.7,($CB191-SUM($T191:AJ191)))</f>
        <v>1070</v>
      </c>
      <c r="AL191" s="16">
        <f>IF(($CB191-SUM($T191:AK191))&gt;=$K191*0.7,$K191*0.7,($CB191-SUM($T191:AK191)))</f>
        <v>0</v>
      </c>
      <c r="AM191" s="16">
        <f>IF(($CB191-SUM($T191:AL191))&gt;=$K191*0.7,$K191*0.7,($CB191-SUM($T191:AL191)))</f>
        <v>0</v>
      </c>
      <c r="AN191" s="16">
        <f>IF(($CB191-SUM($T191:AM191))&gt;=$K191*0.7,$K191*0.7,($CB191-SUM($T191:AM191)))</f>
        <v>0</v>
      </c>
      <c r="AO191" s="16">
        <f>IF(($CB191-SUM($T191:AN191))&gt;=$K191*0.7,$K191*0.7,($CB191-SUM($T191:AN191)))</f>
        <v>0</v>
      </c>
      <c r="AP191" s="16">
        <f>IF(($CB191-SUM($T191:AO191))&gt;=$K191*0.7,$K191*0.7,($CB191-SUM($T191:AO191)))</f>
        <v>0</v>
      </c>
      <c r="AQ191" s="16">
        <f>IF(($CB191-SUM($T191:AP191))&gt;=$K191*0.7,$K191*0.7,($CB191-SUM($T191:AP191)))</f>
        <v>0</v>
      </c>
      <c r="AR191" s="16">
        <f>IF(($CB191-SUM($T191:AQ191))&gt;=$K191*0.7,$K191*0.7,($CB191-SUM($T191:AQ191)))</f>
        <v>0</v>
      </c>
      <c r="AS191" s="16">
        <f>IF(($CB191-SUM($T191:AR191))&gt;=$K191*0.7,$K191*0.7,($CB191-SUM($T191:AR191)))</f>
        <v>0</v>
      </c>
      <c r="AT191" s="16">
        <f>IF(($CB191-SUM($T191:AS191))&gt;=$K191*0.7,$K191*0.7,($CB191-SUM($T191:AS191)))</f>
        <v>0</v>
      </c>
      <c r="AU191" s="16">
        <f>IF(($CB191-SUM($T191:AT191))&gt;=$K191*0.7,$K191*0.7,($CB191-SUM($T191:AT191)))</f>
        <v>0</v>
      </c>
      <c r="AV191" s="16">
        <f>IF(($CB191-SUM($T191:AU191))&gt;=$K191*0.7,$K191*0.7,($CB191-SUM($T191:AU191)))</f>
        <v>0</v>
      </c>
      <c r="AW191" s="182">
        <f t="shared" si="18"/>
        <v>36290</v>
      </c>
      <c r="AX191" s="182">
        <f>IF(LinkRpt!B$4=LinkRpt!B$2,VLOOKUP(LinkRpt!$A187,Rpt,LinkRpt!B$2+1),"")</f>
        <v>36290</v>
      </c>
      <c r="AY191" s="182">
        <f>IF(LinkRpt!C$4=LinkRpt!C$2,VLOOKUP(LinkRpt!$A187,Rpt,LinkRpt!C$2+1),"")</f>
        <v>0</v>
      </c>
      <c r="AZ191" s="182">
        <f>IF(LinkRpt!D$4=LinkRpt!D$2,VLOOKUP(LinkRpt!$A187,Rpt,LinkRpt!D$2+1),"")</f>
        <v>0</v>
      </c>
      <c r="BA191" s="182" t="str">
        <f>IF(LinkRpt!E$4=LinkRpt!E$2,VLOOKUP(LinkRpt!$A187,Rpt,LinkRpt!E$2+1),"")</f>
        <v/>
      </c>
      <c r="BB191" s="182">
        <f>IF(LinkRpt!F$4=LinkRpt!F$2,VLOOKUP(LinkRpt!$A187,Rpt,LinkRpt!F$2+1),"")</f>
        <v>0</v>
      </c>
      <c r="BC191" s="182">
        <f>IF(LinkRpt!G$4=LinkRpt!G$2,VLOOKUP(LinkRpt!$A187,Rpt,LinkRpt!G$2+1),"")</f>
        <v>0</v>
      </c>
      <c r="BD191" s="182">
        <f>IF(LinkRpt!H$4=LinkRpt!H$2,VLOOKUP(LinkRpt!$A187,Rpt,LinkRpt!H$2+1),"")</f>
        <v>0</v>
      </c>
      <c r="BE191" s="182" t="str">
        <f>IF(LinkRpt!I$4=LinkRpt!I$2,VLOOKUP(LinkRpt!$A187,Rpt,LinkRpt!I$2+1),"")</f>
        <v/>
      </c>
      <c r="BF191" s="182" t="str">
        <f>IF(LinkRpt!J$4=LinkRpt!J$2,VLOOKUP(LinkRpt!$A187,Rpt,LinkRpt!J$2+1),"")</f>
        <v/>
      </c>
      <c r="BG191" s="182" t="str">
        <f>IF(LinkRpt!K$4=LinkRpt!K$2,VLOOKUP(LinkRpt!$A187,Rpt,LinkRpt!K$2+1),"")</f>
        <v/>
      </c>
      <c r="BH191" s="182" t="str">
        <f>IF(LinkRpt!L$4=LinkRpt!L$2,VLOOKUP(LinkRpt!$A187,Rpt,LinkRpt!L$2+1),"")</f>
        <v/>
      </c>
      <c r="BI191" s="182" t="str">
        <f>IF(LinkRpt!M$4=LinkRpt!M$2,VLOOKUP(LinkRpt!$A187,Rpt,LinkRpt!M$2+1),"")</f>
        <v/>
      </c>
      <c r="BJ191" s="182" t="str">
        <f>IF(LinkRpt!N$4=LinkRpt!N$2,VLOOKUP(LinkRpt!$A187,Rpt,LinkRpt!N$2+1),"")</f>
        <v/>
      </c>
      <c r="BK191" s="182" t="str">
        <f>IF(LinkRpt!O$4=LinkRpt!O$2,VLOOKUP(LinkRpt!$A187,Rpt,LinkRpt!O$2+1),"")</f>
        <v/>
      </c>
      <c r="BL191" s="182" t="str">
        <f>IF(LinkRpt!P$4=LinkRpt!P$2,VLOOKUP(LinkRpt!$A187,Rpt,LinkRpt!P$2+1),"")</f>
        <v/>
      </c>
      <c r="BM191" s="182" t="str">
        <f>IF(LinkRpt!Q$4=LinkRpt!Q$2,VLOOKUP(LinkRpt!$A187,Rpt,LinkRpt!Q$2+1),"")</f>
        <v/>
      </c>
      <c r="BN191" s="182" t="str">
        <f>IF(LinkRpt!R$4=LinkRpt!R$2,VLOOKUP(LinkRpt!$A187,Rpt,LinkRpt!R$2+1),"")</f>
        <v/>
      </c>
      <c r="BO191" s="182" t="str">
        <f>IF(LinkRpt!S$4=LinkRpt!S$2,VLOOKUP(LinkRpt!$A187,Rpt,LinkRpt!S$2+1),"")</f>
        <v/>
      </c>
      <c r="BP191" s="182" t="str">
        <f>IF(LinkRpt!T$4=LinkRpt!T$2,VLOOKUP(LinkRpt!$A187,Rpt,LinkRpt!T$2+1),"")</f>
        <v/>
      </c>
      <c r="BQ191" s="182" t="str">
        <f>IF(LinkRpt!U$4=LinkRpt!U$2,VLOOKUP(LinkRpt!$A187,Rpt,LinkRpt!U$2+1),"")</f>
        <v/>
      </c>
      <c r="BR191" s="182" t="str">
        <f>IF(LinkRpt!V$4=LinkRpt!V$2,VLOOKUP(LinkRpt!$A187,Rpt,LinkRpt!V$2+1),"")</f>
        <v/>
      </c>
      <c r="BS191" s="182" t="str">
        <f>IF(LinkRpt!W$4=LinkRpt!W$2,VLOOKUP(LinkRpt!$A187,Rpt,LinkRpt!W$2+1),"")</f>
        <v/>
      </c>
      <c r="BT191" s="182" t="str">
        <f>IF(LinkRpt!X$4=LinkRpt!X$2,VLOOKUP(LinkRpt!$A187,Rpt,LinkRpt!X$2+1),"")</f>
        <v/>
      </c>
      <c r="BU191" s="182" t="str">
        <f>IF(LinkRpt!Y$4=LinkRpt!Y$2,VLOOKUP(LinkRpt!$A187,Rpt,LinkRpt!Y$2+1),"")</f>
        <v/>
      </c>
      <c r="BV191" s="182" t="str">
        <f>IF(LinkRpt!Z$4=LinkRpt!Z$2,VLOOKUP(LinkRpt!$A187,Rpt,LinkRpt!Z$2+1),"")</f>
        <v/>
      </c>
      <c r="BW191" s="182" t="str">
        <f>IF(LinkRpt!AA$4=LinkRpt!AA$2,VLOOKUP(LinkRpt!$A187,Rpt,LinkRpt!AA$2+1),"")</f>
        <v/>
      </c>
      <c r="BX191" s="182" t="str">
        <f>IF(LinkRpt!AB$4=LinkRpt!AB$2,VLOOKUP(LinkRpt!$A187,Rpt,LinkRpt!AB$2+1),"")</f>
        <v/>
      </c>
      <c r="BY191" s="182" t="str">
        <f>IF(LinkRpt!AC$4=LinkRpt!AC$2,VLOOKUP(LinkRpt!$A187,Rpt,LinkRpt!AC$2+1),"")</f>
        <v/>
      </c>
      <c r="BZ191" s="182" t="str">
        <f>IF(LinkRpt!AD$4=LinkRpt!AD$2,VLOOKUP(LinkRpt!$A187,Rpt,LinkRpt!AD$2+1),"")</f>
        <v/>
      </c>
      <c r="CA191" s="182" t="str">
        <f>IF(LinkRpt!AE$4=LinkRpt!AE$2,VLOOKUP(LinkRpt!$A187,Rpt,LinkRpt!AE$2+1),"")</f>
        <v/>
      </c>
      <c r="CB191" s="182">
        <f t="shared" si="23"/>
        <v>36290</v>
      </c>
      <c r="CC191" s="15">
        <v>1500</v>
      </c>
      <c r="CD191" s="16">
        <v>1500</v>
      </c>
      <c r="CE191" s="15">
        <v>1000</v>
      </c>
      <c r="CF191" s="16">
        <v>1000</v>
      </c>
      <c r="CG191" s="15">
        <v>5000</v>
      </c>
      <c r="CH191" s="16">
        <v>5000</v>
      </c>
      <c r="CI191" s="15">
        <v>8000</v>
      </c>
      <c r="CJ191" s="16">
        <v>0</v>
      </c>
      <c r="CK191" s="17"/>
      <c r="CL191" s="16"/>
      <c r="CM191" s="15"/>
      <c r="CN191" s="16"/>
      <c r="CO191" s="18">
        <v>2310</v>
      </c>
      <c r="CP191" s="16">
        <v>12620</v>
      </c>
      <c r="CQ191" s="18">
        <v>2310</v>
      </c>
      <c r="CR191" s="16">
        <v>0</v>
      </c>
      <c r="CS191" s="18">
        <v>2310</v>
      </c>
      <c r="CT191" s="16">
        <v>0</v>
      </c>
      <c r="CU191" s="18">
        <v>2310</v>
      </c>
      <c r="CV191" s="16">
        <v>4620</v>
      </c>
      <c r="CW191" s="18">
        <v>2310</v>
      </c>
      <c r="CX191" s="16"/>
      <c r="CY191" s="18">
        <v>2310</v>
      </c>
      <c r="CZ191" s="16"/>
      <c r="DA191" s="18">
        <v>2310</v>
      </c>
      <c r="DB191" s="16"/>
      <c r="DC191" s="18">
        <v>2310</v>
      </c>
      <c r="DD191" s="16"/>
      <c r="DE191" s="18">
        <v>2310</v>
      </c>
      <c r="DF191" s="16">
        <v>11550</v>
      </c>
      <c r="DG191" s="17"/>
      <c r="DH191" s="16"/>
      <c r="DI191" s="17"/>
      <c r="DJ191" s="16"/>
      <c r="DK191" s="82"/>
      <c r="DL191" s="85"/>
      <c r="DM191" s="16"/>
      <c r="DN191" s="85"/>
      <c r="DO191" s="16"/>
      <c r="DP191" s="85"/>
      <c r="DQ191" s="16"/>
      <c r="DR191" s="85"/>
      <c r="DS191" s="16"/>
      <c r="DT191" s="85"/>
      <c r="DU191" s="16"/>
      <c r="DV191" s="85"/>
      <c r="DW191" s="16"/>
      <c r="DX191" s="85"/>
      <c r="DY191" s="16"/>
      <c r="DZ191" s="85"/>
      <c r="EA191" s="16"/>
      <c r="EB191" s="85"/>
      <c r="EC191" s="16"/>
      <c r="ED191" s="85"/>
      <c r="EE191" s="16"/>
      <c r="EF191" s="85"/>
      <c r="EG191" s="16"/>
      <c r="EH191" s="17"/>
      <c r="EI191" s="16"/>
      <c r="EJ191" s="19"/>
      <c r="EK191" s="17"/>
      <c r="EL191" s="16"/>
      <c r="EM191" s="17"/>
      <c r="EN191" s="16"/>
      <c r="EO191" s="17"/>
      <c r="EP191" s="16"/>
      <c r="EQ191" s="17"/>
      <c r="ER191" s="16"/>
      <c r="ES191" s="17"/>
      <c r="ET191" s="16"/>
      <c r="EU191" s="17"/>
      <c r="EV191" s="16"/>
      <c r="EW191" s="15"/>
      <c r="EX191" s="16"/>
      <c r="EY191" s="15"/>
      <c r="EZ191" s="16"/>
      <c r="FA191" s="15"/>
      <c r="FB191" s="16"/>
      <c r="FC191" s="15"/>
      <c r="FD191" s="16"/>
      <c r="FE191" s="15"/>
      <c r="FF191" s="16"/>
      <c r="FG191" s="15"/>
      <c r="FH191" s="16"/>
      <c r="FI191" s="20">
        <f t="shared" si="19"/>
        <v>36290</v>
      </c>
      <c r="FJ191" s="20">
        <f t="shared" si="20"/>
        <v>36290</v>
      </c>
      <c r="FK191" s="21">
        <f t="shared" si="21"/>
        <v>0</v>
      </c>
      <c r="FL191" s="1" t="str">
        <f t="shared" si="24"/>
        <v/>
      </c>
    </row>
    <row r="192" spans="1:168" ht="25.5" customHeight="1">
      <c r="A192" s="239">
        <v>2200184</v>
      </c>
      <c r="B192" s="99" t="s">
        <v>866</v>
      </c>
      <c r="C192" s="239" t="s">
        <v>867</v>
      </c>
      <c r="D192" s="9" t="s">
        <v>1414</v>
      </c>
      <c r="E192" s="9" t="s">
        <v>1411</v>
      </c>
      <c r="F192" s="83" t="s">
        <v>868</v>
      </c>
      <c r="G192" s="142"/>
      <c r="H192" s="84"/>
      <c r="I192" s="318"/>
      <c r="J192" s="84"/>
      <c r="K192" s="62">
        <v>6600</v>
      </c>
      <c r="L192" s="84" t="s">
        <v>1564</v>
      </c>
      <c r="M192" s="246">
        <f t="shared" si="17"/>
        <v>57080</v>
      </c>
      <c r="N192" s="14">
        <f t="shared" si="22"/>
        <v>25410</v>
      </c>
      <c r="O192" s="15">
        <v>1500</v>
      </c>
      <c r="P192" s="15">
        <v>1000</v>
      </c>
      <c r="Q192" s="15">
        <v>5000</v>
      </c>
      <c r="R192" s="15">
        <v>8000</v>
      </c>
      <c r="S192" s="182"/>
      <c r="T192" s="16">
        <v>1500</v>
      </c>
      <c r="U192" s="16">
        <v>1000</v>
      </c>
      <c r="V192" s="16">
        <v>5000</v>
      </c>
      <c r="W192" s="16"/>
      <c r="X192" s="182"/>
      <c r="Y192" s="16">
        <f>IF(($CB192-SUM($T192:X192))&gt;=$K192*0.7,$K192*0.7,($CB192-SUM($T192:X192)))</f>
        <v>4620</v>
      </c>
      <c r="Z192" s="16">
        <f>IF(($CB192-SUM($T192:Y192))&gt;=$K192*0.7,$K192*0.7,($CB192-SUM($T192:Y192)))</f>
        <v>4620</v>
      </c>
      <c r="AA192" s="16">
        <f>IF(($CB192-SUM($T192:Z192))&gt;=$K192*0.7,$K192*0.7,($CB192-SUM($T192:Z192)))</f>
        <v>4620</v>
      </c>
      <c r="AB192" s="16">
        <f>IF(($CB192-SUM($T192:AA192))&gt;=$K192*0.7,$K192*0.7,($CB192-SUM($T192:AA192)))</f>
        <v>4620</v>
      </c>
      <c r="AC192" s="16">
        <f>IF(($CB192-SUM($T192:AB192))&gt;=$K192*0.7,$K192*0.7,($CB192-SUM($T192:AB192)))</f>
        <v>4620</v>
      </c>
      <c r="AD192" s="16">
        <f>IF(($CB192-SUM($T192:AC192))&gt;=$K192*0.7,$K192*0.7,($CB192-SUM($T192:AC192)))</f>
        <v>1070</v>
      </c>
      <c r="AE192" s="16">
        <f>IF(($CB192-SUM($T192:AD192))&gt;=$K192*0.7,$K192*0.7,($CB192-SUM($T192:AD192)))</f>
        <v>0</v>
      </c>
      <c r="AF192" s="16">
        <f>IF(($CB192-SUM($T192:AE192))&gt;=$K192*0.7,$K192*0.7,($CB192-SUM($T192:AE192)))</f>
        <v>0</v>
      </c>
      <c r="AG192" s="16">
        <f>IF(($CB192-SUM($T192:AF192))&gt;=$K192*0.7,$K192*0.7,($CB192-SUM($T192:AF192)))</f>
        <v>0</v>
      </c>
      <c r="AH192" s="16">
        <f>IF(($CB192-SUM($T192:AG192))&gt;=$K192*0.7,$K192*0.7,($CB192-SUM($T192:AG192)))</f>
        <v>0</v>
      </c>
      <c r="AI192" s="16">
        <f>IF(($CB192-SUM($T192:AH192))&gt;=$K192*0.7,$K192*0.7,($CB192-SUM($T192:AH192)))</f>
        <v>0</v>
      </c>
      <c r="AJ192" s="16">
        <f>IF(($CB192-SUM($T192:AI192))&gt;=$K192*0.7,$K192*0.7,($CB192-SUM($T192:AI192)))</f>
        <v>0</v>
      </c>
      <c r="AK192" s="16">
        <f>IF(($CB192-SUM($T192:AJ192))&gt;=$K192*0.7,$K192*0.7,($CB192-SUM($T192:AJ192)))</f>
        <v>0</v>
      </c>
      <c r="AL192" s="16">
        <f>IF(($CB192-SUM($T192:AK192))&gt;=$K192*0.7,$K192*0.7,($CB192-SUM($T192:AK192)))</f>
        <v>0</v>
      </c>
      <c r="AM192" s="16">
        <f>IF(($CB192-SUM($T192:AL192))&gt;=$K192*0.7,$K192*0.7,($CB192-SUM($T192:AL192)))</f>
        <v>0</v>
      </c>
      <c r="AN192" s="16">
        <f>IF(($CB192-SUM($T192:AM192))&gt;=$K192*0.7,$K192*0.7,($CB192-SUM($T192:AM192)))</f>
        <v>0</v>
      </c>
      <c r="AO192" s="16">
        <f>IF(($CB192-SUM($T192:AN192))&gt;=$K192*0.7,$K192*0.7,($CB192-SUM($T192:AN192)))</f>
        <v>0</v>
      </c>
      <c r="AP192" s="16">
        <f>IF(($CB192-SUM($T192:AO192))&gt;=$K192*0.7,$K192*0.7,($CB192-SUM($T192:AO192)))</f>
        <v>0</v>
      </c>
      <c r="AQ192" s="16">
        <f>IF(($CB192-SUM($T192:AP192))&gt;=$K192*0.7,$K192*0.7,($CB192-SUM($T192:AP192)))</f>
        <v>0</v>
      </c>
      <c r="AR192" s="16">
        <f>IF(($CB192-SUM($T192:AQ192))&gt;=$K192*0.7,$K192*0.7,($CB192-SUM($T192:AQ192)))</f>
        <v>0</v>
      </c>
      <c r="AS192" s="16">
        <f>IF(($CB192-SUM($T192:AR192))&gt;=$K192*0.7,$K192*0.7,($CB192-SUM($T192:AR192)))</f>
        <v>0</v>
      </c>
      <c r="AT192" s="16">
        <f>IF(($CB192-SUM($T192:AS192))&gt;=$K192*0.7,$K192*0.7,($CB192-SUM($T192:AS192)))</f>
        <v>0</v>
      </c>
      <c r="AU192" s="16">
        <f>IF(($CB192-SUM($T192:AT192))&gt;=$K192*0.7,$K192*0.7,($CB192-SUM($T192:AT192)))</f>
        <v>0</v>
      </c>
      <c r="AV192" s="16">
        <f>IF(($CB192-SUM($T192:AU192))&gt;=$K192*0.7,$K192*0.7,($CB192-SUM($T192:AU192)))</f>
        <v>0</v>
      </c>
      <c r="AW192" s="182">
        <f t="shared" si="18"/>
        <v>31670</v>
      </c>
      <c r="AX192" s="182">
        <f>IF(LinkRpt!B$4=LinkRpt!B$2,VLOOKUP(LinkRpt!$A188,Rpt,LinkRpt!B$2+1),"")</f>
        <v>31670</v>
      </c>
      <c r="AY192" s="182">
        <f>IF(LinkRpt!C$4=LinkRpt!C$2,VLOOKUP(LinkRpt!$A188,Rpt,LinkRpt!C$2+1),"")</f>
        <v>0</v>
      </c>
      <c r="AZ192" s="182">
        <f>IF(LinkRpt!D$4=LinkRpt!D$2,VLOOKUP(LinkRpt!$A188,Rpt,LinkRpt!D$2+1),"")</f>
        <v>0</v>
      </c>
      <c r="BA192" s="182" t="str">
        <f>IF(LinkRpt!E$4=LinkRpt!E$2,VLOOKUP(LinkRpt!$A188,Rpt,LinkRpt!E$2+1),"")</f>
        <v/>
      </c>
      <c r="BB192" s="182">
        <f>IF(LinkRpt!F$4=LinkRpt!F$2,VLOOKUP(LinkRpt!$A188,Rpt,LinkRpt!F$2+1),"")</f>
        <v>0</v>
      </c>
      <c r="BC192" s="182">
        <f>IF(LinkRpt!G$4=LinkRpt!G$2,VLOOKUP(LinkRpt!$A188,Rpt,LinkRpt!G$2+1),"")</f>
        <v>0</v>
      </c>
      <c r="BD192" s="182">
        <f>IF(LinkRpt!H$4=LinkRpt!H$2,VLOOKUP(LinkRpt!$A188,Rpt,LinkRpt!H$2+1),"")</f>
        <v>0</v>
      </c>
      <c r="BE192" s="182" t="str">
        <f>IF(LinkRpt!I$4=LinkRpt!I$2,VLOOKUP(LinkRpt!$A188,Rpt,LinkRpt!I$2+1),"")</f>
        <v/>
      </c>
      <c r="BF192" s="182" t="str">
        <f>IF(LinkRpt!J$4=LinkRpt!J$2,VLOOKUP(LinkRpt!$A188,Rpt,LinkRpt!J$2+1),"")</f>
        <v/>
      </c>
      <c r="BG192" s="182" t="str">
        <f>IF(LinkRpt!K$4=LinkRpt!K$2,VLOOKUP(LinkRpt!$A188,Rpt,LinkRpt!K$2+1),"")</f>
        <v/>
      </c>
      <c r="BH192" s="182" t="str">
        <f>IF(LinkRpt!L$4=LinkRpt!L$2,VLOOKUP(LinkRpt!$A188,Rpt,LinkRpt!L$2+1),"")</f>
        <v/>
      </c>
      <c r="BI192" s="182" t="str">
        <f>IF(LinkRpt!M$4=LinkRpt!M$2,VLOOKUP(LinkRpt!$A188,Rpt,LinkRpt!M$2+1),"")</f>
        <v/>
      </c>
      <c r="BJ192" s="182" t="str">
        <f>IF(LinkRpt!N$4=LinkRpt!N$2,VLOOKUP(LinkRpt!$A188,Rpt,LinkRpt!N$2+1),"")</f>
        <v/>
      </c>
      <c r="BK192" s="182" t="str">
        <f>IF(LinkRpt!O$4=LinkRpt!O$2,VLOOKUP(LinkRpt!$A188,Rpt,LinkRpt!O$2+1),"")</f>
        <v/>
      </c>
      <c r="BL192" s="182" t="str">
        <f>IF(LinkRpt!P$4=LinkRpt!P$2,VLOOKUP(LinkRpt!$A188,Rpt,LinkRpt!P$2+1),"")</f>
        <v/>
      </c>
      <c r="BM192" s="182" t="str">
        <f>IF(LinkRpt!Q$4=LinkRpt!Q$2,VLOOKUP(LinkRpt!$A188,Rpt,LinkRpt!Q$2+1),"")</f>
        <v/>
      </c>
      <c r="BN192" s="182" t="str">
        <f>IF(LinkRpt!R$4=LinkRpt!R$2,VLOOKUP(LinkRpt!$A188,Rpt,LinkRpt!R$2+1),"")</f>
        <v/>
      </c>
      <c r="BO192" s="182" t="str">
        <f>IF(LinkRpt!S$4=LinkRpt!S$2,VLOOKUP(LinkRpt!$A188,Rpt,LinkRpt!S$2+1),"")</f>
        <v/>
      </c>
      <c r="BP192" s="182" t="str">
        <f>IF(LinkRpt!T$4=LinkRpt!T$2,VLOOKUP(LinkRpt!$A188,Rpt,LinkRpt!T$2+1),"")</f>
        <v/>
      </c>
      <c r="BQ192" s="182" t="str">
        <f>IF(LinkRpt!U$4=LinkRpt!U$2,VLOOKUP(LinkRpt!$A188,Rpt,LinkRpt!U$2+1),"")</f>
        <v/>
      </c>
      <c r="BR192" s="182" t="str">
        <f>IF(LinkRpt!V$4=LinkRpt!V$2,VLOOKUP(LinkRpt!$A188,Rpt,LinkRpt!V$2+1),"")</f>
        <v/>
      </c>
      <c r="BS192" s="182" t="str">
        <f>IF(LinkRpt!W$4=LinkRpt!W$2,VLOOKUP(LinkRpt!$A188,Rpt,LinkRpt!W$2+1),"")</f>
        <v/>
      </c>
      <c r="BT192" s="182" t="str">
        <f>IF(LinkRpt!X$4=LinkRpt!X$2,VLOOKUP(LinkRpt!$A188,Rpt,LinkRpt!X$2+1),"")</f>
        <v/>
      </c>
      <c r="BU192" s="182" t="str">
        <f>IF(LinkRpt!Y$4=LinkRpt!Y$2,VLOOKUP(LinkRpt!$A188,Rpt,LinkRpt!Y$2+1),"")</f>
        <v/>
      </c>
      <c r="BV192" s="182" t="str">
        <f>IF(LinkRpt!Z$4=LinkRpt!Z$2,VLOOKUP(LinkRpt!$A188,Rpt,LinkRpt!Z$2+1),"")</f>
        <v/>
      </c>
      <c r="BW192" s="182" t="str">
        <f>IF(LinkRpt!AA$4=LinkRpt!AA$2,VLOOKUP(LinkRpt!$A188,Rpt,LinkRpt!AA$2+1),"")</f>
        <v/>
      </c>
      <c r="BX192" s="182" t="str">
        <f>IF(LinkRpt!AB$4=LinkRpt!AB$2,VLOOKUP(LinkRpt!$A188,Rpt,LinkRpt!AB$2+1),"")</f>
        <v/>
      </c>
      <c r="BY192" s="182" t="str">
        <f>IF(LinkRpt!AC$4=LinkRpt!AC$2,VLOOKUP(LinkRpt!$A188,Rpt,LinkRpt!AC$2+1),"")</f>
        <v/>
      </c>
      <c r="BZ192" s="182" t="str">
        <f>IF(LinkRpt!AD$4=LinkRpt!AD$2,VLOOKUP(LinkRpt!$A188,Rpt,LinkRpt!AD$2+1),"")</f>
        <v/>
      </c>
      <c r="CA192" s="182" t="str">
        <f>IF(LinkRpt!AE$4=LinkRpt!AE$2,VLOOKUP(LinkRpt!$A188,Rpt,LinkRpt!AE$2+1),"")</f>
        <v/>
      </c>
      <c r="CB192" s="182">
        <f t="shared" si="23"/>
        <v>31670</v>
      </c>
      <c r="CC192" s="15">
        <v>1500</v>
      </c>
      <c r="CD192" s="16">
        <v>1500</v>
      </c>
      <c r="CE192" s="15">
        <v>1000</v>
      </c>
      <c r="CF192" s="16">
        <v>1000</v>
      </c>
      <c r="CG192" s="15">
        <v>5000</v>
      </c>
      <c r="CH192" s="16">
        <v>5000</v>
      </c>
      <c r="CI192" s="15">
        <v>8000</v>
      </c>
      <c r="CJ192" s="16"/>
      <c r="CK192" s="15"/>
      <c r="CL192" s="16"/>
      <c r="CM192" s="18">
        <v>4620</v>
      </c>
      <c r="CN192" s="90">
        <v>4620</v>
      </c>
      <c r="CO192" s="18">
        <v>4620</v>
      </c>
      <c r="CP192" s="16">
        <v>0</v>
      </c>
      <c r="CQ192" s="18">
        <v>4620</v>
      </c>
      <c r="CR192" s="16"/>
      <c r="CS192" s="18">
        <v>4620</v>
      </c>
      <c r="CT192" s="16">
        <v>9000</v>
      </c>
      <c r="CU192" s="18">
        <v>4620</v>
      </c>
      <c r="CV192" s="16"/>
      <c r="CW192" s="18">
        <v>4620</v>
      </c>
      <c r="CX192" s="16"/>
      <c r="CY192" s="18">
        <v>4620</v>
      </c>
      <c r="CZ192" s="16"/>
      <c r="DA192" s="18">
        <v>4620</v>
      </c>
      <c r="DB192" s="16"/>
      <c r="DC192" s="18">
        <v>4620</v>
      </c>
      <c r="DD192" s="16">
        <v>10550</v>
      </c>
      <c r="DE192" s="85"/>
      <c r="DF192" s="16"/>
      <c r="DG192" s="85"/>
      <c r="DH192" s="16"/>
      <c r="DI192" s="85"/>
      <c r="DJ192" s="16"/>
      <c r="DK192" s="82"/>
      <c r="DL192" s="85"/>
      <c r="DM192" s="16"/>
      <c r="DN192" s="85"/>
      <c r="DO192" s="16"/>
      <c r="DP192" s="85"/>
      <c r="DQ192" s="16"/>
      <c r="DR192" s="85"/>
      <c r="DS192" s="16"/>
      <c r="DT192" s="85"/>
      <c r="DU192" s="16"/>
      <c r="DV192" s="85"/>
      <c r="DW192" s="16"/>
      <c r="DX192" s="85"/>
      <c r="DY192" s="16"/>
      <c r="DZ192" s="85"/>
      <c r="EA192" s="16"/>
      <c r="EB192" s="85"/>
      <c r="EC192" s="16"/>
      <c r="ED192" s="85"/>
      <c r="EE192" s="16"/>
      <c r="EF192" s="85"/>
      <c r="EG192" s="16"/>
      <c r="EH192" s="17"/>
      <c r="EI192" s="16"/>
      <c r="EJ192" s="19"/>
      <c r="EK192" s="17"/>
      <c r="EL192" s="16"/>
      <c r="EM192" s="17"/>
      <c r="EN192" s="16"/>
      <c r="EO192" s="17"/>
      <c r="EP192" s="16"/>
      <c r="EQ192" s="17"/>
      <c r="ER192" s="16"/>
      <c r="ES192" s="17"/>
      <c r="ET192" s="16"/>
      <c r="EU192" s="17"/>
      <c r="EV192" s="16"/>
      <c r="EW192" s="15"/>
      <c r="EX192" s="16"/>
      <c r="EY192" s="15"/>
      <c r="EZ192" s="16"/>
      <c r="FA192" s="15"/>
      <c r="FB192" s="16"/>
      <c r="FC192" s="15"/>
      <c r="FD192" s="16"/>
      <c r="FE192" s="15"/>
      <c r="FF192" s="16"/>
      <c r="FG192" s="15"/>
      <c r="FH192" s="16"/>
      <c r="FI192" s="20">
        <f t="shared" si="19"/>
        <v>57080</v>
      </c>
      <c r="FJ192" s="20">
        <f t="shared" si="20"/>
        <v>31670</v>
      </c>
      <c r="FK192" s="21">
        <f t="shared" si="21"/>
        <v>25410</v>
      </c>
      <c r="FL192" s="1" t="str">
        <f t="shared" si="24"/>
        <v/>
      </c>
    </row>
    <row r="193" spans="1:168" ht="25.5" customHeight="1">
      <c r="A193" s="239">
        <v>2200185</v>
      </c>
      <c r="B193" s="35" t="s">
        <v>869</v>
      </c>
      <c r="C193" s="239" t="s">
        <v>870</v>
      </c>
      <c r="D193" s="9" t="s">
        <v>1414</v>
      </c>
      <c r="E193" s="9" t="s">
        <v>1411</v>
      </c>
      <c r="F193" s="83" t="s">
        <v>871</v>
      </c>
      <c r="G193" s="208"/>
      <c r="H193" s="157" t="s">
        <v>872</v>
      </c>
      <c r="I193" s="318"/>
      <c r="J193" s="102">
        <v>0</v>
      </c>
      <c r="K193" s="111">
        <v>6600</v>
      </c>
      <c r="L193" s="157" t="s">
        <v>872</v>
      </c>
      <c r="M193" s="246">
        <f t="shared" si="17"/>
        <v>7500</v>
      </c>
      <c r="N193" s="14">
        <f t="shared" si="22"/>
        <v>0</v>
      </c>
      <c r="O193" s="15">
        <v>1500</v>
      </c>
      <c r="P193" s="15">
        <v>1000</v>
      </c>
      <c r="Q193" s="15">
        <v>5000</v>
      </c>
      <c r="R193" s="15"/>
      <c r="S193" s="182"/>
      <c r="T193" s="16">
        <v>1500</v>
      </c>
      <c r="U193" s="16">
        <v>1000</v>
      </c>
      <c r="V193" s="16">
        <v>5000</v>
      </c>
      <c r="W193" s="16"/>
      <c r="X193" s="182"/>
      <c r="Y193" s="16">
        <f>IF(($CB193-SUM($T193:X193))&gt;=$K193*0.7,$K193*0.7,($CB193-SUM($T193:X193)))</f>
        <v>0</v>
      </c>
      <c r="Z193" s="16">
        <f>IF(($CB193-SUM($T193:Y193))&gt;=$K193*0.7,$K193*0.7,($CB193-SUM($T193:Y193)))</f>
        <v>0</v>
      </c>
      <c r="AA193" s="16">
        <f>IF(($CB193-SUM($T193:Z193))&gt;=$K193*0.7,$K193*0.7,($CB193-SUM($T193:Z193)))</f>
        <v>0</v>
      </c>
      <c r="AB193" s="16">
        <f>IF(($CB193-SUM($T193:AA193))&gt;=$K193*0.7,$K193*0.7,($CB193-SUM($T193:AA193)))</f>
        <v>0</v>
      </c>
      <c r="AC193" s="16">
        <f>IF(($CB193-SUM($T193:AB193))&gt;=$K193*0.7,$K193*0.7,($CB193-SUM($T193:AB193)))</f>
        <v>0</v>
      </c>
      <c r="AD193" s="16">
        <f>IF(($CB193-SUM($T193:AC193))&gt;=$K193*0.7,$K193*0.7,($CB193-SUM($T193:AC193)))</f>
        <v>0</v>
      </c>
      <c r="AE193" s="16">
        <f>IF(($CB193-SUM($T193:AD193))&gt;=$K193*0.7,$K193*0.7,($CB193-SUM($T193:AD193)))</f>
        <v>0</v>
      </c>
      <c r="AF193" s="16">
        <f>IF(($CB193-SUM($T193:AE193))&gt;=$K193*0.7,$K193*0.7,($CB193-SUM($T193:AE193)))</f>
        <v>0</v>
      </c>
      <c r="AG193" s="16">
        <f>IF(($CB193-SUM($T193:AF193))&gt;=$K193*0.7,$K193*0.7,($CB193-SUM($T193:AF193)))</f>
        <v>0</v>
      </c>
      <c r="AH193" s="16">
        <f>IF(($CB193-SUM($T193:AG193))&gt;=$K193*0.7,$K193*0.7,($CB193-SUM($T193:AG193)))</f>
        <v>0</v>
      </c>
      <c r="AI193" s="16">
        <f>IF(($CB193-SUM($T193:AH193))&gt;=$K193*0.7,$K193*0.7,($CB193-SUM($T193:AH193)))</f>
        <v>0</v>
      </c>
      <c r="AJ193" s="16">
        <f>IF(($CB193-SUM($T193:AI193))&gt;=$K193*0.7,$K193*0.7,($CB193-SUM($T193:AI193)))</f>
        <v>0</v>
      </c>
      <c r="AK193" s="16">
        <f>IF(($CB193-SUM($T193:AJ193))&gt;=$K193*0.7,$K193*0.7,($CB193-SUM($T193:AJ193)))</f>
        <v>0</v>
      </c>
      <c r="AL193" s="16">
        <f>IF(($CB193-SUM($T193:AK193))&gt;=$K193*0.7,$K193*0.7,($CB193-SUM($T193:AK193)))</f>
        <v>0</v>
      </c>
      <c r="AM193" s="16">
        <f>IF(($CB193-SUM($T193:AL193))&gt;=$K193*0.7,$K193*0.7,($CB193-SUM($T193:AL193)))</f>
        <v>0</v>
      </c>
      <c r="AN193" s="16">
        <f>IF(($CB193-SUM($T193:AM193))&gt;=$K193*0.7,$K193*0.7,($CB193-SUM($T193:AM193)))</f>
        <v>0</v>
      </c>
      <c r="AO193" s="16">
        <f>IF(($CB193-SUM($T193:AN193))&gt;=$K193*0.7,$K193*0.7,($CB193-SUM($T193:AN193)))</f>
        <v>0</v>
      </c>
      <c r="AP193" s="16">
        <f>IF(($CB193-SUM($T193:AO193))&gt;=$K193*0.7,$K193*0.7,($CB193-SUM($T193:AO193)))</f>
        <v>0</v>
      </c>
      <c r="AQ193" s="16">
        <f>IF(($CB193-SUM($T193:AP193))&gt;=$K193*0.7,$K193*0.7,($CB193-SUM($T193:AP193)))</f>
        <v>0</v>
      </c>
      <c r="AR193" s="16">
        <f>IF(($CB193-SUM($T193:AQ193))&gt;=$K193*0.7,$K193*0.7,($CB193-SUM($T193:AQ193)))</f>
        <v>0</v>
      </c>
      <c r="AS193" s="16">
        <f>IF(($CB193-SUM($T193:AR193))&gt;=$K193*0.7,$K193*0.7,($CB193-SUM($T193:AR193)))</f>
        <v>0</v>
      </c>
      <c r="AT193" s="16">
        <f>IF(($CB193-SUM($T193:AS193))&gt;=$K193*0.7,$K193*0.7,($CB193-SUM($T193:AS193)))</f>
        <v>0</v>
      </c>
      <c r="AU193" s="16">
        <f>IF(($CB193-SUM($T193:AT193))&gt;=$K193*0.7,$K193*0.7,($CB193-SUM($T193:AT193)))</f>
        <v>0</v>
      </c>
      <c r="AV193" s="16">
        <f>IF(($CB193-SUM($T193:AU193))&gt;=$K193*0.7,$K193*0.7,($CB193-SUM($T193:AU193)))</f>
        <v>0</v>
      </c>
      <c r="AW193" s="182">
        <f t="shared" si="18"/>
        <v>7500</v>
      </c>
      <c r="AX193" s="182">
        <f>IF(LinkRpt!B$4=LinkRpt!B$2,VLOOKUP(LinkRpt!$A189,Rpt,LinkRpt!B$2+1),"")</f>
        <v>7500</v>
      </c>
      <c r="AY193" s="182">
        <f>IF(LinkRpt!C$4=LinkRpt!C$2,VLOOKUP(LinkRpt!$A189,Rpt,LinkRpt!C$2+1),"")</f>
        <v>0</v>
      </c>
      <c r="AZ193" s="182">
        <f>IF(LinkRpt!D$4=LinkRpt!D$2,VLOOKUP(LinkRpt!$A189,Rpt,LinkRpt!D$2+1),"")</f>
        <v>0</v>
      </c>
      <c r="BA193" s="182" t="str">
        <f>IF(LinkRpt!E$4=LinkRpt!E$2,VLOOKUP(LinkRpt!$A189,Rpt,LinkRpt!E$2+1),"")</f>
        <v/>
      </c>
      <c r="BB193" s="182">
        <f>IF(LinkRpt!F$4=LinkRpt!F$2,VLOOKUP(LinkRpt!$A189,Rpt,LinkRpt!F$2+1),"")</f>
        <v>0</v>
      </c>
      <c r="BC193" s="182">
        <f>IF(LinkRpt!G$4=LinkRpt!G$2,VLOOKUP(LinkRpt!$A189,Rpt,LinkRpt!G$2+1),"")</f>
        <v>0</v>
      </c>
      <c r="BD193" s="182">
        <f>IF(LinkRpt!H$4=LinkRpt!H$2,VLOOKUP(LinkRpt!$A189,Rpt,LinkRpt!H$2+1),"")</f>
        <v>0</v>
      </c>
      <c r="BE193" s="182" t="str">
        <f>IF(LinkRpt!I$4=LinkRpt!I$2,VLOOKUP(LinkRpt!$A189,Rpt,LinkRpt!I$2+1),"")</f>
        <v/>
      </c>
      <c r="BF193" s="182" t="str">
        <f>IF(LinkRpt!J$4=LinkRpt!J$2,VLOOKUP(LinkRpt!$A189,Rpt,LinkRpt!J$2+1),"")</f>
        <v/>
      </c>
      <c r="BG193" s="182" t="str">
        <f>IF(LinkRpt!K$4=LinkRpt!K$2,VLOOKUP(LinkRpt!$A189,Rpt,LinkRpt!K$2+1),"")</f>
        <v/>
      </c>
      <c r="BH193" s="182" t="str">
        <f>IF(LinkRpt!L$4=LinkRpt!L$2,VLOOKUP(LinkRpt!$A189,Rpt,LinkRpt!L$2+1),"")</f>
        <v/>
      </c>
      <c r="BI193" s="182" t="str">
        <f>IF(LinkRpt!M$4=LinkRpt!M$2,VLOOKUP(LinkRpt!$A189,Rpt,LinkRpt!M$2+1),"")</f>
        <v/>
      </c>
      <c r="BJ193" s="182" t="str">
        <f>IF(LinkRpt!N$4=LinkRpt!N$2,VLOOKUP(LinkRpt!$A189,Rpt,LinkRpt!N$2+1),"")</f>
        <v/>
      </c>
      <c r="BK193" s="182" t="str">
        <f>IF(LinkRpt!O$4=LinkRpt!O$2,VLOOKUP(LinkRpt!$A189,Rpt,LinkRpt!O$2+1),"")</f>
        <v/>
      </c>
      <c r="BL193" s="182" t="str">
        <f>IF(LinkRpt!P$4=LinkRpt!P$2,VLOOKUP(LinkRpt!$A189,Rpt,LinkRpt!P$2+1),"")</f>
        <v/>
      </c>
      <c r="BM193" s="182" t="str">
        <f>IF(LinkRpt!Q$4=LinkRpt!Q$2,VLOOKUP(LinkRpt!$A189,Rpt,LinkRpt!Q$2+1),"")</f>
        <v/>
      </c>
      <c r="BN193" s="182" t="str">
        <f>IF(LinkRpt!R$4=LinkRpt!R$2,VLOOKUP(LinkRpt!$A189,Rpt,LinkRpt!R$2+1),"")</f>
        <v/>
      </c>
      <c r="BO193" s="182" t="str">
        <f>IF(LinkRpt!S$4=LinkRpt!S$2,VLOOKUP(LinkRpt!$A189,Rpt,LinkRpt!S$2+1),"")</f>
        <v/>
      </c>
      <c r="BP193" s="182" t="str">
        <f>IF(LinkRpt!T$4=LinkRpt!T$2,VLOOKUP(LinkRpt!$A189,Rpt,LinkRpt!T$2+1),"")</f>
        <v/>
      </c>
      <c r="BQ193" s="182" t="str">
        <f>IF(LinkRpt!U$4=LinkRpt!U$2,VLOOKUP(LinkRpt!$A189,Rpt,LinkRpt!U$2+1),"")</f>
        <v/>
      </c>
      <c r="BR193" s="182" t="str">
        <f>IF(LinkRpt!V$4=LinkRpt!V$2,VLOOKUP(LinkRpt!$A189,Rpt,LinkRpt!V$2+1),"")</f>
        <v/>
      </c>
      <c r="BS193" s="182" t="str">
        <f>IF(LinkRpt!W$4=LinkRpt!W$2,VLOOKUP(LinkRpt!$A189,Rpt,LinkRpt!W$2+1),"")</f>
        <v/>
      </c>
      <c r="BT193" s="182" t="str">
        <f>IF(LinkRpt!X$4=LinkRpt!X$2,VLOOKUP(LinkRpt!$A189,Rpt,LinkRpt!X$2+1),"")</f>
        <v/>
      </c>
      <c r="BU193" s="182" t="str">
        <f>IF(LinkRpt!Y$4=LinkRpt!Y$2,VLOOKUP(LinkRpt!$A189,Rpt,LinkRpt!Y$2+1),"")</f>
        <v/>
      </c>
      <c r="BV193" s="182" t="str">
        <f>IF(LinkRpt!Z$4=LinkRpt!Z$2,VLOOKUP(LinkRpt!$A189,Rpt,LinkRpt!Z$2+1),"")</f>
        <v/>
      </c>
      <c r="BW193" s="182" t="str">
        <f>IF(LinkRpt!AA$4=LinkRpt!AA$2,VLOOKUP(LinkRpt!$A189,Rpt,LinkRpt!AA$2+1),"")</f>
        <v/>
      </c>
      <c r="BX193" s="182" t="str">
        <f>IF(LinkRpt!AB$4=LinkRpt!AB$2,VLOOKUP(LinkRpt!$A189,Rpt,LinkRpt!AB$2+1),"")</f>
        <v/>
      </c>
      <c r="BY193" s="182" t="str">
        <f>IF(LinkRpt!AC$4=LinkRpt!AC$2,VLOOKUP(LinkRpt!$A189,Rpt,LinkRpt!AC$2+1),"")</f>
        <v/>
      </c>
      <c r="BZ193" s="182" t="str">
        <f>IF(LinkRpt!AD$4=LinkRpt!AD$2,VLOOKUP(LinkRpt!$A189,Rpt,LinkRpt!AD$2+1),"")</f>
        <v/>
      </c>
      <c r="CA193" s="182" t="str">
        <f>IF(LinkRpt!AE$4=LinkRpt!AE$2,VLOOKUP(LinkRpt!$A189,Rpt,LinkRpt!AE$2+1),"")</f>
        <v/>
      </c>
      <c r="CB193" s="182">
        <f t="shared" si="23"/>
        <v>7500</v>
      </c>
      <c r="CC193" s="15">
        <v>1500</v>
      </c>
      <c r="CD193" s="16">
        <v>1500</v>
      </c>
      <c r="CE193" s="15">
        <v>1000</v>
      </c>
      <c r="CF193" s="16">
        <v>1000</v>
      </c>
      <c r="CG193" s="15">
        <v>5000</v>
      </c>
      <c r="CH193" s="16">
        <v>5000</v>
      </c>
      <c r="CI193" s="15"/>
      <c r="CJ193" s="16"/>
      <c r="CK193" s="15"/>
      <c r="CL193" s="16"/>
      <c r="CM193" s="18"/>
      <c r="CN193" s="16"/>
      <c r="CO193" s="18"/>
      <c r="CP193" s="16"/>
      <c r="CQ193" s="18"/>
      <c r="CR193" s="16"/>
      <c r="CS193" s="18"/>
      <c r="CT193" s="16"/>
      <c r="CU193" s="18"/>
      <c r="CV193" s="16"/>
      <c r="CW193" s="18"/>
      <c r="CX193" s="16"/>
      <c r="CY193" s="18"/>
      <c r="CZ193" s="16"/>
      <c r="DA193" s="18"/>
      <c r="DB193" s="16"/>
      <c r="DC193" s="18"/>
      <c r="DD193" s="16"/>
      <c r="DE193" s="85"/>
      <c r="DF193" s="16"/>
      <c r="DG193" s="85"/>
      <c r="DH193" s="16"/>
      <c r="DI193" s="85"/>
      <c r="DJ193" s="16"/>
      <c r="DK193" s="82"/>
      <c r="DL193" s="85"/>
      <c r="DM193" s="16"/>
      <c r="DN193" s="85"/>
      <c r="DO193" s="16"/>
      <c r="DP193" s="85"/>
      <c r="DQ193" s="16"/>
      <c r="DR193" s="85"/>
      <c r="DS193" s="16"/>
      <c r="DT193" s="85"/>
      <c r="DU193" s="16"/>
      <c r="DV193" s="85"/>
      <c r="DW193" s="16"/>
      <c r="DX193" s="85"/>
      <c r="DY193" s="16"/>
      <c r="DZ193" s="85"/>
      <c r="EA193" s="16"/>
      <c r="EB193" s="85"/>
      <c r="EC193" s="16"/>
      <c r="ED193" s="85"/>
      <c r="EE193" s="16"/>
      <c r="EF193" s="85"/>
      <c r="EG193" s="16"/>
      <c r="EH193" s="17"/>
      <c r="EI193" s="16"/>
      <c r="EJ193" s="19"/>
      <c r="EK193" s="17"/>
      <c r="EL193" s="16"/>
      <c r="EM193" s="17"/>
      <c r="EN193" s="16"/>
      <c r="EO193" s="17"/>
      <c r="EP193" s="16"/>
      <c r="EQ193" s="17"/>
      <c r="ER193" s="16"/>
      <c r="ES193" s="17"/>
      <c r="ET193" s="16"/>
      <c r="EU193" s="17"/>
      <c r="EV193" s="16"/>
      <c r="EW193" s="15"/>
      <c r="EX193" s="16"/>
      <c r="EY193" s="15"/>
      <c r="EZ193" s="16"/>
      <c r="FA193" s="15"/>
      <c r="FB193" s="16"/>
      <c r="FC193" s="15"/>
      <c r="FD193" s="16"/>
      <c r="FE193" s="15"/>
      <c r="FF193" s="16"/>
      <c r="FG193" s="15"/>
      <c r="FH193" s="16"/>
      <c r="FI193" s="20">
        <f t="shared" si="19"/>
        <v>7500</v>
      </c>
      <c r="FJ193" s="20">
        <f t="shared" si="20"/>
        <v>7500</v>
      </c>
      <c r="FK193" s="21">
        <f t="shared" si="21"/>
        <v>0</v>
      </c>
      <c r="FL193" s="1" t="str">
        <f t="shared" si="24"/>
        <v/>
      </c>
    </row>
    <row r="194" spans="1:168" ht="25.5" customHeight="1">
      <c r="A194" s="239">
        <v>2200186</v>
      </c>
      <c r="B194" s="35" t="s">
        <v>873</v>
      </c>
      <c r="C194" s="239" t="s">
        <v>874</v>
      </c>
      <c r="D194" s="9" t="s">
        <v>1414</v>
      </c>
      <c r="E194" s="9" t="s">
        <v>1411</v>
      </c>
      <c r="F194" s="83" t="s">
        <v>875</v>
      </c>
      <c r="G194" s="39"/>
      <c r="H194" s="154" t="s">
        <v>109</v>
      </c>
      <c r="I194" s="318">
        <v>10000</v>
      </c>
      <c r="J194" s="154" t="s">
        <v>1543</v>
      </c>
      <c r="K194" s="111">
        <v>6600</v>
      </c>
      <c r="L194" s="154" t="s">
        <v>109</v>
      </c>
      <c r="M194" s="246">
        <f t="shared" si="17"/>
        <v>20600</v>
      </c>
      <c r="N194" s="14">
        <f t="shared" si="22"/>
        <v>-3380</v>
      </c>
      <c r="O194" s="15">
        <v>1500</v>
      </c>
      <c r="P194" s="15">
        <v>1000</v>
      </c>
      <c r="Q194" s="15">
        <v>5000</v>
      </c>
      <c r="R194" s="15">
        <v>0</v>
      </c>
      <c r="S194" s="182"/>
      <c r="T194" s="16">
        <v>1500</v>
      </c>
      <c r="U194" s="16">
        <v>1000</v>
      </c>
      <c r="V194" s="16">
        <v>5000</v>
      </c>
      <c r="W194" s="16"/>
      <c r="X194" s="182"/>
      <c r="Y194" s="16">
        <f>IF(($CB194-SUM($T194:X194))&gt;=$K194*0.7,$K194*0.7,($CB194-SUM($T194:X194)))</f>
        <v>4620</v>
      </c>
      <c r="Z194" s="16">
        <f>IF(($CB194-SUM($T194:Y194))&gt;=$K194*0.7,$K194*0.7,($CB194-SUM($T194:Y194)))</f>
        <v>4620</v>
      </c>
      <c r="AA194" s="16">
        <f>IF(($CB194-SUM($T194:Z194))&gt;=$K194*0.7,$K194*0.7,($CB194-SUM($T194:Z194)))</f>
        <v>4620</v>
      </c>
      <c r="AB194" s="16">
        <f>IF(($CB194-SUM($T194:AA194))&gt;=$K194*0.7,$K194*0.7,($CB194-SUM($T194:AA194)))</f>
        <v>2620</v>
      </c>
      <c r="AC194" s="16">
        <f>IF(($CB194-SUM($T194:AB194))&gt;=$K194*0.7,$K194*0.7,($CB194-SUM($T194:AB194)))</f>
        <v>0</v>
      </c>
      <c r="AD194" s="16">
        <f>IF(($CB194-SUM($T194:AC194))&gt;=$K194*0.7,$K194*0.7,($CB194-SUM($T194:AC194)))</f>
        <v>0</v>
      </c>
      <c r="AE194" s="16">
        <f>IF(($CB194-SUM($T194:AD194))&gt;=$K194*0.7,$K194*0.7,($CB194-SUM($T194:AD194)))</f>
        <v>0</v>
      </c>
      <c r="AF194" s="16">
        <f>IF(($CB194-SUM($T194:AE194))&gt;=$K194*0.7,$K194*0.7,($CB194-SUM($T194:AE194)))</f>
        <v>0</v>
      </c>
      <c r="AG194" s="16">
        <f>IF(($CB194-SUM($T194:AF194))&gt;=$K194*0.7,$K194*0.7,($CB194-SUM($T194:AF194)))</f>
        <v>0</v>
      </c>
      <c r="AH194" s="16">
        <f>IF(($CB194-SUM($T194:AG194))&gt;=$K194*0.7,$K194*0.7,($CB194-SUM($T194:AG194)))</f>
        <v>0</v>
      </c>
      <c r="AI194" s="16">
        <f>IF(($CB194-SUM($T194:AH194))&gt;=$K194*0.7,$K194*0.7,($CB194-SUM($T194:AH194)))</f>
        <v>0</v>
      </c>
      <c r="AJ194" s="16">
        <f>IF(($CB194-SUM($T194:AI194))&gt;=$K194*0.7,$K194*0.7,($CB194-SUM($T194:AI194)))</f>
        <v>0</v>
      </c>
      <c r="AK194" s="16">
        <f>IF(($CB194-SUM($T194:AJ194))&gt;=$K194*0.7,$K194*0.7,($CB194-SUM($T194:AJ194)))</f>
        <v>0</v>
      </c>
      <c r="AL194" s="16">
        <f>IF(($CB194-SUM($T194:AK194))&gt;=$K194*0.7,$K194*0.7,($CB194-SUM($T194:AK194)))</f>
        <v>0</v>
      </c>
      <c r="AM194" s="16">
        <f>IF(($CB194-SUM($T194:AL194))&gt;=$K194*0.7,$K194*0.7,($CB194-SUM($T194:AL194)))</f>
        <v>0</v>
      </c>
      <c r="AN194" s="16">
        <f>IF(($CB194-SUM($T194:AM194))&gt;=$K194*0.7,$K194*0.7,($CB194-SUM($T194:AM194)))</f>
        <v>0</v>
      </c>
      <c r="AO194" s="16">
        <f>IF(($CB194-SUM($T194:AN194))&gt;=$K194*0.7,$K194*0.7,($CB194-SUM($T194:AN194)))</f>
        <v>0</v>
      </c>
      <c r="AP194" s="16">
        <f>IF(($CB194-SUM($T194:AO194))&gt;=$K194*0.7,$K194*0.7,($CB194-SUM($T194:AO194)))</f>
        <v>0</v>
      </c>
      <c r="AQ194" s="16">
        <f>IF(($CB194-SUM($T194:AP194))&gt;=$K194*0.7,$K194*0.7,($CB194-SUM($T194:AP194)))</f>
        <v>0</v>
      </c>
      <c r="AR194" s="16">
        <f>IF(($CB194-SUM($T194:AQ194))&gt;=$K194*0.7,$K194*0.7,($CB194-SUM($T194:AQ194)))</f>
        <v>0</v>
      </c>
      <c r="AS194" s="16">
        <f>IF(($CB194-SUM($T194:AR194))&gt;=$K194*0.7,$K194*0.7,($CB194-SUM($T194:AR194)))</f>
        <v>0</v>
      </c>
      <c r="AT194" s="16">
        <f>IF(($CB194-SUM($T194:AS194))&gt;=$K194*0.7,$K194*0.7,($CB194-SUM($T194:AS194)))</f>
        <v>0</v>
      </c>
      <c r="AU194" s="16">
        <f>IF(($CB194-SUM($T194:AT194))&gt;=$K194*0.7,$K194*0.7,($CB194-SUM($T194:AT194)))</f>
        <v>0</v>
      </c>
      <c r="AV194" s="16">
        <f>IF(($CB194-SUM($T194:AU194))&gt;=$K194*0.7,$K194*0.7,($CB194-SUM($T194:AU194)))</f>
        <v>0</v>
      </c>
      <c r="AW194" s="182">
        <f t="shared" si="18"/>
        <v>23980</v>
      </c>
      <c r="AX194" s="182">
        <f>IF(LinkRpt!B$4=LinkRpt!B$2,VLOOKUP(LinkRpt!$A190,Rpt,LinkRpt!B$2+1),"")</f>
        <v>23980</v>
      </c>
      <c r="AY194" s="182">
        <f>IF(LinkRpt!C$4=LinkRpt!C$2,VLOOKUP(LinkRpt!$A190,Rpt,LinkRpt!C$2+1),"")</f>
        <v>0</v>
      </c>
      <c r="AZ194" s="182">
        <f>IF(LinkRpt!D$4=LinkRpt!D$2,VLOOKUP(LinkRpt!$A190,Rpt,LinkRpt!D$2+1),"")</f>
        <v>0</v>
      </c>
      <c r="BA194" s="182" t="str">
        <f>IF(LinkRpt!E$4=LinkRpt!E$2,VLOOKUP(LinkRpt!$A190,Rpt,LinkRpt!E$2+1),"")</f>
        <v/>
      </c>
      <c r="BB194" s="182">
        <f>IF(LinkRpt!F$4=LinkRpt!F$2,VLOOKUP(LinkRpt!$A190,Rpt,LinkRpt!F$2+1),"")</f>
        <v>0</v>
      </c>
      <c r="BC194" s="182">
        <f>IF(LinkRpt!G$4=LinkRpt!G$2,VLOOKUP(LinkRpt!$A190,Rpt,LinkRpt!G$2+1),"")</f>
        <v>0</v>
      </c>
      <c r="BD194" s="182">
        <f>IF(LinkRpt!H$4=LinkRpt!H$2,VLOOKUP(LinkRpt!$A190,Rpt,LinkRpt!H$2+1),"")</f>
        <v>0</v>
      </c>
      <c r="BE194" s="182" t="str">
        <f>IF(LinkRpt!I$4=LinkRpt!I$2,VLOOKUP(LinkRpt!$A190,Rpt,LinkRpt!I$2+1),"")</f>
        <v/>
      </c>
      <c r="BF194" s="182" t="str">
        <f>IF(LinkRpt!J$4=LinkRpt!J$2,VLOOKUP(LinkRpt!$A190,Rpt,LinkRpt!J$2+1),"")</f>
        <v/>
      </c>
      <c r="BG194" s="182" t="str">
        <f>IF(LinkRpt!K$4=LinkRpt!K$2,VLOOKUP(LinkRpt!$A190,Rpt,LinkRpt!K$2+1),"")</f>
        <v/>
      </c>
      <c r="BH194" s="182" t="str">
        <f>IF(LinkRpt!L$4=LinkRpt!L$2,VLOOKUP(LinkRpt!$A190,Rpt,LinkRpt!L$2+1),"")</f>
        <v/>
      </c>
      <c r="BI194" s="182" t="str">
        <f>IF(LinkRpt!M$4=LinkRpt!M$2,VLOOKUP(LinkRpt!$A190,Rpt,LinkRpt!M$2+1),"")</f>
        <v/>
      </c>
      <c r="BJ194" s="182" t="str">
        <f>IF(LinkRpt!N$4=LinkRpt!N$2,VLOOKUP(LinkRpt!$A190,Rpt,LinkRpt!N$2+1),"")</f>
        <v/>
      </c>
      <c r="BK194" s="182" t="str">
        <f>IF(LinkRpt!O$4=LinkRpt!O$2,VLOOKUP(LinkRpt!$A190,Rpt,LinkRpt!O$2+1),"")</f>
        <v/>
      </c>
      <c r="BL194" s="182" t="str">
        <f>IF(LinkRpt!P$4=LinkRpt!P$2,VLOOKUP(LinkRpt!$A190,Rpt,LinkRpt!P$2+1),"")</f>
        <v/>
      </c>
      <c r="BM194" s="182" t="str">
        <f>IF(LinkRpt!Q$4=LinkRpt!Q$2,VLOOKUP(LinkRpt!$A190,Rpt,LinkRpt!Q$2+1),"")</f>
        <v/>
      </c>
      <c r="BN194" s="182" t="str">
        <f>IF(LinkRpt!R$4=LinkRpt!R$2,VLOOKUP(LinkRpt!$A190,Rpt,LinkRpt!R$2+1),"")</f>
        <v/>
      </c>
      <c r="BO194" s="182" t="str">
        <f>IF(LinkRpt!S$4=LinkRpt!S$2,VLOOKUP(LinkRpt!$A190,Rpt,LinkRpt!S$2+1),"")</f>
        <v/>
      </c>
      <c r="BP194" s="182" t="str">
        <f>IF(LinkRpt!T$4=LinkRpt!T$2,VLOOKUP(LinkRpt!$A190,Rpt,LinkRpt!T$2+1),"")</f>
        <v/>
      </c>
      <c r="BQ194" s="182" t="str">
        <f>IF(LinkRpt!U$4=LinkRpt!U$2,VLOOKUP(LinkRpt!$A190,Rpt,LinkRpt!U$2+1),"")</f>
        <v/>
      </c>
      <c r="BR194" s="182" t="str">
        <f>IF(LinkRpt!V$4=LinkRpt!V$2,VLOOKUP(LinkRpt!$A190,Rpt,LinkRpt!V$2+1),"")</f>
        <v/>
      </c>
      <c r="BS194" s="182" t="str">
        <f>IF(LinkRpt!W$4=LinkRpt!W$2,VLOOKUP(LinkRpt!$A190,Rpt,LinkRpt!W$2+1),"")</f>
        <v/>
      </c>
      <c r="BT194" s="182" t="str">
        <f>IF(LinkRpt!X$4=LinkRpt!X$2,VLOOKUP(LinkRpt!$A190,Rpt,LinkRpt!X$2+1),"")</f>
        <v/>
      </c>
      <c r="BU194" s="182" t="str">
        <f>IF(LinkRpt!Y$4=LinkRpt!Y$2,VLOOKUP(LinkRpt!$A190,Rpt,LinkRpt!Y$2+1),"")</f>
        <v/>
      </c>
      <c r="BV194" s="182" t="str">
        <f>IF(LinkRpt!Z$4=LinkRpt!Z$2,VLOOKUP(LinkRpt!$A190,Rpt,LinkRpt!Z$2+1),"")</f>
        <v/>
      </c>
      <c r="BW194" s="182" t="str">
        <f>IF(LinkRpt!AA$4=LinkRpt!AA$2,VLOOKUP(LinkRpt!$A190,Rpt,LinkRpt!AA$2+1),"")</f>
        <v/>
      </c>
      <c r="BX194" s="182" t="str">
        <f>IF(LinkRpt!AB$4=LinkRpt!AB$2,VLOOKUP(LinkRpt!$A190,Rpt,LinkRpt!AB$2+1),"")</f>
        <v/>
      </c>
      <c r="BY194" s="182" t="str">
        <f>IF(LinkRpt!AC$4=LinkRpt!AC$2,VLOOKUP(LinkRpt!$A190,Rpt,LinkRpt!AC$2+1),"")</f>
        <v/>
      </c>
      <c r="BZ194" s="182" t="str">
        <f>IF(LinkRpt!AD$4=LinkRpt!AD$2,VLOOKUP(LinkRpt!$A190,Rpt,LinkRpt!AD$2+1),"")</f>
        <v/>
      </c>
      <c r="CA194" s="182" t="str">
        <f>IF(LinkRpt!AE$4=LinkRpt!AE$2,VLOOKUP(LinkRpt!$A190,Rpt,LinkRpt!AE$2+1),"")</f>
        <v/>
      </c>
      <c r="CB194" s="182">
        <f t="shared" si="23"/>
        <v>23980</v>
      </c>
      <c r="CC194" s="15">
        <v>1500</v>
      </c>
      <c r="CD194" s="16">
        <v>1500</v>
      </c>
      <c r="CE194" s="15">
        <v>1000</v>
      </c>
      <c r="CF194" s="16">
        <v>1000</v>
      </c>
      <c r="CG194" s="15">
        <v>5000</v>
      </c>
      <c r="CH194" s="16">
        <v>5000</v>
      </c>
      <c r="CI194" s="15">
        <v>0</v>
      </c>
      <c r="CJ194" s="16"/>
      <c r="CK194" s="15"/>
      <c r="CL194" s="16"/>
      <c r="CM194" s="18">
        <v>4620</v>
      </c>
      <c r="CN194" s="16"/>
      <c r="CO194" s="18">
        <v>4620</v>
      </c>
      <c r="CP194" s="16"/>
      <c r="CQ194" s="18">
        <v>4620</v>
      </c>
      <c r="CR194" s="16"/>
      <c r="CS194" s="18">
        <v>2620</v>
      </c>
      <c r="CT194" s="16"/>
      <c r="CU194" s="18"/>
      <c r="CV194" s="16">
        <v>16480</v>
      </c>
      <c r="CW194" s="18"/>
      <c r="CX194" s="16"/>
      <c r="CY194" s="18"/>
      <c r="CZ194" s="16"/>
      <c r="DA194" s="18"/>
      <c r="DB194" s="16"/>
      <c r="DC194" s="18"/>
      <c r="DD194" s="16"/>
      <c r="DE194" s="85"/>
      <c r="DF194" s="16"/>
      <c r="DG194" s="85"/>
      <c r="DH194" s="16"/>
      <c r="DI194" s="85"/>
      <c r="DJ194" s="16"/>
      <c r="DK194" s="82"/>
      <c r="DL194" s="85"/>
      <c r="DM194" s="16"/>
      <c r="DN194" s="85"/>
      <c r="DO194" s="16"/>
      <c r="DP194" s="85"/>
      <c r="DQ194" s="16"/>
      <c r="DR194" s="85"/>
      <c r="DS194" s="16"/>
      <c r="DT194" s="85"/>
      <c r="DU194" s="16"/>
      <c r="DV194" s="85"/>
      <c r="DW194" s="16"/>
      <c r="DX194" s="85"/>
      <c r="DY194" s="16"/>
      <c r="DZ194" s="85"/>
      <c r="EA194" s="16"/>
      <c r="EB194" s="85"/>
      <c r="EC194" s="16"/>
      <c r="ED194" s="85"/>
      <c r="EE194" s="16"/>
      <c r="EF194" s="85"/>
      <c r="EG194" s="16"/>
      <c r="EH194" s="17"/>
      <c r="EI194" s="16"/>
      <c r="EJ194" s="19"/>
      <c r="EK194" s="17"/>
      <c r="EL194" s="16"/>
      <c r="EM194" s="17"/>
      <c r="EN194" s="16"/>
      <c r="EO194" s="17"/>
      <c r="EP194" s="16"/>
      <c r="EQ194" s="17"/>
      <c r="ER194" s="16"/>
      <c r="ES194" s="17"/>
      <c r="ET194" s="16"/>
      <c r="EU194" s="17"/>
      <c r="EV194" s="16"/>
      <c r="EW194" s="15"/>
      <c r="EX194" s="16"/>
      <c r="EY194" s="15"/>
      <c r="EZ194" s="16"/>
      <c r="FA194" s="15"/>
      <c r="FB194" s="16"/>
      <c r="FC194" s="15"/>
      <c r="FD194" s="16"/>
      <c r="FE194" s="15"/>
      <c r="FF194" s="16"/>
      <c r="FG194" s="15"/>
      <c r="FH194" s="16"/>
      <c r="FI194" s="20">
        <f t="shared" si="19"/>
        <v>23980</v>
      </c>
      <c r="FJ194" s="20">
        <f t="shared" si="20"/>
        <v>23980</v>
      </c>
      <c r="FK194" s="21">
        <f t="shared" si="21"/>
        <v>0</v>
      </c>
      <c r="FL194" s="1" t="str">
        <f t="shared" si="24"/>
        <v/>
      </c>
    </row>
    <row r="195" spans="1:168" ht="25.5" customHeight="1">
      <c r="A195" s="239">
        <v>2200187</v>
      </c>
      <c r="B195" s="35" t="s">
        <v>876</v>
      </c>
      <c r="C195" s="239" t="s">
        <v>877</v>
      </c>
      <c r="D195" s="9" t="s">
        <v>1414</v>
      </c>
      <c r="E195" s="9" t="s">
        <v>1411</v>
      </c>
      <c r="F195" s="83" t="s">
        <v>878</v>
      </c>
      <c r="G195" s="22"/>
      <c r="H195" s="13" t="s">
        <v>1558</v>
      </c>
      <c r="I195" s="318"/>
      <c r="J195" s="84"/>
      <c r="K195" s="62">
        <v>4600</v>
      </c>
      <c r="L195" s="84" t="s">
        <v>1564</v>
      </c>
      <c r="M195" s="246">
        <f t="shared" si="17"/>
        <v>44480</v>
      </c>
      <c r="N195" s="14">
        <f t="shared" si="22"/>
        <v>0</v>
      </c>
      <c r="O195" s="15">
        <v>1500</v>
      </c>
      <c r="P195" s="15">
        <v>1000</v>
      </c>
      <c r="Q195" s="15">
        <v>5000</v>
      </c>
      <c r="R195" s="15">
        <v>8000</v>
      </c>
      <c r="S195" s="182"/>
      <c r="T195" s="16">
        <v>1500</v>
      </c>
      <c r="U195" s="16">
        <v>1000</v>
      </c>
      <c r="V195" s="16">
        <v>5000</v>
      </c>
      <c r="W195" s="16">
        <v>0</v>
      </c>
      <c r="X195" s="182"/>
      <c r="Y195" s="16">
        <f>IF(($CB195-SUM($T195:X195))&gt;=$K195*0.7,$K195*0.7,($CB195-SUM($T195:X195)))</f>
        <v>3220</v>
      </c>
      <c r="Z195" s="16">
        <f>IF(($CB195-SUM($T195:Y195))&gt;=$K195*0.7,$K195*0.7,($CB195-SUM($T195:Y195)))</f>
        <v>3220</v>
      </c>
      <c r="AA195" s="16">
        <f>IF(($CB195-SUM($T195:Z195))&gt;=$K195*0.7,$K195*0.7,($CB195-SUM($T195:Z195)))</f>
        <v>3220</v>
      </c>
      <c r="AB195" s="16">
        <f>IF(($CB195-SUM($T195:AA195))&gt;=$K195*0.7,$K195*0.7,($CB195-SUM($T195:AA195)))</f>
        <v>3220</v>
      </c>
      <c r="AC195" s="16">
        <f>IF(($CB195-SUM($T195:AB195))&gt;=$K195*0.7,$K195*0.7,($CB195-SUM($T195:AB195)))</f>
        <v>3220</v>
      </c>
      <c r="AD195" s="16">
        <f>IF(($CB195-SUM($T195:AC195))&gt;=$K195*0.7,$K195*0.7,($CB195-SUM($T195:AC195)))</f>
        <v>3220</v>
      </c>
      <c r="AE195" s="16">
        <f>IF(($CB195-SUM($T195:AD195))&gt;=$K195*0.7,$K195*0.7,($CB195-SUM($T195:AD195)))</f>
        <v>3220</v>
      </c>
      <c r="AF195" s="16">
        <f>IF(($CB195-SUM($T195:AE195))&gt;=$K195*0.7,$K195*0.7,($CB195-SUM($T195:AE195)))</f>
        <v>3220</v>
      </c>
      <c r="AG195" s="16">
        <f>IF(($CB195-SUM($T195:AF195))&gt;=$K195*0.7,$K195*0.7,($CB195-SUM($T195:AF195)))</f>
        <v>3220</v>
      </c>
      <c r="AH195" s="16">
        <f>IF(($CB195-SUM($T195:AG195))&gt;=$K195*0.7,$K195*0.7,($CB195-SUM($T195:AG195)))</f>
        <v>3220</v>
      </c>
      <c r="AI195" s="16">
        <f>IF(($CB195-SUM($T195:AH195))&gt;=$K195*0.7,$K195*0.7,($CB195-SUM($T195:AH195)))</f>
        <v>3220</v>
      </c>
      <c r="AJ195" s="16">
        <f>IF(($CB195-SUM($T195:AI195))&gt;=$K195*0.7,$K195*0.7,($CB195-SUM($T195:AI195)))</f>
        <v>1560</v>
      </c>
      <c r="AK195" s="16">
        <f>IF(($CB195-SUM($T195:AJ195))&gt;=$K195*0.7,$K195*0.7,($CB195-SUM($T195:AJ195)))</f>
        <v>0</v>
      </c>
      <c r="AL195" s="16">
        <f>IF(($CB195-SUM($T195:AK195))&gt;=$K195*0.7,$K195*0.7,($CB195-SUM($T195:AK195)))</f>
        <v>0</v>
      </c>
      <c r="AM195" s="16">
        <f>IF(($CB195-SUM($T195:AL195))&gt;=$K195*0.7,$K195*0.7,($CB195-SUM($T195:AL195)))</f>
        <v>0</v>
      </c>
      <c r="AN195" s="16">
        <f>IF(($CB195-SUM($T195:AM195))&gt;=$K195*0.7,$K195*0.7,($CB195-SUM($T195:AM195)))</f>
        <v>0</v>
      </c>
      <c r="AO195" s="16">
        <f>IF(($CB195-SUM($T195:AN195))&gt;=$K195*0.7,$K195*0.7,($CB195-SUM($T195:AN195)))</f>
        <v>0</v>
      </c>
      <c r="AP195" s="16">
        <f>IF(($CB195-SUM($T195:AO195))&gt;=$K195*0.7,$K195*0.7,($CB195-SUM($T195:AO195)))</f>
        <v>0</v>
      </c>
      <c r="AQ195" s="16">
        <f>IF(($CB195-SUM($T195:AP195))&gt;=$K195*0.7,$K195*0.7,($CB195-SUM($T195:AP195)))</f>
        <v>0</v>
      </c>
      <c r="AR195" s="16">
        <f>IF(($CB195-SUM($T195:AQ195))&gt;=$K195*0.7,$K195*0.7,($CB195-SUM($T195:AQ195)))</f>
        <v>0</v>
      </c>
      <c r="AS195" s="16">
        <f>IF(($CB195-SUM($T195:AR195))&gt;=$K195*0.7,$K195*0.7,($CB195-SUM($T195:AR195)))</f>
        <v>0</v>
      </c>
      <c r="AT195" s="16">
        <f>IF(($CB195-SUM($T195:AS195))&gt;=$K195*0.7,$K195*0.7,($CB195-SUM($T195:AS195)))</f>
        <v>0</v>
      </c>
      <c r="AU195" s="16">
        <f>IF(($CB195-SUM($T195:AT195))&gt;=$K195*0.7,$K195*0.7,($CB195-SUM($T195:AT195)))</f>
        <v>0</v>
      </c>
      <c r="AV195" s="16">
        <f>IF(($CB195-SUM($T195:AU195))&gt;=$K195*0.7,$K195*0.7,($CB195-SUM($T195:AU195)))</f>
        <v>0</v>
      </c>
      <c r="AW195" s="182">
        <f t="shared" si="18"/>
        <v>44480</v>
      </c>
      <c r="AX195" s="182">
        <f>IF(LinkRpt!B$4=LinkRpt!B$2,VLOOKUP(LinkRpt!$A191,Rpt,LinkRpt!B$2+1),"")</f>
        <v>44480</v>
      </c>
      <c r="AY195" s="182">
        <f>IF(LinkRpt!C$4=LinkRpt!C$2,VLOOKUP(LinkRpt!$A191,Rpt,LinkRpt!C$2+1),"")</f>
        <v>0</v>
      </c>
      <c r="AZ195" s="182">
        <f>IF(LinkRpt!D$4=LinkRpt!D$2,VLOOKUP(LinkRpt!$A191,Rpt,LinkRpt!D$2+1),"")</f>
        <v>0</v>
      </c>
      <c r="BA195" s="182" t="str">
        <f>IF(LinkRpt!E$4=LinkRpt!E$2,VLOOKUP(LinkRpt!$A191,Rpt,LinkRpt!E$2+1),"")</f>
        <v/>
      </c>
      <c r="BB195" s="182">
        <f>IF(LinkRpt!F$4=LinkRpt!F$2,VLOOKUP(LinkRpt!$A191,Rpt,LinkRpt!F$2+1),"")</f>
        <v>0</v>
      </c>
      <c r="BC195" s="182">
        <f>IF(LinkRpt!G$4=LinkRpt!G$2,VLOOKUP(LinkRpt!$A191,Rpt,LinkRpt!G$2+1),"")</f>
        <v>0</v>
      </c>
      <c r="BD195" s="182">
        <f>IF(LinkRpt!H$4=LinkRpt!H$2,VLOOKUP(LinkRpt!$A191,Rpt,LinkRpt!H$2+1),"")</f>
        <v>0</v>
      </c>
      <c r="BE195" s="182" t="str">
        <f>IF(LinkRpt!I$4=LinkRpt!I$2,VLOOKUP(LinkRpt!$A191,Rpt,LinkRpt!I$2+1),"")</f>
        <v/>
      </c>
      <c r="BF195" s="182" t="str">
        <f>IF(LinkRpt!J$4=LinkRpt!J$2,VLOOKUP(LinkRpt!$A191,Rpt,LinkRpt!J$2+1),"")</f>
        <v/>
      </c>
      <c r="BG195" s="182" t="str">
        <f>IF(LinkRpt!K$4=LinkRpt!K$2,VLOOKUP(LinkRpt!$A191,Rpt,LinkRpt!K$2+1),"")</f>
        <v/>
      </c>
      <c r="BH195" s="182" t="str">
        <f>IF(LinkRpt!L$4=LinkRpt!L$2,VLOOKUP(LinkRpt!$A191,Rpt,LinkRpt!L$2+1),"")</f>
        <v/>
      </c>
      <c r="BI195" s="182" t="str">
        <f>IF(LinkRpt!M$4=LinkRpt!M$2,VLOOKUP(LinkRpt!$A191,Rpt,LinkRpt!M$2+1),"")</f>
        <v/>
      </c>
      <c r="BJ195" s="182" t="str">
        <f>IF(LinkRpt!N$4=LinkRpt!N$2,VLOOKUP(LinkRpt!$A191,Rpt,LinkRpt!N$2+1),"")</f>
        <v/>
      </c>
      <c r="BK195" s="182" t="str">
        <f>IF(LinkRpt!O$4=LinkRpt!O$2,VLOOKUP(LinkRpt!$A191,Rpt,LinkRpt!O$2+1),"")</f>
        <v/>
      </c>
      <c r="BL195" s="182" t="str">
        <f>IF(LinkRpt!P$4=LinkRpt!P$2,VLOOKUP(LinkRpt!$A191,Rpt,LinkRpt!P$2+1),"")</f>
        <v/>
      </c>
      <c r="BM195" s="182" t="str">
        <f>IF(LinkRpt!Q$4=LinkRpt!Q$2,VLOOKUP(LinkRpt!$A191,Rpt,LinkRpt!Q$2+1),"")</f>
        <v/>
      </c>
      <c r="BN195" s="182" t="str">
        <f>IF(LinkRpt!R$4=LinkRpt!R$2,VLOOKUP(LinkRpt!$A191,Rpt,LinkRpt!R$2+1),"")</f>
        <v/>
      </c>
      <c r="BO195" s="182" t="str">
        <f>IF(LinkRpt!S$4=LinkRpt!S$2,VLOOKUP(LinkRpt!$A191,Rpt,LinkRpt!S$2+1),"")</f>
        <v/>
      </c>
      <c r="BP195" s="182" t="str">
        <f>IF(LinkRpt!T$4=LinkRpt!T$2,VLOOKUP(LinkRpt!$A191,Rpt,LinkRpt!T$2+1),"")</f>
        <v/>
      </c>
      <c r="BQ195" s="182" t="str">
        <f>IF(LinkRpt!U$4=LinkRpt!U$2,VLOOKUP(LinkRpt!$A191,Rpt,LinkRpt!U$2+1),"")</f>
        <v/>
      </c>
      <c r="BR195" s="182" t="str">
        <f>IF(LinkRpt!V$4=LinkRpt!V$2,VLOOKUP(LinkRpt!$A191,Rpt,LinkRpt!V$2+1),"")</f>
        <v/>
      </c>
      <c r="BS195" s="182" t="str">
        <f>IF(LinkRpt!W$4=LinkRpt!W$2,VLOOKUP(LinkRpt!$A191,Rpt,LinkRpt!W$2+1),"")</f>
        <v/>
      </c>
      <c r="BT195" s="182" t="str">
        <f>IF(LinkRpt!X$4=LinkRpt!X$2,VLOOKUP(LinkRpt!$A191,Rpt,LinkRpt!X$2+1),"")</f>
        <v/>
      </c>
      <c r="BU195" s="182" t="str">
        <f>IF(LinkRpt!Y$4=LinkRpt!Y$2,VLOOKUP(LinkRpt!$A191,Rpt,LinkRpt!Y$2+1),"")</f>
        <v/>
      </c>
      <c r="BV195" s="182" t="str">
        <f>IF(LinkRpt!Z$4=LinkRpt!Z$2,VLOOKUP(LinkRpt!$A191,Rpt,LinkRpt!Z$2+1),"")</f>
        <v/>
      </c>
      <c r="BW195" s="182" t="str">
        <f>IF(LinkRpt!AA$4=LinkRpt!AA$2,VLOOKUP(LinkRpt!$A191,Rpt,LinkRpt!AA$2+1),"")</f>
        <v/>
      </c>
      <c r="BX195" s="182" t="str">
        <f>IF(LinkRpt!AB$4=LinkRpt!AB$2,VLOOKUP(LinkRpt!$A191,Rpt,LinkRpt!AB$2+1),"")</f>
        <v/>
      </c>
      <c r="BY195" s="182" t="str">
        <f>IF(LinkRpt!AC$4=LinkRpt!AC$2,VLOOKUP(LinkRpt!$A191,Rpt,LinkRpt!AC$2+1),"")</f>
        <v/>
      </c>
      <c r="BZ195" s="182" t="str">
        <f>IF(LinkRpt!AD$4=LinkRpt!AD$2,VLOOKUP(LinkRpt!$A191,Rpt,LinkRpt!AD$2+1),"")</f>
        <v/>
      </c>
      <c r="CA195" s="182" t="str">
        <f>IF(LinkRpt!AE$4=LinkRpt!AE$2,VLOOKUP(LinkRpt!$A191,Rpt,LinkRpt!AE$2+1),"")</f>
        <v/>
      </c>
      <c r="CB195" s="182">
        <f t="shared" si="23"/>
        <v>44480</v>
      </c>
      <c r="CC195" s="15">
        <v>1500</v>
      </c>
      <c r="CD195" s="16">
        <v>1500</v>
      </c>
      <c r="CE195" s="15">
        <v>1000</v>
      </c>
      <c r="CF195" s="16">
        <v>1000</v>
      </c>
      <c r="CG195" s="15">
        <v>5000</v>
      </c>
      <c r="CH195" s="16">
        <v>5000</v>
      </c>
      <c r="CI195" s="15">
        <v>8000</v>
      </c>
      <c r="CJ195" s="16">
        <v>0</v>
      </c>
      <c r="CK195" s="15"/>
      <c r="CL195" s="16"/>
      <c r="CM195" s="18">
        <v>3220</v>
      </c>
      <c r="CN195" s="16">
        <v>4620</v>
      </c>
      <c r="CO195" s="18">
        <v>3220</v>
      </c>
      <c r="CP195" s="16">
        <v>9820</v>
      </c>
      <c r="CQ195" s="18">
        <v>3220</v>
      </c>
      <c r="CR195" s="16">
        <v>3220</v>
      </c>
      <c r="CS195" s="18">
        <v>3220</v>
      </c>
      <c r="CT195" s="16">
        <v>3220</v>
      </c>
      <c r="CU195" s="18">
        <v>3220</v>
      </c>
      <c r="CV195" s="16">
        <v>3220</v>
      </c>
      <c r="CW195" s="18">
        <v>3220</v>
      </c>
      <c r="CX195" s="16">
        <v>3220</v>
      </c>
      <c r="CY195" s="18">
        <v>3220</v>
      </c>
      <c r="CZ195" s="16"/>
      <c r="DA195" s="18">
        <v>3220</v>
      </c>
      <c r="DB195" s="16"/>
      <c r="DC195" s="18">
        <v>3220</v>
      </c>
      <c r="DD195" s="16">
        <f>3220+3220+3220</f>
        <v>9660</v>
      </c>
      <c r="DE195" s="85"/>
      <c r="DF195" s="16"/>
      <c r="DG195" s="85"/>
      <c r="DH195" s="16"/>
      <c r="DI195" s="85"/>
      <c r="DJ195" s="16"/>
      <c r="DK195" s="82"/>
      <c r="DL195" s="85"/>
      <c r="DM195" s="16"/>
      <c r="DN195" s="85"/>
      <c r="DO195" s="16"/>
      <c r="DP195" s="85"/>
      <c r="DQ195" s="16"/>
      <c r="DR195" s="85"/>
      <c r="DS195" s="16"/>
      <c r="DT195" s="85"/>
      <c r="DU195" s="16"/>
      <c r="DV195" s="85"/>
      <c r="DW195" s="16"/>
      <c r="DX195" s="85"/>
      <c r="DY195" s="16"/>
      <c r="DZ195" s="85"/>
      <c r="EA195" s="16"/>
      <c r="EB195" s="85"/>
      <c r="EC195" s="16"/>
      <c r="ED195" s="85"/>
      <c r="EE195" s="16"/>
      <c r="EF195" s="85"/>
      <c r="EG195" s="16"/>
      <c r="EH195" s="17"/>
      <c r="EI195" s="16"/>
      <c r="EJ195" s="19"/>
      <c r="EK195" s="17"/>
      <c r="EL195" s="16"/>
      <c r="EM195" s="17"/>
      <c r="EN195" s="16"/>
      <c r="EO195" s="17"/>
      <c r="EP195" s="16"/>
      <c r="EQ195" s="17"/>
      <c r="ER195" s="16"/>
      <c r="ES195" s="17"/>
      <c r="ET195" s="16"/>
      <c r="EU195" s="17"/>
      <c r="EV195" s="16"/>
      <c r="EW195" s="15"/>
      <c r="EX195" s="16"/>
      <c r="EY195" s="15"/>
      <c r="EZ195" s="16"/>
      <c r="FA195" s="15"/>
      <c r="FB195" s="16"/>
      <c r="FC195" s="15"/>
      <c r="FD195" s="16"/>
      <c r="FE195" s="15"/>
      <c r="FF195" s="16"/>
      <c r="FG195" s="15"/>
      <c r="FH195" s="16"/>
      <c r="FI195" s="20">
        <f t="shared" si="19"/>
        <v>44480</v>
      </c>
      <c r="FJ195" s="20">
        <f t="shared" si="20"/>
        <v>44480</v>
      </c>
      <c r="FK195" s="21">
        <f t="shared" si="21"/>
        <v>0</v>
      </c>
      <c r="FL195" s="1" t="str">
        <f t="shared" si="24"/>
        <v/>
      </c>
    </row>
    <row r="196" spans="1:168" ht="25.5" customHeight="1">
      <c r="A196" s="239">
        <v>2200188</v>
      </c>
      <c r="B196" s="35" t="s">
        <v>879</v>
      </c>
      <c r="C196" s="239" t="s">
        <v>880</v>
      </c>
      <c r="D196" s="9" t="s">
        <v>1414</v>
      </c>
      <c r="E196" s="9" t="s">
        <v>1411</v>
      </c>
      <c r="F196" s="83" t="s">
        <v>881</v>
      </c>
      <c r="G196" s="145" t="s">
        <v>383</v>
      </c>
      <c r="H196" s="24" t="s">
        <v>1417</v>
      </c>
      <c r="I196" s="318"/>
      <c r="J196" s="24"/>
      <c r="K196" s="62">
        <v>6200</v>
      </c>
      <c r="L196" s="24" t="s">
        <v>1564</v>
      </c>
      <c r="M196" s="246">
        <f t="shared" si="17"/>
        <v>54560</v>
      </c>
      <c r="N196" s="14">
        <f t="shared" si="22"/>
        <v>16680</v>
      </c>
      <c r="O196" s="15">
        <v>1500</v>
      </c>
      <c r="P196" s="15">
        <v>1000</v>
      </c>
      <c r="Q196" s="15">
        <v>5000</v>
      </c>
      <c r="R196" s="15">
        <v>8000</v>
      </c>
      <c r="S196" s="182"/>
      <c r="T196" s="16">
        <v>1500</v>
      </c>
      <c r="U196" s="16">
        <v>1000</v>
      </c>
      <c r="V196" s="16">
        <v>5000</v>
      </c>
      <c r="W196" s="16"/>
      <c r="X196" s="182"/>
      <c r="Y196" s="16">
        <f>IF(($CB196-SUM($T196:X196))&gt;=$K196*0.7,$K196*0.7,($CB196-SUM($T196:X196)))</f>
        <v>4340</v>
      </c>
      <c r="Z196" s="16">
        <f>IF(($CB196-SUM($T196:Y196))&gt;=$K196*0.7,$K196*0.7,($CB196-SUM($T196:Y196)))</f>
        <v>4340</v>
      </c>
      <c r="AA196" s="16">
        <f>IF(($CB196-SUM($T196:Z196))&gt;=$K196*0.7,$K196*0.7,($CB196-SUM($T196:Z196)))</f>
        <v>4340</v>
      </c>
      <c r="AB196" s="16">
        <f>IF(($CB196-SUM($T196:AA196))&gt;=$K196*0.7,$K196*0.7,($CB196-SUM($T196:AA196)))</f>
        <v>4340</v>
      </c>
      <c r="AC196" s="16">
        <f>IF(($CB196-SUM($T196:AB196))&gt;=$K196*0.7,$K196*0.7,($CB196-SUM($T196:AB196)))</f>
        <v>4340</v>
      </c>
      <c r="AD196" s="16">
        <f>IF(($CB196-SUM($T196:AC196))&gt;=$K196*0.7,$K196*0.7,($CB196-SUM($T196:AC196)))</f>
        <v>4340</v>
      </c>
      <c r="AE196" s="16">
        <f>IF(($CB196-SUM($T196:AD196))&gt;=$K196*0.7,$K196*0.7,($CB196-SUM($T196:AD196)))</f>
        <v>4340</v>
      </c>
      <c r="AF196" s="16">
        <f>IF(($CB196-SUM($T196:AE196))&gt;=$K196*0.7,$K196*0.7,($CB196-SUM($T196:AE196)))</f>
        <v>0</v>
      </c>
      <c r="AG196" s="16">
        <f>IF(($CB196-SUM($T196:AF196))&gt;=$K196*0.7,$K196*0.7,($CB196-SUM($T196:AF196)))</f>
        <v>0</v>
      </c>
      <c r="AH196" s="16">
        <f>IF(($CB196-SUM($T196:AG196))&gt;=$K196*0.7,$K196*0.7,($CB196-SUM($T196:AG196)))</f>
        <v>0</v>
      </c>
      <c r="AI196" s="16">
        <f>IF(($CB196-SUM($T196:AH196))&gt;=$K196*0.7,$K196*0.7,($CB196-SUM($T196:AH196)))</f>
        <v>0</v>
      </c>
      <c r="AJ196" s="16">
        <f>IF(($CB196-SUM($T196:AI196))&gt;=$K196*0.7,$K196*0.7,($CB196-SUM($T196:AI196)))</f>
        <v>0</v>
      </c>
      <c r="AK196" s="16">
        <f>IF(($CB196-SUM($T196:AJ196))&gt;=$K196*0.7,$K196*0.7,($CB196-SUM($T196:AJ196)))</f>
        <v>0</v>
      </c>
      <c r="AL196" s="16">
        <f>IF(($CB196-SUM($T196:AK196))&gt;=$K196*0.7,$K196*0.7,($CB196-SUM($T196:AK196)))</f>
        <v>0</v>
      </c>
      <c r="AM196" s="16">
        <f>IF(($CB196-SUM($T196:AL196))&gt;=$K196*0.7,$K196*0.7,($CB196-SUM($T196:AL196)))</f>
        <v>0</v>
      </c>
      <c r="AN196" s="16">
        <f>IF(($CB196-SUM($T196:AM196))&gt;=$K196*0.7,$K196*0.7,($CB196-SUM($T196:AM196)))</f>
        <v>0</v>
      </c>
      <c r="AO196" s="16">
        <f>IF(($CB196-SUM($T196:AN196))&gt;=$K196*0.7,$K196*0.7,($CB196-SUM($T196:AN196)))</f>
        <v>0</v>
      </c>
      <c r="AP196" s="16">
        <f>IF(($CB196-SUM($T196:AO196))&gt;=$K196*0.7,$K196*0.7,($CB196-SUM($T196:AO196)))</f>
        <v>0</v>
      </c>
      <c r="AQ196" s="16">
        <f>IF(($CB196-SUM($T196:AP196))&gt;=$K196*0.7,$K196*0.7,($CB196-SUM($T196:AP196)))</f>
        <v>0</v>
      </c>
      <c r="AR196" s="16">
        <f>IF(($CB196-SUM($T196:AQ196))&gt;=$K196*0.7,$K196*0.7,($CB196-SUM($T196:AQ196)))</f>
        <v>0</v>
      </c>
      <c r="AS196" s="16">
        <f>IF(($CB196-SUM($T196:AR196))&gt;=$K196*0.7,$K196*0.7,($CB196-SUM($T196:AR196)))</f>
        <v>0</v>
      </c>
      <c r="AT196" s="16">
        <f>IF(($CB196-SUM($T196:AS196))&gt;=$K196*0.7,$K196*0.7,($CB196-SUM($T196:AS196)))</f>
        <v>0</v>
      </c>
      <c r="AU196" s="16">
        <f>IF(($CB196-SUM($T196:AT196))&gt;=$K196*0.7,$K196*0.7,($CB196-SUM($T196:AT196)))</f>
        <v>0</v>
      </c>
      <c r="AV196" s="16">
        <f>IF(($CB196-SUM($T196:AU196))&gt;=$K196*0.7,$K196*0.7,($CB196-SUM($T196:AU196)))</f>
        <v>0</v>
      </c>
      <c r="AW196" s="182">
        <f t="shared" si="18"/>
        <v>37880</v>
      </c>
      <c r="AX196" s="182">
        <f>IF(LinkRpt!B$4=LinkRpt!B$2,VLOOKUP(LinkRpt!$A192,Rpt,LinkRpt!B$2+1),"")</f>
        <v>37880</v>
      </c>
      <c r="AY196" s="182">
        <f>IF(LinkRpt!C$4=LinkRpt!C$2,VLOOKUP(LinkRpt!$A192,Rpt,LinkRpt!C$2+1),"")</f>
        <v>0</v>
      </c>
      <c r="AZ196" s="182">
        <f>IF(LinkRpt!D$4=LinkRpt!D$2,VLOOKUP(LinkRpt!$A192,Rpt,LinkRpt!D$2+1),"")</f>
        <v>0</v>
      </c>
      <c r="BA196" s="182" t="str">
        <f>IF(LinkRpt!E$4=LinkRpt!E$2,VLOOKUP(LinkRpt!$A192,Rpt,LinkRpt!E$2+1),"")</f>
        <v/>
      </c>
      <c r="BB196" s="182">
        <f>IF(LinkRpt!F$4=LinkRpt!F$2,VLOOKUP(LinkRpt!$A192,Rpt,LinkRpt!F$2+1),"")</f>
        <v>0</v>
      </c>
      <c r="BC196" s="182">
        <f>IF(LinkRpt!G$4=LinkRpt!G$2,VLOOKUP(LinkRpt!$A192,Rpt,LinkRpt!G$2+1),"")</f>
        <v>0</v>
      </c>
      <c r="BD196" s="182">
        <f>IF(LinkRpt!H$4=LinkRpt!H$2,VLOOKUP(LinkRpt!$A192,Rpt,LinkRpt!H$2+1),"")</f>
        <v>0</v>
      </c>
      <c r="BE196" s="182" t="str">
        <f>IF(LinkRpt!I$4=LinkRpt!I$2,VLOOKUP(LinkRpt!$A192,Rpt,LinkRpt!I$2+1),"")</f>
        <v/>
      </c>
      <c r="BF196" s="182" t="str">
        <f>IF(LinkRpt!J$4=LinkRpt!J$2,VLOOKUP(LinkRpt!$A192,Rpt,LinkRpt!J$2+1),"")</f>
        <v/>
      </c>
      <c r="BG196" s="182" t="str">
        <f>IF(LinkRpt!K$4=LinkRpt!K$2,VLOOKUP(LinkRpt!$A192,Rpt,LinkRpt!K$2+1),"")</f>
        <v/>
      </c>
      <c r="BH196" s="182" t="str">
        <f>IF(LinkRpt!L$4=LinkRpt!L$2,VLOOKUP(LinkRpt!$A192,Rpt,LinkRpt!L$2+1),"")</f>
        <v/>
      </c>
      <c r="BI196" s="182" t="str">
        <f>IF(LinkRpt!M$4=LinkRpt!M$2,VLOOKUP(LinkRpt!$A192,Rpt,LinkRpt!M$2+1),"")</f>
        <v/>
      </c>
      <c r="BJ196" s="182" t="str">
        <f>IF(LinkRpt!N$4=LinkRpt!N$2,VLOOKUP(LinkRpt!$A192,Rpt,LinkRpt!N$2+1),"")</f>
        <v/>
      </c>
      <c r="BK196" s="182" t="str">
        <f>IF(LinkRpt!O$4=LinkRpt!O$2,VLOOKUP(LinkRpt!$A192,Rpt,LinkRpt!O$2+1),"")</f>
        <v/>
      </c>
      <c r="BL196" s="182" t="str">
        <f>IF(LinkRpt!P$4=LinkRpt!P$2,VLOOKUP(LinkRpt!$A192,Rpt,LinkRpt!P$2+1),"")</f>
        <v/>
      </c>
      <c r="BM196" s="182" t="str">
        <f>IF(LinkRpt!Q$4=LinkRpt!Q$2,VLOOKUP(LinkRpt!$A192,Rpt,LinkRpt!Q$2+1),"")</f>
        <v/>
      </c>
      <c r="BN196" s="182" t="str">
        <f>IF(LinkRpt!R$4=LinkRpt!R$2,VLOOKUP(LinkRpt!$A192,Rpt,LinkRpt!R$2+1),"")</f>
        <v/>
      </c>
      <c r="BO196" s="182" t="str">
        <f>IF(LinkRpt!S$4=LinkRpt!S$2,VLOOKUP(LinkRpt!$A192,Rpt,LinkRpt!S$2+1),"")</f>
        <v/>
      </c>
      <c r="BP196" s="182" t="str">
        <f>IF(LinkRpt!T$4=LinkRpt!T$2,VLOOKUP(LinkRpt!$A192,Rpt,LinkRpt!T$2+1),"")</f>
        <v/>
      </c>
      <c r="BQ196" s="182" t="str">
        <f>IF(LinkRpt!U$4=LinkRpt!U$2,VLOOKUP(LinkRpt!$A192,Rpt,LinkRpt!U$2+1),"")</f>
        <v/>
      </c>
      <c r="BR196" s="182" t="str">
        <f>IF(LinkRpt!V$4=LinkRpt!V$2,VLOOKUP(LinkRpt!$A192,Rpt,LinkRpt!V$2+1),"")</f>
        <v/>
      </c>
      <c r="BS196" s="182" t="str">
        <f>IF(LinkRpt!W$4=LinkRpt!W$2,VLOOKUP(LinkRpt!$A192,Rpt,LinkRpt!W$2+1),"")</f>
        <v/>
      </c>
      <c r="BT196" s="182" t="str">
        <f>IF(LinkRpt!X$4=LinkRpt!X$2,VLOOKUP(LinkRpt!$A192,Rpt,LinkRpt!X$2+1),"")</f>
        <v/>
      </c>
      <c r="BU196" s="182" t="str">
        <f>IF(LinkRpt!Y$4=LinkRpt!Y$2,VLOOKUP(LinkRpt!$A192,Rpt,LinkRpt!Y$2+1),"")</f>
        <v/>
      </c>
      <c r="BV196" s="182" t="str">
        <f>IF(LinkRpt!Z$4=LinkRpt!Z$2,VLOOKUP(LinkRpt!$A192,Rpt,LinkRpt!Z$2+1),"")</f>
        <v/>
      </c>
      <c r="BW196" s="182" t="str">
        <f>IF(LinkRpt!AA$4=LinkRpt!AA$2,VLOOKUP(LinkRpt!$A192,Rpt,LinkRpt!AA$2+1),"")</f>
        <v/>
      </c>
      <c r="BX196" s="182" t="str">
        <f>IF(LinkRpt!AB$4=LinkRpt!AB$2,VLOOKUP(LinkRpt!$A192,Rpt,LinkRpt!AB$2+1),"")</f>
        <v/>
      </c>
      <c r="BY196" s="182" t="str">
        <f>IF(LinkRpt!AC$4=LinkRpt!AC$2,VLOOKUP(LinkRpt!$A192,Rpt,LinkRpt!AC$2+1),"")</f>
        <v/>
      </c>
      <c r="BZ196" s="182" t="str">
        <f>IF(LinkRpt!AD$4=LinkRpt!AD$2,VLOOKUP(LinkRpt!$A192,Rpt,LinkRpt!AD$2+1),"")</f>
        <v/>
      </c>
      <c r="CA196" s="182" t="str">
        <f>IF(LinkRpt!AE$4=LinkRpt!AE$2,VLOOKUP(LinkRpt!$A192,Rpt,LinkRpt!AE$2+1),"")</f>
        <v/>
      </c>
      <c r="CB196" s="182">
        <f t="shared" si="23"/>
        <v>37880</v>
      </c>
      <c r="CC196" s="15">
        <v>1500</v>
      </c>
      <c r="CD196" s="16">
        <v>1500</v>
      </c>
      <c r="CE196" s="15">
        <v>1000</v>
      </c>
      <c r="CF196" s="16">
        <v>1000</v>
      </c>
      <c r="CG196" s="15">
        <v>5000</v>
      </c>
      <c r="CH196" s="16">
        <v>5000</v>
      </c>
      <c r="CI196" s="15">
        <v>8000</v>
      </c>
      <c r="CJ196" s="16"/>
      <c r="CK196" s="15"/>
      <c r="CL196" s="16"/>
      <c r="CM196" s="18">
        <v>4340</v>
      </c>
      <c r="CN196" s="16">
        <v>4620</v>
      </c>
      <c r="CO196" s="18">
        <v>4340</v>
      </c>
      <c r="CP196" s="16">
        <v>0</v>
      </c>
      <c r="CQ196" s="18">
        <v>4340</v>
      </c>
      <c r="CR196" s="16">
        <v>0</v>
      </c>
      <c r="CS196" s="18">
        <v>4340</v>
      </c>
      <c r="CT196" s="16">
        <v>8400</v>
      </c>
      <c r="CU196" s="18">
        <v>4340</v>
      </c>
      <c r="CV196" s="16"/>
      <c r="CW196" s="18">
        <v>4340</v>
      </c>
      <c r="CX196" s="16"/>
      <c r="CY196" s="18">
        <v>4340</v>
      </c>
      <c r="CZ196" s="16"/>
      <c r="DA196" s="18">
        <v>4340</v>
      </c>
      <c r="DB196" s="16"/>
      <c r="DC196" s="18">
        <v>4340</v>
      </c>
      <c r="DD196" s="16">
        <v>17360</v>
      </c>
      <c r="DE196" s="85"/>
      <c r="DF196" s="16"/>
      <c r="DG196" s="85"/>
      <c r="DH196" s="16"/>
      <c r="DI196" s="85"/>
      <c r="DJ196" s="16"/>
      <c r="DK196" s="82"/>
      <c r="DL196" s="85"/>
      <c r="DM196" s="16"/>
      <c r="DN196" s="85"/>
      <c r="DO196" s="16"/>
      <c r="DP196" s="85"/>
      <c r="DQ196" s="16"/>
      <c r="DR196" s="85"/>
      <c r="DS196" s="16"/>
      <c r="DT196" s="85"/>
      <c r="DU196" s="16"/>
      <c r="DV196" s="85"/>
      <c r="DW196" s="16"/>
      <c r="DX196" s="85"/>
      <c r="DY196" s="16"/>
      <c r="DZ196" s="85"/>
      <c r="EA196" s="16"/>
      <c r="EB196" s="85"/>
      <c r="EC196" s="16"/>
      <c r="ED196" s="85"/>
      <c r="EE196" s="16"/>
      <c r="EF196" s="85"/>
      <c r="EG196" s="16"/>
      <c r="EH196" s="17"/>
      <c r="EI196" s="16"/>
      <c r="EJ196" s="19"/>
      <c r="EK196" s="17"/>
      <c r="EL196" s="16"/>
      <c r="EM196" s="17"/>
      <c r="EN196" s="16"/>
      <c r="EO196" s="17"/>
      <c r="EP196" s="16"/>
      <c r="EQ196" s="17"/>
      <c r="ER196" s="16"/>
      <c r="ES196" s="17"/>
      <c r="ET196" s="16"/>
      <c r="EU196" s="17"/>
      <c r="EV196" s="16"/>
      <c r="EW196" s="15"/>
      <c r="EX196" s="16"/>
      <c r="EY196" s="15"/>
      <c r="EZ196" s="16"/>
      <c r="FA196" s="15"/>
      <c r="FB196" s="16"/>
      <c r="FC196" s="15"/>
      <c r="FD196" s="16"/>
      <c r="FE196" s="15"/>
      <c r="FF196" s="16"/>
      <c r="FG196" s="15"/>
      <c r="FH196" s="16"/>
      <c r="FI196" s="20">
        <f t="shared" si="19"/>
        <v>54560</v>
      </c>
      <c r="FJ196" s="20">
        <f t="shared" si="20"/>
        <v>37880</v>
      </c>
      <c r="FK196" s="21">
        <f t="shared" si="21"/>
        <v>16680</v>
      </c>
      <c r="FL196" s="1" t="str">
        <f t="shared" si="24"/>
        <v/>
      </c>
    </row>
    <row r="197" spans="1:168" ht="25.5" customHeight="1">
      <c r="A197" s="239">
        <v>2200189</v>
      </c>
      <c r="B197" s="35" t="s">
        <v>882</v>
      </c>
      <c r="C197" s="239" t="s">
        <v>883</v>
      </c>
      <c r="D197" s="9" t="s">
        <v>1414</v>
      </c>
      <c r="E197" s="9" t="s">
        <v>1411</v>
      </c>
      <c r="F197" s="83" t="s">
        <v>884</v>
      </c>
      <c r="G197" s="144"/>
      <c r="H197" s="100"/>
      <c r="I197" s="318"/>
      <c r="J197" s="100"/>
      <c r="K197" s="62">
        <v>6600</v>
      </c>
      <c r="L197" s="100" t="s">
        <v>1564</v>
      </c>
      <c r="M197" s="246">
        <f t="shared" si="17"/>
        <v>57080</v>
      </c>
      <c r="N197" s="14">
        <f t="shared" si="22"/>
        <v>9240</v>
      </c>
      <c r="O197" s="15">
        <v>1500</v>
      </c>
      <c r="P197" s="15">
        <v>1000</v>
      </c>
      <c r="Q197" s="15">
        <v>5000</v>
      </c>
      <c r="R197" s="15">
        <v>8000</v>
      </c>
      <c r="S197" s="182"/>
      <c r="T197" s="16">
        <v>1500</v>
      </c>
      <c r="U197" s="16">
        <v>1000</v>
      </c>
      <c r="V197" s="16">
        <v>5000</v>
      </c>
      <c r="W197" s="16">
        <v>0</v>
      </c>
      <c r="X197" s="182"/>
      <c r="Y197" s="16">
        <f>IF(($CB197-SUM($T197:X197))&gt;=$K197*0.7,$K197*0.7,($CB197-SUM($T197:X197)))</f>
        <v>4620</v>
      </c>
      <c r="Z197" s="16">
        <f>IF(($CB197-SUM($T197:Y197))&gt;=$K197*0.7,$K197*0.7,($CB197-SUM($T197:Y197)))</f>
        <v>4620</v>
      </c>
      <c r="AA197" s="16">
        <f>IF(($CB197-SUM($T197:Z197))&gt;=$K197*0.7,$K197*0.7,($CB197-SUM($T197:Z197)))</f>
        <v>4620</v>
      </c>
      <c r="AB197" s="16">
        <f>IF(($CB197-SUM($T197:AA197))&gt;=$K197*0.7,$K197*0.7,($CB197-SUM($T197:AA197)))</f>
        <v>4620</v>
      </c>
      <c r="AC197" s="16">
        <f>IF(($CB197-SUM($T197:AB197))&gt;=$K197*0.7,$K197*0.7,($CB197-SUM($T197:AB197)))</f>
        <v>4620</v>
      </c>
      <c r="AD197" s="16">
        <f>IF(($CB197-SUM($T197:AC197))&gt;=$K197*0.7,$K197*0.7,($CB197-SUM($T197:AC197)))</f>
        <v>4620</v>
      </c>
      <c r="AE197" s="16">
        <f>IF(($CB197-SUM($T197:AD197))&gt;=$K197*0.7,$K197*0.7,($CB197-SUM($T197:AD197)))</f>
        <v>4620</v>
      </c>
      <c r="AF197" s="16">
        <f>IF(($CB197-SUM($T197:AE197))&gt;=$K197*0.7,$K197*0.7,($CB197-SUM($T197:AE197)))</f>
        <v>4620</v>
      </c>
      <c r="AG197" s="16">
        <f>IF(($CB197-SUM($T197:AF197))&gt;=$K197*0.7,$K197*0.7,($CB197-SUM($T197:AF197)))</f>
        <v>3380</v>
      </c>
      <c r="AH197" s="16">
        <f>IF(($CB197-SUM($T197:AG197))&gt;=$K197*0.7,$K197*0.7,($CB197-SUM($T197:AG197)))</f>
        <v>0</v>
      </c>
      <c r="AI197" s="16">
        <f>IF(($CB197-SUM($T197:AH197))&gt;=$K197*0.7,$K197*0.7,($CB197-SUM($T197:AH197)))</f>
        <v>0</v>
      </c>
      <c r="AJ197" s="16">
        <f>IF(($CB197-SUM($T197:AI197))&gt;=$K197*0.7,$K197*0.7,($CB197-SUM($T197:AI197)))</f>
        <v>0</v>
      </c>
      <c r="AK197" s="16">
        <f>IF(($CB197-SUM($T197:AJ197))&gt;=$K197*0.7,$K197*0.7,($CB197-SUM($T197:AJ197)))</f>
        <v>0</v>
      </c>
      <c r="AL197" s="16">
        <f>IF(($CB197-SUM($T197:AK197))&gt;=$K197*0.7,$K197*0.7,($CB197-SUM($T197:AK197)))</f>
        <v>0</v>
      </c>
      <c r="AM197" s="16">
        <f>IF(($CB197-SUM($T197:AL197))&gt;=$K197*0.7,$K197*0.7,($CB197-SUM($T197:AL197)))</f>
        <v>0</v>
      </c>
      <c r="AN197" s="16">
        <f>IF(($CB197-SUM($T197:AM197))&gt;=$K197*0.7,$K197*0.7,($CB197-SUM($T197:AM197)))</f>
        <v>0</v>
      </c>
      <c r="AO197" s="16">
        <f>IF(($CB197-SUM($T197:AN197))&gt;=$K197*0.7,$K197*0.7,($CB197-SUM($T197:AN197)))</f>
        <v>0</v>
      </c>
      <c r="AP197" s="16">
        <f>IF(($CB197-SUM($T197:AO197))&gt;=$K197*0.7,$K197*0.7,($CB197-SUM($T197:AO197)))</f>
        <v>0</v>
      </c>
      <c r="AQ197" s="16">
        <f>IF(($CB197-SUM($T197:AP197))&gt;=$K197*0.7,$K197*0.7,($CB197-SUM($T197:AP197)))</f>
        <v>0</v>
      </c>
      <c r="AR197" s="16">
        <f>IF(($CB197-SUM($T197:AQ197))&gt;=$K197*0.7,$K197*0.7,($CB197-SUM($T197:AQ197)))</f>
        <v>0</v>
      </c>
      <c r="AS197" s="16">
        <f>IF(($CB197-SUM($T197:AR197))&gt;=$K197*0.7,$K197*0.7,($CB197-SUM($T197:AR197)))</f>
        <v>0</v>
      </c>
      <c r="AT197" s="16">
        <f>IF(($CB197-SUM($T197:AS197))&gt;=$K197*0.7,$K197*0.7,($CB197-SUM($T197:AS197)))</f>
        <v>0</v>
      </c>
      <c r="AU197" s="16">
        <f>IF(($CB197-SUM($T197:AT197))&gt;=$K197*0.7,$K197*0.7,($CB197-SUM($T197:AT197)))</f>
        <v>0</v>
      </c>
      <c r="AV197" s="16">
        <f>IF(($CB197-SUM($T197:AU197))&gt;=$K197*0.7,$K197*0.7,($CB197-SUM($T197:AU197)))</f>
        <v>0</v>
      </c>
      <c r="AW197" s="182">
        <f t="shared" si="18"/>
        <v>47840</v>
      </c>
      <c r="AX197" s="182">
        <f>IF(LinkRpt!B$4=LinkRpt!B$2,VLOOKUP(LinkRpt!$A193,Rpt,LinkRpt!B$2+1),"")</f>
        <v>47840</v>
      </c>
      <c r="AY197" s="182">
        <f>IF(LinkRpt!C$4=LinkRpt!C$2,VLOOKUP(LinkRpt!$A193,Rpt,LinkRpt!C$2+1),"")</f>
        <v>0</v>
      </c>
      <c r="AZ197" s="182">
        <f>IF(LinkRpt!D$4=LinkRpt!D$2,VLOOKUP(LinkRpt!$A193,Rpt,LinkRpt!D$2+1),"")</f>
        <v>0</v>
      </c>
      <c r="BA197" s="182" t="str">
        <f>IF(LinkRpt!E$4=LinkRpt!E$2,VLOOKUP(LinkRpt!$A193,Rpt,LinkRpt!E$2+1),"")</f>
        <v/>
      </c>
      <c r="BB197" s="182">
        <f>IF(LinkRpt!F$4=LinkRpt!F$2,VLOOKUP(LinkRpt!$A193,Rpt,LinkRpt!F$2+1),"")</f>
        <v>0</v>
      </c>
      <c r="BC197" s="182">
        <f>IF(LinkRpt!G$4=LinkRpt!G$2,VLOOKUP(LinkRpt!$A193,Rpt,LinkRpt!G$2+1),"")</f>
        <v>0</v>
      </c>
      <c r="BD197" s="182">
        <f>IF(LinkRpt!H$4=LinkRpt!H$2,VLOOKUP(LinkRpt!$A193,Rpt,LinkRpt!H$2+1),"")</f>
        <v>0</v>
      </c>
      <c r="BE197" s="182" t="str">
        <f>IF(LinkRpt!I$4=LinkRpt!I$2,VLOOKUP(LinkRpt!$A193,Rpt,LinkRpt!I$2+1),"")</f>
        <v/>
      </c>
      <c r="BF197" s="182" t="str">
        <f>IF(LinkRpt!J$4=LinkRpt!J$2,VLOOKUP(LinkRpt!$A193,Rpt,LinkRpt!J$2+1),"")</f>
        <v/>
      </c>
      <c r="BG197" s="182" t="str">
        <f>IF(LinkRpt!K$4=LinkRpt!K$2,VLOOKUP(LinkRpt!$A193,Rpt,LinkRpt!K$2+1),"")</f>
        <v/>
      </c>
      <c r="BH197" s="182" t="str">
        <f>IF(LinkRpt!L$4=LinkRpt!L$2,VLOOKUP(LinkRpt!$A193,Rpt,LinkRpt!L$2+1),"")</f>
        <v/>
      </c>
      <c r="BI197" s="182" t="str">
        <f>IF(LinkRpt!M$4=LinkRpt!M$2,VLOOKUP(LinkRpt!$A193,Rpt,LinkRpt!M$2+1),"")</f>
        <v/>
      </c>
      <c r="BJ197" s="182" t="str">
        <f>IF(LinkRpt!N$4=LinkRpt!N$2,VLOOKUP(LinkRpt!$A193,Rpt,LinkRpt!N$2+1),"")</f>
        <v/>
      </c>
      <c r="BK197" s="182" t="str">
        <f>IF(LinkRpt!O$4=LinkRpt!O$2,VLOOKUP(LinkRpt!$A193,Rpt,LinkRpt!O$2+1),"")</f>
        <v/>
      </c>
      <c r="BL197" s="182" t="str">
        <f>IF(LinkRpt!P$4=LinkRpt!P$2,VLOOKUP(LinkRpt!$A193,Rpt,LinkRpt!P$2+1),"")</f>
        <v/>
      </c>
      <c r="BM197" s="182" t="str">
        <f>IF(LinkRpt!Q$4=LinkRpt!Q$2,VLOOKUP(LinkRpt!$A193,Rpt,LinkRpt!Q$2+1),"")</f>
        <v/>
      </c>
      <c r="BN197" s="182" t="str">
        <f>IF(LinkRpt!R$4=LinkRpt!R$2,VLOOKUP(LinkRpt!$A193,Rpt,LinkRpt!R$2+1),"")</f>
        <v/>
      </c>
      <c r="BO197" s="182" t="str">
        <f>IF(LinkRpt!S$4=LinkRpt!S$2,VLOOKUP(LinkRpt!$A193,Rpt,LinkRpt!S$2+1),"")</f>
        <v/>
      </c>
      <c r="BP197" s="182" t="str">
        <f>IF(LinkRpt!T$4=LinkRpt!T$2,VLOOKUP(LinkRpt!$A193,Rpt,LinkRpt!T$2+1),"")</f>
        <v/>
      </c>
      <c r="BQ197" s="182" t="str">
        <f>IF(LinkRpt!U$4=LinkRpt!U$2,VLOOKUP(LinkRpt!$A193,Rpt,LinkRpt!U$2+1),"")</f>
        <v/>
      </c>
      <c r="BR197" s="182" t="str">
        <f>IF(LinkRpt!V$4=LinkRpt!V$2,VLOOKUP(LinkRpt!$A193,Rpt,LinkRpt!V$2+1),"")</f>
        <v/>
      </c>
      <c r="BS197" s="182" t="str">
        <f>IF(LinkRpt!W$4=LinkRpt!W$2,VLOOKUP(LinkRpt!$A193,Rpt,LinkRpt!W$2+1),"")</f>
        <v/>
      </c>
      <c r="BT197" s="182" t="str">
        <f>IF(LinkRpt!X$4=LinkRpt!X$2,VLOOKUP(LinkRpt!$A193,Rpt,LinkRpt!X$2+1),"")</f>
        <v/>
      </c>
      <c r="BU197" s="182" t="str">
        <f>IF(LinkRpt!Y$4=LinkRpt!Y$2,VLOOKUP(LinkRpt!$A193,Rpt,LinkRpt!Y$2+1),"")</f>
        <v/>
      </c>
      <c r="BV197" s="182" t="str">
        <f>IF(LinkRpt!Z$4=LinkRpt!Z$2,VLOOKUP(LinkRpt!$A193,Rpt,LinkRpt!Z$2+1),"")</f>
        <v/>
      </c>
      <c r="BW197" s="182" t="str">
        <f>IF(LinkRpt!AA$4=LinkRpt!AA$2,VLOOKUP(LinkRpt!$A193,Rpt,LinkRpt!AA$2+1),"")</f>
        <v/>
      </c>
      <c r="BX197" s="182" t="str">
        <f>IF(LinkRpt!AB$4=LinkRpt!AB$2,VLOOKUP(LinkRpt!$A193,Rpt,LinkRpt!AB$2+1),"")</f>
        <v/>
      </c>
      <c r="BY197" s="182" t="str">
        <f>IF(LinkRpt!AC$4=LinkRpt!AC$2,VLOOKUP(LinkRpt!$A193,Rpt,LinkRpt!AC$2+1),"")</f>
        <v/>
      </c>
      <c r="BZ197" s="182" t="str">
        <f>IF(LinkRpt!AD$4=LinkRpt!AD$2,VLOOKUP(LinkRpt!$A193,Rpt,LinkRpt!AD$2+1),"")</f>
        <v/>
      </c>
      <c r="CA197" s="182" t="str">
        <f>IF(LinkRpt!AE$4=LinkRpt!AE$2,VLOOKUP(LinkRpt!$A193,Rpt,LinkRpt!AE$2+1),"")</f>
        <v/>
      </c>
      <c r="CB197" s="182">
        <f t="shared" si="23"/>
        <v>47840</v>
      </c>
      <c r="CC197" s="15">
        <v>1500</v>
      </c>
      <c r="CD197" s="16">
        <v>1500</v>
      </c>
      <c r="CE197" s="15">
        <v>1000</v>
      </c>
      <c r="CF197" s="16">
        <v>1000</v>
      </c>
      <c r="CG197" s="15">
        <v>5000</v>
      </c>
      <c r="CH197" s="16">
        <v>5000</v>
      </c>
      <c r="CI197" s="15">
        <v>8000</v>
      </c>
      <c r="CJ197" s="16">
        <v>0</v>
      </c>
      <c r="CK197" s="15"/>
      <c r="CL197" s="16"/>
      <c r="CM197" s="18">
        <v>4620</v>
      </c>
      <c r="CN197" s="16">
        <v>0</v>
      </c>
      <c r="CO197" s="18">
        <v>4620</v>
      </c>
      <c r="CP197" s="16">
        <v>0</v>
      </c>
      <c r="CQ197" s="18">
        <v>4620</v>
      </c>
      <c r="CR197" s="16">
        <v>0</v>
      </c>
      <c r="CS197" s="18">
        <v>4620</v>
      </c>
      <c r="CT197" s="16">
        <v>26480</v>
      </c>
      <c r="CU197" s="18">
        <v>4620</v>
      </c>
      <c r="CV197" s="16"/>
      <c r="CW197" s="18">
        <v>4620</v>
      </c>
      <c r="CX197" s="16"/>
      <c r="CY197" s="18">
        <v>4620</v>
      </c>
      <c r="CZ197" s="16"/>
      <c r="DA197" s="18">
        <v>4620</v>
      </c>
      <c r="DB197" s="16">
        <v>13860</v>
      </c>
      <c r="DC197" s="18">
        <v>4620</v>
      </c>
      <c r="DD197" s="16"/>
      <c r="DE197" s="85"/>
      <c r="DF197" s="16"/>
      <c r="DG197" s="85"/>
      <c r="DH197" s="16"/>
      <c r="DI197" s="85"/>
      <c r="DJ197" s="16"/>
      <c r="DK197" s="82"/>
      <c r="DL197" s="85"/>
      <c r="DM197" s="16"/>
      <c r="DN197" s="85"/>
      <c r="DO197" s="16"/>
      <c r="DP197" s="85"/>
      <c r="DQ197" s="16"/>
      <c r="DR197" s="85"/>
      <c r="DS197" s="16"/>
      <c r="DT197" s="85"/>
      <c r="DU197" s="16"/>
      <c r="DV197" s="85"/>
      <c r="DW197" s="16"/>
      <c r="DX197" s="85"/>
      <c r="DY197" s="16"/>
      <c r="DZ197" s="85"/>
      <c r="EA197" s="16"/>
      <c r="EB197" s="85"/>
      <c r="EC197" s="16"/>
      <c r="ED197" s="85"/>
      <c r="EE197" s="16"/>
      <c r="EF197" s="85"/>
      <c r="EG197" s="16"/>
      <c r="EH197" s="17"/>
      <c r="EI197" s="16"/>
      <c r="EJ197" s="19"/>
      <c r="EK197" s="17"/>
      <c r="EL197" s="16"/>
      <c r="EM197" s="17"/>
      <c r="EN197" s="16"/>
      <c r="EO197" s="17"/>
      <c r="EP197" s="16"/>
      <c r="EQ197" s="17"/>
      <c r="ER197" s="16"/>
      <c r="ES197" s="17"/>
      <c r="ET197" s="16"/>
      <c r="EU197" s="17"/>
      <c r="EV197" s="16"/>
      <c r="EW197" s="15"/>
      <c r="EX197" s="16"/>
      <c r="EY197" s="15"/>
      <c r="EZ197" s="16"/>
      <c r="FA197" s="15"/>
      <c r="FB197" s="16"/>
      <c r="FC197" s="15"/>
      <c r="FD197" s="16"/>
      <c r="FE197" s="15"/>
      <c r="FF197" s="16"/>
      <c r="FG197" s="15"/>
      <c r="FH197" s="16"/>
      <c r="FI197" s="20">
        <f t="shared" si="19"/>
        <v>57080</v>
      </c>
      <c r="FJ197" s="20">
        <f t="shared" si="20"/>
        <v>47840</v>
      </c>
      <c r="FK197" s="21">
        <f t="shared" si="21"/>
        <v>9240</v>
      </c>
      <c r="FL197" s="1" t="str">
        <f t="shared" si="24"/>
        <v/>
      </c>
    </row>
    <row r="198" spans="1:168" ht="25.5" customHeight="1">
      <c r="A198" s="239">
        <v>2200190</v>
      </c>
      <c r="B198" s="35" t="s">
        <v>282</v>
      </c>
      <c r="C198" s="239" t="s">
        <v>283</v>
      </c>
      <c r="D198" s="9" t="s">
        <v>1414</v>
      </c>
      <c r="E198" s="9" t="s">
        <v>1412</v>
      </c>
      <c r="F198" s="10" t="s">
        <v>284</v>
      </c>
      <c r="G198" s="144"/>
      <c r="H198" s="13"/>
      <c r="I198" s="318"/>
      <c r="J198" s="13"/>
      <c r="K198" s="12">
        <v>6600</v>
      </c>
      <c r="L198" s="13" t="s">
        <v>1564</v>
      </c>
      <c r="M198" s="246">
        <f t="shared" si="17"/>
        <v>57080</v>
      </c>
      <c r="N198" s="14">
        <f t="shared" si="22"/>
        <v>0</v>
      </c>
      <c r="O198" s="15">
        <v>1500</v>
      </c>
      <c r="P198" s="15">
        <v>1000</v>
      </c>
      <c r="Q198" s="15">
        <v>5000</v>
      </c>
      <c r="R198" s="15">
        <v>8000</v>
      </c>
      <c r="S198" s="182"/>
      <c r="T198" s="16">
        <v>1500</v>
      </c>
      <c r="U198" s="16">
        <v>1000</v>
      </c>
      <c r="V198" s="16">
        <v>5000</v>
      </c>
      <c r="W198" s="16">
        <v>0</v>
      </c>
      <c r="X198" s="182"/>
      <c r="Y198" s="16">
        <f>IF(($CB198-SUM($T198:X198))&gt;=$K198*0.7,$K198*0.7,($CB198-SUM($T198:X198)))</f>
        <v>4620</v>
      </c>
      <c r="Z198" s="16">
        <f>IF(($CB198-SUM($T198:Y198))&gt;=$K198*0.7,$K198*0.7,($CB198-SUM($T198:Y198)))</f>
        <v>4620</v>
      </c>
      <c r="AA198" s="16">
        <f>IF(($CB198-SUM($T198:Z198))&gt;=$K198*0.7,$K198*0.7,($CB198-SUM($T198:Z198)))</f>
        <v>4620</v>
      </c>
      <c r="AB198" s="16">
        <f>IF(($CB198-SUM($T198:AA198))&gt;=$K198*0.7,$K198*0.7,($CB198-SUM($T198:AA198)))</f>
        <v>4620</v>
      </c>
      <c r="AC198" s="16">
        <f>IF(($CB198-SUM($T198:AB198))&gt;=$K198*0.7,$K198*0.7,($CB198-SUM($T198:AB198)))</f>
        <v>4620</v>
      </c>
      <c r="AD198" s="16">
        <f>IF(($CB198-SUM($T198:AC198))&gt;=$K198*0.7,$K198*0.7,($CB198-SUM($T198:AC198)))</f>
        <v>4620</v>
      </c>
      <c r="AE198" s="16">
        <f>IF(($CB198-SUM($T198:AD198))&gt;=$K198*0.7,$K198*0.7,($CB198-SUM($T198:AD198)))</f>
        <v>4620</v>
      </c>
      <c r="AF198" s="16">
        <f>IF(($CB198-SUM($T198:AE198))&gt;=$K198*0.7,$K198*0.7,($CB198-SUM($T198:AE198)))</f>
        <v>4620</v>
      </c>
      <c r="AG198" s="16">
        <f>IF(($CB198-SUM($T198:AF198))&gt;=$K198*0.7,$K198*0.7,($CB198-SUM($T198:AF198)))</f>
        <v>4620</v>
      </c>
      <c r="AH198" s="16">
        <f>IF(($CB198-SUM($T198:AG198))&gt;=$K198*0.7,$K198*0.7,($CB198-SUM($T198:AG198)))</f>
        <v>4620</v>
      </c>
      <c r="AI198" s="16">
        <f>IF(($CB198-SUM($T198:AH198))&gt;=$K198*0.7,$K198*0.7,($CB198-SUM($T198:AH198)))</f>
        <v>3380</v>
      </c>
      <c r="AJ198" s="16">
        <f>IF(($CB198-SUM($T198:AI198))&gt;=$K198*0.7,$K198*0.7,($CB198-SUM($T198:AI198)))</f>
        <v>0</v>
      </c>
      <c r="AK198" s="16">
        <f>IF(($CB198-SUM($T198:AJ198))&gt;=$K198*0.7,$K198*0.7,($CB198-SUM($T198:AJ198)))</f>
        <v>0</v>
      </c>
      <c r="AL198" s="16">
        <f>IF(($CB198-SUM($T198:AK198))&gt;=$K198*0.7,$K198*0.7,($CB198-SUM($T198:AK198)))</f>
        <v>0</v>
      </c>
      <c r="AM198" s="16">
        <f>IF(($CB198-SUM($T198:AL198))&gt;=$K198*0.7,$K198*0.7,($CB198-SUM($T198:AL198)))</f>
        <v>0</v>
      </c>
      <c r="AN198" s="16">
        <f>IF(($CB198-SUM($T198:AM198))&gt;=$K198*0.7,$K198*0.7,($CB198-SUM($T198:AM198)))</f>
        <v>0</v>
      </c>
      <c r="AO198" s="16">
        <f>IF(($CB198-SUM($T198:AN198))&gt;=$K198*0.7,$K198*0.7,($CB198-SUM($T198:AN198)))</f>
        <v>0</v>
      </c>
      <c r="AP198" s="16">
        <f>IF(($CB198-SUM($T198:AO198))&gt;=$K198*0.7,$K198*0.7,($CB198-SUM($T198:AO198)))</f>
        <v>0</v>
      </c>
      <c r="AQ198" s="16">
        <f>IF(($CB198-SUM($T198:AP198))&gt;=$K198*0.7,$K198*0.7,($CB198-SUM($T198:AP198)))</f>
        <v>0</v>
      </c>
      <c r="AR198" s="16">
        <f>IF(($CB198-SUM($T198:AQ198))&gt;=$K198*0.7,$K198*0.7,($CB198-SUM($T198:AQ198)))</f>
        <v>0</v>
      </c>
      <c r="AS198" s="16">
        <f>IF(($CB198-SUM($T198:AR198))&gt;=$K198*0.7,$K198*0.7,($CB198-SUM($T198:AR198)))</f>
        <v>0</v>
      </c>
      <c r="AT198" s="16">
        <f>IF(($CB198-SUM($T198:AS198))&gt;=$K198*0.7,$K198*0.7,($CB198-SUM($T198:AS198)))</f>
        <v>0</v>
      </c>
      <c r="AU198" s="16">
        <f>IF(($CB198-SUM($T198:AT198))&gt;=$K198*0.7,$K198*0.7,($CB198-SUM($T198:AT198)))</f>
        <v>0</v>
      </c>
      <c r="AV198" s="16">
        <f>IF(($CB198-SUM($T198:AU198))&gt;=$K198*0.7,$K198*0.7,($CB198-SUM($T198:AU198)))</f>
        <v>0</v>
      </c>
      <c r="AW198" s="182">
        <f t="shared" si="18"/>
        <v>57080</v>
      </c>
      <c r="AX198" s="182">
        <f>IF(LinkRpt!B$4=LinkRpt!B$2,VLOOKUP(LinkRpt!$A194,Rpt,LinkRpt!B$2+1),"")</f>
        <v>57080</v>
      </c>
      <c r="AY198" s="182">
        <f>IF(LinkRpt!C$4=LinkRpt!C$2,VLOOKUP(LinkRpt!$A194,Rpt,LinkRpt!C$2+1),"")</f>
        <v>0</v>
      </c>
      <c r="AZ198" s="182">
        <f>IF(LinkRpt!D$4=LinkRpt!D$2,VLOOKUP(LinkRpt!$A194,Rpt,LinkRpt!D$2+1),"")</f>
        <v>0</v>
      </c>
      <c r="BA198" s="182" t="str">
        <f>IF(LinkRpt!E$4=LinkRpt!E$2,VLOOKUP(LinkRpt!$A194,Rpt,LinkRpt!E$2+1),"")</f>
        <v/>
      </c>
      <c r="BB198" s="182">
        <f>IF(LinkRpt!F$4=LinkRpt!F$2,VLOOKUP(LinkRpt!$A194,Rpt,LinkRpt!F$2+1),"")</f>
        <v>0</v>
      </c>
      <c r="BC198" s="182">
        <f>IF(LinkRpt!G$4=LinkRpt!G$2,VLOOKUP(LinkRpt!$A194,Rpt,LinkRpt!G$2+1),"")</f>
        <v>0</v>
      </c>
      <c r="BD198" s="182">
        <f>IF(LinkRpt!H$4=LinkRpt!H$2,VLOOKUP(LinkRpt!$A194,Rpt,LinkRpt!H$2+1),"")</f>
        <v>0</v>
      </c>
      <c r="BE198" s="182" t="str">
        <f>IF(LinkRpt!I$4=LinkRpt!I$2,VLOOKUP(LinkRpt!$A194,Rpt,LinkRpt!I$2+1),"")</f>
        <v/>
      </c>
      <c r="BF198" s="182" t="str">
        <f>IF(LinkRpt!J$4=LinkRpt!J$2,VLOOKUP(LinkRpt!$A194,Rpt,LinkRpt!J$2+1),"")</f>
        <v/>
      </c>
      <c r="BG198" s="182" t="str">
        <f>IF(LinkRpt!K$4=LinkRpt!K$2,VLOOKUP(LinkRpt!$A194,Rpt,LinkRpt!K$2+1),"")</f>
        <v/>
      </c>
      <c r="BH198" s="182" t="str">
        <f>IF(LinkRpt!L$4=LinkRpt!L$2,VLOOKUP(LinkRpt!$A194,Rpt,LinkRpt!L$2+1),"")</f>
        <v/>
      </c>
      <c r="BI198" s="182" t="str">
        <f>IF(LinkRpt!M$4=LinkRpt!M$2,VLOOKUP(LinkRpt!$A194,Rpt,LinkRpt!M$2+1),"")</f>
        <v/>
      </c>
      <c r="BJ198" s="182" t="str">
        <f>IF(LinkRpt!N$4=LinkRpt!N$2,VLOOKUP(LinkRpt!$A194,Rpt,LinkRpt!N$2+1),"")</f>
        <v/>
      </c>
      <c r="BK198" s="182" t="str">
        <f>IF(LinkRpt!O$4=LinkRpt!O$2,VLOOKUP(LinkRpt!$A194,Rpt,LinkRpt!O$2+1),"")</f>
        <v/>
      </c>
      <c r="BL198" s="182" t="str">
        <f>IF(LinkRpt!P$4=LinkRpt!P$2,VLOOKUP(LinkRpt!$A194,Rpt,LinkRpt!P$2+1),"")</f>
        <v/>
      </c>
      <c r="BM198" s="182" t="str">
        <f>IF(LinkRpt!Q$4=LinkRpt!Q$2,VLOOKUP(LinkRpt!$A194,Rpt,LinkRpt!Q$2+1),"")</f>
        <v/>
      </c>
      <c r="BN198" s="182" t="str">
        <f>IF(LinkRpt!R$4=LinkRpt!R$2,VLOOKUP(LinkRpt!$A194,Rpt,LinkRpt!R$2+1),"")</f>
        <v/>
      </c>
      <c r="BO198" s="182" t="str">
        <f>IF(LinkRpt!S$4=LinkRpt!S$2,VLOOKUP(LinkRpt!$A194,Rpt,LinkRpt!S$2+1),"")</f>
        <v/>
      </c>
      <c r="BP198" s="182" t="str">
        <f>IF(LinkRpt!T$4=LinkRpt!T$2,VLOOKUP(LinkRpt!$A194,Rpt,LinkRpt!T$2+1),"")</f>
        <v/>
      </c>
      <c r="BQ198" s="182" t="str">
        <f>IF(LinkRpt!U$4=LinkRpt!U$2,VLOOKUP(LinkRpt!$A194,Rpt,LinkRpt!U$2+1),"")</f>
        <v/>
      </c>
      <c r="BR198" s="182" t="str">
        <f>IF(LinkRpt!V$4=LinkRpt!V$2,VLOOKUP(LinkRpt!$A194,Rpt,LinkRpt!V$2+1),"")</f>
        <v/>
      </c>
      <c r="BS198" s="182" t="str">
        <f>IF(LinkRpt!W$4=LinkRpt!W$2,VLOOKUP(LinkRpt!$A194,Rpt,LinkRpt!W$2+1),"")</f>
        <v/>
      </c>
      <c r="BT198" s="182" t="str">
        <f>IF(LinkRpt!X$4=LinkRpt!X$2,VLOOKUP(LinkRpt!$A194,Rpt,LinkRpt!X$2+1),"")</f>
        <v/>
      </c>
      <c r="BU198" s="182" t="str">
        <f>IF(LinkRpt!Y$4=LinkRpt!Y$2,VLOOKUP(LinkRpt!$A194,Rpt,LinkRpt!Y$2+1),"")</f>
        <v/>
      </c>
      <c r="BV198" s="182" t="str">
        <f>IF(LinkRpt!Z$4=LinkRpt!Z$2,VLOOKUP(LinkRpt!$A194,Rpt,LinkRpt!Z$2+1),"")</f>
        <v/>
      </c>
      <c r="BW198" s="182" t="str">
        <f>IF(LinkRpt!AA$4=LinkRpt!AA$2,VLOOKUP(LinkRpt!$A194,Rpt,LinkRpt!AA$2+1),"")</f>
        <v/>
      </c>
      <c r="BX198" s="182" t="str">
        <f>IF(LinkRpt!AB$4=LinkRpt!AB$2,VLOOKUP(LinkRpt!$A194,Rpt,LinkRpt!AB$2+1),"")</f>
        <v/>
      </c>
      <c r="BY198" s="182" t="str">
        <f>IF(LinkRpt!AC$4=LinkRpt!AC$2,VLOOKUP(LinkRpt!$A194,Rpt,LinkRpt!AC$2+1),"")</f>
        <v/>
      </c>
      <c r="BZ198" s="182" t="str">
        <f>IF(LinkRpt!AD$4=LinkRpt!AD$2,VLOOKUP(LinkRpt!$A194,Rpt,LinkRpt!AD$2+1),"")</f>
        <v/>
      </c>
      <c r="CA198" s="182" t="str">
        <f>IF(LinkRpt!AE$4=LinkRpt!AE$2,VLOOKUP(LinkRpt!$A194,Rpt,LinkRpt!AE$2+1),"")</f>
        <v/>
      </c>
      <c r="CB198" s="182">
        <f t="shared" si="23"/>
        <v>57080</v>
      </c>
      <c r="CC198" s="15">
        <v>1500</v>
      </c>
      <c r="CD198" s="16">
        <v>1500</v>
      </c>
      <c r="CE198" s="15">
        <v>1000</v>
      </c>
      <c r="CF198" s="16">
        <v>1000</v>
      </c>
      <c r="CG198" s="15">
        <v>5000</v>
      </c>
      <c r="CH198" s="16">
        <v>5000</v>
      </c>
      <c r="CI198" s="15">
        <v>8000</v>
      </c>
      <c r="CJ198" s="16">
        <v>0</v>
      </c>
      <c r="CK198" s="17"/>
      <c r="CL198" s="16"/>
      <c r="CM198" s="15"/>
      <c r="CN198" s="16"/>
      <c r="CO198" s="18">
        <v>4620</v>
      </c>
      <c r="CP198" s="16">
        <v>12350</v>
      </c>
      <c r="CQ198" s="18">
        <v>4620</v>
      </c>
      <c r="CR198" s="16">
        <v>0</v>
      </c>
      <c r="CS198" s="18">
        <v>4620</v>
      </c>
      <c r="CT198" s="16">
        <v>0</v>
      </c>
      <c r="CU198" s="18">
        <v>4620</v>
      </c>
      <c r="CV198" s="16">
        <v>14130</v>
      </c>
      <c r="CW198" s="18">
        <v>4620</v>
      </c>
      <c r="CX198" s="16">
        <v>4620</v>
      </c>
      <c r="CY198" s="18">
        <v>4620</v>
      </c>
      <c r="CZ198" s="16"/>
      <c r="DA198" s="18">
        <v>4620</v>
      </c>
      <c r="DB198" s="16"/>
      <c r="DC198" s="18">
        <v>4620</v>
      </c>
      <c r="DD198" s="16">
        <v>13860</v>
      </c>
      <c r="DE198" s="18">
        <v>4620</v>
      </c>
      <c r="DF198" s="16">
        <v>4620</v>
      </c>
      <c r="DG198" s="17"/>
      <c r="DH198" s="16"/>
      <c r="DI198" s="17"/>
      <c r="DJ198" s="16"/>
      <c r="DK198" s="82"/>
      <c r="DL198" s="85"/>
      <c r="DM198" s="16"/>
      <c r="DN198" s="85"/>
      <c r="DO198" s="16"/>
      <c r="DP198" s="85"/>
      <c r="DQ198" s="16"/>
      <c r="DR198" s="85"/>
      <c r="DS198" s="16"/>
      <c r="DT198" s="85"/>
      <c r="DU198" s="16"/>
      <c r="DV198" s="85"/>
      <c r="DW198" s="16"/>
      <c r="DX198" s="85"/>
      <c r="DY198" s="16"/>
      <c r="DZ198" s="85"/>
      <c r="EA198" s="16"/>
      <c r="EB198" s="85"/>
      <c r="EC198" s="16"/>
      <c r="ED198" s="85"/>
      <c r="EE198" s="16"/>
      <c r="EF198" s="85"/>
      <c r="EG198" s="16"/>
      <c r="EH198" s="17"/>
      <c r="EI198" s="16"/>
      <c r="EJ198" s="19"/>
      <c r="EK198" s="17"/>
      <c r="EL198" s="16"/>
      <c r="EM198" s="17"/>
      <c r="EN198" s="16"/>
      <c r="EO198" s="17"/>
      <c r="EP198" s="16"/>
      <c r="EQ198" s="17"/>
      <c r="ER198" s="16"/>
      <c r="ES198" s="17"/>
      <c r="ET198" s="16"/>
      <c r="EU198" s="17"/>
      <c r="EV198" s="16"/>
      <c r="EW198" s="15"/>
      <c r="EX198" s="16"/>
      <c r="EY198" s="15"/>
      <c r="EZ198" s="16"/>
      <c r="FA198" s="15"/>
      <c r="FB198" s="16"/>
      <c r="FC198" s="15"/>
      <c r="FD198" s="16"/>
      <c r="FE198" s="15"/>
      <c r="FF198" s="16"/>
      <c r="FG198" s="15"/>
      <c r="FH198" s="16"/>
      <c r="FI198" s="20">
        <f t="shared" si="19"/>
        <v>57080</v>
      </c>
      <c r="FJ198" s="20">
        <f t="shared" si="20"/>
        <v>57080</v>
      </c>
      <c r="FK198" s="21">
        <f t="shared" si="21"/>
        <v>0</v>
      </c>
      <c r="FL198" s="1" t="str">
        <f t="shared" si="24"/>
        <v/>
      </c>
    </row>
    <row r="199" spans="1:168" ht="25.5" customHeight="1">
      <c r="A199" s="239">
        <v>2200191</v>
      </c>
      <c r="B199" s="35" t="s">
        <v>885</v>
      </c>
      <c r="C199" s="239" t="s">
        <v>886</v>
      </c>
      <c r="D199" s="9" t="s">
        <v>1414</v>
      </c>
      <c r="E199" s="9" t="s">
        <v>1411</v>
      </c>
      <c r="F199" s="83" t="s">
        <v>887</v>
      </c>
      <c r="G199" s="144"/>
      <c r="H199" s="100"/>
      <c r="I199" s="318"/>
      <c r="J199" s="100"/>
      <c r="K199" s="62">
        <v>6600</v>
      </c>
      <c r="L199" s="100" t="s">
        <v>1564</v>
      </c>
      <c r="M199" s="246">
        <f t="shared" si="17"/>
        <v>57080</v>
      </c>
      <c r="N199" s="14">
        <f t="shared" si="22"/>
        <v>0</v>
      </c>
      <c r="O199" s="15">
        <v>1500</v>
      </c>
      <c r="P199" s="15">
        <v>1000</v>
      </c>
      <c r="Q199" s="15">
        <v>5000</v>
      </c>
      <c r="R199" s="15">
        <v>8000</v>
      </c>
      <c r="S199" s="182"/>
      <c r="T199" s="16">
        <v>1500</v>
      </c>
      <c r="U199" s="16">
        <v>1000</v>
      </c>
      <c r="V199" s="16">
        <v>5000</v>
      </c>
      <c r="W199" s="16">
        <v>0</v>
      </c>
      <c r="X199" s="182"/>
      <c r="Y199" s="16">
        <f>IF(($CB199-SUM($T199:X199))&gt;=$K199*0.7,$K199*0.7,($CB199-SUM($T199:X199)))</f>
        <v>4620</v>
      </c>
      <c r="Z199" s="16">
        <f>IF(($CB199-SUM($T199:Y199))&gt;=$K199*0.7,$K199*0.7,($CB199-SUM($T199:Y199)))</f>
        <v>4620</v>
      </c>
      <c r="AA199" s="16">
        <f>IF(($CB199-SUM($T199:Z199))&gt;=$K199*0.7,$K199*0.7,($CB199-SUM($T199:Z199)))</f>
        <v>4620</v>
      </c>
      <c r="AB199" s="16">
        <f>IF(($CB199-SUM($T199:AA199))&gt;=$K199*0.7,$K199*0.7,($CB199-SUM($T199:AA199)))</f>
        <v>4620</v>
      </c>
      <c r="AC199" s="16">
        <f>IF(($CB199-SUM($T199:AB199))&gt;=$K199*0.7,$K199*0.7,($CB199-SUM($T199:AB199)))</f>
        <v>4620</v>
      </c>
      <c r="AD199" s="16">
        <f>IF(($CB199-SUM($T199:AC199))&gt;=$K199*0.7,$K199*0.7,($CB199-SUM($T199:AC199)))</f>
        <v>4620</v>
      </c>
      <c r="AE199" s="16">
        <f>IF(($CB199-SUM($T199:AD199))&gt;=$K199*0.7,$K199*0.7,($CB199-SUM($T199:AD199)))</f>
        <v>4620</v>
      </c>
      <c r="AF199" s="16">
        <f>IF(($CB199-SUM($T199:AE199))&gt;=$K199*0.7,$K199*0.7,($CB199-SUM($T199:AE199)))</f>
        <v>4620</v>
      </c>
      <c r="AG199" s="16">
        <f>IF(($CB199-SUM($T199:AF199))&gt;=$K199*0.7,$K199*0.7,($CB199-SUM($T199:AF199)))</f>
        <v>4620</v>
      </c>
      <c r="AH199" s="16">
        <f>IF(($CB199-SUM($T199:AG199))&gt;=$K199*0.7,$K199*0.7,($CB199-SUM($T199:AG199)))</f>
        <v>4620</v>
      </c>
      <c r="AI199" s="16">
        <f>IF(($CB199-SUM($T199:AH199))&gt;=$K199*0.7,$K199*0.7,($CB199-SUM($T199:AH199)))</f>
        <v>3380</v>
      </c>
      <c r="AJ199" s="16">
        <f>IF(($CB199-SUM($T199:AI199))&gt;=$K199*0.7,$K199*0.7,($CB199-SUM($T199:AI199)))</f>
        <v>0</v>
      </c>
      <c r="AK199" s="16">
        <f>IF(($CB199-SUM($T199:AJ199))&gt;=$K199*0.7,$K199*0.7,($CB199-SUM($T199:AJ199)))</f>
        <v>0</v>
      </c>
      <c r="AL199" s="16">
        <f>IF(($CB199-SUM($T199:AK199))&gt;=$K199*0.7,$K199*0.7,($CB199-SUM($T199:AK199)))</f>
        <v>0</v>
      </c>
      <c r="AM199" s="16">
        <f>IF(($CB199-SUM($T199:AL199))&gt;=$K199*0.7,$K199*0.7,($CB199-SUM($T199:AL199)))</f>
        <v>0</v>
      </c>
      <c r="AN199" s="16">
        <f>IF(($CB199-SUM($T199:AM199))&gt;=$K199*0.7,$K199*0.7,($CB199-SUM($T199:AM199)))</f>
        <v>0</v>
      </c>
      <c r="AO199" s="16">
        <f>IF(($CB199-SUM($T199:AN199))&gt;=$K199*0.7,$K199*0.7,($CB199-SUM($T199:AN199)))</f>
        <v>0</v>
      </c>
      <c r="AP199" s="16">
        <f>IF(($CB199-SUM($T199:AO199))&gt;=$K199*0.7,$K199*0.7,($CB199-SUM($T199:AO199)))</f>
        <v>0</v>
      </c>
      <c r="AQ199" s="16">
        <f>IF(($CB199-SUM($T199:AP199))&gt;=$K199*0.7,$K199*0.7,($CB199-SUM($T199:AP199)))</f>
        <v>0</v>
      </c>
      <c r="AR199" s="16">
        <f>IF(($CB199-SUM($T199:AQ199))&gt;=$K199*0.7,$K199*0.7,($CB199-SUM($T199:AQ199)))</f>
        <v>0</v>
      </c>
      <c r="AS199" s="16">
        <f>IF(($CB199-SUM($T199:AR199))&gt;=$K199*0.7,$K199*0.7,($CB199-SUM($T199:AR199)))</f>
        <v>0</v>
      </c>
      <c r="AT199" s="16">
        <f>IF(($CB199-SUM($T199:AS199))&gt;=$K199*0.7,$K199*0.7,($CB199-SUM($T199:AS199)))</f>
        <v>0</v>
      </c>
      <c r="AU199" s="16">
        <f>IF(($CB199-SUM($T199:AT199))&gt;=$K199*0.7,$K199*0.7,($CB199-SUM($T199:AT199)))</f>
        <v>0</v>
      </c>
      <c r="AV199" s="16">
        <f>IF(($CB199-SUM($T199:AU199))&gt;=$K199*0.7,$K199*0.7,($CB199-SUM($T199:AU199)))</f>
        <v>0</v>
      </c>
      <c r="AW199" s="182">
        <f t="shared" si="18"/>
        <v>57080</v>
      </c>
      <c r="AX199" s="182">
        <f>IF(LinkRpt!B$4=LinkRpt!B$2,VLOOKUP(LinkRpt!$A195,Rpt,LinkRpt!B$2+1),"")</f>
        <v>57080</v>
      </c>
      <c r="AY199" s="182">
        <f>IF(LinkRpt!C$4=LinkRpt!C$2,VLOOKUP(LinkRpt!$A195,Rpt,LinkRpt!C$2+1),"")</f>
        <v>0</v>
      </c>
      <c r="AZ199" s="182">
        <f>IF(LinkRpt!D$4=LinkRpt!D$2,VLOOKUP(LinkRpt!$A195,Rpt,LinkRpt!D$2+1),"")</f>
        <v>0</v>
      </c>
      <c r="BA199" s="182" t="str">
        <f>IF(LinkRpt!E$4=LinkRpt!E$2,VLOOKUP(LinkRpt!$A195,Rpt,LinkRpt!E$2+1),"")</f>
        <v/>
      </c>
      <c r="BB199" s="182">
        <f>IF(LinkRpt!F$4=LinkRpt!F$2,VLOOKUP(LinkRpt!$A195,Rpt,LinkRpt!F$2+1),"")</f>
        <v>0</v>
      </c>
      <c r="BC199" s="182">
        <f>IF(LinkRpt!G$4=LinkRpt!G$2,VLOOKUP(LinkRpt!$A195,Rpt,LinkRpt!G$2+1),"")</f>
        <v>0</v>
      </c>
      <c r="BD199" s="182">
        <f>IF(LinkRpt!H$4=LinkRpt!H$2,VLOOKUP(LinkRpt!$A195,Rpt,LinkRpt!H$2+1),"")</f>
        <v>0</v>
      </c>
      <c r="BE199" s="182" t="str">
        <f>IF(LinkRpt!I$4=LinkRpt!I$2,VLOOKUP(LinkRpt!$A195,Rpt,LinkRpt!I$2+1),"")</f>
        <v/>
      </c>
      <c r="BF199" s="182" t="str">
        <f>IF(LinkRpt!J$4=LinkRpt!J$2,VLOOKUP(LinkRpt!$A195,Rpt,LinkRpt!J$2+1),"")</f>
        <v/>
      </c>
      <c r="BG199" s="182" t="str">
        <f>IF(LinkRpt!K$4=LinkRpt!K$2,VLOOKUP(LinkRpt!$A195,Rpt,LinkRpt!K$2+1),"")</f>
        <v/>
      </c>
      <c r="BH199" s="182" t="str">
        <f>IF(LinkRpt!L$4=LinkRpt!L$2,VLOOKUP(LinkRpt!$A195,Rpt,LinkRpt!L$2+1),"")</f>
        <v/>
      </c>
      <c r="BI199" s="182" t="str">
        <f>IF(LinkRpt!M$4=LinkRpt!M$2,VLOOKUP(LinkRpt!$A195,Rpt,LinkRpt!M$2+1),"")</f>
        <v/>
      </c>
      <c r="BJ199" s="182" t="str">
        <f>IF(LinkRpt!N$4=LinkRpt!N$2,VLOOKUP(LinkRpt!$A195,Rpt,LinkRpt!N$2+1),"")</f>
        <v/>
      </c>
      <c r="BK199" s="182" t="str">
        <f>IF(LinkRpt!O$4=LinkRpt!O$2,VLOOKUP(LinkRpt!$A195,Rpt,LinkRpt!O$2+1),"")</f>
        <v/>
      </c>
      <c r="BL199" s="182" t="str">
        <f>IF(LinkRpt!P$4=LinkRpt!P$2,VLOOKUP(LinkRpt!$A195,Rpt,LinkRpt!P$2+1),"")</f>
        <v/>
      </c>
      <c r="BM199" s="182" t="str">
        <f>IF(LinkRpt!Q$4=LinkRpt!Q$2,VLOOKUP(LinkRpt!$A195,Rpt,LinkRpt!Q$2+1),"")</f>
        <v/>
      </c>
      <c r="BN199" s="182" t="str">
        <f>IF(LinkRpt!R$4=LinkRpt!R$2,VLOOKUP(LinkRpt!$A195,Rpt,LinkRpt!R$2+1),"")</f>
        <v/>
      </c>
      <c r="BO199" s="182" t="str">
        <f>IF(LinkRpt!S$4=LinkRpt!S$2,VLOOKUP(LinkRpt!$A195,Rpt,LinkRpt!S$2+1),"")</f>
        <v/>
      </c>
      <c r="BP199" s="182" t="str">
        <f>IF(LinkRpt!T$4=LinkRpt!T$2,VLOOKUP(LinkRpt!$A195,Rpt,LinkRpt!T$2+1),"")</f>
        <v/>
      </c>
      <c r="BQ199" s="182" t="str">
        <f>IF(LinkRpt!U$4=LinkRpt!U$2,VLOOKUP(LinkRpt!$A195,Rpt,LinkRpt!U$2+1),"")</f>
        <v/>
      </c>
      <c r="BR199" s="182" t="str">
        <f>IF(LinkRpt!V$4=LinkRpt!V$2,VLOOKUP(LinkRpt!$A195,Rpt,LinkRpt!V$2+1),"")</f>
        <v/>
      </c>
      <c r="BS199" s="182" t="str">
        <f>IF(LinkRpt!W$4=LinkRpt!W$2,VLOOKUP(LinkRpt!$A195,Rpt,LinkRpt!W$2+1),"")</f>
        <v/>
      </c>
      <c r="BT199" s="182" t="str">
        <f>IF(LinkRpt!X$4=LinkRpt!X$2,VLOOKUP(LinkRpt!$A195,Rpt,LinkRpt!X$2+1),"")</f>
        <v/>
      </c>
      <c r="BU199" s="182" t="str">
        <f>IF(LinkRpt!Y$4=LinkRpt!Y$2,VLOOKUP(LinkRpt!$A195,Rpt,LinkRpt!Y$2+1),"")</f>
        <v/>
      </c>
      <c r="BV199" s="182" t="str">
        <f>IF(LinkRpt!Z$4=LinkRpt!Z$2,VLOOKUP(LinkRpt!$A195,Rpt,LinkRpt!Z$2+1),"")</f>
        <v/>
      </c>
      <c r="BW199" s="182" t="str">
        <f>IF(LinkRpt!AA$4=LinkRpt!AA$2,VLOOKUP(LinkRpt!$A195,Rpt,LinkRpt!AA$2+1),"")</f>
        <v/>
      </c>
      <c r="BX199" s="182" t="str">
        <f>IF(LinkRpt!AB$4=LinkRpt!AB$2,VLOOKUP(LinkRpt!$A195,Rpt,LinkRpt!AB$2+1),"")</f>
        <v/>
      </c>
      <c r="BY199" s="182" t="str">
        <f>IF(LinkRpt!AC$4=LinkRpt!AC$2,VLOOKUP(LinkRpt!$A195,Rpt,LinkRpt!AC$2+1),"")</f>
        <v/>
      </c>
      <c r="BZ199" s="182" t="str">
        <f>IF(LinkRpt!AD$4=LinkRpt!AD$2,VLOOKUP(LinkRpt!$A195,Rpt,LinkRpt!AD$2+1),"")</f>
        <v/>
      </c>
      <c r="CA199" s="182" t="str">
        <f>IF(LinkRpt!AE$4=LinkRpt!AE$2,VLOOKUP(LinkRpt!$A195,Rpt,LinkRpt!AE$2+1),"")</f>
        <v/>
      </c>
      <c r="CB199" s="182">
        <f t="shared" si="23"/>
        <v>57080</v>
      </c>
      <c r="CC199" s="15">
        <v>1500</v>
      </c>
      <c r="CD199" s="16">
        <v>1500</v>
      </c>
      <c r="CE199" s="15">
        <v>1000</v>
      </c>
      <c r="CF199" s="16">
        <v>1000</v>
      </c>
      <c r="CG199" s="15">
        <v>5000</v>
      </c>
      <c r="CH199" s="16">
        <v>5000</v>
      </c>
      <c r="CI199" s="15">
        <v>8000</v>
      </c>
      <c r="CJ199" s="16">
        <v>0</v>
      </c>
      <c r="CK199" s="15"/>
      <c r="CL199" s="16"/>
      <c r="CM199" s="18">
        <v>4620</v>
      </c>
      <c r="CN199" s="16">
        <v>12620</v>
      </c>
      <c r="CO199" s="18">
        <v>4620</v>
      </c>
      <c r="CP199" s="16">
        <v>4620</v>
      </c>
      <c r="CQ199" s="18">
        <v>4620</v>
      </c>
      <c r="CR199" s="16">
        <v>4620</v>
      </c>
      <c r="CS199" s="18">
        <v>4620</v>
      </c>
      <c r="CT199" s="16">
        <v>4620</v>
      </c>
      <c r="CU199" s="18">
        <v>4620</v>
      </c>
      <c r="CV199" s="16">
        <v>4620</v>
      </c>
      <c r="CW199" s="18">
        <v>4620</v>
      </c>
      <c r="CX199" s="16">
        <v>4620</v>
      </c>
      <c r="CY199" s="18">
        <v>4620</v>
      </c>
      <c r="CZ199" s="16"/>
      <c r="DA199" s="18">
        <v>4620</v>
      </c>
      <c r="DB199" s="16">
        <v>9240</v>
      </c>
      <c r="DC199" s="18">
        <v>4620</v>
      </c>
      <c r="DD199" s="16">
        <v>4620</v>
      </c>
      <c r="DE199" s="85"/>
      <c r="DF199" s="16"/>
      <c r="DG199" s="85"/>
      <c r="DH199" s="16"/>
      <c r="DI199" s="85"/>
      <c r="DJ199" s="16"/>
      <c r="DK199" s="82"/>
      <c r="DL199" s="85"/>
      <c r="DM199" s="16"/>
      <c r="DN199" s="85"/>
      <c r="DO199" s="16"/>
      <c r="DP199" s="85"/>
      <c r="DQ199" s="16"/>
      <c r="DR199" s="85"/>
      <c r="DS199" s="16"/>
      <c r="DT199" s="85"/>
      <c r="DU199" s="16"/>
      <c r="DV199" s="85"/>
      <c r="DW199" s="16"/>
      <c r="DX199" s="85"/>
      <c r="DY199" s="16"/>
      <c r="DZ199" s="85"/>
      <c r="EA199" s="16"/>
      <c r="EB199" s="85"/>
      <c r="EC199" s="16"/>
      <c r="ED199" s="85"/>
      <c r="EE199" s="16"/>
      <c r="EF199" s="85"/>
      <c r="EG199" s="16"/>
      <c r="EH199" s="17"/>
      <c r="EI199" s="16"/>
      <c r="EJ199" s="19"/>
      <c r="EK199" s="17"/>
      <c r="EL199" s="16"/>
      <c r="EM199" s="17"/>
      <c r="EN199" s="16"/>
      <c r="EO199" s="17"/>
      <c r="EP199" s="16"/>
      <c r="EQ199" s="17"/>
      <c r="ER199" s="16"/>
      <c r="ES199" s="17"/>
      <c r="ET199" s="16"/>
      <c r="EU199" s="17"/>
      <c r="EV199" s="16"/>
      <c r="EW199" s="15"/>
      <c r="EX199" s="16"/>
      <c r="EY199" s="15"/>
      <c r="EZ199" s="16"/>
      <c r="FA199" s="15"/>
      <c r="FB199" s="16"/>
      <c r="FC199" s="15"/>
      <c r="FD199" s="16"/>
      <c r="FE199" s="15"/>
      <c r="FF199" s="16"/>
      <c r="FG199" s="15"/>
      <c r="FH199" s="16"/>
      <c r="FI199" s="20">
        <f t="shared" si="19"/>
        <v>57080</v>
      </c>
      <c r="FJ199" s="20">
        <f t="shared" si="20"/>
        <v>57080</v>
      </c>
      <c r="FK199" s="21">
        <f t="shared" si="21"/>
        <v>0</v>
      </c>
      <c r="FL199" s="1" t="str">
        <f t="shared" si="24"/>
        <v/>
      </c>
    </row>
    <row r="200" spans="1:168" ht="25.5" customHeight="1">
      <c r="A200" s="239">
        <v>2200192</v>
      </c>
      <c r="B200" s="35" t="s">
        <v>285</v>
      </c>
      <c r="C200" s="239" t="s">
        <v>286</v>
      </c>
      <c r="D200" s="9" t="s">
        <v>1414</v>
      </c>
      <c r="E200" s="9" t="s">
        <v>1412</v>
      </c>
      <c r="F200" s="10" t="s">
        <v>287</v>
      </c>
      <c r="G200" s="144"/>
      <c r="H200" s="13"/>
      <c r="I200" s="318"/>
      <c r="J200" s="13"/>
      <c r="K200" s="12">
        <v>6600</v>
      </c>
      <c r="L200" s="13" t="s">
        <v>1564</v>
      </c>
      <c r="M200" s="246">
        <f t="shared" si="17"/>
        <v>57080</v>
      </c>
      <c r="N200" s="14">
        <f t="shared" si="22"/>
        <v>23100</v>
      </c>
      <c r="O200" s="15">
        <v>1500</v>
      </c>
      <c r="P200" s="15">
        <v>1000</v>
      </c>
      <c r="Q200" s="15">
        <v>5000</v>
      </c>
      <c r="R200" s="15">
        <v>8000</v>
      </c>
      <c r="S200" s="182"/>
      <c r="T200" s="16">
        <v>1500</v>
      </c>
      <c r="U200" s="16">
        <v>1000</v>
      </c>
      <c r="V200" s="16">
        <v>5000</v>
      </c>
      <c r="W200" s="16"/>
      <c r="X200" s="182"/>
      <c r="Y200" s="16">
        <f>IF(($CB200-SUM($T200:X200))&gt;=$K200*0.7,$K200*0.7,($CB200-SUM($T200:X200)))</f>
        <v>4620</v>
      </c>
      <c r="Z200" s="16">
        <f>IF(($CB200-SUM($T200:Y200))&gt;=$K200*0.7,$K200*0.7,($CB200-SUM($T200:Y200)))</f>
        <v>4620</v>
      </c>
      <c r="AA200" s="16">
        <f>IF(($CB200-SUM($T200:Z200))&gt;=$K200*0.7,$K200*0.7,($CB200-SUM($T200:Z200)))</f>
        <v>4620</v>
      </c>
      <c r="AB200" s="16">
        <f>IF(($CB200-SUM($T200:AA200))&gt;=$K200*0.7,$K200*0.7,($CB200-SUM($T200:AA200)))</f>
        <v>4620</v>
      </c>
      <c r="AC200" s="16">
        <f>IF(($CB200-SUM($T200:AB200))&gt;=$K200*0.7,$K200*0.7,($CB200-SUM($T200:AB200)))</f>
        <v>4620</v>
      </c>
      <c r="AD200" s="16">
        <f>IF(($CB200-SUM($T200:AC200))&gt;=$K200*0.7,$K200*0.7,($CB200-SUM($T200:AC200)))</f>
        <v>3380</v>
      </c>
      <c r="AE200" s="16">
        <f>IF(($CB200-SUM($T200:AD200))&gt;=$K200*0.7,$K200*0.7,($CB200-SUM($T200:AD200)))</f>
        <v>0</v>
      </c>
      <c r="AF200" s="16">
        <f>IF(($CB200-SUM($T200:AE200))&gt;=$K200*0.7,$K200*0.7,($CB200-SUM($T200:AE200)))</f>
        <v>0</v>
      </c>
      <c r="AG200" s="16">
        <f>IF(($CB200-SUM($T200:AF200))&gt;=$K200*0.7,$K200*0.7,($CB200-SUM($T200:AF200)))</f>
        <v>0</v>
      </c>
      <c r="AH200" s="16">
        <f>IF(($CB200-SUM($T200:AG200))&gt;=$K200*0.7,$K200*0.7,($CB200-SUM($T200:AG200)))</f>
        <v>0</v>
      </c>
      <c r="AI200" s="16">
        <f>IF(($CB200-SUM($T200:AH200))&gt;=$K200*0.7,$K200*0.7,($CB200-SUM($T200:AH200)))</f>
        <v>0</v>
      </c>
      <c r="AJ200" s="16">
        <f>IF(($CB200-SUM($T200:AI200))&gt;=$K200*0.7,$K200*0.7,($CB200-SUM($T200:AI200)))</f>
        <v>0</v>
      </c>
      <c r="AK200" s="16">
        <f>IF(($CB200-SUM($T200:AJ200))&gt;=$K200*0.7,$K200*0.7,($CB200-SUM($T200:AJ200)))</f>
        <v>0</v>
      </c>
      <c r="AL200" s="16">
        <f>IF(($CB200-SUM($T200:AK200))&gt;=$K200*0.7,$K200*0.7,($CB200-SUM($T200:AK200)))</f>
        <v>0</v>
      </c>
      <c r="AM200" s="16">
        <f>IF(($CB200-SUM($T200:AL200))&gt;=$K200*0.7,$K200*0.7,($CB200-SUM($T200:AL200)))</f>
        <v>0</v>
      </c>
      <c r="AN200" s="16">
        <f>IF(($CB200-SUM($T200:AM200))&gt;=$K200*0.7,$K200*0.7,($CB200-SUM($T200:AM200)))</f>
        <v>0</v>
      </c>
      <c r="AO200" s="16">
        <f>IF(($CB200-SUM($T200:AN200))&gt;=$K200*0.7,$K200*0.7,($CB200-SUM($T200:AN200)))</f>
        <v>0</v>
      </c>
      <c r="AP200" s="16">
        <f>IF(($CB200-SUM($T200:AO200))&gt;=$K200*0.7,$K200*0.7,($CB200-SUM($T200:AO200)))</f>
        <v>0</v>
      </c>
      <c r="AQ200" s="16">
        <f>IF(($CB200-SUM($T200:AP200))&gt;=$K200*0.7,$K200*0.7,($CB200-SUM($T200:AP200)))</f>
        <v>0</v>
      </c>
      <c r="AR200" s="16">
        <f>IF(($CB200-SUM($T200:AQ200))&gt;=$K200*0.7,$K200*0.7,($CB200-SUM($T200:AQ200)))</f>
        <v>0</v>
      </c>
      <c r="AS200" s="16">
        <f>IF(($CB200-SUM($T200:AR200))&gt;=$K200*0.7,$K200*0.7,($CB200-SUM($T200:AR200)))</f>
        <v>0</v>
      </c>
      <c r="AT200" s="16">
        <f>IF(($CB200-SUM($T200:AS200))&gt;=$K200*0.7,$K200*0.7,($CB200-SUM($T200:AS200)))</f>
        <v>0</v>
      </c>
      <c r="AU200" s="16">
        <f>IF(($CB200-SUM($T200:AT200))&gt;=$K200*0.7,$K200*0.7,($CB200-SUM($T200:AT200)))</f>
        <v>0</v>
      </c>
      <c r="AV200" s="16">
        <f>IF(($CB200-SUM($T200:AU200))&gt;=$K200*0.7,$K200*0.7,($CB200-SUM($T200:AU200)))</f>
        <v>0</v>
      </c>
      <c r="AW200" s="182">
        <f t="shared" si="18"/>
        <v>33980</v>
      </c>
      <c r="AX200" s="182">
        <f>IF(LinkRpt!B$4=LinkRpt!B$2,VLOOKUP(LinkRpt!$A196,Rpt,LinkRpt!B$2+1),"")</f>
        <v>33980</v>
      </c>
      <c r="AY200" s="182">
        <f>IF(LinkRpt!C$4=LinkRpt!C$2,VLOOKUP(LinkRpt!$A196,Rpt,LinkRpt!C$2+1),"")</f>
        <v>0</v>
      </c>
      <c r="AZ200" s="182">
        <f>IF(LinkRpt!D$4=LinkRpt!D$2,VLOOKUP(LinkRpt!$A196,Rpt,LinkRpt!D$2+1),"")</f>
        <v>0</v>
      </c>
      <c r="BA200" s="182" t="str">
        <f>IF(LinkRpt!E$4=LinkRpt!E$2,VLOOKUP(LinkRpt!$A196,Rpt,LinkRpt!E$2+1),"")</f>
        <v/>
      </c>
      <c r="BB200" s="182">
        <f>IF(LinkRpt!F$4=LinkRpt!F$2,VLOOKUP(LinkRpt!$A196,Rpt,LinkRpt!F$2+1),"")</f>
        <v>0</v>
      </c>
      <c r="BC200" s="182">
        <f>IF(LinkRpt!G$4=LinkRpt!G$2,VLOOKUP(LinkRpt!$A196,Rpt,LinkRpt!G$2+1),"")</f>
        <v>0</v>
      </c>
      <c r="BD200" s="182">
        <f>IF(LinkRpt!H$4=LinkRpt!H$2,VLOOKUP(LinkRpt!$A196,Rpt,LinkRpt!H$2+1),"")</f>
        <v>0</v>
      </c>
      <c r="BE200" s="182" t="str">
        <f>IF(LinkRpt!I$4=LinkRpt!I$2,VLOOKUP(LinkRpt!$A196,Rpt,LinkRpt!I$2+1),"")</f>
        <v/>
      </c>
      <c r="BF200" s="182" t="str">
        <f>IF(LinkRpt!J$4=LinkRpt!J$2,VLOOKUP(LinkRpt!$A196,Rpt,LinkRpt!J$2+1),"")</f>
        <v/>
      </c>
      <c r="BG200" s="182" t="str">
        <f>IF(LinkRpt!K$4=LinkRpt!K$2,VLOOKUP(LinkRpt!$A196,Rpt,LinkRpt!K$2+1),"")</f>
        <v/>
      </c>
      <c r="BH200" s="182" t="str">
        <f>IF(LinkRpt!L$4=LinkRpt!L$2,VLOOKUP(LinkRpt!$A196,Rpt,LinkRpt!L$2+1),"")</f>
        <v/>
      </c>
      <c r="BI200" s="182" t="str">
        <f>IF(LinkRpt!M$4=LinkRpt!M$2,VLOOKUP(LinkRpt!$A196,Rpt,LinkRpt!M$2+1),"")</f>
        <v/>
      </c>
      <c r="BJ200" s="182" t="str">
        <f>IF(LinkRpt!N$4=LinkRpt!N$2,VLOOKUP(LinkRpt!$A196,Rpt,LinkRpt!N$2+1),"")</f>
        <v/>
      </c>
      <c r="BK200" s="182" t="str">
        <f>IF(LinkRpt!O$4=LinkRpt!O$2,VLOOKUP(LinkRpt!$A196,Rpt,LinkRpt!O$2+1),"")</f>
        <v/>
      </c>
      <c r="BL200" s="182" t="str">
        <f>IF(LinkRpt!P$4=LinkRpt!P$2,VLOOKUP(LinkRpt!$A196,Rpt,LinkRpt!P$2+1),"")</f>
        <v/>
      </c>
      <c r="BM200" s="182" t="str">
        <f>IF(LinkRpt!Q$4=LinkRpt!Q$2,VLOOKUP(LinkRpt!$A196,Rpt,LinkRpt!Q$2+1),"")</f>
        <v/>
      </c>
      <c r="BN200" s="182" t="str">
        <f>IF(LinkRpt!R$4=LinkRpt!R$2,VLOOKUP(LinkRpt!$A196,Rpt,LinkRpt!R$2+1),"")</f>
        <v/>
      </c>
      <c r="BO200" s="182" t="str">
        <f>IF(LinkRpt!S$4=LinkRpt!S$2,VLOOKUP(LinkRpt!$A196,Rpt,LinkRpt!S$2+1),"")</f>
        <v/>
      </c>
      <c r="BP200" s="182" t="str">
        <f>IF(LinkRpt!T$4=LinkRpt!T$2,VLOOKUP(LinkRpt!$A196,Rpt,LinkRpt!T$2+1),"")</f>
        <v/>
      </c>
      <c r="BQ200" s="182" t="str">
        <f>IF(LinkRpt!U$4=LinkRpt!U$2,VLOOKUP(LinkRpt!$A196,Rpt,LinkRpt!U$2+1),"")</f>
        <v/>
      </c>
      <c r="BR200" s="182" t="str">
        <f>IF(LinkRpt!V$4=LinkRpt!V$2,VLOOKUP(LinkRpt!$A196,Rpt,LinkRpt!V$2+1),"")</f>
        <v/>
      </c>
      <c r="BS200" s="182" t="str">
        <f>IF(LinkRpt!W$4=LinkRpt!W$2,VLOOKUP(LinkRpt!$A196,Rpt,LinkRpt!W$2+1),"")</f>
        <v/>
      </c>
      <c r="BT200" s="182" t="str">
        <f>IF(LinkRpt!X$4=LinkRpt!X$2,VLOOKUP(LinkRpt!$A196,Rpt,LinkRpt!X$2+1),"")</f>
        <v/>
      </c>
      <c r="BU200" s="182" t="str">
        <f>IF(LinkRpt!Y$4=LinkRpt!Y$2,VLOOKUP(LinkRpt!$A196,Rpt,LinkRpt!Y$2+1),"")</f>
        <v/>
      </c>
      <c r="BV200" s="182" t="str">
        <f>IF(LinkRpt!Z$4=LinkRpt!Z$2,VLOOKUP(LinkRpt!$A196,Rpt,LinkRpt!Z$2+1),"")</f>
        <v/>
      </c>
      <c r="BW200" s="182" t="str">
        <f>IF(LinkRpt!AA$4=LinkRpt!AA$2,VLOOKUP(LinkRpt!$A196,Rpt,LinkRpt!AA$2+1),"")</f>
        <v/>
      </c>
      <c r="BX200" s="182" t="str">
        <f>IF(LinkRpt!AB$4=LinkRpt!AB$2,VLOOKUP(LinkRpt!$A196,Rpt,LinkRpt!AB$2+1),"")</f>
        <v/>
      </c>
      <c r="BY200" s="182" t="str">
        <f>IF(LinkRpt!AC$4=LinkRpt!AC$2,VLOOKUP(LinkRpt!$A196,Rpt,LinkRpt!AC$2+1),"")</f>
        <v/>
      </c>
      <c r="BZ200" s="182" t="str">
        <f>IF(LinkRpt!AD$4=LinkRpt!AD$2,VLOOKUP(LinkRpt!$A196,Rpt,LinkRpt!AD$2+1),"")</f>
        <v/>
      </c>
      <c r="CA200" s="182" t="str">
        <f>IF(LinkRpt!AE$4=LinkRpt!AE$2,VLOOKUP(LinkRpt!$A196,Rpt,LinkRpt!AE$2+1),"")</f>
        <v/>
      </c>
      <c r="CB200" s="182">
        <f t="shared" si="23"/>
        <v>33980</v>
      </c>
      <c r="CC200" s="15">
        <v>1500</v>
      </c>
      <c r="CD200" s="16">
        <v>1500</v>
      </c>
      <c r="CE200" s="15">
        <v>1000</v>
      </c>
      <c r="CF200" s="16">
        <v>1000</v>
      </c>
      <c r="CG200" s="15">
        <v>5000</v>
      </c>
      <c r="CH200" s="16">
        <v>5000</v>
      </c>
      <c r="CI200" s="15">
        <v>8000</v>
      </c>
      <c r="CJ200" s="16"/>
      <c r="CK200" s="17"/>
      <c r="CL200" s="16"/>
      <c r="CM200" s="15"/>
      <c r="CN200" s="16"/>
      <c r="CO200" s="18">
        <v>4620</v>
      </c>
      <c r="CP200" s="16">
        <v>0</v>
      </c>
      <c r="CQ200" s="18">
        <v>4620</v>
      </c>
      <c r="CR200" s="16">
        <f>4620+0</f>
        <v>4620</v>
      </c>
      <c r="CS200" s="18">
        <v>4620</v>
      </c>
      <c r="CT200" s="16">
        <v>0</v>
      </c>
      <c r="CU200" s="18">
        <v>4620</v>
      </c>
      <c r="CV200" s="16">
        <v>9240</v>
      </c>
      <c r="CW200" s="18">
        <v>4620</v>
      </c>
      <c r="CX200" s="16"/>
      <c r="CY200" s="18">
        <v>4620</v>
      </c>
      <c r="CZ200" s="16">
        <v>12620</v>
      </c>
      <c r="DA200" s="18">
        <v>4620</v>
      </c>
      <c r="DB200" s="16"/>
      <c r="DC200" s="18">
        <v>4620</v>
      </c>
      <c r="DD200" s="16"/>
      <c r="DE200" s="18">
        <v>4620</v>
      </c>
      <c r="DF200" s="16"/>
      <c r="DG200" s="17"/>
      <c r="DH200" s="16"/>
      <c r="DI200" s="17"/>
      <c r="DJ200" s="16"/>
      <c r="DK200" s="82"/>
      <c r="DL200" s="85"/>
      <c r="DM200" s="16"/>
      <c r="DN200" s="85"/>
      <c r="DO200" s="16"/>
      <c r="DP200" s="85"/>
      <c r="DQ200" s="16"/>
      <c r="DR200" s="85"/>
      <c r="DS200" s="16"/>
      <c r="DT200" s="85"/>
      <c r="DU200" s="16"/>
      <c r="DV200" s="85"/>
      <c r="DW200" s="16"/>
      <c r="DX200" s="85"/>
      <c r="DY200" s="16"/>
      <c r="DZ200" s="85"/>
      <c r="EA200" s="16"/>
      <c r="EB200" s="85"/>
      <c r="EC200" s="16"/>
      <c r="ED200" s="85"/>
      <c r="EE200" s="16"/>
      <c r="EF200" s="85"/>
      <c r="EG200" s="16"/>
      <c r="EH200" s="17"/>
      <c r="EI200" s="16"/>
      <c r="EJ200" s="19"/>
      <c r="EK200" s="17"/>
      <c r="EL200" s="16"/>
      <c r="EM200" s="17"/>
      <c r="EN200" s="16"/>
      <c r="EO200" s="17"/>
      <c r="EP200" s="16"/>
      <c r="EQ200" s="17"/>
      <c r="ER200" s="16"/>
      <c r="ES200" s="17"/>
      <c r="ET200" s="16"/>
      <c r="EU200" s="17"/>
      <c r="EV200" s="16"/>
      <c r="EW200" s="15"/>
      <c r="EX200" s="16"/>
      <c r="EY200" s="15"/>
      <c r="EZ200" s="16"/>
      <c r="FA200" s="15"/>
      <c r="FB200" s="16"/>
      <c r="FC200" s="15"/>
      <c r="FD200" s="16"/>
      <c r="FE200" s="15"/>
      <c r="FF200" s="16"/>
      <c r="FG200" s="15"/>
      <c r="FH200" s="16"/>
      <c r="FI200" s="20">
        <f t="shared" si="19"/>
        <v>57080</v>
      </c>
      <c r="FJ200" s="20">
        <f t="shared" si="20"/>
        <v>33980</v>
      </c>
      <c r="FK200" s="21">
        <f t="shared" si="21"/>
        <v>23100</v>
      </c>
      <c r="FL200" s="1" t="str">
        <f t="shared" si="24"/>
        <v/>
      </c>
    </row>
    <row r="201" spans="1:168" ht="25.5" customHeight="1">
      <c r="A201" s="239">
        <v>2200193</v>
      </c>
      <c r="B201" s="35" t="s">
        <v>288</v>
      </c>
      <c r="C201" s="239" t="s">
        <v>289</v>
      </c>
      <c r="D201" s="9" t="s">
        <v>1414</v>
      </c>
      <c r="E201" s="9" t="s">
        <v>1412</v>
      </c>
      <c r="F201" s="10" t="s">
        <v>290</v>
      </c>
      <c r="G201" s="144"/>
      <c r="H201" s="100" t="s">
        <v>1422</v>
      </c>
      <c r="I201" s="318"/>
      <c r="J201" s="100"/>
      <c r="K201" s="12">
        <v>3300</v>
      </c>
      <c r="L201" s="160" t="s">
        <v>1564</v>
      </c>
      <c r="M201" s="246">
        <f t="shared" ref="M201:M264" si="26">IF(OR(L201="wUwm",L201="fwZ© evwZj"),J201*K201*0.7+SUM(O201:S201)-I201,K201*$M$6*0.7+SUM(O201:S201)-I201)</f>
        <v>36290</v>
      </c>
      <c r="N201" s="14">
        <f t="shared" si="22"/>
        <v>0</v>
      </c>
      <c r="O201" s="15">
        <v>1500</v>
      </c>
      <c r="P201" s="15">
        <v>1000</v>
      </c>
      <c r="Q201" s="15">
        <v>5000</v>
      </c>
      <c r="R201" s="15">
        <v>8000</v>
      </c>
      <c r="S201" s="182"/>
      <c r="T201" s="16">
        <v>1500</v>
      </c>
      <c r="U201" s="16">
        <v>1000</v>
      </c>
      <c r="V201" s="16">
        <v>5000</v>
      </c>
      <c r="W201" s="16">
        <v>0</v>
      </c>
      <c r="X201" s="182"/>
      <c r="Y201" s="16">
        <f>IF(($CB201-SUM($T201:X201))&gt;=$K201*0.7,$K201*0.7,($CB201-SUM($T201:X201)))</f>
        <v>2310</v>
      </c>
      <c r="Z201" s="16">
        <f>IF(($CB201-SUM($T201:Y201))&gt;=$K201*0.7,$K201*0.7,($CB201-SUM($T201:Y201)))</f>
        <v>2310</v>
      </c>
      <c r="AA201" s="16">
        <f>IF(($CB201-SUM($T201:Z201))&gt;=$K201*0.7,$K201*0.7,($CB201-SUM($T201:Z201)))</f>
        <v>2310</v>
      </c>
      <c r="AB201" s="16">
        <f>IF(($CB201-SUM($T201:AA201))&gt;=$K201*0.7,$K201*0.7,($CB201-SUM($T201:AA201)))</f>
        <v>2310</v>
      </c>
      <c r="AC201" s="16">
        <f>IF(($CB201-SUM($T201:AB201))&gt;=$K201*0.7,$K201*0.7,($CB201-SUM($T201:AB201)))</f>
        <v>2310</v>
      </c>
      <c r="AD201" s="16">
        <f>IF(($CB201-SUM($T201:AC201))&gt;=$K201*0.7,$K201*0.7,($CB201-SUM($T201:AC201)))</f>
        <v>2310</v>
      </c>
      <c r="AE201" s="16">
        <f>IF(($CB201-SUM($T201:AD201))&gt;=$K201*0.7,$K201*0.7,($CB201-SUM($T201:AD201)))</f>
        <v>2310</v>
      </c>
      <c r="AF201" s="16">
        <f>IF(($CB201-SUM($T201:AE201))&gt;=$K201*0.7,$K201*0.7,($CB201-SUM($T201:AE201)))</f>
        <v>2310</v>
      </c>
      <c r="AG201" s="16">
        <f>IF(($CB201-SUM($T201:AF201))&gt;=$K201*0.7,$K201*0.7,($CB201-SUM($T201:AF201)))</f>
        <v>2310</v>
      </c>
      <c r="AH201" s="16">
        <f>IF(($CB201-SUM($T201:AG201))&gt;=$K201*0.7,$K201*0.7,($CB201-SUM($T201:AG201)))</f>
        <v>2310</v>
      </c>
      <c r="AI201" s="16">
        <f>IF(($CB201-SUM($T201:AH201))&gt;=$K201*0.7,$K201*0.7,($CB201-SUM($T201:AH201)))</f>
        <v>2310</v>
      </c>
      <c r="AJ201" s="16">
        <f>IF(($CB201-SUM($T201:AI201))&gt;=$K201*0.7,$K201*0.7,($CB201-SUM($T201:AI201)))</f>
        <v>2310</v>
      </c>
      <c r="AK201" s="16">
        <f>IF(($CB201-SUM($T201:AJ201))&gt;=$K201*0.7,$K201*0.7,($CB201-SUM($T201:AJ201)))</f>
        <v>1070</v>
      </c>
      <c r="AL201" s="16">
        <f>IF(($CB201-SUM($T201:AK201))&gt;=$K201*0.7,$K201*0.7,($CB201-SUM($T201:AK201)))</f>
        <v>0</v>
      </c>
      <c r="AM201" s="16">
        <f>IF(($CB201-SUM($T201:AL201))&gt;=$K201*0.7,$K201*0.7,($CB201-SUM($T201:AL201)))</f>
        <v>0</v>
      </c>
      <c r="AN201" s="16">
        <f>IF(($CB201-SUM($T201:AM201))&gt;=$K201*0.7,$K201*0.7,($CB201-SUM($T201:AM201)))</f>
        <v>0</v>
      </c>
      <c r="AO201" s="16">
        <f>IF(($CB201-SUM($T201:AN201))&gt;=$K201*0.7,$K201*0.7,($CB201-SUM($T201:AN201)))</f>
        <v>0</v>
      </c>
      <c r="AP201" s="16">
        <f>IF(($CB201-SUM($T201:AO201))&gt;=$K201*0.7,$K201*0.7,($CB201-SUM($T201:AO201)))</f>
        <v>0</v>
      </c>
      <c r="AQ201" s="16">
        <f>IF(($CB201-SUM($T201:AP201))&gt;=$K201*0.7,$K201*0.7,($CB201-SUM($T201:AP201)))</f>
        <v>0</v>
      </c>
      <c r="AR201" s="16">
        <f>IF(($CB201-SUM($T201:AQ201))&gt;=$K201*0.7,$K201*0.7,($CB201-SUM($T201:AQ201)))</f>
        <v>0</v>
      </c>
      <c r="AS201" s="16">
        <f>IF(($CB201-SUM($T201:AR201))&gt;=$K201*0.7,$K201*0.7,($CB201-SUM($T201:AR201)))</f>
        <v>0</v>
      </c>
      <c r="AT201" s="16">
        <f>IF(($CB201-SUM($T201:AS201))&gt;=$K201*0.7,$K201*0.7,($CB201-SUM($T201:AS201)))</f>
        <v>0</v>
      </c>
      <c r="AU201" s="16">
        <f>IF(($CB201-SUM($T201:AT201))&gt;=$K201*0.7,$K201*0.7,($CB201-SUM($T201:AT201)))</f>
        <v>0</v>
      </c>
      <c r="AV201" s="16">
        <f>IF(($CB201-SUM($T201:AU201))&gt;=$K201*0.7,$K201*0.7,($CB201-SUM($T201:AU201)))</f>
        <v>0</v>
      </c>
      <c r="AW201" s="182">
        <f t="shared" ref="AW201:AW264" si="27">SUM(T201:AV201)</f>
        <v>36290</v>
      </c>
      <c r="AX201" s="182">
        <f>IF(LinkRpt!B$4=LinkRpt!B$2,VLOOKUP(LinkRpt!$A197,Rpt,LinkRpt!B$2+1),"")</f>
        <v>36290</v>
      </c>
      <c r="AY201" s="182">
        <f>IF(LinkRpt!C$4=LinkRpt!C$2,VLOOKUP(LinkRpt!$A197,Rpt,LinkRpt!C$2+1),"")</f>
        <v>0</v>
      </c>
      <c r="AZ201" s="182">
        <f>IF(LinkRpt!D$4=LinkRpt!D$2,VLOOKUP(LinkRpt!$A197,Rpt,LinkRpt!D$2+1),"")</f>
        <v>0</v>
      </c>
      <c r="BA201" s="182" t="str">
        <f>IF(LinkRpt!E$4=LinkRpt!E$2,VLOOKUP(LinkRpt!$A197,Rpt,LinkRpt!E$2+1),"")</f>
        <v/>
      </c>
      <c r="BB201" s="182">
        <f>IF(LinkRpt!F$4=LinkRpt!F$2,VLOOKUP(LinkRpt!$A197,Rpt,LinkRpt!F$2+1),"")</f>
        <v>0</v>
      </c>
      <c r="BC201" s="182">
        <f>IF(LinkRpt!G$4=LinkRpt!G$2,VLOOKUP(LinkRpt!$A197,Rpt,LinkRpt!G$2+1),"")</f>
        <v>0</v>
      </c>
      <c r="BD201" s="182">
        <f>IF(LinkRpt!H$4=LinkRpt!H$2,VLOOKUP(LinkRpt!$A197,Rpt,LinkRpt!H$2+1),"")</f>
        <v>0</v>
      </c>
      <c r="BE201" s="182" t="str">
        <f>IF(LinkRpt!I$4=LinkRpt!I$2,VLOOKUP(LinkRpt!$A197,Rpt,LinkRpt!I$2+1),"")</f>
        <v/>
      </c>
      <c r="BF201" s="182" t="str">
        <f>IF(LinkRpt!J$4=LinkRpt!J$2,VLOOKUP(LinkRpt!$A197,Rpt,LinkRpt!J$2+1),"")</f>
        <v/>
      </c>
      <c r="BG201" s="182" t="str">
        <f>IF(LinkRpt!K$4=LinkRpt!K$2,VLOOKUP(LinkRpt!$A197,Rpt,LinkRpt!K$2+1),"")</f>
        <v/>
      </c>
      <c r="BH201" s="182" t="str">
        <f>IF(LinkRpt!L$4=LinkRpt!L$2,VLOOKUP(LinkRpt!$A197,Rpt,LinkRpt!L$2+1),"")</f>
        <v/>
      </c>
      <c r="BI201" s="182" t="str">
        <f>IF(LinkRpt!M$4=LinkRpt!M$2,VLOOKUP(LinkRpt!$A197,Rpt,LinkRpt!M$2+1),"")</f>
        <v/>
      </c>
      <c r="BJ201" s="182" t="str">
        <f>IF(LinkRpt!N$4=LinkRpt!N$2,VLOOKUP(LinkRpt!$A197,Rpt,LinkRpt!N$2+1),"")</f>
        <v/>
      </c>
      <c r="BK201" s="182" t="str">
        <f>IF(LinkRpt!O$4=LinkRpt!O$2,VLOOKUP(LinkRpt!$A197,Rpt,LinkRpt!O$2+1),"")</f>
        <v/>
      </c>
      <c r="BL201" s="182" t="str">
        <f>IF(LinkRpt!P$4=LinkRpt!P$2,VLOOKUP(LinkRpt!$A197,Rpt,LinkRpt!P$2+1),"")</f>
        <v/>
      </c>
      <c r="BM201" s="182" t="str">
        <f>IF(LinkRpt!Q$4=LinkRpt!Q$2,VLOOKUP(LinkRpt!$A197,Rpt,LinkRpt!Q$2+1),"")</f>
        <v/>
      </c>
      <c r="BN201" s="182" t="str">
        <f>IF(LinkRpt!R$4=LinkRpt!R$2,VLOOKUP(LinkRpt!$A197,Rpt,LinkRpt!R$2+1),"")</f>
        <v/>
      </c>
      <c r="BO201" s="182" t="str">
        <f>IF(LinkRpt!S$4=LinkRpt!S$2,VLOOKUP(LinkRpt!$A197,Rpt,LinkRpt!S$2+1),"")</f>
        <v/>
      </c>
      <c r="BP201" s="182" t="str">
        <f>IF(LinkRpt!T$4=LinkRpt!T$2,VLOOKUP(LinkRpt!$A197,Rpt,LinkRpt!T$2+1),"")</f>
        <v/>
      </c>
      <c r="BQ201" s="182" t="str">
        <f>IF(LinkRpt!U$4=LinkRpt!U$2,VLOOKUP(LinkRpt!$A197,Rpt,LinkRpt!U$2+1),"")</f>
        <v/>
      </c>
      <c r="BR201" s="182" t="str">
        <f>IF(LinkRpt!V$4=LinkRpt!V$2,VLOOKUP(LinkRpt!$A197,Rpt,LinkRpt!V$2+1),"")</f>
        <v/>
      </c>
      <c r="BS201" s="182" t="str">
        <f>IF(LinkRpt!W$4=LinkRpt!W$2,VLOOKUP(LinkRpt!$A197,Rpt,LinkRpt!W$2+1),"")</f>
        <v/>
      </c>
      <c r="BT201" s="182" t="str">
        <f>IF(LinkRpt!X$4=LinkRpt!X$2,VLOOKUP(LinkRpt!$A197,Rpt,LinkRpt!X$2+1),"")</f>
        <v/>
      </c>
      <c r="BU201" s="182" t="str">
        <f>IF(LinkRpt!Y$4=LinkRpt!Y$2,VLOOKUP(LinkRpt!$A197,Rpt,LinkRpt!Y$2+1),"")</f>
        <v/>
      </c>
      <c r="BV201" s="182" t="str">
        <f>IF(LinkRpt!Z$4=LinkRpt!Z$2,VLOOKUP(LinkRpt!$A197,Rpt,LinkRpt!Z$2+1),"")</f>
        <v/>
      </c>
      <c r="BW201" s="182" t="str">
        <f>IF(LinkRpt!AA$4=LinkRpt!AA$2,VLOOKUP(LinkRpt!$A197,Rpt,LinkRpt!AA$2+1),"")</f>
        <v/>
      </c>
      <c r="BX201" s="182" t="str">
        <f>IF(LinkRpt!AB$4=LinkRpt!AB$2,VLOOKUP(LinkRpt!$A197,Rpt,LinkRpt!AB$2+1),"")</f>
        <v/>
      </c>
      <c r="BY201" s="182" t="str">
        <f>IF(LinkRpt!AC$4=LinkRpt!AC$2,VLOOKUP(LinkRpt!$A197,Rpt,LinkRpt!AC$2+1),"")</f>
        <v/>
      </c>
      <c r="BZ201" s="182" t="str">
        <f>IF(LinkRpt!AD$4=LinkRpt!AD$2,VLOOKUP(LinkRpt!$A197,Rpt,LinkRpt!AD$2+1),"")</f>
        <v/>
      </c>
      <c r="CA201" s="182" t="str">
        <f>IF(LinkRpt!AE$4=LinkRpt!AE$2,VLOOKUP(LinkRpt!$A197,Rpt,LinkRpt!AE$2+1),"")</f>
        <v/>
      </c>
      <c r="CB201" s="182">
        <f t="shared" si="23"/>
        <v>36290</v>
      </c>
      <c r="CC201" s="15">
        <v>1500</v>
      </c>
      <c r="CD201" s="16">
        <v>1500</v>
      </c>
      <c r="CE201" s="15">
        <v>1000</v>
      </c>
      <c r="CF201" s="16">
        <v>1000</v>
      </c>
      <c r="CG201" s="15">
        <v>5000</v>
      </c>
      <c r="CH201" s="16">
        <v>5000</v>
      </c>
      <c r="CI201" s="15">
        <v>8000</v>
      </c>
      <c r="CJ201" s="16">
        <v>0</v>
      </c>
      <c r="CK201" s="17"/>
      <c r="CL201" s="16"/>
      <c r="CM201" s="15"/>
      <c r="CN201" s="16"/>
      <c r="CO201" s="18">
        <v>2310</v>
      </c>
      <c r="CP201" s="16">
        <v>0</v>
      </c>
      <c r="CQ201" s="18">
        <v>2310</v>
      </c>
      <c r="CR201" s="16">
        <v>12620</v>
      </c>
      <c r="CS201" s="18">
        <v>2310</v>
      </c>
      <c r="CT201" s="16">
        <v>0</v>
      </c>
      <c r="CU201" s="18">
        <v>2310</v>
      </c>
      <c r="CV201" s="16">
        <v>1160</v>
      </c>
      <c r="CW201" s="18">
        <v>2310</v>
      </c>
      <c r="CX201" s="16">
        <v>5770</v>
      </c>
      <c r="CY201" s="18">
        <v>2310</v>
      </c>
      <c r="CZ201" s="16"/>
      <c r="DA201" s="18">
        <v>2310</v>
      </c>
      <c r="DB201" s="16"/>
      <c r="DC201" s="18">
        <v>2310</v>
      </c>
      <c r="DD201" s="16">
        <v>6930</v>
      </c>
      <c r="DE201" s="18">
        <v>2310</v>
      </c>
      <c r="DF201" s="16">
        <v>2310</v>
      </c>
      <c r="DG201" s="17"/>
      <c r="DH201" s="16"/>
      <c r="DI201" s="17"/>
      <c r="DJ201" s="16"/>
      <c r="DK201" s="82"/>
      <c r="DL201" s="85"/>
      <c r="DM201" s="16"/>
      <c r="DN201" s="85"/>
      <c r="DO201" s="16"/>
      <c r="DP201" s="85"/>
      <c r="DQ201" s="16"/>
      <c r="DR201" s="85"/>
      <c r="DS201" s="16"/>
      <c r="DT201" s="85"/>
      <c r="DU201" s="16"/>
      <c r="DV201" s="85"/>
      <c r="DW201" s="16"/>
      <c r="DX201" s="85"/>
      <c r="DY201" s="16"/>
      <c r="DZ201" s="85"/>
      <c r="EA201" s="16"/>
      <c r="EB201" s="85"/>
      <c r="EC201" s="16"/>
      <c r="ED201" s="85"/>
      <c r="EE201" s="16"/>
      <c r="EF201" s="85"/>
      <c r="EG201" s="16"/>
      <c r="EH201" s="17"/>
      <c r="EI201" s="16"/>
      <c r="EJ201" s="19"/>
      <c r="EK201" s="17"/>
      <c r="EL201" s="16"/>
      <c r="EM201" s="17"/>
      <c r="EN201" s="16"/>
      <c r="EO201" s="17"/>
      <c r="EP201" s="16"/>
      <c r="EQ201" s="17"/>
      <c r="ER201" s="16"/>
      <c r="ES201" s="17"/>
      <c r="ET201" s="16"/>
      <c r="EU201" s="17"/>
      <c r="EV201" s="16"/>
      <c r="EW201" s="15"/>
      <c r="EX201" s="16"/>
      <c r="EY201" s="15"/>
      <c r="EZ201" s="16"/>
      <c r="FA201" s="15"/>
      <c r="FB201" s="16"/>
      <c r="FC201" s="15"/>
      <c r="FD201" s="16"/>
      <c r="FE201" s="15"/>
      <c r="FF201" s="16"/>
      <c r="FG201" s="15"/>
      <c r="FH201" s="16"/>
      <c r="FI201" s="20">
        <f t="shared" ref="FI201:FI264" si="28">FG201+FE201+FC201+FA201+EY201+EW201+EU201+ES201+EQ201+EO201+EM201+EK201+EH201+EF201+ED201+EB201+DZ201+DX201+DV201+DT201+DR201+DP201+DN201+DL201+DI201+DG201+DE201+DC201+DA201+CY201+CW201+CU201+CS201+CQ201+CO201+CM201+CK201+CG201+CE201+CC201+CI201</f>
        <v>36290</v>
      </c>
      <c r="FJ201" s="20">
        <f t="shared" ref="FJ201:FJ264" si="29">FH201+FF201+FD201+FB201+EZ201+EX201+EV201+ET201+ER201+EP201+EN201+EL201+EI201+EG201+EE201+EC201+EA201+DY201+DW201+DU201+DS201+DQ201+DO201+DM201+DJ201+DH201+DF201+DD201+DB201+CZ201+CX201+CV201+CT201+CR201+CP201+CN201+CL201+CH201+CF201+CD201+CJ201</f>
        <v>36290</v>
      </c>
      <c r="FK201" s="21">
        <f t="shared" ref="FK201:FK264" si="30">FI201-FJ201</f>
        <v>0</v>
      </c>
      <c r="FL201" s="1" t="str">
        <f t="shared" si="24"/>
        <v/>
      </c>
    </row>
    <row r="202" spans="1:168" ht="25.5" customHeight="1">
      <c r="A202" s="239">
        <v>2200194</v>
      </c>
      <c r="B202" s="35" t="s">
        <v>888</v>
      </c>
      <c r="C202" s="239" t="s">
        <v>889</v>
      </c>
      <c r="D202" s="9" t="s">
        <v>1414</v>
      </c>
      <c r="E202" s="9" t="s">
        <v>1411</v>
      </c>
      <c r="F202" s="83" t="s">
        <v>890</v>
      </c>
      <c r="G202" s="144"/>
      <c r="H202" s="100"/>
      <c r="I202" s="318"/>
      <c r="J202" s="100"/>
      <c r="K202" s="62">
        <v>6600</v>
      </c>
      <c r="L202" s="100" t="s">
        <v>1564</v>
      </c>
      <c r="M202" s="246">
        <f t="shared" si="26"/>
        <v>57080</v>
      </c>
      <c r="N202" s="14">
        <f t="shared" ref="N202:N265" si="31">M202-CB202</f>
        <v>4620</v>
      </c>
      <c r="O202" s="15">
        <v>1500</v>
      </c>
      <c r="P202" s="15">
        <v>1000</v>
      </c>
      <c r="Q202" s="15">
        <v>5000</v>
      </c>
      <c r="R202" s="15">
        <v>8000</v>
      </c>
      <c r="S202" s="182"/>
      <c r="T202" s="16">
        <v>1500</v>
      </c>
      <c r="U202" s="16">
        <v>1000</v>
      </c>
      <c r="V202" s="16">
        <v>5000</v>
      </c>
      <c r="W202" s="16">
        <v>0</v>
      </c>
      <c r="X202" s="182"/>
      <c r="Y202" s="16">
        <f>IF(($CB202-SUM($T202:X202))&gt;=$K202*0.7,$K202*0.7,($CB202-SUM($T202:X202)))</f>
        <v>4620</v>
      </c>
      <c r="Z202" s="16">
        <f>IF(($CB202-SUM($T202:Y202))&gt;=$K202*0.7,$K202*0.7,($CB202-SUM($T202:Y202)))</f>
        <v>4620</v>
      </c>
      <c r="AA202" s="16">
        <f>IF(($CB202-SUM($T202:Z202))&gt;=$K202*0.7,$K202*0.7,($CB202-SUM($T202:Z202)))</f>
        <v>4620</v>
      </c>
      <c r="AB202" s="16">
        <f>IF(($CB202-SUM($T202:AA202))&gt;=$K202*0.7,$K202*0.7,($CB202-SUM($T202:AA202)))</f>
        <v>4620</v>
      </c>
      <c r="AC202" s="16">
        <f>IF(($CB202-SUM($T202:AB202))&gt;=$K202*0.7,$K202*0.7,($CB202-SUM($T202:AB202)))</f>
        <v>4620</v>
      </c>
      <c r="AD202" s="16">
        <f>IF(($CB202-SUM($T202:AC202))&gt;=$K202*0.7,$K202*0.7,($CB202-SUM($T202:AC202)))</f>
        <v>4620</v>
      </c>
      <c r="AE202" s="16">
        <f>IF(($CB202-SUM($T202:AD202))&gt;=$K202*0.7,$K202*0.7,($CB202-SUM($T202:AD202)))</f>
        <v>4620</v>
      </c>
      <c r="AF202" s="16">
        <f>IF(($CB202-SUM($T202:AE202))&gt;=$K202*0.7,$K202*0.7,($CB202-SUM($T202:AE202)))</f>
        <v>4620</v>
      </c>
      <c r="AG202" s="16">
        <f>IF(($CB202-SUM($T202:AF202))&gt;=$K202*0.7,$K202*0.7,($CB202-SUM($T202:AF202)))</f>
        <v>4620</v>
      </c>
      <c r="AH202" s="16">
        <f>IF(($CB202-SUM($T202:AG202))&gt;=$K202*0.7,$K202*0.7,($CB202-SUM($T202:AG202)))</f>
        <v>3380</v>
      </c>
      <c r="AI202" s="16">
        <f>IF(($CB202-SUM($T202:AH202))&gt;=$K202*0.7,$K202*0.7,($CB202-SUM($T202:AH202)))</f>
        <v>0</v>
      </c>
      <c r="AJ202" s="16">
        <f>IF(($CB202-SUM($T202:AI202))&gt;=$K202*0.7,$K202*0.7,($CB202-SUM($T202:AI202)))</f>
        <v>0</v>
      </c>
      <c r="AK202" s="16">
        <f>IF(($CB202-SUM($T202:AJ202))&gt;=$K202*0.7,$K202*0.7,($CB202-SUM($T202:AJ202)))</f>
        <v>0</v>
      </c>
      <c r="AL202" s="16">
        <f>IF(($CB202-SUM($T202:AK202))&gt;=$K202*0.7,$K202*0.7,($CB202-SUM($T202:AK202)))</f>
        <v>0</v>
      </c>
      <c r="AM202" s="16">
        <f>IF(($CB202-SUM($T202:AL202))&gt;=$K202*0.7,$K202*0.7,($CB202-SUM($T202:AL202)))</f>
        <v>0</v>
      </c>
      <c r="AN202" s="16">
        <f>IF(($CB202-SUM($T202:AM202))&gt;=$K202*0.7,$K202*0.7,($CB202-SUM($T202:AM202)))</f>
        <v>0</v>
      </c>
      <c r="AO202" s="16">
        <f>IF(($CB202-SUM($T202:AN202))&gt;=$K202*0.7,$K202*0.7,($CB202-SUM($T202:AN202)))</f>
        <v>0</v>
      </c>
      <c r="AP202" s="16">
        <f>IF(($CB202-SUM($T202:AO202))&gt;=$K202*0.7,$K202*0.7,($CB202-SUM($T202:AO202)))</f>
        <v>0</v>
      </c>
      <c r="AQ202" s="16">
        <f>IF(($CB202-SUM($T202:AP202))&gt;=$K202*0.7,$K202*0.7,($CB202-SUM($T202:AP202)))</f>
        <v>0</v>
      </c>
      <c r="AR202" s="16">
        <f>IF(($CB202-SUM($T202:AQ202))&gt;=$K202*0.7,$K202*0.7,($CB202-SUM($T202:AQ202)))</f>
        <v>0</v>
      </c>
      <c r="AS202" s="16">
        <f>IF(($CB202-SUM($T202:AR202))&gt;=$K202*0.7,$K202*0.7,($CB202-SUM($T202:AR202)))</f>
        <v>0</v>
      </c>
      <c r="AT202" s="16">
        <f>IF(($CB202-SUM($T202:AS202))&gt;=$K202*0.7,$K202*0.7,($CB202-SUM($T202:AS202)))</f>
        <v>0</v>
      </c>
      <c r="AU202" s="16">
        <f>IF(($CB202-SUM($T202:AT202))&gt;=$K202*0.7,$K202*0.7,($CB202-SUM($T202:AT202)))</f>
        <v>0</v>
      </c>
      <c r="AV202" s="16">
        <f>IF(($CB202-SUM($T202:AU202))&gt;=$K202*0.7,$K202*0.7,($CB202-SUM($T202:AU202)))</f>
        <v>0</v>
      </c>
      <c r="AW202" s="182">
        <f t="shared" si="27"/>
        <v>52460</v>
      </c>
      <c r="AX202" s="182">
        <f>IF(LinkRpt!B$4=LinkRpt!B$2,VLOOKUP(LinkRpt!$A198,Rpt,LinkRpt!B$2+1),"")</f>
        <v>52460</v>
      </c>
      <c r="AY202" s="182">
        <f>IF(LinkRpt!C$4=LinkRpt!C$2,VLOOKUP(LinkRpt!$A198,Rpt,LinkRpt!C$2+1),"")</f>
        <v>0</v>
      </c>
      <c r="AZ202" s="182">
        <f>IF(LinkRpt!D$4=LinkRpt!D$2,VLOOKUP(LinkRpt!$A198,Rpt,LinkRpt!D$2+1),"")</f>
        <v>0</v>
      </c>
      <c r="BA202" s="182" t="str">
        <f>IF(LinkRpt!E$4=LinkRpt!E$2,VLOOKUP(LinkRpt!$A198,Rpt,LinkRpt!E$2+1),"")</f>
        <v/>
      </c>
      <c r="BB202" s="182">
        <f>IF(LinkRpt!F$4=LinkRpt!F$2,VLOOKUP(LinkRpt!$A198,Rpt,LinkRpt!F$2+1),"")</f>
        <v>0</v>
      </c>
      <c r="BC202" s="182">
        <f>IF(LinkRpt!G$4=LinkRpt!G$2,VLOOKUP(LinkRpt!$A198,Rpt,LinkRpt!G$2+1),"")</f>
        <v>0</v>
      </c>
      <c r="BD202" s="182">
        <f>IF(LinkRpt!H$4=LinkRpt!H$2,VLOOKUP(LinkRpt!$A198,Rpt,LinkRpt!H$2+1),"")</f>
        <v>0</v>
      </c>
      <c r="BE202" s="182" t="str">
        <f>IF(LinkRpt!I$4=LinkRpt!I$2,VLOOKUP(LinkRpt!$A198,Rpt,LinkRpt!I$2+1),"")</f>
        <v/>
      </c>
      <c r="BF202" s="182" t="str">
        <f>IF(LinkRpt!J$4=LinkRpt!J$2,VLOOKUP(LinkRpt!$A198,Rpt,LinkRpt!J$2+1),"")</f>
        <v/>
      </c>
      <c r="BG202" s="182" t="str">
        <f>IF(LinkRpt!K$4=LinkRpt!K$2,VLOOKUP(LinkRpt!$A198,Rpt,LinkRpt!K$2+1),"")</f>
        <v/>
      </c>
      <c r="BH202" s="182" t="str">
        <f>IF(LinkRpt!L$4=LinkRpt!L$2,VLOOKUP(LinkRpt!$A198,Rpt,LinkRpt!L$2+1),"")</f>
        <v/>
      </c>
      <c r="BI202" s="182" t="str">
        <f>IF(LinkRpt!M$4=LinkRpt!M$2,VLOOKUP(LinkRpt!$A198,Rpt,LinkRpt!M$2+1),"")</f>
        <v/>
      </c>
      <c r="BJ202" s="182" t="str">
        <f>IF(LinkRpt!N$4=LinkRpt!N$2,VLOOKUP(LinkRpt!$A198,Rpt,LinkRpt!N$2+1),"")</f>
        <v/>
      </c>
      <c r="BK202" s="182" t="str">
        <f>IF(LinkRpt!O$4=LinkRpt!O$2,VLOOKUP(LinkRpt!$A198,Rpt,LinkRpt!O$2+1),"")</f>
        <v/>
      </c>
      <c r="BL202" s="182" t="str">
        <f>IF(LinkRpt!P$4=LinkRpt!P$2,VLOOKUP(LinkRpt!$A198,Rpt,LinkRpt!P$2+1),"")</f>
        <v/>
      </c>
      <c r="BM202" s="182" t="str">
        <f>IF(LinkRpt!Q$4=LinkRpt!Q$2,VLOOKUP(LinkRpt!$A198,Rpt,LinkRpt!Q$2+1),"")</f>
        <v/>
      </c>
      <c r="BN202" s="182" t="str">
        <f>IF(LinkRpt!R$4=LinkRpt!R$2,VLOOKUP(LinkRpt!$A198,Rpt,LinkRpt!R$2+1),"")</f>
        <v/>
      </c>
      <c r="BO202" s="182" t="str">
        <f>IF(LinkRpt!S$4=LinkRpt!S$2,VLOOKUP(LinkRpt!$A198,Rpt,LinkRpt!S$2+1),"")</f>
        <v/>
      </c>
      <c r="BP202" s="182" t="str">
        <f>IF(LinkRpt!T$4=LinkRpt!T$2,VLOOKUP(LinkRpt!$A198,Rpt,LinkRpt!T$2+1),"")</f>
        <v/>
      </c>
      <c r="BQ202" s="182" t="str">
        <f>IF(LinkRpt!U$4=LinkRpt!U$2,VLOOKUP(LinkRpt!$A198,Rpt,LinkRpt!U$2+1),"")</f>
        <v/>
      </c>
      <c r="BR202" s="182" t="str">
        <f>IF(LinkRpt!V$4=LinkRpt!V$2,VLOOKUP(LinkRpt!$A198,Rpt,LinkRpt!V$2+1),"")</f>
        <v/>
      </c>
      <c r="BS202" s="182" t="str">
        <f>IF(LinkRpt!W$4=LinkRpt!W$2,VLOOKUP(LinkRpt!$A198,Rpt,LinkRpt!W$2+1),"")</f>
        <v/>
      </c>
      <c r="BT202" s="182" t="str">
        <f>IF(LinkRpt!X$4=LinkRpt!X$2,VLOOKUP(LinkRpt!$A198,Rpt,LinkRpt!X$2+1),"")</f>
        <v/>
      </c>
      <c r="BU202" s="182" t="str">
        <f>IF(LinkRpt!Y$4=LinkRpt!Y$2,VLOOKUP(LinkRpt!$A198,Rpt,LinkRpt!Y$2+1),"")</f>
        <v/>
      </c>
      <c r="BV202" s="182" t="str">
        <f>IF(LinkRpt!Z$4=LinkRpt!Z$2,VLOOKUP(LinkRpt!$A198,Rpt,LinkRpt!Z$2+1),"")</f>
        <v/>
      </c>
      <c r="BW202" s="182" t="str">
        <f>IF(LinkRpt!AA$4=LinkRpt!AA$2,VLOOKUP(LinkRpt!$A198,Rpt,LinkRpt!AA$2+1),"")</f>
        <v/>
      </c>
      <c r="BX202" s="182" t="str">
        <f>IF(LinkRpt!AB$4=LinkRpt!AB$2,VLOOKUP(LinkRpt!$A198,Rpt,LinkRpt!AB$2+1),"")</f>
        <v/>
      </c>
      <c r="BY202" s="182" t="str">
        <f>IF(LinkRpt!AC$4=LinkRpt!AC$2,VLOOKUP(LinkRpt!$A198,Rpt,LinkRpt!AC$2+1),"")</f>
        <v/>
      </c>
      <c r="BZ202" s="182" t="str">
        <f>IF(LinkRpt!AD$4=LinkRpt!AD$2,VLOOKUP(LinkRpt!$A198,Rpt,LinkRpt!AD$2+1),"")</f>
        <v/>
      </c>
      <c r="CA202" s="182" t="str">
        <f>IF(LinkRpt!AE$4=LinkRpt!AE$2,VLOOKUP(LinkRpt!$A198,Rpt,LinkRpt!AE$2+1),"")</f>
        <v/>
      </c>
      <c r="CB202" s="182">
        <f t="shared" ref="CB202:CB265" si="32">SUM(AX202:CA202)</f>
        <v>52460</v>
      </c>
      <c r="CC202" s="15">
        <v>1500</v>
      </c>
      <c r="CD202" s="16">
        <v>1500</v>
      </c>
      <c r="CE202" s="15">
        <v>1000</v>
      </c>
      <c r="CF202" s="16">
        <v>1000</v>
      </c>
      <c r="CG202" s="15">
        <v>5000</v>
      </c>
      <c r="CH202" s="16">
        <v>5000</v>
      </c>
      <c r="CI202" s="15">
        <v>8000</v>
      </c>
      <c r="CJ202" s="16">
        <v>0</v>
      </c>
      <c r="CK202" s="15"/>
      <c r="CL202" s="16"/>
      <c r="CM202" s="18">
        <v>4620</v>
      </c>
      <c r="CN202" s="16">
        <v>0</v>
      </c>
      <c r="CO202" s="18">
        <v>4620</v>
      </c>
      <c r="CP202" s="16">
        <f>4620+0</f>
        <v>4620</v>
      </c>
      <c r="CQ202" s="18">
        <v>4620</v>
      </c>
      <c r="CR202" s="16"/>
      <c r="CS202" s="18">
        <v>4620</v>
      </c>
      <c r="CT202" s="16">
        <v>4620</v>
      </c>
      <c r="CU202" s="18">
        <v>4620</v>
      </c>
      <c r="CV202" s="16">
        <v>12620</v>
      </c>
      <c r="CW202" s="18">
        <v>4620</v>
      </c>
      <c r="CX202" s="16"/>
      <c r="CY202" s="18">
        <v>4620</v>
      </c>
      <c r="CZ202" s="16"/>
      <c r="DA202" s="18">
        <v>4620</v>
      </c>
      <c r="DB202" s="16"/>
      <c r="DC202" s="18">
        <v>4620</v>
      </c>
      <c r="DD202" s="16">
        <v>23100</v>
      </c>
      <c r="DE202" s="85"/>
      <c r="DF202" s="16"/>
      <c r="DG202" s="85"/>
      <c r="DH202" s="16"/>
      <c r="DI202" s="85"/>
      <c r="DJ202" s="16"/>
      <c r="DK202" s="82"/>
      <c r="DL202" s="85"/>
      <c r="DM202" s="16"/>
      <c r="DN202" s="85"/>
      <c r="DO202" s="16"/>
      <c r="DP202" s="85"/>
      <c r="DQ202" s="16"/>
      <c r="DR202" s="85"/>
      <c r="DS202" s="16"/>
      <c r="DT202" s="85"/>
      <c r="DU202" s="16"/>
      <c r="DV202" s="85"/>
      <c r="DW202" s="16"/>
      <c r="DX202" s="85"/>
      <c r="DY202" s="16"/>
      <c r="DZ202" s="85"/>
      <c r="EA202" s="16"/>
      <c r="EB202" s="85"/>
      <c r="EC202" s="16"/>
      <c r="ED202" s="85"/>
      <c r="EE202" s="16"/>
      <c r="EF202" s="85"/>
      <c r="EG202" s="16"/>
      <c r="EH202" s="17"/>
      <c r="EI202" s="16"/>
      <c r="EJ202" s="19"/>
      <c r="EK202" s="17"/>
      <c r="EL202" s="16"/>
      <c r="EM202" s="17"/>
      <c r="EN202" s="16"/>
      <c r="EO202" s="17"/>
      <c r="EP202" s="16"/>
      <c r="EQ202" s="17"/>
      <c r="ER202" s="16"/>
      <c r="ES202" s="17"/>
      <c r="ET202" s="16"/>
      <c r="EU202" s="17"/>
      <c r="EV202" s="16"/>
      <c r="EW202" s="15"/>
      <c r="EX202" s="16"/>
      <c r="EY202" s="15"/>
      <c r="EZ202" s="16"/>
      <c r="FA202" s="15"/>
      <c r="FB202" s="16"/>
      <c r="FC202" s="15"/>
      <c r="FD202" s="16"/>
      <c r="FE202" s="15"/>
      <c r="FF202" s="16"/>
      <c r="FG202" s="15"/>
      <c r="FH202" s="16"/>
      <c r="FI202" s="20">
        <f t="shared" si="28"/>
        <v>57080</v>
      </c>
      <c r="FJ202" s="20">
        <f t="shared" si="29"/>
        <v>52460</v>
      </c>
      <c r="FK202" s="21">
        <f t="shared" si="30"/>
        <v>4620</v>
      </c>
      <c r="FL202" s="1" t="str">
        <f t="shared" ref="FL202:FL265" si="33">IF(CB202=FJ202,"","X")</f>
        <v/>
      </c>
    </row>
    <row r="203" spans="1:168" ht="25.5" customHeight="1">
      <c r="A203" s="239">
        <v>2200195</v>
      </c>
      <c r="B203" s="35" t="s">
        <v>891</v>
      </c>
      <c r="C203" s="239" t="s">
        <v>892</v>
      </c>
      <c r="D203" s="9" t="s">
        <v>1414</v>
      </c>
      <c r="E203" s="9" t="s">
        <v>1411</v>
      </c>
      <c r="F203" s="83" t="s">
        <v>893</v>
      </c>
      <c r="G203" s="144"/>
      <c r="H203" s="84" t="s">
        <v>1547</v>
      </c>
      <c r="I203" s="318"/>
      <c r="J203" s="100"/>
      <c r="K203" s="62">
        <v>3300</v>
      </c>
      <c r="L203" s="100" t="s">
        <v>1564</v>
      </c>
      <c r="M203" s="246">
        <f t="shared" si="26"/>
        <v>36290</v>
      </c>
      <c r="N203" s="14">
        <f t="shared" si="31"/>
        <v>5310</v>
      </c>
      <c r="O203" s="15">
        <v>1500</v>
      </c>
      <c r="P203" s="15">
        <v>1000</v>
      </c>
      <c r="Q203" s="15">
        <v>5000</v>
      </c>
      <c r="R203" s="15">
        <v>8000</v>
      </c>
      <c r="S203" s="182"/>
      <c r="T203" s="16">
        <v>1500</v>
      </c>
      <c r="U203" s="16">
        <v>1000</v>
      </c>
      <c r="V203" s="16">
        <v>5000</v>
      </c>
      <c r="W203" s="16"/>
      <c r="X203" s="182"/>
      <c r="Y203" s="16">
        <f>IF(($CB203-SUM($T203:X203))&gt;=$K203*0.7,$K203*0.7,($CB203-SUM($T203:X203)))</f>
        <v>2310</v>
      </c>
      <c r="Z203" s="16">
        <f>IF(($CB203-SUM($T203:Y203))&gt;=$K203*0.7,$K203*0.7,($CB203-SUM($T203:Y203)))</f>
        <v>2310</v>
      </c>
      <c r="AA203" s="16">
        <f>IF(($CB203-SUM($T203:Z203))&gt;=$K203*0.7,$K203*0.7,($CB203-SUM($T203:Z203)))</f>
        <v>2310</v>
      </c>
      <c r="AB203" s="16">
        <f>IF(($CB203-SUM($T203:AA203))&gt;=$K203*0.7,$K203*0.7,($CB203-SUM($T203:AA203)))</f>
        <v>2310</v>
      </c>
      <c r="AC203" s="16">
        <f>IF(($CB203-SUM($T203:AB203))&gt;=$K203*0.7,$K203*0.7,($CB203-SUM($T203:AB203)))</f>
        <v>2310</v>
      </c>
      <c r="AD203" s="16">
        <f>IF(($CB203-SUM($T203:AC203))&gt;=$K203*0.7,$K203*0.7,($CB203-SUM($T203:AC203)))</f>
        <v>2310</v>
      </c>
      <c r="AE203" s="16">
        <f>IF(($CB203-SUM($T203:AD203))&gt;=$K203*0.7,$K203*0.7,($CB203-SUM($T203:AD203)))</f>
        <v>2310</v>
      </c>
      <c r="AF203" s="16">
        <f>IF(($CB203-SUM($T203:AE203))&gt;=$K203*0.7,$K203*0.7,($CB203-SUM($T203:AE203)))</f>
        <v>2310</v>
      </c>
      <c r="AG203" s="16">
        <f>IF(($CB203-SUM($T203:AF203))&gt;=$K203*0.7,$K203*0.7,($CB203-SUM($T203:AF203)))</f>
        <v>2310</v>
      </c>
      <c r="AH203" s="16">
        <f>IF(($CB203-SUM($T203:AG203))&gt;=$K203*0.7,$K203*0.7,($CB203-SUM($T203:AG203)))</f>
        <v>2310</v>
      </c>
      <c r="AI203" s="16">
        <f>IF(($CB203-SUM($T203:AH203))&gt;=$K203*0.7,$K203*0.7,($CB203-SUM($T203:AH203)))</f>
        <v>380</v>
      </c>
      <c r="AJ203" s="16">
        <f>IF(($CB203-SUM($T203:AI203))&gt;=$K203*0.7,$K203*0.7,($CB203-SUM($T203:AI203)))</f>
        <v>0</v>
      </c>
      <c r="AK203" s="16">
        <f>IF(($CB203-SUM($T203:AJ203))&gt;=$K203*0.7,$K203*0.7,($CB203-SUM($T203:AJ203)))</f>
        <v>0</v>
      </c>
      <c r="AL203" s="16">
        <f>IF(($CB203-SUM($T203:AK203))&gt;=$K203*0.7,$K203*0.7,($CB203-SUM($T203:AK203)))</f>
        <v>0</v>
      </c>
      <c r="AM203" s="16">
        <f>IF(($CB203-SUM($T203:AL203))&gt;=$K203*0.7,$K203*0.7,($CB203-SUM($T203:AL203)))</f>
        <v>0</v>
      </c>
      <c r="AN203" s="16">
        <f>IF(($CB203-SUM($T203:AM203))&gt;=$K203*0.7,$K203*0.7,($CB203-SUM($T203:AM203)))</f>
        <v>0</v>
      </c>
      <c r="AO203" s="16">
        <f>IF(($CB203-SUM($T203:AN203))&gt;=$K203*0.7,$K203*0.7,($CB203-SUM($T203:AN203)))</f>
        <v>0</v>
      </c>
      <c r="AP203" s="16">
        <f>IF(($CB203-SUM($T203:AO203))&gt;=$K203*0.7,$K203*0.7,($CB203-SUM($T203:AO203)))</f>
        <v>0</v>
      </c>
      <c r="AQ203" s="16">
        <f>IF(($CB203-SUM($T203:AP203))&gt;=$K203*0.7,$K203*0.7,($CB203-SUM($T203:AP203)))</f>
        <v>0</v>
      </c>
      <c r="AR203" s="16">
        <f>IF(($CB203-SUM($T203:AQ203))&gt;=$K203*0.7,$K203*0.7,($CB203-SUM($T203:AQ203)))</f>
        <v>0</v>
      </c>
      <c r="AS203" s="16">
        <f>IF(($CB203-SUM($T203:AR203))&gt;=$K203*0.7,$K203*0.7,($CB203-SUM($T203:AR203)))</f>
        <v>0</v>
      </c>
      <c r="AT203" s="16">
        <f>IF(($CB203-SUM($T203:AS203))&gt;=$K203*0.7,$K203*0.7,($CB203-SUM($T203:AS203)))</f>
        <v>0</v>
      </c>
      <c r="AU203" s="16">
        <f>IF(($CB203-SUM($T203:AT203))&gt;=$K203*0.7,$K203*0.7,($CB203-SUM($T203:AT203)))</f>
        <v>0</v>
      </c>
      <c r="AV203" s="16">
        <f>IF(($CB203-SUM($T203:AU203))&gt;=$K203*0.7,$K203*0.7,($CB203-SUM($T203:AU203)))</f>
        <v>0</v>
      </c>
      <c r="AW203" s="182">
        <f t="shared" si="27"/>
        <v>30980</v>
      </c>
      <c r="AX203" s="182">
        <f>IF(LinkRpt!B$4=LinkRpt!B$2,VLOOKUP(LinkRpt!$A199,Rpt,LinkRpt!B$2+1),"")</f>
        <v>30980</v>
      </c>
      <c r="AY203" s="182">
        <f>IF(LinkRpt!C$4=LinkRpt!C$2,VLOOKUP(LinkRpt!$A199,Rpt,LinkRpt!C$2+1),"")</f>
        <v>0</v>
      </c>
      <c r="AZ203" s="182">
        <f>IF(LinkRpt!D$4=LinkRpt!D$2,VLOOKUP(LinkRpt!$A199,Rpt,LinkRpt!D$2+1),"")</f>
        <v>0</v>
      </c>
      <c r="BA203" s="182" t="str">
        <f>IF(LinkRpt!E$4=LinkRpt!E$2,VLOOKUP(LinkRpt!$A199,Rpt,LinkRpt!E$2+1),"")</f>
        <v/>
      </c>
      <c r="BB203" s="182">
        <f>IF(LinkRpt!F$4=LinkRpt!F$2,VLOOKUP(LinkRpt!$A199,Rpt,LinkRpt!F$2+1),"")</f>
        <v>0</v>
      </c>
      <c r="BC203" s="182">
        <f>IF(LinkRpt!G$4=LinkRpt!G$2,VLOOKUP(LinkRpt!$A199,Rpt,LinkRpt!G$2+1),"")</f>
        <v>0</v>
      </c>
      <c r="BD203" s="182">
        <f>IF(LinkRpt!H$4=LinkRpt!H$2,VLOOKUP(LinkRpt!$A199,Rpt,LinkRpt!H$2+1),"")</f>
        <v>0</v>
      </c>
      <c r="BE203" s="182" t="str">
        <f>IF(LinkRpt!I$4=LinkRpt!I$2,VLOOKUP(LinkRpt!$A199,Rpt,LinkRpt!I$2+1),"")</f>
        <v/>
      </c>
      <c r="BF203" s="182" t="str">
        <f>IF(LinkRpt!J$4=LinkRpt!J$2,VLOOKUP(LinkRpt!$A199,Rpt,LinkRpt!J$2+1),"")</f>
        <v/>
      </c>
      <c r="BG203" s="182" t="str">
        <f>IF(LinkRpt!K$4=LinkRpt!K$2,VLOOKUP(LinkRpt!$A199,Rpt,LinkRpt!K$2+1),"")</f>
        <v/>
      </c>
      <c r="BH203" s="182" t="str">
        <f>IF(LinkRpt!L$4=LinkRpt!L$2,VLOOKUP(LinkRpt!$A199,Rpt,LinkRpt!L$2+1),"")</f>
        <v/>
      </c>
      <c r="BI203" s="182" t="str">
        <f>IF(LinkRpt!M$4=LinkRpt!M$2,VLOOKUP(LinkRpt!$A199,Rpt,LinkRpt!M$2+1),"")</f>
        <v/>
      </c>
      <c r="BJ203" s="182" t="str">
        <f>IF(LinkRpt!N$4=LinkRpt!N$2,VLOOKUP(LinkRpt!$A199,Rpt,LinkRpt!N$2+1),"")</f>
        <v/>
      </c>
      <c r="BK203" s="182" t="str">
        <f>IF(LinkRpt!O$4=LinkRpt!O$2,VLOOKUP(LinkRpt!$A199,Rpt,LinkRpt!O$2+1),"")</f>
        <v/>
      </c>
      <c r="BL203" s="182" t="str">
        <f>IF(LinkRpt!P$4=LinkRpt!P$2,VLOOKUP(LinkRpt!$A199,Rpt,LinkRpt!P$2+1),"")</f>
        <v/>
      </c>
      <c r="BM203" s="182" t="str">
        <f>IF(LinkRpt!Q$4=LinkRpt!Q$2,VLOOKUP(LinkRpt!$A199,Rpt,LinkRpt!Q$2+1),"")</f>
        <v/>
      </c>
      <c r="BN203" s="182" t="str">
        <f>IF(LinkRpt!R$4=LinkRpt!R$2,VLOOKUP(LinkRpt!$A199,Rpt,LinkRpt!R$2+1),"")</f>
        <v/>
      </c>
      <c r="BO203" s="182" t="str">
        <f>IF(LinkRpt!S$4=LinkRpt!S$2,VLOOKUP(LinkRpt!$A199,Rpt,LinkRpt!S$2+1),"")</f>
        <v/>
      </c>
      <c r="BP203" s="182" t="str">
        <f>IF(LinkRpt!T$4=LinkRpt!T$2,VLOOKUP(LinkRpt!$A199,Rpt,LinkRpt!T$2+1),"")</f>
        <v/>
      </c>
      <c r="BQ203" s="182" t="str">
        <f>IF(LinkRpt!U$4=LinkRpt!U$2,VLOOKUP(LinkRpt!$A199,Rpt,LinkRpt!U$2+1),"")</f>
        <v/>
      </c>
      <c r="BR203" s="182" t="str">
        <f>IF(LinkRpt!V$4=LinkRpt!V$2,VLOOKUP(LinkRpt!$A199,Rpt,LinkRpt!V$2+1),"")</f>
        <v/>
      </c>
      <c r="BS203" s="182" t="str">
        <f>IF(LinkRpt!W$4=LinkRpt!W$2,VLOOKUP(LinkRpt!$A199,Rpt,LinkRpt!W$2+1),"")</f>
        <v/>
      </c>
      <c r="BT203" s="182" t="str">
        <f>IF(LinkRpt!X$4=LinkRpt!X$2,VLOOKUP(LinkRpt!$A199,Rpt,LinkRpt!X$2+1),"")</f>
        <v/>
      </c>
      <c r="BU203" s="182" t="str">
        <f>IF(LinkRpt!Y$4=LinkRpt!Y$2,VLOOKUP(LinkRpt!$A199,Rpt,LinkRpt!Y$2+1),"")</f>
        <v/>
      </c>
      <c r="BV203" s="182" t="str">
        <f>IF(LinkRpt!Z$4=LinkRpt!Z$2,VLOOKUP(LinkRpt!$A199,Rpt,LinkRpt!Z$2+1),"")</f>
        <v/>
      </c>
      <c r="BW203" s="182" t="str">
        <f>IF(LinkRpt!AA$4=LinkRpt!AA$2,VLOOKUP(LinkRpt!$A199,Rpt,LinkRpt!AA$2+1),"")</f>
        <v/>
      </c>
      <c r="BX203" s="182" t="str">
        <f>IF(LinkRpt!AB$4=LinkRpt!AB$2,VLOOKUP(LinkRpt!$A199,Rpt,LinkRpt!AB$2+1),"")</f>
        <v/>
      </c>
      <c r="BY203" s="182" t="str">
        <f>IF(LinkRpt!AC$4=LinkRpt!AC$2,VLOOKUP(LinkRpt!$A199,Rpt,LinkRpt!AC$2+1),"")</f>
        <v/>
      </c>
      <c r="BZ203" s="182" t="str">
        <f>IF(LinkRpt!AD$4=LinkRpt!AD$2,VLOOKUP(LinkRpt!$A199,Rpt,LinkRpt!AD$2+1),"")</f>
        <v/>
      </c>
      <c r="CA203" s="182" t="str">
        <f>IF(LinkRpt!AE$4=LinkRpt!AE$2,VLOOKUP(LinkRpt!$A199,Rpt,LinkRpt!AE$2+1),"")</f>
        <v/>
      </c>
      <c r="CB203" s="182">
        <f t="shared" si="32"/>
        <v>30980</v>
      </c>
      <c r="CC203" s="15">
        <v>1500</v>
      </c>
      <c r="CD203" s="16">
        <v>1500</v>
      </c>
      <c r="CE203" s="15">
        <v>1000</v>
      </c>
      <c r="CF203" s="16">
        <v>1000</v>
      </c>
      <c r="CG203" s="15">
        <v>5000</v>
      </c>
      <c r="CH203" s="16">
        <v>5000</v>
      </c>
      <c r="CI203" s="15">
        <v>8000</v>
      </c>
      <c r="CJ203" s="16"/>
      <c r="CK203" s="15"/>
      <c r="CL203" s="16"/>
      <c r="CM203" s="18">
        <v>2310</v>
      </c>
      <c r="CN203" s="16">
        <v>5000</v>
      </c>
      <c r="CO203" s="18">
        <v>2310</v>
      </c>
      <c r="CP203" s="16"/>
      <c r="CQ203" s="18">
        <v>2310</v>
      </c>
      <c r="CR203" s="16">
        <v>1930</v>
      </c>
      <c r="CS203" s="18">
        <v>2310</v>
      </c>
      <c r="CT203" s="16">
        <v>4310</v>
      </c>
      <c r="CU203" s="18">
        <v>2310</v>
      </c>
      <c r="CV203" s="16">
        <v>2310</v>
      </c>
      <c r="CW203" s="18">
        <v>2310</v>
      </c>
      <c r="CX203" s="16">
        <v>3310</v>
      </c>
      <c r="CY203" s="18">
        <v>2310</v>
      </c>
      <c r="CZ203" s="16">
        <v>3310</v>
      </c>
      <c r="DA203" s="18">
        <v>2310</v>
      </c>
      <c r="DB203" s="16">
        <v>3310</v>
      </c>
      <c r="DC203" s="18">
        <v>2310</v>
      </c>
      <c r="DD203" s="16"/>
      <c r="DE203" s="85"/>
      <c r="DF203" s="16"/>
      <c r="DG203" s="85"/>
      <c r="DH203" s="16"/>
      <c r="DI203" s="85"/>
      <c r="DJ203" s="16"/>
      <c r="DK203" s="82"/>
      <c r="DL203" s="85"/>
      <c r="DM203" s="16"/>
      <c r="DN203" s="85"/>
      <c r="DO203" s="16"/>
      <c r="DP203" s="85"/>
      <c r="DQ203" s="16"/>
      <c r="DR203" s="85"/>
      <c r="DS203" s="16"/>
      <c r="DT203" s="85"/>
      <c r="DU203" s="16"/>
      <c r="DV203" s="85"/>
      <c r="DW203" s="16"/>
      <c r="DX203" s="85"/>
      <c r="DY203" s="16"/>
      <c r="DZ203" s="85"/>
      <c r="EA203" s="16"/>
      <c r="EB203" s="85"/>
      <c r="EC203" s="16"/>
      <c r="ED203" s="85"/>
      <c r="EE203" s="16"/>
      <c r="EF203" s="85"/>
      <c r="EG203" s="16"/>
      <c r="EH203" s="17"/>
      <c r="EI203" s="16"/>
      <c r="EJ203" s="19"/>
      <c r="EK203" s="17"/>
      <c r="EL203" s="16"/>
      <c r="EM203" s="17"/>
      <c r="EN203" s="16"/>
      <c r="EO203" s="17"/>
      <c r="EP203" s="16"/>
      <c r="EQ203" s="17"/>
      <c r="ER203" s="16"/>
      <c r="ES203" s="17"/>
      <c r="ET203" s="16"/>
      <c r="EU203" s="17"/>
      <c r="EV203" s="16"/>
      <c r="EW203" s="15"/>
      <c r="EX203" s="16"/>
      <c r="EY203" s="15"/>
      <c r="EZ203" s="16"/>
      <c r="FA203" s="15"/>
      <c r="FB203" s="16"/>
      <c r="FC203" s="15"/>
      <c r="FD203" s="16"/>
      <c r="FE203" s="15"/>
      <c r="FF203" s="16"/>
      <c r="FG203" s="15"/>
      <c r="FH203" s="16"/>
      <c r="FI203" s="20">
        <f t="shared" si="28"/>
        <v>36290</v>
      </c>
      <c r="FJ203" s="20">
        <f t="shared" si="29"/>
        <v>30980</v>
      </c>
      <c r="FK203" s="21">
        <f t="shared" si="30"/>
        <v>5310</v>
      </c>
      <c r="FL203" s="1" t="str">
        <f t="shared" si="33"/>
        <v/>
      </c>
    </row>
    <row r="204" spans="1:168" ht="25.5" customHeight="1">
      <c r="A204" s="239">
        <v>2200196</v>
      </c>
      <c r="B204" s="35" t="s">
        <v>291</v>
      </c>
      <c r="C204" s="239" t="s">
        <v>292</v>
      </c>
      <c r="D204" s="9" t="s">
        <v>1414</v>
      </c>
      <c r="E204" s="9" t="s">
        <v>1412</v>
      </c>
      <c r="F204" s="10" t="s">
        <v>293</v>
      </c>
      <c r="G204" s="22"/>
      <c r="H204" s="24"/>
      <c r="I204" s="318"/>
      <c r="J204" s="24"/>
      <c r="K204" s="12">
        <v>6600</v>
      </c>
      <c r="L204" s="24" t="s">
        <v>1564</v>
      </c>
      <c r="M204" s="246">
        <f t="shared" si="26"/>
        <v>57080</v>
      </c>
      <c r="N204" s="14">
        <f t="shared" si="31"/>
        <v>4620</v>
      </c>
      <c r="O204" s="15">
        <v>1500</v>
      </c>
      <c r="P204" s="15">
        <v>1000</v>
      </c>
      <c r="Q204" s="15">
        <v>5000</v>
      </c>
      <c r="R204" s="15">
        <v>8000</v>
      </c>
      <c r="S204" s="182"/>
      <c r="T204" s="16">
        <v>1500</v>
      </c>
      <c r="U204" s="16">
        <v>1000</v>
      </c>
      <c r="V204" s="16">
        <v>5000</v>
      </c>
      <c r="W204" s="16">
        <v>0</v>
      </c>
      <c r="X204" s="182"/>
      <c r="Y204" s="16">
        <f>IF(($CB204-SUM($T204:X204))&gt;=$K204*0.7,$K204*0.7,($CB204-SUM($T204:X204)))</f>
        <v>4620</v>
      </c>
      <c r="Z204" s="16">
        <f>IF(($CB204-SUM($T204:Y204))&gt;=$K204*0.7,$K204*0.7,($CB204-SUM($T204:Y204)))</f>
        <v>4620</v>
      </c>
      <c r="AA204" s="16">
        <f>IF(($CB204-SUM($T204:Z204))&gt;=$K204*0.7,$K204*0.7,($CB204-SUM($T204:Z204)))</f>
        <v>4620</v>
      </c>
      <c r="AB204" s="16">
        <f>IF(($CB204-SUM($T204:AA204))&gt;=$K204*0.7,$K204*0.7,($CB204-SUM($T204:AA204)))</f>
        <v>4620</v>
      </c>
      <c r="AC204" s="16">
        <f>IF(($CB204-SUM($T204:AB204))&gt;=$K204*0.7,$K204*0.7,($CB204-SUM($T204:AB204)))</f>
        <v>4620</v>
      </c>
      <c r="AD204" s="16">
        <f>IF(($CB204-SUM($T204:AC204))&gt;=$K204*0.7,$K204*0.7,($CB204-SUM($T204:AC204)))</f>
        <v>4620</v>
      </c>
      <c r="AE204" s="16">
        <f>IF(($CB204-SUM($T204:AD204))&gt;=$K204*0.7,$K204*0.7,($CB204-SUM($T204:AD204)))</f>
        <v>4620</v>
      </c>
      <c r="AF204" s="16">
        <f>IF(($CB204-SUM($T204:AE204))&gt;=$K204*0.7,$K204*0.7,($CB204-SUM($T204:AE204)))</f>
        <v>4620</v>
      </c>
      <c r="AG204" s="16">
        <f>IF(($CB204-SUM($T204:AF204))&gt;=$K204*0.7,$K204*0.7,($CB204-SUM($T204:AF204)))</f>
        <v>4620</v>
      </c>
      <c r="AH204" s="16">
        <f>IF(($CB204-SUM($T204:AG204))&gt;=$K204*0.7,$K204*0.7,($CB204-SUM($T204:AG204)))</f>
        <v>3380</v>
      </c>
      <c r="AI204" s="16">
        <f>IF(($CB204-SUM($T204:AH204))&gt;=$K204*0.7,$K204*0.7,($CB204-SUM($T204:AH204)))</f>
        <v>0</v>
      </c>
      <c r="AJ204" s="16">
        <f>IF(($CB204-SUM($T204:AI204))&gt;=$K204*0.7,$K204*0.7,($CB204-SUM($T204:AI204)))</f>
        <v>0</v>
      </c>
      <c r="AK204" s="16">
        <f>IF(($CB204-SUM($T204:AJ204))&gt;=$K204*0.7,$K204*0.7,($CB204-SUM($T204:AJ204)))</f>
        <v>0</v>
      </c>
      <c r="AL204" s="16">
        <f>IF(($CB204-SUM($T204:AK204))&gt;=$K204*0.7,$K204*0.7,($CB204-SUM($T204:AK204)))</f>
        <v>0</v>
      </c>
      <c r="AM204" s="16">
        <f>IF(($CB204-SUM($T204:AL204))&gt;=$K204*0.7,$K204*0.7,($CB204-SUM($T204:AL204)))</f>
        <v>0</v>
      </c>
      <c r="AN204" s="16">
        <f>IF(($CB204-SUM($T204:AM204))&gt;=$K204*0.7,$K204*0.7,($CB204-SUM($T204:AM204)))</f>
        <v>0</v>
      </c>
      <c r="AO204" s="16">
        <f>IF(($CB204-SUM($T204:AN204))&gt;=$K204*0.7,$K204*0.7,($CB204-SUM($T204:AN204)))</f>
        <v>0</v>
      </c>
      <c r="AP204" s="16">
        <f>IF(($CB204-SUM($T204:AO204))&gt;=$K204*0.7,$K204*0.7,($CB204-SUM($T204:AO204)))</f>
        <v>0</v>
      </c>
      <c r="AQ204" s="16">
        <f>IF(($CB204-SUM($T204:AP204))&gt;=$K204*0.7,$K204*0.7,($CB204-SUM($T204:AP204)))</f>
        <v>0</v>
      </c>
      <c r="AR204" s="16">
        <f>IF(($CB204-SUM($T204:AQ204))&gt;=$K204*0.7,$K204*0.7,($CB204-SUM($T204:AQ204)))</f>
        <v>0</v>
      </c>
      <c r="AS204" s="16">
        <f>IF(($CB204-SUM($T204:AR204))&gt;=$K204*0.7,$K204*0.7,($CB204-SUM($T204:AR204)))</f>
        <v>0</v>
      </c>
      <c r="AT204" s="16">
        <f>IF(($CB204-SUM($T204:AS204))&gt;=$K204*0.7,$K204*0.7,($CB204-SUM($T204:AS204)))</f>
        <v>0</v>
      </c>
      <c r="AU204" s="16">
        <f>IF(($CB204-SUM($T204:AT204))&gt;=$K204*0.7,$K204*0.7,($CB204-SUM($T204:AT204)))</f>
        <v>0</v>
      </c>
      <c r="AV204" s="16">
        <f>IF(($CB204-SUM($T204:AU204))&gt;=$K204*0.7,$K204*0.7,($CB204-SUM($T204:AU204)))</f>
        <v>0</v>
      </c>
      <c r="AW204" s="182">
        <f t="shared" si="27"/>
        <v>52460</v>
      </c>
      <c r="AX204" s="182">
        <f>IF(LinkRpt!B$4=LinkRpt!B$2,VLOOKUP(LinkRpt!$A200,Rpt,LinkRpt!B$2+1),"")</f>
        <v>52460</v>
      </c>
      <c r="AY204" s="182">
        <f>IF(LinkRpt!C$4=LinkRpt!C$2,VLOOKUP(LinkRpt!$A200,Rpt,LinkRpt!C$2+1),"")</f>
        <v>0</v>
      </c>
      <c r="AZ204" s="182">
        <f>IF(LinkRpt!D$4=LinkRpt!D$2,VLOOKUP(LinkRpt!$A200,Rpt,LinkRpt!D$2+1),"")</f>
        <v>0</v>
      </c>
      <c r="BA204" s="182" t="str">
        <f>IF(LinkRpt!E$4=LinkRpt!E$2,VLOOKUP(LinkRpt!$A200,Rpt,LinkRpt!E$2+1),"")</f>
        <v/>
      </c>
      <c r="BB204" s="182">
        <f>IF(LinkRpt!F$4=LinkRpt!F$2,VLOOKUP(LinkRpt!$A200,Rpt,LinkRpt!F$2+1),"")</f>
        <v>0</v>
      </c>
      <c r="BC204" s="182">
        <f>IF(LinkRpt!G$4=LinkRpt!G$2,VLOOKUP(LinkRpt!$A200,Rpt,LinkRpt!G$2+1),"")</f>
        <v>0</v>
      </c>
      <c r="BD204" s="182">
        <f>IF(LinkRpt!H$4=LinkRpt!H$2,VLOOKUP(LinkRpt!$A200,Rpt,LinkRpt!H$2+1),"")</f>
        <v>0</v>
      </c>
      <c r="BE204" s="182" t="str">
        <f>IF(LinkRpt!I$4=LinkRpt!I$2,VLOOKUP(LinkRpt!$A200,Rpt,LinkRpt!I$2+1),"")</f>
        <v/>
      </c>
      <c r="BF204" s="182" t="str">
        <f>IF(LinkRpt!J$4=LinkRpt!J$2,VLOOKUP(LinkRpt!$A200,Rpt,LinkRpt!J$2+1),"")</f>
        <v/>
      </c>
      <c r="BG204" s="182" t="str">
        <f>IF(LinkRpt!K$4=LinkRpt!K$2,VLOOKUP(LinkRpt!$A200,Rpt,LinkRpt!K$2+1),"")</f>
        <v/>
      </c>
      <c r="BH204" s="182" t="str">
        <f>IF(LinkRpt!L$4=LinkRpt!L$2,VLOOKUP(LinkRpt!$A200,Rpt,LinkRpt!L$2+1),"")</f>
        <v/>
      </c>
      <c r="BI204" s="182" t="str">
        <f>IF(LinkRpt!M$4=LinkRpt!M$2,VLOOKUP(LinkRpt!$A200,Rpt,LinkRpt!M$2+1),"")</f>
        <v/>
      </c>
      <c r="BJ204" s="182" t="str">
        <f>IF(LinkRpt!N$4=LinkRpt!N$2,VLOOKUP(LinkRpt!$A200,Rpt,LinkRpt!N$2+1),"")</f>
        <v/>
      </c>
      <c r="BK204" s="182" t="str">
        <f>IF(LinkRpt!O$4=LinkRpt!O$2,VLOOKUP(LinkRpt!$A200,Rpt,LinkRpt!O$2+1),"")</f>
        <v/>
      </c>
      <c r="BL204" s="182" t="str">
        <f>IF(LinkRpt!P$4=LinkRpt!P$2,VLOOKUP(LinkRpt!$A200,Rpt,LinkRpt!P$2+1),"")</f>
        <v/>
      </c>
      <c r="BM204" s="182" t="str">
        <f>IF(LinkRpt!Q$4=LinkRpt!Q$2,VLOOKUP(LinkRpt!$A200,Rpt,LinkRpt!Q$2+1),"")</f>
        <v/>
      </c>
      <c r="BN204" s="182" t="str">
        <f>IF(LinkRpt!R$4=LinkRpt!R$2,VLOOKUP(LinkRpt!$A200,Rpt,LinkRpt!R$2+1),"")</f>
        <v/>
      </c>
      <c r="BO204" s="182" t="str">
        <f>IF(LinkRpt!S$4=LinkRpt!S$2,VLOOKUP(LinkRpt!$A200,Rpt,LinkRpt!S$2+1),"")</f>
        <v/>
      </c>
      <c r="BP204" s="182" t="str">
        <f>IF(LinkRpt!T$4=LinkRpt!T$2,VLOOKUP(LinkRpt!$A200,Rpt,LinkRpt!T$2+1),"")</f>
        <v/>
      </c>
      <c r="BQ204" s="182" t="str">
        <f>IF(LinkRpt!U$4=LinkRpt!U$2,VLOOKUP(LinkRpt!$A200,Rpt,LinkRpt!U$2+1),"")</f>
        <v/>
      </c>
      <c r="BR204" s="182" t="str">
        <f>IF(LinkRpt!V$4=LinkRpt!V$2,VLOOKUP(LinkRpt!$A200,Rpt,LinkRpt!V$2+1),"")</f>
        <v/>
      </c>
      <c r="BS204" s="182" t="str">
        <f>IF(LinkRpt!W$4=LinkRpt!W$2,VLOOKUP(LinkRpt!$A200,Rpt,LinkRpt!W$2+1),"")</f>
        <v/>
      </c>
      <c r="BT204" s="182" t="str">
        <f>IF(LinkRpt!X$4=LinkRpt!X$2,VLOOKUP(LinkRpt!$A200,Rpt,LinkRpt!X$2+1),"")</f>
        <v/>
      </c>
      <c r="BU204" s="182" t="str">
        <f>IF(LinkRpt!Y$4=LinkRpt!Y$2,VLOOKUP(LinkRpt!$A200,Rpt,LinkRpt!Y$2+1),"")</f>
        <v/>
      </c>
      <c r="BV204" s="182" t="str">
        <f>IF(LinkRpt!Z$4=LinkRpt!Z$2,VLOOKUP(LinkRpt!$A200,Rpt,LinkRpt!Z$2+1),"")</f>
        <v/>
      </c>
      <c r="BW204" s="182" t="str">
        <f>IF(LinkRpt!AA$4=LinkRpt!AA$2,VLOOKUP(LinkRpt!$A200,Rpt,LinkRpt!AA$2+1),"")</f>
        <v/>
      </c>
      <c r="BX204" s="182" t="str">
        <f>IF(LinkRpt!AB$4=LinkRpt!AB$2,VLOOKUP(LinkRpt!$A200,Rpt,LinkRpt!AB$2+1),"")</f>
        <v/>
      </c>
      <c r="BY204" s="182" t="str">
        <f>IF(LinkRpt!AC$4=LinkRpt!AC$2,VLOOKUP(LinkRpt!$A200,Rpt,LinkRpt!AC$2+1),"")</f>
        <v/>
      </c>
      <c r="BZ204" s="182" t="str">
        <f>IF(LinkRpt!AD$4=LinkRpt!AD$2,VLOOKUP(LinkRpt!$A200,Rpt,LinkRpt!AD$2+1),"")</f>
        <v/>
      </c>
      <c r="CA204" s="182" t="str">
        <f>IF(LinkRpt!AE$4=LinkRpt!AE$2,VLOOKUP(LinkRpt!$A200,Rpt,LinkRpt!AE$2+1),"")</f>
        <v/>
      </c>
      <c r="CB204" s="182">
        <f t="shared" si="32"/>
        <v>52460</v>
      </c>
      <c r="CC204" s="15">
        <v>1500</v>
      </c>
      <c r="CD204" s="16">
        <v>1500</v>
      </c>
      <c r="CE204" s="15">
        <v>1000</v>
      </c>
      <c r="CF204" s="16">
        <v>1000</v>
      </c>
      <c r="CG204" s="15">
        <v>5000</v>
      </c>
      <c r="CH204" s="16">
        <v>5000</v>
      </c>
      <c r="CI204" s="15">
        <v>8000</v>
      </c>
      <c r="CJ204" s="16">
        <v>0</v>
      </c>
      <c r="CK204" s="17"/>
      <c r="CL204" s="16"/>
      <c r="CM204" s="15"/>
      <c r="CN204" s="16"/>
      <c r="CO204" s="18">
        <v>4620</v>
      </c>
      <c r="CP204" s="16">
        <v>4620</v>
      </c>
      <c r="CQ204" s="18">
        <v>4620</v>
      </c>
      <c r="CR204" s="16">
        <v>12620</v>
      </c>
      <c r="CS204" s="18">
        <v>4620</v>
      </c>
      <c r="CT204" s="16">
        <v>0</v>
      </c>
      <c r="CU204" s="18">
        <v>4620</v>
      </c>
      <c r="CV204" s="16">
        <f>4620+4620</f>
        <v>9240</v>
      </c>
      <c r="CW204" s="18">
        <v>4620</v>
      </c>
      <c r="CX204" s="16"/>
      <c r="CY204" s="18">
        <v>4620</v>
      </c>
      <c r="CZ204" s="16"/>
      <c r="DA204" s="18">
        <v>4620</v>
      </c>
      <c r="DB204" s="16">
        <v>4620</v>
      </c>
      <c r="DC204" s="18">
        <v>4620</v>
      </c>
      <c r="DD204" s="16">
        <v>13860</v>
      </c>
      <c r="DE204" s="18">
        <v>4620</v>
      </c>
      <c r="DF204" s="16"/>
      <c r="DG204" s="17"/>
      <c r="DH204" s="16"/>
      <c r="DI204" s="17"/>
      <c r="DJ204" s="16"/>
      <c r="DK204" s="82"/>
      <c r="DL204" s="85"/>
      <c r="DM204" s="16"/>
      <c r="DN204" s="85"/>
      <c r="DO204" s="16"/>
      <c r="DP204" s="85"/>
      <c r="DQ204" s="16"/>
      <c r="DR204" s="85"/>
      <c r="DS204" s="16"/>
      <c r="DT204" s="85"/>
      <c r="DU204" s="16"/>
      <c r="DV204" s="85"/>
      <c r="DW204" s="16"/>
      <c r="DX204" s="85"/>
      <c r="DY204" s="16"/>
      <c r="DZ204" s="85"/>
      <c r="EA204" s="16"/>
      <c r="EB204" s="85"/>
      <c r="EC204" s="16"/>
      <c r="ED204" s="85"/>
      <c r="EE204" s="16"/>
      <c r="EF204" s="85"/>
      <c r="EG204" s="16"/>
      <c r="EH204" s="17"/>
      <c r="EI204" s="16"/>
      <c r="EJ204" s="19"/>
      <c r="EK204" s="17"/>
      <c r="EL204" s="16"/>
      <c r="EM204" s="17"/>
      <c r="EN204" s="16"/>
      <c r="EO204" s="17"/>
      <c r="EP204" s="16"/>
      <c r="EQ204" s="17"/>
      <c r="ER204" s="16"/>
      <c r="ES204" s="17"/>
      <c r="ET204" s="16"/>
      <c r="EU204" s="17"/>
      <c r="EV204" s="16"/>
      <c r="EW204" s="15"/>
      <c r="EX204" s="16"/>
      <c r="EY204" s="15"/>
      <c r="EZ204" s="16"/>
      <c r="FA204" s="15"/>
      <c r="FB204" s="16"/>
      <c r="FC204" s="15"/>
      <c r="FD204" s="16"/>
      <c r="FE204" s="15"/>
      <c r="FF204" s="16"/>
      <c r="FG204" s="15"/>
      <c r="FH204" s="16"/>
      <c r="FI204" s="20">
        <f t="shared" si="28"/>
        <v>57080</v>
      </c>
      <c r="FJ204" s="20">
        <f t="shared" si="29"/>
        <v>52460</v>
      </c>
      <c r="FK204" s="21">
        <f t="shared" si="30"/>
        <v>4620</v>
      </c>
      <c r="FL204" s="1" t="str">
        <f t="shared" si="33"/>
        <v/>
      </c>
    </row>
    <row r="205" spans="1:168" ht="25.5" customHeight="1">
      <c r="A205" s="239">
        <v>2200197</v>
      </c>
      <c r="B205" s="35" t="s">
        <v>894</v>
      </c>
      <c r="C205" s="239" t="s">
        <v>895</v>
      </c>
      <c r="D205" s="9" t="s">
        <v>1414</v>
      </c>
      <c r="E205" s="9" t="s">
        <v>1411</v>
      </c>
      <c r="F205" s="83" t="s">
        <v>896</v>
      </c>
      <c r="G205" s="143"/>
      <c r="H205" s="84"/>
      <c r="I205" s="318"/>
      <c r="J205" s="84"/>
      <c r="K205" s="62">
        <v>6600</v>
      </c>
      <c r="L205" s="84" t="s">
        <v>1564</v>
      </c>
      <c r="M205" s="246">
        <f t="shared" si="26"/>
        <v>57080</v>
      </c>
      <c r="N205" s="14">
        <f t="shared" si="31"/>
        <v>17240</v>
      </c>
      <c r="O205" s="15">
        <v>1500</v>
      </c>
      <c r="P205" s="15">
        <v>1000</v>
      </c>
      <c r="Q205" s="15">
        <v>5000</v>
      </c>
      <c r="R205" s="15">
        <v>8000</v>
      </c>
      <c r="S205" s="182"/>
      <c r="T205" s="16">
        <v>1500</v>
      </c>
      <c r="U205" s="16">
        <v>1000</v>
      </c>
      <c r="V205" s="16">
        <v>5000</v>
      </c>
      <c r="W205" s="16"/>
      <c r="X205" s="182"/>
      <c r="Y205" s="16">
        <f>IF(($CB205-SUM($T205:X205))&gt;=$K205*0.7,$K205*0.7,($CB205-SUM($T205:X205)))</f>
        <v>4620</v>
      </c>
      <c r="Z205" s="16">
        <f>IF(($CB205-SUM($T205:Y205))&gt;=$K205*0.7,$K205*0.7,($CB205-SUM($T205:Y205)))</f>
        <v>4620</v>
      </c>
      <c r="AA205" s="16">
        <f>IF(($CB205-SUM($T205:Z205))&gt;=$K205*0.7,$K205*0.7,($CB205-SUM($T205:Z205)))</f>
        <v>4620</v>
      </c>
      <c r="AB205" s="16">
        <f>IF(($CB205-SUM($T205:AA205))&gt;=$K205*0.7,$K205*0.7,($CB205-SUM($T205:AA205)))</f>
        <v>4620</v>
      </c>
      <c r="AC205" s="16">
        <f>IF(($CB205-SUM($T205:AB205))&gt;=$K205*0.7,$K205*0.7,($CB205-SUM($T205:AB205)))</f>
        <v>4620</v>
      </c>
      <c r="AD205" s="16">
        <f>IF(($CB205-SUM($T205:AC205))&gt;=$K205*0.7,$K205*0.7,($CB205-SUM($T205:AC205)))</f>
        <v>4620</v>
      </c>
      <c r="AE205" s="16">
        <f>IF(($CB205-SUM($T205:AD205))&gt;=$K205*0.7,$K205*0.7,($CB205-SUM($T205:AD205)))</f>
        <v>4620</v>
      </c>
      <c r="AF205" s="16">
        <f>IF(($CB205-SUM($T205:AE205))&gt;=$K205*0.7,$K205*0.7,($CB205-SUM($T205:AE205)))</f>
        <v>0</v>
      </c>
      <c r="AG205" s="16">
        <f>IF(($CB205-SUM($T205:AF205))&gt;=$K205*0.7,$K205*0.7,($CB205-SUM($T205:AF205)))</f>
        <v>0</v>
      </c>
      <c r="AH205" s="16">
        <f>IF(($CB205-SUM($T205:AG205))&gt;=$K205*0.7,$K205*0.7,($CB205-SUM($T205:AG205)))</f>
        <v>0</v>
      </c>
      <c r="AI205" s="16">
        <f>IF(($CB205-SUM($T205:AH205))&gt;=$K205*0.7,$K205*0.7,($CB205-SUM($T205:AH205)))</f>
        <v>0</v>
      </c>
      <c r="AJ205" s="16">
        <f>IF(($CB205-SUM($T205:AI205))&gt;=$K205*0.7,$K205*0.7,($CB205-SUM($T205:AI205)))</f>
        <v>0</v>
      </c>
      <c r="AK205" s="16">
        <f>IF(($CB205-SUM($T205:AJ205))&gt;=$K205*0.7,$K205*0.7,($CB205-SUM($T205:AJ205)))</f>
        <v>0</v>
      </c>
      <c r="AL205" s="16">
        <f>IF(($CB205-SUM($T205:AK205))&gt;=$K205*0.7,$K205*0.7,($CB205-SUM($T205:AK205)))</f>
        <v>0</v>
      </c>
      <c r="AM205" s="16">
        <f>IF(($CB205-SUM($T205:AL205))&gt;=$K205*0.7,$K205*0.7,($CB205-SUM($T205:AL205)))</f>
        <v>0</v>
      </c>
      <c r="AN205" s="16">
        <f>IF(($CB205-SUM($T205:AM205))&gt;=$K205*0.7,$K205*0.7,($CB205-SUM($T205:AM205)))</f>
        <v>0</v>
      </c>
      <c r="AO205" s="16">
        <f>IF(($CB205-SUM($T205:AN205))&gt;=$K205*0.7,$K205*0.7,($CB205-SUM($T205:AN205)))</f>
        <v>0</v>
      </c>
      <c r="AP205" s="16">
        <f>IF(($CB205-SUM($T205:AO205))&gt;=$K205*0.7,$K205*0.7,($CB205-SUM($T205:AO205)))</f>
        <v>0</v>
      </c>
      <c r="AQ205" s="16">
        <f>IF(($CB205-SUM($T205:AP205))&gt;=$K205*0.7,$K205*0.7,($CB205-SUM($T205:AP205)))</f>
        <v>0</v>
      </c>
      <c r="AR205" s="16">
        <f>IF(($CB205-SUM($T205:AQ205))&gt;=$K205*0.7,$K205*0.7,($CB205-SUM($T205:AQ205)))</f>
        <v>0</v>
      </c>
      <c r="AS205" s="16">
        <f>IF(($CB205-SUM($T205:AR205))&gt;=$K205*0.7,$K205*0.7,($CB205-SUM($T205:AR205)))</f>
        <v>0</v>
      </c>
      <c r="AT205" s="16">
        <f>IF(($CB205-SUM($T205:AS205))&gt;=$K205*0.7,$K205*0.7,($CB205-SUM($T205:AS205)))</f>
        <v>0</v>
      </c>
      <c r="AU205" s="16">
        <f>IF(($CB205-SUM($T205:AT205))&gt;=$K205*0.7,$K205*0.7,($CB205-SUM($T205:AT205)))</f>
        <v>0</v>
      </c>
      <c r="AV205" s="16">
        <f>IF(($CB205-SUM($T205:AU205))&gt;=$K205*0.7,$K205*0.7,($CB205-SUM($T205:AU205)))</f>
        <v>0</v>
      </c>
      <c r="AW205" s="182">
        <f t="shared" si="27"/>
        <v>39840</v>
      </c>
      <c r="AX205" s="182">
        <f>IF(LinkRpt!B$4=LinkRpt!B$2,VLOOKUP(LinkRpt!$A201,Rpt,LinkRpt!B$2+1),"")</f>
        <v>35220</v>
      </c>
      <c r="AY205" s="182">
        <f>IF(LinkRpt!C$4=LinkRpt!C$2,VLOOKUP(LinkRpt!$A201,Rpt,LinkRpt!C$2+1),"")</f>
        <v>4620</v>
      </c>
      <c r="AZ205" s="182">
        <f>IF(LinkRpt!D$4=LinkRpt!D$2,VLOOKUP(LinkRpt!$A201,Rpt,LinkRpt!D$2+1),"")</f>
        <v>0</v>
      </c>
      <c r="BA205" s="182" t="str">
        <f>IF(LinkRpt!E$4=LinkRpt!E$2,VLOOKUP(LinkRpt!$A201,Rpt,LinkRpt!E$2+1),"")</f>
        <v/>
      </c>
      <c r="BB205" s="182">
        <f>IF(LinkRpt!F$4=LinkRpt!F$2,VLOOKUP(LinkRpt!$A201,Rpt,LinkRpt!F$2+1),"")</f>
        <v>0</v>
      </c>
      <c r="BC205" s="182">
        <f>IF(LinkRpt!G$4=LinkRpt!G$2,VLOOKUP(LinkRpt!$A201,Rpt,LinkRpt!G$2+1),"")</f>
        <v>0</v>
      </c>
      <c r="BD205" s="182">
        <f>IF(LinkRpt!H$4=LinkRpt!H$2,VLOOKUP(LinkRpt!$A201,Rpt,LinkRpt!H$2+1),"")</f>
        <v>0</v>
      </c>
      <c r="BE205" s="182" t="str">
        <f>IF(LinkRpt!I$4=LinkRpt!I$2,VLOOKUP(LinkRpt!$A201,Rpt,LinkRpt!I$2+1),"")</f>
        <v/>
      </c>
      <c r="BF205" s="182" t="str">
        <f>IF(LinkRpt!J$4=LinkRpt!J$2,VLOOKUP(LinkRpt!$A201,Rpt,LinkRpt!J$2+1),"")</f>
        <v/>
      </c>
      <c r="BG205" s="182" t="str">
        <f>IF(LinkRpt!K$4=LinkRpt!K$2,VLOOKUP(LinkRpt!$A201,Rpt,LinkRpt!K$2+1),"")</f>
        <v/>
      </c>
      <c r="BH205" s="182" t="str">
        <f>IF(LinkRpt!L$4=LinkRpt!L$2,VLOOKUP(LinkRpt!$A201,Rpt,LinkRpt!L$2+1),"")</f>
        <v/>
      </c>
      <c r="BI205" s="182" t="str">
        <f>IF(LinkRpt!M$4=LinkRpt!M$2,VLOOKUP(LinkRpt!$A201,Rpt,LinkRpt!M$2+1),"")</f>
        <v/>
      </c>
      <c r="BJ205" s="182" t="str">
        <f>IF(LinkRpt!N$4=LinkRpt!N$2,VLOOKUP(LinkRpt!$A201,Rpt,LinkRpt!N$2+1),"")</f>
        <v/>
      </c>
      <c r="BK205" s="182" t="str">
        <f>IF(LinkRpt!O$4=LinkRpt!O$2,VLOOKUP(LinkRpt!$A201,Rpt,LinkRpt!O$2+1),"")</f>
        <v/>
      </c>
      <c r="BL205" s="182" t="str">
        <f>IF(LinkRpt!P$4=LinkRpt!P$2,VLOOKUP(LinkRpt!$A201,Rpt,LinkRpt!P$2+1),"")</f>
        <v/>
      </c>
      <c r="BM205" s="182" t="str">
        <f>IF(LinkRpt!Q$4=LinkRpt!Q$2,VLOOKUP(LinkRpt!$A201,Rpt,LinkRpt!Q$2+1),"")</f>
        <v/>
      </c>
      <c r="BN205" s="182" t="str">
        <f>IF(LinkRpt!R$4=LinkRpt!R$2,VLOOKUP(LinkRpt!$A201,Rpt,LinkRpt!R$2+1),"")</f>
        <v/>
      </c>
      <c r="BO205" s="182" t="str">
        <f>IF(LinkRpt!S$4=LinkRpt!S$2,VLOOKUP(LinkRpt!$A201,Rpt,LinkRpt!S$2+1),"")</f>
        <v/>
      </c>
      <c r="BP205" s="182" t="str">
        <f>IF(LinkRpt!T$4=LinkRpt!T$2,VLOOKUP(LinkRpt!$A201,Rpt,LinkRpt!T$2+1),"")</f>
        <v/>
      </c>
      <c r="BQ205" s="182" t="str">
        <f>IF(LinkRpt!U$4=LinkRpt!U$2,VLOOKUP(LinkRpt!$A201,Rpt,LinkRpt!U$2+1),"")</f>
        <v/>
      </c>
      <c r="BR205" s="182" t="str">
        <f>IF(LinkRpt!V$4=LinkRpt!V$2,VLOOKUP(LinkRpt!$A201,Rpt,LinkRpt!V$2+1),"")</f>
        <v/>
      </c>
      <c r="BS205" s="182" t="str">
        <f>IF(LinkRpt!W$4=LinkRpt!W$2,VLOOKUP(LinkRpt!$A201,Rpt,LinkRpt!W$2+1),"")</f>
        <v/>
      </c>
      <c r="BT205" s="182" t="str">
        <f>IF(LinkRpt!X$4=LinkRpt!X$2,VLOOKUP(LinkRpt!$A201,Rpt,LinkRpt!X$2+1),"")</f>
        <v/>
      </c>
      <c r="BU205" s="182" t="str">
        <f>IF(LinkRpt!Y$4=LinkRpt!Y$2,VLOOKUP(LinkRpt!$A201,Rpt,LinkRpt!Y$2+1),"")</f>
        <v/>
      </c>
      <c r="BV205" s="182" t="str">
        <f>IF(LinkRpt!Z$4=LinkRpt!Z$2,VLOOKUP(LinkRpt!$A201,Rpt,LinkRpt!Z$2+1),"")</f>
        <v/>
      </c>
      <c r="BW205" s="182" t="str">
        <f>IF(LinkRpt!AA$4=LinkRpt!AA$2,VLOOKUP(LinkRpt!$A201,Rpt,LinkRpt!AA$2+1),"")</f>
        <v/>
      </c>
      <c r="BX205" s="182" t="str">
        <f>IF(LinkRpt!AB$4=LinkRpt!AB$2,VLOOKUP(LinkRpt!$A201,Rpt,LinkRpt!AB$2+1),"")</f>
        <v/>
      </c>
      <c r="BY205" s="182" t="str">
        <f>IF(LinkRpt!AC$4=LinkRpt!AC$2,VLOOKUP(LinkRpt!$A201,Rpt,LinkRpt!AC$2+1),"")</f>
        <v/>
      </c>
      <c r="BZ205" s="182" t="str">
        <f>IF(LinkRpt!AD$4=LinkRpt!AD$2,VLOOKUP(LinkRpt!$A201,Rpt,LinkRpt!AD$2+1),"")</f>
        <v/>
      </c>
      <c r="CA205" s="182" t="str">
        <f>IF(LinkRpt!AE$4=LinkRpt!AE$2,VLOOKUP(LinkRpt!$A201,Rpt,LinkRpt!AE$2+1),"")</f>
        <v/>
      </c>
      <c r="CB205" s="182">
        <f t="shared" si="32"/>
        <v>39840</v>
      </c>
      <c r="CC205" s="15">
        <v>1500</v>
      </c>
      <c r="CD205" s="16">
        <v>1500</v>
      </c>
      <c r="CE205" s="15">
        <v>1000</v>
      </c>
      <c r="CF205" s="16">
        <v>1000</v>
      </c>
      <c r="CG205" s="15">
        <v>5000</v>
      </c>
      <c r="CH205" s="16">
        <v>5000</v>
      </c>
      <c r="CI205" s="15">
        <v>8000</v>
      </c>
      <c r="CJ205" s="16"/>
      <c r="CK205" s="15"/>
      <c r="CL205" s="16"/>
      <c r="CM205" s="18">
        <v>4620</v>
      </c>
      <c r="CN205" s="16">
        <v>4620</v>
      </c>
      <c r="CO205" s="18">
        <v>4620</v>
      </c>
      <c r="CP205" s="16">
        <v>0</v>
      </c>
      <c r="CQ205" s="18">
        <v>4620</v>
      </c>
      <c r="CR205" s="16">
        <f>4620+0</f>
        <v>4620</v>
      </c>
      <c r="CS205" s="18">
        <v>4620</v>
      </c>
      <c r="CT205" s="16">
        <v>4620</v>
      </c>
      <c r="CU205" s="18">
        <v>4620</v>
      </c>
      <c r="CV205" s="16"/>
      <c r="CW205" s="18">
        <v>4620</v>
      </c>
      <c r="CX205" s="16">
        <v>4620</v>
      </c>
      <c r="CY205" s="18">
        <v>4620</v>
      </c>
      <c r="CZ205" s="16">
        <v>4620</v>
      </c>
      <c r="DA205" s="18">
        <v>4620</v>
      </c>
      <c r="DB205" s="16">
        <v>4620</v>
      </c>
      <c r="DC205" s="18">
        <v>4620</v>
      </c>
      <c r="DD205" s="16"/>
      <c r="DE205" s="85"/>
      <c r="DF205" s="16"/>
      <c r="DG205" s="85"/>
      <c r="DH205" s="16"/>
      <c r="DI205" s="85"/>
      <c r="DJ205" s="16"/>
      <c r="DK205" s="82"/>
      <c r="DL205" s="85"/>
      <c r="DM205" s="16"/>
      <c r="DN205" s="85"/>
      <c r="DO205" s="16"/>
      <c r="DP205" s="85"/>
      <c r="DQ205" s="16"/>
      <c r="DR205" s="85"/>
      <c r="DS205" s="16"/>
      <c r="DT205" s="85"/>
      <c r="DU205" s="16"/>
      <c r="DV205" s="85"/>
      <c r="DW205" s="16"/>
      <c r="DX205" s="85"/>
      <c r="DY205" s="16"/>
      <c r="DZ205" s="85"/>
      <c r="EA205" s="16"/>
      <c r="EB205" s="85"/>
      <c r="EC205" s="16"/>
      <c r="ED205" s="85"/>
      <c r="EE205" s="16"/>
      <c r="EF205" s="85"/>
      <c r="EG205" s="16"/>
      <c r="EH205" s="17"/>
      <c r="EI205" s="16"/>
      <c r="EJ205" s="19"/>
      <c r="EK205" s="17"/>
      <c r="EL205" s="16"/>
      <c r="EM205" s="17"/>
      <c r="EN205" s="16"/>
      <c r="EO205" s="17"/>
      <c r="EP205" s="16"/>
      <c r="EQ205" s="17"/>
      <c r="ER205" s="16"/>
      <c r="ES205" s="17"/>
      <c r="ET205" s="16"/>
      <c r="EU205" s="17"/>
      <c r="EV205" s="16"/>
      <c r="EW205" s="15"/>
      <c r="EX205" s="16"/>
      <c r="EY205" s="15"/>
      <c r="EZ205" s="16"/>
      <c r="FA205" s="15"/>
      <c r="FB205" s="16"/>
      <c r="FC205" s="15"/>
      <c r="FD205" s="16"/>
      <c r="FE205" s="15"/>
      <c r="FF205" s="16"/>
      <c r="FG205" s="15"/>
      <c r="FH205" s="16"/>
      <c r="FI205" s="20">
        <f t="shared" si="28"/>
        <v>57080</v>
      </c>
      <c r="FJ205" s="20">
        <f t="shared" si="29"/>
        <v>35220</v>
      </c>
      <c r="FK205" s="21">
        <f t="shared" si="30"/>
        <v>21860</v>
      </c>
      <c r="FL205" s="1" t="str">
        <f t="shared" si="33"/>
        <v>X</v>
      </c>
    </row>
    <row r="206" spans="1:168" ht="25.5" customHeight="1">
      <c r="A206" s="239">
        <v>2200198</v>
      </c>
      <c r="B206" s="35" t="s">
        <v>897</v>
      </c>
      <c r="C206" s="239" t="s">
        <v>898</v>
      </c>
      <c r="D206" s="9" t="s">
        <v>1414</v>
      </c>
      <c r="E206" s="9" t="s">
        <v>1411</v>
      </c>
      <c r="F206" s="83" t="s">
        <v>899</v>
      </c>
      <c r="G206" s="144"/>
      <c r="H206" s="100"/>
      <c r="I206" s="318"/>
      <c r="J206" s="100"/>
      <c r="K206" s="62">
        <v>6600</v>
      </c>
      <c r="L206" s="84" t="s">
        <v>1564</v>
      </c>
      <c r="M206" s="246">
        <f t="shared" si="26"/>
        <v>57080</v>
      </c>
      <c r="N206" s="14">
        <f t="shared" si="31"/>
        <v>25580</v>
      </c>
      <c r="O206" s="15">
        <v>1500</v>
      </c>
      <c r="P206" s="15">
        <v>1000</v>
      </c>
      <c r="Q206" s="15">
        <v>5000</v>
      </c>
      <c r="R206" s="15">
        <v>8000</v>
      </c>
      <c r="S206" s="182"/>
      <c r="T206" s="16">
        <v>1500</v>
      </c>
      <c r="U206" s="16">
        <v>1000</v>
      </c>
      <c r="V206" s="16">
        <v>5000</v>
      </c>
      <c r="W206" s="16">
        <v>0</v>
      </c>
      <c r="X206" s="182"/>
      <c r="Y206" s="16">
        <f>IF(($CB206-SUM($T206:X206))&gt;=$K206*0.7,$K206*0.7,($CB206-SUM($T206:X206)))</f>
        <v>4620</v>
      </c>
      <c r="Z206" s="16">
        <f>IF(($CB206-SUM($T206:Y206))&gt;=$K206*0.7,$K206*0.7,($CB206-SUM($T206:Y206)))</f>
        <v>4620</v>
      </c>
      <c r="AA206" s="16">
        <f>IF(($CB206-SUM($T206:Z206))&gt;=$K206*0.7,$K206*0.7,($CB206-SUM($T206:Z206)))</f>
        <v>4620</v>
      </c>
      <c r="AB206" s="16">
        <f>IF(($CB206-SUM($T206:AA206))&gt;=$K206*0.7,$K206*0.7,($CB206-SUM($T206:AA206)))</f>
        <v>4620</v>
      </c>
      <c r="AC206" s="16">
        <f>IF(($CB206-SUM($T206:AB206))&gt;=$K206*0.7,$K206*0.7,($CB206-SUM($T206:AB206)))</f>
        <v>4620</v>
      </c>
      <c r="AD206" s="16">
        <f>IF(($CB206-SUM($T206:AC206))&gt;=$K206*0.7,$K206*0.7,($CB206-SUM($T206:AC206)))</f>
        <v>900</v>
      </c>
      <c r="AE206" s="16">
        <f>IF(($CB206-SUM($T206:AD206))&gt;=$K206*0.7,$K206*0.7,($CB206-SUM($T206:AD206)))</f>
        <v>0</v>
      </c>
      <c r="AF206" s="16">
        <f>IF(($CB206-SUM($T206:AE206))&gt;=$K206*0.7,$K206*0.7,($CB206-SUM($T206:AE206)))</f>
        <v>0</v>
      </c>
      <c r="AG206" s="16">
        <f>IF(($CB206-SUM($T206:AF206))&gt;=$K206*0.7,$K206*0.7,($CB206-SUM($T206:AF206)))</f>
        <v>0</v>
      </c>
      <c r="AH206" s="16">
        <f>IF(($CB206-SUM($T206:AG206))&gt;=$K206*0.7,$K206*0.7,($CB206-SUM($T206:AG206)))</f>
        <v>0</v>
      </c>
      <c r="AI206" s="16">
        <f>IF(($CB206-SUM($T206:AH206))&gt;=$K206*0.7,$K206*0.7,($CB206-SUM($T206:AH206)))</f>
        <v>0</v>
      </c>
      <c r="AJ206" s="16">
        <f>IF(($CB206-SUM($T206:AI206))&gt;=$K206*0.7,$K206*0.7,($CB206-SUM($T206:AI206)))</f>
        <v>0</v>
      </c>
      <c r="AK206" s="16">
        <f>IF(($CB206-SUM($T206:AJ206))&gt;=$K206*0.7,$K206*0.7,($CB206-SUM($T206:AJ206)))</f>
        <v>0</v>
      </c>
      <c r="AL206" s="16">
        <f>IF(($CB206-SUM($T206:AK206))&gt;=$K206*0.7,$K206*0.7,($CB206-SUM($T206:AK206)))</f>
        <v>0</v>
      </c>
      <c r="AM206" s="16">
        <f>IF(($CB206-SUM($T206:AL206))&gt;=$K206*0.7,$K206*0.7,($CB206-SUM($T206:AL206)))</f>
        <v>0</v>
      </c>
      <c r="AN206" s="16">
        <f>IF(($CB206-SUM($T206:AM206))&gt;=$K206*0.7,$K206*0.7,($CB206-SUM($T206:AM206)))</f>
        <v>0</v>
      </c>
      <c r="AO206" s="16">
        <f>IF(($CB206-SUM($T206:AN206))&gt;=$K206*0.7,$K206*0.7,($CB206-SUM($T206:AN206)))</f>
        <v>0</v>
      </c>
      <c r="AP206" s="16">
        <f>IF(($CB206-SUM($T206:AO206))&gt;=$K206*0.7,$K206*0.7,($CB206-SUM($T206:AO206)))</f>
        <v>0</v>
      </c>
      <c r="AQ206" s="16">
        <f>IF(($CB206-SUM($T206:AP206))&gt;=$K206*0.7,$K206*0.7,($CB206-SUM($T206:AP206)))</f>
        <v>0</v>
      </c>
      <c r="AR206" s="16">
        <f>IF(($CB206-SUM($T206:AQ206))&gt;=$K206*0.7,$K206*0.7,($CB206-SUM($T206:AQ206)))</f>
        <v>0</v>
      </c>
      <c r="AS206" s="16">
        <f>IF(($CB206-SUM($T206:AR206))&gt;=$K206*0.7,$K206*0.7,($CB206-SUM($T206:AR206)))</f>
        <v>0</v>
      </c>
      <c r="AT206" s="16">
        <f>IF(($CB206-SUM($T206:AS206))&gt;=$K206*0.7,$K206*0.7,($CB206-SUM($T206:AS206)))</f>
        <v>0</v>
      </c>
      <c r="AU206" s="16">
        <f>IF(($CB206-SUM($T206:AT206))&gt;=$K206*0.7,$K206*0.7,($CB206-SUM($T206:AT206)))</f>
        <v>0</v>
      </c>
      <c r="AV206" s="16">
        <f>IF(($CB206-SUM($T206:AU206))&gt;=$K206*0.7,$K206*0.7,($CB206-SUM($T206:AU206)))</f>
        <v>0</v>
      </c>
      <c r="AW206" s="182">
        <f t="shared" si="27"/>
        <v>31500</v>
      </c>
      <c r="AX206" s="182">
        <f>IF(LinkRpt!B$4=LinkRpt!B$2,VLOOKUP(LinkRpt!$A202,Rpt,LinkRpt!B$2+1),"")</f>
        <v>31500</v>
      </c>
      <c r="AY206" s="182">
        <f>IF(LinkRpt!C$4=LinkRpt!C$2,VLOOKUP(LinkRpt!$A202,Rpt,LinkRpt!C$2+1),"")</f>
        <v>0</v>
      </c>
      <c r="AZ206" s="182">
        <f>IF(LinkRpt!D$4=LinkRpt!D$2,VLOOKUP(LinkRpt!$A202,Rpt,LinkRpt!D$2+1),"")</f>
        <v>0</v>
      </c>
      <c r="BA206" s="182" t="str">
        <f>IF(LinkRpt!E$4=LinkRpt!E$2,VLOOKUP(LinkRpt!$A202,Rpt,LinkRpt!E$2+1),"")</f>
        <v/>
      </c>
      <c r="BB206" s="182">
        <f>IF(LinkRpt!F$4=LinkRpt!F$2,VLOOKUP(LinkRpt!$A202,Rpt,LinkRpt!F$2+1),"")</f>
        <v>0</v>
      </c>
      <c r="BC206" s="182">
        <f>IF(LinkRpt!G$4=LinkRpt!G$2,VLOOKUP(LinkRpt!$A202,Rpt,LinkRpt!G$2+1),"")</f>
        <v>0</v>
      </c>
      <c r="BD206" s="182">
        <f>IF(LinkRpt!H$4=LinkRpt!H$2,VLOOKUP(LinkRpt!$A202,Rpt,LinkRpt!H$2+1),"")</f>
        <v>0</v>
      </c>
      <c r="BE206" s="182" t="str">
        <f>IF(LinkRpt!I$4=LinkRpt!I$2,VLOOKUP(LinkRpt!$A202,Rpt,LinkRpt!I$2+1),"")</f>
        <v/>
      </c>
      <c r="BF206" s="182" t="str">
        <f>IF(LinkRpt!J$4=LinkRpt!J$2,VLOOKUP(LinkRpt!$A202,Rpt,LinkRpt!J$2+1),"")</f>
        <v/>
      </c>
      <c r="BG206" s="182" t="str">
        <f>IF(LinkRpt!K$4=LinkRpt!K$2,VLOOKUP(LinkRpt!$A202,Rpt,LinkRpt!K$2+1),"")</f>
        <v/>
      </c>
      <c r="BH206" s="182" t="str">
        <f>IF(LinkRpt!L$4=LinkRpt!L$2,VLOOKUP(LinkRpt!$A202,Rpt,LinkRpt!L$2+1),"")</f>
        <v/>
      </c>
      <c r="BI206" s="182" t="str">
        <f>IF(LinkRpt!M$4=LinkRpt!M$2,VLOOKUP(LinkRpt!$A202,Rpt,LinkRpt!M$2+1),"")</f>
        <v/>
      </c>
      <c r="BJ206" s="182" t="str">
        <f>IF(LinkRpt!N$4=LinkRpt!N$2,VLOOKUP(LinkRpt!$A202,Rpt,LinkRpt!N$2+1),"")</f>
        <v/>
      </c>
      <c r="BK206" s="182" t="str">
        <f>IF(LinkRpt!O$4=LinkRpt!O$2,VLOOKUP(LinkRpt!$A202,Rpt,LinkRpt!O$2+1),"")</f>
        <v/>
      </c>
      <c r="BL206" s="182" t="str">
        <f>IF(LinkRpt!P$4=LinkRpt!P$2,VLOOKUP(LinkRpt!$A202,Rpt,LinkRpt!P$2+1),"")</f>
        <v/>
      </c>
      <c r="BM206" s="182" t="str">
        <f>IF(LinkRpt!Q$4=LinkRpt!Q$2,VLOOKUP(LinkRpt!$A202,Rpt,LinkRpt!Q$2+1),"")</f>
        <v/>
      </c>
      <c r="BN206" s="182" t="str">
        <f>IF(LinkRpt!R$4=LinkRpt!R$2,VLOOKUP(LinkRpt!$A202,Rpt,LinkRpt!R$2+1),"")</f>
        <v/>
      </c>
      <c r="BO206" s="182" t="str">
        <f>IF(LinkRpt!S$4=LinkRpt!S$2,VLOOKUP(LinkRpt!$A202,Rpt,LinkRpt!S$2+1),"")</f>
        <v/>
      </c>
      <c r="BP206" s="182" t="str">
        <f>IF(LinkRpt!T$4=LinkRpt!T$2,VLOOKUP(LinkRpt!$A202,Rpt,LinkRpt!T$2+1),"")</f>
        <v/>
      </c>
      <c r="BQ206" s="182" t="str">
        <f>IF(LinkRpt!U$4=LinkRpt!U$2,VLOOKUP(LinkRpt!$A202,Rpt,LinkRpt!U$2+1),"")</f>
        <v/>
      </c>
      <c r="BR206" s="182" t="str">
        <f>IF(LinkRpt!V$4=LinkRpt!V$2,VLOOKUP(LinkRpt!$A202,Rpt,LinkRpt!V$2+1),"")</f>
        <v/>
      </c>
      <c r="BS206" s="182" t="str">
        <f>IF(LinkRpt!W$4=LinkRpt!W$2,VLOOKUP(LinkRpt!$A202,Rpt,LinkRpt!W$2+1),"")</f>
        <v/>
      </c>
      <c r="BT206" s="182" t="str">
        <f>IF(LinkRpt!X$4=LinkRpt!X$2,VLOOKUP(LinkRpt!$A202,Rpt,LinkRpt!X$2+1),"")</f>
        <v/>
      </c>
      <c r="BU206" s="182" t="str">
        <f>IF(LinkRpt!Y$4=LinkRpt!Y$2,VLOOKUP(LinkRpt!$A202,Rpt,LinkRpt!Y$2+1),"")</f>
        <v/>
      </c>
      <c r="BV206" s="182" t="str">
        <f>IF(LinkRpt!Z$4=LinkRpt!Z$2,VLOOKUP(LinkRpt!$A202,Rpt,LinkRpt!Z$2+1),"")</f>
        <v/>
      </c>
      <c r="BW206" s="182" t="str">
        <f>IF(LinkRpt!AA$4=LinkRpt!AA$2,VLOOKUP(LinkRpt!$A202,Rpt,LinkRpt!AA$2+1),"")</f>
        <v/>
      </c>
      <c r="BX206" s="182" t="str">
        <f>IF(LinkRpt!AB$4=LinkRpt!AB$2,VLOOKUP(LinkRpt!$A202,Rpt,LinkRpt!AB$2+1),"")</f>
        <v/>
      </c>
      <c r="BY206" s="182" t="str">
        <f>IF(LinkRpt!AC$4=LinkRpt!AC$2,VLOOKUP(LinkRpt!$A202,Rpt,LinkRpt!AC$2+1),"")</f>
        <v/>
      </c>
      <c r="BZ206" s="182" t="str">
        <f>IF(LinkRpt!AD$4=LinkRpt!AD$2,VLOOKUP(LinkRpt!$A202,Rpt,LinkRpt!AD$2+1),"")</f>
        <v/>
      </c>
      <c r="CA206" s="182" t="str">
        <f>IF(LinkRpt!AE$4=LinkRpt!AE$2,VLOOKUP(LinkRpt!$A202,Rpt,LinkRpt!AE$2+1),"")</f>
        <v/>
      </c>
      <c r="CB206" s="182">
        <f t="shared" si="32"/>
        <v>31500</v>
      </c>
      <c r="CC206" s="15">
        <v>1500</v>
      </c>
      <c r="CD206" s="16">
        <v>1500</v>
      </c>
      <c r="CE206" s="15">
        <v>1000</v>
      </c>
      <c r="CF206" s="16">
        <v>1000</v>
      </c>
      <c r="CG206" s="15">
        <v>5000</v>
      </c>
      <c r="CH206" s="16">
        <v>5000</v>
      </c>
      <c r="CI206" s="15">
        <v>8000</v>
      </c>
      <c r="CJ206" s="16">
        <v>0</v>
      </c>
      <c r="CK206" s="15"/>
      <c r="CL206" s="16"/>
      <c r="CM206" s="18">
        <v>4620</v>
      </c>
      <c r="CN206" s="16">
        <v>0</v>
      </c>
      <c r="CO206" s="18">
        <v>4620</v>
      </c>
      <c r="CP206" s="16"/>
      <c r="CQ206" s="18">
        <v>4620</v>
      </c>
      <c r="CR206" s="16"/>
      <c r="CS206" s="18">
        <v>4620</v>
      </c>
      <c r="CT206" s="16">
        <v>14000</v>
      </c>
      <c r="CU206" s="18">
        <v>4620</v>
      </c>
      <c r="CV206" s="16"/>
      <c r="CW206" s="18">
        <v>4620</v>
      </c>
      <c r="CX206" s="16"/>
      <c r="CY206" s="18">
        <v>4620</v>
      </c>
      <c r="CZ206" s="16"/>
      <c r="DA206" s="18">
        <v>4620</v>
      </c>
      <c r="DB206" s="16"/>
      <c r="DC206" s="18">
        <v>4620</v>
      </c>
      <c r="DD206" s="16">
        <v>10000</v>
      </c>
      <c r="DE206" s="85"/>
      <c r="DF206" s="16"/>
      <c r="DG206" s="85"/>
      <c r="DH206" s="16"/>
      <c r="DI206" s="85"/>
      <c r="DJ206" s="16"/>
      <c r="DK206" s="82"/>
      <c r="DL206" s="85"/>
      <c r="DM206" s="16"/>
      <c r="DN206" s="85"/>
      <c r="DO206" s="16"/>
      <c r="DP206" s="85"/>
      <c r="DQ206" s="16"/>
      <c r="DR206" s="85"/>
      <c r="DS206" s="16"/>
      <c r="DT206" s="85"/>
      <c r="DU206" s="16"/>
      <c r="DV206" s="85"/>
      <c r="DW206" s="16"/>
      <c r="DX206" s="85"/>
      <c r="DY206" s="16"/>
      <c r="DZ206" s="85"/>
      <c r="EA206" s="16"/>
      <c r="EB206" s="85"/>
      <c r="EC206" s="16"/>
      <c r="ED206" s="85"/>
      <c r="EE206" s="16"/>
      <c r="EF206" s="85"/>
      <c r="EG206" s="16"/>
      <c r="EH206" s="17"/>
      <c r="EI206" s="16"/>
      <c r="EJ206" s="19"/>
      <c r="EK206" s="17"/>
      <c r="EL206" s="16"/>
      <c r="EM206" s="17"/>
      <c r="EN206" s="16"/>
      <c r="EO206" s="17"/>
      <c r="EP206" s="16"/>
      <c r="EQ206" s="17"/>
      <c r="ER206" s="16"/>
      <c r="ES206" s="17"/>
      <c r="ET206" s="16"/>
      <c r="EU206" s="17"/>
      <c r="EV206" s="16"/>
      <c r="EW206" s="15"/>
      <c r="EX206" s="16"/>
      <c r="EY206" s="15"/>
      <c r="EZ206" s="16"/>
      <c r="FA206" s="15"/>
      <c r="FB206" s="16"/>
      <c r="FC206" s="15"/>
      <c r="FD206" s="16"/>
      <c r="FE206" s="15"/>
      <c r="FF206" s="16"/>
      <c r="FG206" s="15"/>
      <c r="FH206" s="16"/>
      <c r="FI206" s="20">
        <f t="shared" si="28"/>
        <v>57080</v>
      </c>
      <c r="FJ206" s="20">
        <f t="shared" si="29"/>
        <v>31500</v>
      </c>
      <c r="FK206" s="21">
        <f t="shared" si="30"/>
        <v>25580</v>
      </c>
      <c r="FL206" s="1" t="str">
        <f t="shared" si="33"/>
        <v/>
      </c>
    </row>
    <row r="207" spans="1:168" ht="25.5" customHeight="1">
      <c r="A207" s="239">
        <v>2200199</v>
      </c>
      <c r="B207" s="35" t="s">
        <v>900</v>
      </c>
      <c r="C207" s="239" t="s">
        <v>901</v>
      </c>
      <c r="D207" s="9" t="s">
        <v>1414</v>
      </c>
      <c r="E207" s="9" t="s">
        <v>1411</v>
      </c>
      <c r="F207" s="83" t="s">
        <v>902</v>
      </c>
      <c r="G207" s="143"/>
      <c r="H207" s="84"/>
      <c r="I207" s="318"/>
      <c r="J207" s="84"/>
      <c r="K207" s="62">
        <v>6600</v>
      </c>
      <c r="L207" s="84" t="s">
        <v>1564</v>
      </c>
      <c r="M207" s="246">
        <f t="shared" si="26"/>
        <v>57080</v>
      </c>
      <c r="N207" s="14">
        <f t="shared" si="31"/>
        <v>0</v>
      </c>
      <c r="O207" s="15">
        <v>1500</v>
      </c>
      <c r="P207" s="15">
        <v>1000</v>
      </c>
      <c r="Q207" s="15">
        <v>5000</v>
      </c>
      <c r="R207" s="15">
        <v>8000</v>
      </c>
      <c r="S207" s="182"/>
      <c r="T207" s="16">
        <v>1500</v>
      </c>
      <c r="U207" s="16">
        <v>1000</v>
      </c>
      <c r="V207" s="16">
        <v>5000</v>
      </c>
      <c r="W207" s="16">
        <v>0</v>
      </c>
      <c r="X207" s="182"/>
      <c r="Y207" s="16">
        <f>IF(($CB207-SUM($T207:X207))&gt;=$K207*0.7,$K207*0.7,($CB207-SUM($T207:X207)))</f>
        <v>4620</v>
      </c>
      <c r="Z207" s="16">
        <f>IF(($CB207-SUM($T207:Y207))&gt;=$K207*0.7,$K207*0.7,($CB207-SUM($T207:Y207)))</f>
        <v>4620</v>
      </c>
      <c r="AA207" s="16">
        <f>IF(($CB207-SUM($T207:Z207))&gt;=$K207*0.7,$K207*0.7,($CB207-SUM($T207:Z207)))</f>
        <v>4620</v>
      </c>
      <c r="AB207" s="16">
        <f>IF(($CB207-SUM($T207:AA207))&gt;=$K207*0.7,$K207*0.7,($CB207-SUM($T207:AA207)))</f>
        <v>4620</v>
      </c>
      <c r="AC207" s="16">
        <f>IF(($CB207-SUM($T207:AB207))&gt;=$K207*0.7,$K207*0.7,($CB207-SUM($T207:AB207)))</f>
        <v>4620</v>
      </c>
      <c r="AD207" s="16">
        <f>IF(($CB207-SUM($T207:AC207))&gt;=$K207*0.7,$K207*0.7,($CB207-SUM($T207:AC207)))</f>
        <v>4620</v>
      </c>
      <c r="AE207" s="16">
        <f>IF(($CB207-SUM($T207:AD207))&gt;=$K207*0.7,$K207*0.7,($CB207-SUM($T207:AD207)))</f>
        <v>4620</v>
      </c>
      <c r="AF207" s="16">
        <f>IF(($CB207-SUM($T207:AE207))&gt;=$K207*0.7,$K207*0.7,($CB207-SUM($T207:AE207)))</f>
        <v>4620</v>
      </c>
      <c r="AG207" s="16">
        <f>IF(($CB207-SUM($T207:AF207))&gt;=$K207*0.7,$K207*0.7,($CB207-SUM($T207:AF207)))</f>
        <v>4620</v>
      </c>
      <c r="AH207" s="16">
        <f>IF(($CB207-SUM($T207:AG207))&gt;=$K207*0.7,$K207*0.7,($CB207-SUM($T207:AG207)))</f>
        <v>4620</v>
      </c>
      <c r="AI207" s="16">
        <f>IF(($CB207-SUM($T207:AH207))&gt;=$K207*0.7,$K207*0.7,($CB207-SUM($T207:AH207)))</f>
        <v>3380</v>
      </c>
      <c r="AJ207" s="16">
        <f>IF(($CB207-SUM($T207:AI207))&gt;=$K207*0.7,$K207*0.7,($CB207-SUM($T207:AI207)))</f>
        <v>0</v>
      </c>
      <c r="AK207" s="16">
        <f>IF(($CB207-SUM($T207:AJ207))&gt;=$K207*0.7,$K207*0.7,($CB207-SUM($T207:AJ207)))</f>
        <v>0</v>
      </c>
      <c r="AL207" s="16">
        <f>IF(($CB207-SUM($T207:AK207))&gt;=$K207*0.7,$K207*0.7,($CB207-SUM($T207:AK207)))</f>
        <v>0</v>
      </c>
      <c r="AM207" s="16">
        <f>IF(($CB207-SUM($T207:AL207))&gt;=$K207*0.7,$K207*0.7,($CB207-SUM($T207:AL207)))</f>
        <v>0</v>
      </c>
      <c r="AN207" s="16">
        <f>IF(($CB207-SUM($T207:AM207))&gt;=$K207*0.7,$K207*0.7,($CB207-SUM($T207:AM207)))</f>
        <v>0</v>
      </c>
      <c r="AO207" s="16">
        <f>IF(($CB207-SUM($T207:AN207))&gt;=$K207*0.7,$K207*0.7,($CB207-SUM($T207:AN207)))</f>
        <v>0</v>
      </c>
      <c r="AP207" s="16">
        <f>IF(($CB207-SUM($T207:AO207))&gt;=$K207*0.7,$K207*0.7,($CB207-SUM($T207:AO207)))</f>
        <v>0</v>
      </c>
      <c r="AQ207" s="16">
        <f>IF(($CB207-SUM($T207:AP207))&gt;=$K207*0.7,$K207*0.7,($CB207-SUM($T207:AP207)))</f>
        <v>0</v>
      </c>
      <c r="AR207" s="16">
        <f>IF(($CB207-SUM($T207:AQ207))&gt;=$K207*0.7,$K207*0.7,($CB207-SUM($T207:AQ207)))</f>
        <v>0</v>
      </c>
      <c r="AS207" s="16">
        <f>IF(($CB207-SUM($T207:AR207))&gt;=$K207*0.7,$K207*0.7,($CB207-SUM($T207:AR207)))</f>
        <v>0</v>
      </c>
      <c r="AT207" s="16">
        <f>IF(($CB207-SUM($T207:AS207))&gt;=$K207*0.7,$K207*0.7,($CB207-SUM($T207:AS207)))</f>
        <v>0</v>
      </c>
      <c r="AU207" s="16">
        <f>IF(($CB207-SUM($T207:AT207))&gt;=$K207*0.7,$K207*0.7,($CB207-SUM($T207:AT207)))</f>
        <v>0</v>
      </c>
      <c r="AV207" s="16">
        <f>IF(($CB207-SUM($T207:AU207))&gt;=$K207*0.7,$K207*0.7,($CB207-SUM($T207:AU207)))</f>
        <v>0</v>
      </c>
      <c r="AW207" s="182">
        <f t="shared" si="27"/>
        <v>57080</v>
      </c>
      <c r="AX207" s="182">
        <f>IF(LinkRpt!B$4=LinkRpt!B$2,VLOOKUP(LinkRpt!$A203,Rpt,LinkRpt!B$2+1),"")</f>
        <v>57080</v>
      </c>
      <c r="AY207" s="182">
        <f>IF(LinkRpt!C$4=LinkRpt!C$2,VLOOKUP(LinkRpt!$A203,Rpt,LinkRpt!C$2+1),"")</f>
        <v>0</v>
      </c>
      <c r="AZ207" s="182">
        <f>IF(LinkRpt!D$4=LinkRpt!D$2,VLOOKUP(LinkRpt!$A203,Rpt,LinkRpt!D$2+1),"")</f>
        <v>0</v>
      </c>
      <c r="BA207" s="182" t="str">
        <f>IF(LinkRpt!E$4=LinkRpt!E$2,VLOOKUP(LinkRpt!$A203,Rpt,LinkRpt!E$2+1),"")</f>
        <v/>
      </c>
      <c r="BB207" s="182">
        <f>IF(LinkRpt!F$4=LinkRpt!F$2,VLOOKUP(LinkRpt!$A203,Rpt,LinkRpt!F$2+1),"")</f>
        <v>0</v>
      </c>
      <c r="BC207" s="182">
        <f>IF(LinkRpt!G$4=LinkRpt!G$2,VLOOKUP(LinkRpt!$A203,Rpt,LinkRpt!G$2+1),"")</f>
        <v>0</v>
      </c>
      <c r="BD207" s="182">
        <f>IF(LinkRpt!H$4=LinkRpt!H$2,VLOOKUP(LinkRpt!$A203,Rpt,LinkRpt!H$2+1),"")</f>
        <v>0</v>
      </c>
      <c r="BE207" s="182" t="str">
        <f>IF(LinkRpt!I$4=LinkRpt!I$2,VLOOKUP(LinkRpt!$A203,Rpt,LinkRpt!I$2+1),"")</f>
        <v/>
      </c>
      <c r="BF207" s="182" t="str">
        <f>IF(LinkRpt!J$4=LinkRpt!J$2,VLOOKUP(LinkRpt!$A203,Rpt,LinkRpt!J$2+1),"")</f>
        <v/>
      </c>
      <c r="BG207" s="182" t="str">
        <f>IF(LinkRpt!K$4=LinkRpt!K$2,VLOOKUP(LinkRpt!$A203,Rpt,LinkRpt!K$2+1),"")</f>
        <v/>
      </c>
      <c r="BH207" s="182" t="str">
        <f>IF(LinkRpt!L$4=LinkRpt!L$2,VLOOKUP(LinkRpt!$A203,Rpt,LinkRpt!L$2+1),"")</f>
        <v/>
      </c>
      <c r="BI207" s="182" t="str">
        <f>IF(LinkRpt!M$4=LinkRpt!M$2,VLOOKUP(LinkRpt!$A203,Rpt,LinkRpt!M$2+1),"")</f>
        <v/>
      </c>
      <c r="BJ207" s="182" t="str">
        <f>IF(LinkRpt!N$4=LinkRpt!N$2,VLOOKUP(LinkRpt!$A203,Rpt,LinkRpt!N$2+1),"")</f>
        <v/>
      </c>
      <c r="BK207" s="182" t="str">
        <f>IF(LinkRpt!O$4=LinkRpt!O$2,VLOOKUP(LinkRpt!$A203,Rpt,LinkRpt!O$2+1),"")</f>
        <v/>
      </c>
      <c r="BL207" s="182" t="str">
        <f>IF(LinkRpt!P$4=LinkRpt!P$2,VLOOKUP(LinkRpt!$A203,Rpt,LinkRpt!P$2+1),"")</f>
        <v/>
      </c>
      <c r="BM207" s="182" t="str">
        <f>IF(LinkRpt!Q$4=LinkRpt!Q$2,VLOOKUP(LinkRpt!$A203,Rpt,LinkRpt!Q$2+1),"")</f>
        <v/>
      </c>
      <c r="BN207" s="182" t="str">
        <f>IF(LinkRpt!R$4=LinkRpt!R$2,VLOOKUP(LinkRpt!$A203,Rpt,LinkRpt!R$2+1),"")</f>
        <v/>
      </c>
      <c r="BO207" s="182" t="str">
        <f>IF(LinkRpt!S$4=LinkRpt!S$2,VLOOKUP(LinkRpt!$A203,Rpt,LinkRpt!S$2+1),"")</f>
        <v/>
      </c>
      <c r="BP207" s="182" t="str">
        <f>IF(LinkRpt!T$4=LinkRpt!T$2,VLOOKUP(LinkRpt!$A203,Rpt,LinkRpt!T$2+1),"")</f>
        <v/>
      </c>
      <c r="BQ207" s="182" t="str">
        <f>IF(LinkRpt!U$4=LinkRpt!U$2,VLOOKUP(LinkRpt!$A203,Rpt,LinkRpt!U$2+1),"")</f>
        <v/>
      </c>
      <c r="BR207" s="182" t="str">
        <f>IF(LinkRpt!V$4=LinkRpt!V$2,VLOOKUP(LinkRpt!$A203,Rpt,LinkRpt!V$2+1),"")</f>
        <v/>
      </c>
      <c r="BS207" s="182" t="str">
        <f>IF(LinkRpt!W$4=LinkRpt!W$2,VLOOKUP(LinkRpt!$A203,Rpt,LinkRpt!W$2+1),"")</f>
        <v/>
      </c>
      <c r="BT207" s="182" t="str">
        <f>IF(LinkRpt!X$4=LinkRpt!X$2,VLOOKUP(LinkRpt!$A203,Rpt,LinkRpt!X$2+1),"")</f>
        <v/>
      </c>
      <c r="BU207" s="182" t="str">
        <f>IF(LinkRpt!Y$4=LinkRpt!Y$2,VLOOKUP(LinkRpt!$A203,Rpt,LinkRpt!Y$2+1),"")</f>
        <v/>
      </c>
      <c r="BV207" s="182" t="str">
        <f>IF(LinkRpt!Z$4=LinkRpt!Z$2,VLOOKUP(LinkRpt!$A203,Rpt,LinkRpt!Z$2+1),"")</f>
        <v/>
      </c>
      <c r="BW207" s="182" t="str">
        <f>IF(LinkRpt!AA$4=LinkRpt!AA$2,VLOOKUP(LinkRpt!$A203,Rpt,LinkRpt!AA$2+1),"")</f>
        <v/>
      </c>
      <c r="BX207" s="182" t="str">
        <f>IF(LinkRpt!AB$4=LinkRpt!AB$2,VLOOKUP(LinkRpt!$A203,Rpt,LinkRpt!AB$2+1),"")</f>
        <v/>
      </c>
      <c r="BY207" s="182" t="str">
        <f>IF(LinkRpt!AC$4=LinkRpt!AC$2,VLOOKUP(LinkRpt!$A203,Rpt,LinkRpt!AC$2+1),"")</f>
        <v/>
      </c>
      <c r="BZ207" s="182" t="str">
        <f>IF(LinkRpt!AD$4=LinkRpt!AD$2,VLOOKUP(LinkRpt!$A203,Rpt,LinkRpt!AD$2+1),"")</f>
        <v/>
      </c>
      <c r="CA207" s="182" t="str">
        <f>IF(LinkRpt!AE$4=LinkRpt!AE$2,VLOOKUP(LinkRpt!$A203,Rpt,LinkRpt!AE$2+1),"")</f>
        <v/>
      </c>
      <c r="CB207" s="182">
        <f t="shared" si="32"/>
        <v>57080</v>
      </c>
      <c r="CC207" s="15">
        <v>1500</v>
      </c>
      <c r="CD207" s="16">
        <v>1500</v>
      </c>
      <c r="CE207" s="15">
        <v>1000</v>
      </c>
      <c r="CF207" s="16">
        <v>1000</v>
      </c>
      <c r="CG207" s="15">
        <v>5000</v>
      </c>
      <c r="CH207" s="16">
        <v>5000</v>
      </c>
      <c r="CI207" s="15">
        <v>8000</v>
      </c>
      <c r="CJ207" s="16">
        <v>0</v>
      </c>
      <c r="CK207" s="15"/>
      <c r="CL207" s="16"/>
      <c r="CM207" s="18">
        <v>4620</v>
      </c>
      <c r="CN207" s="16">
        <v>0</v>
      </c>
      <c r="CO207" s="18">
        <v>4620</v>
      </c>
      <c r="CP207" s="16">
        <v>0</v>
      </c>
      <c r="CQ207" s="18">
        <v>4620</v>
      </c>
      <c r="CR207" s="16">
        <v>21860</v>
      </c>
      <c r="CS207" s="18">
        <v>4620</v>
      </c>
      <c r="CT207" s="16">
        <v>4620</v>
      </c>
      <c r="CU207" s="18">
        <v>4620</v>
      </c>
      <c r="CV207" s="16"/>
      <c r="CW207" s="18">
        <v>4620</v>
      </c>
      <c r="CX207" s="16"/>
      <c r="CY207" s="18">
        <v>4620</v>
      </c>
      <c r="CZ207" s="16"/>
      <c r="DA207" s="18">
        <v>4620</v>
      </c>
      <c r="DB207" s="16"/>
      <c r="DC207" s="18">
        <v>4620</v>
      </c>
      <c r="DD207" s="16">
        <v>23100</v>
      </c>
      <c r="DE207" s="85"/>
      <c r="DF207" s="16"/>
      <c r="DG207" s="85"/>
      <c r="DH207" s="16"/>
      <c r="DI207" s="85"/>
      <c r="DJ207" s="16"/>
      <c r="DK207" s="82"/>
      <c r="DL207" s="85"/>
      <c r="DM207" s="16"/>
      <c r="DN207" s="85"/>
      <c r="DO207" s="16"/>
      <c r="DP207" s="85"/>
      <c r="DQ207" s="16"/>
      <c r="DR207" s="85"/>
      <c r="DS207" s="16"/>
      <c r="DT207" s="85"/>
      <c r="DU207" s="16"/>
      <c r="DV207" s="85"/>
      <c r="DW207" s="16"/>
      <c r="DX207" s="85"/>
      <c r="DY207" s="16"/>
      <c r="DZ207" s="85"/>
      <c r="EA207" s="16"/>
      <c r="EB207" s="85"/>
      <c r="EC207" s="16"/>
      <c r="ED207" s="85"/>
      <c r="EE207" s="16"/>
      <c r="EF207" s="85"/>
      <c r="EG207" s="16"/>
      <c r="EH207" s="17"/>
      <c r="EI207" s="16"/>
      <c r="EJ207" s="19"/>
      <c r="EK207" s="17"/>
      <c r="EL207" s="16"/>
      <c r="EM207" s="17"/>
      <c r="EN207" s="16"/>
      <c r="EO207" s="17"/>
      <c r="EP207" s="16"/>
      <c r="EQ207" s="17"/>
      <c r="ER207" s="16"/>
      <c r="ES207" s="17"/>
      <c r="ET207" s="16"/>
      <c r="EU207" s="17"/>
      <c r="EV207" s="16"/>
      <c r="EW207" s="15"/>
      <c r="EX207" s="16"/>
      <c r="EY207" s="15"/>
      <c r="EZ207" s="16"/>
      <c r="FA207" s="15"/>
      <c r="FB207" s="16"/>
      <c r="FC207" s="15"/>
      <c r="FD207" s="16"/>
      <c r="FE207" s="15"/>
      <c r="FF207" s="16"/>
      <c r="FG207" s="15"/>
      <c r="FH207" s="16"/>
      <c r="FI207" s="20">
        <f t="shared" si="28"/>
        <v>57080</v>
      </c>
      <c r="FJ207" s="20">
        <f t="shared" si="29"/>
        <v>57080</v>
      </c>
      <c r="FK207" s="21">
        <f t="shared" si="30"/>
        <v>0</v>
      </c>
      <c r="FL207" s="1" t="str">
        <f t="shared" si="33"/>
        <v/>
      </c>
    </row>
    <row r="208" spans="1:168" ht="25.5" customHeight="1">
      <c r="A208" s="239">
        <v>2200200</v>
      </c>
      <c r="B208" s="35" t="s">
        <v>903</v>
      </c>
      <c r="C208" s="239" t="s">
        <v>904</v>
      </c>
      <c r="D208" s="9" t="s">
        <v>1414</v>
      </c>
      <c r="E208" s="9" t="s">
        <v>1411</v>
      </c>
      <c r="F208" s="83" t="s">
        <v>905</v>
      </c>
      <c r="G208" s="143"/>
      <c r="H208" s="84"/>
      <c r="I208" s="318"/>
      <c r="J208" s="84"/>
      <c r="K208" s="62">
        <v>6600</v>
      </c>
      <c r="L208" s="84" t="s">
        <v>1564</v>
      </c>
      <c r="M208" s="246">
        <f t="shared" si="26"/>
        <v>57080</v>
      </c>
      <c r="N208" s="14">
        <f t="shared" si="31"/>
        <v>0</v>
      </c>
      <c r="O208" s="15">
        <v>1500</v>
      </c>
      <c r="P208" s="15">
        <v>1000</v>
      </c>
      <c r="Q208" s="15">
        <v>5000</v>
      </c>
      <c r="R208" s="15">
        <v>8000</v>
      </c>
      <c r="S208" s="182"/>
      <c r="T208" s="16">
        <v>1500</v>
      </c>
      <c r="U208" s="16">
        <v>1000</v>
      </c>
      <c r="V208" s="16">
        <v>5000</v>
      </c>
      <c r="W208" s="16">
        <v>0</v>
      </c>
      <c r="X208" s="182"/>
      <c r="Y208" s="16">
        <f>IF(($CB208-SUM($T208:X208))&gt;=$K208*0.7,$K208*0.7,($CB208-SUM($T208:X208)))</f>
        <v>4620</v>
      </c>
      <c r="Z208" s="16">
        <f>IF(($CB208-SUM($T208:Y208))&gt;=$K208*0.7,$K208*0.7,($CB208-SUM($T208:Y208)))</f>
        <v>4620</v>
      </c>
      <c r="AA208" s="16">
        <f>IF(($CB208-SUM($T208:Z208))&gt;=$K208*0.7,$K208*0.7,($CB208-SUM($T208:Z208)))</f>
        <v>4620</v>
      </c>
      <c r="AB208" s="16">
        <f>IF(($CB208-SUM($T208:AA208))&gt;=$K208*0.7,$K208*0.7,($CB208-SUM($T208:AA208)))</f>
        <v>4620</v>
      </c>
      <c r="AC208" s="16">
        <f>IF(($CB208-SUM($T208:AB208))&gt;=$K208*0.7,$K208*0.7,($CB208-SUM($T208:AB208)))</f>
        <v>4620</v>
      </c>
      <c r="AD208" s="16">
        <f>IF(($CB208-SUM($T208:AC208))&gt;=$K208*0.7,$K208*0.7,($CB208-SUM($T208:AC208)))</f>
        <v>4620</v>
      </c>
      <c r="AE208" s="16">
        <f>IF(($CB208-SUM($T208:AD208))&gt;=$K208*0.7,$K208*0.7,($CB208-SUM($T208:AD208)))</f>
        <v>4620</v>
      </c>
      <c r="AF208" s="16">
        <f>IF(($CB208-SUM($T208:AE208))&gt;=$K208*0.7,$K208*0.7,($CB208-SUM($T208:AE208)))</f>
        <v>4620</v>
      </c>
      <c r="AG208" s="16">
        <f>IF(($CB208-SUM($T208:AF208))&gt;=$K208*0.7,$K208*0.7,($CB208-SUM($T208:AF208)))</f>
        <v>4620</v>
      </c>
      <c r="AH208" s="16">
        <f>IF(($CB208-SUM($T208:AG208))&gt;=$K208*0.7,$K208*0.7,($CB208-SUM($T208:AG208)))</f>
        <v>4620</v>
      </c>
      <c r="AI208" s="16">
        <f>IF(($CB208-SUM($T208:AH208))&gt;=$K208*0.7,$K208*0.7,($CB208-SUM($T208:AH208)))</f>
        <v>3380</v>
      </c>
      <c r="AJ208" s="16">
        <f>IF(($CB208-SUM($T208:AI208))&gt;=$K208*0.7,$K208*0.7,($CB208-SUM($T208:AI208)))</f>
        <v>0</v>
      </c>
      <c r="AK208" s="16">
        <f>IF(($CB208-SUM($T208:AJ208))&gt;=$K208*0.7,$K208*0.7,($CB208-SUM($T208:AJ208)))</f>
        <v>0</v>
      </c>
      <c r="AL208" s="16">
        <f>IF(($CB208-SUM($T208:AK208))&gt;=$K208*0.7,$K208*0.7,($CB208-SUM($T208:AK208)))</f>
        <v>0</v>
      </c>
      <c r="AM208" s="16">
        <f>IF(($CB208-SUM($T208:AL208))&gt;=$K208*0.7,$K208*0.7,($CB208-SUM($T208:AL208)))</f>
        <v>0</v>
      </c>
      <c r="AN208" s="16">
        <f>IF(($CB208-SUM($T208:AM208))&gt;=$K208*0.7,$K208*0.7,($CB208-SUM($T208:AM208)))</f>
        <v>0</v>
      </c>
      <c r="AO208" s="16">
        <f>IF(($CB208-SUM($T208:AN208))&gt;=$K208*0.7,$K208*0.7,($CB208-SUM($T208:AN208)))</f>
        <v>0</v>
      </c>
      <c r="AP208" s="16">
        <f>IF(($CB208-SUM($T208:AO208))&gt;=$K208*0.7,$K208*0.7,($CB208-SUM($T208:AO208)))</f>
        <v>0</v>
      </c>
      <c r="AQ208" s="16">
        <f>IF(($CB208-SUM($T208:AP208))&gt;=$K208*0.7,$K208*0.7,($CB208-SUM($T208:AP208)))</f>
        <v>0</v>
      </c>
      <c r="AR208" s="16">
        <f>IF(($CB208-SUM($T208:AQ208))&gt;=$K208*0.7,$K208*0.7,($CB208-SUM($T208:AQ208)))</f>
        <v>0</v>
      </c>
      <c r="AS208" s="16">
        <f>IF(($CB208-SUM($T208:AR208))&gt;=$K208*0.7,$K208*0.7,($CB208-SUM($T208:AR208)))</f>
        <v>0</v>
      </c>
      <c r="AT208" s="16">
        <f>IF(($CB208-SUM($T208:AS208))&gt;=$K208*0.7,$K208*0.7,($CB208-SUM($T208:AS208)))</f>
        <v>0</v>
      </c>
      <c r="AU208" s="16">
        <f>IF(($CB208-SUM($T208:AT208))&gt;=$K208*0.7,$K208*0.7,($CB208-SUM($T208:AT208)))</f>
        <v>0</v>
      </c>
      <c r="AV208" s="16">
        <f>IF(($CB208-SUM($T208:AU208))&gt;=$K208*0.7,$K208*0.7,($CB208-SUM($T208:AU208)))</f>
        <v>0</v>
      </c>
      <c r="AW208" s="182">
        <f t="shared" si="27"/>
        <v>57080</v>
      </c>
      <c r="AX208" s="182">
        <f>IF(LinkRpt!B$4=LinkRpt!B$2,VLOOKUP(LinkRpt!$A204,Rpt,LinkRpt!B$2+1),"")</f>
        <v>57080</v>
      </c>
      <c r="AY208" s="182">
        <f>IF(LinkRpt!C$4=LinkRpt!C$2,VLOOKUP(LinkRpt!$A204,Rpt,LinkRpt!C$2+1),"")</f>
        <v>0</v>
      </c>
      <c r="AZ208" s="182">
        <f>IF(LinkRpt!D$4=LinkRpt!D$2,VLOOKUP(LinkRpt!$A204,Rpt,LinkRpt!D$2+1),"")</f>
        <v>0</v>
      </c>
      <c r="BA208" s="182" t="str">
        <f>IF(LinkRpt!E$4=LinkRpt!E$2,VLOOKUP(LinkRpt!$A204,Rpt,LinkRpt!E$2+1),"")</f>
        <v/>
      </c>
      <c r="BB208" s="182">
        <f>IF(LinkRpt!F$4=LinkRpt!F$2,VLOOKUP(LinkRpt!$A204,Rpt,LinkRpt!F$2+1),"")</f>
        <v>0</v>
      </c>
      <c r="BC208" s="182">
        <f>IF(LinkRpt!G$4=LinkRpt!G$2,VLOOKUP(LinkRpt!$A204,Rpt,LinkRpt!G$2+1),"")</f>
        <v>0</v>
      </c>
      <c r="BD208" s="182">
        <f>IF(LinkRpt!H$4=LinkRpt!H$2,VLOOKUP(LinkRpt!$A204,Rpt,LinkRpt!H$2+1),"")</f>
        <v>0</v>
      </c>
      <c r="BE208" s="182" t="str">
        <f>IF(LinkRpt!I$4=LinkRpt!I$2,VLOOKUP(LinkRpt!$A204,Rpt,LinkRpt!I$2+1),"")</f>
        <v/>
      </c>
      <c r="BF208" s="182" t="str">
        <f>IF(LinkRpt!J$4=LinkRpt!J$2,VLOOKUP(LinkRpt!$A204,Rpt,LinkRpt!J$2+1),"")</f>
        <v/>
      </c>
      <c r="BG208" s="182" t="str">
        <f>IF(LinkRpt!K$4=LinkRpt!K$2,VLOOKUP(LinkRpt!$A204,Rpt,LinkRpt!K$2+1),"")</f>
        <v/>
      </c>
      <c r="BH208" s="182" t="str">
        <f>IF(LinkRpt!L$4=LinkRpt!L$2,VLOOKUP(LinkRpt!$A204,Rpt,LinkRpt!L$2+1),"")</f>
        <v/>
      </c>
      <c r="BI208" s="182" t="str">
        <f>IF(LinkRpt!M$4=LinkRpt!M$2,VLOOKUP(LinkRpt!$A204,Rpt,LinkRpt!M$2+1),"")</f>
        <v/>
      </c>
      <c r="BJ208" s="182" t="str">
        <f>IF(LinkRpt!N$4=LinkRpt!N$2,VLOOKUP(LinkRpt!$A204,Rpt,LinkRpt!N$2+1),"")</f>
        <v/>
      </c>
      <c r="BK208" s="182" t="str">
        <f>IF(LinkRpt!O$4=LinkRpt!O$2,VLOOKUP(LinkRpt!$A204,Rpt,LinkRpt!O$2+1),"")</f>
        <v/>
      </c>
      <c r="BL208" s="182" t="str">
        <f>IF(LinkRpt!P$4=LinkRpt!P$2,VLOOKUP(LinkRpt!$A204,Rpt,LinkRpt!P$2+1),"")</f>
        <v/>
      </c>
      <c r="BM208" s="182" t="str">
        <f>IF(LinkRpt!Q$4=LinkRpt!Q$2,VLOOKUP(LinkRpt!$A204,Rpt,LinkRpt!Q$2+1),"")</f>
        <v/>
      </c>
      <c r="BN208" s="182" t="str">
        <f>IF(LinkRpt!R$4=LinkRpt!R$2,VLOOKUP(LinkRpt!$A204,Rpt,LinkRpt!R$2+1),"")</f>
        <v/>
      </c>
      <c r="BO208" s="182" t="str">
        <f>IF(LinkRpt!S$4=LinkRpt!S$2,VLOOKUP(LinkRpt!$A204,Rpt,LinkRpt!S$2+1),"")</f>
        <v/>
      </c>
      <c r="BP208" s="182" t="str">
        <f>IF(LinkRpt!T$4=LinkRpt!T$2,VLOOKUP(LinkRpt!$A204,Rpt,LinkRpt!T$2+1),"")</f>
        <v/>
      </c>
      <c r="BQ208" s="182" t="str">
        <f>IF(LinkRpt!U$4=LinkRpt!U$2,VLOOKUP(LinkRpt!$A204,Rpt,LinkRpt!U$2+1),"")</f>
        <v/>
      </c>
      <c r="BR208" s="182" t="str">
        <f>IF(LinkRpt!V$4=LinkRpt!V$2,VLOOKUP(LinkRpt!$A204,Rpt,LinkRpt!V$2+1),"")</f>
        <v/>
      </c>
      <c r="BS208" s="182" t="str">
        <f>IF(LinkRpt!W$4=LinkRpt!W$2,VLOOKUP(LinkRpt!$A204,Rpt,LinkRpt!W$2+1),"")</f>
        <v/>
      </c>
      <c r="BT208" s="182" t="str">
        <f>IF(LinkRpt!X$4=LinkRpt!X$2,VLOOKUP(LinkRpt!$A204,Rpt,LinkRpt!X$2+1),"")</f>
        <v/>
      </c>
      <c r="BU208" s="182" t="str">
        <f>IF(LinkRpt!Y$4=LinkRpt!Y$2,VLOOKUP(LinkRpt!$A204,Rpt,LinkRpt!Y$2+1),"")</f>
        <v/>
      </c>
      <c r="BV208" s="182" t="str">
        <f>IF(LinkRpt!Z$4=LinkRpt!Z$2,VLOOKUP(LinkRpt!$A204,Rpt,LinkRpt!Z$2+1),"")</f>
        <v/>
      </c>
      <c r="BW208" s="182" t="str">
        <f>IF(LinkRpt!AA$4=LinkRpt!AA$2,VLOOKUP(LinkRpt!$A204,Rpt,LinkRpt!AA$2+1),"")</f>
        <v/>
      </c>
      <c r="BX208" s="182" t="str">
        <f>IF(LinkRpt!AB$4=LinkRpt!AB$2,VLOOKUP(LinkRpt!$A204,Rpt,LinkRpt!AB$2+1),"")</f>
        <v/>
      </c>
      <c r="BY208" s="182" t="str">
        <f>IF(LinkRpt!AC$4=LinkRpt!AC$2,VLOOKUP(LinkRpt!$A204,Rpt,LinkRpt!AC$2+1),"")</f>
        <v/>
      </c>
      <c r="BZ208" s="182" t="str">
        <f>IF(LinkRpt!AD$4=LinkRpt!AD$2,VLOOKUP(LinkRpt!$A204,Rpt,LinkRpt!AD$2+1),"")</f>
        <v/>
      </c>
      <c r="CA208" s="182" t="str">
        <f>IF(LinkRpt!AE$4=LinkRpt!AE$2,VLOOKUP(LinkRpt!$A204,Rpt,LinkRpt!AE$2+1),"")</f>
        <v/>
      </c>
      <c r="CB208" s="182">
        <f t="shared" si="32"/>
        <v>57080</v>
      </c>
      <c r="CC208" s="15">
        <v>1500</v>
      </c>
      <c r="CD208" s="16">
        <v>1500</v>
      </c>
      <c r="CE208" s="15">
        <v>1000</v>
      </c>
      <c r="CF208" s="16">
        <v>1000</v>
      </c>
      <c r="CG208" s="15">
        <v>5000</v>
      </c>
      <c r="CH208" s="16">
        <v>5000</v>
      </c>
      <c r="CI208" s="15">
        <v>8000</v>
      </c>
      <c r="CJ208" s="16">
        <v>0</v>
      </c>
      <c r="CK208" s="15"/>
      <c r="CL208" s="16"/>
      <c r="CM208" s="18">
        <v>4620</v>
      </c>
      <c r="CN208" s="16">
        <v>0</v>
      </c>
      <c r="CO208" s="18">
        <v>4620</v>
      </c>
      <c r="CP208" s="16">
        <v>0</v>
      </c>
      <c r="CQ208" s="18">
        <v>4620</v>
      </c>
      <c r="CR208" s="16">
        <v>0</v>
      </c>
      <c r="CS208" s="18">
        <v>4620</v>
      </c>
      <c r="CT208" s="16">
        <v>26480</v>
      </c>
      <c r="CU208" s="18">
        <v>4620</v>
      </c>
      <c r="CV208" s="16"/>
      <c r="CW208" s="18">
        <v>4620</v>
      </c>
      <c r="CX208" s="16"/>
      <c r="CY208" s="18">
        <v>4620</v>
      </c>
      <c r="CZ208" s="16"/>
      <c r="DA208" s="18">
        <v>4620</v>
      </c>
      <c r="DB208" s="16"/>
      <c r="DC208" s="18">
        <v>4620</v>
      </c>
      <c r="DD208" s="16">
        <v>23100</v>
      </c>
      <c r="DE208" s="85"/>
      <c r="DF208" s="16"/>
      <c r="DG208" s="85"/>
      <c r="DH208" s="16"/>
      <c r="DI208" s="85"/>
      <c r="DJ208" s="16"/>
      <c r="DK208" s="82"/>
      <c r="DL208" s="85"/>
      <c r="DM208" s="16"/>
      <c r="DN208" s="85"/>
      <c r="DO208" s="16"/>
      <c r="DP208" s="85"/>
      <c r="DQ208" s="16"/>
      <c r="DR208" s="85"/>
      <c r="DS208" s="16"/>
      <c r="DT208" s="85"/>
      <c r="DU208" s="16"/>
      <c r="DV208" s="85"/>
      <c r="DW208" s="16"/>
      <c r="DX208" s="85"/>
      <c r="DY208" s="16"/>
      <c r="DZ208" s="85"/>
      <c r="EA208" s="16"/>
      <c r="EB208" s="85"/>
      <c r="EC208" s="16"/>
      <c r="ED208" s="85"/>
      <c r="EE208" s="16"/>
      <c r="EF208" s="85"/>
      <c r="EG208" s="16"/>
      <c r="EH208" s="17"/>
      <c r="EI208" s="16"/>
      <c r="EJ208" s="19"/>
      <c r="EK208" s="17"/>
      <c r="EL208" s="16"/>
      <c r="EM208" s="17"/>
      <c r="EN208" s="16"/>
      <c r="EO208" s="17"/>
      <c r="EP208" s="16"/>
      <c r="EQ208" s="17"/>
      <c r="ER208" s="16"/>
      <c r="ES208" s="17"/>
      <c r="ET208" s="16"/>
      <c r="EU208" s="17"/>
      <c r="EV208" s="16"/>
      <c r="EW208" s="15"/>
      <c r="EX208" s="16"/>
      <c r="EY208" s="15"/>
      <c r="EZ208" s="16"/>
      <c r="FA208" s="15"/>
      <c r="FB208" s="16"/>
      <c r="FC208" s="15"/>
      <c r="FD208" s="16"/>
      <c r="FE208" s="15"/>
      <c r="FF208" s="16"/>
      <c r="FG208" s="15"/>
      <c r="FH208" s="16"/>
      <c r="FI208" s="20">
        <f t="shared" si="28"/>
        <v>57080</v>
      </c>
      <c r="FJ208" s="20">
        <f t="shared" si="29"/>
        <v>57080</v>
      </c>
      <c r="FK208" s="21">
        <f t="shared" si="30"/>
        <v>0</v>
      </c>
      <c r="FL208" s="1" t="str">
        <f t="shared" si="33"/>
        <v/>
      </c>
    </row>
    <row r="209" spans="1:168" ht="25.5" customHeight="1">
      <c r="A209" s="239">
        <v>2200201</v>
      </c>
      <c r="B209" s="35" t="s">
        <v>294</v>
      </c>
      <c r="C209" s="239" t="s">
        <v>295</v>
      </c>
      <c r="D209" s="9" t="s">
        <v>1414</v>
      </c>
      <c r="E209" s="9" t="s">
        <v>1412</v>
      </c>
      <c r="F209" s="10" t="s">
        <v>296</v>
      </c>
      <c r="G209" s="22"/>
      <c r="H209" s="24"/>
      <c r="I209" s="318"/>
      <c r="J209" s="24"/>
      <c r="K209" s="12">
        <v>6600</v>
      </c>
      <c r="L209" s="24" t="s">
        <v>1564</v>
      </c>
      <c r="M209" s="246">
        <f t="shared" si="26"/>
        <v>57080</v>
      </c>
      <c r="N209" s="14">
        <f t="shared" si="31"/>
        <v>39580</v>
      </c>
      <c r="O209" s="15">
        <v>1500</v>
      </c>
      <c r="P209" s="15">
        <v>1000</v>
      </c>
      <c r="Q209" s="15">
        <v>5000</v>
      </c>
      <c r="R209" s="15">
        <v>8000</v>
      </c>
      <c r="S209" s="182"/>
      <c r="T209" s="16">
        <v>1500</v>
      </c>
      <c r="U209" s="16">
        <v>1000</v>
      </c>
      <c r="V209" s="16">
        <v>5000</v>
      </c>
      <c r="W209" s="16"/>
      <c r="X209" s="182"/>
      <c r="Y209" s="16">
        <f>IF(($CB209-SUM($T209:X209))&gt;=$K209*0.7,$K209*0.7,($CB209-SUM($T209:X209)))</f>
        <v>4620</v>
      </c>
      <c r="Z209" s="16">
        <f>IF(($CB209-SUM($T209:Y209))&gt;=$K209*0.7,$K209*0.7,($CB209-SUM($T209:Y209)))</f>
        <v>4620</v>
      </c>
      <c r="AA209" s="16">
        <f>IF(($CB209-SUM($T209:Z209))&gt;=$K209*0.7,$K209*0.7,($CB209-SUM($T209:Z209)))</f>
        <v>760</v>
      </c>
      <c r="AB209" s="16">
        <f>IF(($CB209-SUM($T209:AA209))&gt;=$K209*0.7,$K209*0.7,($CB209-SUM($T209:AA209)))</f>
        <v>0</v>
      </c>
      <c r="AC209" s="16">
        <f>IF(($CB209-SUM($T209:AB209))&gt;=$K209*0.7,$K209*0.7,($CB209-SUM($T209:AB209)))</f>
        <v>0</v>
      </c>
      <c r="AD209" s="16">
        <f>IF(($CB209-SUM($T209:AC209))&gt;=$K209*0.7,$K209*0.7,($CB209-SUM($T209:AC209)))</f>
        <v>0</v>
      </c>
      <c r="AE209" s="16">
        <f>IF(($CB209-SUM($T209:AD209))&gt;=$K209*0.7,$K209*0.7,($CB209-SUM($T209:AD209)))</f>
        <v>0</v>
      </c>
      <c r="AF209" s="16">
        <f>IF(($CB209-SUM($T209:AE209))&gt;=$K209*0.7,$K209*0.7,($CB209-SUM($T209:AE209)))</f>
        <v>0</v>
      </c>
      <c r="AG209" s="16">
        <f>IF(($CB209-SUM($T209:AF209))&gt;=$K209*0.7,$K209*0.7,($CB209-SUM($T209:AF209)))</f>
        <v>0</v>
      </c>
      <c r="AH209" s="16">
        <f>IF(($CB209-SUM($T209:AG209))&gt;=$K209*0.7,$K209*0.7,($CB209-SUM($T209:AG209)))</f>
        <v>0</v>
      </c>
      <c r="AI209" s="16">
        <f>IF(($CB209-SUM($T209:AH209))&gt;=$K209*0.7,$K209*0.7,($CB209-SUM($T209:AH209)))</f>
        <v>0</v>
      </c>
      <c r="AJ209" s="16">
        <f>IF(($CB209-SUM($T209:AI209))&gt;=$K209*0.7,$K209*0.7,($CB209-SUM($T209:AI209)))</f>
        <v>0</v>
      </c>
      <c r="AK209" s="16">
        <f>IF(($CB209-SUM($T209:AJ209))&gt;=$K209*0.7,$K209*0.7,($CB209-SUM($T209:AJ209)))</f>
        <v>0</v>
      </c>
      <c r="AL209" s="16">
        <f>IF(($CB209-SUM($T209:AK209))&gt;=$K209*0.7,$K209*0.7,($CB209-SUM($T209:AK209)))</f>
        <v>0</v>
      </c>
      <c r="AM209" s="16">
        <f>IF(($CB209-SUM($T209:AL209))&gt;=$K209*0.7,$K209*0.7,($CB209-SUM($T209:AL209)))</f>
        <v>0</v>
      </c>
      <c r="AN209" s="16">
        <f>IF(($CB209-SUM($T209:AM209))&gt;=$K209*0.7,$K209*0.7,($CB209-SUM($T209:AM209)))</f>
        <v>0</v>
      </c>
      <c r="AO209" s="16">
        <f>IF(($CB209-SUM($T209:AN209))&gt;=$K209*0.7,$K209*0.7,($CB209-SUM($T209:AN209)))</f>
        <v>0</v>
      </c>
      <c r="AP209" s="16">
        <f>IF(($CB209-SUM($T209:AO209))&gt;=$K209*0.7,$K209*0.7,($CB209-SUM($T209:AO209)))</f>
        <v>0</v>
      </c>
      <c r="AQ209" s="16">
        <f>IF(($CB209-SUM($T209:AP209))&gt;=$K209*0.7,$K209*0.7,($CB209-SUM($T209:AP209)))</f>
        <v>0</v>
      </c>
      <c r="AR209" s="16">
        <f>IF(($CB209-SUM($T209:AQ209))&gt;=$K209*0.7,$K209*0.7,($CB209-SUM($T209:AQ209)))</f>
        <v>0</v>
      </c>
      <c r="AS209" s="16">
        <f>IF(($CB209-SUM($T209:AR209))&gt;=$K209*0.7,$K209*0.7,($CB209-SUM($T209:AR209)))</f>
        <v>0</v>
      </c>
      <c r="AT209" s="16">
        <f>IF(($CB209-SUM($T209:AS209))&gt;=$K209*0.7,$K209*0.7,($CB209-SUM($T209:AS209)))</f>
        <v>0</v>
      </c>
      <c r="AU209" s="16">
        <f>IF(($CB209-SUM($T209:AT209))&gt;=$K209*0.7,$K209*0.7,($CB209-SUM($T209:AT209)))</f>
        <v>0</v>
      </c>
      <c r="AV209" s="16">
        <f>IF(($CB209-SUM($T209:AU209))&gt;=$K209*0.7,$K209*0.7,($CB209-SUM($T209:AU209)))</f>
        <v>0</v>
      </c>
      <c r="AW209" s="182">
        <f t="shared" si="27"/>
        <v>17500</v>
      </c>
      <c r="AX209" s="182">
        <f>IF(LinkRpt!B$4=LinkRpt!B$2,VLOOKUP(LinkRpt!$A205,Rpt,LinkRpt!B$2+1),"")</f>
        <v>17500</v>
      </c>
      <c r="AY209" s="182">
        <f>IF(LinkRpt!C$4=LinkRpt!C$2,VLOOKUP(LinkRpt!$A205,Rpt,LinkRpt!C$2+1),"")</f>
        <v>0</v>
      </c>
      <c r="AZ209" s="182">
        <f>IF(LinkRpt!D$4=LinkRpt!D$2,VLOOKUP(LinkRpt!$A205,Rpt,LinkRpt!D$2+1),"")</f>
        <v>0</v>
      </c>
      <c r="BA209" s="182" t="str">
        <f>IF(LinkRpt!E$4=LinkRpt!E$2,VLOOKUP(LinkRpt!$A205,Rpt,LinkRpt!E$2+1),"")</f>
        <v/>
      </c>
      <c r="BB209" s="182">
        <f>IF(LinkRpt!F$4=LinkRpt!F$2,VLOOKUP(LinkRpt!$A205,Rpt,LinkRpt!F$2+1),"")</f>
        <v>0</v>
      </c>
      <c r="BC209" s="182">
        <f>IF(LinkRpt!G$4=LinkRpt!G$2,VLOOKUP(LinkRpt!$A205,Rpt,LinkRpt!G$2+1),"")</f>
        <v>0</v>
      </c>
      <c r="BD209" s="182">
        <f>IF(LinkRpt!H$4=LinkRpt!H$2,VLOOKUP(LinkRpt!$A205,Rpt,LinkRpt!H$2+1),"")</f>
        <v>0</v>
      </c>
      <c r="BE209" s="182" t="str">
        <f>IF(LinkRpt!I$4=LinkRpt!I$2,VLOOKUP(LinkRpt!$A205,Rpt,LinkRpt!I$2+1),"")</f>
        <v/>
      </c>
      <c r="BF209" s="182" t="str">
        <f>IF(LinkRpt!J$4=LinkRpt!J$2,VLOOKUP(LinkRpt!$A205,Rpt,LinkRpt!J$2+1),"")</f>
        <v/>
      </c>
      <c r="BG209" s="182" t="str">
        <f>IF(LinkRpt!K$4=LinkRpt!K$2,VLOOKUP(LinkRpt!$A205,Rpt,LinkRpt!K$2+1),"")</f>
        <v/>
      </c>
      <c r="BH209" s="182" t="str">
        <f>IF(LinkRpt!L$4=LinkRpt!L$2,VLOOKUP(LinkRpt!$A205,Rpt,LinkRpt!L$2+1),"")</f>
        <v/>
      </c>
      <c r="BI209" s="182" t="str">
        <f>IF(LinkRpt!M$4=LinkRpt!M$2,VLOOKUP(LinkRpt!$A205,Rpt,LinkRpt!M$2+1),"")</f>
        <v/>
      </c>
      <c r="BJ209" s="182" t="str">
        <f>IF(LinkRpt!N$4=LinkRpt!N$2,VLOOKUP(LinkRpt!$A205,Rpt,LinkRpt!N$2+1),"")</f>
        <v/>
      </c>
      <c r="BK209" s="182" t="str">
        <f>IF(LinkRpt!O$4=LinkRpt!O$2,VLOOKUP(LinkRpt!$A205,Rpt,LinkRpt!O$2+1),"")</f>
        <v/>
      </c>
      <c r="BL209" s="182" t="str">
        <f>IF(LinkRpt!P$4=LinkRpt!P$2,VLOOKUP(LinkRpt!$A205,Rpt,LinkRpt!P$2+1),"")</f>
        <v/>
      </c>
      <c r="BM209" s="182" t="str">
        <f>IF(LinkRpt!Q$4=LinkRpt!Q$2,VLOOKUP(LinkRpt!$A205,Rpt,LinkRpt!Q$2+1),"")</f>
        <v/>
      </c>
      <c r="BN209" s="182" t="str">
        <f>IF(LinkRpt!R$4=LinkRpt!R$2,VLOOKUP(LinkRpt!$A205,Rpt,LinkRpt!R$2+1),"")</f>
        <v/>
      </c>
      <c r="BO209" s="182" t="str">
        <f>IF(LinkRpt!S$4=LinkRpt!S$2,VLOOKUP(LinkRpt!$A205,Rpt,LinkRpt!S$2+1),"")</f>
        <v/>
      </c>
      <c r="BP209" s="182" t="str">
        <f>IF(LinkRpt!T$4=LinkRpt!T$2,VLOOKUP(LinkRpt!$A205,Rpt,LinkRpt!T$2+1),"")</f>
        <v/>
      </c>
      <c r="BQ209" s="182" t="str">
        <f>IF(LinkRpt!U$4=LinkRpt!U$2,VLOOKUP(LinkRpt!$A205,Rpt,LinkRpt!U$2+1),"")</f>
        <v/>
      </c>
      <c r="BR209" s="182" t="str">
        <f>IF(LinkRpt!V$4=LinkRpt!V$2,VLOOKUP(LinkRpt!$A205,Rpt,LinkRpt!V$2+1),"")</f>
        <v/>
      </c>
      <c r="BS209" s="182" t="str">
        <f>IF(LinkRpt!W$4=LinkRpt!W$2,VLOOKUP(LinkRpt!$A205,Rpt,LinkRpt!W$2+1),"")</f>
        <v/>
      </c>
      <c r="BT209" s="182" t="str">
        <f>IF(LinkRpt!X$4=LinkRpt!X$2,VLOOKUP(LinkRpt!$A205,Rpt,LinkRpt!X$2+1),"")</f>
        <v/>
      </c>
      <c r="BU209" s="182" t="str">
        <f>IF(LinkRpt!Y$4=LinkRpt!Y$2,VLOOKUP(LinkRpt!$A205,Rpt,LinkRpt!Y$2+1),"")</f>
        <v/>
      </c>
      <c r="BV209" s="182" t="str">
        <f>IF(LinkRpt!Z$4=LinkRpt!Z$2,VLOOKUP(LinkRpt!$A205,Rpt,LinkRpt!Z$2+1),"")</f>
        <v/>
      </c>
      <c r="BW209" s="182" t="str">
        <f>IF(LinkRpt!AA$4=LinkRpt!AA$2,VLOOKUP(LinkRpt!$A205,Rpt,LinkRpt!AA$2+1),"")</f>
        <v/>
      </c>
      <c r="BX209" s="182" t="str">
        <f>IF(LinkRpt!AB$4=LinkRpt!AB$2,VLOOKUP(LinkRpt!$A205,Rpt,LinkRpt!AB$2+1),"")</f>
        <v/>
      </c>
      <c r="BY209" s="182" t="str">
        <f>IF(LinkRpt!AC$4=LinkRpt!AC$2,VLOOKUP(LinkRpt!$A205,Rpt,LinkRpt!AC$2+1),"")</f>
        <v/>
      </c>
      <c r="BZ209" s="182" t="str">
        <f>IF(LinkRpt!AD$4=LinkRpt!AD$2,VLOOKUP(LinkRpt!$A205,Rpt,LinkRpt!AD$2+1),"")</f>
        <v/>
      </c>
      <c r="CA209" s="182" t="str">
        <f>IF(LinkRpt!AE$4=LinkRpt!AE$2,VLOOKUP(LinkRpt!$A205,Rpt,LinkRpt!AE$2+1),"")</f>
        <v/>
      </c>
      <c r="CB209" s="182">
        <f t="shared" si="32"/>
        <v>17500</v>
      </c>
      <c r="CC209" s="15">
        <v>1500</v>
      </c>
      <c r="CD209" s="16">
        <v>1500</v>
      </c>
      <c r="CE209" s="15">
        <v>1000</v>
      </c>
      <c r="CF209" s="16">
        <v>1000</v>
      </c>
      <c r="CG209" s="15">
        <v>5000</v>
      </c>
      <c r="CH209" s="16">
        <v>5000</v>
      </c>
      <c r="CI209" s="15">
        <v>8000</v>
      </c>
      <c r="CJ209" s="16"/>
      <c r="CK209" s="17"/>
      <c r="CL209" s="16"/>
      <c r="CM209" s="15"/>
      <c r="CN209" s="16"/>
      <c r="CO209" s="18">
        <v>4620</v>
      </c>
      <c r="CP209" s="16"/>
      <c r="CQ209" s="18">
        <v>4620</v>
      </c>
      <c r="CR209" s="16"/>
      <c r="CS209" s="18">
        <v>4620</v>
      </c>
      <c r="CT209" s="16"/>
      <c r="CU209" s="18">
        <v>4620</v>
      </c>
      <c r="CV209" s="16"/>
      <c r="CW209" s="18">
        <v>4620</v>
      </c>
      <c r="CX209" s="16">
        <v>5000</v>
      </c>
      <c r="CY209" s="18">
        <v>4620</v>
      </c>
      <c r="CZ209" s="16"/>
      <c r="DA209" s="18">
        <v>4620</v>
      </c>
      <c r="DB209" s="16"/>
      <c r="DC209" s="18">
        <v>4620</v>
      </c>
      <c r="DD209" s="16"/>
      <c r="DE209" s="18">
        <v>4620</v>
      </c>
      <c r="DF209" s="16">
        <v>5000</v>
      </c>
      <c r="DG209" s="17"/>
      <c r="DH209" s="16"/>
      <c r="DI209" s="17"/>
      <c r="DJ209" s="16"/>
      <c r="DK209" s="82"/>
      <c r="DL209" s="85"/>
      <c r="DM209" s="16"/>
      <c r="DN209" s="85"/>
      <c r="DO209" s="16"/>
      <c r="DP209" s="85"/>
      <c r="DQ209" s="16"/>
      <c r="DR209" s="85"/>
      <c r="DS209" s="16"/>
      <c r="DT209" s="85"/>
      <c r="DU209" s="16"/>
      <c r="DV209" s="85"/>
      <c r="DW209" s="16"/>
      <c r="DX209" s="85"/>
      <c r="DY209" s="16"/>
      <c r="DZ209" s="85"/>
      <c r="EA209" s="16"/>
      <c r="EB209" s="85"/>
      <c r="EC209" s="16"/>
      <c r="ED209" s="85"/>
      <c r="EE209" s="16"/>
      <c r="EF209" s="85"/>
      <c r="EG209" s="16"/>
      <c r="EH209" s="17"/>
      <c r="EI209" s="16"/>
      <c r="EJ209" s="19"/>
      <c r="EK209" s="17"/>
      <c r="EL209" s="16"/>
      <c r="EM209" s="17"/>
      <c r="EN209" s="16"/>
      <c r="EO209" s="17"/>
      <c r="EP209" s="16"/>
      <c r="EQ209" s="17"/>
      <c r="ER209" s="16"/>
      <c r="ES209" s="17"/>
      <c r="ET209" s="16"/>
      <c r="EU209" s="17"/>
      <c r="EV209" s="16"/>
      <c r="EW209" s="15"/>
      <c r="EX209" s="16"/>
      <c r="EY209" s="15"/>
      <c r="EZ209" s="16"/>
      <c r="FA209" s="15"/>
      <c r="FB209" s="16"/>
      <c r="FC209" s="15"/>
      <c r="FD209" s="16"/>
      <c r="FE209" s="15"/>
      <c r="FF209" s="16"/>
      <c r="FG209" s="15"/>
      <c r="FH209" s="16"/>
      <c r="FI209" s="20">
        <f t="shared" si="28"/>
        <v>57080</v>
      </c>
      <c r="FJ209" s="20">
        <f t="shared" si="29"/>
        <v>17500</v>
      </c>
      <c r="FK209" s="21">
        <f t="shared" si="30"/>
        <v>39580</v>
      </c>
      <c r="FL209" s="1" t="str">
        <f t="shared" si="33"/>
        <v/>
      </c>
    </row>
    <row r="210" spans="1:168" ht="25.5" customHeight="1">
      <c r="A210" s="239">
        <v>2200202</v>
      </c>
      <c r="B210" s="35" t="s">
        <v>297</v>
      </c>
      <c r="C210" s="239" t="s">
        <v>298</v>
      </c>
      <c r="D210" s="9" t="s">
        <v>1414</v>
      </c>
      <c r="E210" s="9" t="s">
        <v>1412</v>
      </c>
      <c r="F210" s="10" t="s">
        <v>299</v>
      </c>
      <c r="G210" s="22"/>
      <c r="H210" s="84" t="s">
        <v>1547</v>
      </c>
      <c r="I210" s="318"/>
      <c r="J210" s="24"/>
      <c r="K210" s="12">
        <v>3300</v>
      </c>
      <c r="L210" s="24" t="s">
        <v>1564</v>
      </c>
      <c r="M210" s="246">
        <f t="shared" si="26"/>
        <v>36290</v>
      </c>
      <c r="N210" s="14">
        <f t="shared" si="31"/>
        <v>-20</v>
      </c>
      <c r="O210" s="15">
        <v>1500</v>
      </c>
      <c r="P210" s="15">
        <v>1000</v>
      </c>
      <c r="Q210" s="15">
        <v>5000</v>
      </c>
      <c r="R210" s="15">
        <v>8000</v>
      </c>
      <c r="S210" s="182"/>
      <c r="T210" s="16">
        <v>1500</v>
      </c>
      <c r="U210" s="16">
        <v>1000</v>
      </c>
      <c r="V210" s="16">
        <v>5000</v>
      </c>
      <c r="W210" s="16">
        <v>0</v>
      </c>
      <c r="X210" s="182"/>
      <c r="Y210" s="16">
        <f>IF(($CB210-SUM($T210:X210))&gt;=$K210*0.7,$K210*0.7,($CB210-SUM($T210:X210)))</f>
        <v>2310</v>
      </c>
      <c r="Z210" s="16">
        <f>IF(($CB210-SUM($T210:Y210))&gt;=$K210*0.7,$K210*0.7,($CB210-SUM($T210:Y210)))</f>
        <v>2310</v>
      </c>
      <c r="AA210" s="16">
        <f>IF(($CB210-SUM($T210:Z210))&gt;=$K210*0.7,$K210*0.7,($CB210-SUM($T210:Z210)))</f>
        <v>2310</v>
      </c>
      <c r="AB210" s="16">
        <f>IF(($CB210-SUM($T210:AA210))&gt;=$K210*0.7,$K210*0.7,($CB210-SUM($T210:AA210)))</f>
        <v>2310</v>
      </c>
      <c r="AC210" s="16">
        <f>IF(($CB210-SUM($T210:AB210))&gt;=$K210*0.7,$K210*0.7,($CB210-SUM($T210:AB210)))</f>
        <v>2310</v>
      </c>
      <c r="AD210" s="16">
        <f>IF(($CB210-SUM($T210:AC210))&gt;=$K210*0.7,$K210*0.7,($CB210-SUM($T210:AC210)))</f>
        <v>2310</v>
      </c>
      <c r="AE210" s="16">
        <f>IF(($CB210-SUM($T210:AD210))&gt;=$K210*0.7,$K210*0.7,($CB210-SUM($T210:AD210)))</f>
        <v>2310</v>
      </c>
      <c r="AF210" s="16">
        <f>IF(($CB210-SUM($T210:AE210))&gt;=$K210*0.7,$K210*0.7,($CB210-SUM($T210:AE210)))</f>
        <v>2310</v>
      </c>
      <c r="AG210" s="16">
        <f>IF(($CB210-SUM($T210:AF210))&gt;=$K210*0.7,$K210*0.7,($CB210-SUM($T210:AF210)))</f>
        <v>2310</v>
      </c>
      <c r="AH210" s="16">
        <f>IF(($CB210-SUM($T210:AG210))&gt;=$K210*0.7,$K210*0.7,($CB210-SUM($T210:AG210)))</f>
        <v>2310</v>
      </c>
      <c r="AI210" s="16">
        <f>IF(($CB210-SUM($T210:AH210))&gt;=$K210*0.7,$K210*0.7,($CB210-SUM($T210:AH210)))</f>
        <v>2310</v>
      </c>
      <c r="AJ210" s="16">
        <f>IF(($CB210-SUM($T210:AI210))&gt;=$K210*0.7,$K210*0.7,($CB210-SUM($T210:AI210)))</f>
        <v>2310</v>
      </c>
      <c r="AK210" s="16">
        <f>IF(($CB210-SUM($T210:AJ210))&gt;=$K210*0.7,$K210*0.7,($CB210-SUM($T210:AJ210)))</f>
        <v>1090</v>
      </c>
      <c r="AL210" s="16">
        <f>IF(($CB210-SUM($T210:AK210))&gt;=$K210*0.7,$K210*0.7,($CB210-SUM($T210:AK210)))</f>
        <v>0</v>
      </c>
      <c r="AM210" s="16">
        <f>IF(($CB210-SUM($T210:AL210))&gt;=$K210*0.7,$K210*0.7,($CB210-SUM($T210:AL210)))</f>
        <v>0</v>
      </c>
      <c r="AN210" s="16">
        <f>IF(($CB210-SUM($T210:AM210))&gt;=$K210*0.7,$K210*0.7,($CB210-SUM($T210:AM210)))</f>
        <v>0</v>
      </c>
      <c r="AO210" s="16">
        <f>IF(($CB210-SUM($T210:AN210))&gt;=$K210*0.7,$K210*0.7,($CB210-SUM($T210:AN210)))</f>
        <v>0</v>
      </c>
      <c r="AP210" s="16">
        <f>IF(($CB210-SUM($T210:AO210))&gt;=$K210*0.7,$K210*0.7,($CB210-SUM($T210:AO210)))</f>
        <v>0</v>
      </c>
      <c r="AQ210" s="16">
        <f>IF(($CB210-SUM($T210:AP210))&gt;=$K210*0.7,$K210*0.7,($CB210-SUM($T210:AP210)))</f>
        <v>0</v>
      </c>
      <c r="AR210" s="16">
        <f>IF(($CB210-SUM($T210:AQ210))&gt;=$K210*0.7,$K210*0.7,($CB210-SUM($T210:AQ210)))</f>
        <v>0</v>
      </c>
      <c r="AS210" s="16">
        <f>IF(($CB210-SUM($T210:AR210))&gt;=$K210*0.7,$K210*0.7,($CB210-SUM($T210:AR210)))</f>
        <v>0</v>
      </c>
      <c r="AT210" s="16">
        <f>IF(($CB210-SUM($T210:AS210))&gt;=$K210*0.7,$K210*0.7,($CB210-SUM($T210:AS210)))</f>
        <v>0</v>
      </c>
      <c r="AU210" s="16">
        <f>IF(($CB210-SUM($T210:AT210))&gt;=$K210*0.7,$K210*0.7,($CB210-SUM($T210:AT210)))</f>
        <v>0</v>
      </c>
      <c r="AV210" s="16">
        <f>IF(($CB210-SUM($T210:AU210))&gt;=$K210*0.7,$K210*0.7,($CB210-SUM($T210:AU210)))</f>
        <v>0</v>
      </c>
      <c r="AW210" s="182">
        <f t="shared" si="27"/>
        <v>36310</v>
      </c>
      <c r="AX210" s="182">
        <f>IF(LinkRpt!B$4=LinkRpt!B$2,VLOOKUP(LinkRpt!$A206,Rpt,LinkRpt!B$2+1),"")</f>
        <v>36310</v>
      </c>
      <c r="AY210" s="182">
        <f>IF(LinkRpt!C$4=LinkRpt!C$2,VLOOKUP(LinkRpt!$A206,Rpt,LinkRpt!C$2+1),"")</f>
        <v>0</v>
      </c>
      <c r="AZ210" s="182">
        <f>IF(LinkRpt!D$4=LinkRpt!D$2,VLOOKUP(LinkRpt!$A206,Rpt,LinkRpt!D$2+1),"")</f>
        <v>0</v>
      </c>
      <c r="BA210" s="182" t="str">
        <f>IF(LinkRpt!E$4=LinkRpt!E$2,VLOOKUP(LinkRpt!$A206,Rpt,LinkRpt!E$2+1),"")</f>
        <v/>
      </c>
      <c r="BB210" s="182">
        <f>IF(LinkRpt!F$4=LinkRpt!F$2,VLOOKUP(LinkRpt!$A206,Rpt,LinkRpt!F$2+1),"")</f>
        <v>0</v>
      </c>
      <c r="BC210" s="182">
        <f>IF(LinkRpt!G$4=LinkRpt!G$2,VLOOKUP(LinkRpt!$A206,Rpt,LinkRpt!G$2+1),"")</f>
        <v>0</v>
      </c>
      <c r="BD210" s="182">
        <f>IF(LinkRpt!H$4=LinkRpt!H$2,VLOOKUP(LinkRpt!$A206,Rpt,LinkRpt!H$2+1),"")</f>
        <v>0</v>
      </c>
      <c r="BE210" s="182" t="str">
        <f>IF(LinkRpt!I$4=LinkRpt!I$2,VLOOKUP(LinkRpt!$A206,Rpt,LinkRpt!I$2+1),"")</f>
        <v/>
      </c>
      <c r="BF210" s="182" t="str">
        <f>IF(LinkRpt!J$4=LinkRpt!J$2,VLOOKUP(LinkRpt!$A206,Rpt,LinkRpt!J$2+1),"")</f>
        <v/>
      </c>
      <c r="BG210" s="182" t="str">
        <f>IF(LinkRpt!K$4=LinkRpt!K$2,VLOOKUP(LinkRpt!$A206,Rpt,LinkRpt!K$2+1),"")</f>
        <v/>
      </c>
      <c r="BH210" s="182" t="str">
        <f>IF(LinkRpt!L$4=LinkRpt!L$2,VLOOKUP(LinkRpt!$A206,Rpt,LinkRpt!L$2+1),"")</f>
        <v/>
      </c>
      <c r="BI210" s="182" t="str">
        <f>IF(LinkRpt!M$4=LinkRpt!M$2,VLOOKUP(LinkRpt!$A206,Rpt,LinkRpt!M$2+1),"")</f>
        <v/>
      </c>
      <c r="BJ210" s="182" t="str">
        <f>IF(LinkRpt!N$4=LinkRpt!N$2,VLOOKUP(LinkRpt!$A206,Rpt,LinkRpt!N$2+1),"")</f>
        <v/>
      </c>
      <c r="BK210" s="182" t="str">
        <f>IF(LinkRpt!O$4=LinkRpt!O$2,VLOOKUP(LinkRpt!$A206,Rpt,LinkRpt!O$2+1),"")</f>
        <v/>
      </c>
      <c r="BL210" s="182" t="str">
        <f>IF(LinkRpt!P$4=LinkRpt!P$2,VLOOKUP(LinkRpt!$A206,Rpt,LinkRpt!P$2+1),"")</f>
        <v/>
      </c>
      <c r="BM210" s="182" t="str">
        <f>IF(LinkRpt!Q$4=LinkRpt!Q$2,VLOOKUP(LinkRpt!$A206,Rpt,LinkRpt!Q$2+1),"")</f>
        <v/>
      </c>
      <c r="BN210" s="182" t="str">
        <f>IF(LinkRpt!R$4=LinkRpt!R$2,VLOOKUP(LinkRpt!$A206,Rpt,LinkRpt!R$2+1),"")</f>
        <v/>
      </c>
      <c r="BO210" s="182" t="str">
        <f>IF(LinkRpt!S$4=LinkRpt!S$2,VLOOKUP(LinkRpt!$A206,Rpt,LinkRpt!S$2+1),"")</f>
        <v/>
      </c>
      <c r="BP210" s="182" t="str">
        <f>IF(LinkRpt!T$4=LinkRpt!T$2,VLOOKUP(LinkRpt!$A206,Rpt,LinkRpt!T$2+1),"")</f>
        <v/>
      </c>
      <c r="BQ210" s="182" t="str">
        <f>IF(LinkRpt!U$4=LinkRpt!U$2,VLOOKUP(LinkRpt!$A206,Rpt,LinkRpt!U$2+1),"")</f>
        <v/>
      </c>
      <c r="BR210" s="182" t="str">
        <f>IF(LinkRpt!V$4=LinkRpt!V$2,VLOOKUP(LinkRpt!$A206,Rpt,LinkRpt!V$2+1),"")</f>
        <v/>
      </c>
      <c r="BS210" s="182" t="str">
        <f>IF(LinkRpt!W$4=LinkRpt!W$2,VLOOKUP(LinkRpt!$A206,Rpt,LinkRpt!W$2+1),"")</f>
        <v/>
      </c>
      <c r="BT210" s="182" t="str">
        <f>IF(LinkRpt!X$4=LinkRpt!X$2,VLOOKUP(LinkRpt!$A206,Rpt,LinkRpt!X$2+1),"")</f>
        <v/>
      </c>
      <c r="BU210" s="182" t="str">
        <f>IF(LinkRpt!Y$4=LinkRpt!Y$2,VLOOKUP(LinkRpt!$A206,Rpt,LinkRpt!Y$2+1),"")</f>
        <v/>
      </c>
      <c r="BV210" s="182" t="str">
        <f>IF(LinkRpt!Z$4=LinkRpt!Z$2,VLOOKUP(LinkRpt!$A206,Rpt,LinkRpt!Z$2+1),"")</f>
        <v/>
      </c>
      <c r="BW210" s="182" t="str">
        <f>IF(LinkRpt!AA$4=LinkRpt!AA$2,VLOOKUP(LinkRpt!$A206,Rpt,LinkRpt!AA$2+1),"")</f>
        <v/>
      </c>
      <c r="BX210" s="182" t="str">
        <f>IF(LinkRpt!AB$4=LinkRpt!AB$2,VLOOKUP(LinkRpt!$A206,Rpt,LinkRpt!AB$2+1),"")</f>
        <v/>
      </c>
      <c r="BY210" s="182" t="str">
        <f>IF(LinkRpt!AC$4=LinkRpt!AC$2,VLOOKUP(LinkRpt!$A206,Rpt,LinkRpt!AC$2+1),"")</f>
        <v/>
      </c>
      <c r="BZ210" s="182" t="str">
        <f>IF(LinkRpt!AD$4=LinkRpt!AD$2,VLOOKUP(LinkRpt!$A206,Rpt,LinkRpt!AD$2+1),"")</f>
        <v/>
      </c>
      <c r="CA210" s="182" t="str">
        <f>IF(LinkRpt!AE$4=LinkRpt!AE$2,VLOOKUP(LinkRpt!$A206,Rpt,LinkRpt!AE$2+1),"")</f>
        <v/>
      </c>
      <c r="CB210" s="182">
        <f t="shared" si="32"/>
        <v>36310</v>
      </c>
      <c r="CC210" s="15">
        <v>1500</v>
      </c>
      <c r="CD210" s="16">
        <v>1500</v>
      </c>
      <c r="CE210" s="15">
        <v>1000</v>
      </c>
      <c r="CF210" s="16">
        <v>1000</v>
      </c>
      <c r="CG210" s="15">
        <v>5000</v>
      </c>
      <c r="CH210" s="16">
        <v>5000</v>
      </c>
      <c r="CI210" s="15">
        <v>8000</v>
      </c>
      <c r="CJ210" s="16">
        <v>0</v>
      </c>
      <c r="CK210" s="17"/>
      <c r="CL210" s="16"/>
      <c r="CM210" s="15"/>
      <c r="CN210" s="16"/>
      <c r="CO210" s="18">
        <v>2310</v>
      </c>
      <c r="CP210" s="16">
        <v>12620</v>
      </c>
      <c r="CQ210" s="18">
        <v>2310</v>
      </c>
      <c r="CR210" s="16">
        <v>4620</v>
      </c>
      <c r="CS210" s="18">
        <v>2310</v>
      </c>
      <c r="CT210" s="16"/>
      <c r="CU210" s="18">
        <v>2310</v>
      </c>
      <c r="CV210" s="16"/>
      <c r="CW210" s="18">
        <v>2310</v>
      </c>
      <c r="CX210" s="16">
        <v>2310</v>
      </c>
      <c r="CY210" s="18">
        <v>2310</v>
      </c>
      <c r="CZ210" s="16">
        <v>2310</v>
      </c>
      <c r="DA210" s="18">
        <v>2310</v>
      </c>
      <c r="DB210" s="16">
        <v>2310</v>
      </c>
      <c r="DC210" s="18">
        <v>2310</v>
      </c>
      <c r="DD210" s="16">
        <v>2330</v>
      </c>
      <c r="DE210" s="18">
        <v>2310</v>
      </c>
      <c r="DF210" s="16">
        <v>2310</v>
      </c>
      <c r="DG210" s="17"/>
      <c r="DH210" s="16"/>
      <c r="DI210" s="17"/>
      <c r="DJ210" s="16"/>
      <c r="DK210" s="82"/>
      <c r="DL210" s="85"/>
      <c r="DM210" s="16"/>
      <c r="DN210" s="85"/>
      <c r="DO210" s="16"/>
      <c r="DP210" s="85"/>
      <c r="DQ210" s="16"/>
      <c r="DR210" s="85"/>
      <c r="DS210" s="16"/>
      <c r="DT210" s="85"/>
      <c r="DU210" s="16"/>
      <c r="DV210" s="85"/>
      <c r="DW210" s="16"/>
      <c r="DX210" s="85"/>
      <c r="DY210" s="16"/>
      <c r="DZ210" s="85"/>
      <c r="EA210" s="16"/>
      <c r="EB210" s="85"/>
      <c r="EC210" s="16"/>
      <c r="ED210" s="85"/>
      <c r="EE210" s="16"/>
      <c r="EF210" s="85"/>
      <c r="EG210" s="16"/>
      <c r="EH210" s="17"/>
      <c r="EI210" s="16"/>
      <c r="EJ210" s="19"/>
      <c r="EK210" s="17"/>
      <c r="EL210" s="16"/>
      <c r="EM210" s="17"/>
      <c r="EN210" s="16"/>
      <c r="EO210" s="17"/>
      <c r="EP210" s="16"/>
      <c r="EQ210" s="17"/>
      <c r="ER210" s="16"/>
      <c r="ES210" s="17"/>
      <c r="ET210" s="16"/>
      <c r="EU210" s="17"/>
      <c r="EV210" s="16"/>
      <c r="EW210" s="15"/>
      <c r="EX210" s="16"/>
      <c r="EY210" s="15"/>
      <c r="EZ210" s="16"/>
      <c r="FA210" s="15"/>
      <c r="FB210" s="16"/>
      <c r="FC210" s="15"/>
      <c r="FD210" s="16"/>
      <c r="FE210" s="15"/>
      <c r="FF210" s="16"/>
      <c r="FG210" s="15"/>
      <c r="FH210" s="16"/>
      <c r="FI210" s="20">
        <f t="shared" si="28"/>
        <v>36290</v>
      </c>
      <c r="FJ210" s="20">
        <f t="shared" si="29"/>
        <v>36310</v>
      </c>
      <c r="FK210" s="21">
        <f t="shared" si="30"/>
        <v>-20</v>
      </c>
      <c r="FL210" s="1" t="str">
        <f t="shared" si="33"/>
        <v/>
      </c>
    </row>
    <row r="211" spans="1:168" ht="25.5" customHeight="1">
      <c r="A211" s="239">
        <v>2200203</v>
      </c>
      <c r="B211" s="35" t="s">
        <v>300</v>
      </c>
      <c r="C211" s="239" t="s">
        <v>301</v>
      </c>
      <c r="D211" s="9" t="s">
        <v>1414</v>
      </c>
      <c r="E211" s="9" t="s">
        <v>1412</v>
      </c>
      <c r="F211" s="10" t="s">
        <v>302</v>
      </c>
      <c r="G211" s="22"/>
      <c r="H211" s="24"/>
      <c r="I211" s="318"/>
      <c r="J211" s="24"/>
      <c r="K211" s="12">
        <v>6600</v>
      </c>
      <c r="L211" s="24" t="s">
        <v>1564</v>
      </c>
      <c r="M211" s="246">
        <f t="shared" si="26"/>
        <v>57080</v>
      </c>
      <c r="N211" s="14">
        <f t="shared" si="31"/>
        <v>23100</v>
      </c>
      <c r="O211" s="15">
        <v>1500</v>
      </c>
      <c r="P211" s="15">
        <v>1000</v>
      </c>
      <c r="Q211" s="15">
        <v>5000</v>
      </c>
      <c r="R211" s="15">
        <v>8000</v>
      </c>
      <c r="S211" s="182"/>
      <c r="T211" s="16">
        <v>1500</v>
      </c>
      <c r="U211" s="16">
        <v>1000</v>
      </c>
      <c r="V211" s="16">
        <v>0</v>
      </c>
      <c r="W211" s="16">
        <v>0</v>
      </c>
      <c r="X211" s="182"/>
      <c r="Y211" s="16">
        <f>IF(($CB211-SUM($T211:X211))&gt;=$K211*0.7,$K211*0.7,($CB211-SUM($T211:X211)))</f>
        <v>4620</v>
      </c>
      <c r="Z211" s="16">
        <f>IF(($CB211-SUM($T211:Y211))&gt;=$K211*0.7,$K211*0.7,($CB211-SUM($T211:Y211)))</f>
        <v>4620</v>
      </c>
      <c r="AA211" s="16">
        <f>IF(($CB211-SUM($T211:Z211))&gt;=$K211*0.7,$K211*0.7,($CB211-SUM($T211:Z211)))</f>
        <v>4620</v>
      </c>
      <c r="AB211" s="16">
        <f>IF(($CB211-SUM($T211:AA211))&gt;=$K211*0.7,$K211*0.7,($CB211-SUM($T211:AA211)))</f>
        <v>4620</v>
      </c>
      <c r="AC211" s="16">
        <f>IF(($CB211-SUM($T211:AB211))&gt;=$K211*0.7,$K211*0.7,($CB211-SUM($T211:AB211)))</f>
        <v>4620</v>
      </c>
      <c r="AD211" s="16">
        <f>IF(($CB211-SUM($T211:AC211))&gt;=$K211*0.7,$K211*0.7,($CB211-SUM($T211:AC211)))</f>
        <v>4620</v>
      </c>
      <c r="AE211" s="16">
        <f>IF(($CB211-SUM($T211:AD211))&gt;=$K211*0.7,$K211*0.7,($CB211-SUM($T211:AD211)))</f>
        <v>3760</v>
      </c>
      <c r="AF211" s="16">
        <f>IF(($CB211-SUM($T211:AE211))&gt;=$K211*0.7,$K211*0.7,($CB211-SUM($T211:AE211)))</f>
        <v>0</v>
      </c>
      <c r="AG211" s="16">
        <f>IF(($CB211-SUM($T211:AF211))&gt;=$K211*0.7,$K211*0.7,($CB211-SUM($T211:AF211)))</f>
        <v>0</v>
      </c>
      <c r="AH211" s="16">
        <f>IF(($CB211-SUM($T211:AG211))&gt;=$K211*0.7,$K211*0.7,($CB211-SUM($T211:AG211)))</f>
        <v>0</v>
      </c>
      <c r="AI211" s="16">
        <f>IF(($CB211-SUM($T211:AH211))&gt;=$K211*0.7,$K211*0.7,($CB211-SUM($T211:AH211)))</f>
        <v>0</v>
      </c>
      <c r="AJ211" s="16">
        <f>IF(($CB211-SUM($T211:AI211))&gt;=$K211*0.7,$K211*0.7,($CB211-SUM($T211:AI211)))</f>
        <v>0</v>
      </c>
      <c r="AK211" s="16">
        <f>IF(($CB211-SUM($T211:AJ211))&gt;=$K211*0.7,$K211*0.7,($CB211-SUM($T211:AJ211)))</f>
        <v>0</v>
      </c>
      <c r="AL211" s="16">
        <f>IF(($CB211-SUM($T211:AK211))&gt;=$K211*0.7,$K211*0.7,($CB211-SUM($T211:AK211)))</f>
        <v>0</v>
      </c>
      <c r="AM211" s="16">
        <f>IF(($CB211-SUM($T211:AL211))&gt;=$K211*0.7,$K211*0.7,($CB211-SUM($T211:AL211)))</f>
        <v>0</v>
      </c>
      <c r="AN211" s="16">
        <f>IF(($CB211-SUM($T211:AM211))&gt;=$K211*0.7,$K211*0.7,($CB211-SUM($T211:AM211)))</f>
        <v>0</v>
      </c>
      <c r="AO211" s="16">
        <f>IF(($CB211-SUM($T211:AN211))&gt;=$K211*0.7,$K211*0.7,($CB211-SUM($T211:AN211)))</f>
        <v>0</v>
      </c>
      <c r="AP211" s="16">
        <f>IF(($CB211-SUM($T211:AO211))&gt;=$K211*0.7,$K211*0.7,($CB211-SUM($T211:AO211)))</f>
        <v>0</v>
      </c>
      <c r="AQ211" s="16">
        <f>IF(($CB211-SUM($T211:AP211))&gt;=$K211*0.7,$K211*0.7,($CB211-SUM($T211:AP211)))</f>
        <v>0</v>
      </c>
      <c r="AR211" s="16">
        <f>IF(($CB211-SUM($T211:AQ211))&gt;=$K211*0.7,$K211*0.7,($CB211-SUM($T211:AQ211)))</f>
        <v>0</v>
      </c>
      <c r="AS211" s="16">
        <f>IF(($CB211-SUM($T211:AR211))&gt;=$K211*0.7,$K211*0.7,($CB211-SUM($T211:AR211)))</f>
        <v>0</v>
      </c>
      <c r="AT211" s="16">
        <f>IF(($CB211-SUM($T211:AS211))&gt;=$K211*0.7,$K211*0.7,($CB211-SUM($T211:AS211)))</f>
        <v>0</v>
      </c>
      <c r="AU211" s="16">
        <f>IF(($CB211-SUM($T211:AT211))&gt;=$K211*0.7,$K211*0.7,($CB211-SUM($T211:AT211)))</f>
        <v>0</v>
      </c>
      <c r="AV211" s="16">
        <f>IF(($CB211-SUM($T211:AU211))&gt;=$K211*0.7,$K211*0.7,($CB211-SUM($T211:AU211)))</f>
        <v>0</v>
      </c>
      <c r="AW211" s="182">
        <f t="shared" si="27"/>
        <v>33980</v>
      </c>
      <c r="AX211" s="182">
        <f>IF(LinkRpt!B$4=LinkRpt!B$2,VLOOKUP(LinkRpt!$A207,Rpt,LinkRpt!B$2+1),"")</f>
        <v>33980</v>
      </c>
      <c r="AY211" s="182">
        <f>IF(LinkRpt!C$4=LinkRpt!C$2,VLOOKUP(LinkRpt!$A207,Rpt,LinkRpt!C$2+1),"")</f>
        <v>0</v>
      </c>
      <c r="AZ211" s="182">
        <f>IF(LinkRpt!D$4=LinkRpt!D$2,VLOOKUP(LinkRpt!$A207,Rpt,LinkRpt!D$2+1),"")</f>
        <v>0</v>
      </c>
      <c r="BA211" s="182" t="str">
        <f>IF(LinkRpt!E$4=LinkRpt!E$2,VLOOKUP(LinkRpt!$A207,Rpt,LinkRpt!E$2+1),"")</f>
        <v/>
      </c>
      <c r="BB211" s="182">
        <f>IF(LinkRpt!F$4=LinkRpt!F$2,VLOOKUP(LinkRpt!$A207,Rpt,LinkRpt!F$2+1),"")</f>
        <v>0</v>
      </c>
      <c r="BC211" s="182">
        <f>IF(LinkRpt!G$4=LinkRpt!G$2,VLOOKUP(LinkRpt!$A207,Rpt,LinkRpt!G$2+1),"")</f>
        <v>0</v>
      </c>
      <c r="BD211" s="182">
        <f>IF(LinkRpt!H$4=LinkRpt!H$2,VLOOKUP(LinkRpt!$A207,Rpt,LinkRpt!H$2+1),"")</f>
        <v>0</v>
      </c>
      <c r="BE211" s="182" t="str">
        <f>IF(LinkRpt!I$4=LinkRpt!I$2,VLOOKUP(LinkRpt!$A207,Rpt,LinkRpt!I$2+1),"")</f>
        <v/>
      </c>
      <c r="BF211" s="182" t="str">
        <f>IF(LinkRpt!J$4=LinkRpt!J$2,VLOOKUP(LinkRpt!$A207,Rpt,LinkRpt!J$2+1),"")</f>
        <v/>
      </c>
      <c r="BG211" s="182" t="str">
        <f>IF(LinkRpt!K$4=LinkRpt!K$2,VLOOKUP(LinkRpt!$A207,Rpt,LinkRpt!K$2+1),"")</f>
        <v/>
      </c>
      <c r="BH211" s="182" t="str">
        <f>IF(LinkRpt!L$4=LinkRpt!L$2,VLOOKUP(LinkRpt!$A207,Rpt,LinkRpt!L$2+1),"")</f>
        <v/>
      </c>
      <c r="BI211" s="182" t="str">
        <f>IF(LinkRpt!M$4=LinkRpt!M$2,VLOOKUP(LinkRpt!$A207,Rpt,LinkRpt!M$2+1),"")</f>
        <v/>
      </c>
      <c r="BJ211" s="182" t="str">
        <f>IF(LinkRpt!N$4=LinkRpt!N$2,VLOOKUP(LinkRpt!$A207,Rpt,LinkRpt!N$2+1),"")</f>
        <v/>
      </c>
      <c r="BK211" s="182" t="str">
        <f>IF(LinkRpt!O$4=LinkRpt!O$2,VLOOKUP(LinkRpt!$A207,Rpt,LinkRpt!O$2+1),"")</f>
        <v/>
      </c>
      <c r="BL211" s="182" t="str">
        <f>IF(LinkRpt!P$4=LinkRpt!P$2,VLOOKUP(LinkRpt!$A207,Rpt,LinkRpt!P$2+1),"")</f>
        <v/>
      </c>
      <c r="BM211" s="182" t="str">
        <f>IF(LinkRpt!Q$4=LinkRpt!Q$2,VLOOKUP(LinkRpt!$A207,Rpt,LinkRpt!Q$2+1),"")</f>
        <v/>
      </c>
      <c r="BN211" s="182" t="str">
        <f>IF(LinkRpt!R$4=LinkRpt!R$2,VLOOKUP(LinkRpt!$A207,Rpt,LinkRpt!R$2+1),"")</f>
        <v/>
      </c>
      <c r="BO211" s="182" t="str">
        <f>IF(LinkRpt!S$4=LinkRpt!S$2,VLOOKUP(LinkRpt!$A207,Rpt,LinkRpt!S$2+1),"")</f>
        <v/>
      </c>
      <c r="BP211" s="182" t="str">
        <f>IF(LinkRpt!T$4=LinkRpt!T$2,VLOOKUP(LinkRpt!$A207,Rpt,LinkRpt!T$2+1),"")</f>
        <v/>
      </c>
      <c r="BQ211" s="182" t="str">
        <f>IF(LinkRpt!U$4=LinkRpt!U$2,VLOOKUP(LinkRpt!$A207,Rpt,LinkRpt!U$2+1),"")</f>
        <v/>
      </c>
      <c r="BR211" s="182" t="str">
        <f>IF(LinkRpt!V$4=LinkRpt!V$2,VLOOKUP(LinkRpt!$A207,Rpt,LinkRpt!V$2+1),"")</f>
        <v/>
      </c>
      <c r="BS211" s="182" t="str">
        <f>IF(LinkRpt!W$4=LinkRpt!W$2,VLOOKUP(LinkRpt!$A207,Rpt,LinkRpt!W$2+1),"")</f>
        <v/>
      </c>
      <c r="BT211" s="182" t="str">
        <f>IF(LinkRpt!X$4=LinkRpt!X$2,VLOOKUP(LinkRpt!$A207,Rpt,LinkRpt!X$2+1),"")</f>
        <v/>
      </c>
      <c r="BU211" s="182" t="str">
        <f>IF(LinkRpt!Y$4=LinkRpt!Y$2,VLOOKUP(LinkRpt!$A207,Rpt,LinkRpt!Y$2+1),"")</f>
        <v/>
      </c>
      <c r="BV211" s="182" t="str">
        <f>IF(LinkRpt!Z$4=LinkRpt!Z$2,VLOOKUP(LinkRpt!$A207,Rpt,LinkRpt!Z$2+1),"")</f>
        <v/>
      </c>
      <c r="BW211" s="182" t="str">
        <f>IF(LinkRpt!AA$4=LinkRpt!AA$2,VLOOKUP(LinkRpt!$A207,Rpt,LinkRpt!AA$2+1),"")</f>
        <v/>
      </c>
      <c r="BX211" s="182" t="str">
        <f>IF(LinkRpt!AB$4=LinkRpt!AB$2,VLOOKUP(LinkRpt!$A207,Rpt,LinkRpt!AB$2+1),"")</f>
        <v/>
      </c>
      <c r="BY211" s="182" t="str">
        <f>IF(LinkRpt!AC$4=LinkRpt!AC$2,VLOOKUP(LinkRpt!$A207,Rpt,LinkRpt!AC$2+1),"")</f>
        <v/>
      </c>
      <c r="BZ211" s="182" t="str">
        <f>IF(LinkRpt!AD$4=LinkRpt!AD$2,VLOOKUP(LinkRpt!$A207,Rpt,LinkRpt!AD$2+1),"")</f>
        <v/>
      </c>
      <c r="CA211" s="182" t="str">
        <f>IF(LinkRpt!AE$4=LinkRpt!AE$2,VLOOKUP(LinkRpt!$A207,Rpt,LinkRpt!AE$2+1),"")</f>
        <v/>
      </c>
      <c r="CB211" s="182">
        <f t="shared" si="32"/>
        <v>33980</v>
      </c>
      <c r="CC211" s="15">
        <v>1500</v>
      </c>
      <c r="CD211" s="16">
        <v>1500</v>
      </c>
      <c r="CE211" s="15">
        <v>1000</v>
      </c>
      <c r="CF211" s="16">
        <v>1000</v>
      </c>
      <c r="CG211" s="15">
        <v>5000</v>
      </c>
      <c r="CH211" s="16">
        <v>0</v>
      </c>
      <c r="CI211" s="15">
        <v>8000</v>
      </c>
      <c r="CJ211" s="16">
        <v>0</v>
      </c>
      <c r="CK211" s="17"/>
      <c r="CL211" s="16"/>
      <c r="CM211" s="15"/>
      <c r="CN211" s="16">
        <v>5000</v>
      </c>
      <c r="CO211" s="18">
        <v>4620</v>
      </c>
      <c r="CP211" s="16">
        <v>0</v>
      </c>
      <c r="CQ211" s="18">
        <v>4620</v>
      </c>
      <c r="CR211" s="16">
        <v>0</v>
      </c>
      <c r="CS211" s="18">
        <v>4620</v>
      </c>
      <c r="CT211" s="16"/>
      <c r="CU211" s="18">
        <v>4620</v>
      </c>
      <c r="CV211" s="16">
        <v>17240</v>
      </c>
      <c r="CW211" s="18">
        <v>4620</v>
      </c>
      <c r="CX211" s="16"/>
      <c r="CY211" s="18">
        <v>4620</v>
      </c>
      <c r="CZ211" s="16"/>
      <c r="DA211" s="18">
        <v>4620</v>
      </c>
      <c r="DB211" s="16"/>
      <c r="DC211" s="18">
        <v>4620</v>
      </c>
      <c r="DD211" s="16"/>
      <c r="DE211" s="18">
        <v>4620</v>
      </c>
      <c r="DF211" s="16">
        <v>9240</v>
      </c>
      <c r="DG211" s="17"/>
      <c r="DH211" s="16"/>
      <c r="DI211" s="17"/>
      <c r="DJ211" s="16"/>
      <c r="DK211" s="82"/>
      <c r="DL211" s="85"/>
      <c r="DM211" s="16"/>
      <c r="DN211" s="85"/>
      <c r="DO211" s="16"/>
      <c r="DP211" s="85"/>
      <c r="DQ211" s="16"/>
      <c r="DR211" s="85"/>
      <c r="DS211" s="16"/>
      <c r="DT211" s="85"/>
      <c r="DU211" s="16"/>
      <c r="DV211" s="85"/>
      <c r="DW211" s="16"/>
      <c r="DX211" s="85"/>
      <c r="DY211" s="16"/>
      <c r="DZ211" s="85"/>
      <c r="EA211" s="16"/>
      <c r="EB211" s="85"/>
      <c r="EC211" s="16"/>
      <c r="ED211" s="85"/>
      <c r="EE211" s="16"/>
      <c r="EF211" s="85"/>
      <c r="EG211" s="16"/>
      <c r="EH211" s="17"/>
      <c r="EI211" s="16"/>
      <c r="EJ211" s="19"/>
      <c r="EK211" s="17"/>
      <c r="EL211" s="16"/>
      <c r="EM211" s="17"/>
      <c r="EN211" s="16"/>
      <c r="EO211" s="17"/>
      <c r="EP211" s="16"/>
      <c r="EQ211" s="17"/>
      <c r="ER211" s="16"/>
      <c r="ES211" s="17"/>
      <c r="ET211" s="16"/>
      <c r="EU211" s="17"/>
      <c r="EV211" s="16"/>
      <c r="EW211" s="15"/>
      <c r="EX211" s="16"/>
      <c r="EY211" s="15"/>
      <c r="EZ211" s="16"/>
      <c r="FA211" s="15"/>
      <c r="FB211" s="16"/>
      <c r="FC211" s="15"/>
      <c r="FD211" s="16"/>
      <c r="FE211" s="15"/>
      <c r="FF211" s="16"/>
      <c r="FG211" s="15"/>
      <c r="FH211" s="16"/>
      <c r="FI211" s="20">
        <f t="shared" si="28"/>
        <v>57080</v>
      </c>
      <c r="FJ211" s="20">
        <f t="shared" si="29"/>
        <v>33980</v>
      </c>
      <c r="FK211" s="21">
        <f t="shared" si="30"/>
        <v>23100</v>
      </c>
      <c r="FL211" s="1" t="str">
        <f t="shared" si="33"/>
        <v/>
      </c>
    </row>
    <row r="212" spans="1:168" ht="25.5" customHeight="1">
      <c r="A212" s="239">
        <v>2200204</v>
      </c>
      <c r="B212" s="35" t="s">
        <v>906</v>
      </c>
      <c r="C212" s="239" t="s">
        <v>907</v>
      </c>
      <c r="D212" s="9" t="s">
        <v>1414</v>
      </c>
      <c r="E212" s="9" t="s">
        <v>1411</v>
      </c>
      <c r="F212" s="83" t="s">
        <v>908</v>
      </c>
      <c r="G212" s="140"/>
      <c r="H212" s="100"/>
      <c r="I212" s="318"/>
      <c r="J212" s="100"/>
      <c r="K212" s="62">
        <v>6600</v>
      </c>
      <c r="L212" s="84" t="s">
        <v>1564</v>
      </c>
      <c r="M212" s="246">
        <f t="shared" si="26"/>
        <v>57080</v>
      </c>
      <c r="N212" s="14">
        <f t="shared" si="31"/>
        <v>0</v>
      </c>
      <c r="O212" s="15">
        <v>1500</v>
      </c>
      <c r="P212" s="15">
        <v>1000</v>
      </c>
      <c r="Q212" s="15">
        <v>5000</v>
      </c>
      <c r="R212" s="15">
        <v>8000</v>
      </c>
      <c r="S212" s="182"/>
      <c r="T212" s="16">
        <v>1500</v>
      </c>
      <c r="U212" s="16">
        <v>1000</v>
      </c>
      <c r="V212" s="16">
        <v>5000</v>
      </c>
      <c r="W212" s="16">
        <v>0</v>
      </c>
      <c r="X212" s="182"/>
      <c r="Y212" s="16">
        <f>IF(($CB212-SUM($T212:X212))&gt;=$K212*0.7,$K212*0.7,($CB212-SUM($T212:X212)))</f>
        <v>4620</v>
      </c>
      <c r="Z212" s="16">
        <f>IF(($CB212-SUM($T212:Y212))&gt;=$K212*0.7,$K212*0.7,($CB212-SUM($T212:Y212)))</f>
        <v>4620</v>
      </c>
      <c r="AA212" s="16">
        <f>IF(($CB212-SUM($T212:Z212))&gt;=$K212*0.7,$K212*0.7,($CB212-SUM($T212:Z212)))</f>
        <v>4620</v>
      </c>
      <c r="AB212" s="16">
        <f>IF(($CB212-SUM($T212:AA212))&gt;=$K212*0.7,$K212*0.7,($CB212-SUM($T212:AA212)))</f>
        <v>4620</v>
      </c>
      <c r="AC212" s="16">
        <f>IF(($CB212-SUM($T212:AB212))&gt;=$K212*0.7,$K212*0.7,($CB212-SUM($T212:AB212)))</f>
        <v>4620</v>
      </c>
      <c r="AD212" s="16">
        <f>IF(($CB212-SUM($T212:AC212))&gt;=$K212*0.7,$K212*0.7,($CB212-SUM($T212:AC212)))</f>
        <v>4620</v>
      </c>
      <c r="AE212" s="16">
        <f>IF(($CB212-SUM($T212:AD212))&gt;=$K212*0.7,$K212*0.7,($CB212-SUM($T212:AD212)))</f>
        <v>4620</v>
      </c>
      <c r="AF212" s="16">
        <f>IF(($CB212-SUM($T212:AE212))&gt;=$K212*0.7,$K212*0.7,($CB212-SUM($T212:AE212)))</f>
        <v>4620</v>
      </c>
      <c r="AG212" s="16">
        <f>IF(($CB212-SUM($T212:AF212))&gt;=$K212*0.7,$K212*0.7,($CB212-SUM($T212:AF212)))</f>
        <v>4620</v>
      </c>
      <c r="AH212" s="16">
        <f>IF(($CB212-SUM($T212:AG212))&gt;=$K212*0.7,$K212*0.7,($CB212-SUM($T212:AG212)))</f>
        <v>4620</v>
      </c>
      <c r="AI212" s="16">
        <f>IF(($CB212-SUM($T212:AH212))&gt;=$K212*0.7,$K212*0.7,($CB212-SUM($T212:AH212)))</f>
        <v>3380</v>
      </c>
      <c r="AJ212" s="16">
        <f>IF(($CB212-SUM($T212:AI212))&gt;=$K212*0.7,$K212*0.7,($CB212-SUM($T212:AI212)))</f>
        <v>0</v>
      </c>
      <c r="AK212" s="16">
        <f>IF(($CB212-SUM($T212:AJ212))&gt;=$K212*0.7,$K212*0.7,($CB212-SUM($T212:AJ212)))</f>
        <v>0</v>
      </c>
      <c r="AL212" s="16">
        <f>IF(($CB212-SUM($T212:AK212))&gt;=$K212*0.7,$K212*0.7,($CB212-SUM($T212:AK212)))</f>
        <v>0</v>
      </c>
      <c r="AM212" s="16">
        <f>IF(($CB212-SUM($T212:AL212))&gt;=$K212*0.7,$K212*0.7,($CB212-SUM($T212:AL212)))</f>
        <v>0</v>
      </c>
      <c r="AN212" s="16">
        <f>IF(($CB212-SUM($T212:AM212))&gt;=$K212*0.7,$K212*0.7,($CB212-SUM($T212:AM212)))</f>
        <v>0</v>
      </c>
      <c r="AO212" s="16">
        <f>IF(($CB212-SUM($T212:AN212))&gt;=$K212*0.7,$K212*0.7,($CB212-SUM($T212:AN212)))</f>
        <v>0</v>
      </c>
      <c r="AP212" s="16">
        <f>IF(($CB212-SUM($T212:AO212))&gt;=$K212*0.7,$K212*0.7,($CB212-SUM($T212:AO212)))</f>
        <v>0</v>
      </c>
      <c r="AQ212" s="16">
        <f>IF(($CB212-SUM($T212:AP212))&gt;=$K212*0.7,$K212*0.7,($CB212-SUM($T212:AP212)))</f>
        <v>0</v>
      </c>
      <c r="AR212" s="16">
        <f>IF(($CB212-SUM($T212:AQ212))&gt;=$K212*0.7,$K212*0.7,($CB212-SUM($T212:AQ212)))</f>
        <v>0</v>
      </c>
      <c r="AS212" s="16">
        <f>IF(($CB212-SUM($T212:AR212))&gt;=$K212*0.7,$K212*0.7,($CB212-SUM($T212:AR212)))</f>
        <v>0</v>
      </c>
      <c r="AT212" s="16">
        <f>IF(($CB212-SUM($T212:AS212))&gt;=$K212*0.7,$K212*0.7,($CB212-SUM($T212:AS212)))</f>
        <v>0</v>
      </c>
      <c r="AU212" s="16">
        <f>IF(($CB212-SUM($T212:AT212))&gt;=$K212*0.7,$K212*0.7,($CB212-SUM($T212:AT212)))</f>
        <v>0</v>
      </c>
      <c r="AV212" s="16">
        <f>IF(($CB212-SUM($T212:AU212))&gt;=$K212*0.7,$K212*0.7,($CB212-SUM($T212:AU212)))</f>
        <v>0</v>
      </c>
      <c r="AW212" s="182">
        <f t="shared" si="27"/>
        <v>57080</v>
      </c>
      <c r="AX212" s="182">
        <f>IF(LinkRpt!B$4=LinkRpt!B$2,VLOOKUP(LinkRpt!$A208,Rpt,LinkRpt!B$2+1),"")</f>
        <v>57080</v>
      </c>
      <c r="AY212" s="182">
        <f>IF(LinkRpt!C$4=LinkRpt!C$2,VLOOKUP(LinkRpt!$A208,Rpt,LinkRpt!C$2+1),"")</f>
        <v>0</v>
      </c>
      <c r="AZ212" s="182">
        <f>IF(LinkRpt!D$4=LinkRpt!D$2,VLOOKUP(LinkRpt!$A208,Rpt,LinkRpt!D$2+1),"")</f>
        <v>0</v>
      </c>
      <c r="BA212" s="182" t="str">
        <f>IF(LinkRpt!E$4=LinkRpt!E$2,VLOOKUP(LinkRpt!$A208,Rpt,LinkRpt!E$2+1),"")</f>
        <v/>
      </c>
      <c r="BB212" s="182">
        <f>IF(LinkRpt!F$4=LinkRpt!F$2,VLOOKUP(LinkRpt!$A208,Rpt,LinkRpt!F$2+1),"")</f>
        <v>0</v>
      </c>
      <c r="BC212" s="182">
        <f>IF(LinkRpt!G$4=LinkRpt!G$2,VLOOKUP(LinkRpt!$A208,Rpt,LinkRpt!G$2+1),"")</f>
        <v>0</v>
      </c>
      <c r="BD212" s="182">
        <f>IF(LinkRpt!H$4=LinkRpt!H$2,VLOOKUP(LinkRpt!$A208,Rpt,LinkRpt!H$2+1),"")</f>
        <v>0</v>
      </c>
      <c r="BE212" s="182" t="str">
        <f>IF(LinkRpt!I$4=LinkRpt!I$2,VLOOKUP(LinkRpt!$A208,Rpt,LinkRpt!I$2+1),"")</f>
        <v/>
      </c>
      <c r="BF212" s="182" t="str">
        <f>IF(LinkRpt!J$4=LinkRpt!J$2,VLOOKUP(LinkRpt!$A208,Rpt,LinkRpt!J$2+1),"")</f>
        <v/>
      </c>
      <c r="BG212" s="182" t="str">
        <f>IF(LinkRpt!K$4=LinkRpt!K$2,VLOOKUP(LinkRpt!$A208,Rpt,LinkRpt!K$2+1),"")</f>
        <v/>
      </c>
      <c r="BH212" s="182" t="str">
        <f>IF(LinkRpt!L$4=LinkRpt!L$2,VLOOKUP(LinkRpt!$A208,Rpt,LinkRpt!L$2+1),"")</f>
        <v/>
      </c>
      <c r="BI212" s="182" t="str">
        <f>IF(LinkRpt!M$4=LinkRpt!M$2,VLOOKUP(LinkRpt!$A208,Rpt,LinkRpt!M$2+1),"")</f>
        <v/>
      </c>
      <c r="BJ212" s="182" t="str">
        <f>IF(LinkRpt!N$4=LinkRpt!N$2,VLOOKUP(LinkRpt!$A208,Rpt,LinkRpt!N$2+1),"")</f>
        <v/>
      </c>
      <c r="BK212" s="182" t="str">
        <f>IF(LinkRpt!O$4=LinkRpt!O$2,VLOOKUP(LinkRpt!$A208,Rpt,LinkRpt!O$2+1),"")</f>
        <v/>
      </c>
      <c r="BL212" s="182" t="str">
        <f>IF(LinkRpt!P$4=LinkRpt!P$2,VLOOKUP(LinkRpt!$A208,Rpt,LinkRpt!P$2+1),"")</f>
        <v/>
      </c>
      <c r="BM212" s="182" t="str">
        <f>IF(LinkRpt!Q$4=LinkRpt!Q$2,VLOOKUP(LinkRpt!$A208,Rpt,LinkRpt!Q$2+1),"")</f>
        <v/>
      </c>
      <c r="BN212" s="182" t="str">
        <f>IF(LinkRpt!R$4=LinkRpt!R$2,VLOOKUP(LinkRpt!$A208,Rpt,LinkRpt!R$2+1),"")</f>
        <v/>
      </c>
      <c r="BO212" s="182" t="str">
        <f>IF(LinkRpt!S$4=LinkRpt!S$2,VLOOKUP(LinkRpt!$A208,Rpt,LinkRpt!S$2+1),"")</f>
        <v/>
      </c>
      <c r="BP212" s="182" t="str">
        <f>IF(LinkRpt!T$4=LinkRpt!T$2,VLOOKUP(LinkRpt!$A208,Rpt,LinkRpt!T$2+1),"")</f>
        <v/>
      </c>
      <c r="BQ212" s="182" t="str">
        <f>IF(LinkRpt!U$4=LinkRpt!U$2,VLOOKUP(LinkRpt!$A208,Rpt,LinkRpt!U$2+1),"")</f>
        <v/>
      </c>
      <c r="BR212" s="182" t="str">
        <f>IF(LinkRpt!V$4=LinkRpt!V$2,VLOOKUP(LinkRpt!$A208,Rpt,LinkRpt!V$2+1),"")</f>
        <v/>
      </c>
      <c r="BS212" s="182" t="str">
        <f>IF(LinkRpt!W$4=LinkRpt!W$2,VLOOKUP(LinkRpt!$A208,Rpt,LinkRpt!W$2+1),"")</f>
        <v/>
      </c>
      <c r="BT212" s="182" t="str">
        <f>IF(LinkRpt!X$4=LinkRpt!X$2,VLOOKUP(LinkRpt!$A208,Rpt,LinkRpt!X$2+1),"")</f>
        <v/>
      </c>
      <c r="BU212" s="182" t="str">
        <f>IF(LinkRpt!Y$4=LinkRpt!Y$2,VLOOKUP(LinkRpt!$A208,Rpt,LinkRpt!Y$2+1),"")</f>
        <v/>
      </c>
      <c r="BV212" s="182" t="str">
        <f>IF(LinkRpt!Z$4=LinkRpt!Z$2,VLOOKUP(LinkRpt!$A208,Rpt,LinkRpt!Z$2+1),"")</f>
        <v/>
      </c>
      <c r="BW212" s="182" t="str">
        <f>IF(LinkRpt!AA$4=LinkRpt!AA$2,VLOOKUP(LinkRpt!$A208,Rpt,LinkRpt!AA$2+1),"")</f>
        <v/>
      </c>
      <c r="BX212" s="182" t="str">
        <f>IF(LinkRpt!AB$4=LinkRpt!AB$2,VLOOKUP(LinkRpt!$A208,Rpt,LinkRpt!AB$2+1),"")</f>
        <v/>
      </c>
      <c r="BY212" s="182" t="str">
        <f>IF(LinkRpt!AC$4=LinkRpt!AC$2,VLOOKUP(LinkRpt!$A208,Rpt,LinkRpt!AC$2+1),"")</f>
        <v/>
      </c>
      <c r="BZ212" s="182" t="str">
        <f>IF(LinkRpt!AD$4=LinkRpt!AD$2,VLOOKUP(LinkRpt!$A208,Rpt,LinkRpt!AD$2+1),"")</f>
        <v/>
      </c>
      <c r="CA212" s="182" t="str">
        <f>IF(LinkRpt!AE$4=LinkRpt!AE$2,VLOOKUP(LinkRpt!$A208,Rpt,LinkRpt!AE$2+1),"")</f>
        <v/>
      </c>
      <c r="CB212" s="182">
        <f t="shared" si="32"/>
        <v>57080</v>
      </c>
      <c r="CC212" s="15">
        <v>1500</v>
      </c>
      <c r="CD212" s="16">
        <v>1500</v>
      </c>
      <c r="CE212" s="15">
        <v>1000</v>
      </c>
      <c r="CF212" s="16">
        <v>1000</v>
      </c>
      <c r="CG212" s="15">
        <v>5000</v>
      </c>
      <c r="CH212" s="16">
        <v>5000</v>
      </c>
      <c r="CI212" s="15">
        <v>8000</v>
      </c>
      <c r="CJ212" s="16">
        <v>0</v>
      </c>
      <c r="CK212" s="15"/>
      <c r="CL212" s="16"/>
      <c r="CM212" s="18">
        <v>4620</v>
      </c>
      <c r="CN212" s="16">
        <v>12620</v>
      </c>
      <c r="CO212" s="18">
        <v>4620</v>
      </c>
      <c r="CP212" s="16">
        <v>4620</v>
      </c>
      <c r="CQ212" s="18">
        <v>4620</v>
      </c>
      <c r="CR212" s="16">
        <v>4620</v>
      </c>
      <c r="CS212" s="18">
        <v>4620</v>
      </c>
      <c r="CT212" s="16">
        <v>4620</v>
      </c>
      <c r="CU212" s="18">
        <v>4620</v>
      </c>
      <c r="CV212" s="16">
        <v>4620</v>
      </c>
      <c r="CW212" s="18">
        <v>4620</v>
      </c>
      <c r="CX212" s="16">
        <v>4620</v>
      </c>
      <c r="CY212" s="18">
        <v>4620</v>
      </c>
      <c r="CZ212" s="16">
        <v>4620</v>
      </c>
      <c r="DA212" s="18">
        <v>4620</v>
      </c>
      <c r="DB212" s="16">
        <v>4620</v>
      </c>
      <c r="DC212" s="18">
        <v>4620</v>
      </c>
      <c r="DD212" s="16">
        <v>4620</v>
      </c>
      <c r="DE212" s="85"/>
      <c r="DF212" s="16"/>
      <c r="DG212" s="85"/>
      <c r="DH212" s="16"/>
      <c r="DI212" s="85"/>
      <c r="DJ212" s="16"/>
      <c r="DK212" s="82"/>
      <c r="DL212" s="85"/>
      <c r="DM212" s="16"/>
      <c r="DN212" s="85"/>
      <c r="DO212" s="16"/>
      <c r="DP212" s="85"/>
      <c r="DQ212" s="16"/>
      <c r="DR212" s="85"/>
      <c r="DS212" s="16"/>
      <c r="DT212" s="85"/>
      <c r="DU212" s="16"/>
      <c r="DV212" s="85"/>
      <c r="DW212" s="16"/>
      <c r="DX212" s="85"/>
      <c r="DY212" s="16"/>
      <c r="DZ212" s="85"/>
      <c r="EA212" s="16"/>
      <c r="EB212" s="85"/>
      <c r="EC212" s="16"/>
      <c r="ED212" s="85"/>
      <c r="EE212" s="16"/>
      <c r="EF212" s="85"/>
      <c r="EG212" s="16"/>
      <c r="EH212" s="17"/>
      <c r="EI212" s="16"/>
      <c r="EJ212" s="19"/>
      <c r="EK212" s="17"/>
      <c r="EL212" s="16"/>
      <c r="EM212" s="17"/>
      <c r="EN212" s="16"/>
      <c r="EO212" s="17"/>
      <c r="EP212" s="16"/>
      <c r="EQ212" s="17"/>
      <c r="ER212" s="16"/>
      <c r="ES212" s="17"/>
      <c r="ET212" s="16"/>
      <c r="EU212" s="17"/>
      <c r="EV212" s="16"/>
      <c r="EW212" s="15"/>
      <c r="EX212" s="16"/>
      <c r="EY212" s="15"/>
      <c r="EZ212" s="16"/>
      <c r="FA212" s="15"/>
      <c r="FB212" s="16"/>
      <c r="FC212" s="15"/>
      <c r="FD212" s="16"/>
      <c r="FE212" s="15"/>
      <c r="FF212" s="16"/>
      <c r="FG212" s="15"/>
      <c r="FH212" s="16"/>
      <c r="FI212" s="20">
        <f t="shared" si="28"/>
        <v>57080</v>
      </c>
      <c r="FJ212" s="20">
        <f t="shared" si="29"/>
        <v>57080</v>
      </c>
      <c r="FK212" s="21">
        <f t="shared" si="30"/>
        <v>0</v>
      </c>
      <c r="FL212" s="1" t="str">
        <f t="shared" si="33"/>
        <v/>
      </c>
    </row>
    <row r="213" spans="1:168" ht="25.5" customHeight="1">
      <c r="A213" s="239">
        <v>2200205</v>
      </c>
      <c r="B213" s="35" t="s">
        <v>303</v>
      </c>
      <c r="C213" s="239" t="s">
        <v>304</v>
      </c>
      <c r="D213" s="9" t="s">
        <v>1414</v>
      </c>
      <c r="E213" s="9" t="s">
        <v>1412</v>
      </c>
      <c r="F213" s="10" t="s">
        <v>305</v>
      </c>
      <c r="G213" s="141"/>
      <c r="H213" s="84" t="s">
        <v>1547</v>
      </c>
      <c r="I213" s="318"/>
      <c r="J213" s="24"/>
      <c r="K213" s="12">
        <v>3300</v>
      </c>
      <c r="L213" s="24" t="s">
        <v>1564</v>
      </c>
      <c r="M213" s="246">
        <f t="shared" si="26"/>
        <v>36290</v>
      </c>
      <c r="N213" s="14">
        <f t="shared" si="31"/>
        <v>12290</v>
      </c>
      <c r="O213" s="15">
        <v>1500</v>
      </c>
      <c r="P213" s="15">
        <v>1000</v>
      </c>
      <c r="Q213" s="15">
        <v>5000</v>
      </c>
      <c r="R213" s="15">
        <v>8000</v>
      </c>
      <c r="S213" s="182"/>
      <c r="T213" s="16">
        <v>1500</v>
      </c>
      <c r="U213" s="16">
        <v>1000</v>
      </c>
      <c r="V213" s="16">
        <f>3000+0</f>
        <v>3000</v>
      </c>
      <c r="W213" s="16">
        <v>0</v>
      </c>
      <c r="X213" s="182"/>
      <c r="Y213" s="16">
        <f>IF(($CB213-SUM($T213:X213))&gt;=$K213*0.7,$K213*0.7,($CB213-SUM($T213:X213)))</f>
        <v>2310</v>
      </c>
      <c r="Z213" s="16">
        <f>IF(($CB213-SUM($T213:Y213))&gt;=$K213*0.7,$K213*0.7,($CB213-SUM($T213:Y213)))</f>
        <v>2310</v>
      </c>
      <c r="AA213" s="16">
        <f>IF(($CB213-SUM($T213:Z213))&gt;=$K213*0.7,$K213*0.7,($CB213-SUM($T213:Z213)))</f>
        <v>2310</v>
      </c>
      <c r="AB213" s="16">
        <f>IF(($CB213-SUM($T213:AA213))&gt;=$K213*0.7,$K213*0.7,($CB213-SUM($T213:AA213)))</f>
        <v>2310</v>
      </c>
      <c r="AC213" s="16">
        <f>IF(($CB213-SUM($T213:AB213))&gt;=$K213*0.7,$K213*0.7,($CB213-SUM($T213:AB213)))</f>
        <v>2310</v>
      </c>
      <c r="AD213" s="16">
        <f>IF(($CB213-SUM($T213:AC213))&gt;=$K213*0.7,$K213*0.7,($CB213-SUM($T213:AC213)))</f>
        <v>2310</v>
      </c>
      <c r="AE213" s="16">
        <f>IF(($CB213-SUM($T213:AD213))&gt;=$K213*0.7,$K213*0.7,($CB213-SUM($T213:AD213)))</f>
        <v>2310</v>
      </c>
      <c r="AF213" s="16">
        <f>IF(($CB213-SUM($T213:AE213))&gt;=$K213*0.7,$K213*0.7,($CB213-SUM($T213:AE213)))</f>
        <v>2310</v>
      </c>
      <c r="AG213" s="16">
        <f>IF(($CB213-SUM($T213:AF213))&gt;=$K213*0.7,$K213*0.7,($CB213-SUM($T213:AF213)))</f>
        <v>20</v>
      </c>
      <c r="AH213" s="16">
        <f>IF(($CB213-SUM($T213:AG213))&gt;=$K213*0.7,$K213*0.7,($CB213-SUM($T213:AG213)))</f>
        <v>0</v>
      </c>
      <c r="AI213" s="16">
        <f>IF(($CB213-SUM($T213:AH213))&gt;=$K213*0.7,$K213*0.7,($CB213-SUM($T213:AH213)))</f>
        <v>0</v>
      </c>
      <c r="AJ213" s="16">
        <f>IF(($CB213-SUM($T213:AI213))&gt;=$K213*0.7,$K213*0.7,($CB213-SUM($T213:AI213)))</f>
        <v>0</v>
      </c>
      <c r="AK213" s="16">
        <f>IF(($CB213-SUM($T213:AJ213))&gt;=$K213*0.7,$K213*0.7,($CB213-SUM($T213:AJ213)))</f>
        <v>0</v>
      </c>
      <c r="AL213" s="16">
        <f>IF(($CB213-SUM($T213:AK213))&gt;=$K213*0.7,$K213*0.7,($CB213-SUM($T213:AK213)))</f>
        <v>0</v>
      </c>
      <c r="AM213" s="16">
        <f>IF(($CB213-SUM($T213:AL213))&gt;=$K213*0.7,$K213*0.7,($CB213-SUM($T213:AL213)))</f>
        <v>0</v>
      </c>
      <c r="AN213" s="16">
        <f>IF(($CB213-SUM($T213:AM213))&gt;=$K213*0.7,$K213*0.7,($CB213-SUM($T213:AM213)))</f>
        <v>0</v>
      </c>
      <c r="AO213" s="16">
        <f>IF(($CB213-SUM($T213:AN213))&gt;=$K213*0.7,$K213*0.7,($CB213-SUM($T213:AN213)))</f>
        <v>0</v>
      </c>
      <c r="AP213" s="16">
        <f>IF(($CB213-SUM($T213:AO213))&gt;=$K213*0.7,$K213*0.7,($CB213-SUM($T213:AO213)))</f>
        <v>0</v>
      </c>
      <c r="AQ213" s="16">
        <f>IF(($CB213-SUM($T213:AP213))&gt;=$K213*0.7,$K213*0.7,($CB213-SUM($T213:AP213)))</f>
        <v>0</v>
      </c>
      <c r="AR213" s="16">
        <f>IF(($CB213-SUM($T213:AQ213))&gt;=$K213*0.7,$K213*0.7,($CB213-SUM($T213:AQ213)))</f>
        <v>0</v>
      </c>
      <c r="AS213" s="16">
        <f>IF(($CB213-SUM($T213:AR213))&gt;=$K213*0.7,$K213*0.7,($CB213-SUM($T213:AR213)))</f>
        <v>0</v>
      </c>
      <c r="AT213" s="16">
        <f>IF(($CB213-SUM($T213:AS213))&gt;=$K213*0.7,$K213*0.7,($CB213-SUM($T213:AS213)))</f>
        <v>0</v>
      </c>
      <c r="AU213" s="16">
        <f>IF(($CB213-SUM($T213:AT213))&gt;=$K213*0.7,$K213*0.7,($CB213-SUM($T213:AT213)))</f>
        <v>0</v>
      </c>
      <c r="AV213" s="16">
        <f>IF(($CB213-SUM($T213:AU213))&gt;=$K213*0.7,$K213*0.7,($CB213-SUM($T213:AU213)))</f>
        <v>0</v>
      </c>
      <c r="AW213" s="182">
        <f t="shared" si="27"/>
        <v>24000</v>
      </c>
      <c r="AX213" s="182">
        <f>IF(LinkRpt!B$4=LinkRpt!B$2,VLOOKUP(LinkRpt!$A209,Rpt,LinkRpt!B$2+1),"")</f>
        <v>24000</v>
      </c>
      <c r="AY213" s="182">
        <f>IF(LinkRpt!C$4=LinkRpt!C$2,VLOOKUP(LinkRpt!$A209,Rpt,LinkRpt!C$2+1),"")</f>
        <v>0</v>
      </c>
      <c r="AZ213" s="182">
        <f>IF(LinkRpt!D$4=LinkRpt!D$2,VLOOKUP(LinkRpt!$A209,Rpt,LinkRpt!D$2+1),"")</f>
        <v>0</v>
      </c>
      <c r="BA213" s="182" t="str">
        <f>IF(LinkRpt!E$4=LinkRpt!E$2,VLOOKUP(LinkRpt!$A209,Rpt,LinkRpt!E$2+1),"")</f>
        <v/>
      </c>
      <c r="BB213" s="182">
        <f>IF(LinkRpt!F$4=LinkRpt!F$2,VLOOKUP(LinkRpt!$A209,Rpt,LinkRpt!F$2+1),"")</f>
        <v>0</v>
      </c>
      <c r="BC213" s="182">
        <f>IF(LinkRpt!G$4=LinkRpt!G$2,VLOOKUP(LinkRpt!$A209,Rpt,LinkRpt!G$2+1),"")</f>
        <v>0</v>
      </c>
      <c r="BD213" s="182">
        <f>IF(LinkRpt!H$4=LinkRpt!H$2,VLOOKUP(LinkRpt!$A209,Rpt,LinkRpt!H$2+1),"")</f>
        <v>0</v>
      </c>
      <c r="BE213" s="182" t="str">
        <f>IF(LinkRpt!I$4=LinkRpt!I$2,VLOOKUP(LinkRpt!$A209,Rpt,LinkRpt!I$2+1),"")</f>
        <v/>
      </c>
      <c r="BF213" s="182" t="str">
        <f>IF(LinkRpt!J$4=LinkRpt!J$2,VLOOKUP(LinkRpt!$A209,Rpt,LinkRpt!J$2+1),"")</f>
        <v/>
      </c>
      <c r="BG213" s="182" t="str">
        <f>IF(LinkRpt!K$4=LinkRpt!K$2,VLOOKUP(LinkRpt!$A209,Rpt,LinkRpt!K$2+1),"")</f>
        <v/>
      </c>
      <c r="BH213" s="182" t="str">
        <f>IF(LinkRpt!L$4=LinkRpt!L$2,VLOOKUP(LinkRpt!$A209,Rpt,LinkRpt!L$2+1),"")</f>
        <v/>
      </c>
      <c r="BI213" s="182" t="str">
        <f>IF(LinkRpt!M$4=LinkRpt!M$2,VLOOKUP(LinkRpt!$A209,Rpt,LinkRpt!M$2+1),"")</f>
        <v/>
      </c>
      <c r="BJ213" s="182" t="str">
        <f>IF(LinkRpt!N$4=LinkRpt!N$2,VLOOKUP(LinkRpt!$A209,Rpt,LinkRpt!N$2+1),"")</f>
        <v/>
      </c>
      <c r="BK213" s="182" t="str">
        <f>IF(LinkRpt!O$4=LinkRpt!O$2,VLOOKUP(LinkRpt!$A209,Rpt,LinkRpt!O$2+1),"")</f>
        <v/>
      </c>
      <c r="BL213" s="182" t="str">
        <f>IF(LinkRpt!P$4=LinkRpt!P$2,VLOOKUP(LinkRpt!$A209,Rpt,LinkRpt!P$2+1),"")</f>
        <v/>
      </c>
      <c r="BM213" s="182" t="str">
        <f>IF(LinkRpt!Q$4=LinkRpt!Q$2,VLOOKUP(LinkRpt!$A209,Rpt,LinkRpt!Q$2+1),"")</f>
        <v/>
      </c>
      <c r="BN213" s="182" t="str">
        <f>IF(LinkRpt!R$4=LinkRpt!R$2,VLOOKUP(LinkRpt!$A209,Rpt,LinkRpt!R$2+1),"")</f>
        <v/>
      </c>
      <c r="BO213" s="182" t="str">
        <f>IF(LinkRpt!S$4=LinkRpt!S$2,VLOOKUP(LinkRpt!$A209,Rpt,LinkRpt!S$2+1),"")</f>
        <v/>
      </c>
      <c r="BP213" s="182" t="str">
        <f>IF(LinkRpt!T$4=LinkRpt!T$2,VLOOKUP(LinkRpt!$A209,Rpt,LinkRpt!T$2+1),"")</f>
        <v/>
      </c>
      <c r="BQ213" s="182" t="str">
        <f>IF(LinkRpt!U$4=LinkRpt!U$2,VLOOKUP(LinkRpt!$A209,Rpt,LinkRpt!U$2+1),"")</f>
        <v/>
      </c>
      <c r="BR213" s="182" t="str">
        <f>IF(LinkRpt!V$4=LinkRpt!V$2,VLOOKUP(LinkRpt!$A209,Rpt,LinkRpt!V$2+1),"")</f>
        <v/>
      </c>
      <c r="BS213" s="182" t="str">
        <f>IF(LinkRpt!W$4=LinkRpt!W$2,VLOOKUP(LinkRpt!$A209,Rpt,LinkRpt!W$2+1),"")</f>
        <v/>
      </c>
      <c r="BT213" s="182" t="str">
        <f>IF(LinkRpt!X$4=LinkRpt!X$2,VLOOKUP(LinkRpt!$A209,Rpt,LinkRpt!X$2+1),"")</f>
        <v/>
      </c>
      <c r="BU213" s="182" t="str">
        <f>IF(LinkRpt!Y$4=LinkRpt!Y$2,VLOOKUP(LinkRpt!$A209,Rpt,LinkRpt!Y$2+1),"")</f>
        <v/>
      </c>
      <c r="BV213" s="182" t="str">
        <f>IF(LinkRpt!Z$4=LinkRpt!Z$2,VLOOKUP(LinkRpt!$A209,Rpt,LinkRpt!Z$2+1),"")</f>
        <v/>
      </c>
      <c r="BW213" s="182" t="str">
        <f>IF(LinkRpt!AA$4=LinkRpt!AA$2,VLOOKUP(LinkRpt!$A209,Rpt,LinkRpt!AA$2+1),"")</f>
        <v/>
      </c>
      <c r="BX213" s="182" t="str">
        <f>IF(LinkRpt!AB$4=LinkRpt!AB$2,VLOOKUP(LinkRpt!$A209,Rpt,LinkRpt!AB$2+1),"")</f>
        <v/>
      </c>
      <c r="BY213" s="182" t="str">
        <f>IF(LinkRpt!AC$4=LinkRpt!AC$2,VLOOKUP(LinkRpt!$A209,Rpt,LinkRpt!AC$2+1),"")</f>
        <v/>
      </c>
      <c r="BZ213" s="182" t="str">
        <f>IF(LinkRpt!AD$4=LinkRpt!AD$2,VLOOKUP(LinkRpt!$A209,Rpt,LinkRpt!AD$2+1),"")</f>
        <v/>
      </c>
      <c r="CA213" s="182" t="str">
        <f>IF(LinkRpt!AE$4=LinkRpt!AE$2,VLOOKUP(LinkRpt!$A209,Rpt,LinkRpt!AE$2+1),"")</f>
        <v/>
      </c>
      <c r="CB213" s="182">
        <f t="shared" si="32"/>
        <v>24000</v>
      </c>
      <c r="CC213" s="15">
        <v>1500</v>
      </c>
      <c r="CD213" s="16">
        <v>1500</v>
      </c>
      <c r="CE213" s="15">
        <v>1000</v>
      </c>
      <c r="CF213" s="16">
        <v>1000</v>
      </c>
      <c r="CG213" s="15">
        <v>5000</v>
      </c>
      <c r="CH213" s="16">
        <f>3000+0</f>
        <v>3000</v>
      </c>
      <c r="CI213" s="15">
        <v>8000</v>
      </c>
      <c r="CJ213" s="16">
        <v>0</v>
      </c>
      <c r="CK213" s="17"/>
      <c r="CL213" s="16"/>
      <c r="CM213" s="15"/>
      <c r="CN213" s="16"/>
      <c r="CO213" s="18">
        <v>2310</v>
      </c>
      <c r="CP213" s="16"/>
      <c r="CQ213" s="18">
        <v>2310</v>
      </c>
      <c r="CR213" s="16"/>
      <c r="CS213" s="18">
        <v>2310</v>
      </c>
      <c r="CT213" s="16"/>
      <c r="CU213" s="18">
        <v>2310</v>
      </c>
      <c r="CV213" s="16"/>
      <c r="CW213" s="18">
        <v>2310</v>
      </c>
      <c r="CX213" s="16">
        <v>10000</v>
      </c>
      <c r="CY213" s="18">
        <v>2310</v>
      </c>
      <c r="CZ213" s="16"/>
      <c r="DA213" s="18">
        <v>2310</v>
      </c>
      <c r="DB213" s="16"/>
      <c r="DC213" s="18">
        <v>2310</v>
      </c>
      <c r="DD213" s="16"/>
      <c r="DE213" s="18">
        <v>2310</v>
      </c>
      <c r="DF213" s="16">
        <v>8500</v>
      </c>
      <c r="DG213" s="17"/>
      <c r="DH213" s="16"/>
      <c r="DI213" s="17"/>
      <c r="DJ213" s="16"/>
      <c r="DK213" s="82"/>
      <c r="DL213" s="85"/>
      <c r="DM213" s="16"/>
      <c r="DN213" s="85"/>
      <c r="DO213" s="16"/>
      <c r="DP213" s="85"/>
      <c r="DQ213" s="16"/>
      <c r="DR213" s="85"/>
      <c r="DS213" s="16"/>
      <c r="DT213" s="85"/>
      <c r="DU213" s="16"/>
      <c r="DV213" s="85"/>
      <c r="DW213" s="16"/>
      <c r="DX213" s="85"/>
      <c r="DY213" s="16"/>
      <c r="DZ213" s="85"/>
      <c r="EA213" s="16"/>
      <c r="EB213" s="85"/>
      <c r="EC213" s="16"/>
      <c r="ED213" s="85"/>
      <c r="EE213" s="16"/>
      <c r="EF213" s="85"/>
      <c r="EG213" s="16"/>
      <c r="EH213" s="17"/>
      <c r="EI213" s="16"/>
      <c r="EJ213" s="19"/>
      <c r="EK213" s="17"/>
      <c r="EL213" s="16"/>
      <c r="EM213" s="17"/>
      <c r="EN213" s="16"/>
      <c r="EO213" s="17"/>
      <c r="EP213" s="16"/>
      <c r="EQ213" s="17"/>
      <c r="ER213" s="16"/>
      <c r="ES213" s="17"/>
      <c r="ET213" s="16"/>
      <c r="EU213" s="17"/>
      <c r="EV213" s="16"/>
      <c r="EW213" s="15"/>
      <c r="EX213" s="16"/>
      <c r="EY213" s="15"/>
      <c r="EZ213" s="16"/>
      <c r="FA213" s="15"/>
      <c r="FB213" s="16"/>
      <c r="FC213" s="15"/>
      <c r="FD213" s="16"/>
      <c r="FE213" s="15"/>
      <c r="FF213" s="16"/>
      <c r="FG213" s="15"/>
      <c r="FH213" s="16"/>
      <c r="FI213" s="20">
        <f t="shared" si="28"/>
        <v>36290</v>
      </c>
      <c r="FJ213" s="20">
        <f t="shared" si="29"/>
        <v>24000</v>
      </c>
      <c r="FK213" s="21">
        <f t="shared" si="30"/>
        <v>12290</v>
      </c>
      <c r="FL213" s="1" t="str">
        <f t="shared" si="33"/>
        <v/>
      </c>
    </row>
    <row r="214" spans="1:168" ht="25.5" customHeight="1">
      <c r="A214" s="239">
        <v>2200206</v>
      </c>
      <c r="B214" s="35" t="s">
        <v>306</v>
      </c>
      <c r="C214" s="239" t="s">
        <v>307</v>
      </c>
      <c r="D214" s="9" t="s">
        <v>1414</v>
      </c>
      <c r="E214" s="9" t="s">
        <v>1412</v>
      </c>
      <c r="F214" s="10" t="s">
        <v>308</v>
      </c>
      <c r="G214" s="11" t="s">
        <v>18</v>
      </c>
      <c r="H214" s="13" t="s">
        <v>1417</v>
      </c>
      <c r="I214" s="318"/>
      <c r="J214" s="13"/>
      <c r="K214" s="12">
        <v>6200</v>
      </c>
      <c r="L214" s="13" t="s">
        <v>1564</v>
      </c>
      <c r="M214" s="246">
        <f t="shared" si="26"/>
        <v>54560</v>
      </c>
      <c r="N214" s="14">
        <f t="shared" si="31"/>
        <v>39060</v>
      </c>
      <c r="O214" s="15">
        <v>1500</v>
      </c>
      <c r="P214" s="15">
        <v>1000</v>
      </c>
      <c r="Q214" s="15">
        <v>5000</v>
      </c>
      <c r="R214" s="15">
        <v>8000</v>
      </c>
      <c r="S214" s="182"/>
      <c r="T214" s="16">
        <v>1500</v>
      </c>
      <c r="U214" s="16">
        <v>1000</v>
      </c>
      <c r="V214" s="16">
        <v>5000</v>
      </c>
      <c r="W214" s="16">
        <v>0</v>
      </c>
      <c r="X214" s="182"/>
      <c r="Y214" s="16">
        <f>IF(($CB214-SUM($T214:X214))&gt;=$K214*0.7,$K214*0.7,($CB214-SUM($T214:X214)))</f>
        <v>4340</v>
      </c>
      <c r="Z214" s="16">
        <f>IF(($CB214-SUM($T214:Y214))&gt;=$K214*0.7,$K214*0.7,($CB214-SUM($T214:Y214)))</f>
        <v>3660</v>
      </c>
      <c r="AA214" s="16">
        <f>IF(($CB214-SUM($T214:Z214))&gt;=$K214*0.7,$K214*0.7,($CB214-SUM($T214:Z214)))</f>
        <v>0</v>
      </c>
      <c r="AB214" s="16">
        <f>IF(($CB214-SUM($T214:AA214))&gt;=$K214*0.7,$K214*0.7,($CB214-SUM($T214:AA214)))</f>
        <v>0</v>
      </c>
      <c r="AC214" s="16">
        <f>IF(($CB214-SUM($T214:AB214))&gt;=$K214*0.7,$K214*0.7,($CB214-SUM($T214:AB214)))</f>
        <v>0</v>
      </c>
      <c r="AD214" s="16">
        <f>IF(($CB214-SUM($T214:AC214))&gt;=$K214*0.7,$K214*0.7,($CB214-SUM($T214:AC214)))</f>
        <v>0</v>
      </c>
      <c r="AE214" s="16">
        <f>IF(($CB214-SUM($T214:AD214))&gt;=$K214*0.7,$K214*0.7,($CB214-SUM($T214:AD214)))</f>
        <v>0</v>
      </c>
      <c r="AF214" s="16">
        <f>IF(($CB214-SUM($T214:AE214))&gt;=$K214*0.7,$K214*0.7,($CB214-SUM($T214:AE214)))</f>
        <v>0</v>
      </c>
      <c r="AG214" s="16">
        <f>IF(($CB214-SUM($T214:AF214))&gt;=$K214*0.7,$K214*0.7,($CB214-SUM($T214:AF214)))</f>
        <v>0</v>
      </c>
      <c r="AH214" s="16">
        <f>IF(($CB214-SUM($T214:AG214))&gt;=$K214*0.7,$K214*0.7,($CB214-SUM($T214:AG214)))</f>
        <v>0</v>
      </c>
      <c r="AI214" s="16">
        <f>IF(($CB214-SUM($T214:AH214))&gt;=$K214*0.7,$K214*0.7,($CB214-SUM($T214:AH214)))</f>
        <v>0</v>
      </c>
      <c r="AJ214" s="16">
        <f>IF(($CB214-SUM($T214:AI214))&gt;=$K214*0.7,$K214*0.7,($CB214-SUM($T214:AI214)))</f>
        <v>0</v>
      </c>
      <c r="AK214" s="16">
        <f>IF(($CB214-SUM($T214:AJ214))&gt;=$K214*0.7,$K214*0.7,($CB214-SUM($T214:AJ214)))</f>
        <v>0</v>
      </c>
      <c r="AL214" s="16">
        <f>IF(($CB214-SUM($T214:AK214))&gt;=$K214*0.7,$K214*0.7,($CB214-SUM($T214:AK214)))</f>
        <v>0</v>
      </c>
      <c r="AM214" s="16">
        <f>IF(($CB214-SUM($T214:AL214))&gt;=$K214*0.7,$K214*0.7,($CB214-SUM($T214:AL214)))</f>
        <v>0</v>
      </c>
      <c r="AN214" s="16">
        <f>IF(($CB214-SUM($T214:AM214))&gt;=$K214*0.7,$K214*0.7,($CB214-SUM($T214:AM214)))</f>
        <v>0</v>
      </c>
      <c r="AO214" s="16">
        <f>IF(($CB214-SUM($T214:AN214))&gt;=$K214*0.7,$K214*0.7,($CB214-SUM($T214:AN214)))</f>
        <v>0</v>
      </c>
      <c r="AP214" s="16">
        <f>IF(($CB214-SUM($T214:AO214))&gt;=$K214*0.7,$K214*0.7,($CB214-SUM($T214:AO214)))</f>
        <v>0</v>
      </c>
      <c r="AQ214" s="16">
        <f>IF(($CB214-SUM($T214:AP214))&gt;=$K214*0.7,$K214*0.7,($CB214-SUM($T214:AP214)))</f>
        <v>0</v>
      </c>
      <c r="AR214" s="16">
        <f>IF(($CB214-SUM($T214:AQ214))&gt;=$K214*0.7,$K214*0.7,($CB214-SUM($T214:AQ214)))</f>
        <v>0</v>
      </c>
      <c r="AS214" s="16">
        <f>IF(($CB214-SUM($T214:AR214))&gt;=$K214*0.7,$K214*0.7,($CB214-SUM($T214:AR214)))</f>
        <v>0</v>
      </c>
      <c r="AT214" s="16">
        <f>IF(($CB214-SUM($T214:AS214))&gt;=$K214*0.7,$K214*0.7,($CB214-SUM($T214:AS214)))</f>
        <v>0</v>
      </c>
      <c r="AU214" s="16">
        <f>IF(($CB214-SUM($T214:AT214))&gt;=$K214*0.7,$K214*0.7,($CB214-SUM($T214:AT214)))</f>
        <v>0</v>
      </c>
      <c r="AV214" s="16">
        <f>IF(($CB214-SUM($T214:AU214))&gt;=$K214*0.7,$K214*0.7,($CB214-SUM($T214:AU214)))</f>
        <v>0</v>
      </c>
      <c r="AW214" s="182">
        <f t="shared" si="27"/>
        <v>15500</v>
      </c>
      <c r="AX214" s="182">
        <f>IF(LinkRpt!B$4=LinkRpt!B$2,VLOOKUP(LinkRpt!$A210,Rpt,LinkRpt!B$2+1),"")</f>
        <v>15500</v>
      </c>
      <c r="AY214" s="182">
        <f>IF(LinkRpt!C$4=LinkRpt!C$2,VLOOKUP(LinkRpt!$A210,Rpt,LinkRpt!C$2+1),"")</f>
        <v>0</v>
      </c>
      <c r="AZ214" s="182">
        <f>IF(LinkRpt!D$4=LinkRpt!D$2,VLOOKUP(LinkRpt!$A210,Rpt,LinkRpt!D$2+1),"")</f>
        <v>0</v>
      </c>
      <c r="BA214" s="182" t="str">
        <f>IF(LinkRpt!E$4=LinkRpt!E$2,VLOOKUP(LinkRpt!$A210,Rpt,LinkRpt!E$2+1),"")</f>
        <v/>
      </c>
      <c r="BB214" s="182">
        <f>IF(LinkRpt!F$4=LinkRpt!F$2,VLOOKUP(LinkRpt!$A210,Rpt,LinkRpt!F$2+1),"")</f>
        <v>0</v>
      </c>
      <c r="BC214" s="182">
        <f>IF(LinkRpt!G$4=LinkRpt!G$2,VLOOKUP(LinkRpt!$A210,Rpt,LinkRpt!G$2+1),"")</f>
        <v>0</v>
      </c>
      <c r="BD214" s="182">
        <f>IF(LinkRpt!H$4=LinkRpt!H$2,VLOOKUP(LinkRpt!$A210,Rpt,LinkRpt!H$2+1),"")</f>
        <v>0</v>
      </c>
      <c r="BE214" s="182" t="str">
        <f>IF(LinkRpt!I$4=LinkRpt!I$2,VLOOKUP(LinkRpt!$A210,Rpt,LinkRpt!I$2+1),"")</f>
        <v/>
      </c>
      <c r="BF214" s="182" t="str">
        <f>IF(LinkRpt!J$4=LinkRpt!J$2,VLOOKUP(LinkRpt!$A210,Rpt,LinkRpt!J$2+1),"")</f>
        <v/>
      </c>
      <c r="BG214" s="182" t="str">
        <f>IF(LinkRpt!K$4=LinkRpt!K$2,VLOOKUP(LinkRpt!$A210,Rpt,LinkRpt!K$2+1),"")</f>
        <v/>
      </c>
      <c r="BH214" s="182" t="str">
        <f>IF(LinkRpt!L$4=LinkRpt!L$2,VLOOKUP(LinkRpt!$A210,Rpt,LinkRpt!L$2+1),"")</f>
        <v/>
      </c>
      <c r="BI214" s="182" t="str">
        <f>IF(LinkRpt!M$4=LinkRpt!M$2,VLOOKUP(LinkRpt!$A210,Rpt,LinkRpt!M$2+1),"")</f>
        <v/>
      </c>
      <c r="BJ214" s="182" t="str">
        <f>IF(LinkRpt!N$4=LinkRpt!N$2,VLOOKUP(LinkRpt!$A210,Rpt,LinkRpt!N$2+1),"")</f>
        <v/>
      </c>
      <c r="BK214" s="182" t="str">
        <f>IF(LinkRpt!O$4=LinkRpt!O$2,VLOOKUP(LinkRpt!$A210,Rpt,LinkRpt!O$2+1),"")</f>
        <v/>
      </c>
      <c r="BL214" s="182" t="str">
        <f>IF(LinkRpt!P$4=LinkRpt!P$2,VLOOKUP(LinkRpt!$A210,Rpt,LinkRpt!P$2+1),"")</f>
        <v/>
      </c>
      <c r="BM214" s="182" t="str">
        <f>IF(LinkRpt!Q$4=LinkRpt!Q$2,VLOOKUP(LinkRpt!$A210,Rpt,LinkRpt!Q$2+1),"")</f>
        <v/>
      </c>
      <c r="BN214" s="182" t="str">
        <f>IF(LinkRpt!R$4=LinkRpt!R$2,VLOOKUP(LinkRpt!$A210,Rpt,LinkRpt!R$2+1),"")</f>
        <v/>
      </c>
      <c r="BO214" s="182" t="str">
        <f>IF(LinkRpt!S$4=LinkRpt!S$2,VLOOKUP(LinkRpt!$A210,Rpt,LinkRpt!S$2+1),"")</f>
        <v/>
      </c>
      <c r="BP214" s="182" t="str">
        <f>IF(LinkRpt!T$4=LinkRpt!T$2,VLOOKUP(LinkRpt!$A210,Rpt,LinkRpt!T$2+1),"")</f>
        <v/>
      </c>
      <c r="BQ214" s="182" t="str">
        <f>IF(LinkRpt!U$4=LinkRpt!U$2,VLOOKUP(LinkRpt!$A210,Rpt,LinkRpt!U$2+1),"")</f>
        <v/>
      </c>
      <c r="BR214" s="182" t="str">
        <f>IF(LinkRpt!V$4=LinkRpt!V$2,VLOOKUP(LinkRpt!$A210,Rpt,LinkRpt!V$2+1),"")</f>
        <v/>
      </c>
      <c r="BS214" s="182" t="str">
        <f>IF(LinkRpt!W$4=LinkRpt!W$2,VLOOKUP(LinkRpt!$A210,Rpt,LinkRpt!W$2+1),"")</f>
        <v/>
      </c>
      <c r="BT214" s="182" t="str">
        <f>IF(LinkRpt!X$4=LinkRpt!X$2,VLOOKUP(LinkRpt!$A210,Rpt,LinkRpt!X$2+1),"")</f>
        <v/>
      </c>
      <c r="BU214" s="182" t="str">
        <f>IF(LinkRpt!Y$4=LinkRpt!Y$2,VLOOKUP(LinkRpt!$A210,Rpt,LinkRpt!Y$2+1),"")</f>
        <v/>
      </c>
      <c r="BV214" s="182" t="str">
        <f>IF(LinkRpt!Z$4=LinkRpt!Z$2,VLOOKUP(LinkRpt!$A210,Rpt,LinkRpt!Z$2+1),"")</f>
        <v/>
      </c>
      <c r="BW214" s="182" t="str">
        <f>IF(LinkRpt!AA$4=LinkRpt!AA$2,VLOOKUP(LinkRpt!$A210,Rpt,LinkRpt!AA$2+1),"")</f>
        <v/>
      </c>
      <c r="BX214" s="182" t="str">
        <f>IF(LinkRpt!AB$4=LinkRpt!AB$2,VLOOKUP(LinkRpt!$A210,Rpt,LinkRpt!AB$2+1),"")</f>
        <v/>
      </c>
      <c r="BY214" s="182" t="str">
        <f>IF(LinkRpt!AC$4=LinkRpt!AC$2,VLOOKUP(LinkRpt!$A210,Rpt,LinkRpt!AC$2+1),"")</f>
        <v/>
      </c>
      <c r="BZ214" s="182" t="str">
        <f>IF(LinkRpt!AD$4=LinkRpt!AD$2,VLOOKUP(LinkRpt!$A210,Rpt,LinkRpt!AD$2+1),"")</f>
        <v/>
      </c>
      <c r="CA214" s="182" t="str">
        <f>IF(LinkRpt!AE$4=LinkRpt!AE$2,VLOOKUP(LinkRpt!$A210,Rpt,LinkRpt!AE$2+1),"")</f>
        <v/>
      </c>
      <c r="CB214" s="182">
        <f t="shared" si="32"/>
        <v>15500</v>
      </c>
      <c r="CC214" s="15">
        <v>1500</v>
      </c>
      <c r="CD214" s="16">
        <v>1500</v>
      </c>
      <c r="CE214" s="15">
        <v>1000</v>
      </c>
      <c r="CF214" s="16">
        <v>1000</v>
      </c>
      <c r="CG214" s="15">
        <v>5000</v>
      </c>
      <c r="CH214" s="16">
        <v>5000</v>
      </c>
      <c r="CI214" s="15">
        <v>8000</v>
      </c>
      <c r="CJ214" s="16">
        <v>0</v>
      </c>
      <c r="CK214" s="17"/>
      <c r="CL214" s="16"/>
      <c r="CM214" s="15"/>
      <c r="CN214" s="16"/>
      <c r="CO214" s="18">
        <v>4340</v>
      </c>
      <c r="CP214" s="16"/>
      <c r="CQ214" s="18">
        <v>4340</v>
      </c>
      <c r="CR214" s="16"/>
      <c r="CS214" s="18">
        <v>4340</v>
      </c>
      <c r="CT214" s="16"/>
      <c r="CU214" s="18">
        <v>4340</v>
      </c>
      <c r="CV214" s="16">
        <v>8000</v>
      </c>
      <c r="CW214" s="18">
        <v>4340</v>
      </c>
      <c r="CX214" s="16"/>
      <c r="CY214" s="18">
        <v>4340</v>
      </c>
      <c r="CZ214" s="16"/>
      <c r="DA214" s="18">
        <v>4340</v>
      </c>
      <c r="DB214" s="16"/>
      <c r="DC214" s="18">
        <v>4340</v>
      </c>
      <c r="DD214" s="16"/>
      <c r="DE214" s="18">
        <v>4340</v>
      </c>
      <c r="DF214" s="16"/>
      <c r="DG214" s="17"/>
      <c r="DH214" s="16"/>
      <c r="DI214" s="17"/>
      <c r="DJ214" s="16"/>
      <c r="DK214" s="82"/>
      <c r="DL214" s="85"/>
      <c r="DM214" s="16"/>
      <c r="DN214" s="85"/>
      <c r="DO214" s="16"/>
      <c r="DP214" s="85"/>
      <c r="DQ214" s="16"/>
      <c r="DR214" s="85"/>
      <c r="DS214" s="16"/>
      <c r="DT214" s="85"/>
      <c r="DU214" s="16"/>
      <c r="DV214" s="85"/>
      <c r="DW214" s="16"/>
      <c r="DX214" s="85"/>
      <c r="DY214" s="16"/>
      <c r="DZ214" s="85"/>
      <c r="EA214" s="16"/>
      <c r="EB214" s="85"/>
      <c r="EC214" s="16"/>
      <c r="ED214" s="85"/>
      <c r="EE214" s="16"/>
      <c r="EF214" s="85"/>
      <c r="EG214" s="16"/>
      <c r="EH214" s="17"/>
      <c r="EI214" s="16"/>
      <c r="EJ214" s="19"/>
      <c r="EK214" s="17"/>
      <c r="EL214" s="16"/>
      <c r="EM214" s="17"/>
      <c r="EN214" s="16"/>
      <c r="EO214" s="17"/>
      <c r="EP214" s="16"/>
      <c r="EQ214" s="17"/>
      <c r="ER214" s="16"/>
      <c r="ES214" s="17"/>
      <c r="ET214" s="16"/>
      <c r="EU214" s="17"/>
      <c r="EV214" s="16"/>
      <c r="EW214" s="15"/>
      <c r="EX214" s="16"/>
      <c r="EY214" s="15"/>
      <c r="EZ214" s="16"/>
      <c r="FA214" s="15"/>
      <c r="FB214" s="16"/>
      <c r="FC214" s="15"/>
      <c r="FD214" s="16"/>
      <c r="FE214" s="15"/>
      <c r="FF214" s="16"/>
      <c r="FG214" s="15"/>
      <c r="FH214" s="16"/>
      <c r="FI214" s="20">
        <f t="shared" si="28"/>
        <v>54560</v>
      </c>
      <c r="FJ214" s="20">
        <f t="shared" si="29"/>
        <v>15500</v>
      </c>
      <c r="FK214" s="21">
        <f t="shared" si="30"/>
        <v>39060</v>
      </c>
      <c r="FL214" s="1" t="str">
        <f t="shared" si="33"/>
        <v/>
      </c>
    </row>
    <row r="215" spans="1:168" ht="25.5" customHeight="1">
      <c r="A215" s="239">
        <v>2200207</v>
      </c>
      <c r="B215" s="35" t="s">
        <v>309</v>
      </c>
      <c r="C215" s="239" t="s">
        <v>310</v>
      </c>
      <c r="D215" s="9" t="s">
        <v>1414</v>
      </c>
      <c r="E215" s="9" t="s">
        <v>1412</v>
      </c>
      <c r="F215" s="10" t="s">
        <v>311</v>
      </c>
      <c r="G215" s="144"/>
      <c r="H215" s="13"/>
      <c r="I215" s="318"/>
      <c r="J215" s="13"/>
      <c r="K215" s="12">
        <v>6600</v>
      </c>
      <c r="L215" s="13" t="s">
        <v>1564</v>
      </c>
      <c r="M215" s="246">
        <f t="shared" si="26"/>
        <v>57080</v>
      </c>
      <c r="N215" s="14">
        <f t="shared" si="31"/>
        <v>0</v>
      </c>
      <c r="O215" s="15">
        <v>1500</v>
      </c>
      <c r="P215" s="15">
        <v>1000</v>
      </c>
      <c r="Q215" s="15">
        <v>5000</v>
      </c>
      <c r="R215" s="15">
        <v>8000</v>
      </c>
      <c r="S215" s="182"/>
      <c r="T215" s="16">
        <v>1500</v>
      </c>
      <c r="U215" s="16">
        <v>1000</v>
      </c>
      <c r="V215" s="16">
        <v>5000</v>
      </c>
      <c r="W215" s="16">
        <v>0</v>
      </c>
      <c r="X215" s="182"/>
      <c r="Y215" s="16">
        <f>IF(($CB215-SUM($T215:X215))&gt;=$K215*0.7,$K215*0.7,($CB215-SUM($T215:X215)))</f>
        <v>4620</v>
      </c>
      <c r="Z215" s="16">
        <f>IF(($CB215-SUM($T215:Y215))&gt;=$K215*0.7,$K215*0.7,($CB215-SUM($T215:Y215)))</f>
        <v>4620</v>
      </c>
      <c r="AA215" s="16">
        <f>IF(($CB215-SUM($T215:Z215))&gt;=$K215*0.7,$K215*0.7,($CB215-SUM($T215:Z215)))</f>
        <v>4620</v>
      </c>
      <c r="AB215" s="16">
        <f>IF(($CB215-SUM($T215:AA215))&gt;=$K215*0.7,$K215*0.7,($CB215-SUM($T215:AA215)))</f>
        <v>4620</v>
      </c>
      <c r="AC215" s="16">
        <f>IF(($CB215-SUM($T215:AB215))&gt;=$K215*0.7,$K215*0.7,($CB215-SUM($T215:AB215)))</f>
        <v>4620</v>
      </c>
      <c r="AD215" s="16">
        <f>IF(($CB215-SUM($T215:AC215))&gt;=$K215*0.7,$K215*0.7,($CB215-SUM($T215:AC215)))</f>
        <v>4620</v>
      </c>
      <c r="AE215" s="16">
        <f>IF(($CB215-SUM($T215:AD215))&gt;=$K215*0.7,$K215*0.7,($CB215-SUM($T215:AD215)))</f>
        <v>4620</v>
      </c>
      <c r="AF215" s="16">
        <f>IF(($CB215-SUM($T215:AE215))&gt;=$K215*0.7,$K215*0.7,($CB215-SUM($T215:AE215)))</f>
        <v>4620</v>
      </c>
      <c r="AG215" s="16">
        <f>IF(($CB215-SUM($T215:AF215))&gt;=$K215*0.7,$K215*0.7,($CB215-SUM($T215:AF215)))</f>
        <v>4620</v>
      </c>
      <c r="AH215" s="16">
        <f>IF(($CB215-SUM($T215:AG215))&gt;=$K215*0.7,$K215*0.7,($CB215-SUM($T215:AG215)))</f>
        <v>4620</v>
      </c>
      <c r="AI215" s="16">
        <f>IF(($CB215-SUM($T215:AH215))&gt;=$K215*0.7,$K215*0.7,($CB215-SUM($T215:AH215)))</f>
        <v>3380</v>
      </c>
      <c r="AJ215" s="16">
        <f>IF(($CB215-SUM($T215:AI215))&gt;=$K215*0.7,$K215*0.7,($CB215-SUM($T215:AI215)))</f>
        <v>0</v>
      </c>
      <c r="AK215" s="16">
        <f>IF(($CB215-SUM($T215:AJ215))&gt;=$K215*0.7,$K215*0.7,($CB215-SUM($T215:AJ215)))</f>
        <v>0</v>
      </c>
      <c r="AL215" s="16">
        <f>IF(($CB215-SUM($T215:AK215))&gt;=$K215*0.7,$K215*0.7,($CB215-SUM($T215:AK215)))</f>
        <v>0</v>
      </c>
      <c r="AM215" s="16">
        <f>IF(($CB215-SUM($T215:AL215))&gt;=$K215*0.7,$K215*0.7,($CB215-SUM($T215:AL215)))</f>
        <v>0</v>
      </c>
      <c r="AN215" s="16">
        <f>IF(($CB215-SUM($T215:AM215))&gt;=$K215*0.7,$K215*0.7,($CB215-SUM($T215:AM215)))</f>
        <v>0</v>
      </c>
      <c r="AO215" s="16">
        <f>IF(($CB215-SUM($T215:AN215))&gt;=$K215*0.7,$K215*0.7,($CB215-SUM($T215:AN215)))</f>
        <v>0</v>
      </c>
      <c r="AP215" s="16">
        <f>IF(($CB215-SUM($T215:AO215))&gt;=$K215*0.7,$K215*0.7,($CB215-SUM($T215:AO215)))</f>
        <v>0</v>
      </c>
      <c r="AQ215" s="16">
        <f>IF(($CB215-SUM($T215:AP215))&gt;=$K215*0.7,$K215*0.7,($CB215-SUM($T215:AP215)))</f>
        <v>0</v>
      </c>
      <c r="AR215" s="16">
        <f>IF(($CB215-SUM($T215:AQ215))&gt;=$K215*0.7,$K215*0.7,($CB215-SUM($T215:AQ215)))</f>
        <v>0</v>
      </c>
      <c r="AS215" s="16">
        <f>IF(($CB215-SUM($T215:AR215))&gt;=$K215*0.7,$K215*0.7,($CB215-SUM($T215:AR215)))</f>
        <v>0</v>
      </c>
      <c r="AT215" s="16">
        <f>IF(($CB215-SUM($T215:AS215))&gt;=$K215*0.7,$K215*0.7,($CB215-SUM($T215:AS215)))</f>
        <v>0</v>
      </c>
      <c r="AU215" s="16">
        <f>IF(($CB215-SUM($T215:AT215))&gt;=$K215*0.7,$K215*0.7,($CB215-SUM($T215:AT215)))</f>
        <v>0</v>
      </c>
      <c r="AV215" s="16">
        <f>IF(($CB215-SUM($T215:AU215))&gt;=$K215*0.7,$K215*0.7,($CB215-SUM($T215:AU215)))</f>
        <v>0</v>
      </c>
      <c r="AW215" s="182">
        <f t="shared" si="27"/>
        <v>57080</v>
      </c>
      <c r="AX215" s="182">
        <f>IF(LinkRpt!B$4=LinkRpt!B$2,VLOOKUP(LinkRpt!$A211,Rpt,LinkRpt!B$2+1),"")</f>
        <v>47840</v>
      </c>
      <c r="AY215" s="182">
        <f>IF(LinkRpt!C$4=LinkRpt!C$2,VLOOKUP(LinkRpt!$A211,Rpt,LinkRpt!C$2+1),"")</f>
        <v>9240</v>
      </c>
      <c r="AZ215" s="182">
        <f>IF(LinkRpt!D$4=LinkRpt!D$2,VLOOKUP(LinkRpt!$A211,Rpt,LinkRpt!D$2+1),"")</f>
        <v>0</v>
      </c>
      <c r="BA215" s="182" t="str">
        <f>IF(LinkRpt!E$4=LinkRpt!E$2,VLOOKUP(LinkRpt!$A211,Rpt,LinkRpt!E$2+1),"")</f>
        <v/>
      </c>
      <c r="BB215" s="182">
        <f>IF(LinkRpt!F$4=LinkRpt!F$2,VLOOKUP(LinkRpt!$A211,Rpt,LinkRpt!F$2+1),"")</f>
        <v>0</v>
      </c>
      <c r="BC215" s="182">
        <f>IF(LinkRpt!G$4=LinkRpt!G$2,VLOOKUP(LinkRpt!$A211,Rpt,LinkRpt!G$2+1),"")</f>
        <v>0</v>
      </c>
      <c r="BD215" s="182">
        <f>IF(LinkRpt!H$4=LinkRpt!H$2,VLOOKUP(LinkRpt!$A211,Rpt,LinkRpt!H$2+1),"")</f>
        <v>0</v>
      </c>
      <c r="BE215" s="182" t="str">
        <f>IF(LinkRpt!I$4=LinkRpt!I$2,VLOOKUP(LinkRpt!$A211,Rpt,LinkRpt!I$2+1),"")</f>
        <v/>
      </c>
      <c r="BF215" s="182" t="str">
        <f>IF(LinkRpt!J$4=LinkRpt!J$2,VLOOKUP(LinkRpt!$A211,Rpt,LinkRpt!J$2+1),"")</f>
        <v/>
      </c>
      <c r="BG215" s="182" t="str">
        <f>IF(LinkRpt!K$4=LinkRpt!K$2,VLOOKUP(LinkRpt!$A211,Rpt,LinkRpt!K$2+1),"")</f>
        <v/>
      </c>
      <c r="BH215" s="182" t="str">
        <f>IF(LinkRpt!L$4=LinkRpt!L$2,VLOOKUP(LinkRpt!$A211,Rpt,LinkRpt!L$2+1),"")</f>
        <v/>
      </c>
      <c r="BI215" s="182" t="str">
        <f>IF(LinkRpt!M$4=LinkRpt!M$2,VLOOKUP(LinkRpt!$A211,Rpt,LinkRpt!M$2+1),"")</f>
        <v/>
      </c>
      <c r="BJ215" s="182" t="str">
        <f>IF(LinkRpt!N$4=LinkRpt!N$2,VLOOKUP(LinkRpt!$A211,Rpt,LinkRpt!N$2+1),"")</f>
        <v/>
      </c>
      <c r="BK215" s="182" t="str">
        <f>IF(LinkRpt!O$4=LinkRpt!O$2,VLOOKUP(LinkRpt!$A211,Rpt,LinkRpt!O$2+1),"")</f>
        <v/>
      </c>
      <c r="BL215" s="182" t="str">
        <f>IF(LinkRpt!P$4=LinkRpt!P$2,VLOOKUP(LinkRpt!$A211,Rpt,LinkRpt!P$2+1),"")</f>
        <v/>
      </c>
      <c r="BM215" s="182" t="str">
        <f>IF(LinkRpt!Q$4=LinkRpt!Q$2,VLOOKUP(LinkRpt!$A211,Rpt,LinkRpt!Q$2+1),"")</f>
        <v/>
      </c>
      <c r="BN215" s="182" t="str">
        <f>IF(LinkRpt!R$4=LinkRpt!R$2,VLOOKUP(LinkRpt!$A211,Rpt,LinkRpt!R$2+1),"")</f>
        <v/>
      </c>
      <c r="BO215" s="182" t="str">
        <f>IF(LinkRpt!S$4=LinkRpt!S$2,VLOOKUP(LinkRpt!$A211,Rpt,LinkRpt!S$2+1),"")</f>
        <v/>
      </c>
      <c r="BP215" s="182" t="str">
        <f>IF(LinkRpt!T$4=LinkRpt!T$2,VLOOKUP(LinkRpt!$A211,Rpt,LinkRpt!T$2+1),"")</f>
        <v/>
      </c>
      <c r="BQ215" s="182" t="str">
        <f>IF(LinkRpt!U$4=LinkRpt!U$2,VLOOKUP(LinkRpt!$A211,Rpt,LinkRpt!U$2+1),"")</f>
        <v/>
      </c>
      <c r="BR215" s="182" t="str">
        <f>IF(LinkRpt!V$4=LinkRpt!V$2,VLOOKUP(LinkRpt!$A211,Rpt,LinkRpt!V$2+1),"")</f>
        <v/>
      </c>
      <c r="BS215" s="182" t="str">
        <f>IF(LinkRpt!W$4=LinkRpt!W$2,VLOOKUP(LinkRpt!$A211,Rpt,LinkRpt!W$2+1),"")</f>
        <v/>
      </c>
      <c r="BT215" s="182" t="str">
        <f>IF(LinkRpt!X$4=LinkRpt!X$2,VLOOKUP(LinkRpt!$A211,Rpt,LinkRpt!X$2+1),"")</f>
        <v/>
      </c>
      <c r="BU215" s="182" t="str">
        <f>IF(LinkRpt!Y$4=LinkRpt!Y$2,VLOOKUP(LinkRpt!$A211,Rpt,LinkRpt!Y$2+1),"")</f>
        <v/>
      </c>
      <c r="BV215" s="182" t="str">
        <f>IF(LinkRpt!Z$4=LinkRpt!Z$2,VLOOKUP(LinkRpt!$A211,Rpt,LinkRpt!Z$2+1),"")</f>
        <v/>
      </c>
      <c r="BW215" s="182" t="str">
        <f>IF(LinkRpt!AA$4=LinkRpt!AA$2,VLOOKUP(LinkRpt!$A211,Rpt,LinkRpt!AA$2+1),"")</f>
        <v/>
      </c>
      <c r="BX215" s="182" t="str">
        <f>IF(LinkRpt!AB$4=LinkRpt!AB$2,VLOOKUP(LinkRpt!$A211,Rpt,LinkRpt!AB$2+1),"")</f>
        <v/>
      </c>
      <c r="BY215" s="182" t="str">
        <f>IF(LinkRpt!AC$4=LinkRpt!AC$2,VLOOKUP(LinkRpt!$A211,Rpt,LinkRpt!AC$2+1),"")</f>
        <v/>
      </c>
      <c r="BZ215" s="182" t="str">
        <f>IF(LinkRpt!AD$4=LinkRpt!AD$2,VLOOKUP(LinkRpt!$A211,Rpt,LinkRpt!AD$2+1),"")</f>
        <v/>
      </c>
      <c r="CA215" s="182" t="str">
        <f>IF(LinkRpt!AE$4=LinkRpt!AE$2,VLOOKUP(LinkRpt!$A211,Rpt,LinkRpt!AE$2+1),"")</f>
        <v/>
      </c>
      <c r="CB215" s="182">
        <f t="shared" si="32"/>
        <v>57080</v>
      </c>
      <c r="CC215" s="15">
        <v>1500</v>
      </c>
      <c r="CD215" s="16">
        <v>1500</v>
      </c>
      <c r="CE215" s="15">
        <v>1000</v>
      </c>
      <c r="CF215" s="16">
        <v>1000</v>
      </c>
      <c r="CG215" s="15">
        <v>5000</v>
      </c>
      <c r="CH215" s="16">
        <v>5000</v>
      </c>
      <c r="CI215" s="15">
        <v>8000</v>
      </c>
      <c r="CJ215" s="16">
        <v>0</v>
      </c>
      <c r="CK215" s="17"/>
      <c r="CL215" s="16"/>
      <c r="CM215" s="15"/>
      <c r="CN215" s="16"/>
      <c r="CO215" s="18">
        <v>4620</v>
      </c>
      <c r="CP215" s="16">
        <v>12620</v>
      </c>
      <c r="CQ215" s="18">
        <v>4620</v>
      </c>
      <c r="CR215" s="16">
        <v>4620</v>
      </c>
      <c r="CS215" s="18">
        <v>4620</v>
      </c>
      <c r="CT215" s="16">
        <v>4620</v>
      </c>
      <c r="CU215" s="18">
        <v>4620</v>
      </c>
      <c r="CV215" s="16">
        <v>4620</v>
      </c>
      <c r="CW215" s="18">
        <v>4620</v>
      </c>
      <c r="CX215" s="16">
        <v>4620</v>
      </c>
      <c r="CY215" s="18">
        <v>4620</v>
      </c>
      <c r="CZ215" s="16"/>
      <c r="DA215" s="18">
        <v>4620</v>
      </c>
      <c r="DB215" s="16"/>
      <c r="DC215" s="18">
        <v>4620</v>
      </c>
      <c r="DD215" s="16"/>
      <c r="DE215" s="18">
        <v>4620</v>
      </c>
      <c r="DF215" s="16">
        <v>9240</v>
      </c>
      <c r="DG215" s="17"/>
      <c r="DH215" s="16"/>
      <c r="DI215" s="17"/>
      <c r="DJ215" s="16"/>
      <c r="DK215" s="82"/>
      <c r="DL215" s="85"/>
      <c r="DM215" s="16"/>
      <c r="DN215" s="85"/>
      <c r="DO215" s="16"/>
      <c r="DP215" s="85"/>
      <c r="DQ215" s="16"/>
      <c r="DR215" s="85"/>
      <c r="DS215" s="16"/>
      <c r="DT215" s="85"/>
      <c r="DU215" s="16"/>
      <c r="DV215" s="85"/>
      <c r="DW215" s="16"/>
      <c r="DX215" s="85"/>
      <c r="DY215" s="16"/>
      <c r="DZ215" s="85"/>
      <c r="EA215" s="16"/>
      <c r="EB215" s="85"/>
      <c r="EC215" s="16"/>
      <c r="ED215" s="85"/>
      <c r="EE215" s="16"/>
      <c r="EF215" s="85"/>
      <c r="EG215" s="16"/>
      <c r="EH215" s="17"/>
      <c r="EI215" s="16"/>
      <c r="EJ215" s="19"/>
      <c r="EK215" s="17"/>
      <c r="EL215" s="16"/>
      <c r="EM215" s="17"/>
      <c r="EN215" s="16"/>
      <c r="EO215" s="17"/>
      <c r="EP215" s="16"/>
      <c r="EQ215" s="17"/>
      <c r="ER215" s="16"/>
      <c r="ES215" s="17"/>
      <c r="ET215" s="16"/>
      <c r="EU215" s="17"/>
      <c r="EV215" s="16"/>
      <c r="EW215" s="15"/>
      <c r="EX215" s="16"/>
      <c r="EY215" s="15"/>
      <c r="EZ215" s="16"/>
      <c r="FA215" s="15"/>
      <c r="FB215" s="16"/>
      <c r="FC215" s="15"/>
      <c r="FD215" s="16"/>
      <c r="FE215" s="15"/>
      <c r="FF215" s="16"/>
      <c r="FG215" s="15"/>
      <c r="FH215" s="16"/>
      <c r="FI215" s="20">
        <f t="shared" si="28"/>
        <v>57080</v>
      </c>
      <c r="FJ215" s="20">
        <f t="shared" si="29"/>
        <v>47840</v>
      </c>
      <c r="FK215" s="21">
        <f t="shared" si="30"/>
        <v>9240</v>
      </c>
      <c r="FL215" s="1" t="str">
        <f t="shared" si="33"/>
        <v>X</v>
      </c>
    </row>
    <row r="216" spans="1:168" ht="25.5" customHeight="1">
      <c r="A216" s="239">
        <v>2200208</v>
      </c>
      <c r="B216" s="35" t="s">
        <v>909</v>
      </c>
      <c r="C216" s="239" t="s">
        <v>910</v>
      </c>
      <c r="D216" s="9" t="s">
        <v>1414</v>
      </c>
      <c r="E216" s="9" t="s">
        <v>1411</v>
      </c>
      <c r="F216" s="83" t="s">
        <v>911</v>
      </c>
      <c r="G216" s="89" t="s">
        <v>383</v>
      </c>
      <c r="H216" s="13" t="s">
        <v>1417</v>
      </c>
      <c r="I216" s="318"/>
      <c r="J216" s="13"/>
      <c r="K216" s="62">
        <v>6200</v>
      </c>
      <c r="L216" s="100" t="s">
        <v>1564</v>
      </c>
      <c r="M216" s="246">
        <f t="shared" si="26"/>
        <v>54560</v>
      </c>
      <c r="N216" s="14">
        <f t="shared" si="31"/>
        <v>11340</v>
      </c>
      <c r="O216" s="15">
        <v>1500</v>
      </c>
      <c r="P216" s="15">
        <v>1000</v>
      </c>
      <c r="Q216" s="15">
        <v>5000</v>
      </c>
      <c r="R216" s="15">
        <v>8000</v>
      </c>
      <c r="S216" s="182"/>
      <c r="T216" s="16">
        <v>1500</v>
      </c>
      <c r="U216" s="16">
        <v>1000</v>
      </c>
      <c r="V216" s="16">
        <v>5000</v>
      </c>
      <c r="W216" s="16">
        <v>0</v>
      </c>
      <c r="X216" s="182"/>
      <c r="Y216" s="16">
        <f>IF(($CB216-SUM($T216:X216))&gt;=$K216*0.7,$K216*0.7,($CB216-SUM($T216:X216)))</f>
        <v>4340</v>
      </c>
      <c r="Z216" s="16">
        <f>IF(($CB216-SUM($T216:Y216))&gt;=$K216*0.7,$K216*0.7,($CB216-SUM($T216:Y216)))</f>
        <v>4340</v>
      </c>
      <c r="AA216" s="16">
        <f>IF(($CB216-SUM($T216:Z216))&gt;=$K216*0.7,$K216*0.7,($CB216-SUM($T216:Z216)))</f>
        <v>4340</v>
      </c>
      <c r="AB216" s="16">
        <f>IF(($CB216-SUM($T216:AA216))&gt;=$K216*0.7,$K216*0.7,($CB216-SUM($T216:AA216)))</f>
        <v>4340</v>
      </c>
      <c r="AC216" s="16">
        <f>IF(($CB216-SUM($T216:AB216))&gt;=$K216*0.7,$K216*0.7,($CB216-SUM($T216:AB216)))</f>
        <v>4340</v>
      </c>
      <c r="AD216" s="16">
        <f>IF(($CB216-SUM($T216:AC216))&gt;=$K216*0.7,$K216*0.7,($CB216-SUM($T216:AC216)))</f>
        <v>4340</v>
      </c>
      <c r="AE216" s="16">
        <f>IF(($CB216-SUM($T216:AD216))&gt;=$K216*0.7,$K216*0.7,($CB216-SUM($T216:AD216)))</f>
        <v>4340</v>
      </c>
      <c r="AF216" s="16">
        <f>IF(($CB216-SUM($T216:AE216))&gt;=$K216*0.7,$K216*0.7,($CB216-SUM($T216:AE216)))</f>
        <v>4340</v>
      </c>
      <c r="AG216" s="16">
        <f>IF(($CB216-SUM($T216:AF216))&gt;=$K216*0.7,$K216*0.7,($CB216-SUM($T216:AF216)))</f>
        <v>1000</v>
      </c>
      <c r="AH216" s="16">
        <f>IF(($CB216-SUM($T216:AG216))&gt;=$K216*0.7,$K216*0.7,($CB216-SUM($T216:AG216)))</f>
        <v>0</v>
      </c>
      <c r="AI216" s="16">
        <f>IF(($CB216-SUM($T216:AH216))&gt;=$K216*0.7,$K216*0.7,($CB216-SUM($T216:AH216)))</f>
        <v>0</v>
      </c>
      <c r="AJ216" s="16">
        <f>IF(($CB216-SUM($T216:AI216))&gt;=$K216*0.7,$K216*0.7,($CB216-SUM($T216:AI216)))</f>
        <v>0</v>
      </c>
      <c r="AK216" s="16">
        <f>IF(($CB216-SUM($T216:AJ216))&gt;=$K216*0.7,$K216*0.7,($CB216-SUM($T216:AJ216)))</f>
        <v>0</v>
      </c>
      <c r="AL216" s="16">
        <f>IF(($CB216-SUM($T216:AK216))&gt;=$K216*0.7,$K216*0.7,($CB216-SUM($T216:AK216)))</f>
        <v>0</v>
      </c>
      <c r="AM216" s="16">
        <f>IF(($CB216-SUM($T216:AL216))&gt;=$K216*0.7,$K216*0.7,($CB216-SUM($T216:AL216)))</f>
        <v>0</v>
      </c>
      <c r="AN216" s="16">
        <f>IF(($CB216-SUM($T216:AM216))&gt;=$K216*0.7,$K216*0.7,($CB216-SUM($T216:AM216)))</f>
        <v>0</v>
      </c>
      <c r="AO216" s="16">
        <f>IF(($CB216-SUM($T216:AN216))&gt;=$K216*0.7,$K216*0.7,($CB216-SUM($T216:AN216)))</f>
        <v>0</v>
      </c>
      <c r="AP216" s="16">
        <f>IF(($CB216-SUM($T216:AO216))&gt;=$K216*0.7,$K216*0.7,($CB216-SUM($T216:AO216)))</f>
        <v>0</v>
      </c>
      <c r="AQ216" s="16">
        <f>IF(($CB216-SUM($T216:AP216))&gt;=$K216*0.7,$K216*0.7,($CB216-SUM($T216:AP216)))</f>
        <v>0</v>
      </c>
      <c r="AR216" s="16">
        <f>IF(($CB216-SUM($T216:AQ216))&gt;=$K216*0.7,$K216*0.7,($CB216-SUM($T216:AQ216)))</f>
        <v>0</v>
      </c>
      <c r="AS216" s="16">
        <f>IF(($CB216-SUM($T216:AR216))&gt;=$K216*0.7,$K216*0.7,($CB216-SUM($T216:AR216)))</f>
        <v>0</v>
      </c>
      <c r="AT216" s="16">
        <f>IF(($CB216-SUM($T216:AS216))&gt;=$K216*0.7,$K216*0.7,($CB216-SUM($T216:AS216)))</f>
        <v>0</v>
      </c>
      <c r="AU216" s="16">
        <f>IF(($CB216-SUM($T216:AT216))&gt;=$K216*0.7,$K216*0.7,($CB216-SUM($T216:AT216)))</f>
        <v>0</v>
      </c>
      <c r="AV216" s="16">
        <f>IF(($CB216-SUM($T216:AU216))&gt;=$K216*0.7,$K216*0.7,($CB216-SUM($T216:AU216)))</f>
        <v>0</v>
      </c>
      <c r="AW216" s="182">
        <f t="shared" si="27"/>
        <v>43220</v>
      </c>
      <c r="AX216" s="182">
        <f>IF(LinkRpt!B$4=LinkRpt!B$2,VLOOKUP(LinkRpt!$A212,Rpt,LinkRpt!B$2+1),"")</f>
        <v>43220</v>
      </c>
      <c r="AY216" s="182">
        <f>IF(LinkRpt!C$4=LinkRpt!C$2,VLOOKUP(LinkRpt!$A212,Rpt,LinkRpt!C$2+1),"")</f>
        <v>0</v>
      </c>
      <c r="AZ216" s="182">
        <f>IF(LinkRpt!D$4=LinkRpt!D$2,VLOOKUP(LinkRpt!$A212,Rpt,LinkRpt!D$2+1),"")</f>
        <v>0</v>
      </c>
      <c r="BA216" s="182" t="str">
        <f>IF(LinkRpt!E$4=LinkRpt!E$2,VLOOKUP(LinkRpt!$A212,Rpt,LinkRpt!E$2+1),"")</f>
        <v/>
      </c>
      <c r="BB216" s="182">
        <f>IF(LinkRpt!F$4=LinkRpt!F$2,VLOOKUP(LinkRpt!$A212,Rpt,LinkRpt!F$2+1),"")</f>
        <v>0</v>
      </c>
      <c r="BC216" s="182">
        <f>IF(LinkRpt!G$4=LinkRpt!G$2,VLOOKUP(LinkRpt!$A212,Rpt,LinkRpt!G$2+1),"")</f>
        <v>0</v>
      </c>
      <c r="BD216" s="182">
        <f>IF(LinkRpt!H$4=LinkRpt!H$2,VLOOKUP(LinkRpt!$A212,Rpt,LinkRpt!H$2+1),"")</f>
        <v>0</v>
      </c>
      <c r="BE216" s="182" t="str">
        <f>IF(LinkRpt!I$4=LinkRpt!I$2,VLOOKUP(LinkRpt!$A212,Rpt,LinkRpt!I$2+1),"")</f>
        <v/>
      </c>
      <c r="BF216" s="182" t="str">
        <f>IF(LinkRpt!J$4=LinkRpt!J$2,VLOOKUP(LinkRpt!$A212,Rpt,LinkRpt!J$2+1),"")</f>
        <v/>
      </c>
      <c r="BG216" s="182" t="str">
        <f>IF(LinkRpt!K$4=LinkRpt!K$2,VLOOKUP(LinkRpt!$A212,Rpt,LinkRpt!K$2+1),"")</f>
        <v/>
      </c>
      <c r="BH216" s="182" t="str">
        <f>IF(LinkRpt!L$4=LinkRpt!L$2,VLOOKUP(LinkRpt!$A212,Rpt,LinkRpt!L$2+1),"")</f>
        <v/>
      </c>
      <c r="BI216" s="182" t="str">
        <f>IF(LinkRpt!M$4=LinkRpt!M$2,VLOOKUP(LinkRpt!$A212,Rpt,LinkRpt!M$2+1),"")</f>
        <v/>
      </c>
      <c r="BJ216" s="182" t="str">
        <f>IF(LinkRpt!N$4=LinkRpt!N$2,VLOOKUP(LinkRpt!$A212,Rpt,LinkRpt!N$2+1),"")</f>
        <v/>
      </c>
      <c r="BK216" s="182" t="str">
        <f>IF(LinkRpt!O$4=LinkRpt!O$2,VLOOKUP(LinkRpt!$A212,Rpt,LinkRpt!O$2+1),"")</f>
        <v/>
      </c>
      <c r="BL216" s="182" t="str">
        <f>IF(LinkRpt!P$4=LinkRpt!P$2,VLOOKUP(LinkRpt!$A212,Rpt,LinkRpt!P$2+1),"")</f>
        <v/>
      </c>
      <c r="BM216" s="182" t="str">
        <f>IF(LinkRpt!Q$4=LinkRpt!Q$2,VLOOKUP(LinkRpt!$A212,Rpt,LinkRpt!Q$2+1),"")</f>
        <v/>
      </c>
      <c r="BN216" s="182" t="str">
        <f>IF(LinkRpt!R$4=LinkRpt!R$2,VLOOKUP(LinkRpt!$A212,Rpt,LinkRpt!R$2+1),"")</f>
        <v/>
      </c>
      <c r="BO216" s="182" t="str">
        <f>IF(LinkRpt!S$4=LinkRpt!S$2,VLOOKUP(LinkRpt!$A212,Rpt,LinkRpt!S$2+1),"")</f>
        <v/>
      </c>
      <c r="BP216" s="182" t="str">
        <f>IF(LinkRpt!T$4=LinkRpt!T$2,VLOOKUP(LinkRpt!$A212,Rpt,LinkRpt!T$2+1),"")</f>
        <v/>
      </c>
      <c r="BQ216" s="182" t="str">
        <f>IF(LinkRpt!U$4=LinkRpt!U$2,VLOOKUP(LinkRpt!$A212,Rpt,LinkRpt!U$2+1),"")</f>
        <v/>
      </c>
      <c r="BR216" s="182" t="str">
        <f>IF(LinkRpt!V$4=LinkRpt!V$2,VLOOKUP(LinkRpt!$A212,Rpt,LinkRpt!V$2+1),"")</f>
        <v/>
      </c>
      <c r="BS216" s="182" t="str">
        <f>IF(LinkRpt!W$4=LinkRpt!W$2,VLOOKUP(LinkRpt!$A212,Rpt,LinkRpt!W$2+1),"")</f>
        <v/>
      </c>
      <c r="BT216" s="182" t="str">
        <f>IF(LinkRpt!X$4=LinkRpt!X$2,VLOOKUP(LinkRpt!$A212,Rpt,LinkRpt!X$2+1),"")</f>
        <v/>
      </c>
      <c r="BU216" s="182" t="str">
        <f>IF(LinkRpt!Y$4=LinkRpt!Y$2,VLOOKUP(LinkRpt!$A212,Rpt,LinkRpt!Y$2+1),"")</f>
        <v/>
      </c>
      <c r="BV216" s="182" t="str">
        <f>IF(LinkRpt!Z$4=LinkRpt!Z$2,VLOOKUP(LinkRpt!$A212,Rpt,LinkRpt!Z$2+1),"")</f>
        <v/>
      </c>
      <c r="BW216" s="182" t="str">
        <f>IF(LinkRpt!AA$4=LinkRpt!AA$2,VLOOKUP(LinkRpt!$A212,Rpt,LinkRpt!AA$2+1),"")</f>
        <v/>
      </c>
      <c r="BX216" s="182" t="str">
        <f>IF(LinkRpt!AB$4=LinkRpt!AB$2,VLOOKUP(LinkRpt!$A212,Rpt,LinkRpt!AB$2+1),"")</f>
        <v/>
      </c>
      <c r="BY216" s="182" t="str">
        <f>IF(LinkRpt!AC$4=LinkRpt!AC$2,VLOOKUP(LinkRpt!$A212,Rpt,LinkRpt!AC$2+1),"")</f>
        <v/>
      </c>
      <c r="BZ216" s="182" t="str">
        <f>IF(LinkRpt!AD$4=LinkRpt!AD$2,VLOOKUP(LinkRpt!$A212,Rpt,LinkRpt!AD$2+1),"")</f>
        <v/>
      </c>
      <c r="CA216" s="182" t="str">
        <f>IF(LinkRpt!AE$4=LinkRpt!AE$2,VLOOKUP(LinkRpt!$A212,Rpt,LinkRpt!AE$2+1),"")</f>
        <v/>
      </c>
      <c r="CB216" s="182">
        <f t="shared" si="32"/>
        <v>43220</v>
      </c>
      <c r="CC216" s="15">
        <v>1500</v>
      </c>
      <c r="CD216" s="16">
        <v>1500</v>
      </c>
      <c r="CE216" s="15">
        <v>1000</v>
      </c>
      <c r="CF216" s="16">
        <v>1000</v>
      </c>
      <c r="CG216" s="15">
        <v>5000</v>
      </c>
      <c r="CH216" s="16">
        <v>5000</v>
      </c>
      <c r="CI216" s="15">
        <v>8000</v>
      </c>
      <c r="CJ216" s="16">
        <v>0</v>
      </c>
      <c r="CK216" s="15"/>
      <c r="CL216" s="16"/>
      <c r="CM216" s="18">
        <v>4340</v>
      </c>
      <c r="CN216" s="16">
        <v>0</v>
      </c>
      <c r="CO216" s="18">
        <v>4340</v>
      </c>
      <c r="CP216" s="16">
        <v>0</v>
      </c>
      <c r="CQ216" s="18">
        <v>4340</v>
      </c>
      <c r="CR216" s="16">
        <v>0</v>
      </c>
      <c r="CS216" s="18">
        <v>4340</v>
      </c>
      <c r="CT216" s="16">
        <v>21860</v>
      </c>
      <c r="CU216" s="18">
        <v>4340</v>
      </c>
      <c r="CV216" s="16">
        <v>4620</v>
      </c>
      <c r="CW216" s="18">
        <v>4340</v>
      </c>
      <c r="CX216" s="16"/>
      <c r="CY216" s="18">
        <v>4340</v>
      </c>
      <c r="CZ216" s="16"/>
      <c r="DA216" s="18">
        <v>4340</v>
      </c>
      <c r="DB216" s="16"/>
      <c r="DC216" s="18">
        <v>4340</v>
      </c>
      <c r="DD216" s="16">
        <v>9240</v>
      </c>
      <c r="DE216" s="85"/>
      <c r="DF216" s="16"/>
      <c r="DG216" s="85"/>
      <c r="DH216" s="16"/>
      <c r="DI216" s="85"/>
      <c r="DJ216" s="16"/>
      <c r="DK216" s="82"/>
      <c r="DL216" s="85"/>
      <c r="DM216" s="16"/>
      <c r="DN216" s="85"/>
      <c r="DO216" s="16"/>
      <c r="DP216" s="85"/>
      <c r="DQ216" s="16"/>
      <c r="DR216" s="85"/>
      <c r="DS216" s="16"/>
      <c r="DT216" s="85"/>
      <c r="DU216" s="16"/>
      <c r="DV216" s="85"/>
      <c r="DW216" s="16"/>
      <c r="DX216" s="85"/>
      <c r="DY216" s="16"/>
      <c r="DZ216" s="85"/>
      <c r="EA216" s="16"/>
      <c r="EB216" s="85"/>
      <c r="EC216" s="16"/>
      <c r="ED216" s="85"/>
      <c r="EE216" s="16"/>
      <c r="EF216" s="85"/>
      <c r="EG216" s="16"/>
      <c r="EH216" s="17"/>
      <c r="EI216" s="16"/>
      <c r="EJ216" s="19"/>
      <c r="EK216" s="17"/>
      <c r="EL216" s="16"/>
      <c r="EM216" s="17"/>
      <c r="EN216" s="16"/>
      <c r="EO216" s="17"/>
      <c r="EP216" s="16"/>
      <c r="EQ216" s="17"/>
      <c r="ER216" s="16"/>
      <c r="ES216" s="17"/>
      <c r="ET216" s="16"/>
      <c r="EU216" s="17"/>
      <c r="EV216" s="16"/>
      <c r="EW216" s="15"/>
      <c r="EX216" s="16"/>
      <c r="EY216" s="15"/>
      <c r="EZ216" s="16"/>
      <c r="FA216" s="15"/>
      <c r="FB216" s="16"/>
      <c r="FC216" s="15"/>
      <c r="FD216" s="16"/>
      <c r="FE216" s="15"/>
      <c r="FF216" s="16"/>
      <c r="FG216" s="15"/>
      <c r="FH216" s="16"/>
      <c r="FI216" s="20">
        <f t="shared" si="28"/>
        <v>54560</v>
      </c>
      <c r="FJ216" s="20">
        <f t="shared" si="29"/>
        <v>43220</v>
      </c>
      <c r="FK216" s="21">
        <f t="shared" si="30"/>
        <v>11340</v>
      </c>
      <c r="FL216" s="1" t="str">
        <f t="shared" si="33"/>
        <v/>
      </c>
    </row>
    <row r="217" spans="1:168" ht="25.5" customHeight="1">
      <c r="A217" s="239">
        <v>2200209</v>
      </c>
      <c r="B217" s="41" t="s">
        <v>312</v>
      </c>
      <c r="C217" s="239" t="s">
        <v>313</v>
      </c>
      <c r="D217" s="9" t="s">
        <v>1414</v>
      </c>
      <c r="E217" s="9" t="s">
        <v>1412</v>
      </c>
      <c r="F217" s="10" t="s">
        <v>314</v>
      </c>
      <c r="G217" s="22"/>
      <c r="H217" s="23" t="s">
        <v>1419</v>
      </c>
      <c r="I217" s="318"/>
      <c r="J217" s="23"/>
      <c r="K217" s="12">
        <v>4600</v>
      </c>
      <c r="L217" s="23" t="s">
        <v>1564</v>
      </c>
      <c r="M217" s="246">
        <f t="shared" si="26"/>
        <v>44480</v>
      </c>
      <c r="N217" s="14">
        <f t="shared" si="31"/>
        <v>0</v>
      </c>
      <c r="O217" s="15">
        <v>1500</v>
      </c>
      <c r="P217" s="15">
        <v>1000</v>
      </c>
      <c r="Q217" s="15">
        <v>5000</v>
      </c>
      <c r="R217" s="15">
        <v>8000</v>
      </c>
      <c r="S217" s="182"/>
      <c r="T217" s="16">
        <v>1500</v>
      </c>
      <c r="U217" s="16">
        <v>1000</v>
      </c>
      <c r="V217" s="16">
        <v>5000</v>
      </c>
      <c r="W217" s="16">
        <v>0</v>
      </c>
      <c r="X217" s="182"/>
      <c r="Y217" s="16">
        <f>IF(($CB217-SUM($T217:X217))&gt;=$K217*0.7,$K217*0.7,($CB217-SUM($T217:X217)))</f>
        <v>3220</v>
      </c>
      <c r="Z217" s="16">
        <f>IF(($CB217-SUM($T217:Y217))&gt;=$K217*0.7,$K217*0.7,($CB217-SUM($T217:Y217)))</f>
        <v>3220</v>
      </c>
      <c r="AA217" s="16">
        <f>IF(($CB217-SUM($T217:Z217))&gt;=$K217*0.7,$K217*0.7,($CB217-SUM($T217:Z217)))</f>
        <v>3220</v>
      </c>
      <c r="AB217" s="16">
        <f>IF(($CB217-SUM($T217:AA217))&gt;=$K217*0.7,$K217*0.7,($CB217-SUM($T217:AA217)))</f>
        <v>3220</v>
      </c>
      <c r="AC217" s="16">
        <f>IF(($CB217-SUM($T217:AB217))&gt;=$K217*0.7,$K217*0.7,($CB217-SUM($T217:AB217)))</f>
        <v>3220</v>
      </c>
      <c r="AD217" s="16">
        <f>IF(($CB217-SUM($T217:AC217))&gt;=$K217*0.7,$K217*0.7,($CB217-SUM($T217:AC217)))</f>
        <v>3220</v>
      </c>
      <c r="AE217" s="16">
        <f>IF(($CB217-SUM($T217:AD217))&gt;=$K217*0.7,$K217*0.7,($CB217-SUM($T217:AD217)))</f>
        <v>3220</v>
      </c>
      <c r="AF217" s="16">
        <f>IF(($CB217-SUM($T217:AE217))&gt;=$K217*0.7,$K217*0.7,($CB217-SUM($T217:AE217)))</f>
        <v>3220</v>
      </c>
      <c r="AG217" s="16">
        <f>IF(($CB217-SUM($T217:AF217))&gt;=$K217*0.7,$K217*0.7,($CB217-SUM($T217:AF217)))</f>
        <v>3220</v>
      </c>
      <c r="AH217" s="16">
        <f>IF(($CB217-SUM($T217:AG217))&gt;=$K217*0.7,$K217*0.7,($CB217-SUM($T217:AG217)))</f>
        <v>3220</v>
      </c>
      <c r="AI217" s="16">
        <f>IF(($CB217-SUM($T217:AH217))&gt;=$K217*0.7,$K217*0.7,($CB217-SUM($T217:AH217)))</f>
        <v>3220</v>
      </c>
      <c r="AJ217" s="16">
        <f>IF(($CB217-SUM($T217:AI217))&gt;=$K217*0.7,$K217*0.7,($CB217-SUM($T217:AI217)))</f>
        <v>1560</v>
      </c>
      <c r="AK217" s="16">
        <f>IF(($CB217-SUM($T217:AJ217))&gt;=$K217*0.7,$K217*0.7,($CB217-SUM($T217:AJ217)))</f>
        <v>0</v>
      </c>
      <c r="AL217" s="16">
        <f>IF(($CB217-SUM($T217:AK217))&gt;=$K217*0.7,$K217*0.7,($CB217-SUM($T217:AK217)))</f>
        <v>0</v>
      </c>
      <c r="AM217" s="16">
        <f>IF(($CB217-SUM($T217:AL217))&gt;=$K217*0.7,$K217*0.7,($CB217-SUM($T217:AL217)))</f>
        <v>0</v>
      </c>
      <c r="AN217" s="16">
        <f>IF(($CB217-SUM($T217:AM217))&gt;=$K217*0.7,$K217*0.7,($CB217-SUM($T217:AM217)))</f>
        <v>0</v>
      </c>
      <c r="AO217" s="16">
        <f>IF(($CB217-SUM($T217:AN217))&gt;=$K217*0.7,$K217*0.7,($CB217-SUM($T217:AN217)))</f>
        <v>0</v>
      </c>
      <c r="AP217" s="16">
        <f>IF(($CB217-SUM($T217:AO217))&gt;=$K217*0.7,$K217*0.7,($CB217-SUM($T217:AO217)))</f>
        <v>0</v>
      </c>
      <c r="AQ217" s="16">
        <f>IF(($CB217-SUM($T217:AP217))&gt;=$K217*0.7,$K217*0.7,($CB217-SUM($T217:AP217)))</f>
        <v>0</v>
      </c>
      <c r="AR217" s="16">
        <f>IF(($CB217-SUM($T217:AQ217))&gt;=$K217*0.7,$K217*0.7,($CB217-SUM($T217:AQ217)))</f>
        <v>0</v>
      </c>
      <c r="AS217" s="16">
        <f>IF(($CB217-SUM($T217:AR217))&gt;=$K217*0.7,$K217*0.7,($CB217-SUM($T217:AR217)))</f>
        <v>0</v>
      </c>
      <c r="AT217" s="16">
        <f>IF(($CB217-SUM($T217:AS217))&gt;=$K217*0.7,$K217*0.7,($CB217-SUM($T217:AS217)))</f>
        <v>0</v>
      </c>
      <c r="AU217" s="16">
        <f>IF(($CB217-SUM($T217:AT217))&gt;=$K217*0.7,$K217*0.7,($CB217-SUM($T217:AT217)))</f>
        <v>0</v>
      </c>
      <c r="AV217" s="16">
        <f>IF(($CB217-SUM($T217:AU217))&gt;=$K217*0.7,$K217*0.7,($CB217-SUM($T217:AU217)))</f>
        <v>0</v>
      </c>
      <c r="AW217" s="182">
        <f t="shared" si="27"/>
        <v>44480</v>
      </c>
      <c r="AX217" s="182">
        <f>IF(LinkRpt!B$4=LinkRpt!B$2,VLOOKUP(LinkRpt!$A213,Rpt,LinkRpt!B$2+1),"")</f>
        <v>44480</v>
      </c>
      <c r="AY217" s="182">
        <f>IF(LinkRpt!C$4=LinkRpt!C$2,VLOOKUP(LinkRpt!$A213,Rpt,LinkRpt!C$2+1),"")</f>
        <v>0</v>
      </c>
      <c r="AZ217" s="182">
        <f>IF(LinkRpt!D$4=LinkRpt!D$2,VLOOKUP(LinkRpt!$A213,Rpt,LinkRpt!D$2+1),"")</f>
        <v>0</v>
      </c>
      <c r="BA217" s="182" t="str">
        <f>IF(LinkRpt!E$4=LinkRpt!E$2,VLOOKUP(LinkRpt!$A213,Rpt,LinkRpt!E$2+1),"")</f>
        <v/>
      </c>
      <c r="BB217" s="182">
        <f>IF(LinkRpt!F$4=LinkRpt!F$2,VLOOKUP(LinkRpt!$A213,Rpt,LinkRpt!F$2+1),"")</f>
        <v>0</v>
      </c>
      <c r="BC217" s="182">
        <f>IF(LinkRpt!G$4=LinkRpt!G$2,VLOOKUP(LinkRpt!$A213,Rpt,LinkRpt!G$2+1),"")</f>
        <v>0</v>
      </c>
      <c r="BD217" s="182">
        <f>IF(LinkRpt!H$4=LinkRpt!H$2,VLOOKUP(LinkRpt!$A213,Rpt,LinkRpt!H$2+1),"")</f>
        <v>0</v>
      </c>
      <c r="BE217" s="182" t="str">
        <f>IF(LinkRpt!I$4=LinkRpt!I$2,VLOOKUP(LinkRpt!$A213,Rpt,LinkRpt!I$2+1),"")</f>
        <v/>
      </c>
      <c r="BF217" s="182" t="str">
        <f>IF(LinkRpt!J$4=LinkRpt!J$2,VLOOKUP(LinkRpt!$A213,Rpt,LinkRpt!J$2+1),"")</f>
        <v/>
      </c>
      <c r="BG217" s="182" t="str">
        <f>IF(LinkRpt!K$4=LinkRpt!K$2,VLOOKUP(LinkRpt!$A213,Rpt,LinkRpt!K$2+1),"")</f>
        <v/>
      </c>
      <c r="BH217" s="182" t="str">
        <f>IF(LinkRpt!L$4=LinkRpt!L$2,VLOOKUP(LinkRpt!$A213,Rpt,LinkRpt!L$2+1),"")</f>
        <v/>
      </c>
      <c r="BI217" s="182" t="str">
        <f>IF(LinkRpt!M$4=LinkRpt!M$2,VLOOKUP(LinkRpt!$A213,Rpt,LinkRpt!M$2+1),"")</f>
        <v/>
      </c>
      <c r="BJ217" s="182" t="str">
        <f>IF(LinkRpt!N$4=LinkRpt!N$2,VLOOKUP(LinkRpt!$A213,Rpt,LinkRpt!N$2+1),"")</f>
        <v/>
      </c>
      <c r="BK217" s="182" t="str">
        <f>IF(LinkRpt!O$4=LinkRpt!O$2,VLOOKUP(LinkRpt!$A213,Rpt,LinkRpt!O$2+1),"")</f>
        <v/>
      </c>
      <c r="BL217" s="182" t="str">
        <f>IF(LinkRpt!P$4=LinkRpt!P$2,VLOOKUP(LinkRpt!$A213,Rpt,LinkRpt!P$2+1),"")</f>
        <v/>
      </c>
      <c r="BM217" s="182" t="str">
        <f>IF(LinkRpt!Q$4=LinkRpt!Q$2,VLOOKUP(LinkRpt!$A213,Rpt,LinkRpt!Q$2+1),"")</f>
        <v/>
      </c>
      <c r="BN217" s="182" t="str">
        <f>IF(LinkRpt!R$4=LinkRpt!R$2,VLOOKUP(LinkRpt!$A213,Rpt,LinkRpt!R$2+1),"")</f>
        <v/>
      </c>
      <c r="BO217" s="182" t="str">
        <f>IF(LinkRpt!S$4=LinkRpt!S$2,VLOOKUP(LinkRpt!$A213,Rpt,LinkRpt!S$2+1),"")</f>
        <v/>
      </c>
      <c r="BP217" s="182" t="str">
        <f>IF(LinkRpt!T$4=LinkRpt!T$2,VLOOKUP(LinkRpt!$A213,Rpt,LinkRpt!T$2+1),"")</f>
        <v/>
      </c>
      <c r="BQ217" s="182" t="str">
        <f>IF(LinkRpt!U$4=LinkRpt!U$2,VLOOKUP(LinkRpt!$A213,Rpt,LinkRpt!U$2+1),"")</f>
        <v/>
      </c>
      <c r="BR217" s="182" t="str">
        <f>IF(LinkRpt!V$4=LinkRpt!V$2,VLOOKUP(LinkRpt!$A213,Rpt,LinkRpt!V$2+1),"")</f>
        <v/>
      </c>
      <c r="BS217" s="182" t="str">
        <f>IF(LinkRpt!W$4=LinkRpt!W$2,VLOOKUP(LinkRpt!$A213,Rpt,LinkRpt!W$2+1),"")</f>
        <v/>
      </c>
      <c r="BT217" s="182" t="str">
        <f>IF(LinkRpt!X$4=LinkRpt!X$2,VLOOKUP(LinkRpt!$A213,Rpt,LinkRpt!X$2+1),"")</f>
        <v/>
      </c>
      <c r="BU217" s="182" t="str">
        <f>IF(LinkRpt!Y$4=LinkRpt!Y$2,VLOOKUP(LinkRpt!$A213,Rpt,LinkRpt!Y$2+1),"")</f>
        <v/>
      </c>
      <c r="BV217" s="182" t="str">
        <f>IF(LinkRpt!Z$4=LinkRpt!Z$2,VLOOKUP(LinkRpt!$A213,Rpt,LinkRpt!Z$2+1),"")</f>
        <v/>
      </c>
      <c r="BW217" s="182" t="str">
        <f>IF(LinkRpt!AA$4=LinkRpt!AA$2,VLOOKUP(LinkRpt!$A213,Rpt,LinkRpt!AA$2+1),"")</f>
        <v/>
      </c>
      <c r="BX217" s="182" t="str">
        <f>IF(LinkRpt!AB$4=LinkRpt!AB$2,VLOOKUP(LinkRpt!$A213,Rpt,LinkRpt!AB$2+1),"")</f>
        <v/>
      </c>
      <c r="BY217" s="182" t="str">
        <f>IF(LinkRpt!AC$4=LinkRpt!AC$2,VLOOKUP(LinkRpt!$A213,Rpt,LinkRpt!AC$2+1),"")</f>
        <v/>
      </c>
      <c r="BZ217" s="182" t="str">
        <f>IF(LinkRpt!AD$4=LinkRpt!AD$2,VLOOKUP(LinkRpt!$A213,Rpt,LinkRpt!AD$2+1),"")</f>
        <v/>
      </c>
      <c r="CA217" s="182" t="str">
        <f>IF(LinkRpt!AE$4=LinkRpt!AE$2,VLOOKUP(LinkRpt!$A213,Rpt,LinkRpt!AE$2+1),"")</f>
        <v/>
      </c>
      <c r="CB217" s="182">
        <f t="shared" si="32"/>
        <v>44480</v>
      </c>
      <c r="CC217" s="15">
        <v>1500</v>
      </c>
      <c r="CD217" s="16">
        <v>1500</v>
      </c>
      <c r="CE217" s="15">
        <v>1000</v>
      </c>
      <c r="CF217" s="16">
        <v>1000</v>
      </c>
      <c r="CG217" s="15">
        <v>5000</v>
      </c>
      <c r="CH217" s="16">
        <v>5000</v>
      </c>
      <c r="CI217" s="15">
        <v>8000</v>
      </c>
      <c r="CJ217" s="16">
        <v>0</v>
      </c>
      <c r="CK217" s="17"/>
      <c r="CL217" s="16"/>
      <c r="CM217" s="15"/>
      <c r="CN217" s="16"/>
      <c r="CO217" s="18">
        <v>3220</v>
      </c>
      <c r="CP217" s="16">
        <v>11220</v>
      </c>
      <c r="CQ217" s="18">
        <v>3220</v>
      </c>
      <c r="CR217" s="16">
        <v>3220</v>
      </c>
      <c r="CS217" s="18">
        <v>3220</v>
      </c>
      <c r="CT217" s="16">
        <v>3220</v>
      </c>
      <c r="CU217" s="18">
        <v>3220</v>
      </c>
      <c r="CV217" s="16">
        <v>3220</v>
      </c>
      <c r="CW217" s="18">
        <v>3220</v>
      </c>
      <c r="CX217" s="16">
        <v>3220</v>
      </c>
      <c r="CY217" s="18">
        <v>3220</v>
      </c>
      <c r="CZ217" s="16">
        <v>3220</v>
      </c>
      <c r="DA217" s="18">
        <v>3220</v>
      </c>
      <c r="DB217" s="16">
        <v>3220</v>
      </c>
      <c r="DC217" s="18">
        <v>3220</v>
      </c>
      <c r="DD217" s="16">
        <v>3220</v>
      </c>
      <c r="DE217" s="18">
        <v>3220</v>
      </c>
      <c r="DF217" s="16">
        <v>3220</v>
      </c>
      <c r="DG217" s="17"/>
      <c r="DH217" s="16"/>
      <c r="DI217" s="17"/>
      <c r="DJ217" s="16"/>
      <c r="DK217" s="82"/>
      <c r="DL217" s="85"/>
      <c r="DM217" s="16"/>
      <c r="DN217" s="85"/>
      <c r="DO217" s="16"/>
      <c r="DP217" s="85"/>
      <c r="DQ217" s="16"/>
      <c r="DR217" s="85"/>
      <c r="DS217" s="16"/>
      <c r="DT217" s="85"/>
      <c r="DU217" s="16"/>
      <c r="DV217" s="85"/>
      <c r="DW217" s="16"/>
      <c r="DX217" s="85"/>
      <c r="DY217" s="16"/>
      <c r="DZ217" s="85"/>
      <c r="EA217" s="16"/>
      <c r="EB217" s="85"/>
      <c r="EC217" s="16"/>
      <c r="ED217" s="85"/>
      <c r="EE217" s="16"/>
      <c r="EF217" s="85"/>
      <c r="EG217" s="16"/>
      <c r="EH217" s="17"/>
      <c r="EI217" s="16"/>
      <c r="EJ217" s="19"/>
      <c r="EK217" s="17"/>
      <c r="EL217" s="16"/>
      <c r="EM217" s="17"/>
      <c r="EN217" s="16"/>
      <c r="EO217" s="17"/>
      <c r="EP217" s="16"/>
      <c r="EQ217" s="17"/>
      <c r="ER217" s="16"/>
      <c r="ES217" s="17"/>
      <c r="ET217" s="16"/>
      <c r="EU217" s="17"/>
      <c r="EV217" s="16"/>
      <c r="EW217" s="15"/>
      <c r="EX217" s="16"/>
      <c r="EY217" s="15"/>
      <c r="EZ217" s="16"/>
      <c r="FA217" s="15"/>
      <c r="FB217" s="16"/>
      <c r="FC217" s="15"/>
      <c r="FD217" s="16"/>
      <c r="FE217" s="15"/>
      <c r="FF217" s="16"/>
      <c r="FG217" s="15"/>
      <c r="FH217" s="16"/>
      <c r="FI217" s="20">
        <f t="shared" si="28"/>
        <v>44480</v>
      </c>
      <c r="FJ217" s="20">
        <f t="shared" si="29"/>
        <v>44480</v>
      </c>
      <c r="FK217" s="21">
        <f t="shared" si="30"/>
        <v>0</v>
      </c>
      <c r="FL217" s="1" t="str">
        <f t="shared" si="33"/>
        <v/>
      </c>
    </row>
    <row r="218" spans="1:168" ht="25.5" customHeight="1">
      <c r="A218" s="239">
        <v>2200210</v>
      </c>
      <c r="B218" s="35" t="s">
        <v>913</v>
      </c>
      <c r="C218" s="239" t="s">
        <v>914</v>
      </c>
      <c r="D218" s="9" t="s">
        <v>1414</v>
      </c>
      <c r="E218" s="9" t="s">
        <v>1411</v>
      </c>
      <c r="F218" s="83" t="s">
        <v>915</v>
      </c>
      <c r="G218" s="22"/>
      <c r="H218" s="154" t="s">
        <v>109</v>
      </c>
      <c r="I218" s="318"/>
      <c r="J218" s="154" t="s">
        <v>1543</v>
      </c>
      <c r="K218" s="111">
        <v>6600</v>
      </c>
      <c r="L218" s="154" t="s">
        <v>109</v>
      </c>
      <c r="M218" s="246">
        <f t="shared" si="26"/>
        <v>38600</v>
      </c>
      <c r="N218" s="14">
        <f t="shared" si="31"/>
        <v>0</v>
      </c>
      <c r="O218" s="15">
        <v>1500</v>
      </c>
      <c r="P218" s="15">
        <v>1000</v>
      </c>
      <c r="Q218" s="15">
        <v>5000</v>
      </c>
      <c r="R218" s="15">
        <v>8000</v>
      </c>
      <c r="S218" s="182"/>
      <c r="T218" s="16">
        <v>1500</v>
      </c>
      <c r="U218" s="16">
        <v>1000</v>
      </c>
      <c r="V218" s="16">
        <v>5000</v>
      </c>
      <c r="W218" s="16">
        <v>0</v>
      </c>
      <c r="X218" s="182"/>
      <c r="Y218" s="16">
        <f>IF(($CB218-SUM($T218:X218))&gt;=$K218*0.7,$K218*0.7,($CB218-SUM($T218:X218)))</f>
        <v>4620</v>
      </c>
      <c r="Z218" s="16">
        <f>IF(($CB218-SUM($T218:Y218))&gt;=$K218*0.7,$K218*0.7,($CB218-SUM($T218:Y218)))</f>
        <v>4620</v>
      </c>
      <c r="AA218" s="16">
        <f>IF(($CB218-SUM($T218:Z218))&gt;=$K218*0.7,$K218*0.7,($CB218-SUM($T218:Z218)))</f>
        <v>4620</v>
      </c>
      <c r="AB218" s="16">
        <f>IF(($CB218-SUM($T218:AA218))&gt;=$K218*0.7,$K218*0.7,($CB218-SUM($T218:AA218)))</f>
        <v>4620</v>
      </c>
      <c r="AC218" s="16">
        <f>IF(($CB218-SUM($T218:AB218))&gt;=$K218*0.7,$K218*0.7,($CB218-SUM($T218:AB218)))</f>
        <v>4620</v>
      </c>
      <c r="AD218" s="16">
        <f>IF(($CB218-SUM($T218:AC218))&gt;=$K218*0.7,$K218*0.7,($CB218-SUM($T218:AC218)))</f>
        <v>4620</v>
      </c>
      <c r="AE218" s="16">
        <f>IF(($CB218-SUM($T218:AD218))&gt;=$K218*0.7,$K218*0.7,($CB218-SUM($T218:AD218)))</f>
        <v>3380</v>
      </c>
      <c r="AF218" s="16">
        <f>IF(($CB218-SUM($T218:AE218))&gt;=$K218*0.7,$K218*0.7,($CB218-SUM($T218:AE218)))</f>
        <v>0</v>
      </c>
      <c r="AG218" s="16">
        <f>IF(($CB218-SUM($T218:AF218))&gt;=$K218*0.7,$K218*0.7,($CB218-SUM($T218:AF218)))</f>
        <v>0</v>
      </c>
      <c r="AH218" s="16">
        <f>IF(($CB218-SUM($T218:AG218))&gt;=$K218*0.7,$K218*0.7,($CB218-SUM($T218:AG218)))</f>
        <v>0</v>
      </c>
      <c r="AI218" s="16">
        <f>IF(($CB218-SUM($T218:AH218))&gt;=$K218*0.7,$K218*0.7,($CB218-SUM($T218:AH218)))</f>
        <v>0</v>
      </c>
      <c r="AJ218" s="16">
        <f>IF(($CB218-SUM($T218:AI218))&gt;=$K218*0.7,$K218*0.7,($CB218-SUM($T218:AI218)))</f>
        <v>0</v>
      </c>
      <c r="AK218" s="16">
        <f>IF(($CB218-SUM($T218:AJ218))&gt;=$K218*0.7,$K218*0.7,($CB218-SUM($T218:AJ218)))</f>
        <v>0</v>
      </c>
      <c r="AL218" s="16">
        <f>IF(($CB218-SUM($T218:AK218))&gt;=$K218*0.7,$K218*0.7,($CB218-SUM($T218:AK218)))</f>
        <v>0</v>
      </c>
      <c r="AM218" s="16">
        <f>IF(($CB218-SUM($T218:AL218))&gt;=$K218*0.7,$K218*0.7,($CB218-SUM($T218:AL218)))</f>
        <v>0</v>
      </c>
      <c r="AN218" s="16">
        <f>IF(($CB218-SUM($T218:AM218))&gt;=$K218*0.7,$K218*0.7,($CB218-SUM($T218:AM218)))</f>
        <v>0</v>
      </c>
      <c r="AO218" s="16">
        <f>IF(($CB218-SUM($T218:AN218))&gt;=$K218*0.7,$K218*0.7,($CB218-SUM($T218:AN218)))</f>
        <v>0</v>
      </c>
      <c r="AP218" s="16">
        <f>IF(($CB218-SUM($T218:AO218))&gt;=$K218*0.7,$K218*0.7,($CB218-SUM($T218:AO218)))</f>
        <v>0</v>
      </c>
      <c r="AQ218" s="16">
        <f>IF(($CB218-SUM($T218:AP218))&gt;=$K218*0.7,$K218*0.7,($CB218-SUM($T218:AP218)))</f>
        <v>0</v>
      </c>
      <c r="AR218" s="16">
        <f>IF(($CB218-SUM($T218:AQ218))&gt;=$K218*0.7,$K218*0.7,($CB218-SUM($T218:AQ218)))</f>
        <v>0</v>
      </c>
      <c r="AS218" s="16">
        <f>IF(($CB218-SUM($T218:AR218))&gt;=$K218*0.7,$K218*0.7,($CB218-SUM($T218:AR218)))</f>
        <v>0</v>
      </c>
      <c r="AT218" s="16">
        <f>IF(($CB218-SUM($T218:AS218))&gt;=$K218*0.7,$K218*0.7,($CB218-SUM($T218:AS218)))</f>
        <v>0</v>
      </c>
      <c r="AU218" s="16">
        <f>IF(($CB218-SUM($T218:AT218))&gt;=$K218*0.7,$K218*0.7,($CB218-SUM($T218:AT218)))</f>
        <v>0</v>
      </c>
      <c r="AV218" s="16">
        <f>IF(($CB218-SUM($T218:AU218))&gt;=$K218*0.7,$K218*0.7,($CB218-SUM($T218:AU218)))</f>
        <v>0</v>
      </c>
      <c r="AW218" s="182">
        <f t="shared" si="27"/>
        <v>38600</v>
      </c>
      <c r="AX218" s="182">
        <f>IF(LinkRpt!B$4=LinkRpt!B$2,VLOOKUP(LinkRpt!$A214,Rpt,LinkRpt!B$2+1),"")</f>
        <v>38600</v>
      </c>
      <c r="AY218" s="182">
        <f>IF(LinkRpt!C$4=LinkRpt!C$2,VLOOKUP(LinkRpt!$A214,Rpt,LinkRpt!C$2+1),"")</f>
        <v>0</v>
      </c>
      <c r="AZ218" s="182">
        <f>IF(LinkRpt!D$4=LinkRpt!D$2,VLOOKUP(LinkRpt!$A214,Rpt,LinkRpt!D$2+1),"")</f>
        <v>0</v>
      </c>
      <c r="BA218" s="182" t="str">
        <f>IF(LinkRpt!E$4=LinkRpt!E$2,VLOOKUP(LinkRpt!$A214,Rpt,LinkRpt!E$2+1),"")</f>
        <v/>
      </c>
      <c r="BB218" s="182">
        <f>IF(LinkRpt!F$4=LinkRpt!F$2,VLOOKUP(LinkRpt!$A214,Rpt,LinkRpt!F$2+1),"")</f>
        <v>0</v>
      </c>
      <c r="BC218" s="182">
        <f>IF(LinkRpt!G$4=LinkRpt!G$2,VLOOKUP(LinkRpt!$A214,Rpt,LinkRpt!G$2+1),"")</f>
        <v>0</v>
      </c>
      <c r="BD218" s="182">
        <f>IF(LinkRpt!H$4=LinkRpt!H$2,VLOOKUP(LinkRpt!$A214,Rpt,LinkRpt!H$2+1),"")</f>
        <v>0</v>
      </c>
      <c r="BE218" s="182" t="str">
        <f>IF(LinkRpt!I$4=LinkRpt!I$2,VLOOKUP(LinkRpt!$A214,Rpt,LinkRpt!I$2+1),"")</f>
        <v/>
      </c>
      <c r="BF218" s="182" t="str">
        <f>IF(LinkRpt!J$4=LinkRpt!J$2,VLOOKUP(LinkRpt!$A214,Rpt,LinkRpt!J$2+1),"")</f>
        <v/>
      </c>
      <c r="BG218" s="182" t="str">
        <f>IF(LinkRpt!K$4=LinkRpt!K$2,VLOOKUP(LinkRpt!$A214,Rpt,LinkRpt!K$2+1),"")</f>
        <v/>
      </c>
      <c r="BH218" s="182" t="str">
        <f>IF(LinkRpt!L$4=LinkRpt!L$2,VLOOKUP(LinkRpt!$A214,Rpt,LinkRpt!L$2+1),"")</f>
        <v/>
      </c>
      <c r="BI218" s="182" t="str">
        <f>IF(LinkRpt!M$4=LinkRpt!M$2,VLOOKUP(LinkRpt!$A214,Rpt,LinkRpt!M$2+1),"")</f>
        <v/>
      </c>
      <c r="BJ218" s="182" t="str">
        <f>IF(LinkRpt!N$4=LinkRpt!N$2,VLOOKUP(LinkRpt!$A214,Rpt,LinkRpt!N$2+1),"")</f>
        <v/>
      </c>
      <c r="BK218" s="182" t="str">
        <f>IF(LinkRpt!O$4=LinkRpt!O$2,VLOOKUP(LinkRpt!$A214,Rpt,LinkRpt!O$2+1),"")</f>
        <v/>
      </c>
      <c r="BL218" s="182" t="str">
        <f>IF(LinkRpt!P$4=LinkRpt!P$2,VLOOKUP(LinkRpt!$A214,Rpt,LinkRpt!P$2+1),"")</f>
        <v/>
      </c>
      <c r="BM218" s="182" t="str">
        <f>IF(LinkRpt!Q$4=LinkRpt!Q$2,VLOOKUP(LinkRpt!$A214,Rpt,LinkRpt!Q$2+1),"")</f>
        <v/>
      </c>
      <c r="BN218" s="182" t="str">
        <f>IF(LinkRpt!R$4=LinkRpt!R$2,VLOOKUP(LinkRpt!$A214,Rpt,LinkRpt!R$2+1),"")</f>
        <v/>
      </c>
      <c r="BO218" s="182" t="str">
        <f>IF(LinkRpt!S$4=LinkRpt!S$2,VLOOKUP(LinkRpt!$A214,Rpt,LinkRpt!S$2+1),"")</f>
        <v/>
      </c>
      <c r="BP218" s="182" t="str">
        <f>IF(LinkRpt!T$4=LinkRpt!T$2,VLOOKUP(LinkRpt!$A214,Rpt,LinkRpt!T$2+1),"")</f>
        <v/>
      </c>
      <c r="BQ218" s="182" t="str">
        <f>IF(LinkRpt!U$4=LinkRpt!U$2,VLOOKUP(LinkRpt!$A214,Rpt,LinkRpt!U$2+1),"")</f>
        <v/>
      </c>
      <c r="BR218" s="182" t="str">
        <f>IF(LinkRpt!V$4=LinkRpt!V$2,VLOOKUP(LinkRpt!$A214,Rpt,LinkRpt!V$2+1),"")</f>
        <v/>
      </c>
      <c r="BS218" s="182" t="str">
        <f>IF(LinkRpt!W$4=LinkRpt!W$2,VLOOKUP(LinkRpt!$A214,Rpt,LinkRpt!W$2+1),"")</f>
        <v/>
      </c>
      <c r="BT218" s="182" t="str">
        <f>IF(LinkRpt!X$4=LinkRpt!X$2,VLOOKUP(LinkRpt!$A214,Rpt,LinkRpt!X$2+1),"")</f>
        <v/>
      </c>
      <c r="BU218" s="182" t="str">
        <f>IF(LinkRpt!Y$4=LinkRpt!Y$2,VLOOKUP(LinkRpt!$A214,Rpt,LinkRpt!Y$2+1),"")</f>
        <v/>
      </c>
      <c r="BV218" s="182" t="str">
        <f>IF(LinkRpt!Z$4=LinkRpt!Z$2,VLOOKUP(LinkRpt!$A214,Rpt,LinkRpt!Z$2+1),"")</f>
        <v/>
      </c>
      <c r="BW218" s="182" t="str">
        <f>IF(LinkRpt!AA$4=LinkRpt!AA$2,VLOOKUP(LinkRpt!$A214,Rpt,LinkRpt!AA$2+1),"")</f>
        <v/>
      </c>
      <c r="BX218" s="182" t="str">
        <f>IF(LinkRpt!AB$4=LinkRpt!AB$2,VLOOKUP(LinkRpt!$A214,Rpt,LinkRpt!AB$2+1),"")</f>
        <v/>
      </c>
      <c r="BY218" s="182" t="str">
        <f>IF(LinkRpt!AC$4=LinkRpt!AC$2,VLOOKUP(LinkRpt!$A214,Rpt,LinkRpt!AC$2+1),"")</f>
        <v/>
      </c>
      <c r="BZ218" s="182" t="str">
        <f>IF(LinkRpt!AD$4=LinkRpt!AD$2,VLOOKUP(LinkRpt!$A214,Rpt,LinkRpt!AD$2+1),"")</f>
        <v/>
      </c>
      <c r="CA218" s="182" t="str">
        <f>IF(LinkRpt!AE$4=LinkRpt!AE$2,VLOOKUP(LinkRpt!$A214,Rpt,LinkRpt!AE$2+1),"")</f>
        <v/>
      </c>
      <c r="CB218" s="182">
        <f t="shared" si="32"/>
        <v>38600</v>
      </c>
      <c r="CC218" s="15">
        <v>1500</v>
      </c>
      <c r="CD218" s="16">
        <v>1500</v>
      </c>
      <c r="CE218" s="15">
        <v>1000</v>
      </c>
      <c r="CF218" s="16">
        <v>1000</v>
      </c>
      <c r="CG218" s="15">
        <v>5000</v>
      </c>
      <c r="CH218" s="16">
        <v>5000</v>
      </c>
      <c r="CI218" s="15">
        <v>8000</v>
      </c>
      <c r="CJ218" s="16">
        <v>0</v>
      </c>
      <c r="CK218" s="15"/>
      <c r="CL218" s="16"/>
      <c r="CM218" s="18">
        <v>4620</v>
      </c>
      <c r="CN218" s="16">
        <v>8620</v>
      </c>
      <c r="CO218" s="18">
        <v>4620</v>
      </c>
      <c r="CP218" s="16">
        <v>0</v>
      </c>
      <c r="CQ218" s="18">
        <v>4620</v>
      </c>
      <c r="CR218" s="16"/>
      <c r="CS218" s="18">
        <v>4620</v>
      </c>
      <c r="CT218" s="16">
        <v>8620</v>
      </c>
      <c r="CU218" s="18">
        <v>4620</v>
      </c>
      <c r="CV218" s="16">
        <v>13860</v>
      </c>
      <c r="CW218" s="18"/>
      <c r="CX218" s="16"/>
      <c r="CY218" s="18"/>
      <c r="CZ218" s="16"/>
      <c r="DA218" s="18"/>
      <c r="DB218" s="16"/>
      <c r="DC218" s="18"/>
      <c r="DD218" s="16"/>
      <c r="DE218" s="85"/>
      <c r="DF218" s="16"/>
      <c r="DG218" s="85"/>
      <c r="DH218" s="16"/>
      <c r="DI218" s="85"/>
      <c r="DJ218" s="16"/>
      <c r="DK218" s="82"/>
      <c r="DL218" s="85"/>
      <c r="DM218" s="16"/>
      <c r="DN218" s="85"/>
      <c r="DO218" s="16"/>
      <c r="DP218" s="85"/>
      <c r="DQ218" s="16"/>
      <c r="DR218" s="85"/>
      <c r="DS218" s="16"/>
      <c r="DT218" s="85"/>
      <c r="DU218" s="16"/>
      <c r="DV218" s="85"/>
      <c r="DW218" s="16"/>
      <c r="DX218" s="85"/>
      <c r="DY218" s="16"/>
      <c r="DZ218" s="85"/>
      <c r="EA218" s="16"/>
      <c r="EB218" s="85"/>
      <c r="EC218" s="16"/>
      <c r="ED218" s="85"/>
      <c r="EE218" s="16"/>
      <c r="EF218" s="85"/>
      <c r="EG218" s="16"/>
      <c r="EH218" s="17"/>
      <c r="EI218" s="16"/>
      <c r="EJ218" s="19"/>
      <c r="EK218" s="17"/>
      <c r="EL218" s="16"/>
      <c r="EM218" s="17"/>
      <c r="EN218" s="16"/>
      <c r="EO218" s="17"/>
      <c r="EP218" s="16"/>
      <c r="EQ218" s="17"/>
      <c r="ER218" s="16"/>
      <c r="ES218" s="17"/>
      <c r="ET218" s="16"/>
      <c r="EU218" s="17"/>
      <c r="EV218" s="16"/>
      <c r="EW218" s="15"/>
      <c r="EX218" s="16"/>
      <c r="EY218" s="15"/>
      <c r="EZ218" s="16"/>
      <c r="FA218" s="15"/>
      <c r="FB218" s="16"/>
      <c r="FC218" s="15"/>
      <c r="FD218" s="16"/>
      <c r="FE218" s="15"/>
      <c r="FF218" s="16"/>
      <c r="FG218" s="15"/>
      <c r="FH218" s="16"/>
      <c r="FI218" s="20">
        <f t="shared" si="28"/>
        <v>38600</v>
      </c>
      <c r="FJ218" s="20">
        <f t="shared" si="29"/>
        <v>38600</v>
      </c>
      <c r="FK218" s="21">
        <f t="shared" si="30"/>
        <v>0</v>
      </c>
      <c r="FL218" s="1" t="str">
        <f t="shared" si="33"/>
        <v/>
      </c>
    </row>
    <row r="219" spans="1:168" ht="25.5" customHeight="1">
      <c r="A219" s="239">
        <v>2200211</v>
      </c>
      <c r="B219" s="35" t="s">
        <v>315</v>
      </c>
      <c r="C219" s="239" t="s">
        <v>316</v>
      </c>
      <c r="D219" s="9" t="s">
        <v>1414</v>
      </c>
      <c r="E219" s="9" t="s">
        <v>1412</v>
      </c>
      <c r="F219" s="10" t="s">
        <v>317</v>
      </c>
      <c r="G219" s="143" t="s">
        <v>18</v>
      </c>
      <c r="H219" s="24" t="s">
        <v>1417</v>
      </c>
      <c r="I219" s="318"/>
      <c r="J219" s="24"/>
      <c r="K219" s="12">
        <v>6200</v>
      </c>
      <c r="L219" s="24" t="s">
        <v>1564</v>
      </c>
      <c r="M219" s="246">
        <f t="shared" si="26"/>
        <v>54560</v>
      </c>
      <c r="N219" s="14">
        <f t="shared" si="31"/>
        <v>840</v>
      </c>
      <c r="O219" s="15">
        <v>1500</v>
      </c>
      <c r="P219" s="15">
        <v>1000</v>
      </c>
      <c r="Q219" s="15">
        <v>5000</v>
      </c>
      <c r="R219" s="15">
        <v>8000</v>
      </c>
      <c r="S219" s="182"/>
      <c r="T219" s="16">
        <v>1500</v>
      </c>
      <c r="U219" s="16">
        <v>1000</v>
      </c>
      <c r="V219" s="16">
        <v>5000</v>
      </c>
      <c r="W219" s="16">
        <v>0</v>
      </c>
      <c r="X219" s="182"/>
      <c r="Y219" s="16">
        <f>IF(($CB219-SUM($T219:X219))&gt;=$K219*0.7,$K219*0.7,($CB219-SUM($T219:X219)))</f>
        <v>4340</v>
      </c>
      <c r="Z219" s="16">
        <f>IF(($CB219-SUM($T219:Y219))&gt;=$K219*0.7,$K219*0.7,($CB219-SUM($T219:Y219)))</f>
        <v>4340</v>
      </c>
      <c r="AA219" s="16">
        <f>IF(($CB219-SUM($T219:Z219))&gt;=$K219*0.7,$K219*0.7,($CB219-SUM($T219:Z219)))</f>
        <v>4340</v>
      </c>
      <c r="AB219" s="16">
        <f>IF(($CB219-SUM($T219:AA219))&gt;=$K219*0.7,$K219*0.7,($CB219-SUM($T219:AA219)))</f>
        <v>4340</v>
      </c>
      <c r="AC219" s="16">
        <f>IF(($CB219-SUM($T219:AB219))&gt;=$K219*0.7,$K219*0.7,($CB219-SUM($T219:AB219)))</f>
        <v>4340</v>
      </c>
      <c r="AD219" s="16">
        <f>IF(($CB219-SUM($T219:AC219))&gt;=$K219*0.7,$K219*0.7,($CB219-SUM($T219:AC219)))</f>
        <v>4340</v>
      </c>
      <c r="AE219" s="16">
        <f>IF(($CB219-SUM($T219:AD219))&gt;=$K219*0.7,$K219*0.7,($CB219-SUM($T219:AD219)))</f>
        <v>4340</v>
      </c>
      <c r="AF219" s="16">
        <f>IF(($CB219-SUM($T219:AE219))&gt;=$K219*0.7,$K219*0.7,($CB219-SUM($T219:AE219)))</f>
        <v>4340</v>
      </c>
      <c r="AG219" s="16">
        <f>IF(($CB219-SUM($T219:AF219))&gt;=$K219*0.7,$K219*0.7,($CB219-SUM($T219:AF219)))</f>
        <v>4340</v>
      </c>
      <c r="AH219" s="16">
        <f>IF(($CB219-SUM($T219:AG219))&gt;=$K219*0.7,$K219*0.7,($CB219-SUM($T219:AG219)))</f>
        <v>4340</v>
      </c>
      <c r="AI219" s="16">
        <f>IF(($CB219-SUM($T219:AH219))&gt;=$K219*0.7,$K219*0.7,($CB219-SUM($T219:AH219)))</f>
        <v>2820</v>
      </c>
      <c r="AJ219" s="16">
        <f>IF(($CB219-SUM($T219:AI219))&gt;=$K219*0.7,$K219*0.7,($CB219-SUM($T219:AI219)))</f>
        <v>0</v>
      </c>
      <c r="AK219" s="16">
        <f>IF(($CB219-SUM($T219:AJ219))&gt;=$K219*0.7,$K219*0.7,($CB219-SUM($T219:AJ219)))</f>
        <v>0</v>
      </c>
      <c r="AL219" s="16">
        <f>IF(($CB219-SUM($T219:AK219))&gt;=$K219*0.7,$K219*0.7,($CB219-SUM($T219:AK219)))</f>
        <v>0</v>
      </c>
      <c r="AM219" s="16">
        <f>IF(($CB219-SUM($T219:AL219))&gt;=$K219*0.7,$K219*0.7,($CB219-SUM($T219:AL219)))</f>
        <v>0</v>
      </c>
      <c r="AN219" s="16">
        <f>IF(($CB219-SUM($T219:AM219))&gt;=$K219*0.7,$K219*0.7,($CB219-SUM($T219:AM219)))</f>
        <v>0</v>
      </c>
      <c r="AO219" s="16">
        <f>IF(($CB219-SUM($T219:AN219))&gt;=$K219*0.7,$K219*0.7,($CB219-SUM($T219:AN219)))</f>
        <v>0</v>
      </c>
      <c r="AP219" s="16">
        <f>IF(($CB219-SUM($T219:AO219))&gt;=$K219*0.7,$K219*0.7,($CB219-SUM($T219:AO219)))</f>
        <v>0</v>
      </c>
      <c r="AQ219" s="16">
        <f>IF(($CB219-SUM($T219:AP219))&gt;=$K219*0.7,$K219*0.7,($CB219-SUM($T219:AP219)))</f>
        <v>0</v>
      </c>
      <c r="AR219" s="16">
        <f>IF(($CB219-SUM($T219:AQ219))&gt;=$K219*0.7,$K219*0.7,($CB219-SUM($T219:AQ219)))</f>
        <v>0</v>
      </c>
      <c r="AS219" s="16">
        <f>IF(($CB219-SUM($T219:AR219))&gt;=$K219*0.7,$K219*0.7,($CB219-SUM($T219:AR219)))</f>
        <v>0</v>
      </c>
      <c r="AT219" s="16">
        <f>IF(($CB219-SUM($T219:AS219))&gt;=$K219*0.7,$K219*0.7,($CB219-SUM($T219:AS219)))</f>
        <v>0</v>
      </c>
      <c r="AU219" s="16">
        <f>IF(($CB219-SUM($T219:AT219))&gt;=$K219*0.7,$K219*0.7,($CB219-SUM($T219:AT219)))</f>
        <v>0</v>
      </c>
      <c r="AV219" s="16">
        <f>IF(($CB219-SUM($T219:AU219))&gt;=$K219*0.7,$K219*0.7,($CB219-SUM($T219:AU219)))</f>
        <v>0</v>
      </c>
      <c r="AW219" s="182">
        <f t="shared" si="27"/>
        <v>53720</v>
      </c>
      <c r="AX219" s="182">
        <f>IF(LinkRpt!B$4=LinkRpt!B$2,VLOOKUP(LinkRpt!$A215,Rpt,LinkRpt!B$2+1),"")</f>
        <v>53720</v>
      </c>
      <c r="AY219" s="182">
        <f>IF(LinkRpt!C$4=LinkRpt!C$2,VLOOKUP(LinkRpt!$A215,Rpt,LinkRpt!C$2+1),"")</f>
        <v>0</v>
      </c>
      <c r="AZ219" s="182">
        <f>IF(LinkRpt!D$4=LinkRpt!D$2,VLOOKUP(LinkRpt!$A215,Rpt,LinkRpt!D$2+1),"")</f>
        <v>0</v>
      </c>
      <c r="BA219" s="182" t="str">
        <f>IF(LinkRpt!E$4=LinkRpt!E$2,VLOOKUP(LinkRpt!$A215,Rpt,LinkRpt!E$2+1),"")</f>
        <v/>
      </c>
      <c r="BB219" s="182">
        <f>IF(LinkRpt!F$4=LinkRpt!F$2,VLOOKUP(LinkRpt!$A215,Rpt,LinkRpt!F$2+1),"")</f>
        <v>0</v>
      </c>
      <c r="BC219" s="182">
        <f>IF(LinkRpt!G$4=LinkRpt!G$2,VLOOKUP(LinkRpt!$A215,Rpt,LinkRpt!G$2+1),"")</f>
        <v>0</v>
      </c>
      <c r="BD219" s="182">
        <f>IF(LinkRpt!H$4=LinkRpt!H$2,VLOOKUP(LinkRpt!$A215,Rpt,LinkRpt!H$2+1),"")</f>
        <v>0</v>
      </c>
      <c r="BE219" s="182" t="str">
        <f>IF(LinkRpt!I$4=LinkRpt!I$2,VLOOKUP(LinkRpt!$A215,Rpt,LinkRpt!I$2+1),"")</f>
        <v/>
      </c>
      <c r="BF219" s="182" t="str">
        <f>IF(LinkRpt!J$4=LinkRpt!J$2,VLOOKUP(LinkRpt!$A215,Rpt,LinkRpt!J$2+1),"")</f>
        <v/>
      </c>
      <c r="BG219" s="182" t="str">
        <f>IF(LinkRpt!K$4=LinkRpt!K$2,VLOOKUP(LinkRpt!$A215,Rpt,LinkRpt!K$2+1),"")</f>
        <v/>
      </c>
      <c r="BH219" s="182" t="str">
        <f>IF(LinkRpt!L$4=LinkRpt!L$2,VLOOKUP(LinkRpt!$A215,Rpt,LinkRpt!L$2+1),"")</f>
        <v/>
      </c>
      <c r="BI219" s="182" t="str">
        <f>IF(LinkRpt!M$4=LinkRpt!M$2,VLOOKUP(LinkRpt!$A215,Rpt,LinkRpt!M$2+1),"")</f>
        <v/>
      </c>
      <c r="BJ219" s="182" t="str">
        <f>IF(LinkRpt!N$4=LinkRpt!N$2,VLOOKUP(LinkRpt!$A215,Rpt,LinkRpt!N$2+1),"")</f>
        <v/>
      </c>
      <c r="BK219" s="182" t="str">
        <f>IF(LinkRpt!O$4=LinkRpt!O$2,VLOOKUP(LinkRpt!$A215,Rpt,LinkRpt!O$2+1),"")</f>
        <v/>
      </c>
      <c r="BL219" s="182" t="str">
        <f>IF(LinkRpt!P$4=LinkRpt!P$2,VLOOKUP(LinkRpt!$A215,Rpt,LinkRpt!P$2+1),"")</f>
        <v/>
      </c>
      <c r="BM219" s="182" t="str">
        <f>IF(LinkRpt!Q$4=LinkRpt!Q$2,VLOOKUP(LinkRpt!$A215,Rpt,LinkRpt!Q$2+1),"")</f>
        <v/>
      </c>
      <c r="BN219" s="182" t="str">
        <f>IF(LinkRpt!R$4=LinkRpt!R$2,VLOOKUP(LinkRpt!$A215,Rpt,LinkRpt!R$2+1),"")</f>
        <v/>
      </c>
      <c r="BO219" s="182" t="str">
        <f>IF(LinkRpt!S$4=LinkRpt!S$2,VLOOKUP(LinkRpt!$A215,Rpt,LinkRpt!S$2+1),"")</f>
        <v/>
      </c>
      <c r="BP219" s="182" t="str">
        <f>IF(LinkRpt!T$4=LinkRpt!T$2,VLOOKUP(LinkRpt!$A215,Rpt,LinkRpt!T$2+1),"")</f>
        <v/>
      </c>
      <c r="BQ219" s="182" t="str">
        <f>IF(LinkRpt!U$4=LinkRpt!U$2,VLOOKUP(LinkRpt!$A215,Rpt,LinkRpt!U$2+1),"")</f>
        <v/>
      </c>
      <c r="BR219" s="182" t="str">
        <f>IF(LinkRpt!V$4=LinkRpt!V$2,VLOOKUP(LinkRpt!$A215,Rpt,LinkRpt!V$2+1),"")</f>
        <v/>
      </c>
      <c r="BS219" s="182" t="str">
        <f>IF(LinkRpt!W$4=LinkRpt!W$2,VLOOKUP(LinkRpt!$A215,Rpt,LinkRpt!W$2+1),"")</f>
        <v/>
      </c>
      <c r="BT219" s="182" t="str">
        <f>IF(LinkRpt!X$4=LinkRpt!X$2,VLOOKUP(LinkRpt!$A215,Rpt,LinkRpt!X$2+1),"")</f>
        <v/>
      </c>
      <c r="BU219" s="182" t="str">
        <f>IF(LinkRpt!Y$4=LinkRpt!Y$2,VLOOKUP(LinkRpt!$A215,Rpt,LinkRpt!Y$2+1),"")</f>
        <v/>
      </c>
      <c r="BV219" s="182" t="str">
        <f>IF(LinkRpt!Z$4=LinkRpt!Z$2,VLOOKUP(LinkRpt!$A215,Rpt,LinkRpt!Z$2+1),"")</f>
        <v/>
      </c>
      <c r="BW219" s="182" t="str">
        <f>IF(LinkRpt!AA$4=LinkRpt!AA$2,VLOOKUP(LinkRpt!$A215,Rpt,LinkRpt!AA$2+1),"")</f>
        <v/>
      </c>
      <c r="BX219" s="182" t="str">
        <f>IF(LinkRpt!AB$4=LinkRpt!AB$2,VLOOKUP(LinkRpt!$A215,Rpt,LinkRpt!AB$2+1),"")</f>
        <v/>
      </c>
      <c r="BY219" s="182" t="str">
        <f>IF(LinkRpt!AC$4=LinkRpt!AC$2,VLOOKUP(LinkRpt!$A215,Rpt,LinkRpt!AC$2+1),"")</f>
        <v/>
      </c>
      <c r="BZ219" s="182" t="str">
        <f>IF(LinkRpt!AD$4=LinkRpt!AD$2,VLOOKUP(LinkRpt!$A215,Rpt,LinkRpt!AD$2+1),"")</f>
        <v/>
      </c>
      <c r="CA219" s="182" t="str">
        <f>IF(LinkRpt!AE$4=LinkRpt!AE$2,VLOOKUP(LinkRpt!$A215,Rpt,LinkRpt!AE$2+1),"")</f>
        <v/>
      </c>
      <c r="CB219" s="182">
        <f t="shared" si="32"/>
        <v>53720</v>
      </c>
      <c r="CC219" s="15">
        <v>1500</v>
      </c>
      <c r="CD219" s="16">
        <v>1500</v>
      </c>
      <c r="CE219" s="15">
        <v>1000</v>
      </c>
      <c r="CF219" s="16">
        <v>1000</v>
      </c>
      <c r="CG219" s="15">
        <v>5000</v>
      </c>
      <c r="CH219" s="16">
        <v>5000</v>
      </c>
      <c r="CI219" s="15">
        <v>8000</v>
      </c>
      <c r="CJ219" s="16">
        <v>0</v>
      </c>
      <c r="CK219" s="17"/>
      <c r="CL219" s="16"/>
      <c r="CM219" s="15"/>
      <c r="CN219" s="16"/>
      <c r="CO219" s="18">
        <v>4340</v>
      </c>
      <c r="CP219" s="16">
        <v>12620</v>
      </c>
      <c r="CQ219" s="18">
        <v>4340</v>
      </c>
      <c r="CR219" s="16">
        <v>4620</v>
      </c>
      <c r="CS219" s="18">
        <v>4340</v>
      </c>
      <c r="CT219" s="16">
        <v>0</v>
      </c>
      <c r="CU219" s="18">
        <v>4340</v>
      </c>
      <c r="CV219" s="16">
        <v>9240</v>
      </c>
      <c r="CW219" s="18">
        <v>4340</v>
      </c>
      <c r="CX219" s="16">
        <v>4620</v>
      </c>
      <c r="CY219" s="18">
        <v>4340</v>
      </c>
      <c r="CZ219" s="16">
        <v>4620</v>
      </c>
      <c r="DA219" s="18">
        <v>4340</v>
      </c>
      <c r="DB219" s="16"/>
      <c r="DC219" s="18">
        <v>4340</v>
      </c>
      <c r="DD219" s="16">
        <v>7000</v>
      </c>
      <c r="DE219" s="18">
        <v>4340</v>
      </c>
      <c r="DF219" s="16">
        <v>3500</v>
      </c>
      <c r="DG219" s="17"/>
      <c r="DH219" s="16"/>
      <c r="DI219" s="17"/>
      <c r="DJ219" s="16"/>
      <c r="DK219" s="82"/>
      <c r="DL219" s="85"/>
      <c r="DM219" s="16"/>
      <c r="DN219" s="85"/>
      <c r="DO219" s="16"/>
      <c r="DP219" s="85"/>
      <c r="DQ219" s="16"/>
      <c r="DR219" s="85"/>
      <c r="DS219" s="16"/>
      <c r="DT219" s="85"/>
      <c r="DU219" s="16"/>
      <c r="DV219" s="85"/>
      <c r="DW219" s="16"/>
      <c r="DX219" s="85"/>
      <c r="DY219" s="16"/>
      <c r="DZ219" s="85"/>
      <c r="EA219" s="16"/>
      <c r="EB219" s="85"/>
      <c r="EC219" s="16"/>
      <c r="ED219" s="85"/>
      <c r="EE219" s="16"/>
      <c r="EF219" s="85"/>
      <c r="EG219" s="16"/>
      <c r="EH219" s="17"/>
      <c r="EI219" s="16"/>
      <c r="EJ219" s="19"/>
      <c r="EK219" s="17"/>
      <c r="EL219" s="16"/>
      <c r="EM219" s="17"/>
      <c r="EN219" s="16"/>
      <c r="EO219" s="17"/>
      <c r="EP219" s="16"/>
      <c r="EQ219" s="17"/>
      <c r="ER219" s="16"/>
      <c r="ES219" s="17"/>
      <c r="ET219" s="16"/>
      <c r="EU219" s="17"/>
      <c r="EV219" s="16"/>
      <c r="EW219" s="15"/>
      <c r="EX219" s="16"/>
      <c r="EY219" s="15"/>
      <c r="EZ219" s="16"/>
      <c r="FA219" s="15"/>
      <c r="FB219" s="16"/>
      <c r="FC219" s="15"/>
      <c r="FD219" s="16"/>
      <c r="FE219" s="15"/>
      <c r="FF219" s="16"/>
      <c r="FG219" s="15"/>
      <c r="FH219" s="16"/>
      <c r="FI219" s="20">
        <f t="shared" si="28"/>
        <v>54560</v>
      </c>
      <c r="FJ219" s="20">
        <f t="shared" si="29"/>
        <v>53720</v>
      </c>
      <c r="FK219" s="21">
        <f t="shared" si="30"/>
        <v>840</v>
      </c>
      <c r="FL219" s="1" t="str">
        <f t="shared" si="33"/>
        <v/>
      </c>
    </row>
    <row r="220" spans="1:168" ht="25.5" customHeight="1">
      <c r="A220" s="239">
        <v>2200212</v>
      </c>
      <c r="B220" s="35" t="s">
        <v>318</v>
      </c>
      <c r="C220" s="239" t="s">
        <v>319</v>
      </c>
      <c r="D220" s="9" t="s">
        <v>1414</v>
      </c>
      <c r="E220" s="9" t="s">
        <v>1412</v>
      </c>
      <c r="F220" s="10" t="s">
        <v>320</v>
      </c>
      <c r="G220" s="22"/>
      <c r="H220" s="24"/>
      <c r="I220" s="318"/>
      <c r="J220" s="24"/>
      <c r="K220" s="12">
        <v>6600</v>
      </c>
      <c r="L220" s="24" t="s">
        <v>1564</v>
      </c>
      <c r="M220" s="246">
        <f t="shared" si="26"/>
        <v>57080</v>
      </c>
      <c r="N220" s="14">
        <f t="shared" si="31"/>
        <v>0</v>
      </c>
      <c r="O220" s="15">
        <v>1500</v>
      </c>
      <c r="P220" s="15">
        <v>1000</v>
      </c>
      <c r="Q220" s="15">
        <v>5000</v>
      </c>
      <c r="R220" s="15">
        <v>8000</v>
      </c>
      <c r="S220" s="182"/>
      <c r="T220" s="16">
        <v>1500</v>
      </c>
      <c r="U220" s="16">
        <v>1000</v>
      </c>
      <c r="V220" s="16">
        <v>5000</v>
      </c>
      <c r="W220" s="16">
        <v>0</v>
      </c>
      <c r="X220" s="182"/>
      <c r="Y220" s="16">
        <f>IF(($CB220-SUM($T220:X220))&gt;=$K220*0.7,$K220*0.7,($CB220-SUM($T220:X220)))</f>
        <v>4620</v>
      </c>
      <c r="Z220" s="16">
        <f>IF(($CB220-SUM($T220:Y220))&gt;=$K220*0.7,$K220*0.7,($CB220-SUM($T220:Y220)))</f>
        <v>4620</v>
      </c>
      <c r="AA220" s="16">
        <f>IF(($CB220-SUM($T220:Z220))&gt;=$K220*0.7,$K220*0.7,($CB220-SUM($T220:Z220)))</f>
        <v>4620</v>
      </c>
      <c r="AB220" s="16">
        <f>IF(($CB220-SUM($T220:AA220))&gt;=$K220*0.7,$K220*0.7,($CB220-SUM($T220:AA220)))</f>
        <v>4620</v>
      </c>
      <c r="AC220" s="16">
        <f>IF(($CB220-SUM($T220:AB220))&gt;=$K220*0.7,$K220*0.7,($CB220-SUM($T220:AB220)))</f>
        <v>4620</v>
      </c>
      <c r="AD220" s="16">
        <f>IF(($CB220-SUM($T220:AC220))&gt;=$K220*0.7,$K220*0.7,($CB220-SUM($T220:AC220)))</f>
        <v>4620</v>
      </c>
      <c r="AE220" s="16">
        <f>IF(($CB220-SUM($T220:AD220))&gt;=$K220*0.7,$K220*0.7,($CB220-SUM($T220:AD220)))</f>
        <v>4620</v>
      </c>
      <c r="AF220" s="16">
        <f>IF(($CB220-SUM($T220:AE220))&gt;=$K220*0.7,$K220*0.7,($CB220-SUM($T220:AE220)))</f>
        <v>4620</v>
      </c>
      <c r="AG220" s="16">
        <f>IF(($CB220-SUM($T220:AF220))&gt;=$K220*0.7,$K220*0.7,($CB220-SUM($T220:AF220)))</f>
        <v>4620</v>
      </c>
      <c r="AH220" s="16">
        <f>IF(($CB220-SUM($T220:AG220))&gt;=$K220*0.7,$K220*0.7,($CB220-SUM($T220:AG220)))</f>
        <v>4620</v>
      </c>
      <c r="AI220" s="16">
        <f>IF(($CB220-SUM($T220:AH220))&gt;=$K220*0.7,$K220*0.7,($CB220-SUM($T220:AH220)))</f>
        <v>3380</v>
      </c>
      <c r="AJ220" s="16">
        <f>IF(($CB220-SUM($T220:AI220))&gt;=$K220*0.7,$K220*0.7,($CB220-SUM($T220:AI220)))</f>
        <v>0</v>
      </c>
      <c r="AK220" s="16">
        <f>IF(($CB220-SUM($T220:AJ220))&gt;=$K220*0.7,$K220*0.7,($CB220-SUM($T220:AJ220)))</f>
        <v>0</v>
      </c>
      <c r="AL220" s="16">
        <f>IF(($CB220-SUM($T220:AK220))&gt;=$K220*0.7,$K220*0.7,($CB220-SUM($T220:AK220)))</f>
        <v>0</v>
      </c>
      <c r="AM220" s="16">
        <f>IF(($CB220-SUM($T220:AL220))&gt;=$K220*0.7,$K220*0.7,($CB220-SUM($T220:AL220)))</f>
        <v>0</v>
      </c>
      <c r="AN220" s="16">
        <f>IF(($CB220-SUM($T220:AM220))&gt;=$K220*0.7,$K220*0.7,($CB220-SUM($T220:AM220)))</f>
        <v>0</v>
      </c>
      <c r="AO220" s="16">
        <f>IF(($CB220-SUM($T220:AN220))&gt;=$K220*0.7,$K220*0.7,($CB220-SUM($T220:AN220)))</f>
        <v>0</v>
      </c>
      <c r="AP220" s="16">
        <f>IF(($CB220-SUM($T220:AO220))&gt;=$K220*0.7,$K220*0.7,($CB220-SUM($T220:AO220)))</f>
        <v>0</v>
      </c>
      <c r="AQ220" s="16">
        <f>IF(($CB220-SUM($T220:AP220))&gt;=$K220*0.7,$K220*0.7,($CB220-SUM($T220:AP220)))</f>
        <v>0</v>
      </c>
      <c r="AR220" s="16">
        <f>IF(($CB220-SUM($T220:AQ220))&gt;=$K220*0.7,$K220*0.7,($CB220-SUM($T220:AQ220)))</f>
        <v>0</v>
      </c>
      <c r="AS220" s="16">
        <f>IF(($CB220-SUM($T220:AR220))&gt;=$K220*0.7,$K220*0.7,($CB220-SUM($T220:AR220)))</f>
        <v>0</v>
      </c>
      <c r="AT220" s="16">
        <f>IF(($CB220-SUM($T220:AS220))&gt;=$K220*0.7,$K220*0.7,($CB220-SUM($T220:AS220)))</f>
        <v>0</v>
      </c>
      <c r="AU220" s="16">
        <f>IF(($CB220-SUM($T220:AT220))&gt;=$K220*0.7,$K220*0.7,($CB220-SUM($T220:AT220)))</f>
        <v>0</v>
      </c>
      <c r="AV220" s="16">
        <f>IF(($CB220-SUM($T220:AU220))&gt;=$K220*0.7,$K220*0.7,($CB220-SUM($T220:AU220)))</f>
        <v>0</v>
      </c>
      <c r="AW220" s="182">
        <f t="shared" si="27"/>
        <v>57080</v>
      </c>
      <c r="AX220" s="182">
        <f>IF(LinkRpt!B$4=LinkRpt!B$2,VLOOKUP(LinkRpt!$A216,Rpt,LinkRpt!B$2+1),"")</f>
        <v>57080</v>
      </c>
      <c r="AY220" s="182">
        <f>IF(LinkRpt!C$4=LinkRpt!C$2,VLOOKUP(LinkRpt!$A216,Rpt,LinkRpt!C$2+1),"")</f>
        <v>0</v>
      </c>
      <c r="AZ220" s="182">
        <f>IF(LinkRpt!D$4=LinkRpt!D$2,VLOOKUP(LinkRpt!$A216,Rpt,LinkRpt!D$2+1),"")</f>
        <v>0</v>
      </c>
      <c r="BA220" s="182" t="str">
        <f>IF(LinkRpt!E$4=LinkRpt!E$2,VLOOKUP(LinkRpt!$A216,Rpt,LinkRpt!E$2+1),"")</f>
        <v/>
      </c>
      <c r="BB220" s="182">
        <f>IF(LinkRpt!F$4=LinkRpt!F$2,VLOOKUP(LinkRpt!$A216,Rpt,LinkRpt!F$2+1),"")</f>
        <v>0</v>
      </c>
      <c r="BC220" s="182">
        <f>IF(LinkRpt!G$4=LinkRpt!G$2,VLOOKUP(LinkRpt!$A216,Rpt,LinkRpt!G$2+1),"")</f>
        <v>0</v>
      </c>
      <c r="BD220" s="182">
        <f>IF(LinkRpt!H$4=LinkRpt!H$2,VLOOKUP(LinkRpt!$A216,Rpt,LinkRpt!H$2+1),"")</f>
        <v>0</v>
      </c>
      <c r="BE220" s="182" t="str">
        <f>IF(LinkRpt!I$4=LinkRpt!I$2,VLOOKUP(LinkRpt!$A216,Rpt,LinkRpt!I$2+1),"")</f>
        <v/>
      </c>
      <c r="BF220" s="182" t="str">
        <f>IF(LinkRpt!J$4=LinkRpt!J$2,VLOOKUP(LinkRpt!$A216,Rpt,LinkRpt!J$2+1),"")</f>
        <v/>
      </c>
      <c r="BG220" s="182" t="str">
        <f>IF(LinkRpt!K$4=LinkRpt!K$2,VLOOKUP(LinkRpt!$A216,Rpt,LinkRpt!K$2+1),"")</f>
        <v/>
      </c>
      <c r="BH220" s="182" t="str">
        <f>IF(LinkRpt!L$4=LinkRpt!L$2,VLOOKUP(LinkRpt!$A216,Rpt,LinkRpt!L$2+1),"")</f>
        <v/>
      </c>
      <c r="BI220" s="182" t="str">
        <f>IF(LinkRpt!M$4=LinkRpt!M$2,VLOOKUP(LinkRpt!$A216,Rpt,LinkRpt!M$2+1),"")</f>
        <v/>
      </c>
      <c r="BJ220" s="182" t="str">
        <f>IF(LinkRpt!N$4=LinkRpt!N$2,VLOOKUP(LinkRpt!$A216,Rpt,LinkRpt!N$2+1),"")</f>
        <v/>
      </c>
      <c r="BK220" s="182" t="str">
        <f>IF(LinkRpt!O$4=LinkRpt!O$2,VLOOKUP(LinkRpt!$A216,Rpt,LinkRpt!O$2+1),"")</f>
        <v/>
      </c>
      <c r="BL220" s="182" t="str">
        <f>IF(LinkRpt!P$4=LinkRpt!P$2,VLOOKUP(LinkRpt!$A216,Rpt,LinkRpt!P$2+1),"")</f>
        <v/>
      </c>
      <c r="BM220" s="182" t="str">
        <f>IF(LinkRpt!Q$4=LinkRpt!Q$2,VLOOKUP(LinkRpt!$A216,Rpt,LinkRpt!Q$2+1),"")</f>
        <v/>
      </c>
      <c r="BN220" s="182" t="str">
        <f>IF(LinkRpt!R$4=LinkRpt!R$2,VLOOKUP(LinkRpt!$A216,Rpt,LinkRpt!R$2+1),"")</f>
        <v/>
      </c>
      <c r="BO220" s="182" t="str">
        <f>IF(LinkRpt!S$4=LinkRpt!S$2,VLOOKUP(LinkRpt!$A216,Rpt,LinkRpt!S$2+1),"")</f>
        <v/>
      </c>
      <c r="BP220" s="182" t="str">
        <f>IF(LinkRpt!T$4=LinkRpt!T$2,VLOOKUP(LinkRpt!$A216,Rpt,LinkRpt!T$2+1),"")</f>
        <v/>
      </c>
      <c r="BQ220" s="182" t="str">
        <f>IF(LinkRpt!U$4=LinkRpt!U$2,VLOOKUP(LinkRpt!$A216,Rpt,LinkRpt!U$2+1),"")</f>
        <v/>
      </c>
      <c r="BR220" s="182" t="str">
        <f>IF(LinkRpt!V$4=LinkRpt!V$2,VLOOKUP(LinkRpt!$A216,Rpt,LinkRpt!V$2+1),"")</f>
        <v/>
      </c>
      <c r="BS220" s="182" t="str">
        <f>IF(LinkRpt!W$4=LinkRpt!W$2,VLOOKUP(LinkRpt!$A216,Rpt,LinkRpt!W$2+1),"")</f>
        <v/>
      </c>
      <c r="BT220" s="182" t="str">
        <f>IF(LinkRpt!X$4=LinkRpt!X$2,VLOOKUP(LinkRpt!$A216,Rpt,LinkRpt!X$2+1),"")</f>
        <v/>
      </c>
      <c r="BU220" s="182" t="str">
        <f>IF(LinkRpt!Y$4=LinkRpt!Y$2,VLOOKUP(LinkRpt!$A216,Rpt,LinkRpt!Y$2+1),"")</f>
        <v/>
      </c>
      <c r="BV220" s="182" t="str">
        <f>IF(LinkRpt!Z$4=LinkRpt!Z$2,VLOOKUP(LinkRpt!$A216,Rpt,LinkRpt!Z$2+1),"")</f>
        <v/>
      </c>
      <c r="BW220" s="182" t="str">
        <f>IF(LinkRpt!AA$4=LinkRpt!AA$2,VLOOKUP(LinkRpt!$A216,Rpt,LinkRpt!AA$2+1),"")</f>
        <v/>
      </c>
      <c r="BX220" s="182" t="str">
        <f>IF(LinkRpt!AB$4=LinkRpt!AB$2,VLOOKUP(LinkRpt!$A216,Rpt,LinkRpt!AB$2+1),"")</f>
        <v/>
      </c>
      <c r="BY220" s="182" t="str">
        <f>IF(LinkRpt!AC$4=LinkRpt!AC$2,VLOOKUP(LinkRpt!$A216,Rpt,LinkRpt!AC$2+1),"")</f>
        <v/>
      </c>
      <c r="BZ220" s="182" t="str">
        <f>IF(LinkRpt!AD$4=LinkRpt!AD$2,VLOOKUP(LinkRpt!$A216,Rpt,LinkRpt!AD$2+1),"")</f>
        <v/>
      </c>
      <c r="CA220" s="182" t="str">
        <f>IF(LinkRpt!AE$4=LinkRpt!AE$2,VLOOKUP(LinkRpt!$A216,Rpt,LinkRpt!AE$2+1),"")</f>
        <v/>
      </c>
      <c r="CB220" s="182">
        <f t="shared" si="32"/>
        <v>57080</v>
      </c>
      <c r="CC220" s="15">
        <v>1500</v>
      </c>
      <c r="CD220" s="16">
        <v>1500</v>
      </c>
      <c r="CE220" s="15">
        <v>1000</v>
      </c>
      <c r="CF220" s="16">
        <v>1000</v>
      </c>
      <c r="CG220" s="15">
        <v>5000</v>
      </c>
      <c r="CH220" s="16">
        <v>5000</v>
      </c>
      <c r="CI220" s="15">
        <v>8000</v>
      </c>
      <c r="CJ220" s="16">
        <v>0</v>
      </c>
      <c r="CK220" s="17"/>
      <c r="CL220" s="16"/>
      <c r="CM220" s="15"/>
      <c r="CN220" s="16"/>
      <c r="CO220" s="18">
        <v>4620</v>
      </c>
      <c r="CP220" s="16">
        <f>8000+4620</f>
        <v>12620</v>
      </c>
      <c r="CQ220" s="18">
        <v>4620</v>
      </c>
      <c r="CR220" s="16">
        <v>4620</v>
      </c>
      <c r="CS220" s="18">
        <v>4620</v>
      </c>
      <c r="CT220" s="16">
        <v>4620</v>
      </c>
      <c r="CU220" s="18">
        <v>4620</v>
      </c>
      <c r="CV220" s="16">
        <v>4620</v>
      </c>
      <c r="CW220" s="18">
        <v>4620</v>
      </c>
      <c r="CX220" s="16">
        <v>4620</v>
      </c>
      <c r="CY220" s="18">
        <v>4620</v>
      </c>
      <c r="CZ220" s="16">
        <v>4620</v>
      </c>
      <c r="DA220" s="18">
        <v>4620</v>
      </c>
      <c r="DB220" s="16">
        <v>4620</v>
      </c>
      <c r="DC220" s="18">
        <v>4620</v>
      </c>
      <c r="DD220" s="16">
        <v>4620</v>
      </c>
      <c r="DE220" s="18">
        <v>4620</v>
      </c>
      <c r="DF220" s="16">
        <v>4620</v>
      </c>
      <c r="DG220" s="17"/>
      <c r="DH220" s="16"/>
      <c r="DI220" s="17"/>
      <c r="DJ220" s="16"/>
      <c r="DK220" s="82"/>
      <c r="DL220" s="85"/>
      <c r="DM220" s="16"/>
      <c r="DN220" s="85"/>
      <c r="DO220" s="16"/>
      <c r="DP220" s="85"/>
      <c r="DQ220" s="16"/>
      <c r="DR220" s="85"/>
      <c r="DS220" s="16"/>
      <c r="DT220" s="85"/>
      <c r="DU220" s="16"/>
      <c r="DV220" s="85"/>
      <c r="DW220" s="16"/>
      <c r="DX220" s="85"/>
      <c r="DY220" s="16"/>
      <c r="DZ220" s="85"/>
      <c r="EA220" s="16"/>
      <c r="EB220" s="85"/>
      <c r="EC220" s="16"/>
      <c r="ED220" s="85"/>
      <c r="EE220" s="16"/>
      <c r="EF220" s="85"/>
      <c r="EG220" s="16"/>
      <c r="EH220" s="17"/>
      <c r="EI220" s="16"/>
      <c r="EJ220" s="19"/>
      <c r="EK220" s="17"/>
      <c r="EL220" s="16"/>
      <c r="EM220" s="17"/>
      <c r="EN220" s="16"/>
      <c r="EO220" s="17"/>
      <c r="EP220" s="16"/>
      <c r="EQ220" s="17"/>
      <c r="ER220" s="16"/>
      <c r="ES220" s="17"/>
      <c r="ET220" s="16"/>
      <c r="EU220" s="17"/>
      <c r="EV220" s="16"/>
      <c r="EW220" s="15"/>
      <c r="EX220" s="16"/>
      <c r="EY220" s="15"/>
      <c r="EZ220" s="16"/>
      <c r="FA220" s="15"/>
      <c r="FB220" s="16"/>
      <c r="FC220" s="15"/>
      <c r="FD220" s="16"/>
      <c r="FE220" s="15"/>
      <c r="FF220" s="16"/>
      <c r="FG220" s="15"/>
      <c r="FH220" s="16"/>
      <c r="FI220" s="20">
        <f t="shared" si="28"/>
        <v>57080</v>
      </c>
      <c r="FJ220" s="20">
        <f t="shared" si="29"/>
        <v>57080</v>
      </c>
      <c r="FK220" s="21">
        <f t="shared" si="30"/>
        <v>0</v>
      </c>
      <c r="FL220" s="1" t="str">
        <f t="shared" si="33"/>
        <v/>
      </c>
    </row>
    <row r="221" spans="1:168" ht="25.5" customHeight="1">
      <c r="A221" s="239">
        <v>2200213</v>
      </c>
      <c r="B221" s="35" t="s">
        <v>916</v>
      </c>
      <c r="C221" s="239" t="s">
        <v>917</v>
      </c>
      <c r="D221" s="9" t="s">
        <v>1414</v>
      </c>
      <c r="E221" s="9" t="s">
        <v>1411</v>
      </c>
      <c r="F221" s="83" t="s">
        <v>918</v>
      </c>
      <c r="G221" s="145" t="s">
        <v>383</v>
      </c>
      <c r="H221" s="24" t="s">
        <v>1417</v>
      </c>
      <c r="I221" s="318"/>
      <c r="J221" s="24"/>
      <c r="K221" s="62">
        <v>6200</v>
      </c>
      <c r="L221" s="84" t="s">
        <v>1564</v>
      </c>
      <c r="M221" s="246">
        <f t="shared" si="26"/>
        <v>54560</v>
      </c>
      <c r="N221" s="14">
        <f t="shared" si="31"/>
        <v>29820</v>
      </c>
      <c r="O221" s="15">
        <v>1500</v>
      </c>
      <c r="P221" s="15">
        <v>1000</v>
      </c>
      <c r="Q221" s="15">
        <v>5000</v>
      </c>
      <c r="R221" s="15">
        <v>8000</v>
      </c>
      <c r="S221" s="182"/>
      <c r="T221" s="16">
        <v>1500</v>
      </c>
      <c r="U221" s="16">
        <v>1000</v>
      </c>
      <c r="V221" s="16">
        <v>5000</v>
      </c>
      <c r="W221" s="16">
        <v>8000</v>
      </c>
      <c r="X221" s="182"/>
      <c r="Y221" s="16">
        <f>IF(($CB221-SUM($T221:X221))&gt;=$K221*0.7,$K221*0.7,($CB221-SUM($T221:X221)))</f>
        <v>4340</v>
      </c>
      <c r="Z221" s="16">
        <f>IF(($CB221-SUM($T221:Y221))&gt;=$K221*0.7,$K221*0.7,($CB221-SUM($T221:Y221)))</f>
        <v>4340</v>
      </c>
      <c r="AA221" s="16">
        <f>IF(($CB221-SUM($T221:Z221))&gt;=$K221*0.7,$K221*0.7,($CB221-SUM($T221:Z221)))</f>
        <v>560</v>
      </c>
      <c r="AB221" s="16">
        <f>IF(($CB221-SUM($T221:AA221))&gt;=$K221*0.7,$K221*0.7,($CB221-SUM($T221:AA221)))</f>
        <v>0</v>
      </c>
      <c r="AC221" s="16">
        <f>IF(($CB221-SUM($T221:AB221))&gt;=$K221*0.7,$K221*0.7,($CB221-SUM($T221:AB221)))</f>
        <v>0</v>
      </c>
      <c r="AD221" s="16">
        <f>IF(($CB221-SUM($T221:AC221))&gt;=$K221*0.7,$K221*0.7,($CB221-SUM($T221:AC221)))</f>
        <v>0</v>
      </c>
      <c r="AE221" s="16">
        <f>IF(($CB221-SUM($T221:AD221))&gt;=$K221*0.7,$K221*0.7,($CB221-SUM($T221:AD221)))</f>
        <v>0</v>
      </c>
      <c r="AF221" s="16">
        <f>IF(($CB221-SUM($T221:AE221))&gt;=$K221*0.7,$K221*0.7,($CB221-SUM($T221:AE221)))</f>
        <v>0</v>
      </c>
      <c r="AG221" s="16">
        <f>IF(($CB221-SUM($T221:AF221))&gt;=$K221*0.7,$K221*0.7,($CB221-SUM($T221:AF221)))</f>
        <v>0</v>
      </c>
      <c r="AH221" s="16">
        <f>IF(($CB221-SUM($T221:AG221))&gt;=$K221*0.7,$K221*0.7,($CB221-SUM($T221:AG221)))</f>
        <v>0</v>
      </c>
      <c r="AI221" s="16">
        <f>IF(($CB221-SUM($T221:AH221))&gt;=$K221*0.7,$K221*0.7,($CB221-SUM($T221:AH221)))</f>
        <v>0</v>
      </c>
      <c r="AJ221" s="16">
        <f>IF(($CB221-SUM($T221:AI221))&gt;=$K221*0.7,$K221*0.7,($CB221-SUM($T221:AI221)))</f>
        <v>0</v>
      </c>
      <c r="AK221" s="16">
        <f>IF(($CB221-SUM($T221:AJ221))&gt;=$K221*0.7,$K221*0.7,($CB221-SUM($T221:AJ221)))</f>
        <v>0</v>
      </c>
      <c r="AL221" s="16">
        <f>IF(($CB221-SUM($T221:AK221))&gt;=$K221*0.7,$K221*0.7,($CB221-SUM($T221:AK221)))</f>
        <v>0</v>
      </c>
      <c r="AM221" s="16">
        <f>IF(($CB221-SUM($T221:AL221))&gt;=$K221*0.7,$K221*0.7,($CB221-SUM($T221:AL221)))</f>
        <v>0</v>
      </c>
      <c r="AN221" s="16">
        <f>IF(($CB221-SUM($T221:AM221))&gt;=$K221*0.7,$K221*0.7,($CB221-SUM($T221:AM221)))</f>
        <v>0</v>
      </c>
      <c r="AO221" s="16">
        <f>IF(($CB221-SUM($T221:AN221))&gt;=$K221*0.7,$K221*0.7,($CB221-SUM($T221:AN221)))</f>
        <v>0</v>
      </c>
      <c r="AP221" s="16">
        <f>IF(($CB221-SUM($T221:AO221))&gt;=$K221*0.7,$K221*0.7,($CB221-SUM($T221:AO221)))</f>
        <v>0</v>
      </c>
      <c r="AQ221" s="16">
        <f>IF(($CB221-SUM($T221:AP221))&gt;=$K221*0.7,$K221*0.7,($CB221-SUM($T221:AP221)))</f>
        <v>0</v>
      </c>
      <c r="AR221" s="16">
        <f>IF(($CB221-SUM($T221:AQ221))&gt;=$K221*0.7,$K221*0.7,($CB221-SUM($T221:AQ221)))</f>
        <v>0</v>
      </c>
      <c r="AS221" s="16">
        <f>IF(($CB221-SUM($T221:AR221))&gt;=$K221*0.7,$K221*0.7,($CB221-SUM($T221:AR221)))</f>
        <v>0</v>
      </c>
      <c r="AT221" s="16">
        <f>IF(($CB221-SUM($T221:AS221))&gt;=$K221*0.7,$K221*0.7,($CB221-SUM($T221:AS221)))</f>
        <v>0</v>
      </c>
      <c r="AU221" s="16">
        <f>IF(($CB221-SUM($T221:AT221))&gt;=$K221*0.7,$K221*0.7,($CB221-SUM($T221:AT221)))</f>
        <v>0</v>
      </c>
      <c r="AV221" s="16">
        <f>IF(($CB221-SUM($T221:AU221))&gt;=$K221*0.7,$K221*0.7,($CB221-SUM($T221:AU221)))</f>
        <v>0</v>
      </c>
      <c r="AW221" s="182">
        <f t="shared" si="27"/>
        <v>24740</v>
      </c>
      <c r="AX221" s="182">
        <f>IF(LinkRpt!B$4=LinkRpt!B$2,VLOOKUP(LinkRpt!$A217,Rpt,LinkRpt!B$2+1),"")</f>
        <v>24740</v>
      </c>
      <c r="AY221" s="182">
        <f>IF(LinkRpt!C$4=LinkRpt!C$2,VLOOKUP(LinkRpt!$A217,Rpt,LinkRpt!C$2+1),"")</f>
        <v>0</v>
      </c>
      <c r="AZ221" s="182">
        <f>IF(LinkRpt!D$4=LinkRpt!D$2,VLOOKUP(LinkRpt!$A217,Rpt,LinkRpt!D$2+1),"")</f>
        <v>0</v>
      </c>
      <c r="BA221" s="182" t="str">
        <f>IF(LinkRpt!E$4=LinkRpt!E$2,VLOOKUP(LinkRpt!$A217,Rpt,LinkRpt!E$2+1),"")</f>
        <v/>
      </c>
      <c r="BB221" s="182">
        <f>IF(LinkRpt!F$4=LinkRpt!F$2,VLOOKUP(LinkRpt!$A217,Rpt,LinkRpt!F$2+1),"")</f>
        <v>0</v>
      </c>
      <c r="BC221" s="182">
        <f>IF(LinkRpt!G$4=LinkRpt!G$2,VLOOKUP(LinkRpt!$A217,Rpt,LinkRpt!G$2+1),"")</f>
        <v>0</v>
      </c>
      <c r="BD221" s="182">
        <f>IF(LinkRpt!H$4=LinkRpt!H$2,VLOOKUP(LinkRpt!$A217,Rpt,LinkRpt!H$2+1),"")</f>
        <v>0</v>
      </c>
      <c r="BE221" s="182" t="str">
        <f>IF(LinkRpt!I$4=LinkRpt!I$2,VLOOKUP(LinkRpt!$A217,Rpt,LinkRpt!I$2+1),"")</f>
        <v/>
      </c>
      <c r="BF221" s="182" t="str">
        <f>IF(LinkRpt!J$4=LinkRpt!J$2,VLOOKUP(LinkRpt!$A217,Rpt,LinkRpt!J$2+1),"")</f>
        <v/>
      </c>
      <c r="BG221" s="182" t="str">
        <f>IF(LinkRpt!K$4=LinkRpt!K$2,VLOOKUP(LinkRpt!$A217,Rpt,LinkRpt!K$2+1),"")</f>
        <v/>
      </c>
      <c r="BH221" s="182" t="str">
        <f>IF(LinkRpt!L$4=LinkRpt!L$2,VLOOKUP(LinkRpt!$A217,Rpt,LinkRpt!L$2+1),"")</f>
        <v/>
      </c>
      <c r="BI221" s="182" t="str">
        <f>IF(LinkRpt!M$4=LinkRpt!M$2,VLOOKUP(LinkRpt!$A217,Rpt,LinkRpt!M$2+1),"")</f>
        <v/>
      </c>
      <c r="BJ221" s="182" t="str">
        <f>IF(LinkRpt!N$4=LinkRpt!N$2,VLOOKUP(LinkRpt!$A217,Rpt,LinkRpt!N$2+1),"")</f>
        <v/>
      </c>
      <c r="BK221" s="182" t="str">
        <f>IF(LinkRpt!O$4=LinkRpt!O$2,VLOOKUP(LinkRpt!$A217,Rpt,LinkRpt!O$2+1),"")</f>
        <v/>
      </c>
      <c r="BL221" s="182" t="str">
        <f>IF(LinkRpt!P$4=LinkRpt!P$2,VLOOKUP(LinkRpt!$A217,Rpt,LinkRpt!P$2+1),"")</f>
        <v/>
      </c>
      <c r="BM221" s="182" t="str">
        <f>IF(LinkRpt!Q$4=LinkRpt!Q$2,VLOOKUP(LinkRpt!$A217,Rpt,LinkRpt!Q$2+1),"")</f>
        <v/>
      </c>
      <c r="BN221" s="182" t="str">
        <f>IF(LinkRpt!R$4=LinkRpt!R$2,VLOOKUP(LinkRpt!$A217,Rpt,LinkRpt!R$2+1),"")</f>
        <v/>
      </c>
      <c r="BO221" s="182" t="str">
        <f>IF(LinkRpt!S$4=LinkRpt!S$2,VLOOKUP(LinkRpt!$A217,Rpt,LinkRpt!S$2+1),"")</f>
        <v/>
      </c>
      <c r="BP221" s="182" t="str">
        <f>IF(LinkRpt!T$4=LinkRpt!T$2,VLOOKUP(LinkRpt!$A217,Rpt,LinkRpt!T$2+1),"")</f>
        <v/>
      </c>
      <c r="BQ221" s="182" t="str">
        <f>IF(LinkRpt!U$4=LinkRpt!U$2,VLOOKUP(LinkRpt!$A217,Rpt,LinkRpt!U$2+1),"")</f>
        <v/>
      </c>
      <c r="BR221" s="182" t="str">
        <f>IF(LinkRpt!V$4=LinkRpt!V$2,VLOOKUP(LinkRpt!$A217,Rpt,LinkRpt!V$2+1),"")</f>
        <v/>
      </c>
      <c r="BS221" s="182" t="str">
        <f>IF(LinkRpt!W$4=LinkRpt!W$2,VLOOKUP(LinkRpt!$A217,Rpt,LinkRpt!W$2+1),"")</f>
        <v/>
      </c>
      <c r="BT221" s="182" t="str">
        <f>IF(LinkRpt!X$4=LinkRpt!X$2,VLOOKUP(LinkRpt!$A217,Rpt,LinkRpt!X$2+1),"")</f>
        <v/>
      </c>
      <c r="BU221" s="182" t="str">
        <f>IF(LinkRpt!Y$4=LinkRpt!Y$2,VLOOKUP(LinkRpt!$A217,Rpt,LinkRpt!Y$2+1),"")</f>
        <v/>
      </c>
      <c r="BV221" s="182" t="str">
        <f>IF(LinkRpt!Z$4=LinkRpt!Z$2,VLOOKUP(LinkRpt!$A217,Rpt,LinkRpt!Z$2+1),"")</f>
        <v/>
      </c>
      <c r="BW221" s="182" t="str">
        <f>IF(LinkRpt!AA$4=LinkRpt!AA$2,VLOOKUP(LinkRpt!$A217,Rpt,LinkRpt!AA$2+1),"")</f>
        <v/>
      </c>
      <c r="BX221" s="182" t="str">
        <f>IF(LinkRpt!AB$4=LinkRpt!AB$2,VLOOKUP(LinkRpt!$A217,Rpt,LinkRpt!AB$2+1),"")</f>
        <v/>
      </c>
      <c r="BY221" s="182" t="str">
        <f>IF(LinkRpt!AC$4=LinkRpt!AC$2,VLOOKUP(LinkRpt!$A217,Rpt,LinkRpt!AC$2+1),"")</f>
        <v/>
      </c>
      <c r="BZ221" s="182" t="str">
        <f>IF(LinkRpt!AD$4=LinkRpt!AD$2,VLOOKUP(LinkRpt!$A217,Rpt,LinkRpt!AD$2+1),"")</f>
        <v/>
      </c>
      <c r="CA221" s="182" t="str">
        <f>IF(LinkRpt!AE$4=LinkRpt!AE$2,VLOOKUP(LinkRpt!$A217,Rpt,LinkRpt!AE$2+1),"")</f>
        <v/>
      </c>
      <c r="CB221" s="182">
        <f t="shared" si="32"/>
        <v>24740</v>
      </c>
      <c r="CC221" s="15">
        <v>1500</v>
      </c>
      <c r="CD221" s="16">
        <v>1500</v>
      </c>
      <c r="CE221" s="15">
        <v>1000</v>
      </c>
      <c r="CF221" s="16">
        <v>1000</v>
      </c>
      <c r="CG221" s="15">
        <v>5000</v>
      </c>
      <c r="CH221" s="16">
        <v>5000</v>
      </c>
      <c r="CI221" s="15">
        <v>8000</v>
      </c>
      <c r="CJ221" s="16">
        <v>8000</v>
      </c>
      <c r="CK221" s="15"/>
      <c r="CL221" s="16"/>
      <c r="CM221" s="18">
        <v>4340</v>
      </c>
      <c r="CN221" s="16">
        <v>0</v>
      </c>
      <c r="CO221" s="18">
        <v>4340</v>
      </c>
      <c r="CP221" s="16"/>
      <c r="CQ221" s="18">
        <v>4340</v>
      </c>
      <c r="CR221" s="16"/>
      <c r="CS221" s="18">
        <v>4340</v>
      </c>
      <c r="CT221" s="16">
        <v>4620</v>
      </c>
      <c r="CU221" s="18">
        <v>4340</v>
      </c>
      <c r="CV221" s="16">
        <v>4620</v>
      </c>
      <c r="CW221" s="18">
        <v>4340</v>
      </c>
      <c r="CX221" s="16"/>
      <c r="CY221" s="18">
        <v>4340</v>
      </c>
      <c r="CZ221" s="16"/>
      <c r="DA221" s="18">
        <v>4340</v>
      </c>
      <c r="DB221" s="16"/>
      <c r="DC221" s="18">
        <v>4340</v>
      </c>
      <c r="DD221" s="16"/>
      <c r="DE221" s="85"/>
      <c r="DF221" s="16"/>
      <c r="DG221" s="85"/>
      <c r="DH221" s="16"/>
      <c r="DI221" s="85"/>
      <c r="DJ221" s="16"/>
      <c r="DK221" s="82"/>
      <c r="DL221" s="85"/>
      <c r="DM221" s="16"/>
      <c r="DN221" s="85"/>
      <c r="DO221" s="16"/>
      <c r="DP221" s="85"/>
      <c r="DQ221" s="16"/>
      <c r="DR221" s="85"/>
      <c r="DS221" s="16"/>
      <c r="DT221" s="85"/>
      <c r="DU221" s="16"/>
      <c r="DV221" s="85"/>
      <c r="DW221" s="16"/>
      <c r="DX221" s="85"/>
      <c r="DY221" s="16"/>
      <c r="DZ221" s="85"/>
      <c r="EA221" s="16"/>
      <c r="EB221" s="85"/>
      <c r="EC221" s="16"/>
      <c r="ED221" s="85"/>
      <c r="EE221" s="16"/>
      <c r="EF221" s="85"/>
      <c r="EG221" s="16"/>
      <c r="EH221" s="17"/>
      <c r="EI221" s="16"/>
      <c r="EJ221" s="19"/>
      <c r="EK221" s="17"/>
      <c r="EL221" s="16"/>
      <c r="EM221" s="17"/>
      <c r="EN221" s="16"/>
      <c r="EO221" s="17"/>
      <c r="EP221" s="16"/>
      <c r="EQ221" s="17"/>
      <c r="ER221" s="16"/>
      <c r="ES221" s="17"/>
      <c r="ET221" s="16"/>
      <c r="EU221" s="17"/>
      <c r="EV221" s="16"/>
      <c r="EW221" s="15"/>
      <c r="EX221" s="16"/>
      <c r="EY221" s="15"/>
      <c r="EZ221" s="16"/>
      <c r="FA221" s="15"/>
      <c r="FB221" s="16"/>
      <c r="FC221" s="15"/>
      <c r="FD221" s="16"/>
      <c r="FE221" s="15"/>
      <c r="FF221" s="16"/>
      <c r="FG221" s="15"/>
      <c r="FH221" s="16"/>
      <c r="FI221" s="20">
        <f t="shared" si="28"/>
        <v>54560</v>
      </c>
      <c r="FJ221" s="20">
        <f t="shared" si="29"/>
        <v>24740</v>
      </c>
      <c r="FK221" s="21">
        <f t="shared" si="30"/>
        <v>29820</v>
      </c>
      <c r="FL221" s="1" t="str">
        <f t="shared" si="33"/>
        <v/>
      </c>
    </row>
    <row r="222" spans="1:168" ht="25.5" customHeight="1">
      <c r="A222" s="239">
        <v>2200214</v>
      </c>
      <c r="B222" s="35" t="s">
        <v>919</v>
      </c>
      <c r="C222" s="239" t="s">
        <v>920</v>
      </c>
      <c r="D222" s="9" t="s">
        <v>1414</v>
      </c>
      <c r="E222" s="9" t="s">
        <v>1411</v>
      </c>
      <c r="F222" s="83" t="s">
        <v>921</v>
      </c>
      <c r="G222" s="22"/>
      <c r="H222" s="84"/>
      <c r="I222" s="318"/>
      <c r="J222" s="84"/>
      <c r="K222" s="62">
        <v>6600</v>
      </c>
      <c r="L222" s="84" t="s">
        <v>1564</v>
      </c>
      <c r="M222" s="246">
        <f t="shared" si="26"/>
        <v>57080</v>
      </c>
      <c r="N222" s="14">
        <f t="shared" si="31"/>
        <v>4620</v>
      </c>
      <c r="O222" s="15">
        <v>1500</v>
      </c>
      <c r="P222" s="15">
        <v>1000</v>
      </c>
      <c r="Q222" s="15">
        <v>5000</v>
      </c>
      <c r="R222" s="15">
        <v>8000</v>
      </c>
      <c r="S222" s="182"/>
      <c r="T222" s="16">
        <v>1500</v>
      </c>
      <c r="U222" s="16">
        <v>1000</v>
      </c>
      <c r="V222" s="16">
        <v>5000</v>
      </c>
      <c r="W222" s="16">
        <v>0</v>
      </c>
      <c r="X222" s="182"/>
      <c r="Y222" s="16">
        <f>IF(($CB222-SUM($T222:X222))&gt;=$K222*0.7,$K222*0.7,($CB222-SUM($T222:X222)))</f>
        <v>4620</v>
      </c>
      <c r="Z222" s="16">
        <f>IF(($CB222-SUM($T222:Y222))&gt;=$K222*0.7,$K222*0.7,($CB222-SUM($T222:Y222)))</f>
        <v>4620</v>
      </c>
      <c r="AA222" s="16">
        <f>IF(($CB222-SUM($T222:Z222))&gt;=$K222*0.7,$K222*0.7,($CB222-SUM($T222:Z222)))</f>
        <v>4620</v>
      </c>
      <c r="AB222" s="16">
        <f>IF(($CB222-SUM($T222:AA222))&gt;=$K222*0.7,$K222*0.7,($CB222-SUM($T222:AA222)))</f>
        <v>4620</v>
      </c>
      <c r="AC222" s="16">
        <f>IF(($CB222-SUM($T222:AB222))&gt;=$K222*0.7,$K222*0.7,($CB222-SUM($T222:AB222)))</f>
        <v>4620</v>
      </c>
      <c r="AD222" s="16">
        <f>IF(($CB222-SUM($T222:AC222))&gt;=$K222*0.7,$K222*0.7,($CB222-SUM($T222:AC222)))</f>
        <v>4620</v>
      </c>
      <c r="AE222" s="16">
        <f>IF(($CB222-SUM($T222:AD222))&gt;=$K222*0.7,$K222*0.7,($CB222-SUM($T222:AD222)))</f>
        <v>4620</v>
      </c>
      <c r="AF222" s="16">
        <f>IF(($CB222-SUM($T222:AE222))&gt;=$K222*0.7,$K222*0.7,($CB222-SUM($T222:AE222)))</f>
        <v>4620</v>
      </c>
      <c r="AG222" s="16">
        <f>IF(($CB222-SUM($T222:AF222))&gt;=$K222*0.7,$K222*0.7,($CB222-SUM($T222:AF222)))</f>
        <v>4620</v>
      </c>
      <c r="AH222" s="16">
        <f>IF(($CB222-SUM($T222:AG222))&gt;=$K222*0.7,$K222*0.7,($CB222-SUM($T222:AG222)))</f>
        <v>3380</v>
      </c>
      <c r="AI222" s="16">
        <f>IF(($CB222-SUM($T222:AH222))&gt;=$K222*0.7,$K222*0.7,($CB222-SUM($T222:AH222)))</f>
        <v>0</v>
      </c>
      <c r="AJ222" s="16">
        <f>IF(($CB222-SUM($T222:AI222))&gt;=$K222*0.7,$K222*0.7,($CB222-SUM($T222:AI222)))</f>
        <v>0</v>
      </c>
      <c r="AK222" s="16">
        <f>IF(($CB222-SUM($T222:AJ222))&gt;=$K222*0.7,$K222*0.7,($CB222-SUM($T222:AJ222)))</f>
        <v>0</v>
      </c>
      <c r="AL222" s="16">
        <f>IF(($CB222-SUM($T222:AK222))&gt;=$K222*0.7,$K222*0.7,($CB222-SUM($T222:AK222)))</f>
        <v>0</v>
      </c>
      <c r="AM222" s="16">
        <f>IF(($CB222-SUM($T222:AL222))&gt;=$K222*0.7,$K222*0.7,($CB222-SUM($T222:AL222)))</f>
        <v>0</v>
      </c>
      <c r="AN222" s="16">
        <f>IF(($CB222-SUM($T222:AM222))&gt;=$K222*0.7,$K222*0.7,($CB222-SUM($T222:AM222)))</f>
        <v>0</v>
      </c>
      <c r="AO222" s="16">
        <f>IF(($CB222-SUM($T222:AN222))&gt;=$K222*0.7,$K222*0.7,($CB222-SUM($T222:AN222)))</f>
        <v>0</v>
      </c>
      <c r="AP222" s="16">
        <f>IF(($CB222-SUM($T222:AO222))&gt;=$K222*0.7,$K222*0.7,($CB222-SUM($T222:AO222)))</f>
        <v>0</v>
      </c>
      <c r="AQ222" s="16">
        <f>IF(($CB222-SUM($T222:AP222))&gt;=$K222*0.7,$K222*0.7,($CB222-SUM($T222:AP222)))</f>
        <v>0</v>
      </c>
      <c r="AR222" s="16">
        <f>IF(($CB222-SUM($T222:AQ222))&gt;=$K222*0.7,$K222*0.7,($CB222-SUM($T222:AQ222)))</f>
        <v>0</v>
      </c>
      <c r="AS222" s="16">
        <f>IF(($CB222-SUM($T222:AR222))&gt;=$K222*0.7,$K222*0.7,($CB222-SUM($T222:AR222)))</f>
        <v>0</v>
      </c>
      <c r="AT222" s="16">
        <f>IF(($CB222-SUM($T222:AS222))&gt;=$K222*0.7,$K222*0.7,($CB222-SUM($T222:AS222)))</f>
        <v>0</v>
      </c>
      <c r="AU222" s="16">
        <f>IF(($CB222-SUM($T222:AT222))&gt;=$K222*0.7,$K222*0.7,($CB222-SUM($T222:AT222)))</f>
        <v>0</v>
      </c>
      <c r="AV222" s="16">
        <f>IF(($CB222-SUM($T222:AU222))&gt;=$K222*0.7,$K222*0.7,($CB222-SUM($T222:AU222)))</f>
        <v>0</v>
      </c>
      <c r="AW222" s="182">
        <f t="shared" si="27"/>
        <v>52460</v>
      </c>
      <c r="AX222" s="182">
        <f>IF(LinkRpt!B$4=LinkRpt!B$2,VLOOKUP(LinkRpt!$A218,Rpt,LinkRpt!B$2+1),"")</f>
        <v>52460</v>
      </c>
      <c r="AY222" s="182">
        <f>IF(LinkRpt!C$4=LinkRpt!C$2,VLOOKUP(LinkRpt!$A218,Rpt,LinkRpt!C$2+1),"")</f>
        <v>0</v>
      </c>
      <c r="AZ222" s="182">
        <f>IF(LinkRpt!D$4=LinkRpt!D$2,VLOOKUP(LinkRpt!$A218,Rpt,LinkRpt!D$2+1),"")</f>
        <v>0</v>
      </c>
      <c r="BA222" s="182" t="str">
        <f>IF(LinkRpt!E$4=LinkRpt!E$2,VLOOKUP(LinkRpt!$A218,Rpt,LinkRpt!E$2+1),"")</f>
        <v/>
      </c>
      <c r="BB222" s="182">
        <f>IF(LinkRpt!F$4=LinkRpt!F$2,VLOOKUP(LinkRpt!$A218,Rpt,LinkRpt!F$2+1),"")</f>
        <v>0</v>
      </c>
      <c r="BC222" s="182">
        <f>IF(LinkRpt!G$4=LinkRpt!G$2,VLOOKUP(LinkRpt!$A218,Rpt,LinkRpt!G$2+1),"")</f>
        <v>0</v>
      </c>
      <c r="BD222" s="182">
        <f>IF(LinkRpt!H$4=LinkRpt!H$2,VLOOKUP(LinkRpt!$A218,Rpt,LinkRpt!H$2+1),"")</f>
        <v>0</v>
      </c>
      <c r="BE222" s="182" t="str">
        <f>IF(LinkRpt!I$4=LinkRpt!I$2,VLOOKUP(LinkRpt!$A218,Rpt,LinkRpt!I$2+1),"")</f>
        <v/>
      </c>
      <c r="BF222" s="182" t="str">
        <f>IF(LinkRpt!J$4=LinkRpt!J$2,VLOOKUP(LinkRpt!$A218,Rpt,LinkRpt!J$2+1),"")</f>
        <v/>
      </c>
      <c r="BG222" s="182" t="str">
        <f>IF(LinkRpt!K$4=LinkRpt!K$2,VLOOKUP(LinkRpt!$A218,Rpt,LinkRpt!K$2+1),"")</f>
        <v/>
      </c>
      <c r="BH222" s="182" t="str">
        <f>IF(LinkRpt!L$4=LinkRpt!L$2,VLOOKUP(LinkRpt!$A218,Rpt,LinkRpt!L$2+1),"")</f>
        <v/>
      </c>
      <c r="BI222" s="182" t="str">
        <f>IF(LinkRpt!M$4=LinkRpt!M$2,VLOOKUP(LinkRpt!$A218,Rpt,LinkRpt!M$2+1),"")</f>
        <v/>
      </c>
      <c r="BJ222" s="182" t="str">
        <f>IF(LinkRpt!N$4=LinkRpt!N$2,VLOOKUP(LinkRpt!$A218,Rpt,LinkRpt!N$2+1),"")</f>
        <v/>
      </c>
      <c r="BK222" s="182" t="str">
        <f>IF(LinkRpt!O$4=LinkRpt!O$2,VLOOKUP(LinkRpt!$A218,Rpt,LinkRpt!O$2+1),"")</f>
        <v/>
      </c>
      <c r="BL222" s="182" t="str">
        <f>IF(LinkRpt!P$4=LinkRpt!P$2,VLOOKUP(LinkRpt!$A218,Rpt,LinkRpt!P$2+1),"")</f>
        <v/>
      </c>
      <c r="BM222" s="182" t="str">
        <f>IF(LinkRpt!Q$4=LinkRpt!Q$2,VLOOKUP(LinkRpt!$A218,Rpt,LinkRpt!Q$2+1),"")</f>
        <v/>
      </c>
      <c r="BN222" s="182" t="str">
        <f>IF(LinkRpt!R$4=LinkRpt!R$2,VLOOKUP(LinkRpt!$A218,Rpt,LinkRpt!R$2+1),"")</f>
        <v/>
      </c>
      <c r="BO222" s="182" t="str">
        <f>IF(LinkRpt!S$4=LinkRpt!S$2,VLOOKUP(LinkRpt!$A218,Rpt,LinkRpt!S$2+1),"")</f>
        <v/>
      </c>
      <c r="BP222" s="182" t="str">
        <f>IF(LinkRpt!T$4=LinkRpt!T$2,VLOOKUP(LinkRpt!$A218,Rpt,LinkRpt!T$2+1),"")</f>
        <v/>
      </c>
      <c r="BQ222" s="182" t="str">
        <f>IF(LinkRpt!U$4=LinkRpt!U$2,VLOOKUP(LinkRpt!$A218,Rpt,LinkRpt!U$2+1),"")</f>
        <v/>
      </c>
      <c r="BR222" s="182" t="str">
        <f>IF(LinkRpt!V$4=LinkRpt!V$2,VLOOKUP(LinkRpt!$A218,Rpt,LinkRpt!V$2+1),"")</f>
        <v/>
      </c>
      <c r="BS222" s="182" t="str">
        <f>IF(LinkRpt!W$4=LinkRpt!W$2,VLOOKUP(LinkRpt!$A218,Rpt,LinkRpt!W$2+1),"")</f>
        <v/>
      </c>
      <c r="BT222" s="182" t="str">
        <f>IF(LinkRpt!X$4=LinkRpt!X$2,VLOOKUP(LinkRpt!$A218,Rpt,LinkRpt!X$2+1),"")</f>
        <v/>
      </c>
      <c r="BU222" s="182" t="str">
        <f>IF(LinkRpt!Y$4=LinkRpt!Y$2,VLOOKUP(LinkRpt!$A218,Rpt,LinkRpt!Y$2+1),"")</f>
        <v/>
      </c>
      <c r="BV222" s="182" t="str">
        <f>IF(LinkRpt!Z$4=LinkRpt!Z$2,VLOOKUP(LinkRpt!$A218,Rpt,LinkRpt!Z$2+1),"")</f>
        <v/>
      </c>
      <c r="BW222" s="182" t="str">
        <f>IF(LinkRpt!AA$4=LinkRpt!AA$2,VLOOKUP(LinkRpt!$A218,Rpt,LinkRpt!AA$2+1),"")</f>
        <v/>
      </c>
      <c r="BX222" s="182" t="str">
        <f>IF(LinkRpt!AB$4=LinkRpt!AB$2,VLOOKUP(LinkRpt!$A218,Rpt,LinkRpt!AB$2+1),"")</f>
        <v/>
      </c>
      <c r="BY222" s="182" t="str">
        <f>IF(LinkRpt!AC$4=LinkRpt!AC$2,VLOOKUP(LinkRpt!$A218,Rpt,LinkRpt!AC$2+1),"")</f>
        <v/>
      </c>
      <c r="BZ222" s="182" t="str">
        <f>IF(LinkRpt!AD$4=LinkRpt!AD$2,VLOOKUP(LinkRpt!$A218,Rpt,LinkRpt!AD$2+1),"")</f>
        <v/>
      </c>
      <c r="CA222" s="182" t="str">
        <f>IF(LinkRpt!AE$4=LinkRpt!AE$2,VLOOKUP(LinkRpt!$A218,Rpt,LinkRpt!AE$2+1),"")</f>
        <v/>
      </c>
      <c r="CB222" s="182">
        <f t="shared" si="32"/>
        <v>52460</v>
      </c>
      <c r="CC222" s="15">
        <v>1500</v>
      </c>
      <c r="CD222" s="16">
        <v>1500</v>
      </c>
      <c r="CE222" s="15">
        <v>1000</v>
      </c>
      <c r="CF222" s="16">
        <v>1000</v>
      </c>
      <c r="CG222" s="15">
        <v>5000</v>
      </c>
      <c r="CH222" s="16">
        <v>5000</v>
      </c>
      <c r="CI222" s="15">
        <v>8000</v>
      </c>
      <c r="CJ222" s="16">
        <v>0</v>
      </c>
      <c r="CK222" s="15"/>
      <c r="CL222" s="16"/>
      <c r="CM222" s="18">
        <v>4620</v>
      </c>
      <c r="CN222" s="16">
        <v>4620</v>
      </c>
      <c r="CO222" s="18">
        <v>4620</v>
      </c>
      <c r="CP222" s="16">
        <v>12620</v>
      </c>
      <c r="CQ222" s="18">
        <v>4620</v>
      </c>
      <c r="CR222" s="16">
        <v>4620</v>
      </c>
      <c r="CS222" s="18">
        <v>4620</v>
      </c>
      <c r="CT222" s="16">
        <v>4620</v>
      </c>
      <c r="CU222" s="18">
        <v>4620</v>
      </c>
      <c r="CV222" s="16">
        <v>4620</v>
      </c>
      <c r="CW222" s="18">
        <v>4620</v>
      </c>
      <c r="CX222" s="16">
        <v>4620</v>
      </c>
      <c r="CY222" s="18">
        <v>4620</v>
      </c>
      <c r="CZ222" s="16"/>
      <c r="DA222" s="18">
        <v>4620</v>
      </c>
      <c r="DB222" s="16"/>
      <c r="DC222" s="18">
        <v>4620</v>
      </c>
      <c r="DD222" s="16">
        <v>9240</v>
      </c>
      <c r="DE222" s="85"/>
      <c r="DF222" s="16"/>
      <c r="DG222" s="85"/>
      <c r="DH222" s="16"/>
      <c r="DI222" s="85"/>
      <c r="DJ222" s="16"/>
      <c r="DK222" s="82"/>
      <c r="DL222" s="85"/>
      <c r="DM222" s="16"/>
      <c r="DN222" s="85"/>
      <c r="DO222" s="16"/>
      <c r="DP222" s="85"/>
      <c r="DQ222" s="16"/>
      <c r="DR222" s="85"/>
      <c r="DS222" s="16"/>
      <c r="DT222" s="85"/>
      <c r="DU222" s="16"/>
      <c r="DV222" s="85"/>
      <c r="DW222" s="16"/>
      <c r="DX222" s="85"/>
      <c r="DY222" s="16"/>
      <c r="DZ222" s="85"/>
      <c r="EA222" s="16"/>
      <c r="EB222" s="85"/>
      <c r="EC222" s="16"/>
      <c r="ED222" s="85"/>
      <c r="EE222" s="16"/>
      <c r="EF222" s="85"/>
      <c r="EG222" s="16"/>
      <c r="EH222" s="17"/>
      <c r="EI222" s="16"/>
      <c r="EJ222" s="19"/>
      <c r="EK222" s="17"/>
      <c r="EL222" s="16"/>
      <c r="EM222" s="17"/>
      <c r="EN222" s="16"/>
      <c r="EO222" s="17"/>
      <c r="EP222" s="16"/>
      <c r="EQ222" s="17"/>
      <c r="ER222" s="16"/>
      <c r="ES222" s="17"/>
      <c r="ET222" s="16"/>
      <c r="EU222" s="17"/>
      <c r="EV222" s="16"/>
      <c r="EW222" s="15"/>
      <c r="EX222" s="16"/>
      <c r="EY222" s="15"/>
      <c r="EZ222" s="16"/>
      <c r="FA222" s="15"/>
      <c r="FB222" s="16"/>
      <c r="FC222" s="15"/>
      <c r="FD222" s="16"/>
      <c r="FE222" s="15"/>
      <c r="FF222" s="16"/>
      <c r="FG222" s="15"/>
      <c r="FH222" s="16"/>
      <c r="FI222" s="20">
        <f t="shared" si="28"/>
        <v>57080</v>
      </c>
      <c r="FJ222" s="20">
        <f t="shared" si="29"/>
        <v>52460</v>
      </c>
      <c r="FK222" s="21">
        <f t="shared" si="30"/>
        <v>4620</v>
      </c>
      <c r="FL222" s="1" t="str">
        <f t="shared" si="33"/>
        <v/>
      </c>
    </row>
    <row r="223" spans="1:168" ht="25.5" customHeight="1">
      <c r="A223" s="239">
        <v>2200215</v>
      </c>
      <c r="B223" s="35" t="s">
        <v>321</v>
      </c>
      <c r="C223" s="239" t="s">
        <v>322</v>
      </c>
      <c r="D223" s="9" t="s">
        <v>1414</v>
      </c>
      <c r="E223" s="9" t="s">
        <v>1412</v>
      </c>
      <c r="F223" s="10" t="s">
        <v>323</v>
      </c>
      <c r="G223" s="11"/>
      <c r="H223" s="13"/>
      <c r="I223" s="318"/>
      <c r="J223" s="13"/>
      <c r="K223" s="12">
        <v>6600</v>
      </c>
      <c r="L223" s="24" t="s">
        <v>1564</v>
      </c>
      <c r="M223" s="246">
        <f t="shared" si="26"/>
        <v>57080</v>
      </c>
      <c r="N223" s="14">
        <f t="shared" si="31"/>
        <v>30340</v>
      </c>
      <c r="O223" s="15">
        <v>1500</v>
      </c>
      <c r="P223" s="15">
        <v>1000</v>
      </c>
      <c r="Q223" s="15">
        <v>5000</v>
      </c>
      <c r="R223" s="15">
        <v>8000</v>
      </c>
      <c r="S223" s="182"/>
      <c r="T223" s="16">
        <v>1500</v>
      </c>
      <c r="U223" s="16">
        <v>1000</v>
      </c>
      <c r="V223" s="16">
        <v>5000</v>
      </c>
      <c r="W223" s="16"/>
      <c r="X223" s="182"/>
      <c r="Y223" s="16">
        <f>IF(($CB223-SUM($T223:X223))&gt;=$K223*0.7,$K223*0.7,($CB223-SUM($T223:X223)))</f>
        <v>4620</v>
      </c>
      <c r="Z223" s="16">
        <f>IF(($CB223-SUM($T223:Y223))&gt;=$K223*0.7,$K223*0.7,($CB223-SUM($T223:Y223)))</f>
        <v>4620</v>
      </c>
      <c r="AA223" s="16">
        <f>IF(($CB223-SUM($T223:Z223))&gt;=$K223*0.7,$K223*0.7,($CB223-SUM($T223:Z223)))</f>
        <v>4620</v>
      </c>
      <c r="AB223" s="16">
        <f>IF(($CB223-SUM($T223:AA223))&gt;=$K223*0.7,$K223*0.7,($CB223-SUM($T223:AA223)))</f>
        <v>4620</v>
      </c>
      <c r="AC223" s="16">
        <f>IF(($CB223-SUM($T223:AB223))&gt;=$K223*0.7,$K223*0.7,($CB223-SUM($T223:AB223)))</f>
        <v>760</v>
      </c>
      <c r="AD223" s="16">
        <f>IF(($CB223-SUM($T223:AC223))&gt;=$K223*0.7,$K223*0.7,($CB223-SUM($T223:AC223)))</f>
        <v>0</v>
      </c>
      <c r="AE223" s="16">
        <f>IF(($CB223-SUM($T223:AD223))&gt;=$K223*0.7,$K223*0.7,($CB223-SUM($T223:AD223)))</f>
        <v>0</v>
      </c>
      <c r="AF223" s="16">
        <f>IF(($CB223-SUM($T223:AE223))&gt;=$K223*0.7,$K223*0.7,($CB223-SUM($T223:AE223)))</f>
        <v>0</v>
      </c>
      <c r="AG223" s="16">
        <f>IF(($CB223-SUM($T223:AF223))&gt;=$K223*0.7,$K223*0.7,($CB223-SUM($T223:AF223)))</f>
        <v>0</v>
      </c>
      <c r="AH223" s="16">
        <f>IF(($CB223-SUM($T223:AG223))&gt;=$K223*0.7,$K223*0.7,($CB223-SUM($T223:AG223)))</f>
        <v>0</v>
      </c>
      <c r="AI223" s="16">
        <f>IF(($CB223-SUM($T223:AH223))&gt;=$K223*0.7,$K223*0.7,($CB223-SUM($T223:AH223)))</f>
        <v>0</v>
      </c>
      <c r="AJ223" s="16">
        <f>IF(($CB223-SUM($T223:AI223))&gt;=$K223*0.7,$K223*0.7,($CB223-SUM($T223:AI223)))</f>
        <v>0</v>
      </c>
      <c r="AK223" s="16">
        <f>IF(($CB223-SUM($T223:AJ223))&gt;=$K223*0.7,$K223*0.7,($CB223-SUM($T223:AJ223)))</f>
        <v>0</v>
      </c>
      <c r="AL223" s="16">
        <f>IF(($CB223-SUM($T223:AK223))&gt;=$K223*0.7,$K223*0.7,($CB223-SUM($T223:AK223)))</f>
        <v>0</v>
      </c>
      <c r="AM223" s="16">
        <f>IF(($CB223-SUM($T223:AL223))&gt;=$K223*0.7,$K223*0.7,($CB223-SUM($T223:AL223)))</f>
        <v>0</v>
      </c>
      <c r="AN223" s="16">
        <f>IF(($CB223-SUM($T223:AM223))&gt;=$K223*0.7,$K223*0.7,($CB223-SUM($T223:AM223)))</f>
        <v>0</v>
      </c>
      <c r="AO223" s="16">
        <f>IF(($CB223-SUM($T223:AN223))&gt;=$K223*0.7,$K223*0.7,($CB223-SUM($T223:AN223)))</f>
        <v>0</v>
      </c>
      <c r="AP223" s="16">
        <f>IF(($CB223-SUM($T223:AO223))&gt;=$K223*0.7,$K223*0.7,($CB223-SUM($T223:AO223)))</f>
        <v>0</v>
      </c>
      <c r="AQ223" s="16">
        <f>IF(($CB223-SUM($T223:AP223))&gt;=$K223*0.7,$K223*0.7,($CB223-SUM($T223:AP223)))</f>
        <v>0</v>
      </c>
      <c r="AR223" s="16">
        <f>IF(($CB223-SUM($T223:AQ223))&gt;=$K223*0.7,$K223*0.7,($CB223-SUM($T223:AQ223)))</f>
        <v>0</v>
      </c>
      <c r="AS223" s="16">
        <f>IF(($CB223-SUM($T223:AR223))&gt;=$K223*0.7,$K223*0.7,($CB223-SUM($T223:AR223)))</f>
        <v>0</v>
      </c>
      <c r="AT223" s="16">
        <f>IF(($CB223-SUM($T223:AS223))&gt;=$K223*0.7,$K223*0.7,($CB223-SUM($T223:AS223)))</f>
        <v>0</v>
      </c>
      <c r="AU223" s="16">
        <f>IF(($CB223-SUM($T223:AT223))&gt;=$K223*0.7,$K223*0.7,($CB223-SUM($T223:AT223)))</f>
        <v>0</v>
      </c>
      <c r="AV223" s="16">
        <f>IF(($CB223-SUM($T223:AU223))&gt;=$K223*0.7,$K223*0.7,($CB223-SUM($T223:AU223)))</f>
        <v>0</v>
      </c>
      <c r="AW223" s="182">
        <f t="shared" si="27"/>
        <v>26740</v>
      </c>
      <c r="AX223" s="182">
        <f>IF(LinkRpt!B$4=LinkRpt!B$2,VLOOKUP(LinkRpt!$A219,Rpt,LinkRpt!B$2+1),"")</f>
        <v>26740</v>
      </c>
      <c r="AY223" s="182">
        <f>IF(LinkRpt!C$4=LinkRpt!C$2,VLOOKUP(LinkRpt!$A219,Rpt,LinkRpt!C$2+1),"")</f>
        <v>0</v>
      </c>
      <c r="AZ223" s="182">
        <f>IF(LinkRpt!D$4=LinkRpt!D$2,VLOOKUP(LinkRpt!$A219,Rpt,LinkRpt!D$2+1),"")</f>
        <v>0</v>
      </c>
      <c r="BA223" s="182" t="str">
        <f>IF(LinkRpt!E$4=LinkRpt!E$2,VLOOKUP(LinkRpt!$A219,Rpt,LinkRpt!E$2+1),"")</f>
        <v/>
      </c>
      <c r="BB223" s="182">
        <f>IF(LinkRpt!F$4=LinkRpt!F$2,VLOOKUP(LinkRpt!$A219,Rpt,LinkRpt!F$2+1),"")</f>
        <v>0</v>
      </c>
      <c r="BC223" s="182">
        <f>IF(LinkRpt!G$4=LinkRpt!G$2,VLOOKUP(LinkRpt!$A219,Rpt,LinkRpt!G$2+1),"")</f>
        <v>0</v>
      </c>
      <c r="BD223" s="182">
        <f>IF(LinkRpt!H$4=LinkRpt!H$2,VLOOKUP(LinkRpt!$A219,Rpt,LinkRpt!H$2+1),"")</f>
        <v>0</v>
      </c>
      <c r="BE223" s="182" t="str">
        <f>IF(LinkRpt!I$4=LinkRpt!I$2,VLOOKUP(LinkRpt!$A219,Rpt,LinkRpt!I$2+1),"")</f>
        <v/>
      </c>
      <c r="BF223" s="182" t="str">
        <f>IF(LinkRpt!J$4=LinkRpt!J$2,VLOOKUP(LinkRpt!$A219,Rpt,LinkRpt!J$2+1),"")</f>
        <v/>
      </c>
      <c r="BG223" s="182" t="str">
        <f>IF(LinkRpt!K$4=LinkRpt!K$2,VLOOKUP(LinkRpt!$A219,Rpt,LinkRpt!K$2+1),"")</f>
        <v/>
      </c>
      <c r="BH223" s="182" t="str">
        <f>IF(LinkRpt!L$4=LinkRpt!L$2,VLOOKUP(LinkRpt!$A219,Rpt,LinkRpt!L$2+1),"")</f>
        <v/>
      </c>
      <c r="BI223" s="182" t="str">
        <f>IF(LinkRpt!M$4=LinkRpt!M$2,VLOOKUP(LinkRpt!$A219,Rpt,LinkRpt!M$2+1),"")</f>
        <v/>
      </c>
      <c r="BJ223" s="182" t="str">
        <f>IF(LinkRpt!N$4=LinkRpt!N$2,VLOOKUP(LinkRpt!$A219,Rpt,LinkRpt!N$2+1),"")</f>
        <v/>
      </c>
      <c r="BK223" s="182" t="str">
        <f>IF(LinkRpt!O$4=LinkRpt!O$2,VLOOKUP(LinkRpt!$A219,Rpt,LinkRpt!O$2+1),"")</f>
        <v/>
      </c>
      <c r="BL223" s="182" t="str">
        <f>IF(LinkRpt!P$4=LinkRpt!P$2,VLOOKUP(LinkRpt!$A219,Rpt,LinkRpt!P$2+1),"")</f>
        <v/>
      </c>
      <c r="BM223" s="182" t="str">
        <f>IF(LinkRpt!Q$4=LinkRpt!Q$2,VLOOKUP(LinkRpt!$A219,Rpt,LinkRpt!Q$2+1),"")</f>
        <v/>
      </c>
      <c r="BN223" s="182" t="str">
        <f>IF(LinkRpt!R$4=LinkRpt!R$2,VLOOKUP(LinkRpt!$A219,Rpt,LinkRpt!R$2+1),"")</f>
        <v/>
      </c>
      <c r="BO223" s="182" t="str">
        <f>IF(LinkRpt!S$4=LinkRpt!S$2,VLOOKUP(LinkRpt!$A219,Rpt,LinkRpt!S$2+1),"")</f>
        <v/>
      </c>
      <c r="BP223" s="182" t="str">
        <f>IF(LinkRpt!T$4=LinkRpt!T$2,VLOOKUP(LinkRpt!$A219,Rpt,LinkRpt!T$2+1),"")</f>
        <v/>
      </c>
      <c r="BQ223" s="182" t="str">
        <f>IF(LinkRpt!U$4=LinkRpt!U$2,VLOOKUP(LinkRpt!$A219,Rpt,LinkRpt!U$2+1),"")</f>
        <v/>
      </c>
      <c r="BR223" s="182" t="str">
        <f>IF(LinkRpt!V$4=LinkRpt!V$2,VLOOKUP(LinkRpt!$A219,Rpt,LinkRpt!V$2+1),"")</f>
        <v/>
      </c>
      <c r="BS223" s="182" t="str">
        <f>IF(LinkRpt!W$4=LinkRpt!W$2,VLOOKUP(LinkRpt!$A219,Rpt,LinkRpt!W$2+1),"")</f>
        <v/>
      </c>
      <c r="BT223" s="182" t="str">
        <f>IF(LinkRpt!X$4=LinkRpt!X$2,VLOOKUP(LinkRpt!$A219,Rpt,LinkRpt!X$2+1),"")</f>
        <v/>
      </c>
      <c r="BU223" s="182" t="str">
        <f>IF(LinkRpt!Y$4=LinkRpt!Y$2,VLOOKUP(LinkRpt!$A219,Rpt,LinkRpt!Y$2+1),"")</f>
        <v/>
      </c>
      <c r="BV223" s="182" t="str">
        <f>IF(LinkRpt!Z$4=LinkRpt!Z$2,VLOOKUP(LinkRpt!$A219,Rpt,LinkRpt!Z$2+1),"")</f>
        <v/>
      </c>
      <c r="BW223" s="182" t="str">
        <f>IF(LinkRpt!AA$4=LinkRpt!AA$2,VLOOKUP(LinkRpt!$A219,Rpt,LinkRpt!AA$2+1),"")</f>
        <v/>
      </c>
      <c r="BX223" s="182" t="str">
        <f>IF(LinkRpt!AB$4=LinkRpt!AB$2,VLOOKUP(LinkRpt!$A219,Rpt,LinkRpt!AB$2+1),"")</f>
        <v/>
      </c>
      <c r="BY223" s="182" t="str">
        <f>IF(LinkRpt!AC$4=LinkRpt!AC$2,VLOOKUP(LinkRpt!$A219,Rpt,LinkRpt!AC$2+1),"")</f>
        <v/>
      </c>
      <c r="BZ223" s="182" t="str">
        <f>IF(LinkRpt!AD$4=LinkRpt!AD$2,VLOOKUP(LinkRpt!$A219,Rpt,LinkRpt!AD$2+1),"")</f>
        <v/>
      </c>
      <c r="CA223" s="182" t="str">
        <f>IF(LinkRpt!AE$4=LinkRpt!AE$2,VLOOKUP(LinkRpt!$A219,Rpt,LinkRpt!AE$2+1),"")</f>
        <v/>
      </c>
      <c r="CB223" s="182">
        <f t="shared" si="32"/>
        <v>26740</v>
      </c>
      <c r="CC223" s="15">
        <v>1500</v>
      </c>
      <c r="CD223" s="16">
        <v>1500</v>
      </c>
      <c r="CE223" s="15">
        <v>1000</v>
      </c>
      <c r="CF223" s="16">
        <v>1000</v>
      </c>
      <c r="CG223" s="15">
        <v>5000</v>
      </c>
      <c r="CH223" s="16">
        <v>5000</v>
      </c>
      <c r="CI223" s="15">
        <v>8000</v>
      </c>
      <c r="CJ223" s="16"/>
      <c r="CK223" s="17"/>
      <c r="CL223" s="16"/>
      <c r="CM223" s="15"/>
      <c r="CN223" s="16"/>
      <c r="CO223" s="18">
        <v>4620</v>
      </c>
      <c r="CP223" s="16"/>
      <c r="CQ223" s="18">
        <v>4620</v>
      </c>
      <c r="CR223" s="16"/>
      <c r="CS223" s="18">
        <v>4620</v>
      </c>
      <c r="CT223" s="16"/>
      <c r="CU223" s="18">
        <v>4620</v>
      </c>
      <c r="CV223" s="16">
        <v>9240</v>
      </c>
      <c r="CW223" s="18">
        <v>4620</v>
      </c>
      <c r="CX223" s="16"/>
      <c r="CY223" s="18">
        <v>4620</v>
      </c>
      <c r="CZ223" s="16"/>
      <c r="DA223" s="18">
        <v>4620</v>
      </c>
      <c r="DB223" s="16"/>
      <c r="DC223" s="18">
        <v>4620</v>
      </c>
      <c r="DD223" s="16"/>
      <c r="DE223" s="18">
        <v>4620</v>
      </c>
      <c r="DF223" s="16">
        <v>10000</v>
      </c>
      <c r="DG223" s="17"/>
      <c r="DH223" s="16"/>
      <c r="DI223" s="17"/>
      <c r="DJ223" s="16"/>
      <c r="DK223" s="82"/>
      <c r="DL223" s="85"/>
      <c r="DM223" s="16"/>
      <c r="DN223" s="85"/>
      <c r="DO223" s="16"/>
      <c r="DP223" s="85"/>
      <c r="DQ223" s="16"/>
      <c r="DR223" s="85"/>
      <c r="DS223" s="16"/>
      <c r="DT223" s="85"/>
      <c r="DU223" s="16"/>
      <c r="DV223" s="85"/>
      <c r="DW223" s="16"/>
      <c r="DX223" s="85"/>
      <c r="DY223" s="16"/>
      <c r="DZ223" s="85"/>
      <c r="EA223" s="16"/>
      <c r="EB223" s="85"/>
      <c r="EC223" s="16"/>
      <c r="ED223" s="85"/>
      <c r="EE223" s="16"/>
      <c r="EF223" s="85"/>
      <c r="EG223" s="16"/>
      <c r="EH223" s="17"/>
      <c r="EI223" s="16"/>
      <c r="EJ223" s="19"/>
      <c r="EK223" s="17"/>
      <c r="EL223" s="16"/>
      <c r="EM223" s="17"/>
      <c r="EN223" s="16"/>
      <c r="EO223" s="17"/>
      <c r="EP223" s="16"/>
      <c r="EQ223" s="17"/>
      <c r="ER223" s="16"/>
      <c r="ES223" s="17"/>
      <c r="ET223" s="16"/>
      <c r="EU223" s="17"/>
      <c r="EV223" s="16"/>
      <c r="EW223" s="15"/>
      <c r="EX223" s="16"/>
      <c r="EY223" s="15"/>
      <c r="EZ223" s="16"/>
      <c r="FA223" s="15"/>
      <c r="FB223" s="16"/>
      <c r="FC223" s="15"/>
      <c r="FD223" s="16"/>
      <c r="FE223" s="15"/>
      <c r="FF223" s="16"/>
      <c r="FG223" s="15"/>
      <c r="FH223" s="16"/>
      <c r="FI223" s="20">
        <f t="shared" si="28"/>
        <v>57080</v>
      </c>
      <c r="FJ223" s="20">
        <f t="shared" si="29"/>
        <v>26740</v>
      </c>
      <c r="FK223" s="21">
        <f t="shared" si="30"/>
        <v>30340</v>
      </c>
      <c r="FL223" s="1" t="str">
        <f t="shared" si="33"/>
        <v/>
      </c>
    </row>
    <row r="224" spans="1:168" ht="25.5" customHeight="1">
      <c r="A224" s="239">
        <v>2200216</v>
      </c>
      <c r="B224" s="35" t="s">
        <v>923</v>
      </c>
      <c r="C224" s="239" t="s">
        <v>924</v>
      </c>
      <c r="D224" s="9" t="s">
        <v>1414</v>
      </c>
      <c r="E224" s="9" t="s">
        <v>1411</v>
      </c>
      <c r="F224" s="83" t="s">
        <v>925</v>
      </c>
      <c r="G224" s="150" t="s">
        <v>383</v>
      </c>
      <c r="H224" s="24" t="s">
        <v>1417</v>
      </c>
      <c r="I224" s="318"/>
      <c r="J224" s="24"/>
      <c r="K224" s="62">
        <v>6200</v>
      </c>
      <c r="L224" s="24" t="s">
        <v>1564</v>
      </c>
      <c r="M224" s="246">
        <f t="shared" si="26"/>
        <v>54560</v>
      </c>
      <c r="N224" s="14">
        <f t="shared" si="31"/>
        <v>-2520</v>
      </c>
      <c r="O224" s="15">
        <v>1500</v>
      </c>
      <c r="P224" s="15">
        <v>1000</v>
      </c>
      <c r="Q224" s="15">
        <v>5000</v>
      </c>
      <c r="R224" s="15">
        <v>8000</v>
      </c>
      <c r="S224" s="182"/>
      <c r="T224" s="16">
        <v>1500</v>
      </c>
      <c r="U224" s="16">
        <v>1000</v>
      </c>
      <c r="V224" s="16">
        <v>5000</v>
      </c>
      <c r="W224" s="16">
        <v>0</v>
      </c>
      <c r="X224" s="182"/>
      <c r="Y224" s="16">
        <f>IF(($CB224-SUM($T224:X224))&gt;=$K224*0.7,$K224*0.7,($CB224-SUM($T224:X224)))</f>
        <v>4340</v>
      </c>
      <c r="Z224" s="16">
        <f>IF(($CB224-SUM($T224:Y224))&gt;=$K224*0.7,$K224*0.7,($CB224-SUM($T224:Y224)))</f>
        <v>4340</v>
      </c>
      <c r="AA224" s="16">
        <f>IF(($CB224-SUM($T224:Z224))&gt;=$K224*0.7,$K224*0.7,($CB224-SUM($T224:Z224)))</f>
        <v>4340</v>
      </c>
      <c r="AB224" s="16">
        <f>IF(($CB224-SUM($T224:AA224))&gt;=$K224*0.7,$K224*0.7,($CB224-SUM($T224:AA224)))</f>
        <v>4340</v>
      </c>
      <c r="AC224" s="16">
        <f>IF(($CB224-SUM($T224:AB224))&gt;=$K224*0.7,$K224*0.7,($CB224-SUM($T224:AB224)))</f>
        <v>4340</v>
      </c>
      <c r="AD224" s="16">
        <f>IF(($CB224-SUM($T224:AC224))&gt;=$K224*0.7,$K224*0.7,($CB224-SUM($T224:AC224)))</f>
        <v>4340</v>
      </c>
      <c r="AE224" s="16">
        <f>IF(($CB224-SUM($T224:AD224))&gt;=$K224*0.7,$K224*0.7,($CB224-SUM($T224:AD224)))</f>
        <v>4340</v>
      </c>
      <c r="AF224" s="16">
        <f>IF(($CB224-SUM($T224:AE224))&gt;=$K224*0.7,$K224*0.7,($CB224-SUM($T224:AE224)))</f>
        <v>4340</v>
      </c>
      <c r="AG224" s="16">
        <f>IF(($CB224-SUM($T224:AF224))&gt;=$K224*0.7,$K224*0.7,($CB224-SUM($T224:AF224)))</f>
        <v>4340</v>
      </c>
      <c r="AH224" s="16">
        <f>IF(($CB224-SUM($T224:AG224))&gt;=$K224*0.7,$K224*0.7,($CB224-SUM($T224:AG224)))</f>
        <v>4340</v>
      </c>
      <c r="AI224" s="16">
        <f>IF(($CB224-SUM($T224:AH224))&gt;=$K224*0.7,$K224*0.7,($CB224-SUM($T224:AH224)))</f>
        <v>4340</v>
      </c>
      <c r="AJ224" s="16">
        <f>IF(($CB224-SUM($T224:AI224))&gt;=$K224*0.7,$K224*0.7,($CB224-SUM($T224:AI224)))</f>
        <v>1840</v>
      </c>
      <c r="AK224" s="16">
        <f>IF(($CB224-SUM($T224:AJ224))&gt;=$K224*0.7,$K224*0.7,($CB224-SUM($T224:AJ224)))</f>
        <v>0</v>
      </c>
      <c r="AL224" s="16">
        <f>IF(($CB224-SUM($T224:AK224))&gt;=$K224*0.7,$K224*0.7,($CB224-SUM($T224:AK224)))</f>
        <v>0</v>
      </c>
      <c r="AM224" s="16">
        <f>IF(($CB224-SUM($T224:AL224))&gt;=$K224*0.7,$K224*0.7,($CB224-SUM($T224:AL224)))</f>
        <v>0</v>
      </c>
      <c r="AN224" s="16">
        <f>IF(($CB224-SUM($T224:AM224))&gt;=$K224*0.7,$K224*0.7,($CB224-SUM($T224:AM224)))</f>
        <v>0</v>
      </c>
      <c r="AO224" s="16">
        <f>IF(($CB224-SUM($T224:AN224))&gt;=$K224*0.7,$K224*0.7,($CB224-SUM($T224:AN224)))</f>
        <v>0</v>
      </c>
      <c r="AP224" s="16">
        <f>IF(($CB224-SUM($T224:AO224))&gt;=$K224*0.7,$K224*0.7,($CB224-SUM($T224:AO224)))</f>
        <v>0</v>
      </c>
      <c r="AQ224" s="16">
        <f>IF(($CB224-SUM($T224:AP224))&gt;=$K224*0.7,$K224*0.7,($CB224-SUM($T224:AP224)))</f>
        <v>0</v>
      </c>
      <c r="AR224" s="16">
        <f>IF(($CB224-SUM($T224:AQ224))&gt;=$K224*0.7,$K224*0.7,($CB224-SUM($T224:AQ224)))</f>
        <v>0</v>
      </c>
      <c r="AS224" s="16">
        <f>IF(($CB224-SUM($T224:AR224))&gt;=$K224*0.7,$K224*0.7,($CB224-SUM($T224:AR224)))</f>
        <v>0</v>
      </c>
      <c r="AT224" s="16">
        <f>IF(($CB224-SUM($T224:AS224))&gt;=$K224*0.7,$K224*0.7,($CB224-SUM($T224:AS224)))</f>
        <v>0</v>
      </c>
      <c r="AU224" s="16">
        <f>IF(($CB224-SUM($T224:AT224))&gt;=$K224*0.7,$K224*0.7,($CB224-SUM($T224:AT224)))</f>
        <v>0</v>
      </c>
      <c r="AV224" s="16">
        <f>IF(($CB224-SUM($T224:AU224))&gt;=$K224*0.7,$K224*0.7,($CB224-SUM($T224:AU224)))</f>
        <v>0</v>
      </c>
      <c r="AW224" s="182">
        <f t="shared" si="27"/>
        <v>57080</v>
      </c>
      <c r="AX224" s="182">
        <f>IF(LinkRpt!B$4=LinkRpt!B$2,VLOOKUP(LinkRpt!$A220,Rpt,LinkRpt!B$2+1),"")</f>
        <v>57080</v>
      </c>
      <c r="AY224" s="182">
        <f>IF(LinkRpt!C$4=LinkRpt!C$2,VLOOKUP(LinkRpt!$A220,Rpt,LinkRpt!C$2+1),"")</f>
        <v>0</v>
      </c>
      <c r="AZ224" s="182">
        <f>IF(LinkRpt!D$4=LinkRpt!D$2,VLOOKUP(LinkRpt!$A220,Rpt,LinkRpt!D$2+1),"")</f>
        <v>0</v>
      </c>
      <c r="BA224" s="182" t="str">
        <f>IF(LinkRpt!E$4=LinkRpt!E$2,VLOOKUP(LinkRpt!$A220,Rpt,LinkRpt!E$2+1),"")</f>
        <v/>
      </c>
      <c r="BB224" s="182">
        <f>IF(LinkRpt!F$4=LinkRpt!F$2,VLOOKUP(LinkRpt!$A220,Rpt,LinkRpt!F$2+1),"")</f>
        <v>0</v>
      </c>
      <c r="BC224" s="182">
        <f>IF(LinkRpt!G$4=LinkRpt!G$2,VLOOKUP(LinkRpt!$A220,Rpt,LinkRpt!G$2+1),"")</f>
        <v>0</v>
      </c>
      <c r="BD224" s="182">
        <f>IF(LinkRpt!H$4=LinkRpt!H$2,VLOOKUP(LinkRpt!$A220,Rpt,LinkRpt!H$2+1),"")</f>
        <v>0</v>
      </c>
      <c r="BE224" s="182" t="str">
        <f>IF(LinkRpt!I$4=LinkRpt!I$2,VLOOKUP(LinkRpt!$A220,Rpt,LinkRpt!I$2+1),"")</f>
        <v/>
      </c>
      <c r="BF224" s="182" t="str">
        <f>IF(LinkRpt!J$4=LinkRpt!J$2,VLOOKUP(LinkRpt!$A220,Rpt,LinkRpt!J$2+1),"")</f>
        <v/>
      </c>
      <c r="BG224" s="182" t="str">
        <f>IF(LinkRpt!K$4=LinkRpt!K$2,VLOOKUP(LinkRpt!$A220,Rpt,LinkRpt!K$2+1),"")</f>
        <v/>
      </c>
      <c r="BH224" s="182" t="str">
        <f>IF(LinkRpt!L$4=LinkRpt!L$2,VLOOKUP(LinkRpt!$A220,Rpt,LinkRpt!L$2+1),"")</f>
        <v/>
      </c>
      <c r="BI224" s="182" t="str">
        <f>IF(LinkRpt!M$4=LinkRpt!M$2,VLOOKUP(LinkRpt!$A220,Rpt,LinkRpt!M$2+1),"")</f>
        <v/>
      </c>
      <c r="BJ224" s="182" t="str">
        <f>IF(LinkRpt!N$4=LinkRpt!N$2,VLOOKUP(LinkRpt!$A220,Rpt,LinkRpt!N$2+1),"")</f>
        <v/>
      </c>
      <c r="BK224" s="182" t="str">
        <f>IF(LinkRpt!O$4=LinkRpt!O$2,VLOOKUP(LinkRpt!$A220,Rpt,LinkRpt!O$2+1),"")</f>
        <v/>
      </c>
      <c r="BL224" s="182" t="str">
        <f>IF(LinkRpt!P$4=LinkRpt!P$2,VLOOKUP(LinkRpt!$A220,Rpt,LinkRpt!P$2+1),"")</f>
        <v/>
      </c>
      <c r="BM224" s="182" t="str">
        <f>IF(LinkRpt!Q$4=LinkRpt!Q$2,VLOOKUP(LinkRpt!$A220,Rpt,LinkRpt!Q$2+1),"")</f>
        <v/>
      </c>
      <c r="BN224" s="182" t="str">
        <f>IF(LinkRpt!R$4=LinkRpt!R$2,VLOOKUP(LinkRpt!$A220,Rpt,LinkRpt!R$2+1),"")</f>
        <v/>
      </c>
      <c r="BO224" s="182" t="str">
        <f>IF(LinkRpt!S$4=LinkRpt!S$2,VLOOKUP(LinkRpt!$A220,Rpt,LinkRpt!S$2+1),"")</f>
        <v/>
      </c>
      <c r="BP224" s="182" t="str">
        <f>IF(LinkRpt!T$4=LinkRpt!T$2,VLOOKUP(LinkRpt!$A220,Rpt,LinkRpt!T$2+1),"")</f>
        <v/>
      </c>
      <c r="BQ224" s="182" t="str">
        <f>IF(LinkRpt!U$4=LinkRpt!U$2,VLOOKUP(LinkRpt!$A220,Rpt,LinkRpt!U$2+1),"")</f>
        <v/>
      </c>
      <c r="BR224" s="182" t="str">
        <f>IF(LinkRpt!V$4=LinkRpt!V$2,VLOOKUP(LinkRpt!$A220,Rpt,LinkRpt!V$2+1),"")</f>
        <v/>
      </c>
      <c r="BS224" s="182" t="str">
        <f>IF(LinkRpt!W$4=LinkRpt!W$2,VLOOKUP(LinkRpt!$A220,Rpt,LinkRpt!W$2+1),"")</f>
        <v/>
      </c>
      <c r="BT224" s="182" t="str">
        <f>IF(LinkRpt!X$4=LinkRpt!X$2,VLOOKUP(LinkRpt!$A220,Rpt,LinkRpt!X$2+1),"")</f>
        <v/>
      </c>
      <c r="BU224" s="182" t="str">
        <f>IF(LinkRpt!Y$4=LinkRpt!Y$2,VLOOKUP(LinkRpt!$A220,Rpt,LinkRpt!Y$2+1),"")</f>
        <v/>
      </c>
      <c r="BV224" s="182" t="str">
        <f>IF(LinkRpt!Z$4=LinkRpt!Z$2,VLOOKUP(LinkRpt!$A220,Rpt,LinkRpt!Z$2+1),"")</f>
        <v/>
      </c>
      <c r="BW224" s="182" t="str">
        <f>IF(LinkRpt!AA$4=LinkRpt!AA$2,VLOOKUP(LinkRpt!$A220,Rpt,LinkRpt!AA$2+1),"")</f>
        <v/>
      </c>
      <c r="BX224" s="182" t="str">
        <f>IF(LinkRpt!AB$4=LinkRpt!AB$2,VLOOKUP(LinkRpt!$A220,Rpt,LinkRpt!AB$2+1),"")</f>
        <v/>
      </c>
      <c r="BY224" s="182" t="str">
        <f>IF(LinkRpt!AC$4=LinkRpt!AC$2,VLOOKUP(LinkRpt!$A220,Rpt,LinkRpt!AC$2+1),"")</f>
        <v/>
      </c>
      <c r="BZ224" s="182" t="str">
        <f>IF(LinkRpt!AD$4=LinkRpt!AD$2,VLOOKUP(LinkRpt!$A220,Rpt,LinkRpt!AD$2+1),"")</f>
        <v/>
      </c>
      <c r="CA224" s="182" t="str">
        <f>IF(LinkRpt!AE$4=LinkRpt!AE$2,VLOOKUP(LinkRpt!$A220,Rpt,LinkRpt!AE$2+1),"")</f>
        <v/>
      </c>
      <c r="CB224" s="182">
        <f t="shared" si="32"/>
        <v>57080</v>
      </c>
      <c r="CC224" s="15">
        <v>1500</v>
      </c>
      <c r="CD224" s="16">
        <v>1500</v>
      </c>
      <c r="CE224" s="15">
        <v>1000</v>
      </c>
      <c r="CF224" s="16">
        <v>1000</v>
      </c>
      <c r="CG224" s="15">
        <v>5000</v>
      </c>
      <c r="CH224" s="16">
        <v>5000</v>
      </c>
      <c r="CI224" s="15">
        <v>8000</v>
      </c>
      <c r="CJ224" s="16">
        <v>0</v>
      </c>
      <c r="CK224" s="15"/>
      <c r="CL224" s="16"/>
      <c r="CM224" s="18">
        <v>4340</v>
      </c>
      <c r="CN224" s="16">
        <v>12620</v>
      </c>
      <c r="CO224" s="18">
        <v>4340</v>
      </c>
      <c r="CP224" s="16">
        <v>4620</v>
      </c>
      <c r="CQ224" s="18">
        <v>4340</v>
      </c>
      <c r="CR224" s="16">
        <v>4620</v>
      </c>
      <c r="CS224" s="18">
        <v>4340</v>
      </c>
      <c r="CT224" s="16">
        <f>4620+4620</f>
        <v>9240</v>
      </c>
      <c r="CU224" s="18">
        <v>4340</v>
      </c>
      <c r="CV224" s="16">
        <v>0</v>
      </c>
      <c r="CW224" s="18">
        <v>4340</v>
      </c>
      <c r="CX224" s="16">
        <v>4620</v>
      </c>
      <c r="CY224" s="18">
        <v>4340</v>
      </c>
      <c r="CZ224" s="16">
        <v>4620</v>
      </c>
      <c r="DA224" s="18">
        <v>4340</v>
      </c>
      <c r="DB224" s="16">
        <v>4620</v>
      </c>
      <c r="DC224" s="18">
        <v>4340</v>
      </c>
      <c r="DD224" s="16">
        <v>4620</v>
      </c>
      <c r="DE224" s="85"/>
      <c r="DF224" s="16"/>
      <c r="DG224" s="85"/>
      <c r="DH224" s="16"/>
      <c r="DI224" s="85"/>
      <c r="DJ224" s="16"/>
      <c r="DK224" s="82"/>
      <c r="DL224" s="85"/>
      <c r="DM224" s="16"/>
      <c r="DN224" s="85"/>
      <c r="DO224" s="16"/>
      <c r="DP224" s="85"/>
      <c r="DQ224" s="16"/>
      <c r="DR224" s="85"/>
      <c r="DS224" s="16"/>
      <c r="DT224" s="85"/>
      <c r="DU224" s="16"/>
      <c r="DV224" s="85"/>
      <c r="DW224" s="16"/>
      <c r="DX224" s="85"/>
      <c r="DY224" s="16"/>
      <c r="DZ224" s="85"/>
      <c r="EA224" s="16"/>
      <c r="EB224" s="85"/>
      <c r="EC224" s="16"/>
      <c r="ED224" s="85"/>
      <c r="EE224" s="16"/>
      <c r="EF224" s="85"/>
      <c r="EG224" s="16"/>
      <c r="EH224" s="17"/>
      <c r="EI224" s="16"/>
      <c r="EJ224" s="19"/>
      <c r="EK224" s="17"/>
      <c r="EL224" s="16"/>
      <c r="EM224" s="17"/>
      <c r="EN224" s="16"/>
      <c r="EO224" s="17"/>
      <c r="EP224" s="16"/>
      <c r="EQ224" s="17"/>
      <c r="ER224" s="16"/>
      <c r="ES224" s="17"/>
      <c r="ET224" s="16"/>
      <c r="EU224" s="17"/>
      <c r="EV224" s="16"/>
      <c r="EW224" s="15"/>
      <c r="EX224" s="16"/>
      <c r="EY224" s="15"/>
      <c r="EZ224" s="16"/>
      <c r="FA224" s="15"/>
      <c r="FB224" s="16"/>
      <c r="FC224" s="15"/>
      <c r="FD224" s="16"/>
      <c r="FE224" s="15"/>
      <c r="FF224" s="16"/>
      <c r="FG224" s="15"/>
      <c r="FH224" s="16"/>
      <c r="FI224" s="20">
        <f t="shared" si="28"/>
        <v>54560</v>
      </c>
      <c r="FJ224" s="20">
        <f t="shared" si="29"/>
        <v>57080</v>
      </c>
      <c r="FK224" s="21">
        <f t="shared" si="30"/>
        <v>-2520</v>
      </c>
      <c r="FL224" s="1" t="str">
        <f t="shared" si="33"/>
        <v/>
      </c>
    </row>
    <row r="225" spans="1:168" ht="25.5" customHeight="1">
      <c r="A225" s="239">
        <v>2200217</v>
      </c>
      <c r="B225" s="35" t="s">
        <v>926</v>
      </c>
      <c r="C225" s="239" t="s">
        <v>927</v>
      </c>
      <c r="D225" s="9" t="s">
        <v>1414</v>
      </c>
      <c r="E225" s="9" t="s">
        <v>1411</v>
      </c>
      <c r="F225" s="83" t="s">
        <v>928</v>
      </c>
      <c r="G225" s="143"/>
      <c r="H225" s="84" t="s">
        <v>929</v>
      </c>
      <c r="I225" s="318"/>
      <c r="J225" s="84"/>
      <c r="K225" s="62">
        <v>6600</v>
      </c>
      <c r="L225" s="84" t="s">
        <v>1564</v>
      </c>
      <c r="M225" s="246">
        <f t="shared" si="26"/>
        <v>57080</v>
      </c>
      <c r="N225" s="14">
        <f t="shared" si="31"/>
        <v>22480</v>
      </c>
      <c r="O225" s="15">
        <v>1500</v>
      </c>
      <c r="P225" s="15">
        <v>1000</v>
      </c>
      <c r="Q225" s="15">
        <v>5000</v>
      </c>
      <c r="R225" s="15">
        <v>8000</v>
      </c>
      <c r="S225" s="182"/>
      <c r="T225" s="16">
        <v>1500</v>
      </c>
      <c r="U225" s="16">
        <v>1000</v>
      </c>
      <c r="V225" s="16">
        <v>5000</v>
      </c>
      <c r="W225" s="16"/>
      <c r="X225" s="182"/>
      <c r="Y225" s="16">
        <f>IF(($CB225-SUM($T225:X225))&gt;=$K225*0.7,$K225*0.7,($CB225-SUM($T225:X225)))</f>
        <v>4620</v>
      </c>
      <c r="Z225" s="16">
        <f>IF(($CB225-SUM($T225:Y225))&gt;=$K225*0.7,$K225*0.7,($CB225-SUM($T225:Y225)))</f>
        <v>4620</v>
      </c>
      <c r="AA225" s="16">
        <f>IF(($CB225-SUM($T225:Z225))&gt;=$K225*0.7,$K225*0.7,($CB225-SUM($T225:Z225)))</f>
        <v>4620</v>
      </c>
      <c r="AB225" s="16">
        <f>IF(($CB225-SUM($T225:AA225))&gt;=$K225*0.7,$K225*0.7,($CB225-SUM($T225:AA225)))</f>
        <v>4620</v>
      </c>
      <c r="AC225" s="16">
        <f>IF(($CB225-SUM($T225:AB225))&gt;=$K225*0.7,$K225*0.7,($CB225-SUM($T225:AB225)))</f>
        <v>4620</v>
      </c>
      <c r="AD225" s="16">
        <f>IF(($CB225-SUM($T225:AC225))&gt;=$K225*0.7,$K225*0.7,($CB225-SUM($T225:AC225)))</f>
        <v>4000</v>
      </c>
      <c r="AE225" s="16">
        <f>IF(($CB225-SUM($T225:AD225))&gt;=$K225*0.7,$K225*0.7,($CB225-SUM($T225:AD225)))</f>
        <v>0</v>
      </c>
      <c r="AF225" s="16">
        <f>IF(($CB225-SUM($T225:AE225))&gt;=$K225*0.7,$K225*0.7,($CB225-SUM($T225:AE225)))</f>
        <v>0</v>
      </c>
      <c r="AG225" s="16">
        <f>IF(($CB225-SUM($T225:AF225))&gt;=$K225*0.7,$K225*0.7,($CB225-SUM($T225:AF225)))</f>
        <v>0</v>
      </c>
      <c r="AH225" s="16">
        <f>IF(($CB225-SUM($T225:AG225))&gt;=$K225*0.7,$K225*0.7,($CB225-SUM($T225:AG225)))</f>
        <v>0</v>
      </c>
      <c r="AI225" s="16">
        <f>IF(($CB225-SUM($T225:AH225))&gt;=$K225*0.7,$K225*0.7,($CB225-SUM($T225:AH225)))</f>
        <v>0</v>
      </c>
      <c r="AJ225" s="16">
        <f>IF(($CB225-SUM($T225:AI225))&gt;=$K225*0.7,$K225*0.7,($CB225-SUM($T225:AI225)))</f>
        <v>0</v>
      </c>
      <c r="AK225" s="16">
        <f>IF(($CB225-SUM($T225:AJ225))&gt;=$K225*0.7,$K225*0.7,($CB225-SUM($T225:AJ225)))</f>
        <v>0</v>
      </c>
      <c r="AL225" s="16">
        <f>IF(($CB225-SUM($T225:AK225))&gt;=$K225*0.7,$K225*0.7,($CB225-SUM($T225:AK225)))</f>
        <v>0</v>
      </c>
      <c r="AM225" s="16">
        <f>IF(($CB225-SUM($T225:AL225))&gt;=$K225*0.7,$K225*0.7,($CB225-SUM($T225:AL225)))</f>
        <v>0</v>
      </c>
      <c r="AN225" s="16">
        <f>IF(($CB225-SUM($T225:AM225))&gt;=$K225*0.7,$K225*0.7,($CB225-SUM($T225:AM225)))</f>
        <v>0</v>
      </c>
      <c r="AO225" s="16">
        <f>IF(($CB225-SUM($T225:AN225))&gt;=$K225*0.7,$K225*0.7,($CB225-SUM($T225:AN225)))</f>
        <v>0</v>
      </c>
      <c r="AP225" s="16">
        <f>IF(($CB225-SUM($T225:AO225))&gt;=$K225*0.7,$K225*0.7,($CB225-SUM($T225:AO225)))</f>
        <v>0</v>
      </c>
      <c r="AQ225" s="16">
        <f>IF(($CB225-SUM($T225:AP225))&gt;=$K225*0.7,$K225*0.7,($CB225-SUM($T225:AP225)))</f>
        <v>0</v>
      </c>
      <c r="AR225" s="16">
        <f>IF(($CB225-SUM($T225:AQ225))&gt;=$K225*0.7,$K225*0.7,($CB225-SUM($T225:AQ225)))</f>
        <v>0</v>
      </c>
      <c r="AS225" s="16">
        <f>IF(($CB225-SUM($T225:AR225))&gt;=$K225*0.7,$K225*0.7,($CB225-SUM($T225:AR225)))</f>
        <v>0</v>
      </c>
      <c r="AT225" s="16">
        <f>IF(($CB225-SUM($T225:AS225))&gt;=$K225*0.7,$K225*0.7,($CB225-SUM($T225:AS225)))</f>
        <v>0</v>
      </c>
      <c r="AU225" s="16">
        <f>IF(($CB225-SUM($T225:AT225))&gt;=$K225*0.7,$K225*0.7,($CB225-SUM($T225:AT225)))</f>
        <v>0</v>
      </c>
      <c r="AV225" s="16">
        <f>IF(($CB225-SUM($T225:AU225))&gt;=$K225*0.7,$K225*0.7,($CB225-SUM($T225:AU225)))</f>
        <v>0</v>
      </c>
      <c r="AW225" s="182">
        <f t="shared" si="27"/>
        <v>34600</v>
      </c>
      <c r="AX225" s="182">
        <f>IF(LinkRpt!B$4=LinkRpt!B$2,VLOOKUP(LinkRpt!$A221,Rpt,LinkRpt!B$2+1),"")</f>
        <v>34600</v>
      </c>
      <c r="AY225" s="182">
        <f>IF(LinkRpt!C$4=LinkRpt!C$2,VLOOKUP(LinkRpt!$A221,Rpt,LinkRpt!C$2+1),"")</f>
        <v>0</v>
      </c>
      <c r="AZ225" s="182">
        <f>IF(LinkRpt!D$4=LinkRpt!D$2,VLOOKUP(LinkRpt!$A221,Rpt,LinkRpt!D$2+1),"")</f>
        <v>0</v>
      </c>
      <c r="BA225" s="182" t="str">
        <f>IF(LinkRpt!E$4=LinkRpt!E$2,VLOOKUP(LinkRpt!$A221,Rpt,LinkRpt!E$2+1),"")</f>
        <v/>
      </c>
      <c r="BB225" s="182">
        <f>IF(LinkRpt!F$4=LinkRpt!F$2,VLOOKUP(LinkRpt!$A221,Rpt,LinkRpt!F$2+1),"")</f>
        <v>0</v>
      </c>
      <c r="BC225" s="182">
        <f>IF(LinkRpt!G$4=LinkRpt!G$2,VLOOKUP(LinkRpt!$A221,Rpt,LinkRpt!G$2+1),"")</f>
        <v>0</v>
      </c>
      <c r="BD225" s="182">
        <f>IF(LinkRpt!H$4=LinkRpt!H$2,VLOOKUP(LinkRpt!$A221,Rpt,LinkRpt!H$2+1),"")</f>
        <v>0</v>
      </c>
      <c r="BE225" s="182" t="str">
        <f>IF(LinkRpt!I$4=LinkRpt!I$2,VLOOKUP(LinkRpt!$A221,Rpt,LinkRpt!I$2+1),"")</f>
        <v/>
      </c>
      <c r="BF225" s="182" t="str">
        <f>IF(LinkRpt!J$4=LinkRpt!J$2,VLOOKUP(LinkRpt!$A221,Rpt,LinkRpt!J$2+1),"")</f>
        <v/>
      </c>
      <c r="BG225" s="182" t="str">
        <f>IF(LinkRpt!K$4=LinkRpt!K$2,VLOOKUP(LinkRpt!$A221,Rpt,LinkRpt!K$2+1),"")</f>
        <v/>
      </c>
      <c r="BH225" s="182" t="str">
        <f>IF(LinkRpt!L$4=LinkRpt!L$2,VLOOKUP(LinkRpt!$A221,Rpt,LinkRpt!L$2+1),"")</f>
        <v/>
      </c>
      <c r="BI225" s="182" t="str">
        <f>IF(LinkRpt!M$4=LinkRpt!M$2,VLOOKUP(LinkRpt!$A221,Rpt,LinkRpt!M$2+1),"")</f>
        <v/>
      </c>
      <c r="BJ225" s="182" t="str">
        <f>IF(LinkRpt!N$4=LinkRpt!N$2,VLOOKUP(LinkRpt!$A221,Rpt,LinkRpt!N$2+1),"")</f>
        <v/>
      </c>
      <c r="BK225" s="182" t="str">
        <f>IF(LinkRpt!O$4=LinkRpt!O$2,VLOOKUP(LinkRpt!$A221,Rpt,LinkRpt!O$2+1),"")</f>
        <v/>
      </c>
      <c r="BL225" s="182" t="str">
        <f>IF(LinkRpt!P$4=LinkRpt!P$2,VLOOKUP(LinkRpt!$A221,Rpt,LinkRpt!P$2+1),"")</f>
        <v/>
      </c>
      <c r="BM225" s="182" t="str">
        <f>IF(LinkRpt!Q$4=LinkRpt!Q$2,VLOOKUP(LinkRpt!$A221,Rpt,LinkRpt!Q$2+1),"")</f>
        <v/>
      </c>
      <c r="BN225" s="182" t="str">
        <f>IF(LinkRpt!R$4=LinkRpt!R$2,VLOOKUP(LinkRpt!$A221,Rpt,LinkRpt!R$2+1),"")</f>
        <v/>
      </c>
      <c r="BO225" s="182" t="str">
        <f>IF(LinkRpt!S$4=LinkRpt!S$2,VLOOKUP(LinkRpt!$A221,Rpt,LinkRpt!S$2+1),"")</f>
        <v/>
      </c>
      <c r="BP225" s="182" t="str">
        <f>IF(LinkRpt!T$4=LinkRpt!T$2,VLOOKUP(LinkRpt!$A221,Rpt,LinkRpt!T$2+1),"")</f>
        <v/>
      </c>
      <c r="BQ225" s="182" t="str">
        <f>IF(LinkRpt!U$4=LinkRpt!U$2,VLOOKUP(LinkRpt!$A221,Rpt,LinkRpt!U$2+1),"")</f>
        <v/>
      </c>
      <c r="BR225" s="182" t="str">
        <f>IF(LinkRpt!V$4=LinkRpt!V$2,VLOOKUP(LinkRpt!$A221,Rpt,LinkRpt!V$2+1),"")</f>
        <v/>
      </c>
      <c r="BS225" s="182" t="str">
        <f>IF(LinkRpt!W$4=LinkRpt!W$2,VLOOKUP(LinkRpt!$A221,Rpt,LinkRpt!W$2+1),"")</f>
        <v/>
      </c>
      <c r="BT225" s="182" t="str">
        <f>IF(LinkRpt!X$4=LinkRpt!X$2,VLOOKUP(LinkRpt!$A221,Rpt,LinkRpt!X$2+1),"")</f>
        <v/>
      </c>
      <c r="BU225" s="182" t="str">
        <f>IF(LinkRpt!Y$4=LinkRpt!Y$2,VLOOKUP(LinkRpt!$A221,Rpt,LinkRpt!Y$2+1),"")</f>
        <v/>
      </c>
      <c r="BV225" s="182" t="str">
        <f>IF(LinkRpt!Z$4=LinkRpt!Z$2,VLOOKUP(LinkRpt!$A221,Rpt,LinkRpt!Z$2+1),"")</f>
        <v/>
      </c>
      <c r="BW225" s="182" t="str">
        <f>IF(LinkRpt!AA$4=LinkRpt!AA$2,VLOOKUP(LinkRpt!$A221,Rpt,LinkRpt!AA$2+1),"")</f>
        <v/>
      </c>
      <c r="BX225" s="182" t="str">
        <f>IF(LinkRpt!AB$4=LinkRpt!AB$2,VLOOKUP(LinkRpt!$A221,Rpt,LinkRpt!AB$2+1),"")</f>
        <v/>
      </c>
      <c r="BY225" s="182" t="str">
        <f>IF(LinkRpt!AC$4=LinkRpt!AC$2,VLOOKUP(LinkRpt!$A221,Rpt,LinkRpt!AC$2+1),"")</f>
        <v/>
      </c>
      <c r="BZ225" s="182" t="str">
        <f>IF(LinkRpt!AD$4=LinkRpt!AD$2,VLOOKUP(LinkRpt!$A221,Rpt,LinkRpt!AD$2+1),"")</f>
        <v/>
      </c>
      <c r="CA225" s="182" t="str">
        <f>IF(LinkRpt!AE$4=LinkRpt!AE$2,VLOOKUP(LinkRpt!$A221,Rpt,LinkRpt!AE$2+1),"")</f>
        <v/>
      </c>
      <c r="CB225" s="182">
        <f t="shared" si="32"/>
        <v>34600</v>
      </c>
      <c r="CC225" s="15">
        <v>1500</v>
      </c>
      <c r="CD225" s="16">
        <v>1500</v>
      </c>
      <c r="CE225" s="15">
        <v>1000</v>
      </c>
      <c r="CF225" s="16">
        <v>1000</v>
      </c>
      <c r="CG225" s="15">
        <v>5000</v>
      </c>
      <c r="CH225" s="16">
        <v>5000</v>
      </c>
      <c r="CI225" s="15">
        <v>8000</v>
      </c>
      <c r="CJ225" s="16"/>
      <c r="CK225" s="15"/>
      <c r="CL225" s="16"/>
      <c r="CM225" s="18">
        <v>4620</v>
      </c>
      <c r="CN225" s="16"/>
      <c r="CO225" s="18">
        <v>4620</v>
      </c>
      <c r="CP225" s="16"/>
      <c r="CQ225" s="18">
        <v>4620</v>
      </c>
      <c r="CR225" s="16"/>
      <c r="CS225" s="18">
        <v>4620</v>
      </c>
      <c r="CT225" s="16"/>
      <c r="CU225" s="18">
        <v>4620</v>
      </c>
      <c r="CV225" s="16"/>
      <c r="CW225" s="18">
        <v>4620</v>
      </c>
      <c r="CX225" s="16">
        <v>27100</v>
      </c>
      <c r="CY225" s="18">
        <v>4620</v>
      </c>
      <c r="CZ225" s="16"/>
      <c r="DA225" s="18">
        <v>4620</v>
      </c>
      <c r="DB225" s="16"/>
      <c r="DC225" s="18">
        <v>4620</v>
      </c>
      <c r="DD225" s="16"/>
      <c r="DE225" s="85"/>
      <c r="DF225" s="16"/>
      <c r="DG225" s="85"/>
      <c r="DH225" s="16"/>
      <c r="DI225" s="85"/>
      <c r="DJ225" s="16"/>
      <c r="DK225" s="82"/>
      <c r="DL225" s="85"/>
      <c r="DM225" s="16"/>
      <c r="DN225" s="85"/>
      <c r="DO225" s="16"/>
      <c r="DP225" s="85"/>
      <c r="DQ225" s="16"/>
      <c r="DR225" s="85"/>
      <c r="DS225" s="16"/>
      <c r="DT225" s="85"/>
      <c r="DU225" s="16"/>
      <c r="DV225" s="85"/>
      <c r="DW225" s="16"/>
      <c r="DX225" s="85"/>
      <c r="DY225" s="16"/>
      <c r="DZ225" s="85"/>
      <c r="EA225" s="16"/>
      <c r="EB225" s="85"/>
      <c r="EC225" s="16"/>
      <c r="ED225" s="85"/>
      <c r="EE225" s="16"/>
      <c r="EF225" s="85"/>
      <c r="EG225" s="16"/>
      <c r="EH225" s="17"/>
      <c r="EI225" s="16"/>
      <c r="EJ225" s="19"/>
      <c r="EK225" s="17"/>
      <c r="EL225" s="16"/>
      <c r="EM225" s="17"/>
      <c r="EN225" s="16"/>
      <c r="EO225" s="17"/>
      <c r="EP225" s="16"/>
      <c r="EQ225" s="17"/>
      <c r="ER225" s="16"/>
      <c r="ES225" s="17"/>
      <c r="ET225" s="16"/>
      <c r="EU225" s="17"/>
      <c r="EV225" s="16"/>
      <c r="EW225" s="15"/>
      <c r="EX225" s="16"/>
      <c r="EY225" s="15"/>
      <c r="EZ225" s="16"/>
      <c r="FA225" s="15"/>
      <c r="FB225" s="16"/>
      <c r="FC225" s="15"/>
      <c r="FD225" s="16"/>
      <c r="FE225" s="15"/>
      <c r="FF225" s="16"/>
      <c r="FG225" s="15"/>
      <c r="FH225" s="16"/>
      <c r="FI225" s="20">
        <f t="shared" si="28"/>
        <v>57080</v>
      </c>
      <c r="FJ225" s="20">
        <f t="shared" si="29"/>
        <v>34600</v>
      </c>
      <c r="FK225" s="21">
        <f t="shared" si="30"/>
        <v>22480</v>
      </c>
      <c r="FL225" s="1" t="str">
        <f t="shared" si="33"/>
        <v/>
      </c>
    </row>
    <row r="226" spans="1:168" ht="25.5" customHeight="1">
      <c r="A226" s="239">
        <v>2200218</v>
      </c>
      <c r="B226" s="35" t="s">
        <v>930</v>
      </c>
      <c r="C226" s="239" t="s">
        <v>931</v>
      </c>
      <c r="D226" s="9" t="s">
        <v>1414</v>
      </c>
      <c r="E226" s="9" t="s">
        <v>1411</v>
      </c>
      <c r="F226" s="83" t="s">
        <v>932</v>
      </c>
      <c r="G226" s="141" t="s">
        <v>383</v>
      </c>
      <c r="H226" s="24" t="s">
        <v>1417</v>
      </c>
      <c r="I226" s="318"/>
      <c r="J226" s="24"/>
      <c r="K226" s="62">
        <v>6200</v>
      </c>
      <c r="L226" s="84" t="s">
        <v>1564</v>
      </c>
      <c r="M226" s="246">
        <f t="shared" si="26"/>
        <v>54560</v>
      </c>
      <c r="N226" s="14">
        <f t="shared" si="31"/>
        <v>25360</v>
      </c>
      <c r="O226" s="15">
        <v>1500</v>
      </c>
      <c r="P226" s="15">
        <v>1000</v>
      </c>
      <c r="Q226" s="15">
        <v>5000</v>
      </c>
      <c r="R226" s="15">
        <v>8000</v>
      </c>
      <c r="S226" s="182"/>
      <c r="T226" s="16">
        <v>1500</v>
      </c>
      <c r="U226" s="16">
        <v>1000</v>
      </c>
      <c r="V226" s="16">
        <v>5000</v>
      </c>
      <c r="W226" s="16"/>
      <c r="X226" s="182"/>
      <c r="Y226" s="16">
        <f>IF(($CB226-SUM($T226:X226))&gt;=$K226*0.7,$K226*0.7,($CB226-SUM($T226:X226)))</f>
        <v>4340</v>
      </c>
      <c r="Z226" s="16">
        <f>IF(($CB226-SUM($T226:Y226))&gt;=$K226*0.7,$K226*0.7,($CB226-SUM($T226:Y226)))</f>
        <v>4340</v>
      </c>
      <c r="AA226" s="16">
        <f>IF(($CB226-SUM($T226:Z226))&gt;=$K226*0.7,$K226*0.7,($CB226-SUM($T226:Z226)))</f>
        <v>4340</v>
      </c>
      <c r="AB226" s="16">
        <f>IF(($CB226-SUM($T226:AA226))&gt;=$K226*0.7,$K226*0.7,($CB226-SUM($T226:AA226)))</f>
        <v>4340</v>
      </c>
      <c r="AC226" s="16">
        <f>IF(($CB226-SUM($T226:AB226))&gt;=$K226*0.7,$K226*0.7,($CB226-SUM($T226:AB226)))</f>
        <v>4340</v>
      </c>
      <c r="AD226" s="16">
        <f>IF(($CB226-SUM($T226:AC226))&gt;=$K226*0.7,$K226*0.7,($CB226-SUM($T226:AC226)))</f>
        <v>0</v>
      </c>
      <c r="AE226" s="16">
        <f>IF(($CB226-SUM($T226:AD226))&gt;=$K226*0.7,$K226*0.7,($CB226-SUM($T226:AD226)))</f>
        <v>0</v>
      </c>
      <c r="AF226" s="16">
        <f>IF(($CB226-SUM($T226:AE226))&gt;=$K226*0.7,$K226*0.7,($CB226-SUM($T226:AE226)))</f>
        <v>0</v>
      </c>
      <c r="AG226" s="16">
        <f>IF(($CB226-SUM($T226:AF226))&gt;=$K226*0.7,$K226*0.7,($CB226-SUM($T226:AF226)))</f>
        <v>0</v>
      </c>
      <c r="AH226" s="16">
        <f>IF(($CB226-SUM($T226:AG226))&gt;=$K226*0.7,$K226*0.7,($CB226-SUM($T226:AG226)))</f>
        <v>0</v>
      </c>
      <c r="AI226" s="16">
        <f>IF(($CB226-SUM($T226:AH226))&gt;=$K226*0.7,$K226*0.7,($CB226-SUM($T226:AH226)))</f>
        <v>0</v>
      </c>
      <c r="AJ226" s="16">
        <f>IF(($CB226-SUM($T226:AI226))&gt;=$K226*0.7,$K226*0.7,($CB226-SUM($T226:AI226)))</f>
        <v>0</v>
      </c>
      <c r="AK226" s="16">
        <f>IF(($CB226-SUM($T226:AJ226))&gt;=$K226*0.7,$K226*0.7,($CB226-SUM($T226:AJ226)))</f>
        <v>0</v>
      </c>
      <c r="AL226" s="16">
        <f>IF(($CB226-SUM($T226:AK226))&gt;=$K226*0.7,$K226*0.7,($CB226-SUM($T226:AK226)))</f>
        <v>0</v>
      </c>
      <c r="AM226" s="16">
        <f>IF(($CB226-SUM($T226:AL226))&gt;=$K226*0.7,$K226*0.7,($CB226-SUM($T226:AL226)))</f>
        <v>0</v>
      </c>
      <c r="AN226" s="16">
        <f>IF(($CB226-SUM($T226:AM226))&gt;=$K226*0.7,$K226*0.7,($CB226-SUM($T226:AM226)))</f>
        <v>0</v>
      </c>
      <c r="AO226" s="16">
        <f>IF(($CB226-SUM($T226:AN226))&gt;=$K226*0.7,$K226*0.7,($CB226-SUM($T226:AN226)))</f>
        <v>0</v>
      </c>
      <c r="AP226" s="16">
        <f>IF(($CB226-SUM($T226:AO226))&gt;=$K226*0.7,$K226*0.7,($CB226-SUM($T226:AO226)))</f>
        <v>0</v>
      </c>
      <c r="AQ226" s="16">
        <f>IF(($CB226-SUM($T226:AP226))&gt;=$K226*0.7,$K226*0.7,($CB226-SUM($T226:AP226)))</f>
        <v>0</v>
      </c>
      <c r="AR226" s="16">
        <f>IF(($CB226-SUM($T226:AQ226))&gt;=$K226*0.7,$K226*0.7,($CB226-SUM($T226:AQ226)))</f>
        <v>0</v>
      </c>
      <c r="AS226" s="16">
        <f>IF(($CB226-SUM($T226:AR226))&gt;=$K226*0.7,$K226*0.7,($CB226-SUM($T226:AR226)))</f>
        <v>0</v>
      </c>
      <c r="AT226" s="16">
        <f>IF(($CB226-SUM($T226:AS226))&gt;=$K226*0.7,$K226*0.7,($CB226-SUM($T226:AS226)))</f>
        <v>0</v>
      </c>
      <c r="AU226" s="16">
        <f>IF(($CB226-SUM($T226:AT226))&gt;=$K226*0.7,$K226*0.7,($CB226-SUM($T226:AT226)))</f>
        <v>0</v>
      </c>
      <c r="AV226" s="16">
        <f>IF(($CB226-SUM($T226:AU226))&gt;=$K226*0.7,$K226*0.7,($CB226-SUM($T226:AU226)))</f>
        <v>0</v>
      </c>
      <c r="AW226" s="182">
        <f t="shared" si="27"/>
        <v>29200</v>
      </c>
      <c r="AX226" s="182">
        <f>IF(LinkRpt!B$4=LinkRpt!B$2,VLOOKUP(LinkRpt!$A222,Rpt,LinkRpt!B$2+1),"")</f>
        <v>29200</v>
      </c>
      <c r="AY226" s="182">
        <f>IF(LinkRpt!C$4=LinkRpt!C$2,VLOOKUP(LinkRpt!$A222,Rpt,LinkRpt!C$2+1),"")</f>
        <v>0</v>
      </c>
      <c r="AZ226" s="182">
        <f>IF(LinkRpt!D$4=LinkRpt!D$2,VLOOKUP(LinkRpt!$A222,Rpt,LinkRpt!D$2+1),"")</f>
        <v>0</v>
      </c>
      <c r="BA226" s="182" t="str">
        <f>IF(LinkRpt!E$4=LinkRpt!E$2,VLOOKUP(LinkRpt!$A222,Rpt,LinkRpt!E$2+1),"")</f>
        <v/>
      </c>
      <c r="BB226" s="182">
        <f>IF(LinkRpt!F$4=LinkRpt!F$2,VLOOKUP(LinkRpt!$A222,Rpt,LinkRpt!F$2+1),"")</f>
        <v>0</v>
      </c>
      <c r="BC226" s="182">
        <f>IF(LinkRpt!G$4=LinkRpt!G$2,VLOOKUP(LinkRpt!$A222,Rpt,LinkRpt!G$2+1),"")</f>
        <v>0</v>
      </c>
      <c r="BD226" s="182">
        <f>IF(LinkRpt!H$4=LinkRpt!H$2,VLOOKUP(LinkRpt!$A222,Rpt,LinkRpt!H$2+1),"")</f>
        <v>0</v>
      </c>
      <c r="BE226" s="182" t="str">
        <f>IF(LinkRpt!I$4=LinkRpt!I$2,VLOOKUP(LinkRpt!$A222,Rpt,LinkRpt!I$2+1),"")</f>
        <v/>
      </c>
      <c r="BF226" s="182" t="str">
        <f>IF(LinkRpt!J$4=LinkRpt!J$2,VLOOKUP(LinkRpt!$A222,Rpt,LinkRpt!J$2+1),"")</f>
        <v/>
      </c>
      <c r="BG226" s="182" t="str">
        <f>IF(LinkRpt!K$4=LinkRpt!K$2,VLOOKUP(LinkRpt!$A222,Rpt,LinkRpt!K$2+1),"")</f>
        <v/>
      </c>
      <c r="BH226" s="182" t="str">
        <f>IF(LinkRpt!L$4=LinkRpt!L$2,VLOOKUP(LinkRpt!$A222,Rpt,LinkRpt!L$2+1),"")</f>
        <v/>
      </c>
      <c r="BI226" s="182" t="str">
        <f>IF(LinkRpt!M$4=LinkRpt!M$2,VLOOKUP(LinkRpt!$A222,Rpt,LinkRpt!M$2+1),"")</f>
        <v/>
      </c>
      <c r="BJ226" s="182" t="str">
        <f>IF(LinkRpt!N$4=LinkRpt!N$2,VLOOKUP(LinkRpt!$A222,Rpt,LinkRpt!N$2+1),"")</f>
        <v/>
      </c>
      <c r="BK226" s="182" t="str">
        <f>IF(LinkRpt!O$4=LinkRpt!O$2,VLOOKUP(LinkRpt!$A222,Rpt,LinkRpt!O$2+1),"")</f>
        <v/>
      </c>
      <c r="BL226" s="182" t="str">
        <f>IF(LinkRpt!P$4=LinkRpt!P$2,VLOOKUP(LinkRpt!$A222,Rpt,LinkRpt!P$2+1),"")</f>
        <v/>
      </c>
      <c r="BM226" s="182" t="str">
        <f>IF(LinkRpt!Q$4=LinkRpt!Q$2,VLOOKUP(LinkRpt!$A222,Rpt,LinkRpt!Q$2+1),"")</f>
        <v/>
      </c>
      <c r="BN226" s="182" t="str">
        <f>IF(LinkRpt!R$4=LinkRpt!R$2,VLOOKUP(LinkRpt!$A222,Rpt,LinkRpt!R$2+1),"")</f>
        <v/>
      </c>
      <c r="BO226" s="182" t="str">
        <f>IF(LinkRpt!S$4=LinkRpt!S$2,VLOOKUP(LinkRpt!$A222,Rpt,LinkRpt!S$2+1),"")</f>
        <v/>
      </c>
      <c r="BP226" s="182" t="str">
        <f>IF(LinkRpt!T$4=LinkRpt!T$2,VLOOKUP(LinkRpt!$A222,Rpt,LinkRpt!T$2+1),"")</f>
        <v/>
      </c>
      <c r="BQ226" s="182" t="str">
        <f>IF(LinkRpt!U$4=LinkRpt!U$2,VLOOKUP(LinkRpt!$A222,Rpt,LinkRpt!U$2+1),"")</f>
        <v/>
      </c>
      <c r="BR226" s="182" t="str">
        <f>IF(LinkRpt!V$4=LinkRpt!V$2,VLOOKUP(LinkRpt!$A222,Rpt,LinkRpt!V$2+1),"")</f>
        <v/>
      </c>
      <c r="BS226" s="182" t="str">
        <f>IF(LinkRpt!W$4=LinkRpt!W$2,VLOOKUP(LinkRpt!$A222,Rpt,LinkRpt!W$2+1),"")</f>
        <v/>
      </c>
      <c r="BT226" s="182" t="str">
        <f>IF(LinkRpt!X$4=LinkRpt!X$2,VLOOKUP(LinkRpt!$A222,Rpt,LinkRpt!X$2+1),"")</f>
        <v/>
      </c>
      <c r="BU226" s="182" t="str">
        <f>IF(LinkRpt!Y$4=LinkRpt!Y$2,VLOOKUP(LinkRpt!$A222,Rpt,LinkRpt!Y$2+1),"")</f>
        <v/>
      </c>
      <c r="BV226" s="182" t="str">
        <f>IF(LinkRpt!Z$4=LinkRpt!Z$2,VLOOKUP(LinkRpt!$A222,Rpt,LinkRpt!Z$2+1),"")</f>
        <v/>
      </c>
      <c r="BW226" s="182" t="str">
        <f>IF(LinkRpt!AA$4=LinkRpt!AA$2,VLOOKUP(LinkRpt!$A222,Rpt,LinkRpt!AA$2+1),"")</f>
        <v/>
      </c>
      <c r="BX226" s="182" t="str">
        <f>IF(LinkRpt!AB$4=LinkRpt!AB$2,VLOOKUP(LinkRpt!$A222,Rpt,LinkRpt!AB$2+1),"")</f>
        <v/>
      </c>
      <c r="BY226" s="182" t="str">
        <f>IF(LinkRpt!AC$4=LinkRpt!AC$2,VLOOKUP(LinkRpt!$A222,Rpt,LinkRpt!AC$2+1),"")</f>
        <v/>
      </c>
      <c r="BZ226" s="182" t="str">
        <f>IF(LinkRpt!AD$4=LinkRpt!AD$2,VLOOKUP(LinkRpt!$A222,Rpt,LinkRpt!AD$2+1),"")</f>
        <v/>
      </c>
      <c r="CA226" s="182" t="str">
        <f>IF(LinkRpt!AE$4=LinkRpt!AE$2,VLOOKUP(LinkRpt!$A222,Rpt,LinkRpt!AE$2+1),"")</f>
        <v/>
      </c>
      <c r="CB226" s="182">
        <f t="shared" si="32"/>
        <v>29200</v>
      </c>
      <c r="CC226" s="15">
        <v>1500</v>
      </c>
      <c r="CD226" s="16">
        <v>1500</v>
      </c>
      <c r="CE226" s="15">
        <v>1000</v>
      </c>
      <c r="CF226" s="16">
        <v>1000</v>
      </c>
      <c r="CG226" s="15">
        <v>5000</v>
      </c>
      <c r="CH226" s="16">
        <v>5000</v>
      </c>
      <c r="CI226" s="15">
        <v>8000</v>
      </c>
      <c r="CJ226" s="16"/>
      <c r="CK226" s="15"/>
      <c r="CL226" s="16"/>
      <c r="CM226" s="18">
        <v>4340</v>
      </c>
      <c r="CN226" s="16">
        <v>0</v>
      </c>
      <c r="CO226" s="18">
        <v>4340</v>
      </c>
      <c r="CP226" s="16"/>
      <c r="CQ226" s="18">
        <v>4340</v>
      </c>
      <c r="CR226" s="16"/>
      <c r="CS226" s="18">
        <v>4340</v>
      </c>
      <c r="CT226" s="16">
        <v>4620</v>
      </c>
      <c r="CU226" s="18">
        <v>4340</v>
      </c>
      <c r="CV226" s="16">
        <v>4620</v>
      </c>
      <c r="CW226" s="18">
        <v>4340</v>
      </c>
      <c r="CX226" s="16">
        <v>4620</v>
      </c>
      <c r="CY226" s="18">
        <v>4340</v>
      </c>
      <c r="CZ226" s="16">
        <v>3500</v>
      </c>
      <c r="DA226" s="18">
        <v>4340</v>
      </c>
      <c r="DB226" s="16"/>
      <c r="DC226" s="18">
        <v>4340</v>
      </c>
      <c r="DD226" s="16">
        <v>4340</v>
      </c>
      <c r="DE226" s="85"/>
      <c r="DF226" s="16"/>
      <c r="DG226" s="85"/>
      <c r="DH226" s="16"/>
      <c r="DI226" s="85"/>
      <c r="DJ226" s="16"/>
      <c r="DK226" s="82"/>
      <c r="DL226" s="85"/>
      <c r="DM226" s="16"/>
      <c r="DN226" s="85"/>
      <c r="DO226" s="16"/>
      <c r="DP226" s="85"/>
      <c r="DQ226" s="16"/>
      <c r="DR226" s="85"/>
      <c r="DS226" s="16"/>
      <c r="DT226" s="85"/>
      <c r="DU226" s="16"/>
      <c r="DV226" s="85"/>
      <c r="DW226" s="16"/>
      <c r="DX226" s="85"/>
      <c r="DY226" s="16"/>
      <c r="DZ226" s="85"/>
      <c r="EA226" s="16"/>
      <c r="EB226" s="85"/>
      <c r="EC226" s="16"/>
      <c r="ED226" s="85"/>
      <c r="EE226" s="16"/>
      <c r="EF226" s="85"/>
      <c r="EG226" s="16"/>
      <c r="EH226" s="17"/>
      <c r="EI226" s="16"/>
      <c r="EJ226" s="19"/>
      <c r="EK226" s="17"/>
      <c r="EL226" s="16"/>
      <c r="EM226" s="17"/>
      <c r="EN226" s="16"/>
      <c r="EO226" s="17"/>
      <c r="EP226" s="16"/>
      <c r="EQ226" s="17"/>
      <c r="ER226" s="16"/>
      <c r="ES226" s="17"/>
      <c r="ET226" s="16"/>
      <c r="EU226" s="17"/>
      <c r="EV226" s="16"/>
      <c r="EW226" s="15"/>
      <c r="EX226" s="16"/>
      <c r="EY226" s="15"/>
      <c r="EZ226" s="16"/>
      <c r="FA226" s="15"/>
      <c r="FB226" s="16"/>
      <c r="FC226" s="15"/>
      <c r="FD226" s="16"/>
      <c r="FE226" s="15"/>
      <c r="FF226" s="16"/>
      <c r="FG226" s="15"/>
      <c r="FH226" s="16"/>
      <c r="FI226" s="20">
        <f t="shared" si="28"/>
        <v>54560</v>
      </c>
      <c r="FJ226" s="20">
        <f t="shared" si="29"/>
        <v>29200</v>
      </c>
      <c r="FK226" s="21">
        <f t="shared" si="30"/>
        <v>25360</v>
      </c>
      <c r="FL226" s="1" t="str">
        <f t="shared" si="33"/>
        <v/>
      </c>
    </row>
    <row r="227" spans="1:168" ht="25.5" customHeight="1">
      <c r="A227" s="239">
        <v>2200219</v>
      </c>
      <c r="B227" s="35" t="s">
        <v>324</v>
      </c>
      <c r="C227" s="239" t="s">
        <v>325</v>
      </c>
      <c r="D227" s="9" t="s">
        <v>1414</v>
      </c>
      <c r="E227" s="9" t="s">
        <v>1412</v>
      </c>
      <c r="F227" s="10" t="s">
        <v>326</v>
      </c>
      <c r="G227" s="144"/>
      <c r="H227" s="13" t="s">
        <v>1558</v>
      </c>
      <c r="I227" s="318"/>
      <c r="J227" s="160"/>
      <c r="K227" s="12">
        <v>4600</v>
      </c>
      <c r="L227" s="23" t="s">
        <v>1564</v>
      </c>
      <c r="M227" s="246">
        <f t="shared" si="26"/>
        <v>44480</v>
      </c>
      <c r="N227" s="14">
        <f t="shared" si="31"/>
        <v>3220</v>
      </c>
      <c r="O227" s="15">
        <v>1500</v>
      </c>
      <c r="P227" s="15">
        <v>1000</v>
      </c>
      <c r="Q227" s="15">
        <v>5000</v>
      </c>
      <c r="R227" s="15">
        <v>8000</v>
      </c>
      <c r="S227" s="182"/>
      <c r="T227" s="16">
        <v>1500</v>
      </c>
      <c r="U227" s="16">
        <v>1000</v>
      </c>
      <c r="V227" s="16">
        <v>5000</v>
      </c>
      <c r="W227" s="16">
        <v>0</v>
      </c>
      <c r="X227" s="182"/>
      <c r="Y227" s="16">
        <f>IF(($CB227-SUM($T227:X227))&gt;=$K227*0.7,$K227*0.7,($CB227-SUM($T227:X227)))</f>
        <v>3220</v>
      </c>
      <c r="Z227" s="16">
        <f>IF(($CB227-SUM($T227:Y227))&gt;=$K227*0.7,$K227*0.7,($CB227-SUM($T227:Y227)))</f>
        <v>3220</v>
      </c>
      <c r="AA227" s="16">
        <f>IF(($CB227-SUM($T227:Z227))&gt;=$K227*0.7,$K227*0.7,($CB227-SUM($T227:Z227)))</f>
        <v>3220</v>
      </c>
      <c r="AB227" s="16">
        <f>IF(($CB227-SUM($T227:AA227))&gt;=$K227*0.7,$K227*0.7,($CB227-SUM($T227:AA227)))</f>
        <v>3220</v>
      </c>
      <c r="AC227" s="16">
        <f>IF(($CB227-SUM($T227:AB227))&gt;=$K227*0.7,$K227*0.7,($CB227-SUM($T227:AB227)))</f>
        <v>3220</v>
      </c>
      <c r="AD227" s="16">
        <f>IF(($CB227-SUM($T227:AC227))&gt;=$K227*0.7,$K227*0.7,($CB227-SUM($T227:AC227)))</f>
        <v>3220</v>
      </c>
      <c r="AE227" s="16">
        <f>IF(($CB227-SUM($T227:AD227))&gt;=$K227*0.7,$K227*0.7,($CB227-SUM($T227:AD227)))</f>
        <v>3220</v>
      </c>
      <c r="AF227" s="16">
        <f>IF(($CB227-SUM($T227:AE227))&gt;=$K227*0.7,$K227*0.7,($CB227-SUM($T227:AE227)))</f>
        <v>3220</v>
      </c>
      <c r="AG227" s="16">
        <f>IF(($CB227-SUM($T227:AF227))&gt;=$K227*0.7,$K227*0.7,($CB227-SUM($T227:AF227)))</f>
        <v>3220</v>
      </c>
      <c r="AH227" s="16">
        <f>IF(($CB227-SUM($T227:AG227))&gt;=$K227*0.7,$K227*0.7,($CB227-SUM($T227:AG227)))</f>
        <v>3220</v>
      </c>
      <c r="AI227" s="16">
        <f>IF(($CB227-SUM($T227:AH227))&gt;=$K227*0.7,$K227*0.7,($CB227-SUM($T227:AH227)))</f>
        <v>1560</v>
      </c>
      <c r="AJ227" s="16">
        <f>IF(($CB227-SUM($T227:AI227))&gt;=$K227*0.7,$K227*0.7,($CB227-SUM($T227:AI227)))</f>
        <v>0</v>
      </c>
      <c r="AK227" s="16">
        <f>IF(($CB227-SUM($T227:AJ227))&gt;=$K227*0.7,$K227*0.7,($CB227-SUM($T227:AJ227)))</f>
        <v>0</v>
      </c>
      <c r="AL227" s="16">
        <f>IF(($CB227-SUM($T227:AK227))&gt;=$K227*0.7,$K227*0.7,($CB227-SUM($T227:AK227)))</f>
        <v>0</v>
      </c>
      <c r="AM227" s="16">
        <f>IF(($CB227-SUM($T227:AL227))&gt;=$K227*0.7,$K227*0.7,($CB227-SUM($T227:AL227)))</f>
        <v>0</v>
      </c>
      <c r="AN227" s="16">
        <f>IF(($CB227-SUM($T227:AM227))&gt;=$K227*0.7,$K227*0.7,($CB227-SUM($T227:AM227)))</f>
        <v>0</v>
      </c>
      <c r="AO227" s="16">
        <f>IF(($CB227-SUM($T227:AN227))&gt;=$K227*0.7,$K227*0.7,($CB227-SUM($T227:AN227)))</f>
        <v>0</v>
      </c>
      <c r="AP227" s="16">
        <f>IF(($CB227-SUM($T227:AO227))&gt;=$K227*0.7,$K227*0.7,($CB227-SUM($T227:AO227)))</f>
        <v>0</v>
      </c>
      <c r="AQ227" s="16">
        <f>IF(($CB227-SUM($T227:AP227))&gt;=$K227*0.7,$K227*0.7,($CB227-SUM($T227:AP227)))</f>
        <v>0</v>
      </c>
      <c r="AR227" s="16">
        <f>IF(($CB227-SUM($T227:AQ227))&gt;=$K227*0.7,$K227*0.7,($CB227-SUM($T227:AQ227)))</f>
        <v>0</v>
      </c>
      <c r="AS227" s="16">
        <f>IF(($CB227-SUM($T227:AR227))&gt;=$K227*0.7,$K227*0.7,($CB227-SUM($T227:AR227)))</f>
        <v>0</v>
      </c>
      <c r="AT227" s="16">
        <f>IF(($CB227-SUM($T227:AS227))&gt;=$K227*0.7,$K227*0.7,($CB227-SUM($T227:AS227)))</f>
        <v>0</v>
      </c>
      <c r="AU227" s="16">
        <f>IF(($CB227-SUM($T227:AT227))&gt;=$K227*0.7,$K227*0.7,($CB227-SUM($T227:AT227)))</f>
        <v>0</v>
      </c>
      <c r="AV227" s="16">
        <f>IF(($CB227-SUM($T227:AU227))&gt;=$K227*0.7,$K227*0.7,($CB227-SUM($T227:AU227)))</f>
        <v>0</v>
      </c>
      <c r="AW227" s="182">
        <f t="shared" si="27"/>
        <v>41260</v>
      </c>
      <c r="AX227" s="182">
        <f>IF(LinkRpt!B$4=LinkRpt!B$2,VLOOKUP(LinkRpt!$A223,Rpt,LinkRpt!B$2+1),"")</f>
        <v>41260</v>
      </c>
      <c r="AY227" s="182">
        <f>IF(LinkRpt!C$4=LinkRpt!C$2,VLOOKUP(LinkRpt!$A223,Rpt,LinkRpt!C$2+1),"")</f>
        <v>0</v>
      </c>
      <c r="AZ227" s="182">
        <f>IF(LinkRpt!D$4=LinkRpt!D$2,VLOOKUP(LinkRpt!$A223,Rpt,LinkRpt!D$2+1),"")</f>
        <v>0</v>
      </c>
      <c r="BA227" s="182" t="str">
        <f>IF(LinkRpt!E$4=LinkRpt!E$2,VLOOKUP(LinkRpt!$A223,Rpt,LinkRpt!E$2+1),"")</f>
        <v/>
      </c>
      <c r="BB227" s="182">
        <f>IF(LinkRpt!F$4=LinkRpt!F$2,VLOOKUP(LinkRpt!$A223,Rpt,LinkRpt!F$2+1),"")</f>
        <v>0</v>
      </c>
      <c r="BC227" s="182">
        <f>IF(LinkRpt!G$4=LinkRpt!G$2,VLOOKUP(LinkRpt!$A223,Rpt,LinkRpt!G$2+1),"")</f>
        <v>0</v>
      </c>
      <c r="BD227" s="182">
        <f>IF(LinkRpt!H$4=LinkRpt!H$2,VLOOKUP(LinkRpt!$A223,Rpt,LinkRpt!H$2+1),"")</f>
        <v>0</v>
      </c>
      <c r="BE227" s="182" t="str">
        <f>IF(LinkRpt!I$4=LinkRpt!I$2,VLOOKUP(LinkRpt!$A223,Rpt,LinkRpt!I$2+1),"")</f>
        <v/>
      </c>
      <c r="BF227" s="182" t="str">
        <f>IF(LinkRpt!J$4=LinkRpt!J$2,VLOOKUP(LinkRpt!$A223,Rpt,LinkRpt!J$2+1),"")</f>
        <v/>
      </c>
      <c r="BG227" s="182" t="str">
        <f>IF(LinkRpt!K$4=LinkRpt!K$2,VLOOKUP(LinkRpt!$A223,Rpt,LinkRpt!K$2+1),"")</f>
        <v/>
      </c>
      <c r="BH227" s="182" t="str">
        <f>IF(LinkRpt!L$4=LinkRpt!L$2,VLOOKUP(LinkRpt!$A223,Rpt,LinkRpt!L$2+1),"")</f>
        <v/>
      </c>
      <c r="BI227" s="182" t="str">
        <f>IF(LinkRpt!M$4=LinkRpt!M$2,VLOOKUP(LinkRpt!$A223,Rpt,LinkRpt!M$2+1),"")</f>
        <v/>
      </c>
      <c r="BJ227" s="182" t="str">
        <f>IF(LinkRpt!N$4=LinkRpt!N$2,VLOOKUP(LinkRpt!$A223,Rpt,LinkRpt!N$2+1),"")</f>
        <v/>
      </c>
      <c r="BK227" s="182" t="str">
        <f>IF(LinkRpt!O$4=LinkRpt!O$2,VLOOKUP(LinkRpt!$A223,Rpt,LinkRpt!O$2+1),"")</f>
        <v/>
      </c>
      <c r="BL227" s="182" t="str">
        <f>IF(LinkRpt!P$4=LinkRpt!P$2,VLOOKUP(LinkRpt!$A223,Rpt,LinkRpt!P$2+1),"")</f>
        <v/>
      </c>
      <c r="BM227" s="182" t="str">
        <f>IF(LinkRpt!Q$4=LinkRpt!Q$2,VLOOKUP(LinkRpt!$A223,Rpt,LinkRpt!Q$2+1),"")</f>
        <v/>
      </c>
      <c r="BN227" s="182" t="str">
        <f>IF(LinkRpt!R$4=LinkRpt!R$2,VLOOKUP(LinkRpt!$A223,Rpt,LinkRpt!R$2+1),"")</f>
        <v/>
      </c>
      <c r="BO227" s="182" t="str">
        <f>IF(LinkRpt!S$4=LinkRpt!S$2,VLOOKUP(LinkRpt!$A223,Rpt,LinkRpt!S$2+1),"")</f>
        <v/>
      </c>
      <c r="BP227" s="182" t="str">
        <f>IF(LinkRpt!T$4=LinkRpt!T$2,VLOOKUP(LinkRpt!$A223,Rpt,LinkRpt!T$2+1),"")</f>
        <v/>
      </c>
      <c r="BQ227" s="182" t="str">
        <f>IF(LinkRpt!U$4=LinkRpt!U$2,VLOOKUP(LinkRpt!$A223,Rpt,LinkRpt!U$2+1),"")</f>
        <v/>
      </c>
      <c r="BR227" s="182" t="str">
        <f>IF(LinkRpt!V$4=LinkRpt!V$2,VLOOKUP(LinkRpt!$A223,Rpt,LinkRpt!V$2+1),"")</f>
        <v/>
      </c>
      <c r="BS227" s="182" t="str">
        <f>IF(LinkRpt!W$4=LinkRpt!W$2,VLOOKUP(LinkRpt!$A223,Rpt,LinkRpt!W$2+1),"")</f>
        <v/>
      </c>
      <c r="BT227" s="182" t="str">
        <f>IF(LinkRpt!X$4=LinkRpt!X$2,VLOOKUP(LinkRpt!$A223,Rpt,LinkRpt!X$2+1),"")</f>
        <v/>
      </c>
      <c r="BU227" s="182" t="str">
        <f>IF(LinkRpt!Y$4=LinkRpt!Y$2,VLOOKUP(LinkRpt!$A223,Rpt,LinkRpt!Y$2+1),"")</f>
        <v/>
      </c>
      <c r="BV227" s="182" t="str">
        <f>IF(LinkRpt!Z$4=LinkRpt!Z$2,VLOOKUP(LinkRpt!$A223,Rpt,LinkRpt!Z$2+1),"")</f>
        <v/>
      </c>
      <c r="BW227" s="182" t="str">
        <f>IF(LinkRpt!AA$4=LinkRpt!AA$2,VLOOKUP(LinkRpt!$A223,Rpt,LinkRpt!AA$2+1),"")</f>
        <v/>
      </c>
      <c r="BX227" s="182" t="str">
        <f>IF(LinkRpt!AB$4=LinkRpt!AB$2,VLOOKUP(LinkRpt!$A223,Rpt,LinkRpt!AB$2+1),"")</f>
        <v/>
      </c>
      <c r="BY227" s="182" t="str">
        <f>IF(LinkRpt!AC$4=LinkRpt!AC$2,VLOOKUP(LinkRpt!$A223,Rpt,LinkRpt!AC$2+1),"")</f>
        <v/>
      </c>
      <c r="BZ227" s="182" t="str">
        <f>IF(LinkRpt!AD$4=LinkRpt!AD$2,VLOOKUP(LinkRpt!$A223,Rpt,LinkRpt!AD$2+1),"")</f>
        <v/>
      </c>
      <c r="CA227" s="182" t="str">
        <f>IF(LinkRpt!AE$4=LinkRpt!AE$2,VLOOKUP(LinkRpt!$A223,Rpt,LinkRpt!AE$2+1),"")</f>
        <v/>
      </c>
      <c r="CB227" s="182">
        <f t="shared" si="32"/>
        <v>41260</v>
      </c>
      <c r="CC227" s="15">
        <v>1500</v>
      </c>
      <c r="CD227" s="16">
        <v>1500</v>
      </c>
      <c r="CE227" s="15">
        <v>1000</v>
      </c>
      <c r="CF227" s="16">
        <v>1000</v>
      </c>
      <c r="CG227" s="15">
        <v>5000</v>
      </c>
      <c r="CH227" s="16">
        <v>5000</v>
      </c>
      <c r="CI227" s="15">
        <v>8000</v>
      </c>
      <c r="CJ227" s="16">
        <v>0</v>
      </c>
      <c r="CK227" s="17"/>
      <c r="CL227" s="16"/>
      <c r="CM227" s="15"/>
      <c r="CN227" s="16"/>
      <c r="CO227" s="18">
        <v>3220</v>
      </c>
      <c r="CP227" s="16">
        <v>0</v>
      </c>
      <c r="CQ227" s="18">
        <v>3220</v>
      </c>
      <c r="CR227" s="16">
        <v>6440</v>
      </c>
      <c r="CS227" s="18">
        <v>3220</v>
      </c>
      <c r="CT227" s="16">
        <v>0</v>
      </c>
      <c r="CU227" s="18">
        <v>3220</v>
      </c>
      <c r="CV227" s="16">
        <v>14440</v>
      </c>
      <c r="CW227" s="18">
        <v>3220</v>
      </c>
      <c r="CX227" s="16"/>
      <c r="CY227" s="18">
        <v>3220</v>
      </c>
      <c r="CZ227" s="16"/>
      <c r="DA227" s="18">
        <v>3220</v>
      </c>
      <c r="DB227" s="16"/>
      <c r="DC227" s="18">
        <v>3220</v>
      </c>
      <c r="DD227" s="16"/>
      <c r="DE227" s="18">
        <v>3220</v>
      </c>
      <c r="DF227" s="16">
        <v>12880</v>
      </c>
      <c r="DG227" s="17"/>
      <c r="DH227" s="16"/>
      <c r="DI227" s="17"/>
      <c r="DJ227" s="16"/>
      <c r="DK227" s="82"/>
      <c r="DL227" s="85"/>
      <c r="DM227" s="16"/>
      <c r="DN227" s="85"/>
      <c r="DO227" s="16"/>
      <c r="DP227" s="85"/>
      <c r="DQ227" s="16"/>
      <c r="DR227" s="85"/>
      <c r="DS227" s="16"/>
      <c r="DT227" s="85"/>
      <c r="DU227" s="16"/>
      <c r="DV227" s="85"/>
      <c r="DW227" s="16"/>
      <c r="DX227" s="85"/>
      <c r="DY227" s="16"/>
      <c r="DZ227" s="85"/>
      <c r="EA227" s="16"/>
      <c r="EB227" s="85"/>
      <c r="EC227" s="16"/>
      <c r="ED227" s="85"/>
      <c r="EE227" s="16"/>
      <c r="EF227" s="85"/>
      <c r="EG227" s="16"/>
      <c r="EH227" s="17"/>
      <c r="EI227" s="16"/>
      <c r="EJ227" s="19"/>
      <c r="EK227" s="17"/>
      <c r="EL227" s="16"/>
      <c r="EM227" s="17"/>
      <c r="EN227" s="16"/>
      <c r="EO227" s="17"/>
      <c r="EP227" s="16"/>
      <c r="EQ227" s="17"/>
      <c r="ER227" s="16"/>
      <c r="ES227" s="17"/>
      <c r="ET227" s="16"/>
      <c r="EU227" s="17"/>
      <c r="EV227" s="16"/>
      <c r="EW227" s="15"/>
      <c r="EX227" s="16"/>
      <c r="EY227" s="15"/>
      <c r="EZ227" s="16"/>
      <c r="FA227" s="15"/>
      <c r="FB227" s="16"/>
      <c r="FC227" s="15"/>
      <c r="FD227" s="16"/>
      <c r="FE227" s="15"/>
      <c r="FF227" s="16"/>
      <c r="FG227" s="15"/>
      <c r="FH227" s="16"/>
      <c r="FI227" s="20">
        <f t="shared" si="28"/>
        <v>44480</v>
      </c>
      <c r="FJ227" s="20">
        <f t="shared" si="29"/>
        <v>41260</v>
      </c>
      <c r="FK227" s="21">
        <f t="shared" si="30"/>
        <v>3220</v>
      </c>
      <c r="FL227" s="1" t="str">
        <f t="shared" si="33"/>
        <v/>
      </c>
    </row>
    <row r="228" spans="1:168" ht="25.5" customHeight="1">
      <c r="A228" s="239">
        <v>2200220</v>
      </c>
      <c r="B228" s="42" t="s">
        <v>327</v>
      </c>
      <c r="C228" s="239" t="s">
        <v>328</v>
      </c>
      <c r="D228" s="9" t="s">
        <v>1414</v>
      </c>
      <c r="E228" s="9" t="s">
        <v>1412</v>
      </c>
      <c r="F228" s="10" t="s">
        <v>329</v>
      </c>
      <c r="G228" s="143" t="s">
        <v>18</v>
      </c>
      <c r="H228" s="24" t="s">
        <v>1417</v>
      </c>
      <c r="I228" s="318"/>
      <c r="J228" s="24"/>
      <c r="K228" s="12">
        <v>6200</v>
      </c>
      <c r="L228" s="24" t="s">
        <v>1564</v>
      </c>
      <c r="M228" s="246">
        <f t="shared" si="26"/>
        <v>54560</v>
      </c>
      <c r="N228" s="14">
        <f t="shared" si="31"/>
        <v>4340</v>
      </c>
      <c r="O228" s="15">
        <v>1500</v>
      </c>
      <c r="P228" s="15">
        <v>1000</v>
      </c>
      <c r="Q228" s="15">
        <v>5000</v>
      </c>
      <c r="R228" s="15">
        <v>8000</v>
      </c>
      <c r="S228" s="182"/>
      <c r="T228" s="16">
        <v>1500</v>
      </c>
      <c r="U228" s="16">
        <v>1000</v>
      </c>
      <c r="V228" s="16">
        <v>5000</v>
      </c>
      <c r="W228" s="16">
        <f>0+0</f>
        <v>0</v>
      </c>
      <c r="X228" s="182"/>
      <c r="Y228" s="16">
        <f>IF(($CB228-SUM($T228:X228))&gt;=$K228*0.7,$K228*0.7,($CB228-SUM($T228:X228)))</f>
        <v>4340</v>
      </c>
      <c r="Z228" s="16">
        <f>IF(($CB228-SUM($T228:Y228))&gt;=$K228*0.7,$K228*0.7,($CB228-SUM($T228:Y228)))</f>
        <v>4340</v>
      </c>
      <c r="AA228" s="16">
        <f>IF(($CB228-SUM($T228:Z228))&gt;=$K228*0.7,$K228*0.7,($CB228-SUM($T228:Z228)))</f>
        <v>4340</v>
      </c>
      <c r="AB228" s="16">
        <f>IF(($CB228-SUM($T228:AA228))&gt;=$K228*0.7,$K228*0.7,($CB228-SUM($T228:AA228)))</f>
        <v>4340</v>
      </c>
      <c r="AC228" s="16">
        <f>IF(($CB228-SUM($T228:AB228))&gt;=$K228*0.7,$K228*0.7,($CB228-SUM($T228:AB228)))</f>
        <v>4340</v>
      </c>
      <c r="AD228" s="16">
        <f>IF(($CB228-SUM($T228:AC228))&gt;=$K228*0.7,$K228*0.7,($CB228-SUM($T228:AC228)))</f>
        <v>4340</v>
      </c>
      <c r="AE228" s="16">
        <f>IF(($CB228-SUM($T228:AD228))&gt;=$K228*0.7,$K228*0.7,($CB228-SUM($T228:AD228)))</f>
        <v>4340</v>
      </c>
      <c r="AF228" s="16">
        <f>IF(($CB228-SUM($T228:AE228))&gt;=$K228*0.7,$K228*0.7,($CB228-SUM($T228:AE228)))</f>
        <v>4340</v>
      </c>
      <c r="AG228" s="16">
        <f>IF(($CB228-SUM($T228:AF228))&gt;=$K228*0.7,$K228*0.7,($CB228-SUM($T228:AF228)))</f>
        <v>4340</v>
      </c>
      <c r="AH228" s="16">
        <f>IF(($CB228-SUM($T228:AG228))&gt;=$K228*0.7,$K228*0.7,($CB228-SUM($T228:AG228)))</f>
        <v>3660</v>
      </c>
      <c r="AI228" s="16">
        <f>IF(($CB228-SUM($T228:AH228))&gt;=$K228*0.7,$K228*0.7,($CB228-SUM($T228:AH228)))</f>
        <v>0</v>
      </c>
      <c r="AJ228" s="16">
        <f>IF(($CB228-SUM($T228:AI228))&gt;=$K228*0.7,$K228*0.7,($CB228-SUM($T228:AI228)))</f>
        <v>0</v>
      </c>
      <c r="AK228" s="16">
        <f>IF(($CB228-SUM($T228:AJ228))&gt;=$K228*0.7,$K228*0.7,($CB228-SUM($T228:AJ228)))</f>
        <v>0</v>
      </c>
      <c r="AL228" s="16">
        <f>IF(($CB228-SUM($T228:AK228))&gt;=$K228*0.7,$K228*0.7,($CB228-SUM($T228:AK228)))</f>
        <v>0</v>
      </c>
      <c r="AM228" s="16">
        <f>IF(($CB228-SUM($T228:AL228))&gt;=$K228*0.7,$K228*0.7,($CB228-SUM($T228:AL228)))</f>
        <v>0</v>
      </c>
      <c r="AN228" s="16">
        <f>IF(($CB228-SUM($T228:AM228))&gt;=$K228*0.7,$K228*0.7,($CB228-SUM($T228:AM228)))</f>
        <v>0</v>
      </c>
      <c r="AO228" s="16">
        <f>IF(($CB228-SUM($T228:AN228))&gt;=$K228*0.7,$K228*0.7,($CB228-SUM($T228:AN228)))</f>
        <v>0</v>
      </c>
      <c r="AP228" s="16">
        <f>IF(($CB228-SUM($T228:AO228))&gt;=$K228*0.7,$K228*0.7,($CB228-SUM($T228:AO228)))</f>
        <v>0</v>
      </c>
      <c r="AQ228" s="16">
        <f>IF(($CB228-SUM($T228:AP228))&gt;=$K228*0.7,$K228*0.7,($CB228-SUM($T228:AP228)))</f>
        <v>0</v>
      </c>
      <c r="AR228" s="16">
        <f>IF(($CB228-SUM($T228:AQ228))&gt;=$K228*0.7,$K228*0.7,($CB228-SUM($T228:AQ228)))</f>
        <v>0</v>
      </c>
      <c r="AS228" s="16">
        <f>IF(($CB228-SUM($T228:AR228))&gt;=$K228*0.7,$K228*0.7,($CB228-SUM($T228:AR228)))</f>
        <v>0</v>
      </c>
      <c r="AT228" s="16">
        <f>IF(($CB228-SUM($T228:AS228))&gt;=$K228*0.7,$K228*0.7,($CB228-SUM($T228:AS228)))</f>
        <v>0</v>
      </c>
      <c r="AU228" s="16">
        <f>IF(($CB228-SUM($T228:AT228))&gt;=$K228*0.7,$K228*0.7,($CB228-SUM($T228:AT228)))</f>
        <v>0</v>
      </c>
      <c r="AV228" s="16">
        <f>IF(($CB228-SUM($T228:AU228))&gt;=$K228*0.7,$K228*0.7,($CB228-SUM($T228:AU228)))</f>
        <v>0</v>
      </c>
      <c r="AW228" s="182">
        <f t="shared" si="27"/>
        <v>50220</v>
      </c>
      <c r="AX228" s="182">
        <f>IF(LinkRpt!B$4=LinkRpt!B$2,VLOOKUP(LinkRpt!$A224,Rpt,LinkRpt!B$2+1),"")</f>
        <v>50220</v>
      </c>
      <c r="AY228" s="182">
        <f>IF(LinkRpt!C$4=LinkRpt!C$2,VLOOKUP(LinkRpt!$A224,Rpt,LinkRpt!C$2+1),"")</f>
        <v>0</v>
      </c>
      <c r="AZ228" s="182">
        <f>IF(LinkRpt!D$4=LinkRpt!D$2,VLOOKUP(LinkRpt!$A224,Rpt,LinkRpt!D$2+1),"")</f>
        <v>0</v>
      </c>
      <c r="BA228" s="182" t="str">
        <f>IF(LinkRpt!E$4=LinkRpt!E$2,VLOOKUP(LinkRpt!$A224,Rpt,LinkRpt!E$2+1),"")</f>
        <v/>
      </c>
      <c r="BB228" s="182">
        <f>IF(LinkRpt!F$4=LinkRpt!F$2,VLOOKUP(LinkRpt!$A224,Rpt,LinkRpt!F$2+1),"")</f>
        <v>0</v>
      </c>
      <c r="BC228" s="182">
        <f>IF(LinkRpt!G$4=LinkRpt!G$2,VLOOKUP(LinkRpt!$A224,Rpt,LinkRpt!G$2+1),"")</f>
        <v>0</v>
      </c>
      <c r="BD228" s="182">
        <f>IF(LinkRpt!H$4=LinkRpt!H$2,VLOOKUP(LinkRpt!$A224,Rpt,LinkRpt!H$2+1),"")</f>
        <v>0</v>
      </c>
      <c r="BE228" s="182" t="str">
        <f>IF(LinkRpt!I$4=LinkRpt!I$2,VLOOKUP(LinkRpt!$A224,Rpt,LinkRpt!I$2+1),"")</f>
        <v/>
      </c>
      <c r="BF228" s="182" t="str">
        <f>IF(LinkRpt!J$4=LinkRpt!J$2,VLOOKUP(LinkRpt!$A224,Rpt,LinkRpt!J$2+1),"")</f>
        <v/>
      </c>
      <c r="BG228" s="182" t="str">
        <f>IF(LinkRpt!K$4=LinkRpt!K$2,VLOOKUP(LinkRpt!$A224,Rpt,LinkRpt!K$2+1),"")</f>
        <v/>
      </c>
      <c r="BH228" s="182" t="str">
        <f>IF(LinkRpt!L$4=LinkRpt!L$2,VLOOKUP(LinkRpt!$A224,Rpt,LinkRpt!L$2+1),"")</f>
        <v/>
      </c>
      <c r="BI228" s="182" t="str">
        <f>IF(LinkRpt!M$4=LinkRpt!M$2,VLOOKUP(LinkRpt!$A224,Rpt,LinkRpt!M$2+1),"")</f>
        <v/>
      </c>
      <c r="BJ228" s="182" t="str">
        <f>IF(LinkRpt!N$4=LinkRpt!N$2,VLOOKUP(LinkRpt!$A224,Rpt,LinkRpt!N$2+1),"")</f>
        <v/>
      </c>
      <c r="BK228" s="182" t="str">
        <f>IF(LinkRpt!O$4=LinkRpt!O$2,VLOOKUP(LinkRpt!$A224,Rpt,LinkRpt!O$2+1),"")</f>
        <v/>
      </c>
      <c r="BL228" s="182" t="str">
        <f>IF(LinkRpt!P$4=LinkRpt!P$2,VLOOKUP(LinkRpt!$A224,Rpt,LinkRpt!P$2+1),"")</f>
        <v/>
      </c>
      <c r="BM228" s="182" t="str">
        <f>IF(LinkRpt!Q$4=LinkRpt!Q$2,VLOOKUP(LinkRpt!$A224,Rpt,LinkRpt!Q$2+1),"")</f>
        <v/>
      </c>
      <c r="BN228" s="182" t="str">
        <f>IF(LinkRpt!R$4=LinkRpt!R$2,VLOOKUP(LinkRpt!$A224,Rpt,LinkRpt!R$2+1),"")</f>
        <v/>
      </c>
      <c r="BO228" s="182" t="str">
        <f>IF(LinkRpt!S$4=LinkRpt!S$2,VLOOKUP(LinkRpt!$A224,Rpt,LinkRpt!S$2+1),"")</f>
        <v/>
      </c>
      <c r="BP228" s="182" t="str">
        <f>IF(LinkRpt!T$4=LinkRpt!T$2,VLOOKUP(LinkRpt!$A224,Rpt,LinkRpt!T$2+1),"")</f>
        <v/>
      </c>
      <c r="BQ228" s="182" t="str">
        <f>IF(LinkRpt!U$4=LinkRpt!U$2,VLOOKUP(LinkRpt!$A224,Rpt,LinkRpt!U$2+1),"")</f>
        <v/>
      </c>
      <c r="BR228" s="182" t="str">
        <f>IF(LinkRpt!V$4=LinkRpt!V$2,VLOOKUP(LinkRpt!$A224,Rpt,LinkRpt!V$2+1),"")</f>
        <v/>
      </c>
      <c r="BS228" s="182" t="str">
        <f>IF(LinkRpt!W$4=LinkRpt!W$2,VLOOKUP(LinkRpt!$A224,Rpt,LinkRpt!W$2+1),"")</f>
        <v/>
      </c>
      <c r="BT228" s="182" t="str">
        <f>IF(LinkRpt!X$4=LinkRpt!X$2,VLOOKUP(LinkRpt!$A224,Rpt,LinkRpt!X$2+1),"")</f>
        <v/>
      </c>
      <c r="BU228" s="182" t="str">
        <f>IF(LinkRpt!Y$4=LinkRpt!Y$2,VLOOKUP(LinkRpt!$A224,Rpt,LinkRpt!Y$2+1),"")</f>
        <v/>
      </c>
      <c r="BV228" s="182" t="str">
        <f>IF(LinkRpt!Z$4=LinkRpt!Z$2,VLOOKUP(LinkRpt!$A224,Rpt,LinkRpt!Z$2+1),"")</f>
        <v/>
      </c>
      <c r="BW228" s="182" t="str">
        <f>IF(LinkRpt!AA$4=LinkRpt!AA$2,VLOOKUP(LinkRpt!$A224,Rpt,LinkRpt!AA$2+1),"")</f>
        <v/>
      </c>
      <c r="BX228" s="182" t="str">
        <f>IF(LinkRpt!AB$4=LinkRpt!AB$2,VLOOKUP(LinkRpt!$A224,Rpt,LinkRpt!AB$2+1),"")</f>
        <v/>
      </c>
      <c r="BY228" s="182" t="str">
        <f>IF(LinkRpt!AC$4=LinkRpt!AC$2,VLOOKUP(LinkRpt!$A224,Rpt,LinkRpt!AC$2+1),"")</f>
        <v/>
      </c>
      <c r="BZ228" s="182" t="str">
        <f>IF(LinkRpt!AD$4=LinkRpt!AD$2,VLOOKUP(LinkRpt!$A224,Rpt,LinkRpt!AD$2+1),"")</f>
        <v/>
      </c>
      <c r="CA228" s="182" t="str">
        <f>IF(LinkRpt!AE$4=LinkRpt!AE$2,VLOOKUP(LinkRpt!$A224,Rpt,LinkRpt!AE$2+1),"")</f>
        <v/>
      </c>
      <c r="CB228" s="182">
        <f t="shared" si="32"/>
        <v>50220</v>
      </c>
      <c r="CC228" s="15">
        <v>1500</v>
      </c>
      <c r="CD228" s="16">
        <v>1500</v>
      </c>
      <c r="CE228" s="15">
        <v>1000</v>
      </c>
      <c r="CF228" s="16">
        <v>1000</v>
      </c>
      <c r="CG228" s="15">
        <v>5000</v>
      </c>
      <c r="CH228" s="16">
        <v>5000</v>
      </c>
      <c r="CI228" s="15">
        <v>8000</v>
      </c>
      <c r="CJ228" s="16">
        <f>0+0</f>
        <v>0</v>
      </c>
      <c r="CK228" s="17"/>
      <c r="CL228" s="16"/>
      <c r="CM228" s="15"/>
      <c r="CN228" s="16">
        <v>5000</v>
      </c>
      <c r="CO228" s="18">
        <v>4340</v>
      </c>
      <c r="CP228" s="16">
        <v>0</v>
      </c>
      <c r="CQ228" s="18">
        <v>4340</v>
      </c>
      <c r="CR228" s="16">
        <v>0</v>
      </c>
      <c r="CS228" s="18">
        <v>4340</v>
      </c>
      <c r="CT228" s="16">
        <v>0</v>
      </c>
      <c r="CU228" s="18">
        <v>4340</v>
      </c>
      <c r="CV228" s="16">
        <v>20360</v>
      </c>
      <c r="CW228" s="18">
        <v>4340</v>
      </c>
      <c r="CX228" s="16"/>
      <c r="CY228" s="18">
        <v>4340</v>
      </c>
      <c r="CZ228" s="16"/>
      <c r="DA228" s="18">
        <v>4340</v>
      </c>
      <c r="DB228" s="16"/>
      <c r="DC228" s="18">
        <v>4340</v>
      </c>
      <c r="DD228" s="16"/>
      <c r="DE228" s="18">
        <v>4340</v>
      </c>
      <c r="DF228" s="16">
        <v>17360</v>
      </c>
      <c r="DG228" s="17"/>
      <c r="DH228" s="16"/>
      <c r="DI228" s="17"/>
      <c r="DJ228" s="16"/>
      <c r="DK228" s="82"/>
      <c r="DL228" s="85"/>
      <c r="DM228" s="16"/>
      <c r="DN228" s="85"/>
      <c r="DO228" s="16"/>
      <c r="DP228" s="85"/>
      <c r="DQ228" s="16"/>
      <c r="DR228" s="85"/>
      <c r="DS228" s="16"/>
      <c r="DT228" s="85"/>
      <c r="DU228" s="16"/>
      <c r="DV228" s="85"/>
      <c r="DW228" s="16"/>
      <c r="DX228" s="85"/>
      <c r="DY228" s="16"/>
      <c r="DZ228" s="85"/>
      <c r="EA228" s="16"/>
      <c r="EB228" s="85"/>
      <c r="EC228" s="16"/>
      <c r="ED228" s="85"/>
      <c r="EE228" s="16"/>
      <c r="EF228" s="85"/>
      <c r="EG228" s="16"/>
      <c r="EH228" s="17"/>
      <c r="EI228" s="16"/>
      <c r="EJ228" s="19"/>
      <c r="EK228" s="17"/>
      <c r="EL228" s="16"/>
      <c r="EM228" s="17"/>
      <c r="EN228" s="16"/>
      <c r="EO228" s="17"/>
      <c r="EP228" s="16"/>
      <c r="EQ228" s="17"/>
      <c r="ER228" s="16"/>
      <c r="ES228" s="17"/>
      <c r="ET228" s="16"/>
      <c r="EU228" s="17"/>
      <c r="EV228" s="16"/>
      <c r="EW228" s="15"/>
      <c r="EX228" s="16"/>
      <c r="EY228" s="15"/>
      <c r="EZ228" s="16"/>
      <c r="FA228" s="15"/>
      <c r="FB228" s="16"/>
      <c r="FC228" s="15"/>
      <c r="FD228" s="16"/>
      <c r="FE228" s="15"/>
      <c r="FF228" s="16"/>
      <c r="FG228" s="15"/>
      <c r="FH228" s="16"/>
      <c r="FI228" s="20">
        <f t="shared" si="28"/>
        <v>54560</v>
      </c>
      <c r="FJ228" s="20">
        <f t="shared" si="29"/>
        <v>50220</v>
      </c>
      <c r="FK228" s="21">
        <f t="shared" si="30"/>
        <v>4340</v>
      </c>
      <c r="FL228" s="1" t="str">
        <f t="shared" si="33"/>
        <v/>
      </c>
    </row>
    <row r="229" spans="1:168" ht="25.5" customHeight="1">
      <c r="A229" s="239">
        <v>2200221</v>
      </c>
      <c r="B229" s="42" t="s">
        <v>330</v>
      </c>
      <c r="C229" s="239" t="s">
        <v>331</v>
      </c>
      <c r="D229" s="9" t="s">
        <v>1414</v>
      </c>
      <c r="E229" s="9" t="s">
        <v>1412</v>
      </c>
      <c r="F229" s="10" t="s">
        <v>332</v>
      </c>
      <c r="G229" s="22"/>
      <c r="H229" s="154" t="s">
        <v>109</v>
      </c>
      <c r="I229" s="318"/>
      <c r="J229" s="154" t="s">
        <v>1544</v>
      </c>
      <c r="K229" s="12">
        <v>6600</v>
      </c>
      <c r="L229" s="154" t="s">
        <v>109</v>
      </c>
      <c r="M229" s="246">
        <f t="shared" si="26"/>
        <v>39220</v>
      </c>
      <c r="N229" s="14">
        <f t="shared" si="31"/>
        <v>0</v>
      </c>
      <c r="O229" s="15">
        <v>1500</v>
      </c>
      <c r="P229" s="15">
        <v>1000</v>
      </c>
      <c r="Q229" s="15">
        <v>5000</v>
      </c>
      <c r="R229" s="15">
        <v>4000</v>
      </c>
      <c r="S229" s="182"/>
      <c r="T229" s="16">
        <v>1500</v>
      </c>
      <c r="U229" s="16">
        <v>1000</v>
      </c>
      <c r="V229" s="16">
        <v>5000</v>
      </c>
      <c r="W229" s="16">
        <v>0</v>
      </c>
      <c r="X229" s="182"/>
      <c r="Y229" s="16">
        <f>IF(($CB229-SUM($T229:X229))&gt;=$K229*0.7,$K229*0.7,($CB229-SUM($T229:X229)))</f>
        <v>4620</v>
      </c>
      <c r="Z229" s="16">
        <f>IF(($CB229-SUM($T229:Y229))&gt;=$K229*0.7,$K229*0.7,($CB229-SUM($T229:Y229)))</f>
        <v>4620</v>
      </c>
      <c r="AA229" s="16">
        <f>IF(($CB229-SUM($T229:Z229))&gt;=$K229*0.7,$K229*0.7,($CB229-SUM($T229:Z229)))</f>
        <v>4620</v>
      </c>
      <c r="AB229" s="16">
        <f>IF(($CB229-SUM($T229:AA229))&gt;=$K229*0.7,$K229*0.7,($CB229-SUM($T229:AA229)))</f>
        <v>4620</v>
      </c>
      <c r="AC229" s="16">
        <f>IF(($CB229-SUM($T229:AB229))&gt;=$K229*0.7,$K229*0.7,($CB229-SUM($T229:AB229)))</f>
        <v>4620</v>
      </c>
      <c r="AD229" s="16">
        <f>IF(($CB229-SUM($T229:AC229))&gt;=$K229*0.7,$K229*0.7,($CB229-SUM($T229:AC229)))</f>
        <v>4620</v>
      </c>
      <c r="AE229" s="16">
        <f>IF(($CB229-SUM($T229:AD229))&gt;=$K229*0.7,$K229*0.7,($CB229-SUM($T229:AD229)))</f>
        <v>4000</v>
      </c>
      <c r="AF229" s="16">
        <f>IF(($CB229-SUM($T229:AE229))&gt;=$K229*0.7,$K229*0.7,($CB229-SUM($T229:AE229)))</f>
        <v>0</v>
      </c>
      <c r="AG229" s="16">
        <f>IF(($CB229-SUM($T229:AF229))&gt;=$K229*0.7,$K229*0.7,($CB229-SUM($T229:AF229)))</f>
        <v>0</v>
      </c>
      <c r="AH229" s="16">
        <f>IF(($CB229-SUM($T229:AG229))&gt;=$K229*0.7,$K229*0.7,($CB229-SUM($T229:AG229)))</f>
        <v>0</v>
      </c>
      <c r="AI229" s="16">
        <f>IF(($CB229-SUM($T229:AH229))&gt;=$K229*0.7,$K229*0.7,($CB229-SUM($T229:AH229)))</f>
        <v>0</v>
      </c>
      <c r="AJ229" s="16">
        <f>IF(($CB229-SUM($T229:AI229))&gt;=$K229*0.7,$K229*0.7,($CB229-SUM($T229:AI229)))</f>
        <v>0</v>
      </c>
      <c r="AK229" s="16">
        <f>IF(($CB229-SUM($T229:AJ229))&gt;=$K229*0.7,$K229*0.7,($CB229-SUM($T229:AJ229)))</f>
        <v>0</v>
      </c>
      <c r="AL229" s="16">
        <f>IF(($CB229-SUM($T229:AK229))&gt;=$K229*0.7,$K229*0.7,($CB229-SUM($T229:AK229)))</f>
        <v>0</v>
      </c>
      <c r="AM229" s="16">
        <f>IF(($CB229-SUM($T229:AL229))&gt;=$K229*0.7,$K229*0.7,($CB229-SUM($T229:AL229)))</f>
        <v>0</v>
      </c>
      <c r="AN229" s="16">
        <f>IF(($CB229-SUM($T229:AM229))&gt;=$K229*0.7,$K229*0.7,($CB229-SUM($T229:AM229)))</f>
        <v>0</v>
      </c>
      <c r="AO229" s="16">
        <f>IF(($CB229-SUM($T229:AN229))&gt;=$K229*0.7,$K229*0.7,($CB229-SUM($T229:AN229)))</f>
        <v>0</v>
      </c>
      <c r="AP229" s="16">
        <f>IF(($CB229-SUM($T229:AO229))&gt;=$K229*0.7,$K229*0.7,($CB229-SUM($T229:AO229)))</f>
        <v>0</v>
      </c>
      <c r="AQ229" s="16">
        <f>IF(($CB229-SUM($T229:AP229))&gt;=$K229*0.7,$K229*0.7,($CB229-SUM($T229:AP229)))</f>
        <v>0</v>
      </c>
      <c r="AR229" s="16">
        <f>IF(($CB229-SUM($T229:AQ229))&gt;=$K229*0.7,$K229*0.7,($CB229-SUM($T229:AQ229)))</f>
        <v>0</v>
      </c>
      <c r="AS229" s="16">
        <f>IF(($CB229-SUM($T229:AR229))&gt;=$K229*0.7,$K229*0.7,($CB229-SUM($T229:AR229)))</f>
        <v>0</v>
      </c>
      <c r="AT229" s="16">
        <f>IF(($CB229-SUM($T229:AS229))&gt;=$K229*0.7,$K229*0.7,($CB229-SUM($T229:AS229)))</f>
        <v>0</v>
      </c>
      <c r="AU229" s="16">
        <f>IF(($CB229-SUM($T229:AT229))&gt;=$K229*0.7,$K229*0.7,($CB229-SUM($T229:AT229)))</f>
        <v>0</v>
      </c>
      <c r="AV229" s="16">
        <f>IF(($CB229-SUM($T229:AU229))&gt;=$K229*0.7,$K229*0.7,($CB229-SUM($T229:AU229)))</f>
        <v>0</v>
      </c>
      <c r="AW229" s="182">
        <f t="shared" si="27"/>
        <v>39220</v>
      </c>
      <c r="AX229" s="182">
        <f>IF(LinkRpt!B$4=LinkRpt!B$2,VLOOKUP(LinkRpt!$A225,Rpt,LinkRpt!B$2+1),"")</f>
        <v>39220</v>
      </c>
      <c r="AY229" s="182">
        <f>IF(LinkRpt!C$4=LinkRpt!C$2,VLOOKUP(LinkRpt!$A225,Rpt,LinkRpt!C$2+1),"")</f>
        <v>0</v>
      </c>
      <c r="AZ229" s="182">
        <f>IF(LinkRpt!D$4=LinkRpt!D$2,VLOOKUP(LinkRpt!$A225,Rpt,LinkRpt!D$2+1),"")</f>
        <v>0</v>
      </c>
      <c r="BA229" s="182" t="str">
        <f>IF(LinkRpt!E$4=LinkRpt!E$2,VLOOKUP(LinkRpt!$A225,Rpt,LinkRpt!E$2+1),"")</f>
        <v/>
      </c>
      <c r="BB229" s="182">
        <f>IF(LinkRpt!F$4=LinkRpt!F$2,VLOOKUP(LinkRpt!$A225,Rpt,LinkRpt!F$2+1),"")</f>
        <v>0</v>
      </c>
      <c r="BC229" s="182">
        <f>IF(LinkRpt!G$4=LinkRpt!G$2,VLOOKUP(LinkRpt!$A225,Rpt,LinkRpt!G$2+1),"")</f>
        <v>0</v>
      </c>
      <c r="BD229" s="182">
        <f>IF(LinkRpt!H$4=LinkRpt!H$2,VLOOKUP(LinkRpt!$A225,Rpt,LinkRpt!H$2+1),"")</f>
        <v>0</v>
      </c>
      <c r="BE229" s="182" t="str">
        <f>IF(LinkRpt!I$4=LinkRpt!I$2,VLOOKUP(LinkRpt!$A225,Rpt,LinkRpt!I$2+1),"")</f>
        <v/>
      </c>
      <c r="BF229" s="182" t="str">
        <f>IF(LinkRpt!J$4=LinkRpt!J$2,VLOOKUP(LinkRpt!$A225,Rpt,LinkRpt!J$2+1),"")</f>
        <v/>
      </c>
      <c r="BG229" s="182" t="str">
        <f>IF(LinkRpt!K$4=LinkRpt!K$2,VLOOKUP(LinkRpt!$A225,Rpt,LinkRpt!K$2+1),"")</f>
        <v/>
      </c>
      <c r="BH229" s="182" t="str">
        <f>IF(LinkRpt!L$4=LinkRpt!L$2,VLOOKUP(LinkRpt!$A225,Rpt,LinkRpt!L$2+1),"")</f>
        <v/>
      </c>
      <c r="BI229" s="182" t="str">
        <f>IF(LinkRpt!M$4=LinkRpt!M$2,VLOOKUP(LinkRpt!$A225,Rpt,LinkRpt!M$2+1),"")</f>
        <v/>
      </c>
      <c r="BJ229" s="182" t="str">
        <f>IF(LinkRpt!N$4=LinkRpt!N$2,VLOOKUP(LinkRpt!$A225,Rpt,LinkRpt!N$2+1),"")</f>
        <v/>
      </c>
      <c r="BK229" s="182" t="str">
        <f>IF(LinkRpt!O$4=LinkRpt!O$2,VLOOKUP(LinkRpt!$A225,Rpt,LinkRpt!O$2+1),"")</f>
        <v/>
      </c>
      <c r="BL229" s="182" t="str">
        <f>IF(LinkRpt!P$4=LinkRpt!P$2,VLOOKUP(LinkRpt!$A225,Rpt,LinkRpt!P$2+1),"")</f>
        <v/>
      </c>
      <c r="BM229" s="182" t="str">
        <f>IF(LinkRpt!Q$4=LinkRpt!Q$2,VLOOKUP(LinkRpt!$A225,Rpt,LinkRpt!Q$2+1),"")</f>
        <v/>
      </c>
      <c r="BN229" s="182" t="str">
        <f>IF(LinkRpt!R$4=LinkRpt!R$2,VLOOKUP(LinkRpt!$A225,Rpt,LinkRpt!R$2+1),"")</f>
        <v/>
      </c>
      <c r="BO229" s="182" t="str">
        <f>IF(LinkRpt!S$4=LinkRpt!S$2,VLOOKUP(LinkRpt!$A225,Rpt,LinkRpt!S$2+1),"")</f>
        <v/>
      </c>
      <c r="BP229" s="182" t="str">
        <f>IF(LinkRpt!T$4=LinkRpt!T$2,VLOOKUP(LinkRpt!$A225,Rpt,LinkRpt!T$2+1),"")</f>
        <v/>
      </c>
      <c r="BQ229" s="182" t="str">
        <f>IF(LinkRpt!U$4=LinkRpt!U$2,VLOOKUP(LinkRpt!$A225,Rpt,LinkRpt!U$2+1),"")</f>
        <v/>
      </c>
      <c r="BR229" s="182" t="str">
        <f>IF(LinkRpt!V$4=LinkRpt!V$2,VLOOKUP(LinkRpt!$A225,Rpt,LinkRpt!V$2+1),"")</f>
        <v/>
      </c>
      <c r="BS229" s="182" t="str">
        <f>IF(LinkRpt!W$4=LinkRpt!W$2,VLOOKUP(LinkRpt!$A225,Rpt,LinkRpt!W$2+1),"")</f>
        <v/>
      </c>
      <c r="BT229" s="182" t="str">
        <f>IF(LinkRpt!X$4=LinkRpt!X$2,VLOOKUP(LinkRpt!$A225,Rpt,LinkRpt!X$2+1),"")</f>
        <v/>
      </c>
      <c r="BU229" s="182" t="str">
        <f>IF(LinkRpt!Y$4=LinkRpt!Y$2,VLOOKUP(LinkRpt!$A225,Rpt,LinkRpt!Y$2+1),"")</f>
        <v/>
      </c>
      <c r="BV229" s="182" t="str">
        <f>IF(LinkRpt!Z$4=LinkRpt!Z$2,VLOOKUP(LinkRpt!$A225,Rpt,LinkRpt!Z$2+1),"")</f>
        <v/>
      </c>
      <c r="BW229" s="182" t="str">
        <f>IF(LinkRpt!AA$4=LinkRpt!AA$2,VLOOKUP(LinkRpt!$A225,Rpt,LinkRpt!AA$2+1),"")</f>
        <v/>
      </c>
      <c r="BX229" s="182" t="str">
        <f>IF(LinkRpt!AB$4=LinkRpt!AB$2,VLOOKUP(LinkRpt!$A225,Rpt,LinkRpt!AB$2+1),"")</f>
        <v/>
      </c>
      <c r="BY229" s="182" t="str">
        <f>IF(LinkRpt!AC$4=LinkRpt!AC$2,VLOOKUP(LinkRpt!$A225,Rpt,LinkRpt!AC$2+1),"")</f>
        <v/>
      </c>
      <c r="BZ229" s="182" t="str">
        <f>IF(LinkRpt!AD$4=LinkRpt!AD$2,VLOOKUP(LinkRpt!$A225,Rpt,LinkRpt!AD$2+1),"")</f>
        <v/>
      </c>
      <c r="CA229" s="182" t="str">
        <f>IF(LinkRpt!AE$4=LinkRpt!AE$2,VLOOKUP(LinkRpt!$A225,Rpt,LinkRpt!AE$2+1),"")</f>
        <v/>
      </c>
      <c r="CB229" s="182">
        <f t="shared" si="32"/>
        <v>39220</v>
      </c>
      <c r="CC229" s="15">
        <v>1500</v>
      </c>
      <c r="CD229" s="16">
        <v>1500</v>
      </c>
      <c r="CE229" s="15">
        <v>1000</v>
      </c>
      <c r="CF229" s="16">
        <v>1000</v>
      </c>
      <c r="CG229" s="15">
        <v>5000</v>
      </c>
      <c r="CH229" s="16">
        <v>5000</v>
      </c>
      <c r="CI229" s="15">
        <v>4000</v>
      </c>
      <c r="CJ229" s="16">
        <v>0</v>
      </c>
      <c r="CK229" s="17"/>
      <c r="CL229" s="16"/>
      <c r="CM229" s="15"/>
      <c r="CN229" s="16"/>
      <c r="CO229" s="18">
        <v>4620</v>
      </c>
      <c r="CP229" s="16"/>
      <c r="CQ229" s="18">
        <v>4620</v>
      </c>
      <c r="CR229" s="16"/>
      <c r="CS229" s="18">
        <v>4620</v>
      </c>
      <c r="CT229" s="16"/>
      <c r="CU229" s="18">
        <v>4620</v>
      </c>
      <c r="CV229" s="16">
        <v>8680</v>
      </c>
      <c r="CW229" s="18">
        <v>4620</v>
      </c>
      <c r="CX229" s="16"/>
      <c r="CY229" s="18">
        <v>4620</v>
      </c>
      <c r="CZ229" s="16"/>
      <c r="DA229" s="18"/>
      <c r="DB229" s="16">
        <v>23040</v>
      </c>
      <c r="DC229" s="18"/>
      <c r="DD229" s="16"/>
      <c r="DE229" s="18"/>
      <c r="DF229" s="16"/>
      <c r="DG229" s="17"/>
      <c r="DH229" s="16"/>
      <c r="DI229" s="17"/>
      <c r="DJ229" s="16"/>
      <c r="DK229" s="82"/>
      <c r="DL229" s="85"/>
      <c r="DM229" s="16"/>
      <c r="DN229" s="85"/>
      <c r="DO229" s="16"/>
      <c r="DP229" s="85"/>
      <c r="DQ229" s="16"/>
      <c r="DR229" s="85"/>
      <c r="DS229" s="16"/>
      <c r="DT229" s="85"/>
      <c r="DU229" s="16"/>
      <c r="DV229" s="85"/>
      <c r="DW229" s="16"/>
      <c r="DX229" s="85"/>
      <c r="DY229" s="16"/>
      <c r="DZ229" s="85"/>
      <c r="EA229" s="16"/>
      <c r="EB229" s="85"/>
      <c r="EC229" s="16"/>
      <c r="ED229" s="85"/>
      <c r="EE229" s="16"/>
      <c r="EF229" s="85"/>
      <c r="EG229" s="16"/>
      <c r="EH229" s="17"/>
      <c r="EI229" s="16"/>
      <c r="EJ229" s="19"/>
      <c r="EK229" s="17"/>
      <c r="EL229" s="16"/>
      <c r="EM229" s="17"/>
      <c r="EN229" s="16"/>
      <c r="EO229" s="17"/>
      <c r="EP229" s="16"/>
      <c r="EQ229" s="17"/>
      <c r="ER229" s="16"/>
      <c r="ES229" s="17"/>
      <c r="ET229" s="16"/>
      <c r="EU229" s="17"/>
      <c r="EV229" s="16"/>
      <c r="EW229" s="15"/>
      <c r="EX229" s="16"/>
      <c r="EY229" s="15"/>
      <c r="EZ229" s="16"/>
      <c r="FA229" s="15"/>
      <c r="FB229" s="16"/>
      <c r="FC229" s="15"/>
      <c r="FD229" s="16"/>
      <c r="FE229" s="15"/>
      <c r="FF229" s="16"/>
      <c r="FG229" s="15"/>
      <c r="FH229" s="16"/>
      <c r="FI229" s="20">
        <f t="shared" si="28"/>
        <v>39220</v>
      </c>
      <c r="FJ229" s="20">
        <f t="shared" si="29"/>
        <v>39220</v>
      </c>
      <c r="FK229" s="21">
        <f t="shared" si="30"/>
        <v>0</v>
      </c>
      <c r="FL229" s="1" t="str">
        <f t="shared" si="33"/>
        <v/>
      </c>
    </row>
    <row r="230" spans="1:168" ht="25.5" customHeight="1">
      <c r="A230" s="239">
        <v>2200222</v>
      </c>
      <c r="B230" s="35" t="s">
        <v>933</v>
      </c>
      <c r="C230" s="239" t="s">
        <v>934</v>
      </c>
      <c r="D230" s="9" t="s">
        <v>1414</v>
      </c>
      <c r="E230" s="9" t="s">
        <v>1411</v>
      </c>
      <c r="F230" s="83" t="s">
        <v>935</v>
      </c>
      <c r="G230" s="22"/>
      <c r="H230" s="84"/>
      <c r="I230" s="318"/>
      <c r="J230" s="84"/>
      <c r="K230" s="62">
        <v>6600</v>
      </c>
      <c r="L230" s="84" t="s">
        <v>1564</v>
      </c>
      <c r="M230" s="246">
        <f t="shared" si="26"/>
        <v>57080</v>
      </c>
      <c r="N230" s="14">
        <f t="shared" si="31"/>
        <v>4620</v>
      </c>
      <c r="O230" s="15">
        <v>1500</v>
      </c>
      <c r="P230" s="15">
        <v>1000</v>
      </c>
      <c r="Q230" s="15">
        <v>5000</v>
      </c>
      <c r="R230" s="15">
        <v>8000</v>
      </c>
      <c r="S230" s="182"/>
      <c r="T230" s="16">
        <v>1500</v>
      </c>
      <c r="U230" s="16">
        <v>1000</v>
      </c>
      <c r="V230" s="16">
        <v>5000</v>
      </c>
      <c r="W230" s="16">
        <v>0</v>
      </c>
      <c r="X230" s="182"/>
      <c r="Y230" s="16">
        <f>IF(($CB230-SUM($T230:X230))&gt;=$K230*0.7,$K230*0.7,($CB230-SUM($T230:X230)))</f>
        <v>4620</v>
      </c>
      <c r="Z230" s="16">
        <f>IF(($CB230-SUM($T230:Y230))&gt;=$K230*0.7,$K230*0.7,($CB230-SUM($T230:Y230)))</f>
        <v>4620</v>
      </c>
      <c r="AA230" s="16">
        <f>IF(($CB230-SUM($T230:Z230))&gt;=$K230*0.7,$K230*0.7,($CB230-SUM($T230:Z230)))</f>
        <v>4620</v>
      </c>
      <c r="AB230" s="16">
        <f>IF(($CB230-SUM($T230:AA230))&gt;=$K230*0.7,$K230*0.7,($CB230-SUM($T230:AA230)))</f>
        <v>4620</v>
      </c>
      <c r="AC230" s="16">
        <f>IF(($CB230-SUM($T230:AB230))&gt;=$K230*0.7,$K230*0.7,($CB230-SUM($T230:AB230)))</f>
        <v>4620</v>
      </c>
      <c r="AD230" s="16">
        <f>IF(($CB230-SUM($T230:AC230))&gt;=$K230*0.7,$K230*0.7,($CB230-SUM($T230:AC230)))</f>
        <v>4620</v>
      </c>
      <c r="AE230" s="16">
        <f>IF(($CB230-SUM($T230:AD230))&gt;=$K230*0.7,$K230*0.7,($CB230-SUM($T230:AD230)))</f>
        <v>4620</v>
      </c>
      <c r="AF230" s="16">
        <f>IF(($CB230-SUM($T230:AE230))&gt;=$K230*0.7,$K230*0.7,($CB230-SUM($T230:AE230)))</f>
        <v>4620</v>
      </c>
      <c r="AG230" s="16">
        <f>IF(($CB230-SUM($T230:AF230))&gt;=$K230*0.7,$K230*0.7,($CB230-SUM($T230:AF230)))</f>
        <v>4620</v>
      </c>
      <c r="AH230" s="16">
        <f>IF(($CB230-SUM($T230:AG230))&gt;=$K230*0.7,$K230*0.7,($CB230-SUM($T230:AG230)))</f>
        <v>3380</v>
      </c>
      <c r="AI230" s="16">
        <f>IF(($CB230-SUM($T230:AH230))&gt;=$K230*0.7,$K230*0.7,($CB230-SUM($T230:AH230)))</f>
        <v>0</v>
      </c>
      <c r="AJ230" s="16">
        <f>IF(($CB230-SUM($T230:AI230))&gt;=$K230*0.7,$K230*0.7,($CB230-SUM($T230:AI230)))</f>
        <v>0</v>
      </c>
      <c r="AK230" s="16">
        <f>IF(($CB230-SUM($T230:AJ230))&gt;=$K230*0.7,$K230*0.7,($CB230-SUM($T230:AJ230)))</f>
        <v>0</v>
      </c>
      <c r="AL230" s="16">
        <f>IF(($CB230-SUM($T230:AK230))&gt;=$K230*0.7,$K230*0.7,($CB230-SUM($T230:AK230)))</f>
        <v>0</v>
      </c>
      <c r="AM230" s="16">
        <f>IF(($CB230-SUM($T230:AL230))&gt;=$K230*0.7,$K230*0.7,($CB230-SUM($T230:AL230)))</f>
        <v>0</v>
      </c>
      <c r="AN230" s="16">
        <f>IF(($CB230-SUM($T230:AM230))&gt;=$K230*0.7,$K230*0.7,($CB230-SUM($T230:AM230)))</f>
        <v>0</v>
      </c>
      <c r="AO230" s="16">
        <f>IF(($CB230-SUM($T230:AN230))&gt;=$K230*0.7,$K230*0.7,($CB230-SUM($T230:AN230)))</f>
        <v>0</v>
      </c>
      <c r="AP230" s="16">
        <f>IF(($CB230-SUM($T230:AO230))&gt;=$K230*0.7,$K230*0.7,($CB230-SUM($T230:AO230)))</f>
        <v>0</v>
      </c>
      <c r="AQ230" s="16">
        <f>IF(($CB230-SUM($T230:AP230))&gt;=$K230*0.7,$K230*0.7,($CB230-SUM($T230:AP230)))</f>
        <v>0</v>
      </c>
      <c r="AR230" s="16">
        <f>IF(($CB230-SUM($T230:AQ230))&gt;=$K230*0.7,$K230*0.7,($CB230-SUM($T230:AQ230)))</f>
        <v>0</v>
      </c>
      <c r="AS230" s="16">
        <f>IF(($CB230-SUM($T230:AR230))&gt;=$K230*0.7,$K230*0.7,($CB230-SUM($T230:AR230)))</f>
        <v>0</v>
      </c>
      <c r="AT230" s="16">
        <f>IF(($CB230-SUM($T230:AS230))&gt;=$K230*0.7,$K230*0.7,($CB230-SUM($T230:AS230)))</f>
        <v>0</v>
      </c>
      <c r="AU230" s="16">
        <f>IF(($CB230-SUM($T230:AT230))&gt;=$K230*0.7,$K230*0.7,($CB230-SUM($T230:AT230)))</f>
        <v>0</v>
      </c>
      <c r="AV230" s="16">
        <f>IF(($CB230-SUM($T230:AU230))&gt;=$K230*0.7,$K230*0.7,($CB230-SUM($T230:AU230)))</f>
        <v>0</v>
      </c>
      <c r="AW230" s="182">
        <f t="shared" si="27"/>
        <v>52460</v>
      </c>
      <c r="AX230" s="182">
        <f>IF(LinkRpt!B$4=LinkRpt!B$2,VLOOKUP(LinkRpt!$A226,Rpt,LinkRpt!B$2+1),"")</f>
        <v>52460</v>
      </c>
      <c r="AY230" s="182">
        <f>IF(LinkRpt!C$4=LinkRpt!C$2,VLOOKUP(LinkRpt!$A226,Rpt,LinkRpt!C$2+1),"")</f>
        <v>0</v>
      </c>
      <c r="AZ230" s="182">
        <f>IF(LinkRpt!D$4=LinkRpt!D$2,VLOOKUP(LinkRpt!$A226,Rpt,LinkRpt!D$2+1),"")</f>
        <v>0</v>
      </c>
      <c r="BA230" s="182" t="str">
        <f>IF(LinkRpt!E$4=LinkRpt!E$2,VLOOKUP(LinkRpt!$A226,Rpt,LinkRpt!E$2+1),"")</f>
        <v/>
      </c>
      <c r="BB230" s="182">
        <f>IF(LinkRpt!F$4=LinkRpt!F$2,VLOOKUP(LinkRpt!$A226,Rpt,LinkRpt!F$2+1),"")</f>
        <v>0</v>
      </c>
      <c r="BC230" s="182">
        <f>IF(LinkRpt!G$4=LinkRpt!G$2,VLOOKUP(LinkRpt!$A226,Rpt,LinkRpt!G$2+1),"")</f>
        <v>0</v>
      </c>
      <c r="BD230" s="182">
        <f>IF(LinkRpt!H$4=LinkRpt!H$2,VLOOKUP(LinkRpt!$A226,Rpt,LinkRpt!H$2+1),"")</f>
        <v>0</v>
      </c>
      <c r="BE230" s="182" t="str">
        <f>IF(LinkRpt!I$4=LinkRpt!I$2,VLOOKUP(LinkRpt!$A226,Rpt,LinkRpt!I$2+1),"")</f>
        <v/>
      </c>
      <c r="BF230" s="182" t="str">
        <f>IF(LinkRpt!J$4=LinkRpt!J$2,VLOOKUP(LinkRpt!$A226,Rpt,LinkRpt!J$2+1),"")</f>
        <v/>
      </c>
      <c r="BG230" s="182" t="str">
        <f>IF(LinkRpt!K$4=LinkRpt!K$2,VLOOKUP(LinkRpt!$A226,Rpt,LinkRpt!K$2+1),"")</f>
        <v/>
      </c>
      <c r="BH230" s="182" t="str">
        <f>IF(LinkRpt!L$4=LinkRpt!L$2,VLOOKUP(LinkRpt!$A226,Rpt,LinkRpt!L$2+1),"")</f>
        <v/>
      </c>
      <c r="BI230" s="182" t="str">
        <f>IF(LinkRpt!M$4=LinkRpt!M$2,VLOOKUP(LinkRpt!$A226,Rpt,LinkRpt!M$2+1),"")</f>
        <v/>
      </c>
      <c r="BJ230" s="182" t="str">
        <f>IF(LinkRpt!N$4=LinkRpt!N$2,VLOOKUP(LinkRpt!$A226,Rpt,LinkRpt!N$2+1),"")</f>
        <v/>
      </c>
      <c r="BK230" s="182" t="str">
        <f>IF(LinkRpt!O$4=LinkRpt!O$2,VLOOKUP(LinkRpt!$A226,Rpt,LinkRpt!O$2+1),"")</f>
        <v/>
      </c>
      <c r="BL230" s="182" t="str">
        <f>IF(LinkRpt!P$4=LinkRpt!P$2,VLOOKUP(LinkRpt!$A226,Rpt,LinkRpt!P$2+1),"")</f>
        <v/>
      </c>
      <c r="BM230" s="182" t="str">
        <f>IF(LinkRpt!Q$4=LinkRpt!Q$2,VLOOKUP(LinkRpt!$A226,Rpt,LinkRpt!Q$2+1),"")</f>
        <v/>
      </c>
      <c r="BN230" s="182" t="str">
        <f>IF(LinkRpt!R$4=LinkRpt!R$2,VLOOKUP(LinkRpt!$A226,Rpt,LinkRpt!R$2+1),"")</f>
        <v/>
      </c>
      <c r="BO230" s="182" t="str">
        <f>IF(LinkRpt!S$4=LinkRpt!S$2,VLOOKUP(LinkRpt!$A226,Rpt,LinkRpt!S$2+1),"")</f>
        <v/>
      </c>
      <c r="BP230" s="182" t="str">
        <f>IF(LinkRpt!T$4=LinkRpt!T$2,VLOOKUP(LinkRpt!$A226,Rpt,LinkRpt!T$2+1),"")</f>
        <v/>
      </c>
      <c r="BQ230" s="182" t="str">
        <f>IF(LinkRpt!U$4=LinkRpt!U$2,VLOOKUP(LinkRpt!$A226,Rpt,LinkRpt!U$2+1),"")</f>
        <v/>
      </c>
      <c r="BR230" s="182" t="str">
        <f>IF(LinkRpt!V$4=LinkRpt!V$2,VLOOKUP(LinkRpt!$A226,Rpt,LinkRpt!V$2+1),"")</f>
        <v/>
      </c>
      <c r="BS230" s="182" t="str">
        <f>IF(LinkRpt!W$4=LinkRpt!W$2,VLOOKUP(LinkRpt!$A226,Rpt,LinkRpt!W$2+1),"")</f>
        <v/>
      </c>
      <c r="BT230" s="182" t="str">
        <f>IF(LinkRpt!X$4=LinkRpt!X$2,VLOOKUP(LinkRpt!$A226,Rpt,LinkRpt!X$2+1),"")</f>
        <v/>
      </c>
      <c r="BU230" s="182" t="str">
        <f>IF(LinkRpt!Y$4=LinkRpt!Y$2,VLOOKUP(LinkRpt!$A226,Rpt,LinkRpt!Y$2+1),"")</f>
        <v/>
      </c>
      <c r="BV230" s="182" t="str">
        <f>IF(LinkRpt!Z$4=LinkRpt!Z$2,VLOOKUP(LinkRpt!$A226,Rpt,LinkRpt!Z$2+1),"")</f>
        <v/>
      </c>
      <c r="BW230" s="182" t="str">
        <f>IF(LinkRpt!AA$4=LinkRpt!AA$2,VLOOKUP(LinkRpt!$A226,Rpt,LinkRpt!AA$2+1),"")</f>
        <v/>
      </c>
      <c r="BX230" s="182" t="str">
        <f>IF(LinkRpt!AB$4=LinkRpt!AB$2,VLOOKUP(LinkRpt!$A226,Rpt,LinkRpt!AB$2+1),"")</f>
        <v/>
      </c>
      <c r="BY230" s="182" t="str">
        <f>IF(LinkRpt!AC$4=LinkRpt!AC$2,VLOOKUP(LinkRpt!$A226,Rpt,LinkRpt!AC$2+1),"")</f>
        <v/>
      </c>
      <c r="BZ230" s="182" t="str">
        <f>IF(LinkRpt!AD$4=LinkRpt!AD$2,VLOOKUP(LinkRpt!$A226,Rpt,LinkRpt!AD$2+1),"")</f>
        <v/>
      </c>
      <c r="CA230" s="182" t="str">
        <f>IF(LinkRpt!AE$4=LinkRpt!AE$2,VLOOKUP(LinkRpt!$A226,Rpt,LinkRpt!AE$2+1),"")</f>
        <v/>
      </c>
      <c r="CB230" s="182">
        <f t="shared" si="32"/>
        <v>52460</v>
      </c>
      <c r="CC230" s="15">
        <v>1500</v>
      </c>
      <c r="CD230" s="16">
        <v>1500</v>
      </c>
      <c r="CE230" s="15">
        <v>1000</v>
      </c>
      <c r="CF230" s="16">
        <v>1000</v>
      </c>
      <c r="CG230" s="15">
        <v>5000</v>
      </c>
      <c r="CH230" s="16">
        <v>5000</v>
      </c>
      <c r="CI230" s="15">
        <v>8000</v>
      </c>
      <c r="CJ230" s="16">
        <v>0</v>
      </c>
      <c r="CK230" s="15"/>
      <c r="CL230" s="16"/>
      <c r="CM230" s="18">
        <v>4620</v>
      </c>
      <c r="CN230" s="16">
        <v>12620</v>
      </c>
      <c r="CO230" s="18">
        <v>4620</v>
      </c>
      <c r="CP230" s="16">
        <v>4620</v>
      </c>
      <c r="CQ230" s="18">
        <v>4620</v>
      </c>
      <c r="CR230" s="16">
        <v>4620</v>
      </c>
      <c r="CS230" s="18">
        <v>4620</v>
      </c>
      <c r="CT230" s="16">
        <v>4620</v>
      </c>
      <c r="CU230" s="18">
        <v>4620</v>
      </c>
      <c r="CV230" s="16"/>
      <c r="CW230" s="18">
        <v>4620</v>
      </c>
      <c r="CX230" s="16"/>
      <c r="CY230" s="18">
        <v>4620</v>
      </c>
      <c r="CZ230" s="16"/>
      <c r="DA230" s="18">
        <v>4620</v>
      </c>
      <c r="DB230" s="16">
        <v>13860</v>
      </c>
      <c r="DC230" s="18">
        <v>4620</v>
      </c>
      <c r="DD230" s="16">
        <v>4620</v>
      </c>
      <c r="DE230" s="85"/>
      <c r="DF230" s="16"/>
      <c r="DG230" s="85"/>
      <c r="DH230" s="16"/>
      <c r="DI230" s="85"/>
      <c r="DJ230" s="16"/>
      <c r="DK230" s="82"/>
      <c r="DL230" s="85"/>
      <c r="DM230" s="16"/>
      <c r="DN230" s="85"/>
      <c r="DO230" s="16"/>
      <c r="DP230" s="85"/>
      <c r="DQ230" s="16"/>
      <c r="DR230" s="85"/>
      <c r="DS230" s="16"/>
      <c r="DT230" s="85"/>
      <c r="DU230" s="16"/>
      <c r="DV230" s="85"/>
      <c r="DW230" s="16"/>
      <c r="DX230" s="85"/>
      <c r="DY230" s="16"/>
      <c r="DZ230" s="85"/>
      <c r="EA230" s="16"/>
      <c r="EB230" s="85"/>
      <c r="EC230" s="16"/>
      <c r="ED230" s="85"/>
      <c r="EE230" s="16"/>
      <c r="EF230" s="85"/>
      <c r="EG230" s="16"/>
      <c r="EH230" s="17"/>
      <c r="EI230" s="16"/>
      <c r="EJ230" s="19"/>
      <c r="EK230" s="17"/>
      <c r="EL230" s="16"/>
      <c r="EM230" s="17"/>
      <c r="EN230" s="16"/>
      <c r="EO230" s="17"/>
      <c r="EP230" s="16"/>
      <c r="EQ230" s="17"/>
      <c r="ER230" s="16"/>
      <c r="ES230" s="17"/>
      <c r="ET230" s="16"/>
      <c r="EU230" s="17"/>
      <c r="EV230" s="16"/>
      <c r="EW230" s="15"/>
      <c r="EX230" s="16"/>
      <c r="EY230" s="15"/>
      <c r="EZ230" s="16"/>
      <c r="FA230" s="15"/>
      <c r="FB230" s="16"/>
      <c r="FC230" s="15"/>
      <c r="FD230" s="16"/>
      <c r="FE230" s="15"/>
      <c r="FF230" s="16"/>
      <c r="FG230" s="15"/>
      <c r="FH230" s="16"/>
      <c r="FI230" s="20">
        <f t="shared" si="28"/>
        <v>57080</v>
      </c>
      <c r="FJ230" s="20">
        <f t="shared" si="29"/>
        <v>52460</v>
      </c>
      <c r="FK230" s="21">
        <f t="shared" si="30"/>
        <v>4620</v>
      </c>
      <c r="FL230" s="1" t="str">
        <f t="shared" si="33"/>
        <v/>
      </c>
    </row>
    <row r="231" spans="1:168" ht="25.5" customHeight="1">
      <c r="A231" s="239">
        <v>2200223</v>
      </c>
      <c r="B231" s="35" t="s">
        <v>333</v>
      </c>
      <c r="C231" s="239" t="s">
        <v>334</v>
      </c>
      <c r="D231" s="9" t="s">
        <v>1414</v>
      </c>
      <c r="E231" s="9" t="s">
        <v>1412</v>
      </c>
      <c r="F231" s="10" t="s">
        <v>335</v>
      </c>
      <c r="G231" s="22"/>
      <c r="H231" s="24"/>
      <c r="I231" s="318"/>
      <c r="J231" s="24"/>
      <c r="K231" s="12">
        <v>6600</v>
      </c>
      <c r="L231" s="24" t="s">
        <v>1564</v>
      </c>
      <c r="M231" s="246">
        <f t="shared" si="26"/>
        <v>57080</v>
      </c>
      <c r="N231" s="14">
        <f t="shared" si="31"/>
        <v>15180</v>
      </c>
      <c r="O231" s="15">
        <v>1500</v>
      </c>
      <c r="P231" s="15">
        <v>1000</v>
      </c>
      <c r="Q231" s="15">
        <v>5000</v>
      </c>
      <c r="R231" s="15">
        <v>8000</v>
      </c>
      <c r="S231" s="182"/>
      <c r="T231" s="16">
        <v>1500</v>
      </c>
      <c r="U231" s="16">
        <v>1000</v>
      </c>
      <c r="V231" s="16">
        <v>5000</v>
      </c>
      <c r="W231" s="16">
        <v>0</v>
      </c>
      <c r="X231" s="182"/>
      <c r="Y231" s="16">
        <f>IF(($CB231-SUM($T231:X231))&gt;=$K231*0.7,$K231*0.7,($CB231-SUM($T231:X231)))</f>
        <v>4620</v>
      </c>
      <c r="Z231" s="16">
        <f>IF(($CB231-SUM($T231:Y231))&gt;=$K231*0.7,$K231*0.7,($CB231-SUM($T231:Y231)))</f>
        <v>4620</v>
      </c>
      <c r="AA231" s="16">
        <f>IF(($CB231-SUM($T231:Z231))&gt;=$K231*0.7,$K231*0.7,($CB231-SUM($T231:Z231)))</f>
        <v>4620</v>
      </c>
      <c r="AB231" s="16">
        <f>IF(($CB231-SUM($T231:AA231))&gt;=$K231*0.7,$K231*0.7,($CB231-SUM($T231:AA231)))</f>
        <v>4620</v>
      </c>
      <c r="AC231" s="16">
        <f>IF(($CB231-SUM($T231:AB231))&gt;=$K231*0.7,$K231*0.7,($CB231-SUM($T231:AB231)))</f>
        <v>4620</v>
      </c>
      <c r="AD231" s="16">
        <f>IF(($CB231-SUM($T231:AC231))&gt;=$K231*0.7,$K231*0.7,($CB231-SUM($T231:AC231)))</f>
        <v>4620</v>
      </c>
      <c r="AE231" s="16">
        <f>IF(($CB231-SUM($T231:AD231))&gt;=$K231*0.7,$K231*0.7,($CB231-SUM($T231:AD231)))</f>
        <v>4620</v>
      </c>
      <c r="AF231" s="16">
        <f>IF(($CB231-SUM($T231:AE231))&gt;=$K231*0.7,$K231*0.7,($CB231-SUM($T231:AE231)))</f>
        <v>2060</v>
      </c>
      <c r="AG231" s="16">
        <f>IF(($CB231-SUM($T231:AF231))&gt;=$K231*0.7,$K231*0.7,($CB231-SUM($T231:AF231)))</f>
        <v>0</v>
      </c>
      <c r="AH231" s="16">
        <f>IF(($CB231-SUM($T231:AG231))&gt;=$K231*0.7,$K231*0.7,($CB231-SUM($T231:AG231)))</f>
        <v>0</v>
      </c>
      <c r="AI231" s="16">
        <f>IF(($CB231-SUM($T231:AH231))&gt;=$K231*0.7,$K231*0.7,($CB231-SUM($T231:AH231)))</f>
        <v>0</v>
      </c>
      <c r="AJ231" s="16">
        <f>IF(($CB231-SUM($T231:AI231))&gt;=$K231*0.7,$K231*0.7,($CB231-SUM($T231:AI231)))</f>
        <v>0</v>
      </c>
      <c r="AK231" s="16">
        <f>IF(($CB231-SUM($T231:AJ231))&gt;=$K231*0.7,$K231*0.7,($CB231-SUM($T231:AJ231)))</f>
        <v>0</v>
      </c>
      <c r="AL231" s="16">
        <f>IF(($CB231-SUM($T231:AK231))&gt;=$K231*0.7,$K231*0.7,($CB231-SUM($T231:AK231)))</f>
        <v>0</v>
      </c>
      <c r="AM231" s="16">
        <f>IF(($CB231-SUM($T231:AL231))&gt;=$K231*0.7,$K231*0.7,($CB231-SUM($T231:AL231)))</f>
        <v>0</v>
      </c>
      <c r="AN231" s="16">
        <f>IF(($CB231-SUM($T231:AM231))&gt;=$K231*0.7,$K231*0.7,($CB231-SUM($T231:AM231)))</f>
        <v>0</v>
      </c>
      <c r="AO231" s="16">
        <f>IF(($CB231-SUM($T231:AN231))&gt;=$K231*0.7,$K231*0.7,($CB231-SUM($T231:AN231)))</f>
        <v>0</v>
      </c>
      <c r="AP231" s="16">
        <f>IF(($CB231-SUM($T231:AO231))&gt;=$K231*0.7,$K231*0.7,($CB231-SUM($T231:AO231)))</f>
        <v>0</v>
      </c>
      <c r="AQ231" s="16">
        <f>IF(($CB231-SUM($T231:AP231))&gt;=$K231*0.7,$K231*0.7,($CB231-SUM($T231:AP231)))</f>
        <v>0</v>
      </c>
      <c r="AR231" s="16">
        <f>IF(($CB231-SUM($T231:AQ231))&gt;=$K231*0.7,$K231*0.7,($CB231-SUM($T231:AQ231)))</f>
        <v>0</v>
      </c>
      <c r="AS231" s="16">
        <f>IF(($CB231-SUM($T231:AR231))&gt;=$K231*0.7,$K231*0.7,($CB231-SUM($T231:AR231)))</f>
        <v>0</v>
      </c>
      <c r="AT231" s="16">
        <f>IF(($CB231-SUM($T231:AS231))&gt;=$K231*0.7,$K231*0.7,($CB231-SUM($T231:AS231)))</f>
        <v>0</v>
      </c>
      <c r="AU231" s="16">
        <f>IF(($CB231-SUM($T231:AT231))&gt;=$K231*0.7,$K231*0.7,($CB231-SUM($T231:AT231)))</f>
        <v>0</v>
      </c>
      <c r="AV231" s="16">
        <f>IF(($CB231-SUM($T231:AU231))&gt;=$K231*0.7,$K231*0.7,($CB231-SUM($T231:AU231)))</f>
        <v>0</v>
      </c>
      <c r="AW231" s="182">
        <f t="shared" si="27"/>
        <v>41900</v>
      </c>
      <c r="AX231" s="182">
        <f>IF(LinkRpt!B$4=LinkRpt!B$2,VLOOKUP(LinkRpt!$A227,Rpt,LinkRpt!B$2+1),"")</f>
        <v>41900</v>
      </c>
      <c r="AY231" s="182">
        <f>IF(LinkRpt!C$4=LinkRpt!C$2,VLOOKUP(LinkRpt!$A227,Rpt,LinkRpt!C$2+1),"")</f>
        <v>0</v>
      </c>
      <c r="AZ231" s="182">
        <f>IF(LinkRpt!D$4=LinkRpt!D$2,VLOOKUP(LinkRpt!$A227,Rpt,LinkRpt!D$2+1),"")</f>
        <v>0</v>
      </c>
      <c r="BA231" s="182" t="str">
        <f>IF(LinkRpt!E$4=LinkRpt!E$2,VLOOKUP(LinkRpt!$A227,Rpt,LinkRpt!E$2+1),"")</f>
        <v/>
      </c>
      <c r="BB231" s="182">
        <f>IF(LinkRpt!F$4=LinkRpt!F$2,VLOOKUP(LinkRpt!$A227,Rpt,LinkRpt!F$2+1),"")</f>
        <v>0</v>
      </c>
      <c r="BC231" s="182">
        <f>IF(LinkRpt!G$4=LinkRpt!G$2,VLOOKUP(LinkRpt!$A227,Rpt,LinkRpt!G$2+1),"")</f>
        <v>0</v>
      </c>
      <c r="BD231" s="182">
        <f>IF(LinkRpt!H$4=LinkRpt!H$2,VLOOKUP(LinkRpt!$A227,Rpt,LinkRpt!H$2+1),"")</f>
        <v>0</v>
      </c>
      <c r="BE231" s="182" t="str">
        <f>IF(LinkRpt!I$4=LinkRpt!I$2,VLOOKUP(LinkRpt!$A227,Rpt,LinkRpt!I$2+1),"")</f>
        <v/>
      </c>
      <c r="BF231" s="182" t="str">
        <f>IF(LinkRpt!J$4=LinkRpt!J$2,VLOOKUP(LinkRpt!$A227,Rpt,LinkRpt!J$2+1),"")</f>
        <v/>
      </c>
      <c r="BG231" s="182" t="str">
        <f>IF(LinkRpt!K$4=LinkRpt!K$2,VLOOKUP(LinkRpt!$A227,Rpt,LinkRpt!K$2+1),"")</f>
        <v/>
      </c>
      <c r="BH231" s="182" t="str">
        <f>IF(LinkRpt!L$4=LinkRpt!L$2,VLOOKUP(LinkRpt!$A227,Rpt,LinkRpt!L$2+1),"")</f>
        <v/>
      </c>
      <c r="BI231" s="182" t="str">
        <f>IF(LinkRpt!M$4=LinkRpt!M$2,VLOOKUP(LinkRpt!$A227,Rpt,LinkRpt!M$2+1),"")</f>
        <v/>
      </c>
      <c r="BJ231" s="182" t="str">
        <f>IF(LinkRpt!N$4=LinkRpt!N$2,VLOOKUP(LinkRpt!$A227,Rpt,LinkRpt!N$2+1),"")</f>
        <v/>
      </c>
      <c r="BK231" s="182" t="str">
        <f>IF(LinkRpt!O$4=LinkRpt!O$2,VLOOKUP(LinkRpt!$A227,Rpt,LinkRpt!O$2+1),"")</f>
        <v/>
      </c>
      <c r="BL231" s="182" t="str">
        <f>IF(LinkRpt!P$4=LinkRpt!P$2,VLOOKUP(LinkRpt!$A227,Rpt,LinkRpt!P$2+1),"")</f>
        <v/>
      </c>
      <c r="BM231" s="182" t="str">
        <f>IF(LinkRpt!Q$4=LinkRpt!Q$2,VLOOKUP(LinkRpt!$A227,Rpt,LinkRpt!Q$2+1),"")</f>
        <v/>
      </c>
      <c r="BN231" s="182" t="str">
        <f>IF(LinkRpt!R$4=LinkRpt!R$2,VLOOKUP(LinkRpt!$A227,Rpt,LinkRpt!R$2+1),"")</f>
        <v/>
      </c>
      <c r="BO231" s="182" t="str">
        <f>IF(LinkRpt!S$4=LinkRpt!S$2,VLOOKUP(LinkRpt!$A227,Rpt,LinkRpt!S$2+1),"")</f>
        <v/>
      </c>
      <c r="BP231" s="182" t="str">
        <f>IF(LinkRpt!T$4=LinkRpt!T$2,VLOOKUP(LinkRpt!$A227,Rpt,LinkRpt!T$2+1),"")</f>
        <v/>
      </c>
      <c r="BQ231" s="182" t="str">
        <f>IF(LinkRpt!U$4=LinkRpt!U$2,VLOOKUP(LinkRpt!$A227,Rpt,LinkRpt!U$2+1),"")</f>
        <v/>
      </c>
      <c r="BR231" s="182" t="str">
        <f>IF(LinkRpt!V$4=LinkRpt!V$2,VLOOKUP(LinkRpt!$A227,Rpt,LinkRpt!V$2+1),"")</f>
        <v/>
      </c>
      <c r="BS231" s="182" t="str">
        <f>IF(LinkRpt!W$4=LinkRpt!W$2,VLOOKUP(LinkRpt!$A227,Rpt,LinkRpt!W$2+1),"")</f>
        <v/>
      </c>
      <c r="BT231" s="182" t="str">
        <f>IF(LinkRpt!X$4=LinkRpt!X$2,VLOOKUP(LinkRpt!$A227,Rpt,LinkRpt!X$2+1),"")</f>
        <v/>
      </c>
      <c r="BU231" s="182" t="str">
        <f>IF(LinkRpt!Y$4=LinkRpt!Y$2,VLOOKUP(LinkRpt!$A227,Rpt,LinkRpt!Y$2+1),"")</f>
        <v/>
      </c>
      <c r="BV231" s="182" t="str">
        <f>IF(LinkRpt!Z$4=LinkRpt!Z$2,VLOOKUP(LinkRpt!$A227,Rpt,LinkRpt!Z$2+1),"")</f>
        <v/>
      </c>
      <c r="BW231" s="182" t="str">
        <f>IF(LinkRpt!AA$4=LinkRpt!AA$2,VLOOKUP(LinkRpt!$A227,Rpt,LinkRpt!AA$2+1),"")</f>
        <v/>
      </c>
      <c r="BX231" s="182" t="str">
        <f>IF(LinkRpt!AB$4=LinkRpt!AB$2,VLOOKUP(LinkRpt!$A227,Rpt,LinkRpt!AB$2+1),"")</f>
        <v/>
      </c>
      <c r="BY231" s="182" t="str">
        <f>IF(LinkRpt!AC$4=LinkRpt!AC$2,VLOOKUP(LinkRpt!$A227,Rpt,LinkRpt!AC$2+1),"")</f>
        <v/>
      </c>
      <c r="BZ231" s="182" t="str">
        <f>IF(LinkRpt!AD$4=LinkRpt!AD$2,VLOOKUP(LinkRpt!$A227,Rpt,LinkRpt!AD$2+1),"")</f>
        <v/>
      </c>
      <c r="CA231" s="182" t="str">
        <f>IF(LinkRpt!AE$4=LinkRpt!AE$2,VLOOKUP(LinkRpt!$A227,Rpt,LinkRpt!AE$2+1),"")</f>
        <v/>
      </c>
      <c r="CB231" s="182">
        <f t="shared" si="32"/>
        <v>41900</v>
      </c>
      <c r="CC231" s="15">
        <v>1500</v>
      </c>
      <c r="CD231" s="16">
        <v>1500</v>
      </c>
      <c r="CE231" s="15">
        <v>1000</v>
      </c>
      <c r="CF231" s="16">
        <v>1000</v>
      </c>
      <c r="CG231" s="15">
        <v>5000</v>
      </c>
      <c r="CH231" s="16">
        <v>5000</v>
      </c>
      <c r="CI231" s="15">
        <v>8000</v>
      </c>
      <c r="CJ231" s="16">
        <v>0</v>
      </c>
      <c r="CK231" s="17"/>
      <c r="CL231" s="16"/>
      <c r="CM231" s="15"/>
      <c r="CN231" s="16"/>
      <c r="CO231" s="18">
        <v>4620</v>
      </c>
      <c r="CP231" s="16">
        <v>3300</v>
      </c>
      <c r="CQ231" s="18">
        <v>4620</v>
      </c>
      <c r="CR231" s="16">
        <v>3300</v>
      </c>
      <c r="CS231" s="18">
        <v>4620</v>
      </c>
      <c r="CT231" s="16">
        <f>11300+0</f>
        <v>11300</v>
      </c>
      <c r="CU231" s="18">
        <v>4620</v>
      </c>
      <c r="CV231" s="16">
        <v>3300</v>
      </c>
      <c r="CW231" s="18">
        <v>4620</v>
      </c>
      <c r="CX231" s="16"/>
      <c r="CY231" s="18">
        <v>4620</v>
      </c>
      <c r="CZ231" s="16">
        <f>3300+3300</f>
        <v>6600</v>
      </c>
      <c r="DA231" s="18">
        <v>4620</v>
      </c>
      <c r="DB231" s="16">
        <v>3300</v>
      </c>
      <c r="DC231" s="18">
        <v>4620</v>
      </c>
      <c r="DD231" s="16">
        <v>3300</v>
      </c>
      <c r="DE231" s="18">
        <v>4620</v>
      </c>
      <c r="DF231" s="16"/>
      <c r="DG231" s="17"/>
      <c r="DH231" s="16"/>
      <c r="DI231" s="17"/>
      <c r="DJ231" s="16"/>
      <c r="DK231" s="82"/>
      <c r="DL231" s="85"/>
      <c r="DM231" s="16"/>
      <c r="DN231" s="85"/>
      <c r="DO231" s="16"/>
      <c r="DP231" s="85"/>
      <c r="DQ231" s="16"/>
      <c r="DR231" s="85"/>
      <c r="DS231" s="16"/>
      <c r="DT231" s="85"/>
      <c r="DU231" s="16"/>
      <c r="DV231" s="85"/>
      <c r="DW231" s="16"/>
      <c r="DX231" s="85"/>
      <c r="DY231" s="16"/>
      <c r="DZ231" s="85"/>
      <c r="EA231" s="16"/>
      <c r="EB231" s="85"/>
      <c r="EC231" s="16"/>
      <c r="ED231" s="85"/>
      <c r="EE231" s="16"/>
      <c r="EF231" s="85"/>
      <c r="EG231" s="16"/>
      <c r="EH231" s="17"/>
      <c r="EI231" s="16"/>
      <c r="EJ231" s="19"/>
      <c r="EK231" s="17"/>
      <c r="EL231" s="16"/>
      <c r="EM231" s="17"/>
      <c r="EN231" s="16"/>
      <c r="EO231" s="17"/>
      <c r="EP231" s="16"/>
      <c r="EQ231" s="17"/>
      <c r="ER231" s="16"/>
      <c r="ES231" s="17"/>
      <c r="ET231" s="16"/>
      <c r="EU231" s="17"/>
      <c r="EV231" s="16"/>
      <c r="EW231" s="15"/>
      <c r="EX231" s="16"/>
      <c r="EY231" s="15"/>
      <c r="EZ231" s="16"/>
      <c r="FA231" s="15"/>
      <c r="FB231" s="16"/>
      <c r="FC231" s="15"/>
      <c r="FD231" s="16"/>
      <c r="FE231" s="15"/>
      <c r="FF231" s="16"/>
      <c r="FG231" s="15"/>
      <c r="FH231" s="16"/>
      <c r="FI231" s="20">
        <f t="shared" si="28"/>
        <v>57080</v>
      </c>
      <c r="FJ231" s="20">
        <f t="shared" si="29"/>
        <v>41900</v>
      </c>
      <c r="FK231" s="21">
        <f t="shared" si="30"/>
        <v>15180</v>
      </c>
      <c r="FL231" s="1" t="str">
        <f t="shared" si="33"/>
        <v/>
      </c>
    </row>
    <row r="232" spans="1:168" ht="25.5" customHeight="1">
      <c r="A232" s="239">
        <v>2200224</v>
      </c>
      <c r="B232" s="35" t="s">
        <v>936</v>
      </c>
      <c r="C232" s="239" t="s">
        <v>937</v>
      </c>
      <c r="D232" s="9" t="s">
        <v>1414</v>
      </c>
      <c r="E232" s="9" t="s">
        <v>1411</v>
      </c>
      <c r="F232" s="83" t="s">
        <v>938</v>
      </c>
      <c r="G232" s="142"/>
      <c r="H232" s="154" t="s">
        <v>109</v>
      </c>
      <c r="I232" s="318"/>
      <c r="J232" s="154" t="s">
        <v>1544</v>
      </c>
      <c r="K232" s="111">
        <v>6600</v>
      </c>
      <c r="L232" s="154" t="s">
        <v>109</v>
      </c>
      <c r="M232" s="246">
        <f t="shared" si="26"/>
        <v>43220</v>
      </c>
      <c r="N232" s="14">
        <f t="shared" si="31"/>
        <v>0</v>
      </c>
      <c r="O232" s="15">
        <v>1500</v>
      </c>
      <c r="P232" s="15">
        <v>1000</v>
      </c>
      <c r="Q232" s="15">
        <v>5000</v>
      </c>
      <c r="R232" s="15">
        <v>8000</v>
      </c>
      <c r="S232" s="182"/>
      <c r="T232" s="16">
        <v>1500</v>
      </c>
      <c r="U232" s="16">
        <v>1000</v>
      </c>
      <c r="V232" s="16">
        <v>5000</v>
      </c>
      <c r="W232" s="16">
        <v>0</v>
      </c>
      <c r="X232" s="182"/>
      <c r="Y232" s="16">
        <f>IF(($CB232-SUM($T232:X232))&gt;=$K232*0.7,$K232*0.7,($CB232-SUM($T232:X232)))</f>
        <v>4620</v>
      </c>
      <c r="Z232" s="16">
        <f>IF(($CB232-SUM($T232:Y232))&gt;=$K232*0.7,$K232*0.7,($CB232-SUM($T232:Y232)))</f>
        <v>4620</v>
      </c>
      <c r="AA232" s="16">
        <f>IF(($CB232-SUM($T232:Z232))&gt;=$K232*0.7,$K232*0.7,($CB232-SUM($T232:Z232)))</f>
        <v>4620</v>
      </c>
      <c r="AB232" s="16">
        <f>IF(($CB232-SUM($T232:AA232))&gt;=$K232*0.7,$K232*0.7,($CB232-SUM($T232:AA232)))</f>
        <v>4620</v>
      </c>
      <c r="AC232" s="16">
        <f>IF(($CB232-SUM($T232:AB232))&gt;=$K232*0.7,$K232*0.7,($CB232-SUM($T232:AB232)))</f>
        <v>4620</v>
      </c>
      <c r="AD232" s="16">
        <f>IF(($CB232-SUM($T232:AC232))&gt;=$K232*0.7,$K232*0.7,($CB232-SUM($T232:AC232)))</f>
        <v>4620</v>
      </c>
      <c r="AE232" s="16">
        <f>IF(($CB232-SUM($T232:AD232))&gt;=$K232*0.7,$K232*0.7,($CB232-SUM($T232:AD232)))</f>
        <v>4620</v>
      </c>
      <c r="AF232" s="16">
        <f>IF(($CB232-SUM($T232:AE232))&gt;=$K232*0.7,$K232*0.7,($CB232-SUM($T232:AE232)))</f>
        <v>3380</v>
      </c>
      <c r="AG232" s="16">
        <f>IF(($CB232-SUM($T232:AF232))&gt;=$K232*0.7,$K232*0.7,($CB232-SUM($T232:AF232)))</f>
        <v>0</v>
      </c>
      <c r="AH232" s="16">
        <f>IF(($CB232-SUM($T232:AG232))&gt;=$K232*0.7,$K232*0.7,($CB232-SUM($T232:AG232)))</f>
        <v>0</v>
      </c>
      <c r="AI232" s="16">
        <f>IF(($CB232-SUM($T232:AH232))&gt;=$K232*0.7,$K232*0.7,($CB232-SUM($T232:AH232)))</f>
        <v>0</v>
      </c>
      <c r="AJ232" s="16">
        <f>IF(($CB232-SUM($T232:AI232))&gt;=$K232*0.7,$K232*0.7,($CB232-SUM($T232:AI232)))</f>
        <v>0</v>
      </c>
      <c r="AK232" s="16">
        <f>IF(($CB232-SUM($T232:AJ232))&gt;=$K232*0.7,$K232*0.7,($CB232-SUM($T232:AJ232)))</f>
        <v>0</v>
      </c>
      <c r="AL232" s="16">
        <f>IF(($CB232-SUM($T232:AK232))&gt;=$K232*0.7,$K232*0.7,($CB232-SUM($T232:AK232)))</f>
        <v>0</v>
      </c>
      <c r="AM232" s="16">
        <f>IF(($CB232-SUM($T232:AL232))&gt;=$K232*0.7,$K232*0.7,($CB232-SUM($T232:AL232)))</f>
        <v>0</v>
      </c>
      <c r="AN232" s="16">
        <f>IF(($CB232-SUM($T232:AM232))&gt;=$K232*0.7,$K232*0.7,($CB232-SUM($T232:AM232)))</f>
        <v>0</v>
      </c>
      <c r="AO232" s="16">
        <f>IF(($CB232-SUM($T232:AN232))&gt;=$K232*0.7,$K232*0.7,($CB232-SUM($T232:AN232)))</f>
        <v>0</v>
      </c>
      <c r="AP232" s="16">
        <f>IF(($CB232-SUM($T232:AO232))&gt;=$K232*0.7,$K232*0.7,($CB232-SUM($T232:AO232)))</f>
        <v>0</v>
      </c>
      <c r="AQ232" s="16">
        <f>IF(($CB232-SUM($T232:AP232))&gt;=$K232*0.7,$K232*0.7,($CB232-SUM($T232:AP232)))</f>
        <v>0</v>
      </c>
      <c r="AR232" s="16">
        <f>IF(($CB232-SUM($T232:AQ232))&gt;=$K232*0.7,$K232*0.7,($CB232-SUM($T232:AQ232)))</f>
        <v>0</v>
      </c>
      <c r="AS232" s="16">
        <f>IF(($CB232-SUM($T232:AR232))&gt;=$K232*0.7,$K232*0.7,($CB232-SUM($T232:AR232)))</f>
        <v>0</v>
      </c>
      <c r="AT232" s="16">
        <f>IF(($CB232-SUM($T232:AS232))&gt;=$K232*0.7,$K232*0.7,($CB232-SUM($T232:AS232)))</f>
        <v>0</v>
      </c>
      <c r="AU232" s="16">
        <f>IF(($CB232-SUM($T232:AT232))&gt;=$K232*0.7,$K232*0.7,($CB232-SUM($T232:AT232)))</f>
        <v>0</v>
      </c>
      <c r="AV232" s="16">
        <f>IF(($CB232-SUM($T232:AU232))&gt;=$K232*0.7,$K232*0.7,($CB232-SUM($T232:AU232)))</f>
        <v>0</v>
      </c>
      <c r="AW232" s="182">
        <f t="shared" si="27"/>
        <v>43220</v>
      </c>
      <c r="AX232" s="182">
        <f>IF(LinkRpt!B$4=LinkRpt!B$2,VLOOKUP(LinkRpt!$A228,Rpt,LinkRpt!B$2+1),"")</f>
        <v>43220</v>
      </c>
      <c r="AY232" s="182">
        <f>IF(LinkRpt!C$4=LinkRpt!C$2,VLOOKUP(LinkRpt!$A228,Rpt,LinkRpt!C$2+1),"")</f>
        <v>0</v>
      </c>
      <c r="AZ232" s="182">
        <f>IF(LinkRpt!D$4=LinkRpt!D$2,VLOOKUP(LinkRpt!$A228,Rpt,LinkRpt!D$2+1),"")</f>
        <v>0</v>
      </c>
      <c r="BA232" s="182" t="str">
        <f>IF(LinkRpt!E$4=LinkRpt!E$2,VLOOKUP(LinkRpt!$A228,Rpt,LinkRpt!E$2+1),"")</f>
        <v/>
      </c>
      <c r="BB232" s="182">
        <f>IF(LinkRpt!F$4=LinkRpt!F$2,VLOOKUP(LinkRpt!$A228,Rpt,LinkRpt!F$2+1),"")</f>
        <v>0</v>
      </c>
      <c r="BC232" s="182">
        <f>IF(LinkRpt!G$4=LinkRpt!G$2,VLOOKUP(LinkRpt!$A228,Rpt,LinkRpt!G$2+1),"")</f>
        <v>0</v>
      </c>
      <c r="BD232" s="182">
        <f>IF(LinkRpt!H$4=LinkRpt!H$2,VLOOKUP(LinkRpt!$A228,Rpt,LinkRpt!H$2+1),"")</f>
        <v>0</v>
      </c>
      <c r="BE232" s="182" t="str">
        <f>IF(LinkRpt!I$4=LinkRpt!I$2,VLOOKUP(LinkRpt!$A228,Rpt,LinkRpt!I$2+1),"")</f>
        <v/>
      </c>
      <c r="BF232" s="182" t="str">
        <f>IF(LinkRpt!J$4=LinkRpt!J$2,VLOOKUP(LinkRpt!$A228,Rpt,LinkRpt!J$2+1),"")</f>
        <v/>
      </c>
      <c r="BG232" s="182" t="str">
        <f>IF(LinkRpt!K$4=LinkRpt!K$2,VLOOKUP(LinkRpt!$A228,Rpt,LinkRpt!K$2+1),"")</f>
        <v/>
      </c>
      <c r="BH232" s="182" t="str">
        <f>IF(LinkRpt!L$4=LinkRpt!L$2,VLOOKUP(LinkRpt!$A228,Rpt,LinkRpt!L$2+1),"")</f>
        <v/>
      </c>
      <c r="BI232" s="182" t="str">
        <f>IF(LinkRpt!M$4=LinkRpt!M$2,VLOOKUP(LinkRpt!$A228,Rpt,LinkRpt!M$2+1),"")</f>
        <v/>
      </c>
      <c r="BJ232" s="182" t="str">
        <f>IF(LinkRpt!N$4=LinkRpt!N$2,VLOOKUP(LinkRpt!$A228,Rpt,LinkRpt!N$2+1),"")</f>
        <v/>
      </c>
      <c r="BK232" s="182" t="str">
        <f>IF(LinkRpt!O$4=LinkRpt!O$2,VLOOKUP(LinkRpt!$A228,Rpt,LinkRpt!O$2+1),"")</f>
        <v/>
      </c>
      <c r="BL232" s="182" t="str">
        <f>IF(LinkRpt!P$4=LinkRpt!P$2,VLOOKUP(LinkRpt!$A228,Rpt,LinkRpt!P$2+1),"")</f>
        <v/>
      </c>
      <c r="BM232" s="182" t="str">
        <f>IF(LinkRpt!Q$4=LinkRpt!Q$2,VLOOKUP(LinkRpt!$A228,Rpt,LinkRpt!Q$2+1),"")</f>
        <v/>
      </c>
      <c r="BN232" s="182" t="str">
        <f>IF(LinkRpt!R$4=LinkRpt!R$2,VLOOKUP(LinkRpt!$A228,Rpt,LinkRpt!R$2+1),"")</f>
        <v/>
      </c>
      <c r="BO232" s="182" t="str">
        <f>IF(LinkRpt!S$4=LinkRpt!S$2,VLOOKUP(LinkRpt!$A228,Rpt,LinkRpt!S$2+1),"")</f>
        <v/>
      </c>
      <c r="BP232" s="182" t="str">
        <f>IF(LinkRpt!T$4=LinkRpt!T$2,VLOOKUP(LinkRpt!$A228,Rpt,LinkRpt!T$2+1),"")</f>
        <v/>
      </c>
      <c r="BQ232" s="182" t="str">
        <f>IF(LinkRpt!U$4=LinkRpt!U$2,VLOOKUP(LinkRpt!$A228,Rpt,LinkRpt!U$2+1),"")</f>
        <v/>
      </c>
      <c r="BR232" s="182" t="str">
        <f>IF(LinkRpt!V$4=LinkRpt!V$2,VLOOKUP(LinkRpt!$A228,Rpt,LinkRpt!V$2+1),"")</f>
        <v/>
      </c>
      <c r="BS232" s="182" t="str">
        <f>IF(LinkRpt!W$4=LinkRpt!W$2,VLOOKUP(LinkRpt!$A228,Rpt,LinkRpt!W$2+1),"")</f>
        <v/>
      </c>
      <c r="BT232" s="182" t="str">
        <f>IF(LinkRpt!X$4=LinkRpt!X$2,VLOOKUP(LinkRpt!$A228,Rpt,LinkRpt!X$2+1),"")</f>
        <v/>
      </c>
      <c r="BU232" s="182" t="str">
        <f>IF(LinkRpt!Y$4=LinkRpt!Y$2,VLOOKUP(LinkRpt!$A228,Rpt,LinkRpt!Y$2+1),"")</f>
        <v/>
      </c>
      <c r="BV232" s="182" t="str">
        <f>IF(LinkRpt!Z$4=LinkRpt!Z$2,VLOOKUP(LinkRpt!$A228,Rpt,LinkRpt!Z$2+1),"")</f>
        <v/>
      </c>
      <c r="BW232" s="182" t="str">
        <f>IF(LinkRpt!AA$4=LinkRpt!AA$2,VLOOKUP(LinkRpt!$A228,Rpt,LinkRpt!AA$2+1),"")</f>
        <v/>
      </c>
      <c r="BX232" s="182" t="str">
        <f>IF(LinkRpt!AB$4=LinkRpt!AB$2,VLOOKUP(LinkRpt!$A228,Rpt,LinkRpt!AB$2+1),"")</f>
        <v/>
      </c>
      <c r="BY232" s="182" t="str">
        <f>IF(LinkRpt!AC$4=LinkRpt!AC$2,VLOOKUP(LinkRpt!$A228,Rpt,LinkRpt!AC$2+1),"")</f>
        <v/>
      </c>
      <c r="BZ232" s="182" t="str">
        <f>IF(LinkRpt!AD$4=LinkRpt!AD$2,VLOOKUP(LinkRpt!$A228,Rpt,LinkRpt!AD$2+1),"")</f>
        <v/>
      </c>
      <c r="CA232" s="182" t="str">
        <f>IF(LinkRpt!AE$4=LinkRpt!AE$2,VLOOKUP(LinkRpt!$A228,Rpt,LinkRpt!AE$2+1),"")</f>
        <v/>
      </c>
      <c r="CB232" s="182">
        <f t="shared" si="32"/>
        <v>43220</v>
      </c>
      <c r="CC232" s="15">
        <v>1500</v>
      </c>
      <c r="CD232" s="16">
        <v>1500</v>
      </c>
      <c r="CE232" s="15">
        <v>1000</v>
      </c>
      <c r="CF232" s="16">
        <v>1000</v>
      </c>
      <c r="CG232" s="15">
        <v>5000</v>
      </c>
      <c r="CH232" s="16">
        <v>5000</v>
      </c>
      <c r="CI232" s="15">
        <v>8000</v>
      </c>
      <c r="CJ232" s="16">
        <v>0</v>
      </c>
      <c r="CK232" s="15"/>
      <c r="CL232" s="16"/>
      <c r="CM232" s="18">
        <v>4620</v>
      </c>
      <c r="CN232" s="16">
        <v>12620</v>
      </c>
      <c r="CO232" s="18">
        <v>4620</v>
      </c>
      <c r="CP232" s="16">
        <v>4620</v>
      </c>
      <c r="CQ232" s="18">
        <v>4620</v>
      </c>
      <c r="CR232" s="16">
        <v>4620</v>
      </c>
      <c r="CS232" s="18">
        <v>4620</v>
      </c>
      <c r="CT232" s="16">
        <v>4620</v>
      </c>
      <c r="CU232" s="18">
        <v>4620</v>
      </c>
      <c r="CV232" s="16">
        <v>4620</v>
      </c>
      <c r="CW232" s="18">
        <v>4620</v>
      </c>
      <c r="CX232" s="16"/>
      <c r="CY232" s="18"/>
      <c r="CZ232" s="16">
        <v>4620</v>
      </c>
      <c r="DA232" s="18"/>
      <c r="DB232" s="16"/>
      <c r="DC232" s="18"/>
      <c r="DD232" s="16"/>
      <c r="DE232" s="85"/>
      <c r="DF232" s="16"/>
      <c r="DG232" s="85"/>
      <c r="DH232" s="16"/>
      <c r="DI232" s="85"/>
      <c r="DJ232" s="16"/>
      <c r="DK232" s="82"/>
      <c r="DL232" s="85"/>
      <c r="DM232" s="16"/>
      <c r="DN232" s="85"/>
      <c r="DO232" s="16"/>
      <c r="DP232" s="85"/>
      <c r="DQ232" s="16"/>
      <c r="DR232" s="85"/>
      <c r="DS232" s="16"/>
      <c r="DT232" s="85"/>
      <c r="DU232" s="16"/>
      <c r="DV232" s="85"/>
      <c r="DW232" s="16"/>
      <c r="DX232" s="85"/>
      <c r="DY232" s="16"/>
      <c r="DZ232" s="85"/>
      <c r="EA232" s="16"/>
      <c r="EB232" s="85"/>
      <c r="EC232" s="16"/>
      <c r="ED232" s="85"/>
      <c r="EE232" s="16"/>
      <c r="EF232" s="85"/>
      <c r="EG232" s="16"/>
      <c r="EH232" s="85"/>
      <c r="EI232" s="16"/>
      <c r="EJ232" s="19"/>
      <c r="EK232" s="17"/>
      <c r="EL232" s="16"/>
      <c r="EM232" s="17"/>
      <c r="EN232" s="16"/>
      <c r="EO232" s="17"/>
      <c r="EP232" s="16"/>
      <c r="EQ232" s="17"/>
      <c r="ER232" s="16"/>
      <c r="ES232" s="17"/>
      <c r="ET232" s="16"/>
      <c r="EU232" s="17"/>
      <c r="EV232" s="16"/>
      <c r="EW232" s="15"/>
      <c r="EX232" s="16"/>
      <c r="EY232" s="15"/>
      <c r="EZ232" s="16"/>
      <c r="FA232" s="15"/>
      <c r="FB232" s="16"/>
      <c r="FC232" s="15"/>
      <c r="FD232" s="16"/>
      <c r="FE232" s="15"/>
      <c r="FF232" s="16"/>
      <c r="FG232" s="15"/>
      <c r="FH232" s="16"/>
      <c r="FI232" s="20">
        <f t="shared" si="28"/>
        <v>43220</v>
      </c>
      <c r="FJ232" s="20">
        <f t="shared" si="29"/>
        <v>43220</v>
      </c>
      <c r="FK232" s="21">
        <f t="shared" si="30"/>
        <v>0</v>
      </c>
      <c r="FL232" s="1" t="str">
        <f t="shared" si="33"/>
        <v/>
      </c>
    </row>
    <row r="233" spans="1:168" ht="25.5" customHeight="1">
      <c r="A233" s="239">
        <v>2200225</v>
      </c>
      <c r="B233" s="35" t="s">
        <v>336</v>
      </c>
      <c r="C233" s="239" t="s">
        <v>337</v>
      </c>
      <c r="D233" s="9" t="s">
        <v>1414</v>
      </c>
      <c r="E233" s="9" t="s">
        <v>1412</v>
      </c>
      <c r="F233" s="10" t="s">
        <v>338</v>
      </c>
      <c r="G233" s="142"/>
      <c r="H233" s="24"/>
      <c r="I233" s="318"/>
      <c r="J233" s="24"/>
      <c r="K233" s="12">
        <v>6600</v>
      </c>
      <c r="L233" s="24" t="s">
        <v>1564</v>
      </c>
      <c r="M233" s="246">
        <f t="shared" si="26"/>
        <v>57080</v>
      </c>
      <c r="N233" s="14">
        <f t="shared" si="31"/>
        <v>9240</v>
      </c>
      <c r="O233" s="15">
        <v>1500</v>
      </c>
      <c r="P233" s="15">
        <v>1000</v>
      </c>
      <c r="Q233" s="15">
        <v>5000</v>
      </c>
      <c r="R233" s="15">
        <v>8000</v>
      </c>
      <c r="S233" s="182"/>
      <c r="T233" s="16">
        <v>1500</v>
      </c>
      <c r="U233" s="16">
        <v>1000</v>
      </c>
      <c r="V233" s="16">
        <v>5000</v>
      </c>
      <c r="W233" s="16">
        <v>0</v>
      </c>
      <c r="X233" s="182"/>
      <c r="Y233" s="16">
        <f>IF(($CB233-SUM($T233:X233))&gt;=$K233*0.7,$K233*0.7,($CB233-SUM($T233:X233)))</f>
        <v>4620</v>
      </c>
      <c r="Z233" s="16">
        <f>IF(($CB233-SUM($T233:Y233))&gt;=$K233*0.7,$K233*0.7,($CB233-SUM($T233:Y233)))</f>
        <v>4620</v>
      </c>
      <c r="AA233" s="16">
        <f>IF(($CB233-SUM($T233:Z233))&gt;=$K233*0.7,$K233*0.7,($CB233-SUM($T233:Z233)))</f>
        <v>4620</v>
      </c>
      <c r="AB233" s="16">
        <f>IF(($CB233-SUM($T233:AA233))&gt;=$K233*0.7,$K233*0.7,($CB233-SUM($T233:AA233)))</f>
        <v>4620</v>
      </c>
      <c r="AC233" s="16">
        <f>IF(($CB233-SUM($T233:AB233))&gt;=$K233*0.7,$K233*0.7,($CB233-SUM($T233:AB233)))</f>
        <v>4620</v>
      </c>
      <c r="AD233" s="16">
        <f>IF(($CB233-SUM($T233:AC233))&gt;=$K233*0.7,$K233*0.7,($CB233-SUM($T233:AC233)))</f>
        <v>4620</v>
      </c>
      <c r="AE233" s="16">
        <f>IF(($CB233-SUM($T233:AD233))&gt;=$K233*0.7,$K233*0.7,($CB233-SUM($T233:AD233)))</f>
        <v>4620</v>
      </c>
      <c r="AF233" s="16">
        <f>IF(($CB233-SUM($T233:AE233))&gt;=$K233*0.7,$K233*0.7,($CB233-SUM($T233:AE233)))</f>
        <v>4620</v>
      </c>
      <c r="AG233" s="16">
        <f>IF(($CB233-SUM($T233:AF233))&gt;=$K233*0.7,$K233*0.7,($CB233-SUM($T233:AF233)))</f>
        <v>3380</v>
      </c>
      <c r="AH233" s="16">
        <f>IF(($CB233-SUM($T233:AG233))&gt;=$K233*0.7,$K233*0.7,($CB233-SUM($T233:AG233)))</f>
        <v>0</v>
      </c>
      <c r="AI233" s="16">
        <f>IF(($CB233-SUM($T233:AH233))&gt;=$K233*0.7,$K233*0.7,($CB233-SUM($T233:AH233)))</f>
        <v>0</v>
      </c>
      <c r="AJ233" s="16">
        <f>IF(($CB233-SUM($T233:AI233))&gt;=$K233*0.7,$K233*0.7,($CB233-SUM($T233:AI233)))</f>
        <v>0</v>
      </c>
      <c r="AK233" s="16">
        <f>IF(($CB233-SUM($T233:AJ233))&gt;=$K233*0.7,$K233*0.7,($CB233-SUM($T233:AJ233)))</f>
        <v>0</v>
      </c>
      <c r="AL233" s="16">
        <f>IF(($CB233-SUM($T233:AK233))&gt;=$K233*0.7,$K233*0.7,($CB233-SUM($T233:AK233)))</f>
        <v>0</v>
      </c>
      <c r="AM233" s="16">
        <f>IF(($CB233-SUM($T233:AL233))&gt;=$K233*0.7,$K233*0.7,($CB233-SUM($T233:AL233)))</f>
        <v>0</v>
      </c>
      <c r="AN233" s="16">
        <f>IF(($CB233-SUM($T233:AM233))&gt;=$K233*0.7,$K233*0.7,($CB233-SUM($T233:AM233)))</f>
        <v>0</v>
      </c>
      <c r="AO233" s="16">
        <f>IF(($CB233-SUM($T233:AN233))&gt;=$K233*0.7,$K233*0.7,($CB233-SUM($T233:AN233)))</f>
        <v>0</v>
      </c>
      <c r="AP233" s="16">
        <f>IF(($CB233-SUM($T233:AO233))&gt;=$K233*0.7,$K233*0.7,($CB233-SUM($T233:AO233)))</f>
        <v>0</v>
      </c>
      <c r="AQ233" s="16">
        <f>IF(($CB233-SUM($T233:AP233))&gt;=$K233*0.7,$K233*0.7,($CB233-SUM($T233:AP233)))</f>
        <v>0</v>
      </c>
      <c r="AR233" s="16">
        <f>IF(($CB233-SUM($T233:AQ233))&gt;=$K233*0.7,$K233*0.7,($CB233-SUM($T233:AQ233)))</f>
        <v>0</v>
      </c>
      <c r="AS233" s="16">
        <f>IF(($CB233-SUM($T233:AR233))&gt;=$K233*0.7,$K233*0.7,($CB233-SUM($T233:AR233)))</f>
        <v>0</v>
      </c>
      <c r="AT233" s="16">
        <f>IF(($CB233-SUM($T233:AS233))&gt;=$K233*0.7,$K233*0.7,($CB233-SUM($T233:AS233)))</f>
        <v>0</v>
      </c>
      <c r="AU233" s="16">
        <f>IF(($CB233-SUM($T233:AT233))&gt;=$K233*0.7,$K233*0.7,($CB233-SUM($T233:AT233)))</f>
        <v>0</v>
      </c>
      <c r="AV233" s="16">
        <f>IF(($CB233-SUM($T233:AU233))&gt;=$K233*0.7,$K233*0.7,($CB233-SUM($T233:AU233)))</f>
        <v>0</v>
      </c>
      <c r="AW233" s="182">
        <f t="shared" si="27"/>
        <v>47840</v>
      </c>
      <c r="AX233" s="182">
        <f>IF(LinkRpt!B$4=LinkRpt!B$2,VLOOKUP(LinkRpt!$A229,Rpt,LinkRpt!B$2+1),"")</f>
        <v>47840</v>
      </c>
      <c r="AY233" s="182">
        <f>IF(LinkRpt!C$4=LinkRpt!C$2,VLOOKUP(LinkRpt!$A229,Rpt,LinkRpt!C$2+1),"")</f>
        <v>0</v>
      </c>
      <c r="AZ233" s="182">
        <f>IF(LinkRpt!D$4=LinkRpt!D$2,VLOOKUP(LinkRpt!$A229,Rpt,LinkRpt!D$2+1),"")</f>
        <v>0</v>
      </c>
      <c r="BA233" s="182" t="str">
        <f>IF(LinkRpt!E$4=LinkRpt!E$2,VLOOKUP(LinkRpt!$A229,Rpt,LinkRpt!E$2+1),"")</f>
        <v/>
      </c>
      <c r="BB233" s="182">
        <f>IF(LinkRpt!F$4=LinkRpt!F$2,VLOOKUP(LinkRpt!$A229,Rpt,LinkRpt!F$2+1),"")</f>
        <v>0</v>
      </c>
      <c r="BC233" s="182">
        <f>IF(LinkRpt!G$4=LinkRpt!G$2,VLOOKUP(LinkRpt!$A229,Rpt,LinkRpt!G$2+1),"")</f>
        <v>0</v>
      </c>
      <c r="BD233" s="182">
        <f>IF(LinkRpt!H$4=LinkRpt!H$2,VLOOKUP(LinkRpt!$A229,Rpt,LinkRpt!H$2+1),"")</f>
        <v>0</v>
      </c>
      <c r="BE233" s="182" t="str">
        <f>IF(LinkRpt!I$4=LinkRpt!I$2,VLOOKUP(LinkRpt!$A229,Rpt,LinkRpt!I$2+1),"")</f>
        <v/>
      </c>
      <c r="BF233" s="182" t="str">
        <f>IF(LinkRpt!J$4=LinkRpt!J$2,VLOOKUP(LinkRpt!$A229,Rpt,LinkRpt!J$2+1),"")</f>
        <v/>
      </c>
      <c r="BG233" s="182" t="str">
        <f>IF(LinkRpt!K$4=LinkRpt!K$2,VLOOKUP(LinkRpt!$A229,Rpt,LinkRpt!K$2+1),"")</f>
        <v/>
      </c>
      <c r="BH233" s="182" t="str">
        <f>IF(LinkRpt!L$4=LinkRpt!L$2,VLOOKUP(LinkRpt!$A229,Rpt,LinkRpt!L$2+1),"")</f>
        <v/>
      </c>
      <c r="BI233" s="182" t="str">
        <f>IF(LinkRpt!M$4=LinkRpt!M$2,VLOOKUP(LinkRpt!$A229,Rpt,LinkRpt!M$2+1),"")</f>
        <v/>
      </c>
      <c r="BJ233" s="182" t="str">
        <f>IF(LinkRpt!N$4=LinkRpt!N$2,VLOOKUP(LinkRpt!$A229,Rpt,LinkRpt!N$2+1),"")</f>
        <v/>
      </c>
      <c r="BK233" s="182" t="str">
        <f>IF(LinkRpt!O$4=LinkRpt!O$2,VLOOKUP(LinkRpt!$A229,Rpt,LinkRpt!O$2+1),"")</f>
        <v/>
      </c>
      <c r="BL233" s="182" t="str">
        <f>IF(LinkRpt!P$4=LinkRpt!P$2,VLOOKUP(LinkRpt!$A229,Rpt,LinkRpt!P$2+1),"")</f>
        <v/>
      </c>
      <c r="BM233" s="182" t="str">
        <f>IF(LinkRpt!Q$4=LinkRpt!Q$2,VLOOKUP(LinkRpt!$A229,Rpt,LinkRpt!Q$2+1),"")</f>
        <v/>
      </c>
      <c r="BN233" s="182" t="str">
        <f>IF(LinkRpt!R$4=LinkRpt!R$2,VLOOKUP(LinkRpt!$A229,Rpt,LinkRpt!R$2+1),"")</f>
        <v/>
      </c>
      <c r="BO233" s="182" t="str">
        <f>IF(LinkRpt!S$4=LinkRpt!S$2,VLOOKUP(LinkRpt!$A229,Rpt,LinkRpt!S$2+1),"")</f>
        <v/>
      </c>
      <c r="BP233" s="182" t="str">
        <f>IF(LinkRpt!T$4=LinkRpt!T$2,VLOOKUP(LinkRpt!$A229,Rpt,LinkRpt!T$2+1),"")</f>
        <v/>
      </c>
      <c r="BQ233" s="182" t="str">
        <f>IF(LinkRpt!U$4=LinkRpt!U$2,VLOOKUP(LinkRpt!$A229,Rpt,LinkRpt!U$2+1),"")</f>
        <v/>
      </c>
      <c r="BR233" s="182" t="str">
        <f>IF(LinkRpt!V$4=LinkRpt!V$2,VLOOKUP(LinkRpt!$A229,Rpt,LinkRpt!V$2+1),"")</f>
        <v/>
      </c>
      <c r="BS233" s="182" t="str">
        <f>IF(LinkRpt!W$4=LinkRpt!W$2,VLOOKUP(LinkRpt!$A229,Rpt,LinkRpt!W$2+1),"")</f>
        <v/>
      </c>
      <c r="BT233" s="182" t="str">
        <f>IF(LinkRpt!X$4=LinkRpt!X$2,VLOOKUP(LinkRpt!$A229,Rpt,LinkRpt!X$2+1),"")</f>
        <v/>
      </c>
      <c r="BU233" s="182" t="str">
        <f>IF(LinkRpt!Y$4=LinkRpt!Y$2,VLOOKUP(LinkRpt!$A229,Rpt,LinkRpt!Y$2+1),"")</f>
        <v/>
      </c>
      <c r="BV233" s="182" t="str">
        <f>IF(LinkRpt!Z$4=LinkRpt!Z$2,VLOOKUP(LinkRpt!$A229,Rpt,LinkRpt!Z$2+1),"")</f>
        <v/>
      </c>
      <c r="BW233" s="182" t="str">
        <f>IF(LinkRpt!AA$4=LinkRpt!AA$2,VLOOKUP(LinkRpt!$A229,Rpt,LinkRpt!AA$2+1),"")</f>
        <v/>
      </c>
      <c r="BX233" s="182" t="str">
        <f>IF(LinkRpt!AB$4=LinkRpt!AB$2,VLOOKUP(LinkRpt!$A229,Rpt,LinkRpt!AB$2+1),"")</f>
        <v/>
      </c>
      <c r="BY233" s="182" t="str">
        <f>IF(LinkRpt!AC$4=LinkRpt!AC$2,VLOOKUP(LinkRpt!$A229,Rpt,LinkRpt!AC$2+1),"")</f>
        <v/>
      </c>
      <c r="BZ233" s="182" t="str">
        <f>IF(LinkRpt!AD$4=LinkRpt!AD$2,VLOOKUP(LinkRpt!$A229,Rpt,LinkRpt!AD$2+1),"")</f>
        <v/>
      </c>
      <c r="CA233" s="182" t="str">
        <f>IF(LinkRpt!AE$4=LinkRpt!AE$2,VLOOKUP(LinkRpt!$A229,Rpt,LinkRpt!AE$2+1),"")</f>
        <v/>
      </c>
      <c r="CB233" s="182">
        <f t="shared" si="32"/>
        <v>47840</v>
      </c>
      <c r="CC233" s="15">
        <v>1500</v>
      </c>
      <c r="CD233" s="16">
        <v>1500</v>
      </c>
      <c r="CE233" s="15">
        <v>1000</v>
      </c>
      <c r="CF233" s="16">
        <v>1000</v>
      </c>
      <c r="CG233" s="15">
        <v>5000</v>
      </c>
      <c r="CH233" s="16">
        <v>5000</v>
      </c>
      <c r="CI233" s="15">
        <v>8000</v>
      </c>
      <c r="CJ233" s="16">
        <v>0</v>
      </c>
      <c r="CK233" s="17"/>
      <c r="CL233" s="16"/>
      <c r="CM233" s="15"/>
      <c r="CN233" s="16"/>
      <c r="CO233" s="18">
        <v>4620</v>
      </c>
      <c r="CP233" s="16">
        <f>8000+4620</f>
        <v>12620</v>
      </c>
      <c r="CQ233" s="18">
        <v>4620</v>
      </c>
      <c r="CR233" s="16">
        <v>4620</v>
      </c>
      <c r="CS233" s="18">
        <v>4620</v>
      </c>
      <c r="CT233" s="16">
        <v>0</v>
      </c>
      <c r="CU233" s="18">
        <v>4620</v>
      </c>
      <c r="CV233" s="16">
        <v>9240</v>
      </c>
      <c r="CW233" s="18">
        <v>4620</v>
      </c>
      <c r="CX233" s="16"/>
      <c r="CY233" s="18">
        <v>4620</v>
      </c>
      <c r="CZ233" s="16">
        <v>4620</v>
      </c>
      <c r="DA233" s="18">
        <v>4620</v>
      </c>
      <c r="DB233" s="16"/>
      <c r="DC233" s="18">
        <v>4620</v>
      </c>
      <c r="DD233" s="16"/>
      <c r="DE233" s="18">
        <v>4620</v>
      </c>
      <c r="DF233" s="16">
        <v>9240</v>
      </c>
      <c r="DG233" s="17"/>
      <c r="DH233" s="16"/>
      <c r="DI233" s="17"/>
      <c r="DJ233" s="16"/>
      <c r="DK233" s="82"/>
      <c r="DL233" s="85"/>
      <c r="DM233" s="16"/>
      <c r="DN233" s="85"/>
      <c r="DO233" s="16"/>
      <c r="DP233" s="85"/>
      <c r="DQ233" s="16"/>
      <c r="DR233" s="85"/>
      <c r="DS233" s="16"/>
      <c r="DT233" s="85"/>
      <c r="DU233" s="16"/>
      <c r="DV233" s="85"/>
      <c r="DW233" s="16"/>
      <c r="DX233" s="85"/>
      <c r="DY233" s="16"/>
      <c r="DZ233" s="85"/>
      <c r="EA233" s="16"/>
      <c r="EB233" s="85"/>
      <c r="EC233" s="16"/>
      <c r="ED233" s="85"/>
      <c r="EE233" s="16"/>
      <c r="EF233" s="85"/>
      <c r="EG233" s="16"/>
      <c r="EH233" s="17"/>
      <c r="EI233" s="16"/>
      <c r="EJ233" s="19"/>
      <c r="EK233" s="17"/>
      <c r="EL233" s="16"/>
      <c r="EM233" s="17"/>
      <c r="EN233" s="16"/>
      <c r="EO233" s="17"/>
      <c r="EP233" s="16"/>
      <c r="EQ233" s="17"/>
      <c r="ER233" s="16"/>
      <c r="ES233" s="17"/>
      <c r="ET233" s="16"/>
      <c r="EU233" s="17"/>
      <c r="EV233" s="16"/>
      <c r="EW233" s="15"/>
      <c r="EX233" s="16"/>
      <c r="EY233" s="15"/>
      <c r="EZ233" s="16"/>
      <c r="FA233" s="15"/>
      <c r="FB233" s="16"/>
      <c r="FC233" s="15"/>
      <c r="FD233" s="16"/>
      <c r="FE233" s="15"/>
      <c r="FF233" s="16"/>
      <c r="FG233" s="15"/>
      <c r="FH233" s="16"/>
      <c r="FI233" s="20">
        <f t="shared" si="28"/>
        <v>57080</v>
      </c>
      <c r="FJ233" s="20">
        <f t="shared" si="29"/>
        <v>47840</v>
      </c>
      <c r="FK233" s="21">
        <f t="shared" si="30"/>
        <v>9240</v>
      </c>
      <c r="FL233" s="1" t="str">
        <f t="shared" si="33"/>
        <v/>
      </c>
    </row>
    <row r="234" spans="1:168" ht="25.5" customHeight="1">
      <c r="A234" s="239">
        <v>2200226</v>
      </c>
      <c r="B234" s="34" t="s">
        <v>939</v>
      </c>
      <c r="C234" s="239" t="s">
        <v>940</v>
      </c>
      <c r="D234" s="9" t="s">
        <v>1414</v>
      </c>
      <c r="E234" s="9" t="s">
        <v>1411</v>
      </c>
      <c r="F234" s="83" t="s">
        <v>941</v>
      </c>
      <c r="G234" s="213"/>
      <c r="H234" s="102" t="s">
        <v>942</v>
      </c>
      <c r="I234" s="318"/>
      <c r="J234" s="102">
        <v>0</v>
      </c>
      <c r="K234" s="111">
        <v>6600</v>
      </c>
      <c r="L234" s="102" t="s">
        <v>872</v>
      </c>
      <c r="M234" s="246">
        <f t="shared" si="26"/>
        <v>7500</v>
      </c>
      <c r="N234" s="14">
        <f t="shared" si="31"/>
        <v>0</v>
      </c>
      <c r="O234" s="15">
        <v>1500</v>
      </c>
      <c r="P234" s="15">
        <v>1000</v>
      </c>
      <c r="Q234" s="15">
        <v>5000</v>
      </c>
      <c r="R234" s="15"/>
      <c r="S234" s="182"/>
      <c r="T234" s="16">
        <v>1500</v>
      </c>
      <c r="U234" s="16">
        <v>1000</v>
      </c>
      <c r="V234" s="16">
        <v>5000</v>
      </c>
      <c r="W234" s="16"/>
      <c r="X234" s="182"/>
      <c r="Y234" s="16">
        <f>IF(($CB234-SUM($T234:X234))&gt;=$K234*0.7,$K234*0.7,($CB234-SUM($T234:X234)))</f>
        <v>0</v>
      </c>
      <c r="Z234" s="16">
        <f>IF(($CB234-SUM($T234:Y234))&gt;=$K234*0.7,$K234*0.7,($CB234-SUM($T234:Y234)))</f>
        <v>0</v>
      </c>
      <c r="AA234" s="16">
        <f>IF(($CB234-SUM($T234:Z234))&gt;=$K234*0.7,$K234*0.7,($CB234-SUM($T234:Z234)))</f>
        <v>0</v>
      </c>
      <c r="AB234" s="16">
        <f>IF(($CB234-SUM($T234:AA234))&gt;=$K234*0.7,$K234*0.7,($CB234-SUM($T234:AA234)))</f>
        <v>0</v>
      </c>
      <c r="AC234" s="16">
        <f>IF(($CB234-SUM($T234:AB234))&gt;=$K234*0.7,$K234*0.7,($CB234-SUM($T234:AB234)))</f>
        <v>0</v>
      </c>
      <c r="AD234" s="16">
        <f>IF(($CB234-SUM($T234:AC234))&gt;=$K234*0.7,$K234*0.7,($CB234-SUM($T234:AC234)))</f>
        <v>0</v>
      </c>
      <c r="AE234" s="16">
        <f>IF(($CB234-SUM($T234:AD234))&gt;=$K234*0.7,$K234*0.7,($CB234-SUM($T234:AD234)))</f>
        <v>0</v>
      </c>
      <c r="AF234" s="16">
        <f>IF(($CB234-SUM($T234:AE234))&gt;=$K234*0.7,$K234*0.7,($CB234-SUM($T234:AE234)))</f>
        <v>0</v>
      </c>
      <c r="AG234" s="16">
        <f>IF(($CB234-SUM($T234:AF234))&gt;=$K234*0.7,$K234*0.7,($CB234-SUM($T234:AF234)))</f>
        <v>0</v>
      </c>
      <c r="AH234" s="16">
        <f>IF(($CB234-SUM($T234:AG234))&gt;=$K234*0.7,$K234*0.7,($CB234-SUM($T234:AG234)))</f>
        <v>0</v>
      </c>
      <c r="AI234" s="16">
        <f>IF(($CB234-SUM($T234:AH234))&gt;=$K234*0.7,$K234*0.7,($CB234-SUM($T234:AH234)))</f>
        <v>0</v>
      </c>
      <c r="AJ234" s="16">
        <f>IF(($CB234-SUM($T234:AI234))&gt;=$K234*0.7,$K234*0.7,($CB234-SUM($T234:AI234)))</f>
        <v>0</v>
      </c>
      <c r="AK234" s="16">
        <f>IF(($CB234-SUM($T234:AJ234))&gt;=$K234*0.7,$K234*0.7,($CB234-SUM($T234:AJ234)))</f>
        <v>0</v>
      </c>
      <c r="AL234" s="16">
        <f>IF(($CB234-SUM($T234:AK234))&gt;=$K234*0.7,$K234*0.7,($CB234-SUM($T234:AK234)))</f>
        <v>0</v>
      </c>
      <c r="AM234" s="16">
        <f>IF(($CB234-SUM($T234:AL234))&gt;=$K234*0.7,$K234*0.7,($CB234-SUM($T234:AL234)))</f>
        <v>0</v>
      </c>
      <c r="AN234" s="16">
        <f>IF(($CB234-SUM($T234:AM234))&gt;=$K234*0.7,$K234*0.7,($CB234-SUM($T234:AM234)))</f>
        <v>0</v>
      </c>
      <c r="AO234" s="16">
        <f>IF(($CB234-SUM($T234:AN234))&gt;=$K234*0.7,$K234*0.7,($CB234-SUM($T234:AN234)))</f>
        <v>0</v>
      </c>
      <c r="AP234" s="16">
        <f>IF(($CB234-SUM($T234:AO234))&gt;=$K234*0.7,$K234*0.7,($CB234-SUM($T234:AO234)))</f>
        <v>0</v>
      </c>
      <c r="AQ234" s="16">
        <f>IF(($CB234-SUM($T234:AP234))&gt;=$K234*0.7,$K234*0.7,($CB234-SUM($T234:AP234)))</f>
        <v>0</v>
      </c>
      <c r="AR234" s="16">
        <f>IF(($CB234-SUM($T234:AQ234))&gt;=$K234*0.7,$K234*0.7,($CB234-SUM($T234:AQ234)))</f>
        <v>0</v>
      </c>
      <c r="AS234" s="16">
        <f>IF(($CB234-SUM($T234:AR234))&gt;=$K234*0.7,$K234*0.7,($CB234-SUM($T234:AR234)))</f>
        <v>0</v>
      </c>
      <c r="AT234" s="16">
        <f>IF(($CB234-SUM($T234:AS234))&gt;=$K234*0.7,$K234*0.7,($CB234-SUM($T234:AS234)))</f>
        <v>0</v>
      </c>
      <c r="AU234" s="16">
        <f>IF(($CB234-SUM($T234:AT234))&gt;=$K234*0.7,$K234*0.7,($CB234-SUM($T234:AT234)))</f>
        <v>0</v>
      </c>
      <c r="AV234" s="16">
        <f>IF(($CB234-SUM($T234:AU234))&gt;=$K234*0.7,$K234*0.7,($CB234-SUM($T234:AU234)))</f>
        <v>0</v>
      </c>
      <c r="AW234" s="182">
        <f t="shared" si="27"/>
        <v>7500</v>
      </c>
      <c r="AX234" s="182">
        <f>IF(LinkRpt!B$4=LinkRpt!B$2,VLOOKUP(LinkRpt!$A230,Rpt,LinkRpt!B$2+1),"")</f>
        <v>7500</v>
      </c>
      <c r="AY234" s="182">
        <f>IF(LinkRpt!C$4=LinkRpt!C$2,VLOOKUP(LinkRpt!$A230,Rpt,LinkRpt!C$2+1),"")</f>
        <v>0</v>
      </c>
      <c r="AZ234" s="182">
        <f>IF(LinkRpt!D$4=LinkRpt!D$2,VLOOKUP(LinkRpt!$A230,Rpt,LinkRpt!D$2+1),"")</f>
        <v>0</v>
      </c>
      <c r="BA234" s="182" t="str">
        <f>IF(LinkRpt!E$4=LinkRpt!E$2,VLOOKUP(LinkRpt!$A230,Rpt,LinkRpt!E$2+1),"")</f>
        <v/>
      </c>
      <c r="BB234" s="182">
        <f>IF(LinkRpt!F$4=LinkRpt!F$2,VLOOKUP(LinkRpt!$A230,Rpt,LinkRpt!F$2+1),"")</f>
        <v>0</v>
      </c>
      <c r="BC234" s="182">
        <f>IF(LinkRpt!G$4=LinkRpt!G$2,VLOOKUP(LinkRpt!$A230,Rpt,LinkRpt!G$2+1),"")</f>
        <v>0</v>
      </c>
      <c r="BD234" s="182">
        <f>IF(LinkRpt!H$4=LinkRpt!H$2,VLOOKUP(LinkRpt!$A230,Rpt,LinkRpt!H$2+1),"")</f>
        <v>0</v>
      </c>
      <c r="BE234" s="182" t="str">
        <f>IF(LinkRpt!I$4=LinkRpt!I$2,VLOOKUP(LinkRpt!$A230,Rpt,LinkRpt!I$2+1),"")</f>
        <v/>
      </c>
      <c r="BF234" s="182" t="str">
        <f>IF(LinkRpt!J$4=LinkRpt!J$2,VLOOKUP(LinkRpt!$A230,Rpt,LinkRpt!J$2+1),"")</f>
        <v/>
      </c>
      <c r="BG234" s="182" t="str">
        <f>IF(LinkRpt!K$4=LinkRpt!K$2,VLOOKUP(LinkRpt!$A230,Rpt,LinkRpt!K$2+1),"")</f>
        <v/>
      </c>
      <c r="BH234" s="182" t="str">
        <f>IF(LinkRpt!L$4=LinkRpt!L$2,VLOOKUP(LinkRpt!$A230,Rpt,LinkRpt!L$2+1),"")</f>
        <v/>
      </c>
      <c r="BI234" s="182" t="str">
        <f>IF(LinkRpt!M$4=LinkRpt!M$2,VLOOKUP(LinkRpt!$A230,Rpt,LinkRpt!M$2+1),"")</f>
        <v/>
      </c>
      <c r="BJ234" s="182" t="str">
        <f>IF(LinkRpt!N$4=LinkRpt!N$2,VLOOKUP(LinkRpt!$A230,Rpt,LinkRpt!N$2+1),"")</f>
        <v/>
      </c>
      <c r="BK234" s="182" t="str">
        <f>IF(LinkRpt!O$4=LinkRpt!O$2,VLOOKUP(LinkRpt!$A230,Rpt,LinkRpt!O$2+1),"")</f>
        <v/>
      </c>
      <c r="BL234" s="182" t="str">
        <f>IF(LinkRpt!P$4=LinkRpt!P$2,VLOOKUP(LinkRpt!$A230,Rpt,LinkRpt!P$2+1),"")</f>
        <v/>
      </c>
      <c r="BM234" s="182" t="str">
        <f>IF(LinkRpt!Q$4=LinkRpt!Q$2,VLOOKUP(LinkRpt!$A230,Rpt,LinkRpt!Q$2+1),"")</f>
        <v/>
      </c>
      <c r="BN234" s="182" t="str">
        <f>IF(LinkRpt!R$4=LinkRpt!R$2,VLOOKUP(LinkRpt!$A230,Rpt,LinkRpt!R$2+1),"")</f>
        <v/>
      </c>
      <c r="BO234" s="182" t="str">
        <f>IF(LinkRpt!S$4=LinkRpt!S$2,VLOOKUP(LinkRpt!$A230,Rpt,LinkRpt!S$2+1),"")</f>
        <v/>
      </c>
      <c r="BP234" s="182" t="str">
        <f>IF(LinkRpt!T$4=LinkRpt!T$2,VLOOKUP(LinkRpt!$A230,Rpt,LinkRpt!T$2+1),"")</f>
        <v/>
      </c>
      <c r="BQ234" s="182" t="str">
        <f>IF(LinkRpt!U$4=LinkRpt!U$2,VLOOKUP(LinkRpt!$A230,Rpt,LinkRpt!U$2+1),"")</f>
        <v/>
      </c>
      <c r="BR234" s="182" t="str">
        <f>IF(LinkRpt!V$4=LinkRpt!V$2,VLOOKUP(LinkRpt!$A230,Rpt,LinkRpt!V$2+1),"")</f>
        <v/>
      </c>
      <c r="BS234" s="182" t="str">
        <f>IF(LinkRpt!W$4=LinkRpt!W$2,VLOOKUP(LinkRpt!$A230,Rpt,LinkRpt!W$2+1),"")</f>
        <v/>
      </c>
      <c r="BT234" s="182" t="str">
        <f>IF(LinkRpt!X$4=LinkRpt!X$2,VLOOKUP(LinkRpt!$A230,Rpt,LinkRpt!X$2+1),"")</f>
        <v/>
      </c>
      <c r="BU234" s="182" t="str">
        <f>IF(LinkRpt!Y$4=LinkRpt!Y$2,VLOOKUP(LinkRpt!$A230,Rpt,LinkRpt!Y$2+1),"")</f>
        <v/>
      </c>
      <c r="BV234" s="182" t="str">
        <f>IF(LinkRpt!Z$4=LinkRpt!Z$2,VLOOKUP(LinkRpt!$A230,Rpt,LinkRpt!Z$2+1),"")</f>
        <v/>
      </c>
      <c r="BW234" s="182" t="str">
        <f>IF(LinkRpt!AA$4=LinkRpt!AA$2,VLOOKUP(LinkRpt!$A230,Rpt,LinkRpt!AA$2+1),"")</f>
        <v/>
      </c>
      <c r="BX234" s="182" t="str">
        <f>IF(LinkRpt!AB$4=LinkRpt!AB$2,VLOOKUP(LinkRpt!$A230,Rpt,LinkRpt!AB$2+1),"")</f>
        <v/>
      </c>
      <c r="BY234" s="182" t="str">
        <f>IF(LinkRpt!AC$4=LinkRpt!AC$2,VLOOKUP(LinkRpt!$A230,Rpt,LinkRpt!AC$2+1),"")</f>
        <v/>
      </c>
      <c r="BZ234" s="182" t="str">
        <f>IF(LinkRpt!AD$4=LinkRpt!AD$2,VLOOKUP(LinkRpt!$A230,Rpt,LinkRpt!AD$2+1),"")</f>
        <v/>
      </c>
      <c r="CA234" s="182" t="str">
        <f>IF(LinkRpt!AE$4=LinkRpt!AE$2,VLOOKUP(LinkRpt!$A230,Rpt,LinkRpt!AE$2+1),"")</f>
        <v/>
      </c>
      <c r="CB234" s="182">
        <f t="shared" si="32"/>
        <v>7500</v>
      </c>
      <c r="CC234" s="15">
        <v>1500</v>
      </c>
      <c r="CD234" s="16">
        <v>1500</v>
      </c>
      <c r="CE234" s="15">
        <v>1000</v>
      </c>
      <c r="CF234" s="16">
        <v>1000</v>
      </c>
      <c r="CG234" s="15">
        <v>5000</v>
      </c>
      <c r="CH234" s="16">
        <v>5000</v>
      </c>
      <c r="CI234" s="15"/>
      <c r="CJ234" s="16"/>
      <c r="CK234" s="15"/>
      <c r="CL234" s="16"/>
      <c r="CM234" s="18"/>
      <c r="CN234" s="16"/>
      <c r="CO234" s="18"/>
      <c r="CP234" s="16"/>
      <c r="CQ234" s="18"/>
      <c r="CR234" s="16"/>
      <c r="CS234" s="18"/>
      <c r="CT234" s="16"/>
      <c r="CU234" s="18"/>
      <c r="CV234" s="16"/>
      <c r="CW234" s="18"/>
      <c r="CX234" s="16"/>
      <c r="CY234" s="18"/>
      <c r="CZ234" s="16"/>
      <c r="DA234" s="18"/>
      <c r="DB234" s="16"/>
      <c r="DC234" s="18"/>
      <c r="DD234" s="16"/>
      <c r="DE234" s="85"/>
      <c r="DF234" s="16"/>
      <c r="DG234" s="85"/>
      <c r="DH234" s="16"/>
      <c r="DI234" s="85"/>
      <c r="DJ234" s="16"/>
      <c r="DK234" s="82"/>
      <c r="DL234" s="85"/>
      <c r="DM234" s="16"/>
      <c r="DN234" s="85"/>
      <c r="DO234" s="16"/>
      <c r="DP234" s="85"/>
      <c r="DQ234" s="16"/>
      <c r="DR234" s="85"/>
      <c r="DS234" s="16"/>
      <c r="DT234" s="85"/>
      <c r="DU234" s="16"/>
      <c r="DV234" s="85"/>
      <c r="DW234" s="16"/>
      <c r="DX234" s="85"/>
      <c r="DY234" s="16"/>
      <c r="DZ234" s="85"/>
      <c r="EA234" s="16"/>
      <c r="EB234" s="85"/>
      <c r="EC234" s="16"/>
      <c r="ED234" s="85"/>
      <c r="EE234" s="16"/>
      <c r="EF234" s="85"/>
      <c r="EG234" s="16"/>
      <c r="EH234" s="17"/>
      <c r="EI234" s="16"/>
      <c r="EJ234" s="19"/>
      <c r="EK234" s="17"/>
      <c r="EL234" s="16"/>
      <c r="EM234" s="17"/>
      <c r="EN234" s="16"/>
      <c r="EO234" s="17"/>
      <c r="EP234" s="16"/>
      <c r="EQ234" s="17"/>
      <c r="ER234" s="16"/>
      <c r="ES234" s="17"/>
      <c r="ET234" s="16"/>
      <c r="EU234" s="17"/>
      <c r="EV234" s="16"/>
      <c r="EW234" s="15"/>
      <c r="EX234" s="16"/>
      <c r="EY234" s="15"/>
      <c r="EZ234" s="16"/>
      <c r="FA234" s="15"/>
      <c r="FB234" s="16"/>
      <c r="FC234" s="15"/>
      <c r="FD234" s="16"/>
      <c r="FE234" s="15"/>
      <c r="FF234" s="16"/>
      <c r="FG234" s="15"/>
      <c r="FH234" s="16"/>
      <c r="FI234" s="20">
        <f t="shared" si="28"/>
        <v>7500</v>
      </c>
      <c r="FJ234" s="20">
        <f t="shared" si="29"/>
        <v>7500</v>
      </c>
      <c r="FK234" s="21">
        <f t="shared" si="30"/>
        <v>0</v>
      </c>
      <c r="FL234" s="1" t="str">
        <f t="shared" si="33"/>
        <v/>
      </c>
    </row>
    <row r="235" spans="1:168" ht="25.5" customHeight="1">
      <c r="A235" s="239">
        <v>2200227</v>
      </c>
      <c r="B235" s="35" t="s">
        <v>339</v>
      </c>
      <c r="C235" s="239" t="s">
        <v>340</v>
      </c>
      <c r="D235" s="9" t="s">
        <v>1414</v>
      </c>
      <c r="E235" s="9" t="s">
        <v>1412</v>
      </c>
      <c r="F235" s="10" t="s">
        <v>341</v>
      </c>
      <c r="G235" s="142"/>
      <c r="H235" s="24"/>
      <c r="I235" s="318"/>
      <c r="J235" s="24"/>
      <c r="K235" s="12">
        <v>6600</v>
      </c>
      <c r="L235" s="24" t="s">
        <v>1564</v>
      </c>
      <c r="M235" s="246">
        <f t="shared" si="26"/>
        <v>57080</v>
      </c>
      <c r="N235" s="14">
        <f t="shared" si="31"/>
        <v>0</v>
      </c>
      <c r="O235" s="15">
        <v>1500</v>
      </c>
      <c r="P235" s="15">
        <v>1000</v>
      </c>
      <c r="Q235" s="15">
        <v>5000</v>
      </c>
      <c r="R235" s="15">
        <v>8000</v>
      </c>
      <c r="S235" s="182"/>
      <c r="T235" s="16">
        <v>1500</v>
      </c>
      <c r="U235" s="16">
        <v>1000</v>
      </c>
      <c r="V235" s="16">
        <v>5000</v>
      </c>
      <c r="W235" s="16">
        <v>0</v>
      </c>
      <c r="X235" s="182"/>
      <c r="Y235" s="16">
        <f>IF(($CB235-SUM($T235:X235))&gt;=$K235*0.7,$K235*0.7,($CB235-SUM($T235:X235)))</f>
        <v>4620</v>
      </c>
      <c r="Z235" s="16">
        <f>IF(($CB235-SUM($T235:Y235))&gt;=$K235*0.7,$K235*0.7,($CB235-SUM($T235:Y235)))</f>
        <v>4620</v>
      </c>
      <c r="AA235" s="16">
        <f>IF(($CB235-SUM($T235:Z235))&gt;=$K235*0.7,$K235*0.7,($CB235-SUM($T235:Z235)))</f>
        <v>4620</v>
      </c>
      <c r="AB235" s="16">
        <f>IF(($CB235-SUM($T235:AA235))&gt;=$K235*0.7,$K235*0.7,($CB235-SUM($T235:AA235)))</f>
        <v>4620</v>
      </c>
      <c r="AC235" s="16">
        <f>IF(($CB235-SUM($T235:AB235))&gt;=$K235*0.7,$K235*0.7,($CB235-SUM($T235:AB235)))</f>
        <v>4620</v>
      </c>
      <c r="AD235" s="16">
        <f>IF(($CB235-SUM($T235:AC235))&gt;=$K235*0.7,$K235*0.7,($CB235-SUM($T235:AC235)))</f>
        <v>4620</v>
      </c>
      <c r="AE235" s="16">
        <f>IF(($CB235-SUM($T235:AD235))&gt;=$K235*0.7,$K235*0.7,($CB235-SUM($T235:AD235)))</f>
        <v>4620</v>
      </c>
      <c r="AF235" s="16">
        <f>IF(($CB235-SUM($T235:AE235))&gt;=$K235*0.7,$K235*0.7,($CB235-SUM($T235:AE235)))</f>
        <v>4620</v>
      </c>
      <c r="AG235" s="16">
        <f>IF(($CB235-SUM($T235:AF235))&gt;=$K235*0.7,$K235*0.7,($CB235-SUM($T235:AF235)))</f>
        <v>4620</v>
      </c>
      <c r="AH235" s="16">
        <f>IF(($CB235-SUM($T235:AG235))&gt;=$K235*0.7,$K235*0.7,($CB235-SUM($T235:AG235)))</f>
        <v>4620</v>
      </c>
      <c r="AI235" s="16">
        <f>IF(($CB235-SUM($T235:AH235))&gt;=$K235*0.7,$K235*0.7,($CB235-SUM($T235:AH235)))</f>
        <v>3380</v>
      </c>
      <c r="AJ235" s="16">
        <f>IF(($CB235-SUM($T235:AI235))&gt;=$K235*0.7,$K235*0.7,($CB235-SUM($T235:AI235)))</f>
        <v>0</v>
      </c>
      <c r="AK235" s="16">
        <f>IF(($CB235-SUM($T235:AJ235))&gt;=$K235*0.7,$K235*0.7,($CB235-SUM($T235:AJ235)))</f>
        <v>0</v>
      </c>
      <c r="AL235" s="16">
        <f>IF(($CB235-SUM($T235:AK235))&gt;=$K235*0.7,$K235*0.7,($CB235-SUM($T235:AK235)))</f>
        <v>0</v>
      </c>
      <c r="AM235" s="16">
        <f>IF(($CB235-SUM($T235:AL235))&gt;=$K235*0.7,$K235*0.7,($CB235-SUM($T235:AL235)))</f>
        <v>0</v>
      </c>
      <c r="AN235" s="16">
        <f>IF(($CB235-SUM($T235:AM235))&gt;=$K235*0.7,$K235*0.7,($CB235-SUM($T235:AM235)))</f>
        <v>0</v>
      </c>
      <c r="AO235" s="16">
        <f>IF(($CB235-SUM($T235:AN235))&gt;=$K235*0.7,$K235*0.7,($CB235-SUM($T235:AN235)))</f>
        <v>0</v>
      </c>
      <c r="AP235" s="16">
        <f>IF(($CB235-SUM($T235:AO235))&gt;=$K235*0.7,$K235*0.7,($CB235-SUM($T235:AO235)))</f>
        <v>0</v>
      </c>
      <c r="AQ235" s="16">
        <f>IF(($CB235-SUM($T235:AP235))&gt;=$K235*0.7,$K235*0.7,($CB235-SUM($T235:AP235)))</f>
        <v>0</v>
      </c>
      <c r="AR235" s="16">
        <f>IF(($CB235-SUM($T235:AQ235))&gt;=$K235*0.7,$K235*0.7,($CB235-SUM($T235:AQ235)))</f>
        <v>0</v>
      </c>
      <c r="AS235" s="16">
        <f>IF(($CB235-SUM($T235:AR235))&gt;=$K235*0.7,$K235*0.7,($CB235-SUM($T235:AR235)))</f>
        <v>0</v>
      </c>
      <c r="AT235" s="16">
        <f>IF(($CB235-SUM($T235:AS235))&gt;=$K235*0.7,$K235*0.7,($CB235-SUM($T235:AS235)))</f>
        <v>0</v>
      </c>
      <c r="AU235" s="16">
        <f>IF(($CB235-SUM($T235:AT235))&gt;=$K235*0.7,$K235*0.7,($CB235-SUM($T235:AT235)))</f>
        <v>0</v>
      </c>
      <c r="AV235" s="16">
        <f>IF(($CB235-SUM($T235:AU235))&gt;=$K235*0.7,$K235*0.7,($CB235-SUM($T235:AU235)))</f>
        <v>0</v>
      </c>
      <c r="AW235" s="182">
        <f t="shared" si="27"/>
        <v>57080</v>
      </c>
      <c r="AX235" s="182">
        <f>IF(LinkRpt!B$4=LinkRpt!B$2,VLOOKUP(LinkRpt!$A231,Rpt,LinkRpt!B$2+1),"")</f>
        <v>57080</v>
      </c>
      <c r="AY235" s="182">
        <f>IF(LinkRpt!C$4=LinkRpt!C$2,VLOOKUP(LinkRpt!$A231,Rpt,LinkRpt!C$2+1),"")</f>
        <v>0</v>
      </c>
      <c r="AZ235" s="182">
        <f>IF(LinkRpt!D$4=LinkRpt!D$2,VLOOKUP(LinkRpt!$A231,Rpt,LinkRpt!D$2+1),"")</f>
        <v>0</v>
      </c>
      <c r="BA235" s="182" t="str">
        <f>IF(LinkRpt!E$4=LinkRpt!E$2,VLOOKUP(LinkRpt!$A231,Rpt,LinkRpt!E$2+1),"")</f>
        <v/>
      </c>
      <c r="BB235" s="182">
        <f>IF(LinkRpt!F$4=LinkRpt!F$2,VLOOKUP(LinkRpt!$A231,Rpt,LinkRpt!F$2+1),"")</f>
        <v>0</v>
      </c>
      <c r="BC235" s="182">
        <f>IF(LinkRpt!G$4=LinkRpt!G$2,VLOOKUP(LinkRpt!$A231,Rpt,LinkRpt!G$2+1),"")</f>
        <v>0</v>
      </c>
      <c r="BD235" s="182">
        <f>IF(LinkRpt!H$4=LinkRpt!H$2,VLOOKUP(LinkRpt!$A231,Rpt,LinkRpt!H$2+1),"")</f>
        <v>0</v>
      </c>
      <c r="BE235" s="182" t="str">
        <f>IF(LinkRpt!I$4=LinkRpt!I$2,VLOOKUP(LinkRpt!$A231,Rpt,LinkRpt!I$2+1),"")</f>
        <v/>
      </c>
      <c r="BF235" s="182" t="str">
        <f>IF(LinkRpt!J$4=LinkRpt!J$2,VLOOKUP(LinkRpt!$A231,Rpt,LinkRpt!J$2+1),"")</f>
        <v/>
      </c>
      <c r="BG235" s="182" t="str">
        <f>IF(LinkRpt!K$4=LinkRpt!K$2,VLOOKUP(LinkRpt!$A231,Rpt,LinkRpt!K$2+1),"")</f>
        <v/>
      </c>
      <c r="BH235" s="182" t="str">
        <f>IF(LinkRpt!L$4=LinkRpt!L$2,VLOOKUP(LinkRpt!$A231,Rpt,LinkRpt!L$2+1),"")</f>
        <v/>
      </c>
      <c r="BI235" s="182" t="str">
        <f>IF(LinkRpt!M$4=LinkRpt!M$2,VLOOKUP(LinkRpt!$A231,Rpt,LinkRpt!M$2+1),"")</f>
        <v/>
      </c>
      <c r="BJ235" s="182" t="str">
        <f>IF(LinkRpt!N$4=LinkRpt!N$2,VLOOKUP(LinkRpt!$A231,Rpt,LinkRpt!N$2+1),"")</f>
        <v/>
      </c>
      <c r="BK235" s="182" t="str">
        <f>IF(LinkRpt!O$4=LinkRpt!O$2,VLOOKUP(LinkRpt!$A231,Rpt,LinkRpt!O$2+1),"")</f>
        <v/>
      </c>
      <c r="BL235" s="182" t="str">
        <f>IF(LinkRpt!P$4=LinkRpt!P$2,VLOOKUP(LinkRpt!$A231,Rpt,LinkRpt!P$2+1),"")</f>
        <v/>
      </c>
      <c r="BM235" s="182" t="str">
        <f>IF(LinkRpt!Q$4=LinkRpt!Q$2,VLOOKUP(LinkRpt!$A231,Rpt,LinkRpt!Q$2+1),"")</f>
        <v/>
      </c>
      <c r="BN235" s="182" t="str">
        <f>IF(LinkRpt!R$4=LinkRpt!R$2,VLOOKUP(LinkRpt!$A231,Rpt,LinkRpt!R$2+1),"")</f>
        <v/>
      </c>
      <c r="BO235" s="182" t="str">
        <f>IF(LinkRpt!S$4=LinkRpt!S$2,VLOOKUP(LinkRpt!$A231,Rpt,LinkRpt!S$2+1),"")</f>
        <v/>
      </c>
      <c r="BP235" s="182" t="str">
        <f>IF(LinkRpt!T$4=LinkRpt!T$2,VLOOKUP(LinkRpt!$A231,Rpt,LinkRpt!T$2+1),"")</f>
        <v/>
      </c>
      <c r="BQ235" s="182" t="str">
        <f>IF(LinkRpt!U$4=LinkRpt!U$2,VLOOKUP(LinkRpt!$A231,Rpt,LinkRpt!U$2+1),"")</f>
        <v/>
      </c>
      <c r="BR235" s="182" t="str">
        <f>IF(LinkRpt!V$4=LinkRpt!V$2,VLOOKUP(LinkRpt!$A231,Rpt,LinkRpt!V$2+1),"")</f>
        <v/>
      </c>
      <c r="BS235" s="182" t="str">
        <f>IF(LinkRpt!W$4=LinkRpt!W$2,VLOOKUP(LinkRpt!$A231,Rpt,LinkRpt!W$2+1),"")</f>
        <v/>
      </c>
      <c r="BT235" s="182" t="str">
        <f>IF(LinkRpt!X$4=LinkRpt!X$2,VLOOKUP(LinkRpt!$A231,Rpt,LinkRpt!X$2+1),"")</f>
        <v/>
      </c>
      <c r="BU235" s="182" t="str">
        <f>IF(LinkRpt!Y$4=LinkRpt!Y$2,VLOOKUP(LinkRpt!$A231,Rpt,LinkRpt!Y$2+1),"")</f>
        <v/>
      </c>
      <c r="BV235" s="182" t="str">
        <f>IF(LinkRpt!Z$4=LinkRpt!Z$2,VLOOKUP(LinkRpt!$A231,Rpt,LinkRpt!Z$2+1),"")</f>
        <v/>
      </c>
      <c r="BW235" s="182" t="str">
        <f>IF(LinkRpt!AA$4=LinkRpt!AA$2,VLOOKUP(LinkRpt!$A231,Rpt,LinkRpt!AA$2+1),"")</f>
        <v/>
      </c>
      <c r="BX235" s="182" t="str">
        <f>IF(LinkRpt!AB$4=LinkRpt!AB$2,VLOOKUP(LinkRpt!$A231,Rpt,LinkRpt!AB$2+1),"")</f>
        <v/>
      </c>
      <c r="BY235" s="182" t="str">
        <f>IF(LinkRpt!AC$4=LinkRpt!AC$2,VLOOKUP(LinkRpt!$A231,Rpt,LinkRpt!AC$2+1),"")</f>
        <v/>
      </c>
      <c r="BZ235" s="182" t="str">
        <f>IF(LinkRpt!AD$4=LinkRpt!AD$2,VLOOKUP(LinkRpt!$A231,Rpt,LinkRpt!AD$2+1),"")</f>
        <v/>
      </c>
      <c r="CA235" s="182" t="str">
        <f>IF(LinkRpt!AE$4=LinkRpt!AE$2,VLOOKUP(LinkRpt!$A231,Rpt,LinkRpt!AE$2+1),"")</f>
        <v/>
      </c>
      <c r="CB235" s="182">
        <f t="shared" si="32"/>
        <v>57080</v>
      </c>
      <c r="CC235" s="15">
        <v>1500</v>
      </c>
      <c r="CD235" s="16">
        <v>1500</v>
      </c>
      <c r="CE235" s="15">
        <v>1000</v>
      </c>
      <c r="CF235" s="16">
        <v>1000</v>
      </c>
      <c r="CG235" s="15">
        <v>5000</v>
      </c>
      <c r="CH235" s="16">
        <v>5000</v>
      </c>
      <c r="CI235" s="15">
        <v>8000</v>
      </c>
      <c r="CJ235" s="16">
        <v>0</v>
      </c>
      <c r="CK235" s="17"/>
      <c r="CL235" s="16"/>
      <c r="CM235" s="15"/>
      <c r="CN235" s="16"/>
      <c r="CO235" s="18">
        <v>4620</v>
      </c>
      <c r="CP235" s="16">
        <v>0</v>
      </c>
      <c r="CQ235" s="18">
        <v>4620</v>
      </c>
      <c r="CR235" s="16">
        <v>0</v>
      </c>
      <c r="CS235" s="18">
        <v>4620</v>
      </c>
      <c r="CT235" s="16">
        <v>0</v>
      </c>
      <c r="CU235" s="18">
        <v>4620</v>
      </c>
      <c r="CV235" s="16">
        <f>17240+9240</f>
        <v>26480</v>
      </c>
      <c r="CW235" s="18">
        <v>4620</v>
      </c>
      <c r="CX235" s="16"/>
      <c r="CY235" s="18">
        <v>4620</v>
      </c>
      <c r="CZ235" s="16"/>
      <c r="DA235" s="18">
        <v>4620</v>
      </c>
      <c r="DB235" s="16">
        <v>4620</v>
      </c>
      <c r="DC235" s="18">
        <v>4620</v>
      </c>
      <c r="DD235" s="16">
        <v>9240</v>
      </c>
      <c r="DE235" s="18">
        <v>4620</v>
      </c>
      <c r="DF235" s="16">
        <v>9240</v>
      </c>
      <c r="DG235" s="17"/>
      <c r="DH235" s="16"/>
      <c r="DI235" s="17"/>
      <c r="DJ235" s="43"/>
      <c r="DK235" s="82"/>
      <c r="DL235" s="85"/>
      <c r="DM235" s="16"/>
      <c r="DN235" s="85"/>
      <c r="DO235" s="16"/>
      <c r="DP235" s="85"/>
      <c r="DQ235" s="16"/>
      <c r="DR235" s="85"/>
      <c r="DS235" s="16"/>
      <c r="DT235" s="85"/>
      <c r="DU235" s="16"/>
      <c r="DV235" s="85"/>
      <c r="DW235" s="16"/>
      <c r="DX235" s="85"/>
      <c r="DY235" s="16"/>
      <c r="DZ235" s="85"/>
      <c r="EA235" s="16"/>
      <c r="EB235" s="85"/>
      <c r="EC235" s="16"/>
      <c r="ED235" s="85"/>
      <c r="EE235" s="16"/>
      <c r="EF235" s="85"/>
      <c r="EG235" s="16"/>
      <c r="EH235" s="17"/>
      <c r="EI235" s="16"/>
      <c r="EJ235" s="19"/>
      <c r="EK235" s="17"/>
      <c r="EL235" s="16"/>
      <c r="EM235" s="17"/>
      <c r="EN235" s="16"/>
      <c r="EO235" s="17"/>
      <c r="EP235" s="16"/>
      <c r="EQ235" s="17"/>
      <c r="ER235" s="16"/>
      <c r="ES235" s="17"/>
      <c r="ET235" s="16"/>
      <c r="EU235" s="17"/>
      <c r="EV235" s="16"/>
      <c r="EW235" s="15"/>
      <c r="EX235" s="16"/>
      <c r="EY235" s="15"/>
      <c r="EZ235" s="16"/>
      <c r="FA235" s="15"/>
      <c r="FB235" s="16"/>
      <c r="FC235" s="15"/>
      <c r="FD235" s="16"/>
      <c r="FE235" s="15"/>
      <c r="FF235" s="16"/>
      <c r="FG235" s="15"/>
      <c r="FH235" s="16"/>
      <c r="FI235" s="20">
        <f t="shared" si="28"/>
        <v>57080</v>
      </c>
      <c r="FJ235" s="20">
        <f t="shared" si="29"/>
        <v>57080</v>
      </c>
      <c r="FK235" s="21">
        <f t="shared" si="30"/>
        <v>0</v>
      </c>
      <c r="FL235" s="1" t="str">
        <f t="shared" si="33"/>
        <v/>
      </c>
    </row>
    <row r="236" spans="1:168" ht="25.5" customHeight="1">
      <c r="A236" s="239">
        <v>2200228</v>
      </c>
      <c r="B236" s="35" t="s">
        <v>943</v>
      </c>
      <c r="C236" s="239" t="s">
        <v>944</v>
      </c>
      <c r="D236" s="9" t="s">
        <v>1414</v>
      </c>
      <c r="E236" s="9" t="s">
        <v>1411</v>
      </c>
      <c r="F236" s="83" t="s">
        <v>945</v>
      </c>
      <c r="G236" s="142"/>
      <c r="H236" s="84"/>
      <c r="I236" s="318"/>
      <c r="J236" s="84"/>
      <c r="K236" s="62">
        <v>6600</v>
      </c>
      <c r="L236" s="84" t="s">
        <v>1564</v>
      </c>
      <c r="M236" s="246">
        <f t="shared" si="26"/>
        <v>57080</v>
      </c>
      <c r="N236" s="14">
        <f t="shared" si="31"/>
        <v>0</v>
      </c>
      <c r="O236" s="15">
        <v>1500</v>
      </c>
      <c r="P236" s="15">
        <v>1000</v>
      </c>
      <c r="Q236" s="15">
        <v>5000</v>
      </c>
      <c r="R236" s="15">
        <v>8000</v>
      </c>
      <c r="S236" s="182"/>
      <c r="T236" s="16">
        <v>1500</v>
      </c>
      <c r="U236" s="16">
        <v>1000</v>
      </c>
      <c r="V236" s="16">
        <v>5000</v>
      </c>
      <c r="W236" s="16">
        <v>0</v>
      </c>
      <c r="X236" s="182"/>
      <c r="Y236" s="16">
        <f>IF(($CB236-SUM($T236:X236))&gt;=$K236*0.7,$K236*0.7,($CB236-SUM($T236:X236)))</f>
        <v>4620</v>
      </c>
      <c r="Z236" s="16">
        <f>IF(($CB236-SUM($T236:Y236))&gt;=$K236*0.7,$K236*0.7,($CB236-SUM($T236:Y236)))</f>
        <v>4620</v>
      </c>
      <c r="AA236" s="16">
        <f>IF(($CB236-SUM($T236:Z236))&gt;=$K236*0.7,$K236*0.7,($CB236-SUM($T236:Z236)))</f>
        <v>4620</v>
      </c>
      <c r="AB236" s="16">
        <f>IF(($CB236-SUM($T236:AA236))&gt;=$K236*0.7,$K236*0.7,($CB236-SUM($T236:AA236)))</f>
        <v>4620</v>
      </c>
      <c r="AC236" s="16">
        <f>IF(($CB236-SUM($T236:AB236))&gt;=$K236*0.7,$K236*0.7,($CB236-SUM($T236:AB236)))</f>
        <v>4620</v>
      </c>
      <c r="AD236" s="16">
        <f>IF(($CB236-SUM($T236:AC236))&gt;=$K236*0.7,$K236*0.7,($CB236-SUM($T236:AC236)))</f>
        <v>4620</v>
      </c>
      <c r="AE236" s="16">
        <f>IF(($CB236-SUM($T236:AD236))&gt;=$K236*0.7,$K236*0.7,($CB236-SUM($T236:AD236)))</f>
        <v>4620</v>
      </c>
      <c r="AF236" s="16">
        <f>IF(($CB236-SUM($T236:AE236))&gt;=$K236*0.7,$K236*0.7,($CB236-SUM($T236:AE236)))</f>
        <v>4620</v>
      </c>
      <c r="AG236" s="16">
        <f>IF(($CB236-SUM($T236:AF236))&gt;=$K236*0.7,$K236*0.7,($CB236-SUM($T236:AF236)))</f>
        <v>4620</v>
      </c>
      <c r="AH236" s="16">
        <f>IF(($CB236-SUM($T236:AG236))&gt;=$K236*0.7,$K236*0.7,($CB236-SUM($T236:AG236)))</f>
        <v>4620</v>
      </c>
      <c r="AI236" s="16">
        <f>IF(($CB236-SUM($T236:AH236))&gt;=$K236*0.7,$K236*0.7,($CB236-SUM($T236:AH236)))</f>
        <v>3380</v>
      </c>
      <c r="AJ236" s="16">
        <f>IF(($CB236-SUM($T236:AI236))&gt;=$K236*0.7,$K236*0.7,($CB236-SUM($T236:AI236)))</f>
        <v>0</v>
      </c>
      <c r="AK236" s="16">
        <f>IF(($CB236-SUM($T236:AJ236))&gt;=$K236*0.7,$K236*0.7,($CB236-SUM($T236:AJ236)))</f>
        <v>0</v>
      </c>
      <c r="AL236" s="16">
        <f>IF(($CB236-SUM($T236:AK236))&gt;=$K236*0.7,$K236*0.7,($CB236-SUM($T236:AK236)))</f>
        <v>0</v>
      </c>
      <c r="AM236" s="16">
        <f>IF(($CB236-SUM($T236:AL236))&gt;=$K236*0.7,$K236*0.7,($CB236-SUM($T236:AL236)))</f>
        <v>0</v>
      </c>
      <c r="AN236" s="16">
        <f>IF(($CB236-SUM($T236:AM236))&gt;=$K236*0.7,$K236*0.7,($CB236-SUM($T236:AM236)))</f>
        <v>0</v>
      </c>
      <c r="AO236" s="16">
        <f>IF(($CB236-SUM($T236:AN236))&gt;=$K236*0.7,$K236*0.7,($CB236-SUM($T236:AN236)))</f>
        <v>0</v>
      </c>
      <c r="AP236" s="16">
        <f>IF(($CB236-SUM($T236:AO236))&gt;=$K236*0.7,$K236*0.7,($CB236-SUM($T236:AO236)))</f>
        <v>0</v>
      </c>
      <c r="AQ236" s="16">
        <f>IF(($CB236-SUM($T236:AP236))&gt;=$K236*0.7,$K236*0.7,($CB236-SUM($T236:AP236)))</f>
        <v>0</v>
      </c>
      <c r="AR236" s="16">
        <f>IF(($CB236-SUM($T236:AQ236))&gt;=$K236*0.7,$K236*0.7,($CB236-SUM($T236:AQ236)))</f>
        <v>0</v>
      </c>
      <c r="AS236" s="16">
        <f>IF(($CB236-SUM($T236:AR236))&gt;=$K236*0.7,$K236*0.7,($CB236-SUM($T236:AR236)))</f>
        <v>0</v>
      </c>
      <c r="AT236" s="16">
        <f>IF(($CB236-SUM($T236:AS236))&gt;=$K236*0.7,$K236*0.7,($CB236-SUM($T236:AS236)))</f>
        <v>0</v>
      </c>
      <c r="AU236" s="16">
        <f>IF(($CB236-SUM($T236:AT236))&gt;=$K236*0.7,$K236*0.7,($CB236-SUM($T236:AT236)))</f>
        <v>0</v>
      </c>
      <c r="AV236" s="16">
        <f>IF(($CB236-SUM($T236:AU236))&gt;=$K236*0.7,$K236*0.7,($CB236-SUM($T236:AU236)))</f>
        <v>0</v>
      </c>
      <c r="AW236" s="182">
        <f t="shared" si="27"/>
        <v>57080</v>
      </c>
      <c r="AX236" s="182">
        <f>IF(LinkRpt!B$4=LinkRpt!B$2,VLOOKUP(LinkRpt!$A232,Rpt,LinkRpt!B$2+1),"")</f>
        <v>47840</v>
      </c>
      <c r="AY236" s="182">
        <f>IF(LinkRpt!C$4=LinkRpt!C$2,VLOOKUP(LinkRpt!$A232,Rpt,LinkRpt!C$2+1),"")</f>
        <v>9240</v>
      </c>
      <c r="AZ236" s="182">
        <f>IF(LinkRpt!D$4=LinkRpt!D$2,VLOOKUP(LinkRpt!$A232,Rpt,LinkRpt!D$2+1),"")</f>
        <v>0</v>
      </c>
      <c r="BA236" s="182" t="str">
        <f>IF(LinkRpt!E$4=LinkRpt!E$2,VLOOKUP(LinkRpt!$A232,Rpt,LinkRpt!E$2+1),"")</f>
        <v/>
      </c>
      <c r="BB236" s="182">
        <f>IF(LinkRpt!F$4=LinkRpt!F$2,VLOOKUP(LinkRpt!$A232,Rpt,LinkRpt!F$2+1),"")</f>
        <v>0</v>
      </c>
      <c r="BC236" s="182">
        <f>IF(LinkRpt!G$4=LinkRpt!G$2,VLOOKUP(LinkRpt!$A232,Rpt,LinkRpt!G$2+1),"")</f>
        <v>0</v>
      </c>
      <c r="BD236" s="182">
        <f>IF(LinkRpt!H$4=LinkRpt!H$2,VLOOKUP(LinkRpt!$A232,Rpt,LinkRpt!H$2+1),"")</f>
        <v>0</v>
      </c>
      <c r="BE236" s="182" t="str">
        <f>IF(LinkRpt!I$4=LinkRpt!I$2,VLOOKUP(LinkRpt!$A232,Rpt,LinkRpt!I$2+1),"")</f>
        <v/>
      </c>
      <c r="BF236" s="182" t="str">
        <f>IF(LinkRpt!J$4=LinkRpt!J$2,VLOOKUP(LinkRpt!$A232,Rpt,LinkRpt!J$2+1),"")</f>
        <v/>
      </c>
      <c r="BG236" s="182" t="str">
        <f>IF(LinkRpt!K$4=LinkRpt!K$2,VLOOKUP(LinkRpt!$A232,Rpt,LinkRpt!K$2+1),"")</f>
        <v/>
      </c>
      <c r="BH236" s="182" t="str">
        <f>IF(LinkRpt!L$4=LinkRpt!L$2,VLOOKUP(LinkRpt!$A232,Rpt,LinkRpt!L$2+1),"")</f>
        <v/>
      </c>
      <c r="BI236" s="182" t="str">
        <f>IF(LinkRpt!M$4=LinkRpt!M$2,VLOOKUP(LinkRpt!$A232,Rpt,LinkRpt!M$2+1),"")</f>
        <v/>
      </c>
      <c r="BJ236" s="182" t="str">
        <f>IF(LinkRpt!N$4=LinkRpt!N$2,VLOOKUP(LinkRpt!$A232,Rpt,LinkRpt!N$2+1),"")</f>
        <v/>
      </c>
      <c r="BK236" s="182" t="str">
        <f>IF(LinkRpt!O$4=LinkRpt!O$2,VLOOKUP(LinkRpt!$A232,Rpt,LinkRpt!O$2+1),"")</f>
        <v/>
      </c>
      <c r="BL236" s="182" t="str">
        <f>IF(LinkRpt!P$4=LinkRpt!P$2,VLOOKUP(LinkRpt!$A232,Rpt,LinkRpt!P$2+1),"")</f>
        <v/>
      </c>
      <c r="BM236" s="182" t="str">
        <f>IF(LinkRpt!Q$4=LinkRpt!Q$2,VLOOKUP(LinkRpt!$A232,Rpt,LinkRpt!Q$2+1),"")</f>
        <v/>
      </c>
      <c r="BN236" s="182" t="str">
        <f>IF(LinkRpt!R$4=LinkRpt!R$2,VLOOKUP(LinkRpt!$A232,Rpt,LinkRpt!R$2+1),"")</f>
        <v/>
      </c>
      <c r="BO236" s="182" t="str">
        <f>IF(LinkRpt!S$4=LinkRpt!S$2,VLOOKUP(LinkRpt!$A232,Rpt,LinkRpt!S$2+1),"")</f>
        <v/>
      </c>
      <c r="BP236" s="182" t="str">
        <f>IF(LinkRpt!T$4=LinkRpt!T$2,VLOOKUP(LinkRpt!$A232,Rpt,LinkRpt!T$2+1),"")</f>
        <v/>
      </c>
      <c r="BQ236" s="182" t="str">
        <f>IF(LinkRpt!U$4=LinkRpt!U$2,VLOOKUP(LinkRpt!$A232,Rpt,LinkRpt!U$2+1),"")</f>
        <v/>
      </c>
      <c r="BR236" s="182" t="str">
        <f>IF(LinkRpt!V$4=LinkRpt!V$2,VLOOKUP(LinkRpt!$A232,Rpt,LinkRpt!V$2+1),"")</f>
        <v/>
      </c>
      <c r="BS236" s="182" t="str">
        <f>IF(LinkRpt!W$4=LinkRpt!W$2,VLOOKUP(LinkRpt!$A232,Rpt,LinkRpt!W$2+1),"")</f>
        <v/>
      </c>
      <c r="BT236" s="182" t="str">
        <f>IF(LinkRpt!X$4=LinkRpt!X$2,VLOOKUP(LinkRpt!$A232,Rpt,LinkRpt!X$2+1),"")</f>
        <v/>
      </c>
      <c r="BU236" s="182" t="str">
        <f>IF(LinkRpt!Y$4=LinkRpt!Y$2,VLOOKUP(LinkRpt!$A232,Rpt,LinkRpt!Y$2+1),"")</f>
        <v/>
      </c>
      <c r="BV236" s="182" t="str">
        <f>IF(LinkRpt!Z$4=LinkRpt!Z$2,VLOOKUP(LinkRpt!$A232,Rpt,LinkRpt!Z$2+1),"")</f>
        <v/>
      </c>
      <c r="BW236" s="182" t="str">
        <f>IF(LinkRpt!AA$4=LinkRpt!AA$2,VLOOKUP(LinkRpt!$A232,Rpt,LinkRpt!AA$2+1),"")</f>
        <v/>
      </c>
      <c r="BX236" s="182" t="str">
        <f>IF(LinkRpt!AB$4=LinkRpt!AB$2,VLOOKUP(LinkRpt!$A232,Rpt,LinkRpt!AB$2+1),"")</f>
        <v/>
      </c>
      <c r="BY236" s="182" t="str">
        <f>IF(LinkRpt!AC$4=LinkRpt!AC$2,VLOOKUP(LinkRpt!$A232,Rpt,LinkRpt!AC$2+1),"")</f>
        <v/>
      </c>
      <c r="BZ236" s="182" t="str">
        <f>IF(LinkRpt!AD$4=LinkRpt!AD$2,VLOOKUP(LinkRpt!$A232,Rpt,LinkRpt!AD$2+1),"")</f>
        <v/>
      </c>
      <c r="CA236" s="182" t="str">
        <f>IF(LinkRpt!AE$4=LinkRpt!AE$2,VLOOKUP(LinkRpt!$A232,Rpt,LinkRpt!AE$2+1),"")</f>
        <v/>
      </c>
      <c r="CB236" s="182">
        <f t="shared" si="32"/>
        <v>57080</v>
      </c>
      <c r="CC236" s="15">
        <v>1500</v>
      </c>
      <c r="CD236" s="16">
        <v>1500</v>
      </c>
      <c r="CE236" s="15">
        <v>1000</v>
      </c>
      <c r="CF236" s="16">
        <v>1000</v>
      </c>
      <c r="CG236" s="15">
        <v>5000</v>
      </c>
      <c r="CH236" s="16">
        <v>5000</v>
      </c>
      <c r="CI236" s="15">
        <v>8000</v>
      </c>
      <c r="CJ236" s="16">
        <v>0</v>
      </c>
      <c r="CK236" s="15"/>
      <c r="CL236" s="16"/>
      <c r="CM236" s="18">
        <v>4620</v>
      </c>
      <c r="CN236" s="90">
        <v>4620</v>
      </c>
      <c r="CO236" s="18">
        <v>4620</v>
      </c>
      <c r="CP236" s="16">
        <v>4620</v>
      </c>
      <c r="CQ236" s="18">
        <v>4620</v>
      </c>
      <c r="CR236" s="16">
        <v>4620</v>
      </c>
      <c r="CS236" s="18">
        <v>4620</v>
      </c>
      <c r="CT236" s="16">
        <f>4620+8000</f>
        <v>12620</v>
      </c>
      <c r="CU236" s="18">
        <v>4620</v>
      </c>
      <c r="CV236" s="16">
        <v>4620</v>
      </c>
      <c r="CW236" s="18">
        <v>4620</v>
      </c>
      <c r="CX236" s="16">
        <v>4620</v>
      </c>
      <c r="CY236" s="18">
        <v>4620</v>
      </c>
      <c r="CZ236" s="16">
        <v>4620</v>
      </c>
      <c r="DA236" s="18">
        <v>4620</v>
      </c>
      <c r="DB236" s="16"/>
      <c r="DC236" s="18">
        <v>4620</v>
      </c>
      <c r="DD236" s="16"/>
      <c r="DE236" s="85"/>
      <c r="DF236" s="16"/>
      <c r="DG236" s="85"/>
      <c r="DH236" s="16"/>
      <c r="DI236" s="85"/>
      <c r="DJ236" s="16"/>
      <c r="DK236" s="82"/>
      <c r="DL236" s="85"/>
      <c r="DM236" s="16"/>
      <c r="DN236" s="85"/>
      <c r="DO236" s="16"/>
      <c r="DP236" s="85"/>
      <c r="DQ236" s="16"/>
      <c r="DR236" s="85"/>
      <c r="DS236" s="16"/>
      <c r="DT236" s="85"/>
      <c r="DU236" s="16"/>
      <c r="DV236" s="85"/>
      <c r="DW236" s="16"/>
      <c r="DX236" s="85"/>
      <c r="DY236" s="16"/>
      <c r="DZ236" s="85"/>
      <c r="EA236" s="16"/>
      <c r="EB236" s="85"/>
      <c r="EC236" s="16"/>
      <c r="ED236" s="85"/>
      <c r="EE236" s="16"/>
      <c r="EF236" s="85"/>
      <c r="EG236" s="16"/>
      <c r="EH236" s="17"/>
      <c r="EI236" s="16"/>
      <c r="EJ236" s="19"/>
      <c r="EK236" s="17"/>
      <c r="EL236" s="16"/>
      <c r="EM236" s="17"/>
      <c r="EN236" s="16"/>
      <c r="EO236" s="17"/>
      <c r="EP236" s="16"/>
      <c r="EQ236" s="17"/>
      <c r="ER236" s="16"/>
      <c r="ES236" s="17"/>
      <c r="ET236" s="16"/>
      <c r="EU236" s="17"/>
      <c r="EV236" s="16"/>
      <c r="EW236" s="15"/>
      <c r="EX236" s="16"/>
      <c r="EY236" s="15"/>
      <c r="EZ236" s="16"/>
      <c r="FA236" s="15"/>
      <c r="FB236" s="16"/>
      <c r="FC236" s="15"/>
      <c r="FD236" s="16"/>
      <c r="FE236" s="15"/>
      <c r="FF236" s="16"/>
      <c r="FG236" s="15"/>
      <c r="FH236" s="16"/>
      <c r="FI236" s="20">
        <f t="shared" si="28"/>
        <v>57080</v>
      </c>
      <c r="FJ236" s="20">
        <f t="shared" si="29"/>
        <v>47840</v>
      </c>
      <c r="FK236" s="21">
        <f t="shared" si="30"/>
        <v>9240</v>
      </c>
      <c r="FL236" s="1" t="str">
        <f t="shared" si="33"/>
        <v>X</v>
      </c>
    </row>
    <row r="237" spans="1:168" ht="25.5" customHeight="1">
      <c r="A237" s="239">
        <v>2200229</v>
      </c>
      <c r="B237" s="35" t="s">
        <v>946</v>
      </c>
      <c r="C237" s="239" t="s">
        <v>947</v>
      </c>
      <c r="D237" s="9" t="s">
        <v>1414</v>
      </c>
      <c r="E237" s="9" t="s">
        <v>1411</v>
      </c>
      <c r="F237" s="83" t="s">
        <v>948</v>
      </c>
      <c r="G237" s="26"/>
      <c r="H237" s="84"/>
      <c r="I237" s="318"/>
      <c r="J237" s="84"/>
      <c r="K237" s="62">
        <v>6600</v>
      </c>
      <c r="L237" s="84" t="s">
        <v>1564</v>
      </c>
      <c r="M237" s="246">
        <f t="shared" si="26"/>
        <v>57080</v>
      </c>
      <c r="N237" s="14">
        <f t="shared" si="31"/>
        <v>9580</v>
      </c>
      <c r="O237" s="15">
        <v>1500</v>
      </c>
      <c r="P237" s="15">
        <v>1000</v>
      </c>
      <c r="Q237" s="15">
        <v>5000</v>
      </c>
      <c r="R237" s="15">
        <v>8000</v>
      </c>
      <c r="S237" s="182"/>
      <c r="T237" s="16">
        <v>1500</v>
      </c>
      <c r="U237" s="16">
        <v>1000</v>
      </c>
      <c r="V237" s="16">
        <v>5000</v>
      </c>
      <c r="W237" s="16"/>
      <c r="X237" s="182"/>
      <c r="Y237" s="16">
        <f>IF(($CB237-SUM($T237:X237))&gt;=$K237*0.7,$K237*0.7,($CB237-SUM($T237:X237)))</f>
        <v>4620</v>
      </c>
      <c r="Z237" s="16">
        <f>IF(($CB237-SUM($T237:Y237))&gt;=$K237*0.7,$K237*0.7,($CB237-SUM($T237:Y237)))</f>
        <v>4620</v>
      </c>
      <c r="AA237" s="16">
        <f>IF(($CB237-SUM($T237:Z237))&gt;=$K237*0.7,$K237*0.7,($CB237-SUM($T237:Z237)))</f>
        <v>4620</v>
      </c>
      <c r="AB237" s="16">
        <f>IF(($CB237-SUM($T237:AA237))&gt;=$K237*0.7,$K237*0.7,($CB237-SUM($T237:AA237)))</f>
        <v>4620</v>
      </c>
      <c r="AC237" s="16">
        <f>IF(($CB237-SUM($T237:AB237))&gt;=$K237*0.7,$K237*0.7,($CB237-SUM($T237:AB237)))</f>
        <v>4620</v>
      </c>
      <c r="AD237" s="16">
        <f>IF(($CB237-SUM($T237:AC237))&gt;=$K237*0.7,$K237*0.7,($CB237-SUM($T237:AC237)))</f>
        <v>4620</v>
      </c>
      <c r="AE237" s="16">
        <f>IF(($CB237-SUM($T237:AD237))&gt;=$K237*0.7,$K237*0.7,($CB237-SUM($T237:AD237)))</f>
        <v>4620</v>
      </c>
      <c r="AF237" s="16">
        <f>IF(($CB237-SUM($T237:AE237))&gt;=$K237*0.7,$K237*0.7,($CB237-SUM($T237:AE237)))</f>
        <v>4620</v>
      </c>
      <c r="AG237" s="16">
        <f>IF(($CB237-SUM($T237:AF237))&gt;=$K237*0.7,$K237*0.7,($CB237-SUM($T237:AF237)))</f>
        <v>3040</v>
      </c>
      <c r="AH237" s="16">
        <f>IF(($CB237-SUM($T237:AG237))&gt;=$K237*0.7,$K237*0.7,($CB237-SUM($T237:AG237)))</f>
        <v>0</v>
      </c>
      <c r="AI237" s="16">
        <f>IF(($CB237-SUM($T237:AH237))&gt;=$K237*0.7,$K237*0.7,($CB237-SUM($T237:AH237)))</f>
        <v>0</v>
      </c>
      <c r="AJ237" s="16">
        <f>IF(($CB237-SUM($T237:AI237))&gt;=$K237*0.7,$K237*0.7,($CB237-SUM($T237:AI237)))</f>
        <v>0</v>
      </c>
      <c r="AK237" s="16">
        <f>IF(($CB237-SUM($T237:AJ237))&gt;=$K237*0.7,$K237*0.7,($CB237-SUM($T237:AJ237)))</f>
        <v>0</v>
      </c>
      <c r="AL237" s="16">
        <f>IF(($CB237-SUM($T237:AK237))&gt;=$K237*0.7,$K237*0.7,($CB237-SUM($T237:AK237)))</f>
        <v>0</v>
      </c>
      <c r="AM237" s="16">
        <f>IF(($CB237-SUM($T237:AL237))&gt;=$K237*0.7,$K237*0.7,($CB237-SUM($T237:AL237)))</f>
        <v>0</v>
      </c>
      <c r="AN237" s="16">
        <f>IF(($CB237-SUM($T237:AM237))&gt;=$K237*0.7,$K237*0.7,($CB237-SUM($T237:AM237)))</f>
        <v>0</v>
      </c>
      <c r="AO237" s="16">
        <f>IF(($CB237-SUM($T237:AN237))&gt;=$K237*0.7,$K237*0.7,($CB237-SUM($T237:AN237)))</f>
        <v>0</v>
      </c>
      <c r="AP237" s="16">
        <f>IF(($CB237-SUM($T237:AO237))&gt;=$K237*0.7,$K237*0.7,($CB237-SUM($T237:AO237)))</f>
        <v>0</v>
      </c>
      <c r="AQ237" s="16">
        <f>IF(($CB237-SUM($T237:AP237))&gt;=$K237*0.7,$K237*0.7,($CB237-SUM($T237:AP237)))</f>
        <v>0</v>
      </c>
      <c r="AR237" s="16">
        <f>IF(($CB237-SUM($T237:AQ237))&gt;=$K237*0.7,$K237*0.7,($CB237-SUM($T237:AQ237)))</f>
        <v>0</v>
      </c>
      <c r="AS237" s="16">
        <f>IF(($CB237-SUM($T237:AR237))&gt;=$K237*0.7,$K237*0.7,($CB237-SUM($T237:AR237)))</f>
        <v>0</v>
      </c>
      <c r="AT237" s="16">
        <f>IF(($CB237-SUM($T237:AS237))&gt;=$K237*0.7,$K237*0.7,($CB237-SUM($T237:AS237)))</f>
        <v>0</v>
      </c>
      <c r="AU237" s="16">
        <f>IF(($CB237-SUM($T237:AT237))&gt;=$K237*0.7,$K237*0.7,($CB237-SUM($T237:AT237)))</f>
        <v>0</v>
      </c>
      <c r="AV237" s="16">
        <f>IF(($CB237-SUM($T237:AU237))&gt;=$K237*0.7,$K237*0.7,($CB237-SUM($T237:AU237)))</f>
        <v>0</v>
      </c>
      <c r="AW237" s="182">
        <f t="shared" si="27"/>
        <v>47500</v>
      </c>
      <c r="AX237" s="182">
        <f>IF(LinkRpt!B$4=LinkRpt!B$2,VLOOKUP(LinkRpt!$A233,Rpt,LinkRpt!B$2+1),"")</f>
        <v>47500</v>
      </c>
      <c r="AY237" s="182">
        <f>IF(LinkRpt!C$4=LinkRpt!C$2,VLOOKUP(LinkRpt!$A233,Rpt,LinkRpt!C$2+1),"")</f>
        <v>0</v>
      </c>
      <c r="AZ237" s="182">
        <f>IF(LinkRpt!D$4=LinkRpt!D$2,VLOOKUP(LinkRpt!$A233,Rpt,LinkRpt!D$2+1),"")</f>
        <v>0</v>
      </c>
      <c r="BA237" s="182" t="str">
        <f>IF(LinkRpt!E$4=LinkRpt!E$2,VLOOKUP(LinkRpt!$A233,Rpt,LinkRpt!E$2+1),"")</f>
        <v/>
      </c>
      <c r="BB237" s="182">
        <f>IF(LinkRpt!F$4=LinkRpt!F$2,VLOOKUP(LinkRpt!$A233,Rpt,LinkRpt!F$2+1),"")</f>
        <v>0</v>
      </c>
      <c r="BC237" s="182">
        <f>IF(LinkRpt!G$4=LinkRpt!G$2,VLOOKUP(LinkRpt!$A233,Rpt,LinkRpt!G$2+1),"")</f>
        <v>0</v>
      </c>
      <c r="BD237" s="182">
        <f>IF(LinkRpt!H$4=LinkRpt!H$2,VLOOKUP(LinkRpt!$A233,Rpt,LinkRpt!H$2+1),"")</f>
        <v>0</v>
      </c>
      <c r="BE237" s="182" t="str">
        <f>IF(LinkRpt!I$4=LinkRpt!I$2,VLOOKUP(LinkRpt!$A233,Rpt,LinkRpt!I$2+1),"")</f>
        <v/>
      </c>
      <c r="BF237" s="182" t="str">
        <f>IF(LinkRpt!J$4=LinkRpt!J$2,VLOOKUP(LinkRpt!$A233,Rpt,LinkRpt!J$2+1),"")</f>
        <v/>
      </c>
      <c r="BG237" s="182" t="str">
        <f>IF(LinkRpt!K$4=LinkRpt!K$2,VLOOKUP(LinkRpt!$A233,Rpt,LinkRpt!K$2+1),"")</f>
        <v/>
      </c>
      <c r="BH237" s="182" t="str">
        <f>IF(LinkRpt!L$4=LinkRpt!L$2,VLOOKUP(LinkRpt!$A233,Rpt,LinkRpt!L$2+1),"")</f>
        <v/>
      </c>
      <c r="BI237" s="182" t="str">
        <f>IF(LinkRpt!M$4=LinkRpt!M$2,VLOOKUP(LinkRpt!$A233,Rpt,LinkRpt!M$2+1),"")</f>
        <v/>
      </c>
      <c r="BJ237" s="182" t="str">
        <f>IF(LinkRpt!N$4=LinkRpt!N$2,VLOOKUP(LinkRpt!$A233,Rpt,LinkRpt!N$2+1),"")</f>
        <v/>
      </c>
      <c r="BK237" s="182" t="str">
        <f>IF(LinkRpt!O$4=LinkRpt!O$2,VLOOKUP(LinkRpt!$A233,Rpt,LinkRpt!O$2+1),"")</f>
        <v/>
      </c>
      <c r="BL237" s="182" t="str">
        <f>IF(LinkRpt!P$4=LinkRpt!P$2,VLOOKUP(LinkRpt!$A233,Rpt,LinkRpt!P$2+1),"")</f>
        <v/>
      </c>
      <c r="BM237" s="182" t="str">
        <f>IF(LinkRpt!Q$4=LinkRpt!Q$2,VLOOKUP(LinkRpt!$A233,Rpt,LinkRpt!Q$2+1),"")</f>
        <v/>
      </c>
      <c r="BN237" s="182" t="str">
        <f>IF(LinkRpt!R$4=LinkRpt!R$2,VLOOKUP(LinkRpt!$A233,Rpt,LinkRpt!R$2+1),"")</f>
        <v/>
      </c>
      <c r="BO237" s="182" t="str">
        <f>IF(LinkRpt!S$4=LinkRpt!S$2,VLOOKUP(LinkRpt!$A233,Rpt,LinkRpt!S$2+1),"")</f>
        <v/>
      </c>
      <c r="BP237" s="182" t="str">
        <f>IF(LinkRpt!T$4=LinkRpt!T$2,VLOOKUP(LinkRpt!$A233,Rpt,LinkRpt!T$2+1),"")</f>
        <v/>
      </c>
      <c r="BQ237" s="182" t="str">
        <f>IF(LinkRpt!U$4=LinkRpt!U$2,VLOOKUP(LinkRpt!$A233,Rpt,LinkRpt!U$2+1),"")</f>
        <v/>
      </c>
      <c r="BR237" s="182" t="str">
        <f>IF(LinkRpt!V$4=LinkRpt!V$2,VLOOKUP(LinkRpt!$A233,Rpt,LinkRpt!V$2+1),"")</f>
        <v/>
      </c>
      <c r="BS237" s="182" t="str">
        <f>IF(LinkRpt!W$4=LinkRpt!W$2,VLOOKUP(LinkRpt!$A233,Rpt,LinkRpt!W$2+1),"")</f>
        <v/>
      </c>
      <c r="BT237" s="182" t="str">
        <f>IF(LinkRpt!X$4=LinkRpt!X$2,VLOOKUP(LinkRpt!$A233,Rpt,LinkRpt!X$2+1),"")</f>
        <v/>
      </c>
      <c r="BU237" s="182" t="str">
        <f>IF(LinkRpt!Y$4=LinkRpt!Y$2,VLOOKUP(LinkRpt!$A233,Rpt,LinkRpt!Y$2+1),"")</f>
        <v/>
      </c>
      <c r="BV237" s="182" t="str">
        <f>IF(LinkRpt!Z$4=LinkRpt!Z$2,VLOOKUP(LinkRpt!$A233,Rpt,LinkRpt!Z$2+1),"")</f>
        <v/>
      </c>
      <c r="BW237" s="182" t="str">
        <f>IF(LinkRpt!AA$4=LinkRpt!AA$2,VLOOKUP(LinkRpt!$A233,Rpt,LinkRpt!AA$2+1),"")</f>
        <v/>
      </c>
      <c r="BX237" s="182" t="str">
        <f>IF(LinkRpt!AB$4=LinkRpt!AB$2,VLOOKUP(LinkRpt!$A233,Rpt,LinkRpt!AB$2+1),"")</f>
        <v/>
      </c>
      <c r="BY237" s="182" t="str">
        <f>IF(LinkRpt!AC$4=LinkRpt!AC$2,VLOOKUP(LinkRpt!$A233,Rpt,LinkRpt!AC$2+1),"")</f>
        <v/>
      </c>
      <c r="BZ237" s="182" t="str">
        <f>IF(LinkRpt!AD$4=LinkRpt!AD$2,VLOOKUP(LinkRpt!$A233,Rpt,LinkRpt!AD$2+1),"")</f>
        <v/>
      </c>
      <c r="CA237" s="182" t="str">
        <f>IF(LinkRpt!AE$4=LinkRpt!AE$2,VLOOKUP(LinkRpt!$A233,Rpt,LinkRpt!AE$2+1),"")</f>
        <v/>
      </c>
      <c r="CB237" s="182">
        <f t="shared" si="32"/>
        <v>47500</v>
      </c>
      <c r="CC237" s="15">
        <v>1500</v>
      </c>
      <c r="CD237" s="16">
        <v>1500</v>
      </c>
      <c r="CE237" s="15">
        <v>1000</v>
      </c>
      <c r="CF237" s="16">
        <v>1000</v>
      </c>
      <c r="CG237" s="15">
        <v>5000</v>
      </c>
      <c r="CH237" s="16">
        <v>5000</v>
      </c>
      <c r="CI237" s="15">
        <v>8000</v>
      </c>
      <c r="CJ237" s="16"/>
      <c r="CK237" s="15"/>
      <c r="CL237" s="16"/>
      <c r="CM237" s="18">
        <v>4620</v>
      </c>
      <c r="CN237" s="16">
        <v>0</v>
      </c>
      <c r="CO237" s="18">
        <v>4620</v>
      </c>
      <c r="CP237" s="16"/>
      <c r="CQ237" s="18">
        <v>4620</v>
      </c>
      <c r="CR237" s="16"/>
      <c r="CS237" s="18">
        <v>4620</v>
      </c>
      <c r="CT237" s="16">
        <v>10000</v>
      </c>
      <c r="CU237" s="18">
        <v>4620</v>
      </c>
      <c r="CV237" s="16">
        <v>10000</v>
      </c>
      <c r="CW237" s="18">
        <v>4620</v>
      </c>
      <c r="CX237" s="16"/>
      <c r="CY237" s="18">
        <v>4620</v>
      </c>
      <c r="CZ237" s="16"/>
      <c r="DA237" s="18">
        <v>4620</v>
      </c>
      <c r="DB237" s="16"/>
      <c r="DC237" s="18">
        <v>4620</v>
      </c>
      <c r="DD237" s="16">
        <v>20000</v>
      </c>
      <c r="DE237" s="85"/>
      <c r="DF237" s="16"/>
      <c r="DG237" s="85"/>
      <c r="DH237" s="16"/>
      <c r="DI237" s="85"/>
      <c r="DJ237" s="16"/>
      <c r="DK237" s="82"/>
      <c r="DL237" s="85"/>
      <c r="DM237" s="16"/>
      <c r="DN237" s="85"/>
      <c r="DO237" s="16"/>
      <c r="DP237" s="85"/>
      <c r="DQ237" s="16"/>
      <c r="DR237" s="85"/>
      <c r="DS237" s="16"/>
      <c r="DT237" s="85"/>
      <c r="DU237" s="16"/>
      <c r="DV237" s="85"/>
      <c r="DW237" s="16"/>
      <c r="DX237" s="85"/>
      <c r="DY237" s="16"/>
      <c r="DZ237" s="85"/>
      <c r="EA237" s="16"/>
      <c r="EB237" s="85"/>
      <c r="EC237" s="16"/>
      <c r="ED237" s="85"/>
      <c r="EE237" s="16"/>
      <c r="EF237" s="85"/>
      <c r="EG237" s="16"/>
      <c r="EH237" s="17"/>
      <c r="EI237" s="16"/>
      <c r="EJ237" s="19"/>
      <c r="EK237" s="17"/>
      <c r="EL237" s="16"/>
      <c r="EM237" s="17"/>
      <c r="EN237" s="16"/>
      <c r="EO237" s="17"/>
      <c r="EP237" s="16"/>
      <c r="EQ237" s="17"/>
      <c r="ER237" s="16"/>
      <c r="ES237" s="17"/>
      <c r="ET237" s="16"/>
      <c r="EU237" s="17"/>
      <c r="EV237" s="16"/>
      <c r="EW237" s="15"/>
      <c r="EX237" s="16"/>
      <c r="EY237" s="15"/>
      <c r="EZ237" s="16"/>
      <c r="FA237" s="15"/>
      <c r="FB237" s="16"/>
      <c r="FC237" s="15"/>
      <c r="FD237" s="16"/>
      <c r="FE237" s="15"/>
      <c r="FF237" s="16"/>
      <c r="FG237" s="15"/>
      <c r="FH237" s="16"/>
      <c r="FI237" s="20">
        <f t="shared" si="28"/>
        <v>57080</v>
      </c>
      <c r="FJ237" s="20">
        <f t="shared" si="29"/>
        <v>47500</v>
      </c>
      <c r="FK237" s="21">
        <f t="shared" si="30"/>
        <v>9580</v>
      </c>
      <c r="FL237" s="1" t="str">
        <f t="shared" si="33"/>
        <v/>
      </c>
    </row>
    <row r="238" spans="1:168" ht="25.5" customHeight="1">
      <c r="A238" s="239">
        <v>2200230</v>
      </c>
      <c r="B238" s="35" t="s">
        <v>949</v>
      </c>
      <c r="C238" s="239" t="s">
        <v>950</v>
      </c>
      <c r="D238" s="9" t="s">
        <v>1414</v>
      </c>
      <c r="E238" s="9" t="s">
        <v>1411</v>
      </c>
      <c r="F238" s="83" t="s">
        <v>951</v>
      </c>
      <c r="G238" s="142"/>
      <c r="H238" s="103" t="s">
        <v>109</v>
      </c>
      <c r="I238" s="318"/>
      <c r="J238" s="103">
        <v>5</v>
      </c>
      <c r="K238" s="111">
        <v>6600</v>
      </c>
      <c r="L238" s="103" t="s">
        <v>109</v>
      </c>
      <c r="M238" s="246">
        <f t="shared" si="26"/>
        <v>38600</v>
      </c>
      <c r="N238" s="14">
        <f t="shared" si="31"/>
        <v>4620</v>
      </c>
      <c r="O238" s="15">
        <v>1500</v>
      </c>
      <c r="P238" s="15">
        <v>1000</v>
      </c>
      <c r="Q238" s="15">
        <v>5000</v>
      </c>
      <c r="R238" s="15">
        <v>8000</v>
      </c>
      <c r="S238" s="182"/>
      <c r="T238" s="16">
        <v>1500</v>
      </c>
      <c r="U238" s="16">
        <v>1000</v>
      </c>
      <c r="V238" s="16">
        <v>5000</v>
      </c>
      <c r="W238" s="16">
        <v>0</v>
      </c>
      <c r="X238" s="182"/>
      <c r="Y238" s="16">
        <f>IF(($CB238-SUM($T238:X238))&gt;=$K238*0.7,$K238*0.7,($CB238-SUM($T238:X238)))</f>
        <v>4620</v>
      </c>
      <c r="Z238" s="16">
        <f>IF(($CB238-SUM($T238:Y238))&gt;=$K238*0.7,$K238*0.7,($CB238-SUM($T238:Y238)))</f>
        <v>4620</v>
      </c>
      <c r="AA238" s="16">
        <f>IF(($CB238-SUM($T238:Z238))&gt;=$K238*0.7,$K238*0.7,($CB238-SUM($T238:Z238)))</f>
        <v>4620</v>
      </c>
      <c r="AB238" s="16">
        <f>IF(($CB238-SUM($T238:AA238))&gt;=$K238*0.7,$K238*0.7,($CB238-SUM($T238:AA238)))</f>
        <v>4620</v>
      </c>
      <c r="AC238" s="16">
        <f>IF(($CB238-SUM($T238:AB238))&gt;=$K238*0.7,$K238*0.7,($CB238-SUM($T238:AB238)))</f>
        <v>4620</v>
      </c>
      <c r="AD238" s="16">
        <f>IF(($CB238-SUM($T238:AC238))&gt;=$K238*0.7,$K238*0.7,($CB238-SUM($T238:AC238)))</f>
        <v>3380</v>
      </c>
      <c r="AE238" s="16">
        <f>IF(($CB238-SUM($T238:AD238))&gt;=$K238*0.7,$K238*0.7,($CB238-SUM($T238:AD238)))</f>
        <v>0</v>
      </c>
      <c r="AF238" s="16">
        <f>IF(($CB238-SUM($T238:AE238))&gt;=$K238*0.7,$K238*0.7,($CB238-SUM($T238:AE238)))</f>
        <v>0</v>
      </c>
      <c r="AG238" s="16">
        <f>IF(($CB238-SUM($T238:AF238))&gt;=$K238*0.7,$K238*0.7,($CB238-SUM($T238:AF238)))</f>
        <v>0</v>
      </c>
      <c r="AH238" s="16">
        <f>IF(($CB238-SUM($T238:AG238))&gt;=$K238*0.7,$K238*0.7,($CB238-SUM($T238:AG238)))</f>
        <v>0</v>
      </c>
      <c r="AI238" s="16">
        <f>IF(($CB238-SUM($T238:AH238))&gt;=$K238*0.7,$K238*0.7,($CB238-SUM($T238:AH238)))</f>
        <v>0</v>
      </c>
      <c r="AJ238" s="16">
        <f>IF(($CB238-SUM($T238:AI238))&gt;=$K238*0.7,$K238*0.7,($CB238-SUM($T238:AI238)))</f>
        <v>0</v>
      </c>
      <c r="AK238" s="16">
        <f>IF(($CB238-SUM($T238:AJ238))&gt;=$K238*0.7,$K238*0.7,($CB238-SUM($T238:AJ238)))</f>
        <v>0</v>
      </c>
      <c r="AL238" s="16">
        <f>IF(($CB238-SUM($T238:AK238))&gt;=$K238*0.7,$K238*0.7,($CB238-SUM($T238:AK238)))</f>
        <v>0</v>
      </c>
      <c r="AM238" s="16">
        <f>IF(($CB238-SUM($T238:AL238))&gt;=$K238*0.7,$K238*0.7,($CB238-SUM($T238:AL238)))</f>
        <v>0</v>
      </c>
      <c r="AN238" s="16">
        <f>IF(($CB238-SUM($T238:AM238))&gt;=$K238*0.7,$K238*0.7,($CB238-SUM($T238:AM238)))</f>
        <v>0</v>
      </c>
      <c r="AO238" s="16">
        <f>IF(($CB238-SUM($T238:AN238))&gt;=$K238*0.7,$K238*0.7,($CB238-SUM($T238:AN238)))</f>
        <v>0</v>
      </c>
      <c r="AP238" s="16">
        <f>IF(($CB238-SUM($T238:AO238))&gt;=$K238*0.7,$K238*0.7,($CB238-SUM($T238:AO238)))</f>
        <v>0</v>
      </c>
      <c r="AQ238" s="16">
        <f>IF(($CB238-SUM($T238:AP238))&gt;=$K238*0.7,$K238*0.7,($CB238-SUM($T238:AP238)))</f>
        <v>0</v>
      </c>
      <c r="AR238" s="16">
        <f>IF(($CB238-SUM($T238:AQ238))&gt;=$K238*0.7,$K238*0.7,($CB238-SUM($T238:AQ238)))</f>
        <v>0</v>
      </c>
      <c r="AS238" s="16">
        <f>IF(($CB238-SUM($T238:AR238))&gt;=$K238*0.7,$K238*0.7,($CB238-SUM($T238:AR238)))</f>
        <v>0</v>
      </c>
      <c r="AT238" s="16">
        <f>IF(($CB238-SUM($T238:AS238))&gt;=$K238*0.7,$K238*0.7,($CB238-SUM($T238:AS238)))</f>
        <v>0</v>
      </c>
      <c r="AU238" s="16">
        <f>IF(($CB238-SUM($T238:AT238))&gt;=$K238*0.7,$K238*0.7,($CB238-SUM($T238:AT238)))</f>
        <v>0</v>
      </c>
      <c r="AV238" s="16">
        <f>IF(($CB238-SUM($T238:AU238))&gt;=$K238*0.7,$K238*0.7,($CB238-SUM($T238:AU238)))</f>
        <v>0</v>
      </c>
      <c r="AW238" s="182">
        <f t="shared" si="27"/>
        <v>33980</v>
      </c>
      <c r="AX238" s="182">
        <f>IF(LinkRpt!B$4=LinkRpt!B$2,VLOOKUP(LinkRpt!$A234,Rpt,LinkRpt!B$2+1),"")</f>
        <v>33980</v>
      </c>
      <c r="AY238" s="182">
        <f>IF(LinkRpt!C$4=LinkRpt!C$2,VLOOKUP(LinkRpt!$A234,Rpt,LinkRpt!C$2+1),"")</f>
        <v>0</v>
      </c>
      <c r="AZ238" s="182">
        <f>IF(LinkRpt!D$4=LinkRpt!D$2,VLOOKUP(LinkRpt!$A234,Rpt,LinkRpt!D$2+1),"")</f>
        <v>0</v>
      </c>
      <c r="BA238" s="182" t="str">
        <f>IF(LinkRpt!E$4=LinkRpt!E$2,VLOOKUP(LinkRpt!$A234,Rpt,LinkRpt!E$2+1),"")</f>
        <v/>
      </c>
      <c r="BB238" s="182">
        <f>IF(LinkRpt!F$4=LinkRpt!F$2,VLOOKUP(LinkRpt!$A234,Rpt,LinkRpt!F$2+1),"")</f>
        <v>0</v>
      </c>
      <c r="BC238" s="182">
        <f>IF(LinkRpt!G$4=LinkRpt!G$2,VLOOKUP(LinkRpt!$A234,Rpt,LinkRpt!G$2+1),"")</f>
        <v>0</v>
      </c>
      <c r="BD238" s="182">
        <f>IF(LinkRpt!H$4=LinkRpt!H$2,VLOOKUP(LinkRpt!$A234,Rpt,LinkRpt!H$2+1),"")</f>
        <v>0</v>
      </c>
      <c r="BE238" s="182" t="str">
        <f>IF(LinkRpt!I$4=LinkRpt!I$2,VLOOKUP(LinkRpt!$A234,Rpt,LinkRpt!I$2+1),"")</f>
        <v/>
      </c>
      <c r="BF238" s="182" t="str">
        <f>IF(LinkRpt!J$4=LinkRpt!J$2,VLOOKUP(LinkRpt!$A234,Rpt,LinkRpt!J$2+1),"")</f>
        <v/>
      </c>
      <c r="BG238" s="182" t="str">
        <f>IF(LinkRpt!K$4=LinkRpt!K$2,VLOOKUP(LinkRpt!$A234,Rpt,LinkRpt!K$2+1),"")</f>
        <v/>
      </c>
      <c r="BH238" s="182" t="str">
        <f>IF(LinkRpt!L$4=LinkRpt!L$2,VLOOKUP(LinkRpt!$A234,Rpt,LinkRpt!L$2+1),"")</f>
        <v/>
      </c>
      <c r="BI238" s="182" t="str">
        <f>IF(LinkRpt!M$4=LinkRpt!M$2,VLOOKUP(LinkRpt!$A234,Rpt,LinkRpt!M$2+1),"")</f>
        <v/>
      </c>
      <c r="BJ238" s="182" t="str">
        <f>IF(LinkRpt!N$4=LinkRpt!N$2,VLOOKUP(LinkRpt!$A234,Rpt,LinkRpt!N$2+1),"")</f>
        <v/>
      </c>
      <c r="BK238" s="182" t="str">
        <f>IF(LinkRpt!O$4=LinkRpt!O$2,VLOOKUP(LinkRpt!$A234,Rpt,LinkRpt!O$2+1),"")</f>
        <v/>
      </c>
      <c r="BL238" s="182" t="str">
        <f>IF(LinkRpt!P$4=LinkRpt!P$2,VLOOKUP(LinkRpt!$A234,Rpt,LinkRpt!P$2+1),"")</f>
        <v/>
      </c>
      <c r="BM238" s="182" t="str">
        <f>IF(LinkRpt!Q$4=LinkRpt!Q$2,VLOOKUP(LinkRpt!$A234,Rpt,LinkRpt!Q$2+1),"")</f>
        <v/>
      </c>
      <c r="BN238" s="182" t="str">
        <f>IF(LinkRpt!R$4=LinkRpt!R$2,VLOOKUP(LinkRpt!$A234,Rpt,LinkRpt!R$2+1),"")</f>
        <v/>
      </c>
      <c r="BO238" s="182" t="str">
        <f>IF(LinkRpt!S$4=LinkRpt!S$2,VLOOKUP(LinkRpt!$A234,Rpt,LinkRpt!S$2+1),"")</f>
        <v/>
      </c>
      <c r="BP238" s="182" t="str">
        <f>IF(LinkRpt!T$4=LinkRpt!T$2,VLOOKUP(LinkRpt!$A234,Rpt,LinkRpt!T$2+1),"")</f>
        <v/>
      </c>
      <c r="BQ238" s="182" t="str">
        <f>IF(LinkRpt!U$4=LinkRpt!U$2,VLOOKUP(LinkRpt!$A234,Rpt,LinkRpt!U$2+1),"")</f>
        <v/>
      </c>
      <c r="BR238" s="182" t="str">
        <f>IF(LinkRpt!V$4=LinkRpt!V$2,VLOOKUP(LinkRpt!$A234,Rpt,LinkRpt!V$2+1),"")</f>
        <v/>
      </c>
      <c r="BS238" s="182" t="str">
        <f>IF(LinkRpt!W$4=LinkRpt!W$2,VLOOKUP(LinkRpt!$A234,Rpt,LinkRpt!W$2+1),"")</f>
        <v/>
      </c>
      <c r="BT238" s="182" t="str">
        <f>IF(LinkRpt!X$4=LinkRpt!X$2,VLOOKUP(LinkRpt!$A234,Rpt,LinkRpt!X$2+1),"")</f>
        <v/>
      </c>
      <c r="BU238" s="182" t="str">
        <f>IF(LinkRpt!Y$4=LinkRpt!Y$2,VLOOKUP(LinkRpt!$A234,Rpt,LinkRpt!Y$2+1),"")</f>
        <v/>
      </c>
      <c r="BV238" s="182" t="str">
        <f>IF(LinkRpt!Z$4=LinkRpt!Z$2,VLOOKUP(LinkRpt!$A234,Rpt,LinkRpt!Z$2+1),"")</f>
        <v/>
      </c>
      <c r="BW238" s="182" t="str">
        <f>IF(LinkRpt!AA$4=LinkRpt!AA$2,VLOOKUP(LinkRpt!$A234,Rpt,LinkRpt!AA$2+1),"")</f>
        <v/>
      </c>
      <c r="BX238" s="182" t="str">
        <f>IF(LinkRpt!AB$4=LinkRpt!AB$2,VLOOKUP(LinkRpt!$A234,Rpt,LinkRpt!AB$2+1),"")</f>
        <v/>
      </c>
      <c r="BY238" s="182" t="str">
        <f>IF(LinkRpt!AC$4=LinkRpt!AC$2,VLOOKUP(LinkRpt!$A234,Rpt,LinkRpt!AC$2+1),"")</f>
        <v/>
      </c>
      <c r="BZ238" s="182" t="str">
        <f>IF(LinkRpt!AD$4=LinkRpt!AD$2,VLOOKUP(LinkRpt!$A234,Rpt,LinkRpt!AD$2+1),"")</f>
        <v/>
      </c>
      <c r="CA238" s="182" t="str">
        <f>IF(LinkRpt!AE$4=LinkRpt!AE$2,VLOOKUP(LinkRpt!$A234,Rpt,LinkRpt!AE$2+1),"")</f>
        <v/>
      </c>
      <c r="CB238" s="182">
        <f t="shared" si="32"/>
        <v>33980</v>
      </c>
      <c r="CC238" s="15">
        <v>1500</v>
      </c>
      <c r="CD238" s="16">
        <v>1500</v>
      </c>
      <c r="CE238" s="15">
        <v>1000</v>
      </c>
      <c r="CF238" s="16">
        <v>1000</v>
      </c>
      <c r="CG238" s="15">
        <v>5000</v>
      </c>
      <c r="CH238" s="16">
        <v>5000</v>
      </c>
      <c r="CI238" s="15">
        <v>8000</v>
      </c>
      <c r="CJ238" s="16">
        <v>0</v>
      </c>
      <c r="CK238" s="15"/>
      <c r="CL238" s="16"/>
      <c r="CM238" s="18">
        <v>4620</v>
      </c>
      <c r="CN238" s="16">
        <v>17240</v>
      </c>
      <c r="CO238" s="18">
        <v>4620</v>
      </c>
      <c r="CP238" s="16">
        <v>0</v>
      </c>
      <c r="CQ238" s="18">
        <v>4620</v>
      </c>
      <c r="CR238" s="95">
        <v>4620</v>
      </c>
      <c r="CS238" s="18">
        <v>4620</v>
      </c>
      <c r="CT238" s="16">
        <v>4620</v>
      </c>
      <c r="CU238" s="18"/>
      <c r="CV238" s="16"/>
      <c r="CW238" s="18"/>
      <c r="CX238" s="16"/>
      <c r="CY238" s="18"/>
      <c r="CZ238" s="16"/>
      <c r="DA238" s="18"/>
      <c r="DB238" s="16"/>
      <c r="DC238" s="18"/>
      <c r="DD238" s="16"/>
      <c r="DE238" s="85"/>
      <c r="DF238" s="16"/>
      <c r="DG238" s="85"/>
      <c r="DH238" s="16"/>
      <c r="DI238" s="85"/>
      <c r="DJ238" s="16"/>
      <c r="DK238" s="82"/>
      <c r="DL238" s="85"/>
      <c r="DM238" s="16"/>
      <c r="DN238" s="85"/>
      <c r="DO238" s="16"/>
      <c r="DP238" s="85"/>
      <c r="DQ238" s="16"/>
      <c r="DR238" s="85"/>
      <c r="DS238" s="16"/>
      <c r="DT238" s="85"/>
      <c r="DU238" s="16"/>
      <c r="DV238" s="85"/>
      <c r="DW238" s="16"/>
      <c r="DX238" s="85"/>
      <c r="DY238" s="16"/>
      <c r="DZ238" s="85"/>
      <c r="EA238" s="16"/>
      <c r="EB238" s="85"/>
      <c r="EC238" s="16"/>
      <c r="ED238" s="85"/>
      <c r="EE238" s="16"/>
      <c r="EF238" s="85"/>
      <c r="EG238" s="16"/>
      <c r="EH238" s="17"/>
      <c r="EI238" s="16"/>
      <c r="EJ238" s="19"/>
      <c r="EK238" s="17"/>
      <c r="EL238" s="16"/>
      <c r="EM238" s="17"/>
      <c r="EN238" s="16"/>
      <c r="EO238" s="17"/>
      <c r="EP238" s="16"/>
      <c r="EQ238" s="17"/>
      <c r="ER238" s="16"/>
      <c r="ES238" s="17"/>
      <c r="ET238" s="16"/>
      <c r="EU238" s="17"/>
      <c r="EV238" s="16"/>
      <c r="EW238" s="15"/>
      <c r="EX238" s="16"/>
      <c r="EY238" s="15"/>
      <c r="EZ238" s="16"/>
      <c r="FA238" s="15"/>
      <c r="FB238" s="16"/>
      <c r="FC238" s="15"/>
      <c r="FD238" s="16"/>
      <c r="FE238" s="15"/>
      <c r="FF238" s="16"/>
      <c r="FG238" s="15"/>
      <c r="FH238" s="16"/>
      <c r="FI238" s="20">
        <f t="shared" si="28"/>
        <v>33980</v>
      </c>
      <c r="FJ238" s="20">
        <f t="shared" si="29"/>
        <v>33980</v>
      </c>
      <c r="FK238" s="21">
        <f t="shared" si="30"/>
        <v>0</v>
      </c>
      <c r="FL238" s="1" t="str">
        <f t="shared" si="33"/>
        <v/>
      </c>
    </row>
    <row r="239" spans="1:168" ht="25.5" customHeight="1">
      <c r="A239" s="239">
        <v>2200231</v>
      </c>
      <c r="B239" s="35" t="s">
        <v>952</v>
      </c>
      <c r="C239" s="239" t="s">
        <v>953</v>
      </c>
      <c r="D239" s="9" t="s">
        <v>1414</v>
      </c>
      <c r="E239" s="9" t="s">
        <v>1411</v>
      </c>
      <c r="F239" s="83" t="s">
        <v>954</v>
      </c>
      <c r="G239" s="150" t="s">
        <v>383</v>
      </c>
      <c r="H239" s="24" t="s">
        <v>1417</v>
      </c>
      <c r="I239" s="318"/>
      <c r="J239" s="24"/>
      <c r="K239" s="62">
        <v>6200</v>
      </c>
      <c r="L239" s="84" t="s">
        <v>1564</v>
      </c>
      <c r="M239" s="246">
        <f t="shared" si="26"/>
        <v>54560</v>
      </c>
      <c r="N239" s="14">
        <f t="shared" si="31"/>
        <v>4340</v>
      </c>
      <c r="O239" s="15">
        <v>1500</v>
      </c>
      <c r="P239" s="15">
        <v>1000</v>
      </c>
      <c r="Q239" s="15">
        <v>5000</v>
      </c>
      <c r="R239" s="15">
        <v>8000</v>
      </c>
      <c r="S239" s="182"/>
      <c r="T239" s="16">
        <v>1500</v>
      </c>
      <c r="U239" s="16">
        <v>1000</v>
      </c>
      <c r="V239" s="16">
        <v>5000</v>
      </c>
      <c r="W239" s="16">
        <v>0</v>
      </c>
      <c r="X239" s="182"/>
      <c r="Y239" s="16">
        <f>IF(($CB239-SUM($T239:X239))&gt;=$K239*0.7,$K239*0.7,($CB239-SUM($T239:X239)))</f>
        <v>4340</v>
      </c>
      <c r="Z239" s="16">
        <f>IF(($CB239-SUM($T239:Y239))&gt;=$K239*0.7,$K239*0.7,($CB239-SUM($T239:Y239)))</f>
        <v>4340</v>
      </c>
      <c r="AA239" s="16">
        <f>IF(($CB239-SUM($T239:Z239))&gt;=$K239*0.7,$K239*0.7,($CB239-SUM($T239:Z239)))</f>
        <v>4340</v>
      </c>
      <c r="AB239" s="16">
        <f>IF(($CB239-SUM($T239:AA239))&gt;=$K239*0.7,$K239*0.7,($CB239-SUM($T239:AA239)))</f>
        <v>4340</v>
      </c>
      <c r="AC239" s="16">
        <f>IF(($CB239-SUM($T239:AB239))&gt;=$K239*0.7,$K239*0.7,($CB239-SUM($T239:AB239)))</f>
        <v>4340</v>
      </c>
      <c r="AD239" s="16">
        <f>IF(($CB239-SUM($T239:AC239))&gt;=$K239*0.7,$K239*0.7,($CB239-SUM($T239:AC239)))</f>
        <v>4340</v>
      </c>
      <c r="AE239" s="16">
        <f>IF(($CB239-SUM($T239:AD239))&gt;=$K239*0.7,$K239*0.7,($CB239-SUM($T239:AD239)))</f>
        <v>4340</v>
      </c>
      <c r="AF239" s="16">
        <f>IF(($CB239-SUM($T239:AE239))&gt;=$K239*0.7,$K239*0.7,($CB239-SUM($T239:AE239)))</f>
        <v>4340</v>
      </c>
      <c r="AG239" s="16">
        <f>IF(($CB239-SUM($T239:AF239))&gt;=$K239*0.7,$K239*0.7,($CB239-SUM($T239:AF239)))</f>
        <v>4340</v>
      </c>
      <c r="AH239" s="16">
        <f>IF(($CB239-SUM($T239:AG239))&gt;=$K239*0.7,$K239*0.7,($CB239-SUM($T239:AG239)))</f>
        <v>3660</v>
      </c>
      <c r="AI239" s="16">
        <f>IF(($CB239-SUM($T239:AH239))&gt;=$K239*0.7,$K239*0.7,($CB239-SUM($T239:AH239)))</f>
        <v>0</v>
      </c>
      <c r="AJ239" s="16">
        <f>IF(($CB239-SUM($T239:AI239))&gt;=$K239*0.7,$K239*0.7,($CB239-SUM($T239:AI239)))</f>
        <v>0</v>
      </c>
      <c r="AK239" s="16">
        <f>IF(($CB239-SUM($T239:AJ239))&gt;=$K239*0.7,$K239*0.7,($CB239-SUM($T239:AJ239)))</f>
        <v>0</v>
      </c>
      <c r="AL239" s="16">
        <f>IF(($CB239-SUM($T239:AK239))&gt;=$K239*0.7,$K239*0.7,($CB239-SUM($T239:AK239)))</f>
        <v>0</v>
      </c>
      <c r="AM239" s="16">
        <f>IF(($CB239-SUM($T239:AL239))&gt;=$K239*0.7,$K239*0.7,($CB239-SUM($T239:AL239)))</f>
        <v>0</v>
      </c>
      <c r="AN239" s="16">
        <f>IF(($CB239-SUM($T239:AM239))&gt;=$K239*0.7,$K239*0.7,($CB239-SUM($T239:AM239)))</f>
        <v>0</v>
      </c>
      <c r="AO239" s="16">
        <f>IF(($CB239-SUM($T239:AN239))&gt;=$K239*0.7,$K239*0.7,($CB239-SUM($T239:AN239)))</f>
        <v>0</v>
      </c>
      <c r="AP239" s="16">
        <f>IF(($CB239-SUM($T239:AO239))&gt;=$K239*0.7,$K239*0.7,($CB239-SUM($T239:AO239)))</f>
        <v>0</v>
      </c>
      <c r="AQ239" s="16">
        <f>IF(($CB239-SUM($T239:AP239))&gt;=$K239*0.7,$K239*0.7,($CB239-SUM($T239:AP239)))</f>
        <v>0</v>
      </c>
      <c r="AR239" s="16">
        <f>IF(($CB239-SUM($T239:AQ239))&gt;=$K239*0.7,$K239*0.7,($CB239-SUM($T239:AQ239)))</f>
        <v>0</v>
      </c>
      <c r="AS239" s="16">
        <f>IF(($CB239-SUM($T239:AR239))&gt;=$K239*0.7,$K239*0.7,($CB239-SUM($T239:AR239)))</f>
        <v>0</v>
      </c>
      <c r="AT239" s="16">
        <f>IF(($CB239-SUM($T239:AS239))&gt;=$K239*0.7,$K239*0.7,($CB239-SUM($T239:AS239)))</f>
        <v>0</v>
      </c>
      <c r="AU239" s="16">
        <f>IF(($CB239-SUM($T239:AT239))&gt;=$K239*0.7,$K239*0.7,($CB239-SUM($T239:AT239)))</f>
        <v>0</v>
      </c>
      <c r="AV239" s="16">
        <f>IF(($CB239-SUM($T239:AU239))&gt;=$K239*0.7,$K239*0.7,($CB239-SUM($T239:AU239)))</f>
        <v>0</v>
      </c>
      <c r="AW239" s="182">
        <f t="shared" si="27"/>
        <v>50220</v>
      </c>
      <c r="AX239" s="182">
        <f>IF(LinkRpt!B$4=LinkRpt!B$2,VLOOKUP(LinkRpt!$A235,Rpt,LinkRpt!B$2+1),"")</f>
        <v>50220</v>
      </c>
      <c r="AY239" s="182">
        <f>IF(LinkRpt!C$4=LinkRpt!C$2,VLOOKUP(LinkRpt!$A235,Rpt,LinkRpt!C$2+1),"")</f>
        <v>0</v>
      </c>
      <c r="AZ239" s="182">
        <f>IF(LinkRpt!D$4=LinkRpt!D$2,VLOOKUP(LinkRpt!$A235,Rpt,LinkRpt!D$2+1),"")</f>
        <v>0</v>
      </c>
      <c r="BA239" s="182" t="str">
        <f>IF(LinkRpt!E$4=LinkRpt!E$2,VLOOKUP(LinkRpt!$A235,Rpt,LinkRpt!E$2+1),"")</f>
        <v/>
      </c>
      <c r="BB239" s="182">
        <f>IF(LinkRpt!F$4=LinkRpt!F$2,VLOOKUP(LinkRpt!$A235,Rpt,LinkRpt!F$2+1),"")</f>
        <v>0</v>
      </c>
      <c r="BC239" s="182">
        <f>IF(LinkRpt!G$4=LinkRpt!G$2,VLOOKUP(LinkRpt!$A235,Rpt,LinkRpt!G$2+1),"")</f>
        <v>0</v>
      </c>
      <c r="BD239" s="182">
        <f>IF(LinkRpt!H$4=LinkRpt!H$2,VLOOKUP(LinkRpt!$A235,Rpt,LinkRpt!H$2+1),"")</f>
        <v>0</v>
      </c>
      <c r="BE239" s="182" t="str">
        <f>IF(LinkRpt!I$4=LinkRpt!I$2,VLOOKUP(LinkRpt!$A235,Rpt,LinkRpt!I$2+1),"")</f>
        <v/>
      </c>
      <c r="BF239" s="182" t="str">
        <f>IF(LinkRpt!J$4=LinkRpt!J$2,VLOOKUP(LinkRpt!$A235,Rpt,LinkRpt!J$2+1),"")</f>
        <v/>
      </c>
      <c r="BG239" s="182" t="str">
        <f>IF(LinkRpt!K$4=LinkRpt!K$2,VLOOKUP(LinkRpt!$A235,Rpt,LinkRpt!K$2+1),"")</f>
        <v/>
      </c>
      <c r="BH239" s="182" t="str">
        <f>IF(LinkRpt!L$4=LinkRpt!L$2,VLOOKUP(LinkRpt!$A235,Rpt,LinkRpt!L$2+1),"")</f>
        <v/>
      </c>
      <c r="BI239" s="182" t="str">
        <f>IF(LinkRpt!M$4=LinkRpt!M$2,VLOOKUP(LinkRpt!$A235,Rpt,LinkRpt!M$2+1),"")</f>
        <v/>
      </c>
      <c r="BJ239" s="182" t="str">
        <f>IF(LinkRpt!N$4=LinkRpt!N$2,VLOOKUP(LinkRpt!$A235,Rpt,LinkRpt!N$2+1),"")</f>
        <v/>
      </c>
      <c r="BK239" s="182" t="str">
        <f>IF(LinkRpt!O$4=LinkRpt!O$2,VLOOKUP(LinkRpt!$A235,Rpt,LinkRpt!O$2+1),"")</f>
        <v/>
      </c>
      <c r="BL239" s="182" t="str">
        <f>IF(LinkRpt!P$4=LinkRpt!P$2,VLOOKUP(LinkRpt!$A235,Rpt,LinkRpt!P$2+1),"")</f>
        <v/>
      </c>
      <c r="BM239" s="182" t="str">
        <f>IF(LinkRpt!Q$4=LinkRpt!Q$2,VLOOKUP(LinkRpt!$A235,Rpt,LinkRpt!Q$2+1),"")</f>
        <v/>
      </c>
      <c r="BN239" s="182" t="str">
        <f>IF(LinkRpt!R$4=LinkRpt!R$2,VLOOKUP(LinkRpt!$A235,Rpt,LinkRpt!R$2+1),"")</f>
        <v/>
      </c>
      <c r="BO239" s="182" t="str">
        <f>IF(LinkRpt!S$4=LinkRpt!S$2,VLOOKUP(LinkRpt!$A235,Rpt,LinkRpt!S$2+1),"")</f>
        <v/>
      </c>
      <c r="BP239" s="182" t="str">
        <f>IF(LinkRpt!T$4=LinkRpt!T$2,VLOOKUP(LinkRpt!$A235,Rpt,LinkRpt!T$2+1),"")</f>
        <v/>
      </c>
      <c r="BQ239" s="182" t="str">
        <f>IF(LinkRpt!U$4=LinkRpt!U$2,VLOOKUP(LinkRpt!$A235,Rpt,LinkRpt!U$2+1),"")</f>
        <v/>
      </c>
      <c r="BR239" s="182" t="str">
        <f>IF(LinkRpt!V$4=LinkRpt!V$2,VLOOKUP(LinkRpt!$A235,Rpt,LinkRpt!V$2+1),"")</f>
        <v/>
      </c>
      <c r="BS239" s="182" t="str">
        <f>IF(LinkRpt!W$4=LinkRpt!W$2,VLOOKUP(LinkRpt!$A235,Rpt,LinkRpt!W$2+1),"")</f>
        <v/>
      </c>
      <c r="BT239" s="182" t="str">
        <f>IF(LinkRpt!X$4=LinkRpt!X$2,VLOOKUP(LinkRpt!$A235,Rpt,LinkRpt!X$2+1),"")</f>
        <v/>
      </c>
      <c r="BU239" s="182" t="str">
        <f>IF(LinkRpt!Y$4=LinkRpt!Y$2,VLOOKUP(LinkRpt!$A235,Rpt,LinkRpt!Y$2+1),"")</f>
        <v/>
      </c>
      <c r="BV239" s="182" t="str">
        <f>IF(LinkRpt!Z$4=LinkRpt!Z$2,VLOOKUP(LinkRpt!$A235,Rpt,LinkRpt!Z$2+1),"")</f>
        <v/>
      </c>
      <c r="BW239" s="182" t="str">
        <f>IF(LinkRpt!AA$4=LinkRpt!AA$2,VLOOKUP(LinkRpt!$A235,Rpt,LinkRpt!AA$2+1),"")</f>
        <v/>
      </c>
      <c r="BX239" s="182" t="str">
        <f>IF(LinkRpt!AB$4=LinkRpt!AB$2,VLOOKUP(LinkRpt!$A235,Rpt,LinkRpt!AB$2+1),"")</f>
        <v/>
      </c>
      <c r="BY239" s="182" t="str">
        <f>IF(LinkRpt!AC$4=LinkRpt!AC$2,VLOOKUP(LinkRpt!$A235,Rpt,LinkRpt!AC$2+1),"")</f>
        <v/>
      </c>
      <c r="BZ239" s="182" t="str">
        <f>IF(LinkRpt!AD$4=LinkRpt!AD$2,VLOOKUP(LinkRpt!$A235,Rpt,LinkRpt!AD$2+1),"")</f>
        <v/>
      </c>
      <c r="CA239" s="182" t="str">
        <f>IF(LinkRpt!AE$4=LinkRpt!AE$2,VLOOKUP(LinkRpt!$A235,Rpt,LinkRpt!AE$2+1),"")</f>
        <v/>
      </c>
      <c r="CB239" s="182">
        <f t="shared" si="32"/>
        <v>50220</v>
      </c>
      <c r="CC239" s="15">
        <v>1500</v>
      </c>
      <c r="CD239" s="16">
        <v>1500</v>
      </c>
      <c r="CE239" s="15">
        <v>1000</v>
      </c>
      <c r="CF239" s="16">
        <v>1000</v>
      </c>
      <c r="CG239" s="15">
        <v>5000</v>
      </c>
      <c r="CH239" s="16">
        <v>5000</v>
      </c>
      <c r="CI239" s="15">
        <v>8000</v>
      </c>
      <c r="CJ239" s="16">
        <v>0</v>
      </c>
      <c r="CK239" s="15"/>
      <c r="CL239" s="16"/>
      <c r="CM239" s="18">
        <v>4340</v>
      </c>
      <c r="CN239" s="16">
        <v>0</v>
      </c>
      <c r="CO239" s="18">
        <v>4340</v>
      </c>
      <c r="CP239" s="16">
        <v>0</v>
      </c>
      <c r="CQ239" s="18">
        <v>4340</v>
      </c>
      <c r="CR239" s="16">
        <v>0</v>
      </c>
      <c r="CS239" s="18">
        <v>4340</v>
      </c>
      <c r="CT239" s="16">
        <v>26480</v>
      </c>
      <c r="CU239" s="18">
        <v>4340</v>
      </c>
      <c r="CV239" s="16"/>
      <c r="CW239" s="18">
        <v>4340</v>
      </c>
      <c r="CX239" s="16"/>
      <c r="CY239" s="18">
        <v>4340</v>
      </c>
      <c r="CZ239" s="16"/>
      <c r="DA239" s="18">
        <v>4340</v>
      </c>
      <c r="DB239" s="16">
        <v>7560</v>
      </c>
      <c r="DC239" s="18">
        <v>4340</v>
      </c>
      <c r="DD239" s="16">
        <v>8680</v>
      </c>
      <c r="DE239" s="85"/>
      <c r="DF239" s="16"/>
      <c r="DG239" s="85"/>
      <c r="DH239" s="16"/>
      <c r="DI239" s="85"/>
      <c r="DJ239" s="16"/>
      <c r="DK239" s="82"/>
      <c r="DL239" s="85"/>
      <c r="DM239" s="16"/>
      <c r="DN239" s="85"/>
      <c r="DO239" s="16"/>
      <c r="DP239" s="85"/>
      <c r="DQ239" s="16"/>
      <c r="DR239" s="85"/>
      <c r="DS239" s="16"/>
      <c r="DT239" s="85"/>
      <c r="DU239" s="16"/>
      <c r="DV239" s="85"/>
      <c r="DW239" s="16"/>
      <c r="DX239" s="85"/>
      <c r="DY239" s="16"/>
      <c r="DZ239" s="85"/>
      <c r="EA239" s="16"/>
      <c r="EB239" s="85"/>
      <c r="EC239" s="16"/>
      <c r="ED239" s="85"/>
      <c r="EE239" s="16"/>
      <c r="EF239" s="85"/>
      <c r="EG239" s="16"/>
      <c r="EH239" s="17"/>
      <c r="EI239" s="16"/>
      <c r="EJ239" s="19"/>
      <c r="EK239" s="17"/>
      <c r="EL239" s="16"/>
      <c r="EM239" s="17"/>
      <c r="EN239" s="16"/>
      <c r="EO239" s="17"/>
      <c r="EP239" s="16"/>
      <c r="EQ239" s="17"/>
      <c r="ER239" s="16"/>
      <c r="ES239" s="17"/>
      <c r="ET239" s="16"/>
      <c r="EU239" s="17"/>
      <c r="EV239" s="16"/>
      <c r="EW239" s="15"/>
      <c r="EX239" s="16"/>
      <c r="EY239" s="15"/>
      <c r="EZ239" s="16"/>
      <c r="FA239" s="15"/>
      <c r="FB239" s="16"/>
      <c r="FC239" s="15"/>
      <c r="FD239" s="16"/>
      <c r="FE239" s="15"/>
      <c r="FF239" s="16"/>
      <c r="FG239" s="15"/>
      <c r="FH239" s="16"/>
      <c r="FI239" s="20">
        <f t="shared" si="28"/>
        <v>54560</v>
      </c>
      <c r="FJ239" s="20">
        <f t="shared" si="29"/>
        <v>50220</v>
      </c>
      <c r="FK239" s="21">
        <f t="shared" si="30"/>
        <v>4340</v>
      </c>
      <c r="FL239" s="1" t="str">
        <f t="shared" si="33"/>
        <v/>
      </c>
    </row>
    <row r="240" spans="1:168" ht="25.5" customHeight="1">
      <c r="A240" s="239">
        <v>2200232</v>
      </c>
      <c r="B240" s="35" t="s">
        <v>955</v>
      </c>
      <c r="C240" s="239" t="s">
        <v>956</v>
      </c>
      <c r="D240" s="9" t="s">
        <v>1414</v>
      </c>
      <c r="E240" s="9" t="s">
        <v>1411</v>
      </c>
      <c r="F240" s="83" t="s">
        <v>957</v>
      </c>
      <c r="G240" s="142"/>
      <c r="H240" s="84" t="s">
        <v>1561</v>
      </c>
      <c r="I240" s="318"/>
      <c r="J240" s="84"/>
      <c r="K240" s="62">
        <v>1600</v>
      </c>
      <c r="L240" s="84" t="s">
        <v>1564</v>
      </c>
      <c r="M240" s="246">
        <f t="shared" si="26"/>
        <v>25580</v>
      </c>
      <c r="N240" s="14">
        <f t="shared" si="31"/>
        <v>9120</v>
      </c>
      <c r="O240" s="15">
        <v>1500</v>
      </c>
      <c r="P240" s="15">
        <v>1000</v>
      </c>
      <c r="Q240" s="15">
        <v>5000</v>
      </c>
      <c r="R240" s="15">
        <v>8000</v>
      </c>
      <c r="S240" s="182"/>
      <c r="T240" s="16">
        <v>1500</v>
      </c>
      <c r="U240" s="16">
        <v>1000</v>
      </c>
      <c r="V240" s="16">
        <v>5000</v>
      </c>
      <c r="W240" s="16"/>
      <c r="X240" s="182"/>
      <c r="Y240" s="16">
        <f>IF(($CB240-SUM($T240:X240))&gt;=$K240*0.7,$K240*0.7,($CB240-SUM($T240:X240)))</f>
        <v>1120</v>
      </c>
      <c r="Z240" s="16">
        <f>IF(($CB240-SUM($T240:Y240))&gt;=$K240*0.7,$K240*0.7,($CB240-SUM($T240:Y240)))</f>
        <v>1120</v>
      </c>
      <c r="AA240" s="16">
        <f>IF(($CB240-SUM($T240:Z240))&gt;=$K240*0.7,$K240*0.7,($CB240-SUM($T240:Z240)))</f>
        <v>1120</v>
      </c>
      <c r="AB240" s="16">
        <f>IF(($CB240-SUM($T240:AA240))&gt;=$K240*0.7,$K240*0.7,($CB240-SUM($T240:AA240)))</f>
        <v>1120</v>
      </c>
      <c r="AC240" s="16">
        <f>IF(($CB240-SUM($T240:AB240))&gt;=$K240*0.7,$K240*0.7,($CB240-SUM($T240:AB240)))</f>
        <v>1120</v>
      </c>
      <c r="AD240" s="16">
        <f>IF(($CB240-SUM($T240:AC240))&gt;=$K240*0.7,$K240*0.7,($CB240-SUM($T240:AC240)))</f>
        <v>1120</v>
      </c>
      <c r="AE240" s="16">
        <f>IF(($CB240-SUM($T240:AD240))&gt;=$K240*0.7,$K240*0.7,($CB240-SUM($T240:AD240)))</f>
        <v>1120</v>
      </c>
      <c r="AF240" s="16">
        <f>IF(($CB240-SUM($T240:AE240))&gt;=$K240*0.7,$K240*0.7,($CB240-SUM($T240:AE240)))</f>
        <v>1120</v>
      </c>
      <c r="AG240" s="16">
        <f>IF(($CB240-SUM($T240:AF240))&gt;=$K240*0.7,$K240*0.7,($CB240-SUM($T240:AF240)))</f>
        <v>0</v>
      </c>
      <c r="AH240" s="16">
        <f>IF(($CB240-SUM($T240:AG240))&gt;=$K240*0.7,$K240*0.7,($CB240-SUM($T240:AG240)))</f>
        <v>0</v>
      </c>
      <c r="AI240" s="16">
        <f>IF(($CB240-SUM($T240:AH240))&gt;=$K240*0.7,$K240*0.7,($CB240-SUM($T240:AH240)))</f>
        <v>0</v>
      </c>
      <c r="AJ240" s="16">
        <f>IF(($CB240-SUM($T240:AI240))&gt;=$K240*0.7,$K240*0.7,($CB240-SUM($T240:AI240)))</f>
        <v>0</v>
      </c>
      <c r="AK240" s="16">
        <f>IF(($CB240-SUM($T240:AJ240))&gt;=$K240*0.7,$K240*0.7,($CB240-SUM($T240:AJ240)))</f>
        <v>0</v>
      </c>
      <c r="AL240" s="16">
        <f>IF(($CB240-SUM($T240:AK240))&gt;=$K240*0.7,$K240*0.7,($CB240-SUM($T240:AK240)))</f>
        <v>0</v>
      </c>
      <c r="AM240" s="16">
        <f>IF(($CB240-SUM($T240:AL240))&gt;=$K240*0.7,$K240*0.7,($CB240-SUM($T240:AL240)))</f>
        <v>0</v>
      </c>
      <c r="AN240" s="16">
        <f>IF(($CB240-SUM($T240:AM240))&gt;=$K240*0.7,$K240*0.7,($CB240-SUM($T240:AM240)))</f>
        <v>0</v>
      </c>
      <c r="AO240" s="16">
        <f>IF(($CB240-SUM($T240:AN240))&gt;=$K240*0.7,$K240*0.7,($CB240-SUM($T240:AN240)))</f>
        <v>0</v>
      </c>
      <c r="AP240" s="16">
        <f>IF(($CB240-SUM($T240:AO240))&gt;=$K240*0.7,$K240*0.7,($CB240-SUM($T240:AO240)))</f>
        <v>0</v>
      </c>
      <c r="AQ240" s="16">
        <f>IF(($CB240-SUM($T240:AP240))&gt;=$K240*0.7,$K240*0.7,($CB240-SUM($T240:AP240)))</f>
        <v>0</v>
      </c>
      <c r="AR240" s="16">
        <f>IF(($CB240-SUM($T240:AQ240))&gt;=$K240*0.7,$K240*0.7,($CB240-SUM($T240:AQ240)))</f>
        <v>0</v>
      </c>
      <c r="AS240" s="16">
        <f>IF(($CB240-SUM($T240:AR240))&gt;=$K240*0.7,$K240*0.7,($CB240-SUM($T240:AR240)))</f>
        <v>0</v>
      </c>
      <c r="AT240" s="16">
        <f>IF(($CB240-SUM($T240:AS240))&gt;=$K240*0.7,$K240*0.7,($CB240-SUM($T240:AS240)))</f>
        <v>0</v>
      </c>
      <c r="AU240" s="16">
        <f>IF(($CB240-SUM($T240:AT240))&gt;=$K240*0.7,$K240*0.7,($CB240-SUM($T240:AT240)))</f>
        <v>0</v>
      </c>
      <c r="AV240" s="16">
        <f>IF(($CB240-SUM($T240:AU240))&gt;=$K240*0.7,$K240*0.7,($CB240-SUM($T240:AU240)))</f>
        <v>0</v>
      </c>
      <c r="AW240" s="182">
        <f t="shared" si="27"/>
        <v>16460</v>
      </c>
      <c r="AX240" s="182">
        <f>IF(LinkRpt!B$4=LinkRpt!B$2,VLOOKUP(LinkRpt!$A236,Rpt,LinkRpt!B$2+1),"")</f>
        <v>16460</v>
      </c>
      <c r="AY240" s="182">
        <f>IF(LinkRpt!C$4=LinkRpt!C$2,VLOOKUP(LinkRpt!$A236,Rpt,LinkRpt!C$2+1),"")</f>
        <v>0</v>
      </c>
      <c r="AZ240" s="182">
        <f>IF(LinkRpt!D$4=LinkRpt!D$2,VLOOKUP(LinkRpt!$A236,Rpt,LinkRpt!D$2+1),"")</f>
        <v>0</v>
      </c>
      <c r="BA240" s="182" t="str">
        <f>IF(LinkRpt!E$4=LinkRpt!E$2,VLOOKUP(LinkRpt!$A236,Rpt,LinkRpt!E$2+1),"")</f>
        <v/>
      </c>
      <c r="BB240" s="182">
        <f>IF(LinkRpt!F$4=LinkRpt!F$2,VLOOKUP(LinkRpt!$A236,Rpt,LinkRpt!F$2+1),"")</f>
        <v>0</v>
      </c>
      <c r="BC240" s="182">
        <f>IF(LinkRpt!G$4=LinkRpt!G$2,VLOOKUP(LinkRpt!$A236,Rpt,LinkRpt!G$2+1),"")</f>
        <v>0</v>
      </c>
      <c r="BD240" s="182">
        <f>IF(LinkRpt!H$4=LinkRpt!H$2,VLOOKUP(LinkRpt!$A236,Rpt,LinkRpt!H$2+1),"")</f>
        <v>0</v>
      </c>
      <c r="BE240" s="182" t="str">
        <f>IF(LinkRpt!I$4=LinkRpt!I$2,VLOOKUP(LinkRpt!$A236,Rpt,LinkRpt!I$2+1),"")</f>
        <v/>
      </c>
      <c r="BF240" s="182" t="str">
        <f>IF(LinkRpt!J$4=LinkRpt!J$2,VLOOKUP(LinkRpt!$A236,Rpt,LinkRpt!J$2+1),"")</f>
        <v/>
      </c>
      <c r="BG240" s="182" t="str">
        <f>IF(LinkRpt!K$4=LinkRpt!K$2,VLOOKUP(LinkRpt!$A236,Rpt,LinkRpt!K$2+1),"")</f>
        <v/>
      </c>
      <c r="BH240" s="182" t="str">
        <f>IF(LinkRpt!L$4=LinkRpt!L$2,VLOOKUP(LinkRpt!$A236,Rpt,LinkRpt!L$2+1),"")</f>
        <v/>
      </c>
      <c r="BI240" s="182" t="str">
        <f>IF(LinkRpt!M$4=LinkRpt!M$2,VLOOKUP(LinkRpt!$A236,Rpt,LinkRpt!M$2+1),"")</f>
        <v/>
      </c>
      <c r="BJ240" s="182" t="str">
        <f>IF(LinkRpt!N$4=LinkRpt!N$2,VLOOKUP(LinkRpt!$A236,Rpt,LinkRpt!N$2+1),"")</f>
        <v/>
      </c>
      <c r="BK240" s="182" t="str">
        <f>IF(LinkRpt!O$4=LinkRpt!O$2,VLOOKUP(LinkRpt!$A236,Rpt,LinkRpt!O$2+1),"")</f>
        <v/>
      </c>
      <c r="BL240" s="182" t="str">
        <f>IF(LinkRpt!P$4=LinkRpt!P$2,VLOOKUP(LinkRpt!$A236,Rpt,LinkRpt!P$2+1),"")</f>
        <v/>
      </c>
      <c r="BM240" s="182" t="str">
        <f>IF(LinkRpt!Q$4=LinkRpt!Q$2,VLOOKUP(LinkRpt!$A236,Rpt,LinkRpt!Q$2+1),"")</f>
        <v/>
      </c>
      <c r="BN240" s="182" t="str">
        <f>IF(LinkRpt!R$4=LinkRpt!R$2,VLOOKUP(LinkRpt!$A236,Rpt,LinkRpt!R$2+1),"")</f>
        <v/>
      </c>
      <c r="BO240" s="182" t="str">
        <f>IF(LinkRpt!S$4=LinkRpt!S$2,VLOOKUP(LinkRpt!$A236,Rpt,LinkRpt!S$2+1),"")</f>
        <v/>
      </c>
      <c r="BP240" s="182" t="str">
        <f>IF(LinkRpt!T$4=LinkRpt!T$2,VLOOKUP(LinkRpt!$A236,Rpt,LinkRpt!T$2+1),"")</f>
        <v/>
      </c>
      <c r="BQ240" s="182" t="str">
        <f>IF(LinkRpt!U$4=LinkRpt!U$2,VLOOKUP(LinkRpt!$A236,Rpt,LinkRpt!U$2+1),"")</f>
        <v/>
      </c>
      <c r="BR240" s="182" t="str">
        <f>IF(LinkRpt!V$4=LinkRpt!V$2,VLOOKUP(LinkRpt!$A236,Rpt,LinkRpt!V$2+1),"")</f>
        <v/>
      </c>
      <c r="BS240" s="182" t="str">
        <f>IF(LinkRpt!W$4=LinkRpt!W$2,VLOOKUP(LinkRpt!$A236,Rpt,LinkRpt!W$2+1),"")</f>
        <v/>
      </c>
      <c r="BT240" s="182" t="str">
        <f>IF(LinkRpt!X$4=LinkRpt!X$2,VLOOKUP(LinkRpt!$A236,Rpt,LinkRpt!X$2+1),"")</f>
        <v/>
      </c>
      <c r="BU240" s="182" t="str">
        <f>IF(LinkRpt!Y$4=LinkRpt!Y$2,VLOOKUP(LinkRpt!$A236,Rpt,LinkRpt!Y$2+1),"")</f>
        <v/>
      </c>
      <c r="BV240" s="182" t="str">
        <f>IF(LinkRpt!Z$4=LinkRpt!Z$2,VLOOKUP(LinkRpt!$A236,Rpt,LinkRpt!Z$2+1),"")</f>
        <v/>
      </c>
      <c r="BW240" s="182" t="str">
        <f>IF(LinkRpt!AA$4=LinkRpt!AA$2,VLOOKUP(LinkRpt!$A236,Rpt,LinkRpt!AA$2+1),"")</f>
        <v/>
      </c>
      <c r="BX240" s="182" t="str">
        <f>IF(LinkRpt!AB$4=LinkRpt!AB$2,VLOOKUP(LinkRpt!$A236,Rpt,LinkRpt!AB$2+1),"")</f>
        <v/>
      </c>
      <c r="BY240" s="182" t="str">
        <f>IF(LinkRpt!AC$4=LinkRpt!AC$2,VLOOKUP(LinkRpt!$A236,Rpt,LinkRpt!AC$2+1),"")</f>
        <v/>
      </c>
      <c r="BZ240" s="182" t="str">
        <f>IF(LinkRpt!AD$4=LinkRpt!AD$2,VLOOKUP(LinkRpt!$A236,Rpt,LinkRpt!AD$2+1),"")</f>
        <v/>
      </c>
      <c r="CA240" s="182" t="str">
        <f>IF(LinkRpt!AE$4=LinkRpt!AE$2,VLOOKUP(LinkRpt!$A236,Rpt,LinkRpt!AE$2+1),"")</f>
        <v/>
      </c>
      <c r="CB240" s="182">
        <f t="shared" si="32"/>
        <v>16460</v>
      </c>
      <c r="CC240" s="15">
        <v>1500</v>
      </c>
      <c r="CD240" s="16">
        <v>1500</v>
      </c>
      <c r="CE240" s="15">
        <v>1000</v>
      </c>
      <c r="CF240" s="16">
        <v>1000</v>
      </c>
      <c r="CG240" s="15">
        <v>5000</v>
      </c>
      <c r="CH240" s="16">
        <v>5000</v>
      </c>
      <c r="CI240" s="15">
        <v>8000</v>
      </c>
      <c r="CJ240" s="16"/>
      <c r="CK240" s="15"/>
      <c r="CL240" s="16"/>
      <c r="CM240" s="18">
        <v>1120</v>
      </c>
      <c r="CN240" s="90">
        <v>1120</v>
      </c>
      <c r="CO240" s="18">
        <v>1120</v>
      </c>
      <c r="CP240" s="16"/>
      <c r="CQ240" s="18">
        <v>1120</v>
      </c>
      <c r="CR240" s="16"/>
      <c r="CS240" s="18">
        <v>1120</v>
      </c>
      <c r="CT240" s="16">
        <v>3360</v>
      </c>
      <c r="CU240" s="18">
        <v>1120</v>
      </c>
      <c r="CV240" s="16"/>
      <c r="CW240" s="18">
        <v>1120</v>
      </c>
      <c r="CX240" s="16"/>
      <c r="CY240" s="18">
        <v>1120</v>
      </c>
      <c r="CZ240" s="16"/>
      <c r="DA240" s="18">
        <v>1120</v>
      </c>
      <c r="DB240" s="16"/>
      <c r="DC240" s="18">
        <v>1120</v>
      </c>
      <c r="DD240" s="16">
        <v>4480</v>
      </c>
      <c r="DE240" s="85"/>
      <c r="DF240" s="16"/>
      <c r="DG240" s="85"/>
      <c r="DH240" s="16"/>
      <c r="DI240" s="85"/>
      <c r="DJ240" s="16"/>
      <c r="DK240" s="82"/>
      <c r="DL240" s="85"/>
      <c r="DM240" s="16"/>
      <c r="DN240" s="85"/>
      <c r="DO240" s="16"/>
      <c r="DP240" s="85"/>
      <c r="DQ240" s="16"/>
      <c r="DR240" s="85"/>
      <c r="DS240" s="16"/>
      <c r="DT240" s="85"/>
      <c r="DU240" s="16"/>
      <c r="DV240" s="85"/>
      <c r="DW240" s="16"/>
      <c r="DX240" s="85"/>
      <c r="DY240" s="16"/>
      <c r="DZ240" s="85"/>
      <c r="EA240" s="16"/>
      <c r="EB240" s="85"/>
      <c r="EC240" s="16"/>
      <c r="ED240" s="85"/>
      <c r="EE240" s="16"/>
      <c r="EF240" s="85"/>
      <c r="EG240" s="16"/>
      <c r="EH240" s="17"/>
      <c r="EI240" s="16"/>
      <c r="EJ240" s="19"/>
      <c r="EK240" s="17"/>
      <c r="EL240" s="16"/>
      <c r="EM240" s="17"/>
      <c r="EN240" s="16"/>
      <c r="EO240" s="17"/>
      <c r="EP240" s="16"/>
      <c r="EQ240" s="17"/>
      <c r="ER240" s="16"/>
      <c r="ES240" s="17"/>
      <c r="ET240" s="16"/>
      <c r="EU240" s="17"/>
      <c r="EV240" s="16"/>
      <c r="EW240" s="15"/>
      <c r="EX240" s="16"/>
      <c r="EY240" s="15"/>
      <c r="EZ240" s="16"/>
      <c r="FA240" s="15"/>
      <c r="FB240" s="16"/>
      <c r="FC240" s="15"/>
      <c r="FD240" s="16"/>
      <c r="FE240" s="15"/>
      <c r="FF240" s="16"/>
      <c r="FG240" s="15"/>
      <c r="FH240" s="16"/>
      <c r="FI240" s="20">
        <f t="shared" si="28"/>
        <v>25580</v>
      </c>
      <c r="FJ240" s="20">
        <f t="shared" si="29"/>
        <v>16460</v>
      </c>
      <c r="FK240" s="21">
        <f t="shared" si="30"/>
        <v>9120</v>
      </c>
      <c r="FL240" s="1" t="str">
        <f t="shared" si="33"/>
        <v/>
      </c>
    </row>
    <row r="241" spans="1:168" ht="25.5" customHeight="1">
      <c r="A241" s="239">
        <v>2200233</v>
      </c>
      <c r="B241" s="35" t="s">
        <v>958</v>
      </c>
      <c r="C241" s="239" t="s">
        <v>959</v>
      </c>
      <c r="D241" s="9" t="s">
        <v>1414</v>
      </c>
      <c r="E241" s="9" t="s">
        <v>1411</v>
      </c>
      <c r="F241" s="83" t="s">
        <v>960</v>
      </c>
      <c r="G241" s="150" t="s">
        <v>383</v>
      </c>
      <c r="H241" s="24" t="s">
        <v>1417</v>
      </c>
      <c r="I241" s="318"/>
      <c r="J241" s="24"/>
      <c r="K241" s="62">
        <v>6200</v>
      </c>
      <c r="L241" s="24" t="s">
        <v>1564</v>
      </c>
      <c r="M241" s="246">
        <f t="shared" si="26"/>
        <v>54560</v>
      </c>
      <c r="N241" s="14">
        <f t="shared" si="31"/>
        <v>0</v>
      </c>
      <c r="O241" s="15">
        <v>1500</v>
      </c>
      <c r="P241" s="15">
        <v>1000</v>
      </c>
      <c r="Q241" s="15">
        <v>5000</v>
      </c>
      <c r="R241" s="15">
        <v>8000</v>
      </c>
      <c r="S241" s="182"/>
      <c r="T241" s="16">
        <v>1500</v>
      </c>
      <c r="U241" s="16">
        <v>1000</v>
      </c>
      <c r="V241" s="16">
        <v>5000</v>
      </c>
      <c r="W241" s="16">
        <v>8000</v>
      </c>
      <c r="X241" s="182"/>
      <c r="Y241" s="16">
        <f>IF(($CB241-SUM($T241:X241))&gt;=$K241*0.7,$K241*0.7,($CB241-SUM($T241:X241)))</f>
        <v>4340</v>
      </c>
      <c r="Z241" s="16">
        <f>IF(($CB241-SUM($T241:Y241))&gt;=$K241*0.7,$K241*0.7,($CB241-SUM($T241:Y241)))</f>
        <v>4340</v>
      </c>
      <c r="AA241" s="16">
        <f>IF(($CB241-SUM($T241:Z241))&gt;=$K241*0.7,$K241*0.7,($CB241-SUM($T241:Z241)))</f>
        <v>4340</v>
      </c>
      <c r="AB241" s="16">
        <f>IF(($CB241-SUM($T241:AA241))&gt;=$K241*0.7,$K241*0.7,($CB241-SUM($T241:AA241)))</f>
        <v>4340</v>
      </c>
      <c r="AC241" s="16">
        <f>IF(($CB241-SUM($T241:AB241))&gt;=$K241*0.7,$K241*0.7,($CB241-SUM($T241:AB241)))</f>
        <v>4340</v>
      </c>
      <c r="AD241" s="16">
        <f>IF(($CB241-SUM($T241:AC241))&gt;=$K241*0.7,$K241*0.7,($CB241-SUM($T241:AC241)))</f>
        <v>4340</v>
      </c>
      <c r="AE241" s="16">
        <f>IF(($CB241-SUM($T241:AD241))&gt;=$K241*0.7,$K241*0.7,($CB241-SUM($T241:AD241)))</f>
        <v>4340</v>
      </c>
      <c r="AF241" s="16">
        <f>IF(($CB241-SUM($T241:AE241))&gt;=$K241*0.7,$K241*0.7,($CB241-SUM($T241:AE241)))</f>
        <v>4340</v>
      </c>
      <c r="AG241" s="16">
        <f>IF(($CB241-SUM($T241:AF241))&gt;=$K241*0.7,$K241*0.7,($CB241-SUM($T241:AF241)))</f>
        <v>4340</v>
      </c>
      <c r="AH241" s="16">
        <f>IF(($CB241-SUM($T241:AG241))&gt;=$K241*0.7,$K241*0.7,($CB241-SUM($T241:AG241)))</f>
        <v>0</v>
      </c>
      <c r="AI241" s="16">
        <f>IF(($CB241-SUM($T241:AH241))&gt;=$K241*0.7,$K241*0.7,($CB241-SUM($T241:AH241)))</f>
        <v>0</v>
      </c>
      <c r="AJ241" s="16">
        <f>IF(($CB241-SUM($T241:AI241))&gt;=$K241*0.7,$K241*0.7,($CB241-SUM($T241:AI241)))</f>
        <v>0</v>
      </c>
      <c r="AK241" s="16">
        <f>IF(($CB241-SUM($T241:AJ241))&gt;=$K241*0.7,$K241*0.7,($CB241-SUM($T241:AJ241)))</f>
        <v>0</v>
      </c>
      <c r="AL241" s="16">
        <f>IF(($CB241-SUM($T241:AK241))&gt;=$K241*0.7,$K241*0.7,($CB241-SUM($T241:AK241)))</f>
        <v>0</v>
      </c>
      <c r="AM241" s="16">
        <f>IF(($CB241-SUM($T241:AL241))&gt;=$K241*0.7,$K241*0.7,($CB241-SUM($T241:AL241)))</f>
        <v>0</v>
      </c>
      <c r="AN241" s="16">
        <f>IF(($CB241-SUM($T241:AM241))&gt;=$K241*0.7,$K241*0.7,($CB241-SUM($T241:AM241)))</f>
        <v>0</v>
      </c>
      <c r="AO241" s="16">
        <f>IF(($CB241-SUM($T241:AN241))&gt;=$K241*0.7,$K241*0.7,($CB241-SUM($T241:AN241)))</f>
        <v>0</v>
      </c>
      <c r="AP241" s="16">
        <f>IF(($CB241-SUM($T241:AO241))&gt;=$K241*0.7,$K241*0.7,($CB241-SUM($T241:AO241)))</f>
        <v>0</v>
      </c>
      <c r="AQ241" s="16">
        <f>IF(($CB241-SUM($T241:AP241))&gt;=$K241*0.7,$K241*0.7,($CB241-SUM($T241:AP241)))</f>
        <v>0</v>
      </c>
      <c r="AR241" s="16">
        <f>IF(($CB241-SUM($T241:AQ241))&gt;=$K241*0.7,$K241*0.7,($CB241-SUM($T241:AQ241)))</f>
        <v>0</v>
      </c>
      <c r="AS241" s="16">
        <f>IF(($CB241-SUM($T241:AR241))&gt;=$K241*0.7,$K241*0.7,($CB241-SUM($T241:AR241)))</f>
        <v>0</v>
      </c>
      <c r="AT241" s="16">
        <f>IF(($CB241-SUM($T241:AS241))&gt;=$K241*0.7,$K241*0.7,($CB241-SUM($T241:AS241)))</f>
        <v>0</v>
      </c>
      <c r="AU241" s="16">
        <f>IF(($CB241-SUM($T241:AT241))&gt;=$K241*0.7,$K241*0.7,($CB241-SUM($T241:AT241)))</f>
        <v>0</v>
      </c>
      <c r="AV241" s="16">
        <f>IF(($CB241-SUM($T241:AU241))&gt;=$K241*0.7,$K241*0.7,($CB241-SUM($T241:AU241)))</f>
        <v>0</v>
      </c>
      <c r="AW241" s="182">
        <f t="shared" si="27"/>
        <v>54560</v>
      </c>
      <c r="AX241" s="182">
        <f>IF(LinkRpt!B$4=LinkRpt!B$2,VLOOKUP(LinkRpt!$A237,Rpt,LinkRpt!B$2+1),"")</f>
        <v>54560</v>
      </c>
      <c r="AY241" s="182">
        <f>IF(LinkRpt!C$4=LinkRpt!C$2,VLOOKUP(LinkRpt!$A237,Rpt,LinkRpt!C$2+1),"")</f>
        <v>0</v>
      </c>
      <c r="AZ241" s="182">
        <f>IF(LinkRpt!D$4=LinkRpt!D$2,VLOOKUP(LinkRpt!$A237,Rpt,LinkRpt!D$2+1),"")</f>
        <v>0</v>
      </c>
      <c r="BA241" s="182" t="str">
        <f>IF(LinkRpt!E$4=LinkRpt!E$2,VLOOKUP(LinkRpt!$A237,Rpt,LinkRpt!E$2+1),"")</f>
        <v/>
      </c>
      <c r="BB241" s="182">
        <f>IF(LinkRpt!F$4=LinkRpt!F$2,VLOOKUP(LinkRpt!$A237,Rpt,LinkRpt!F$2+1),"")</f>
        <v>0</v>
      </c>
      <c r="BC241" s="182">
        <f>IF(LinkRpt!G$4=LinkRpt!G$2,VLOOKUP(LinkRpt!$A237,Rpt,LinkRpt!G$2+1),"")</f>
        <v>0</v>
      </c>
      <c r="BD241" s="182">
        <f>IF(LinkRpt!H$4=LinkRpt!H$2,VLOOKUP(LinkRpt!$A237,Rpt,LinkRpt!H$2+1),"")</f>
        <v>0</v>
      </c>
      <c r="BE241" s="182" t="str">
        <f>IF(LinkRpt!I$4=LinkRpt!I$2,VLOOKUP(LinkRpt!$A237,Rpt,LinkRpt!I$2+1),"")</f>
        <v/>
      </c>
      <c r="BF241" s="182" t="str">
        <f>IF(LinkRpt!J$4=LinkRpt!J$2,VLOOKUP(LinkRpt!$A237,Rpt,LinkRpt!J$2+1),"")</f>
        <v/>
      </c>
      <c r="BG241" s="182" t="str">
        <f>IF(LinkRpt!K$4=LinkRpt!K$2,VLOOKUP(LinkRpt!$A237,Rpt,LinkRpt!K$2+1),"")</f>
        <v/>
      </c>
      <c r="BH241" s="182" t="str">
        <f>IF(LinkRpt!L$4=LinkRpt!L$2,VLOOKUP(LinkRpt!$A237,Rpt,LinkRpt!L$2+1),"")</f>
        <v/>
      </c>
      <c r="BI241" s="182" t="str">
        <f>IF(LinkRpt!M$4=LinkRpt!M$2,VLOOKUP(LinkRpt!$A237,Rpt,LinkRpt!M$2+1),"")</f>
        <v/>
      </c>
      <c r="BJ241" s="182" t="str">
        <f>IF(LinkRpt!N$4=LinkRpt!N$2,VLOOKUP(LinkRpt!$A237,Rpt,LinkRpt!N$2+1),"")</f>
        <v/>
      </c>
      <c r="BK241" s="182" t="str">
        <f>IF(LinkRpt!O$4=LinkRpt!O$2,VLOOKUP(LinkRpt!$A237,Rpt,LinkRpt!O$2+1),"")</f>
        <v/>
      </c>
      <c r="BL241" s="182" t="str">
        <f>IF(LinkRpt!P$4=LinkRpt!P$2,VLOOKUP(LinkRpt!$A237,Rpt,LinkRpt!P$2+1),"")</f>
        <v/>
      </c>
      <c r="BM241" s="182" t="str">
        <f>IF(LinkRpt!Q$4=LinkRpt!Q$2,VLOOKUP(LinkRpt!$A237,Rpt,LinkRpt!Q$2+1),"")</f>
        <v/>
      </c>
      <c r="BN241" s="182" t="str">
        <f>IF(LinkRpt!R$4=LinkRpt!R$2,VLOOKUP(LinkRpt!$A237,Rpt,LinkRpt!R$2+1),"")</f>
        <v/>
      </c>
      <c r="BO241" s="182" t="str">
        <f>IF(LinkRpt!S$4=LinkRpt!S$2,VLOOKUP(LinkRpt!$A237,Rpt,LinkRpt!S$2+1),"")</f>
        <v/>
      </c>
      <c r="BP241" s="182" t="str">
        <f>IF(LinkRpt!T$4=LinkRpt!T$2,VLOOKUP(LinkRpt!$A237,Rpt,LinkRpt!T$2+1),"")</f>
        <v/>
      </c>
      <c r="BQ241" s="182" t="str">
        <f>IF(LinkRpt!U$4=LinkRpt!U$2,VLOOKUP(LinkRpt!$A237,Rpt,LinkRpt!U$2+1),"")</f>
        <v/>
      </c>
      <c r="BR241" s="182" t="str">
        <f>IF(LinkRpt!V$4=LinkRpt!V$2,VLOOKUP(LinkRpt!$A237,Rpt,LinkRpt!V$2+1),"")</f>
        <v/>
      </c>
      <c r="BS241" s="182" t="str">
        <f>IF(LinkRpt!W$4=LinkRpt!W$2,VLOOKUP(LinkRpt!$A237,Rpt,LinkRpt!W$2+1),"")</f>
        <v/>
      </c>
      <c r="BT241" s="182" t="str">
        <f>IF(LinkRpt!X$4=LinkRpt!X$2,VLOOKUP(LinkRpt!$A237,Rpt,LinkRpt!X$2+1),"")</f>
        <v/>
      </c>
      <c r="BU241" s="182" t="str">
        <f>IF(LinkRpt!Y$4=LinkRpt!Y$2,VLOOKUP(LinkRpt!$A237,Rpt,LinkRpt!Y$2+1),"")</f>
        <v/>
      </c>
      <c r="BV241" s="182" t="str">
        <f>IF(LinkRpt!Z$4=LinkRpt!Z$2,VLOOKUP(LinkRpt!$A237,Rpt,LinkRpt!Z$2+1),"")</f>
        <v/>
      </c>
      <c r="BW241" s="182" t="str">
        <f>IF(LinkRpt!AA$4=LinkRpt!AA$2,VLOOKUP(LinkRpt!$A237,Rpt,LinkRpt!AA$2+1),"")</f>
        <v/>
      </c>
      <c r="BX241" s="182" t="str">
        <f>IF(LinkRpt!AB$4=LinkRpt!AB$2,VLOOKUP(LinkRpt!$A237,Rpt,LinkRpt!AB$2+1),"")</f>
        <v/>
      </c>
      <c r="BY241" s="182" t="str">
        <f>IF(LinkRpt!AC$4=LinkRpt!AC$2,VLOOKUP(LinkRpt!$A237,Rpt,LinkRpt!AC$2+1),"")</f>
        <v/>
      </c>
      <c r="BZ241" s="182" t="str">
        <f>IF(LinkRpt!AD$4=LinkRpt!AD$2,VLOOKUP(LinkRpt!$A237,Rpt,LinkRpt!AD$2+1),"")</f>
        <v/>
      </c>
      <c r="CA241" s="182" t="str">
        <f>IF(LinkRpt!AE$4=LinkRpt!AE$2,VLOOKUP(LinkRpt!$A237,Rpt,LinkRpt!AE$2+1),"")</f>
        <v/>
      </c>
      <c r="CB241" s="182">
        <f t="shared" si="32"/>
        <v>54560</v>
      </c>
      <c r="CC241" s="15">
        <v>1500</v>
      </c>
      <c r="CD241" s="16">
        <v>1500</v>
      </c>
      <c r="CE241" s="15">
        <v>1000</v>
      </c>
      <c r="CF241" s="16">
        <v>1000</v>
      </c>
      <c r="CG241" s="15">
        <v>5000</v>
      </c>
      <c r="CH241" s="16">
        <v>5000</v>
      </c>
      <c r="CI241" s="15">
        <v>8000</v>
      </c>
      <c r="CJ241" s="16">
        <v>8000</v>
      </c>
      <c r="CK241" s="15"/>
      <c r="CL241" s="16"/>
      <c r="CM241" s="18">
        <v>4340</v>
      </c>
      <c r="CN241" s="16">
        <v>0</v>
      </c>
      <c r="CO241" s="18">
        <v>4340</v>
      </c>
      <c r="CP241" s="16">
        <v>0</v>
      </c>
      <c r="CQ241" s="18">
        <v>4340</v>
      </c>
      <c r="CR241" s="16">
        <v>0</v>
      </c>
      <c r="CS241" s="18">
        <v>4340</v>
      </c>
      <c r="CT241" s="16">
        <v>17360</v>
      </c>
      <c r="CU241" s="18">
        <v>4340</v>
      </c>
      <c r="CV241" s="16"/>
      <c r="CW241" s="18">
        <v>4340</v>
      </c>
      <c r="CX241" s="16"/>
      <c r="CY241" s="18">
        <v>4340</v>
      </c>
      <c r="CZ241" s="16"/>
      <c r="DA241" s="18">
        <v>4340</v>
      </c>
      <c r="DB241" s="16"/>
      <c r="DC241" s="18">
        <v>4340</v>
      </c>
      <c r="DD241" s="16">
        <v>21700</v>
      </c>
      <c r="DE241" s="85"/>
      <c r="DF241" s="16"/>
      <c r="DG241" s="85"/>
      <c r="DH241" s="16"/>
      <c r="DI241" s="85"/>
      <c r="DJ241" s="16"/>
      <c r="DK241" s="82"/>
      <c r="DL241" s="85"/>
      <c r="DM241" s="16"/>
      <c r="DN241" s="85"/>
      <c r="DO241" s="16"/>
      <c r="DP241" s="85"/>
      <c r="DQ241" s="16"/>
      <c r="DR241" s="85"/>
      <c r="DS241" s="16"/>
      <c r="DT241" s="85"/>
      <c r="DU241" s="16"/>
      <c r="DV241" s="85"/>
      <c r="DW241" s="16"/>
      <c r="DX241" s="85"/>
      <c r="DY241" s="16"/>
      <c r="DZ241" s="85"/>
      <c r="EA241" s="16"/>
      <c r="EB241" s="85"/>
      <c r="EC241" s="16"/>
      <c r="ED241" s="85"/>
      <c r="EE241" s="16"/>
      <c r="EF241" s="85"/>
      <c r="EG241" s="16"/>
      <c r="EH241" s="17"/>
      <c r="EI241" s="16"/>
      <c r="EJ241" s="19"/>
      <c r="EK241" s="17"/>
      <c r="EL241" s="16"/>
      <c r="EM241" s="17"/>
      <c r="EN241" s="16"/>
      <c r="EO241" s="17"/>
      <c r="EP241" s="16"/>
      <c r="EQ241" s="17"/>
      <c r="ER241" s="16"/>
      <c r="ES241" s="17"/>
      <c r="ET241" s="16"/>
      <c r="EU241" s="17"/>
      <c r="EV241" s="16"/>
      <c r="EW241" s="15"/>
      <c r="EX241" s="16"/>
      <c r="EY241" s="15"/>
      <c r="EZ241" s="16"/>
      <c r="FA241" s="15"/>
      <c r="FB241" s="16"/>
      <c r="FC241" s="15"/>
      <c r="FD241" s="16"/>
      <c r="FE241" s="15"/>
      <c r="FF241" s="16"/>
      <c r="FG241" s="15"/>
      <c r="FH241" s="16"/>
      <c r="FI241" s="20">
        <f t="shared" si="28"/>
        <v>54560</v>
      </c>
      <c r="FJ241" s="20">
        <f t="shared" si="29"/>
        <v>54560</v>
      </c>
      <c r="FK241" s="21">
        <f t="shared" si="30"/>
        <v>0</v>
      </c>
      <c r="FL241" s="1" t="str">
        <f t="shared" si="33"/>
        <v/>
      </c>
    </row>
    <row r="242" spans="1:168" ht="25.5" customHeight="1">
      <c r="A242" s="239">
        <v>2200234</v>
      </c>
      <c r="B242" s="35" t="s">
        <v>342</v>
      </c>
      <c r="C242" s="239" t="s">
        <v>343</v>
      </c>
      <c r="D242" s="9" t="s">
        <v>1414</v>
      </c>
      <c r="E242" s="9" t="s">
        <v>1412</v>
      </c>
      <c r="F242" s="10" t="s">
        <v>344</v>
      </c>
      <c r="G242" s="142"/>
      <c r="H242" s="24"/>
      <c r="I242" s="318"/>
      <c r="J242" s="24"/>
      <c r="K242" s="12">
        <v>6600</v>
      </c>
      <c r="L242" s="24" t="s">
        <v>1564</v>
      </c>
      <c r="M242" s="246">
        <f t="shared" si="26"/>
        <v>57080</v>
      </c>
      <c r="N242" s="14">
        <f t="shared" si="31"/>
        <v>0</v>
      </c>
      <c r="O242" s="15">
        <v>1500</v>
      </c>
      <c r="P242" s="15">
        <v>1000</v>
      </c>
      <c r="Q242" s="15">
        <v>5000</v>
      </c>
      <c r="R242" s="15">
        <v>8000</v>
      </c>
      <c r="S242" s="182"/>
      <c r="T242" s="16">
        <v>1500</v>
      </c>
      <c r="U242" s="16">
        <v>1000</v>
      </c>
      <c r="V242" s="16">
        <v>5000</v>
      </c>
      <c r="W242" s="16">
        <v>0</v>
      </c>
      <c r="X242" s="182"/>
      <c r="Y242" s="16">
        <f>IF(($CB242-SUM($T242:X242))&gt;=$K242*0.7,$K242*0.7,($CB242-SUM($T242:X242)))</f>
        <v>4620</v>
      </c>
      <c r="Z242" s="16">
        <f>IF(($CB242-SUM($T242:Y242))&gt;=$K242*0.7,$K242*0.7,($CB242-SUM($T242:Y242)))</f>
        <v>4620</v>
      </c>
      <c r="AA242" s="16">
        <f>IF(($CB242-SUM($T242:Z242))&gt;=$K242*0.7,$K242*0.7,($CB242-SUM($T242:Z242)))</f>
        <v>4620</v>
      </c>
      <c r="AB242" s="16">
        <f>IF(($CB242-SUM($T242:AA242))&gt;=$K242*0.7,$K242*0.7,($CB242-SUM($T242:AA242)))</f>
        <v>4620</v>
      </c>
      <c r="AC242" s="16">
        <f>IF(($CB242-SUM($T242:AB242))&gt;=$K242*0.7,$K242*0.7,($CB242-SUM($T242:AB242)))</f>
        <v>4620</v>
      </c>
      <c r="AD242" s="16">
        <f>IF(($CB242-SUM($T242:AC242))&gt;=$K242*0.7,$K242*0.7,($CB242-SUM($T242:AC242)))</f>
        <v>4620</v>
      </c>
      <c r="AE242" s="16">
        <f>IF(($CB242-SUM($T242:AD242))&gt;=$K242*0.7,$K242*0.7,($CB242-SUM($T242:AD242)))</f>
        <v>4620</v>
      </c>
      <c r="AF242" s="16">
        <f>IF(($CB242-SUM($T242:AE242))&gt;=$K242*0.7,$K242*0.7,($CB242-SUM($T242:AE242)))</f>
        <v>4620</v>
      </c>
      <c r="AG242" s="16">
        <f>IF(($CB242-SUM($T242:AF242))&gt;=$K242*0.7,$K242*0.7,($CB242-SUM($T242:AF242)))</f>
        <v>4620</v>
      </c>
      <c r="AH242" s="16">
        <f>IF(($CB242-SUM($T242:AG242))&gt;=$K242*0.7,$K242*0.7,($CB242-SUM($T242:AG242)))</f>
        <v>4620</v>
      </c>
      <c r="AI242" s="16">
        <f>IF(($CB242-SUM($T242:AH242))&gt;=$K242*0.7,$K242*0.7,($CB242-SUM($T242:AH242)))</f>
        <v>3380</v>
      </c>
      <c r="AJ242" s="16">
        <f>IF(($CB242-SUM($T242:AI242))&gt;=$K242*0.7,$K242*0.7,($CB242-SUM($T242:AI242)))</f>
        <v>0</v>
      </c>
      <c r="AK242" s="16">
        <f>IF(($CB242-SUM($T242:AJ242))&gt;=$K242*0.7,$K242*0.7,($CB242-SUM($T242:AJ242)))</f>
        <v>0</v>
      </c>
      <c r="AL242" s="16">
        <f>IF(($CB242-SUM($T242:AK242))&gt;=$K242*0.7,$K242*0.7,($CB242-SUM($T242:AK242)))</f>
        <v>0</v>
      </c>
      <c r="AM242" s="16">
        <f>IF(($CB242-SUM($T242:AL242))&gt;=$K242*0.7,$K242*0.7,($CB242-SUM($T242:AL242)))</f>
        <v>0</v>
      </c>
      <c r="AN242" s="16">
        <f>IF(($CB242-SUM($T242:AM242))&gt;=$K242*0.7,$K242*0.7,($CB242-SUM($T242:AM242)))</f>
        <v>0</v>
      </c>
      <c r="AO242" s="16">
        <f>IF(($CB242-SUM($T242:AN242))&gt;=$K242*0.7,$K242*0.7,($CB242-SUM($T242:AN242)))</f>
        <v>0</v>
      </c>
      <c r="AP242" s="16">
        <f>IF(($CB242-SUM($T242:AO242))&gt;=$K242*0.7,$K242*0.7,($CB242-SUM($T242:AO242)))</f>
        <v>0</v>
      </c>
      <c r="AQ242" s="16">
        <f>IF(($CB242-SUM($T242:AP242))&gt;=$K242*0.7,$K242*0.7,($CB242-SUM($T242:AP242)))</f>
        <v>0</v>
      </c>
      <c r="AR242" s="16">
        <f>IF(($CB242-SUM($T242:AQ242))&gt;=$K242*0.7,$K242*0.7,($CB242-SUM($T242:AQ242)))</f>
        <v>0</v>
      </c>
      <c r="AS242" s="16">
        <f>IF(($CB242-SUM($T242:AR242))&gt;=$K242*0.7,$K242*0.7,($CB242-SUM($T242:AR242)))</f>
        <v>0</v>
      </c>
      <c r="AT242" s="16">
        <f>IF(($CB242-SUM($T242:AS242))&gt;=$K242*0.7,$K242*0.7,($CB242-SUM($T242:AS242)))</f>
        <v>0</v>
      </c>
      <c r="AU242" s="16">
        <f>IF(($CB242-SUM($T242:AT242))&gt;=$K242*0.7,$K242*0.7,($CB242-SUM($T242:AT242)))</f>
        <v>0</v>
      </c>
      <c r="AV242" s="16">
        <f>IF(($CB242-SUM($T242:AU242))&gt;=$K242*0.7,$K242*0.7,($CB242-SUM($T242:AU242)))</f>
        <v>0</v>
      </c>
      <c r="AW242" s="182">
        <f t="shared" si="27"/>
        <v>57080</v>
      </c>
      <c r="AX242" s="182">
        <f>IF(LinkRpt!B$4=LinkRpt!B$2,VLOOKUP(LinkRpt!$A238,Rpt,LinkRpt!B$2+1),"")</f>
        <v>57080</v>
      </c>
      <c r="AY242" s="182">
        <f>IF(LinkRpt!C$4=LinkRpt!C$2,VLOOKUP(LinkRpt!$A238,Rpt,LinkRpt!C$2+1),"")</f>
        <v>0</v>
      </c>
      <c r="AZ242" s="182">
        <f>IF(LinkRpt!D$4=LinkRpt!D$2,VLOOKUP(LinkRpt!$A238,Rpt,LinkRpt!D$2+1),"")</f>
        <v>0</v>
      </c>
      <c r="BA242" s="182" t="str">
        <f>IF(LinkRpt!E$4=LinkRpt!E$2,VLOOKUP(LinkRpt!$A238,Rpt,LinkRpt!E$2+1),"")</f>
        <v/>
      </c>
      <c r="BB242" s="182">
        <f>IF(LinkRpt!F$4=LinkRpt!F$2,VLOOKUP(LinkRpt!$A238,Rpt,LinkRpt!F$2+1),"")</f>
        <v>0</v>
      </c>
      <c r="BC242" s="182">
        <f>IF(LinkRpt!G$4=LinkRpt!G$2,VLOOKUP(LinkRpt!$A238,Rpt,LinkRpt!G$2+1),"")</f>
        <v>0</v>
      </c>
      <c r="BD242" s="182">
        <f>IF(LinkRpt!H$4=LinkRpt!H$2,VLOOKUP(LinkRpt!$A238,Rpt,LinkRpt!H$2+1),"")</f>
        <v>0</v>
      </c>
      <c r="BE242" s="182" t="str">
        <f>IF(LinkRpt!I$4=LinkRpt!I$2,VLOOKUP(LinkRpt!$A238,Rpt,LinkRpt!I$2+1),"")</f>
        <v/>
      </c>
      <c r="BF242" s="182" t="str">
        <f>IF(LinkRpt!J$4=LinkRpt!J$2,VLOOKUP(LinkRpt!$A238,Rpt,LinkRpt!J$2+1),"")</f>
        <v/>
      </c>
      <c r="BG242" s="182" t="str">
        <f>IF(LinkRpt!K$4=LinkRpt!K$2,VLOOKUP(LinkRpt!$A238,Rpt,LinkRpt!K$2+1),"")</f>
        <v/>
      </c>
      <c r="BH242" s="182" t="str">
        <f>IF(LinkRpt!L$4=LinkRpt!L$2,VLOOKUP(LinkRpt!$A238,Rpt,LinkRpt!L$2+1),"")</f>
        <v/>
      </c>
      <c r="BI242" s="182" t="str">
        <f>IF(LinkRpt!M$4=LinkRpt!M$2,VLOOKUP(LinkRpt!$A238,Rpt,LinkRpt!M$2+1),"")</f>
        <v/>
      </c>
      <c r="BJ242" s="182" t="str">
        <f>IF(LinkRpt!N$4=LinkRpt!N$2,VLOOKUP(LinkRpt!$A238,Rpt,LinkRpt!N$2+1),"")</f>
        <v/>
      </c>
      <c r="BK242" s="182" t="str">
        <f>IF(LinkRpt!O$4=LinkRpt!O$2,VLOOKUP(LinkRpt!$A238,Rpt,LinkRpt!O$2+1),"")</f>
        <v/>
      </c>
      <c r="BL242" s="182" t="str">
        <f>IF(LinkRpt!P$4=LinkRpt!P$2,VLOOKUP(LinkRpt!$A238,Rpt,LinkRpt!P$2+1),"")</f>
        <v/>
      </c>
      <c r="BM242" s="182" t="str">
        <f>IF(LinkRpt!Q$4=LinkRpt!Q$2,VLOOKUP(LinkRpt!$A238,Rpt,LinkRpt!Q$2+1),"")</f>
        <v/>
      </c>
      <c r="BN242" s="182" t="str">
        <f>IF(LinkRpt!R$4=LinkRpt!R$2,VLOOKUP(LinkRpt!$A238,Rpt,LinkRpt!R$2+1),"")</f>
        <v/>
      </c>
      <c r="BO242" s="182" t="str">
        <f>IF(LinkRpt!S$4=LinkRpt!S$2,VLOOKUP(LinkRpt!$A238,Rpt,LinkRpt!S$2+1),"")</f>
        <v/>
      </c>
      <c r="BP242" s="182" t="str">
        <f>IF(LinkRpt!T$4=LinkRpt!T$2,VLOOKUP(LinkRpt!$A238,Rpt,LinkRpt!T$2+1),"")</f>
        <v/>
      </c>
      <c r="BQ242" s="182" t="str">
        <f>IF(LinkRpt!U$4=LinkRpt!U$2,VLOOKUP(LinkRpt!$A238,Rpt,LinkRpt!U$2+1),"")</f>
        <v/>
      </c>
      <c r="BR242" s="182" t="str">
        <f>IF(LinkRpt!V$4=LinkRpt!V$2,VLOOKUP(LinkRpt!$A238,Rpt,LinkRpt!V$2+1),"")</f>
        <v/>
      </c>
      <c r="BS242" s="182" t="str">
        <f>IF(LinkRpt!W$4=LinkRpt!W$2,VLOOKUP(LinkRpt!$A238,Rpt,LinkRpt!W$2+1),"")</f>
        <v/>
      </c>
      <c r="BT242" s="182" t="str">
        <f>IF(LinkRpt!X$4=LinkRpt!X$2,VLOOKUP(LinkRpt!$A238,Rpt,LinkRpt!X$2+1),"")</f>
        <v/>
      </c>
      <c r="BU242" s="182" t="str">
        <f>IF(LinkRpt!Y$4=LinkRpt!Y$2,VLOOKUP(LinkRpt!$A238,Rpt,LinkRpt!Y$2+1),"")</f>
        <v/>
      </c>
      <c r="BV242" s="182" t="str">
        <f>IF(LinkRpt!Z$4=LinkRpt!Z$2,VLOOKUP(LinkRpt!$A238,Rpt,LinkRpt!Z$2+1),"")</f>
        <v/>
      </c>
      <c r="BW242" s="182" t="str">
        <f>IF(LinkRpt!AA$4=LinkRpt!AA$2,VLOOKUP(LinkRpt!$A238,Rpt,LinkRpt!AA$2+1),"")</f>
        <v/>
      </c>
      <c r="BX242" s="182" t="str">
        <f>IF(LinkRpt!AB$4=LinkRpt!AB$2,VLOOKUP(LinkRpt!$A238,Rpt,LinkRpt!AB$2+1),"")</f>
        <v/>
      </c>
      <c r="BY242" s="182" t="str">
        <f>IF(LinkRpt!AC$4=LinkRpt!AC$2,VLOOKUP(LinkRpt!$A238,Rpt,LinkRpt!AC$2+1),"")</f>
        <v/>
      </c>
      <c r="BZ242" s="182" t="str">
        <f>IF(LinkRpt!AD$4=LinkRpt!AD$2,VLOOKUP(LinkRpt!$A238,Rpt,LinkRpt!AD$2+1),"")</f>
        <v/>
      </c>
      <c r="CA242" s="182" t="str">
        <f>IF(LinkRpt!AE$4=LinkRpt!AE$2,VLOOKUP(LinkRpt!$A238,Rpt,LinkRpt!AE$2+1),"")</f>
        <v/>
      </c>
      <c r="CB242" s="182">
        <f t="shared" si="32"/>
        <v>57080</v>
      </c>
      <c r="CC242" s="15">
        <v>1500</v>
      </c>
      <c r="CD242" s="16">
        <v>1500</v>
      </c>
      <c r="CE242" s="15">
        <v>1000</v>
      </c>
      <c r="CF242" s="16">
        <v>1000</v>
      </c>
      <c r="CG242" s="15">
        <v>5000</v>
      </c>
      <c r="CH242" s="16">
        <v>5000</v>
      </c>
      <c r="CI242" s="15">
        <v>8000</v>
      </c>
      <c r="CJ242" s="16">
        <v>0</v>
      </c>
      <c r="CK242" s="17"/>
      <c r="CL242" s="16"/>
      <c r="CM242" s="15"/>
      <c r="CN242" s="16"/>
      <c r="CO242" s="18">
        <v>4620</v>
      </c>
      <c r="CP242" s="16">
        <v>4620</v>
      </c>
      <c r="CQ242" s="18">
        <v>4620</v>
      </c>
      <c r="CR242" s="16">
        <f>8000+4620</f>
        <v>12620</v>
      </c>
      <c r="CS242" s="18">
        <v>4620</v>
      </c>
      <c r="CT242" s="16">
        <v>4620</v>
      </c>
      <c r="CU242" s="18">
        <v>4620</v>
      </c>
      <c r="CV242" s="16">
        <v>4620</v>
      </c>
      <c r="CW242" s="18">
        <v>4620</v>
      </c>
      <c r="CX242" s="16">
        <v>4620</v>
      </c>
      <c r="CY242" s="18">
        <v>4620</v>
      </c>
      <c r="CZ242" s="16">
        <v>4620</v>
      </c>
      <c r="DA242" s="18">
        <v>4620</v>
      </c>
      <c r="DB242" s="16">
        <v>4620</v>
      </c>
      <c r="DC242" s="18">
        <v>4620</v>
      </c>
      <c r="DD242" s="16">
        <v>4620</v>
      </c>
      <c r="DE242" s="18">
        <v>4620</v>
      </c>
      <c r="DF242" s="16">
        <v>4620</v>
      </c>
      <c r="DG242" s="17"/>
      <c r="DH242" s="16"/>
      <c r="DI242" s="17"/>
      <c r="DJ242" s="16"/>
      <c r="DK242" s="82"/>
      <c r="DL242" s="85"/>
      <c r="DM242" s="16"/>
      <c r="DN242" s="85"/>
      <c r="DO242" s="16"/>
      <c r="DP242" s="85"/>
      <c r="DQ242" s="16"/>
      <c r="DR242" s="85"/>
      <c r="DS242" s="16"/>
      <c r="DT242" s="85"/>
      <c r="DU242" s="16"/>
      <c r="DV242" s="85"/>
      <c r="DW242" s="16"/>
      <c r="DX242" s="85"/>
      <c r="DY242" s="16"/>
      <c r="DZ242" s="85"/>
      <c r="EA242" s="16"/>
      <c r="EB242" s="85"/>
      <c r="EC242" s="16"/>
      <c r="ED242" s="85"/>
      <c r="EE242" s="16"/>
      <c r="EF242" s="85"/>
      <c r="EG242" s="16"/>
      <c r="EH242" s="17"/>
      <c r="EI242" s="16"/>
      <c r="EJ242" s="19"/>
      <c r="EK242" s="17"/>
      <c r="EL242" s="16"/>
      <c r="EM242" s="17"/>
      <c r="EN242" s="16"/>
      <c r="EO242" s="17"/>
      <c r="EP242" s="16"/>
      <c r="EQ242" s="17"/>
      <c r="ER242" s="16"/>
      <c r="ES242" s="17"/>
      <c r="ET242" s="16"/>
      <c r="EU242" s="17"/>
      <c r="EV242" s="16"/>
      <c r="EW242" s="15"/>
      <c r="EX242" s="16"/>
      <c r="EY242" s="15"/>
      <c r="EZ242" s="16"/>
      <c r="FA242" s="15"/>
      <c r="FB242" s="16"/>
      <c r="FC242" s="15"/>
      <c r="FD242" s="16"/>
      <c r="FE242" s="15"/>
      <c r="FF242" s="16"/>
      <c r="FG242" s="15"/>
      <c r="FH242" s="16"/>
      <c r="FI242" s="20">
        <f t="shared" si="28"/>
        <v>57080</v>
      </c>
      <c r="FJ242" s="20">
        <f t="shared" si="29"/>
        <v>57080</v>
      </c>
      <c r="FK242" s="21">
        <f t="shared" si="30"/>
        <v>0</v>
      </c>
      <c r="FL242" s="1" t="str">
        <f t="shared" si="33"/>
        <v/>
      </c>
    </row>
    <row r="243" spans="1:168" ht="25.5" customHeight="1">
      <c r="A243" s="239">
        <v>2200235</v>
      </c>
      <c r="B243" s="35" t="s">
        <v>961</v>
      </c>
      <c r="C243" s="239" t="s">
        <v>962</v>
      </c>
      <c r="D243" s="9" t="s">
        <v>1414</v>
      </c>
      <c r="E243" s="9" t="s">
        <v>1411</v>
      </c>
      <c r="F243" s="83" t="s">
        <v>963</v>
      </c>
      <c r="G243" s="150"/>
      <c r="H243" s="24"/>
      <c r="I243" s="318"/>
      <c r="J243" s="24"/>
      <c r="K243" s="62">
        <v>6600</v>
      </c>
      <c r="L243" s="24" t="s">
        <v>1564</v>
      </c>
      <c r="M243" s="246">
        <f t="shared" si="26"/>
        <v>57080</v>
      </c>
      <c r="N243" s="14">
        <f t="shared" si="31"/>
        <v>0</v>
      </c>
      <c r="O243" s="15">
        <v>1500</v>
      </c>
      <c r="P243" s="15">
        <v>1000</v>
      </c>
      <c r="Q243" s="15">
        <v>5000</v>
      </c>
      <c r="R243" s="15">
        <v>8000</v>
      </c>
      <c r="S243" s="182"/>
      <c r="T243" s="16">
        <v>1500</v>
      </c>
      <c r="U243" s="16">
        <v>1000</v>
      </c>
      <c r="V243" s="16">
        <v>5000</v>
      </c>
      <c r="W243" s="16">
        <v>0</v>
      </c>
      <c r="X243" s="182"/>
      <c r="Y243" s="16">
        <f>IF(($CB243-SUM($T243:X243))&gt;=$K243*0.7,$K243*0.7,($CB243-SUM($T243:X243)))</f>
        <v>4620</v>
      </c>
      <c r="Z243" s="16">
        <f>IF(($CB243-SUM($T243:Y243))&gt;=$K243*0.7,$K243*0.7,($CB243-SUM($T243:Y243)))</f>
        <v>4620</v>
      </c>
      <c r="AA243" s="16">
        <f>IF(($CB243-SUM($T243:Z243))&gt;=$K243*0.7,$K243*0.7,($CB243-SUM($T243:Z243)))</f>
        <v>4620</v>
      </c>
      <c r="AB243" s="16">
        <f>IF(($CB243-SUM($T243:AA243))&gt;=$K243*0.7,$K243*0.7,($CB243-SUM($T243:AA243)))</f>
        <v>4620</v>
      </c>
      <c r="AC243" s="16">
        <f>IF(($CB243-SUM($T243:AB243))&gt;=$K243*0.7,$K243*0.7,($CB243-SUM($T243:AB243)))</f>
        <v>4620</v>
      </c>
      <c r="AD243" s="16">
        <f>IF(($CB243-SUM($T243:AC243))&gt;=$K243*0.7,$K243*0.7,($CB243-SUM($T243:AC243)))</f>
        <v>4620</v>
      </c>
      <c r="AE243" s="16">
        <f>IF(($CB243-SUM($T243:AD243))&gt;=$K243*0.7,$K243*0.7,($CB243-SUM($T243:AD243)))</f>
        <v>4620</v>
      </c>
      <c r="AF243" s="16">
        <f>IF(($CB243-SUM($T243:AE243))&gt;=$K243*0.7,$K243*0.7,($CB243-SUM($T243:AE243)))</f>
        <v>4620</v>
      </c>
      <c r="AG243" s="16">
        <f>IF(($CB243-SUM($T243:AF243))&gt;=$K243*0.7,$K243*0.7,($CB243-SUM($T243:AF243)))</f>
        <v>4620</v>
      </c>
      <c r="AH243" s="16">
        <f>IF(($CB243-SUM($T243:AG243))&gt;=$K243*0.7,$K243*0.7,($CB243-SUM($T243:AG243)))</f>
        <v>4620</v>
      </c>
      <c r="AI243" s="16">
        <f>IF(($CB243-SUM($T243:AH243))&gt;=$K243*0.7,$K243*0.7,($CB243-SUM($T243:AH243)))</f>
        <v>3380</v>
      </c>
      <c r="AJ243" s="16">
        <f>IF(($CB243-SUM($T243:AI243))&gt;=$K243*0.7,$K243*0.7,($CB243-SUM($T243:AI243)))</f>
        <v>0</v>
      </c>
      <c r="AK243" s="16">
        <f>IF(($CB243-SUM($T243:AJ243))&gt;=$K243*0.7,$K243*0.7,($CB243-SUM($T243:AJ243)))</f>
        <v>0</v>
      </c>
      <c r="AL243" s="16">
        <f>IF(($CB243-SUM($T243:AK243))&gt;=$K243*0.7,$K243*0.7,($CB243-SUM($T243:AK243)))</f>
        <v>0</v>
      </c>
      <c r="AM243" s="16">
        <f>IF(($CB243-SUM($T243:AL243))&gt;=$K243*0.7,$K243*0.7,($CB243-SUM($T243:AL243)))</f>
        <v>0</v>
      </c>
      <c r="AN243" s="16">
        <f>IF(($CB243-SUM($T243:AM243))&gt;=$K243*0.7,$K243*0.7,($CB243-SUM($T243:AM243)))</f>
        <v>0</v>
      </c>
      <c r="AO243" s="16">
        <f>IF(($CB243-SUM($T243:AN243))&gt;=$K243*0.7,$K243*0.7,($CB243-SUM($T243:AN243)))</f>
        <v>0</v>
      </c>
      <c r="AP243" s="16">
        <f>IF(($CB243-SUM($T243:AO243))&gt;=$K243*0.7,$K243*0.7,($CB243-SUM($T243:AO243)))</f>
        <v>0</v>
      </c>
      <c r="AQ243" s="16">
        <f>IF(($CB243-SUM($T243:AP243))&gt;=$K243*0.7,$K243*0.7,($CB243-SUM($T243:AP243)))</f>
        <v>0</v>
      </c>
      <c r="AR243" s="16">
        <f>IF(($CB243-SUM($T243:AQ243))&gt;=$K243*0.7,$K243*0.7,($CB243-SUM($T243:AQ243)))</f>
        <v>0</v>
      </c>
      <c r="AS243" s="16">
        <f>IF(($CB243-SUM($T243:AR243))&gt;=$K243*0.7,$K243*0.7,($CB243-SUM($T243:AR243)))</f>
        <v>0</v>
      </c>
      <c r="AT243" s="16">
        <f>IF(($CB243-SUM($T243:AS243))&gt;=$K243*0.7,$K243*0.7,($CB243-SUM($T243:AS243)))</f>
        <v>0</v>
      </c>
      <c r="AU243" s="16">
        <f>IF(($CB243-SUM($T243:AT243))&gt;=$K243*0.7,$K243*0.7,($CB243-SUM($T243:AT243)))</f>
        <v>0</v>
      </c>
      <c r="AV243" s="16">
        <f>IF(($CB243-SUM($T243:AU243))&gt;=$K243*0.7,$K243*0.7,($CB243-SUM($T243:AU243)))</f>
        <v>0</v>
      </c>
      <c r="AW243" s="182">
        <f t="shared" si="27"/>
        <v>57080</v>
      </c>
      <c r="AX243" s="182">
        <f>IF(LinkRpt!B$4=LinkRpt!B$2,VLOOKUP(LinkRpt!$A239,Rpt,LinkRpt!B$2+1),"")</f>
        <v>57080</v>
      </c>
      <c r="AY243" s="182">
        <f>IF(LinkRpt!C$4=LinkRpt!C$2,VLOOKUP(LinkRpt!$A239,Rpt,LinkRpt!C$2+1),"")</f>
        <v>0</v>
      </c>
      <c r="AZ243" s="182">
        <f>IF(LinkRpt!D$4=LinkRpt!D$2,VLOOKUP(LinkRpt!$A239,Rpt,LinkRpt!D$2+1),"")</f>
        <v>0</v>
      </c>
      <c r="BA243" s="182" t="str">
        <f>IF(LinkRpt!E$4=LinkRpt!E$2,VLOOKUP(LinkRpt!$A239,Rpt,LinkRpt!E$2+1),"")</f>
        <v/>
      </c>
      <c r="BB243" s="182">
        <f>IF(LinkRpt!F$4=LinkRpt!F$2,VLOOKUP(LinkRpt!$A239,Rpt,LinkRpt!F$2+1),"")</f>
        <v>0</v>
      </c>
      <c r="BC243" s="182">
        <f>IF(LinkRpt!G$4=LinkRpt!G$2,VLOOKUP(LinkRpt!$A239,Rpt,LinkRpt!G$2+1),"")</f>
        <v>0</v>
      </c>
      <c r="BD243" s="182">
        <f>IF(LinkRpt!H$4=LinkRpt!H$2,VLOOKUP(LinkRpt!$A239,Rpt,LinkRpt!H$2+1),"")</f>
        <v>0</v>
      </c>
      <c r="BE243" s="182" t="str">
        <f>IF(LinkRpt!I$4=LinkRpt!I$2,VLOOKUP(LinkRpt!$A239,Rpt,LinkRpt!I$2+1),"")</f>
        <v/>
      </c>
      <c r="BF243" s="182" t="str">
        <f>IF(LinkRpt!J$4=LinkRpt!J$2,VLOOKUP(LinkRpt!$A239,Rpt,LinkRpt!J$2+1),"")</f>
        <v/>
      </c>
      <c r="BG243" s="182" t="str">
        <f>IF(LinkRpt!K$4=LinkRpt!K$2,VLOOKUP(LinkRpt!$A239,Rpt,LinkRpt!K$2+1),"")</f>
        <v/>
      </c>
      <c r="BH243" s="182" t="str">
        <f>IF(LinkRpt!L$4=LinkRpt!L$2,VLOOKUP(LinkRpt!$A239,Rpt,LinkRpt!L$2+1),"")</f>
        <v/>
      </c>
      <c r="BI243" s="182" t="str">
        <f>IF(LinkRpt!M$4=LinkRpt!M$2,VLOOKUP(LinkRpt!$A239,Rpt,LinkRpt!M$2+1),"")</f>
        <v/>
      </c>
      <c r="BJ243" s="182" t="str">
        <f>IF(LinkRpt!N$4=LinkRpt!N$2,VLOOKUP(LinkRpt!$A239,Rpt,LinkRpt!N$2+1),"")</f>
        <v/>
      </c>
      <c r="BK243" s="182" t="str">
        <f>IF(LinkRpt!O$4=LinkRpt!O$2,VLOOKUP(LinkRpt!$A239,Rpt,LinkRpt!O$2+1),"")</f>
        <v/>
      </c>
      <c r="BL243" s="182" t="str">
        <f>IF(LinkRpt!P$4=LinkRpt!P$2,VLOOKUP(LinkRpt!$A239,Rpt,LinkRpt!P$2+1),"")</f>
        <v/>
      </c>
      <c r="BM243" s="182" t="str">
        <f>IF(LinkRpt!Q$4=LinkRpt!Q$2,VLOOKUP(LinkRpt!$A239,Rpt,LinkRpt!Q$2+1),"")</f>
        <v/>
      </c>
      <c r="BN243" s="182" t="str">
        <f>IF(LinkRpt!R$4=LinkRpt!R$2,VLOOKUP(LinkRpt!$A239,Rpt,LinkRpt!R$2+1),"")</f>
        <v/>
      </c>
      <c r="BO243" s="182" t="str">
        <f>IF(LinkRpt!S$4=LinkRpt!S$2,VLOOKUP(LinkRpt!$A239,Rpt,LinkRpt!S$2+1),"")</f>
        <v/>
      </c>
      <c r="BP243" s="182" t="str">
        <f>IF(LinkRpt!T$4=LinkRpt!T$2,VLOOKUP(LinkRpt!$A239,Rpt,LinkRpt!T$2+1),"")</f>
        <v/>
      </c>
      <c r="BQ243" s="182" t="str">
        <f>IF(LinkRpt!U$4=LinkRpt!U$2,VLOOKUP(LinkRpt!$A239,Rpt,LinkRpt!U$2+1),"")</f>
        <v/>
      </c>
      <c r="BR243" s="182" t="str">
        <f>IF(LinkRpt!V$4=LinkRpt!V$2,VLOOKUP(LinkRpt!$A239,Rpt,LinkRpt!V$2+1),"")</f>
        <v/>
      </c>
      <c r="BS243" s="182" t="str">
        <f>IF(LinkRpt!W$4=LinkRpt!W$2,VLOOKUP(LinkRpt!$A239,Rpt,LinkRpt!W$2+1),"")</f>
        <v/>
      </c>
      <c r="BT243" s="182" t="str">
        <f>IF(LinkRpt!X$4=LinkRpt!X$2,VLOOKUP(LinkRpt!$A239,Rpt,LinkRpt!X$2+1),"")</f>
        <v/>
      </c>
      <c r="BU243" s="182" t="str">
        <f>IF(LinkRpt!Y$4=LinkRpt!Y$2,VLOOKUP(LinkRpt!$A239,Rpt,LinkRpt!Y$2+1),"")</f>
        <v/>
      </c>
      <c r="BV243" s="182" t="str">
        <f>IF(LinkRpt!Z$4=LinkRpt!Z$2,VLOOKUP(LinkRpt!$A239,Rpt,LinkRpt!Z$2+1),"")</f>
        <v/>
      </c>
      <c r="BW243" s="182" t="str">
        <f>IF(LinkRpt!AA$4=LinkRpt!AA$2,VLOOKUP(LinkRpt!$A239,Rpt,LinkRpt!AA$2+1),"")</f>
        <v/>
      </c>
      <c r="BX243" s="182" t="str">
        <f>IF(LinkRpt!AB$4=LinkRpt!AB$2,VLOOKUP(LinkRpt!$A239,Rpt,LinkRpt!AB$2+1),"")</f>
        <v/>
      </c>
      <c r="BY243" s="182" t="str">
        <f>IF(LinkRpt!AC$4=LinkRpt!AC$2,VLOOKUP(LinkRpt!$A239,Rpt,LinkRpt!AC$2+1),"")</f>
        <v/>
      </c>
      <c r="BZ243" s="182" t="str">
        <f>IF(LinkRpt!AD$4=LinkRpt!AD$2,VLOOKUP(LinkRpt!$A239,Rpt,LinkRpt!AD$2+1),"")</f>
        <v/>
      </c>
      <c r="CA243" s="182" t="str">
        <f>IF(LinkRpt!AE$4=LinkRpt!AE$2,VLOOKUP(LinkRpt!$A239,Rpt,LinkRpt!AE$2+1),"")</f>
        <v/>
      </c>
      <c r="CB243" s="182">
        <f t="shared" si="32"/>
        <v>57080</v>
      </c>
      <c r="CC243" s="15">
        <v>1500</v>
      </c>
      <c r="CD243" s="16">
        <v>1500</v>
      </c>
      <c r="CE243" s="15">
        <v>1000</v>
      </c>
      <c r="CF243" s="16">
        <v>1000</v>
      </c>
      <c r="CG243" s="15">
        <v>5000</v>
      </c>
      <c r="CH243" s="16">
        <v>5000</v>
      </c>
      <c r="CI243" s="15">
        <v>8000</v>
      </c>
      <c r="CJ243" s="16">
        <v>0</v>
      </c>
      <c r="CK243" s="15"/>
      <c r="CL243" s="16"/>
      <c r="CM243" s="18">
        <v>4620</v>
      </c>
      <c r="CN243" s="16">
        <v>12620</v>
      </c>
      <c r="CO243" s="18">
        <v>4620</v>
      </c>
      <c r="CP243" s="16">
        <v>0</v>
      </c>
      <c r="CQ243" s="18">
        <v>4620</v>
      </c>
      <c r="CR243" s="16">
        <v>0</v>
      </c>
      <c r="CS243" s="18">
        <v>4620</v>
      </c>
      <c r="CT243" s="16">
        <v>13860</v>
      </c>
      <c r="CU243" s="18">
        <v>4620</v>
      </c>
      <c r="CV243" s="16"/>
      <c r="CW243" s="18">
        <v>4620</v>
      </c>
      <c r="CX243" s="16"/>
      <c r="CY243" s="18">
        <v>4620</v>
      </c>
      <c r="CZ243" s="16"/>
      <c r="DA243" s="18">
        <v>4620</v>
      </c>
      <c r="DB243" s="16"/>
      <c r="DC243" s="18">
        <v>4620</v>
      </c>
      <c r="DD243" s="16">
        <v>23100</v>
      </c>
      <c r="DE243" s="85"/>
      <c r="DF243" s="16"/>
      <c r="DG243" s="85"/>
      <c r="DH243" s="16"/>
      <c r="DI243" s="85"/>
      <c r="DJ243" s="16"/>
      <c r="DK243" s="220"/>
      <c r="DL243" s="16"/>
      <c r="DM243" s="17"/>
      <c r="DN243" s="16"/>
      <c r="DO243" s="17"/>
      <c r="DP243" s="16"/>
      <c r="DQ243" s="17"/>
      <c r="DR243" s="16"/>
      <c r="DS243" s="17"/>
      <c r="DT243" s="16"/>
      <c r="DU243" s="17"/>
      <c r="DV243" s="16"/>
      <c r="DW243" s="17"/>
      <c r="DX243" s="16"/>
      <c r="DY243" s="17"/>
      <c r="DZ243" s="16"/>
      <c r="EA243" s="17"/>
      <c r="EB243" s="16"/>
      <c r="EC243" s="17"/>
      <c r="ED243" s="16"/>
      <c r="EE243" s="17"/>
      <c r="EF243" s="16"/>
      <c r="EG243" s="17"/>
      <c r="EH243" s="16"/>
      <c r="EI243" s="17"/>
      <c r="EJ243" s="16"/>
      <c r="EK243" s="17"/>
      <c r="EL243" s="16"/>
      <c r="EM243" s="17"/>
      <c r="EN243" s="16"/>
      <c r="EO243" s="17"/>
      <c r="EP243" s="16"/>
      <c r="EQ243" s="17"/>
      <c r="ER243" s="16"/>
      <c r="ES243" s="17"/>
      <c r="ET243" s="16"/>
      <c r="EU243" s="15"/>
      <c r="EV243" s="16"/>
      <c r="EW243" s="15"/>
      <c r="EX243" s="16"/>
      <c r="EY243" s="15"/>
      <c r="EZ243" s="16"/>
      <c r="FA243" s="15"/>
      <c r="FB243" s="16"/>
      <c r="FC243" s="15"/>
      <c r="FD243" s="16"/>
      <c r="FE243" s="15"/>
      <c r="FF243" s="16"/>
      <c r="FG243" s="19"/>
      <c r="FH243" s="20"/>
      <c r="FI243" s="20">
        <f t="shared" si="28"/>
        <v>57080</v>
      </c>
      <c r="FJ243" s="20">
        <f t="shared" si="29"/>
        <v>57080</v>
      </c>
      <c r="FK243" s="21">
        <f t="shared" si="30"/>
        <v>0</v>
      </c>
      <c r="FL243" s="1" t="str">
        <f t="shared" si="33"/>
        <v/>
      </c>
    </row>
    <row r="244" spans="1:168" ht="25.5" customHeight="1">
      <c r="A244" s="239">
        <v>2200236</v>
      </c>
      <c r="B244" s="35" t="s">
        <v>964</v>
      </c>
      <c r="C244" s="239" t="s">
        <v>965</v>
      </c>
      <c r="D244" s="9" t="s">
        <v>1414</v>
      </c>
      <c r="E244" s="9" t="s">
        <v>1411</v>
      </c>
      <c r="F244" s="83" t="s">
        <v>966</v>
      </c>
      <c r="G244" s="150"/>
      <c r="H244" s="24"/>
      <c r="I244" s="318"/>
      <c r="J244" s="24"/>
      <c r="K244" s="62">
        <v>6600</v>
      </c>
      <c r="L244" s="24" t="s">
        <v>1564</v>
      </c>
      <c r="M244" s="246">
        <f t="shared" si="26"/>
        <v>57080</v>
      </c>
      <c r="N244" s="14">
        <f t="shared" si="31"/>
        <v>44580</v>
      </c>
      <c r="O244" s="15">
        <v>1500</v>
      </c>
      <c r="P244" s="15">
        <v>1000</v>
      </c>
      <c r="Q244" s="15">
        <v>5000</v>
      </c>
      <c r="R244" s="15">
        <v>8000</v>
      </c>
      <c r="S244" s="182"/>
      <c r="T244" s="16">
        <v>1500</v>
      </c>
      <c r="U244" s="16">
        <v>1000</v>
      </c>
      <c r="V244" s="16">
        <f>2500+2500</f>
        <v>5000</v>
      </c>
      <c r="W244" s="16">
        <v>0</v>
      </c>
      <c r="X244" s="182"/>
      <c r="Y244" s="16">
        <f>IF(($CB244-SUM($T244:X244))&gt;=$K244*0.7,$K244*0.7,($CB244-SUM($T244:X244)))</f>
        <v>4620</v>
      </c>
      <c r="Z244" s="16">
        <f>IF(($CB244-SUM($T244:Y244))&gt;=$K244*0.7,$K244*0.7,($CB244-SUM($T244:Y244)))</f>
        <v>380</v>
      </c>
      <c r="AA244" s="16">
        <f>IF(($CB244-SUM($T244:Z244))&gt;=$K244*0.7,$K244*0.7,($CB244-SUM($T244:Z244)))</f>
        <v>0</v>
      </c>
      <c r="AB244" s="16">
        <f>IF(($CB244-SUM($T244:AA244))&gt;=$K244*0.7,$K244*0.7,($CB244-SUM($T244:AA244)))</f>
        <v>0</v>
      </c>
      <c r="AC244" s="16">
        <f>IF(($CB244-SUM($T244:AB244))&gt;=$K244*0.7,$K244*0.7,($CB244-SUM($T244:AB244)))</f>
        <v>0</v>
      </c>
      <c r="AD244" s="16">
        <f>IF(($CB244-SUM($T244:AC244))&gt;=$K244*0.7,$K244*0.7,($CB244-SUM($T244:AC244)))</f>
        <v>0</v>
      </c>
      <c r="AE244" s="16">
        <f>IF(($CB244-SUM($T244:AD244))&gt;=$K244*0.7,$K244*0.7,($CB244-SUM($T244:AD244)))</f>
        <v>0</v>
      </c>
      <c r="AF244" s="16">
        <f>IF(($CB244-SUM($T244:AE244))&gt;=$K244*0.7,$K244*0.7,($CB244-SUM($T244:AE244)))</f>
        <v>0</v>
      </c>
      <c r="AG244" s="16">
        <f>IF(($CB244-SUM($T244:AF244))&gt;=$K244*0.7,$K244*0.7,($CB244-SUM($T244:AF244)))</f>
        <v>0</v>
      </c>
      <c r="AH244" s="16">
        <f>IF(($CB244-SUM($T244:AG244))&gt;=$K244*0.7,$K244*0.7,($CB244-SUM($T244:AG244)))</f>
        <v>0</v>
      </c>
      <c r="AI244" s="16">
        <f>IF(($CB244-SUM($T244:AH244))&gt;=$K244*0.7,$K244*0.7,($CB244-SUM($T244:AH244)))</f>
        <v>0</v>
      </c>
      <c r="AJ244" s="16">
        <f>IF(($CB244-SUM($T244:AI244))&gt;=$K244*0.7,$K244*0.7,($CB244-SUM($T244:AI244)))</f>
        <v>0</v>
      </c>
      <c r="AK244" s="16">
        <f>IF(($CB244-SUM($T244:AJ244))&gt;=$K244*0.7,$K244*0.7,($CB244-SUM($T244:AJ244)))</f>
        <v>0</v>
      </c>
      <c r="AL244" s="16">
        <f>IF(($CB244-SUM($T244:AK244))&gt;=$K244*0.7,$K244*0.7,($CB244-SUM($T244:AK244)))</f>
        <v>0</v>
      </c>
      <c r="AM244" s="16">
        <f>IF(($CB244-SUM($T244:AL244))&gt;=$K244*0.7,$K244*0.7,($CB244-SUM($T244:AL244)))</f>
        <v>0</v>
      </c>
      <c r="AN244" s="16">
        <f>IF(($CB244-SUM($T244:AM244))&gt;=$K244*0.7,$K244*0.7,($CB244-SUM($T244:AM244)))</f>
        <v>0</v>
      </c>
      <c r="AO244" s="16">
        <f>IF(($CB244-SUM($T244:AN244))&gt;=$K244*0.7,$K244*0.7,($CB244-SUM($T244:AN244)))</f>
        <v>0</v>
      </c>
      <c r="AP244" s="16">
        <f>IF(($CB244-SUM($T244:AO244))&gt;=$K244*0.7,$K244*0.7,($CB244-SUM($T244:AO244)))</f>
        <v>0</v>
      </c>
      <c r="AQ244" s="16">
        <f>IF(($CB244-SUM($T244:AP244))&gt;=$K244*0.7,$K244*0.7,($CB244-SUM($T244:AP244)))</f>
        <v>0</v>
      </c>
      <c r="AR244" s="16">
        <f>IF(($CB244-SUM($T244:AQ244))&gt;=$K244*0.7,$K244*0.7,($CB244-SUM($T244:AQ244)))</f>
        <v>0</v>
      </c>
      <c r="AS244" s="16">
        <f>IF(($CB244-SUM($T244:AR244))&gt;=$K244*0.7,$K244*0.7,($CB244-SUM($T244:AR244)))</f>
        <v>0</v>
      </c>
      <c r="AT244" s="16">
        <f>IF(($CB244-SUM($T244:AS244))&gt;=$K244*0.7,$K244*0.7,($CB244-SUM($T244:AS244)))</f>
        <v>0</v>
      </c>
      <c r="AU244" s="16">
        <f>IF(($CB244-SUM($T244:AT244))&gt;=$K244*0.7,$K244*0.7,($CB244-SUM($T244:AT244)))</f>
        <v>0</v>
      </c>
      <c r="AV244" s="16">
        <f>IF(($CB244-SUM($T244:AU244))&gt;=$K244*0.7,$K244*0.7,($CB244-SUM($T244:AU244)))</f>
        <v>0</v>
      </c>
      <c r="AW244" s="182">
        <f t="shared" si="27"/>
        <v>12500</v>
      </c>
      <c r="AX244" s="182">
        <f>IF(LinkRpt!B$4=LinkRpt!B$2,VLOOKUP(LinkRpt!$A240,Rpt,LinkRpt!B$2+1),"")</f>
        <v>12500</v>
      </c>
      <c r="AY244" s="182">
        <f>IF(LinkRpt!C$4=LinkRpt!C$2,VLOOKUP(LinkRpt!$A240,Rpt,LinkRpt!C$2+1),"")</f>
        <v>0</v>
      </c>
      <c r="AZ244" s="182">
        <f>IF(LinkRpt!D$4=LinkRpt!D$2,VLOOKUP(LinkRpt!$A240,Rpt,LinkRpt!D$2+1),"")</f>
        <v>0</v>
      </c>
      <c r="BA244" s="182" t="str">
        <f>IF(LinkRpt!E$4=LinkRpt!E$2,VLOOKUP(LinkRpt!$A240,Rpt,LinkRpt!E$2+1),"")</f>
        <v/>
      </c>
      <c r="BB244" s="182">
        <f>IF(LinkRpt!F$4=LinkRpt!F$2,VLOOKUP(LinkRpt!$A240,Rpt,LinkRpt!F$2+1),"")</f>
        <v>0</v>
      </c>
      <c r="BC244" s="182">
        <f>IF(LinkRpt!G$4=LinkRpt!G$2,VLOOKUP(LinkRpt!$A240,Rpt,LinkRpt!G$2+1),"")</f>
        <v>0</v>
      </c>
      <c r="BD244" s="182">
        <f>IF(LinkRpt!H$4=LinkRpt!H$2,VLOOKUP(LinkRpt!$A240,Rpt,LinkRpt!H$2+1),"")</f>
        <v>0</v>
      </c>
      <c r="BE244" s="182" t="str">
        <f>IF(LinkRpt!I$4=LinkRpt!I$2,VLOOKUP(LinkRpt!$A240,Rpt,LinkRpt!I$2+1),"")</f>
        <v/>
      </c>
      <c r="BF244" s="182" t="str">
        <f>IF(LinkRpt!J$4=LinkRpt!J$2,VLOOKUP(LinkRpt!$A240,Rpt,LinkRpt!J$2+1),"")</f>
        <v/>
      </c>
      <c r="BG244" s="182" t="str">
        <f>IF(LinkRpt!K$4=LinkRpt!K$2,VLOOKUP(LinkRpt!$A240,Rpt,LinkRpt!K$2+1),"")</f>
        <v/>
      </c>
      <c r="BH244" s="182" t="str">
        <f>IF(LinkRpt!L$4=LinkRpt!L$2,VLOOKUP(LinkRpt!$A240,Rpt,LinkRpt!L$2+1),"")</f>
        <v/>
      </c>
      <c r="BI244" s="182" t="str">
        <f>IF(LinkRpt!M$4=LinkRpt!M$2,VLOOKUP(LinkRpt!$A240,Rpt,LinkRpt!M$2+1),"")</f>
        <v/>
      </c>
      <c r="BJ244" s="182" t="str">
        <f>IF(LinkRpt!N$4=LinkRpt!N$2,VLOOKUP(LinkRpt!$A240,Rpt,LinkRpt!N$2+1),"")</f>
        <v/>
      </c>
      <c r="BK244" s="182" t="str">
        <f>IF(LinkRpt!O$4=LinkRpt!O$2,VLOOKUP(LinkRpt!$A240,Rpt,LinkRpt!O$2+1),"")</f>
        <v/>
      </c>
      <c r="BL244" s="182" t="str">
        <f>IF(LinkRpt!P$4=LinkRpt!P$2,VLOOKUP(LinkRpt!$A240,Rpt,LinkRpt!P$2+1),"")</f>
        <v/>
      </c>
      <c r="BM244" s="182" t="str">
        <f>IF(LinkRpt!Q$4=LinkRpt!Q$2,VLOOKUP(LinkRpt!$A240,Rpt,LinkRpt!Q$2+1),"")</f>
        <v/>
      </c>
      <c r="BN244" s="182" t="str">
        <f>IF(LinkRpt!R$4=LinkRpt!R$2,VLOOKUP(LinkRpt!$A240,Rpt,LinkRpt!R$2+1),"")</f>
        <v/>
      </c>
      <c r="BO244" s="182" t="str">
        <f>IF(LinkRpt!S$4=LinkRpt!S$2,VLOOKUP(LinkRpt!$A240,Rpt,LinkRpt!S$2+1),"")</f>
        <v/>
      </c>
      <c r="BP244" s="182" t="str">
        <f>IF(LinkRpt!T$4=LinkRpt!T$2,VLOOKUP(LinkRpt!$A240,Rpt,LinkRpt!T$2+1),"")</f>
        <v/>
      </c>
      <c r="BQ244" s="182" t="str">
        <f>IF(LinkRpt!U$4=LinkRpt!U$2,VLOOKUP(LinkRpt!$A240,Rpt,LinkRpt!U$2+1),"")</f>
        <v/>
      </c>
      <c r="BR244" s="182" t="str">
        <f>IF(LinkRpt!V$4=LinkRpt!V$2,VLOOKUP(LinkRpt!$A240,Rpt,LinkRpt!V$2+1),"")</f>
        <v/>
      </c>
      <c r="BS244" s="182" t="str">
        <f>IF(LinkRpt!W$4=LinkRpt!W$2,VLOOKUP(LinkRpt!$A240,Rpt,LinkRpt!W$2+1),"")</f>
        <v/>
      </c>
      <c r="BT244" s="182" t="str">
        <f>IF(LinkRpt!X$4=LinkRpt!X$2,VLOOKUP(LinkRpt!$A240,Rpt,LinkRpt!X$2+1),"")</f>
        <v/>
      </c>
      <c r="BU244" s="182" t="str">
        <f>IF(LinkRpt!Y$4=LinkRpt!Y$2,VLOOKUP(LinkRpt!$A240,Rpt,LinkRpt!Y$2+1),"")</f>
        <v/>
      </c>
      <c r="BV244" s="182" t="str">
        <f>IF(LinkRpt!Z$4=LinkRpt!Z$2,VLOOKUP(LinkRpt!$A240,Rpt,LinkRpt!Z$2+1),"")</f>
        <v/>
      </c>
      <c r="BW244" s="182" t="str">
        <f>IF(LinkRpt!AA$4=LinkRpt!AA$2,VLOOKUP(LinkRpt!$A240,Rpt,LinkRpt!AA$2+1),"")</f>
        <v/>
      </c>
      <c r="BX244" s="182" t="str">
        <f>IF(LinkRpt!AB$4=LinkRpt!AB$2,VLOOKUP(LinkRpt!$A240,Rpt,LinkRpt!AB$2+1),"")</f>
        <v/>
      </c>
      <c r="BY244" s="182" t="str">
        <f>IF(LinkRpt!AC$4=LinkRpt!AC$2,VLOOKUP(LinkRpt!$A240,Rpt,LinkRpt!AC$2+1),"")</f>
        <v/>
      </c>
      <c r="BZ244" s="182" t="str">
        <f>IF(LinkRpt!AD$4=LinkRpt!AD$2,VLOOKUP(LinkRpt!$A240,Rpt,LinkRpt!AD$2+1),"")</f>
        <v/>
      </c>
      <c r="CA244" s="182" t="str">
        <f>IF(LinkRpt!AE$4=LinkRpt!AE$2,VLOOKUP(LinkRpt!$A240,Rpt,LinkRpt!AE$2+1),"")</f>
        <v/>
      </c>
      <c r="CB244" s="182">
        <f t="shared" si="32"/>
        <v>12500</v>
      </c>
      <c r="CC244" s="15">
        <v>1500</v>
      </c>
      <c r="CD244" s="16">
        <v>1500</v>
      </c>
      <c r="CE244" s="15">
        <v>1000</v>
      </c>
      <c r="CF244" s="16">
        <v>1000</v>
      </c>
      <c r="CG244" s="15">
        <v>5000</v>
      </c>
      <c r="CH244" s="16">
        <f>2500+2500</f>
        <v>5000</v>
      </c>
      <c r="CI244" s="15">
        <v>8000</v>
      </c>
      <c r="CJ244" s="16">
        <v>0</v>
      </c>
      <c r="CK244" s="15"/>
      <c r="CL244" s="16"/>
      <c r="CM244" s="18">
        <v>4620</v>
      </c>
      <c r="CN244" s="16"/>
      <c r="CO244" s="18">
        <v>4620</v>
      </c>
      <c r="CP244" s="16"/>
      <c r="CQ244" s="18">
        <v>4620</v>
      </c>
      <c r="CR244" s="16"/>
      <c r="CS244" s="18">
        <v>4620</v>
      </c>
      <c r="CT244" s="16">
        <v>5000</v>
      </c>
      <c r="CU244" s="18">
        <v>4620</v>
      </c>
      <c r="CV244" s="16"/>
      <c r="CW244" s="18">
        <v>4620</v>
      </c>
      <c r="CX244" s="16"/>
      <c r="CY244" s="18">
        <v>4620</v>
      </c>
      <c r="CZ244" s="16"/>
      <c r="DA244" s="18">
        <v>4620</v>
      </c>
      <c r="DB244" s="16"/>
      <c r="DC244" s="18">
        <v>4620</v>
      </c>
      <c r="DD244" s="16"/>
      <c r="DE244" s="85"/>
      <c r="DF244" s="16"/>
      <c r="DG244" s="85"/>
      <c r="DH244" s="16"/>
      <c r="DI244" s="85"/>
      <c r="DJ244" s="16"/>
      <c r="DK244" s="220"/>
      <c r="DL244" s="16"/>
      <c r="DM244" s="17"/>
      <c r="DN244" s="16"/>
      <c r="DO244" s="17"/>
      <c r="DP244" s="16"/>
      <c r="DQ244" s="17"/>
      <c r="DR244" s="16"/>
      <c r="DS244" s="17"/>
      <c r="DT244" s="16"/>
      <c r="DU244" s="17"/>
      <c r="DV244" s="16"/>
      <c r="DW244" s="17"/>
      <c r="DX244" s="16"/>
      <c r="DY244" s="17"/>
      <c r="DZ244" s="16"/>
      <c r="EA244" s="17"/>
      <c r="EB244" s="16"/>
      <c r="EC244" s="17"/>
      <c r="ED244" s="16"/>
      <c r="EE244" s="17"/>
      <c r="EF244" s="16"/>
      <c r="EG244" s="17"/>
      <c r="EH244" s="16"/>
      <c r="EI244" s="17"/>
      <c r="EJ244" s="16"/>
      <c r="EK244" s="17"/>
      <c r="EL244" s="16"/>
      <c r="EM244" s="17"/>
      <c r="EN244" s="16"/>
      <c r="EO244" s="17"/>
      <c r="EP244" s="16"/>
      <c r="EQ244" s="17"/>
      <c r="ER244" s="16"/>
      <c r="ES244" s="17"/>
      <c r="ET244" s="16"/>
      <c r="EU244" s="15"/>
      <c r="EV244" s="16"/>
      <c r="EW244" s="15"/>
      <c r="EX244" s="16"/>
      <c r="EY244" s="15"/>
      <c r="EZ244" s="16"/>
      <c r="FA244" s="15"/>
      <c r="FB244" s="16"/>
      <c r="FC244" s="15"/>
      <c r="FD244" s="16"/>
      <c r="FE244" s="15"/>
      <c r="FF244" s="16"/>
      <c r="FG244" s="19"/>
      <c r="FH244" s="20"/>
      <c r="FI244" s="20">
        <f t="shared" si="28"/>
        <v>57080</v>
      </c>
      <c r="FJ244" s="20">
        <f t="shared" si="29"/>
        <v>12500</v>
      </c>
      <c r="FK244" s="21">
        <f t="shared" si="30"/>
        <v>44580</v>
      </c>
      <c r="FL244" s="1" t="str">
        <f t="shared" si="33"/>
        <v/>
      </c>
    </row>
    <row r="245" spans="1:168" ht="25.5" customHeight="1">
      <c r="A245" s="239">
        <v>2200237</v>
      </c>
      <c r="B245" s="35" t="s">
        <v>967</v>
      </c>
      <c r="C245" s="239" t="s">
        <v>968</v>
      </c>
      <c r="D245" s="9" t="s">
        <v>1414</v>
      </c>
      <c r="E245" s="9" t="s">
        <v>1411</v>
      </c>
      <c r="F245" s="83" t="s">
        <v>969</v>
      </c>
      <c r="G245" s="150" t="s">
        <v>383</v>
      </c>
      <c r="H245" s="24" t="s">
        <v>1417</v>
      </c>
      <c r="I245" s="318"/>
      <c r="J245" s="24"/>
      <c r="K245" s="62">
        <v>6200</v>
      </c>
      <c r="L245" s="24" t="s">
        <v>1564</v>
      </c>
      <c r="M245" s="246">
        <f t="shared" si="26"/>
        <v>54560</v>
      </c>
      <c r="N245" s="14">
        <f t="shared" si="31"/>
        <v>0</v>
      </c>
      <c r="O245" s="15">
        <v>1500</v>
      </c>
      <c r="P245" s="15">
        <v>1000</v>
      </c>
      <c r="Q245" s="15">
        <v>5000</v>
      </c>
      <c r="R245" s="15">
        <v>8000</v>
      </c>
      <c r="S245" s="182"/>
      <c r="T245" s="16">
        <v>1500</v>
      </c>
      <c r="U245" s="16">
        <v>1000</v>
      </c>
      <c r="V245" s="16">
        <v>5000</v>
      </c>
      <c r="W245" s="16"/>
      <c r="X245" s="182"/>
      <c r="Y245" s="16">
        <f>IF(($CB245-SUM($T245:X245))&gt;=$K245*0.7,$K245*0.7,($CB245-SUM($T245:X245)))</f>
        <v>4340</v>
      </c>
      <c r="Z245" s="16">
        <f>IF(($CB245-SUM($T245:Y245))&gt;=$K245*0.7,$K245*0.7,($CB245-SUM($T245:Y245)))</f>
        <v>4340</v>
      </c>
      <c r="AA245" s="16">
        <f>IF(($CB245-SUM($T245:Z245))&gt;=$K245*0.7,$K245*0.7,($CB245-SUM($T245:Z245)))</f>
        <v>4340</v>
      </c>
      <c r="AB245" s="16">
        <f>IF(($CB245-SUM($T245:AA245))&gt;=$K245*0.7,$K245*0.7,($CB245-SUM($T245:AA245)))</f>
        <v>4340</v>
      </c>
      <c r="AC245" s="16">
        <f>IF(($CB245-SUM($T245:AB245))&gt;=$K245*0.7,$K245*0.7,($CB245-SUM($T245:AB245)))</f>
        <v>4340</v>
      </c>
      <c r="AD245" s="16">
        <f>IF(($CB245-SUM($T245:AC245))&gt;=$K245*0.7,$K245*0.7,($CB245-SUM($T245:AC245)))</f>
        <v>4340</v>
      </c>
      <c r="AE245" s="16">
        <f>IF(($CB245-SUM($T245:AD245))&gt;=$K245*0.7,$K245*0.7,($CB245-SUM($T245:AD245)))</f>
        <v>4340</v>
      </c>
      <c r="AF245" s="16">
        <f>IF(($CB245-SUM($T245:AE245))&gt;=$K245*0.7,$K245*0.7,($CB245-SUM($T245:AE245)))</f>
        <v>4340</v>
      </c>
      <c r="AG245" s="16">
        <f>IF(($CB245-SUM($T245:AF245))&gt;=$K245*0.7,$K245*0.7,($CB245-SUM($T245:AF245)))</f>
        <v>4340</v>
      </c>
      <c r="AH245" s="16">
        <f>IF(($CB245-SUM($T245:AG245))&gt;=$K245*0.7,$K245*0.7,($CB245-SUM($T245:AG245)))</f>
        <v>4340</v>
      </c>
      <c r="AI245" s="16">
        <f>IF(($CB245-SUM($T245:AH245))&gt;=$K245*0.7,$K245*0.7,($CB245-SUM($T245:AH245)))</f>
        <v>3660</v>
      </c>
      <c r="AJ245" s="16">
        <f>IF(($CB245-SUM($T245:AI245))&gt;=$K245*0.7,$K245*0.7,($CB245-SUM($T245:AI245)))</f>
        <v>0</v>
      </c>
      <c r="AK245" s="16">
        <f>IF(($CB245-SUM($T245:AJ245))&gt;=$K245*0.7,$K245*0.7,($CB245-SUM($T245:AJ245)))</f>
        <v>0</v>
      </c>
      <c r="AL245" s="16">
        <f>IF(($CB245-SUM($T245:AK245))&gt;=$K245*0.7,$K245*0.7,($CB245-SUM($T245:AK245)))</f>
        <v>0</v>
      </c>
      <c r="AM245" s="16">
        <f>IF(($CB245-SUM($T245:AL245))&gt;=$K245*0.7,$K245*0.7,($CB245-SUM($T245:AL245)))</f>
        <v>0</v>
      </c>
      <c r="AN245" s="16">
        <f>IF(($CB245-SUM($T245:AM245))&gt;=$K245*0.7,$K245*0.7,($CB245-SUM($T245:AM245)))</f>
        <v>0</v>
      </c>
      <c r="AO245" s="16">
        <f>IF(($CB245-SUM($T245:AN245))&gt;=$K245*0.7,$K245*0.7,($CB245-SUM($T245:AN245)))</f>
        <v>0</v>
      </c>
      <c r="AP245" s="16">
        <f>IF(($CB245-SUM($T245:AO245))&gt;=$K245*0.7,$K245*0.7,($CB245-SUM($T245:AO245)))</f>
        <v>0</v>
      </c>
      <c r="AQ245" s="16">
        <f>IF(($CB245-SUM($T245:AP245))&gt;=$K245*0.7,$K245*0.7,($CB245-SUM($T245:AP245)))</f>
        <v>0</v>
      </c>
      <c r="AR245" s="16">
        <f>IF(($CB245-SUM($T245:AQ245))&gt;=$K245*0.7,$K245*0.7,($CB245-SUM($T245:AQ245)))</f>
        <v>0</v>
      </c>
      <c r="AS245" s="16">
        <f>IF(($CB245-SUM($T245:AR245))&gt;=$K245*0.7,$K245*0.7,($CB245-SUM($T245:AR245)))</f>
        <v>0</v>
      </c>
      <c r="AT245" s="16">
        <f>IF(($CB245-SUM($T245:AS245))&gt;=$K245*0.7,$K245*0.7,($CB245-SUM($T245:AS245)))</f>
        <v>0</v>
      </c>
      <c r="AU245" s="16">
        <f>IF(($CB245-SUM($T245:AT245))&gt;=$K245*0.7,$K245*0.7,($CB245-SUM($T245:AT245)))</f>
        <v>0</v>
      </c>
      <c r="AV245" s="16">
        <f>IF(($CB245-SUM($T245:AU245))&gt;=$K245*0.7,$K245*0.7,($CB245-SUM($T245:AU245)))</f>
        <v>0</v>
      </c>
      <c r="AW245" s="182">
        <f t="shared" si="27"/>
        <v>54560</v>
      </c>
      <c r="AX245" s="182">
        <f>IF(LinkRpt!B$4=LinkRpt!B$2,VLOOKUP(LinkRpt!$A241,Rpt,LinkRpt!B$2+1),"")</f>
        <v>45880</v>
      </c>
      <c r="AY245" s="182">
        <f>IF(LinkRpt!C$4=LinkRpt!C$2,VLOOKUP(LinkRpt!$A241,Rpt,LinkRpt!C$2+1),"")</f>
        <v>8680</v>
      </c>
      <c r="AZ245" s="182">
        <f>IF(LinkRpt!D$4=LinkRpt!D$2,VLOOKUP(LinkRpt!$A241,Rpt,LinkRpt!D$2+1),"")</f>
        <v>0</v>
      </c>
      <c r="BA245" s="182" t="str">
        <f>IF(LinkRpt!E$4=LinkRpt!E$2,VLOOKUP(LinkRpt!$A241,Rpt,LinkRpt!E$2+1),"")</f>
        <v/>
      </c>
      <c r="BB245" s="182">
        <f>IF(LinkRpt!F$4=LinkRpt!F$2,VLOOKUP(LinkRpt!$A241,Rpt,LinkRpt!F$2+1),"")</f>
        <v>0</v>
      </c>
      <c r="BC245" s="182">
        <f>IF(LinkRpt!G$4=LinkRpt!G$2,VLOOKUP(LinkRpt!$A241,Rpt,LinkRpt!G$2+1),"")</f>
        <v>0</v>
      </c>
      <c r="BD245" s="182">
        <f>IF(LinkRpt!H$4=LinkRpt!H$2,VLOOKUP(LinkRpt!$A241,Rpt,LinkRpt!H$2+1),"")</f>
        <v>0</v>
      </c>
      <c r="BE245" s="182" t="str">
        <f>IF(LinkRpt!I$4=LinkRpt!I$2,VLOOKUP(LinkRpt!$A241,Rpt,LinkRpt!I$2+1),"")</f>
        <v/>
      </c>
      <c r="BF245" s="182" t="str">
        <f>IF(LinkRpt!J$4=LinkRpt!J$2,VLOOKUP(LinkRpt!$A241,Rpt,LinkRpt!J$2+1),"")</f>
        <v/>
      </c>
      <c r="BG245" s="182" t="str">
        <f>IF(LinkRpt!K$4=LinkRpt!K$2,VLOOKUP(LinkRpt!$A241,Rpt,LinkRpt!K$2+1),"")</f>
        <v/>
      </c>
      <c r="BH245" s="182" t="str">
        <f>IF(LinkRpt!L$4=LinkRpt!L$2,VLOOKUP(LinkRpt!$A241,Rpt,LinkRpt!L$2+1),"")</f>
        <v/>
      </c>
      <c r="BI245" s="182" t="str">
        <f>IF(LinkRpt!M$4=LinkRpt!M$2,VLOOKUP(LinkRpt!$A241,Rpt,LinkRpt!M$2+1),"")</f>
        <v/>
      </c>
      <c r="BJ245" s="182" t="str">
        <f>IF(LinkRpt!N$4=LinkRpt!N$2,VLOOKUP(LinkRpt!$A241,Rpt,LinkRpt!N$2+1),"")</f>
        <v/>
      </c>
      <c r="BK245" s="182" t="str">
        <f>IF(LinkRpt!O$4=LinkRpt!O$2,VLOOKUP(LinkRpt!$A241,Rpt,LinkRpt!O$2+1),"")</f>
        <v/>
      </c>
      <c r="BL245" s="182" t="str">
        <f>IF(LinkRpt!P$4=LinkRpt!P$2,VLOOKUP(LinkRpt!$A241,Rpt,LinkRpt!P$2+1),"")</f>
        <v/>
      </c>
      <c r="BM245" s="182" t="str">
        <f>IF(LinkRpt!Q$4=LinkRpt!Q$2,VLOOKUP(LinkRpt!$A241,Rpt,LinkRpt!Q$2+1),"")</f>
        <v/>
      </c>
      <c r="BN245" s="182" t="str">
        <f>IF(LinkRpt!R$4=LinkRpt!R$2,VLOOKUP(LinkRpt!$A241,Rpt,LinkRpt!R$2+1),"")</f>
        <v/>
      </c>
      <c r="BO245" s="182" t="str">
        <f>IF(LinkRpt!S$4=LinkRpt!S$2,VLOOKUP(LinkRpt!$A241,Rpt,LinkRpt!S$2+1),"")</f>
        <v/>
      </c>
      <c r="BP245" s="182" t="str">
        <f>IF(LinkRpt!T$4=LinkRpt!T$2,VLOOKUP(LinkRpt!$A241,Rpt,LinkRpt!T$2+1),"")</f>
        <v/>
      </c>
      <c r="BQ245" s="182" t="str">
        <f>IF(LinkRpt!U$4=LinkRpt!U$2,VLOOKUP(LinkRpt!$A241,Rpt,LinkRpt!U$2+1),"")</f>
        <v/>
      </c>
      <c r="BR245" s="182" t="str">
        <f>IF(LinkRpt!V$4=LinkRpt!V$2,VLOOKUP(LinkRpt!$A241,Rpt,LinkRpt!V$2+1),"")</f>
        <v/>
      </c>
      <c r="BS245" s="182" t="str">
        <f>IF(LinkRpt!W$4=LinkRpt!W$2,VLOOKUP(LinkRpt!$A241,Rpt,LinkRpt!W$2+1),"")</f>
        <v/>
      </c>
      <c r="BT245" s="182" t="str">
        <f>IF(LinkRpt!X$4=LinkRpt!X$2,VLOOKUP(LinkRpt!$A241,Rpt,LinkRpt!X$2+1),"")</f>
        <v/>
      </c>
      <c r="BU245" s="182" t="str">
        <f>IF(LinkRpt!Y$4=LinkRpt!Y$2,VLOOKUP(LinkRpt!$A241,Rpt,LinkRpt!Y$2+1),"")</f>
        <v/>
      </c>
      <c r="BV245" s="182" t="str">
        <f>IF(LinkRpt!Z$4=LinkRpt!Z$2,VLOOKUP(LinkRpt!$A241,Rpt,LinkRpt!Z$2+1),"")</f>
        <v/>
      </c>
      <c r="BW245" s="182" t="str">
        <f>IF(LinkRpt!AA$4=LinkRpt!AA$2,VLOOKUP(LinkRpt!$A241,Rpt,LinkRpt!AA$2+1),"")</f>
        <v/>
      </c>
      <c r="BX245" s="182" t="str">
        <f>IF(LinkRpt!AB$4=LinkRpt!AB$2,VLOOKUP(LinkRpt!$A241,Rpt,LinkRpt!AB$2+1),"")</f>
        <v/>
      </c>
      <c r="BY245" s="182" t="str">
        <f>IF(LinkRpt!AC$4=LinkRpt!AC$2,VLOOKUP(LinkRpt!$A241,Rpt,LinkRpt!AC$2+1),"")</f>
        <v/>
      </c>
      <c r="BZ245" s="182" t="str">
        <f>IF(LinkRpt!AD$4=LinkRpt!AD$2,VLOOKUP(LinkRpt!$A241,Rpt,LinkRpt!AD$2+1),"")</f>
        <v/>
      </c>
      <c r="CA245" s="182" t="str">
        <f>IF(LinkRpt!AE$4=LinkRpt!AE$2,VLOOKUP(LinkRpt!$A241,Rpt,LinkRpt!AE$2+1),"")</f>
        <v/>
      </c>
      <c r="CB245" s="182">
        <f t="shared" si="32"/>
        <v>54560</v>
      </c>
      <c r="CC245" s="15">
        <v>1500</v>
      </c>
      <c r="CD245" s="16">
        <v>1500</v>
      </c>
      <c r="CE245" s="15">
        <v>1000</v>
      </c>
      <c r="CF245" s="16">
        <v>1000</v>
      </c>
      <c r="CG245" s="15">
        <v>5000</v>
      </c>
      <c r="CH245" s="16">
        <v>5000</v>
      </c>
      <c r="CI245" s="15">
        <v>8000</v>
      </c>
      <c r="CJ245" s="16"/>
      <c r="CK245" s="15"/>
      <c r="CL245" s="16"/>
      <c r="CM245" s="18">
        <v>4340</v>
      </c>
      <c r="CN245" s="90">
        <v>12620</v>
      </c>
      <c r="CO245" s="18">
        <v>4340</v>
      </c>
      <c r="CP245" s="16">
        <v>4620</v>
      </c>
      <c r="CQ245" s="18">
        <v>4340</v>
      </c>
      <c r="CR245" s="16">
        <v>4620</v>
      </c>
      <c r="CS245" s="18">
        <v>4340</v>
      </c>
      <c r="CT245" s="16">
        <v>4620</v>
      </c>
      <c r="CU245" s="18">
        <v>4340</v>
      </c>
      <c r="CV245" s="16">
        <v>4340</v>
      </c>
      <c r="CW245" s="18">
        <v>4340</v>
      </c>
      <c r="CX245" s="16">
        <v>3220</v>
      </c>
      <c r="CY245" s="18">
        <v>4340</v>
      </c>
      <c r="CZ245" s="16">
        <v>4340</v>
      </c>
      <c r="DA245" s="18">
        <v>4340</v>
      </c>
      <c r="DB245" s="16"/>
      <c r="DC245" s="18">
        <v>4340</v>
      </c>
      <c r="DD245" s="16"/>
      <c r="DE245" s="85"/>
      <c r="DF245" s="16"/>
      <c r="DG245" s="85"/>
      <c r="DH245" s="16"/>
      <c r="DI245" s="85"/>
      <c r="DJ245" s="16"/>
      <c r="DK245" s="220"/>
      <c r="DL245" s="16"/>
      <c r="DM245" s="17"/>
      <c r="DN245" s="16"/>
      <c r="DO245" s="17"/>
      <c r="DP245" s="16"/>
      <c r="DQ245" s="17"/>
      <c r="DR245" s="16"/>
      <c r="DS245" s="17"/>
      <c r="DT245" s="16"/>
      <c r="DU245" s="17"/>
      <c r="DV245" s="16"/>
      <c r="DW245" s="17"/>
      <c r="DX245" s="16"/>
      <c r="DY245" s="17"/>
      <c r="DZ245" s="16"/>
      <c r="EA245" s="17"/>
      <c r="EB245" s="16"/>
      <c r="EC245" s="17"/>
      <c r="ED245" s="16"/>
      <c r="EE245" s="17"/>
      <c r="EF245" s="16"/>
      <c r="EG245" s="17"/>
      <c r="EH245" s="16"/>
      <c r="EI245" s="17"/>
      <c r="EJ245" s="16"/>
      <c r="EK245" s="17"/>
      <c r="EL245" s="16"/>
      <c r="EM245" s="17"/>
      <c r="EN245" s="16"/>
      <c r="EO245" s="17"/>
      <c r="EP245" s="16"/>
      <c r="EQ245" s="17"/>
      <c r="ER245" s="16"/>
      <c r="ES245" s="17"/>
      <c r="ET245" s="16"/>
      <c r="EU245" s="15"/>
      <c r="EV245" s="16"/>
      <c r="EW245" s="15"/>
      <c r="EX245" s="16"/>
      <c r="EY245" s="15"/>
      <c r="EZ245" s="16"/>
      <c r="FA245" s="15"/>
      <c r="FB245" s="16"/>
      <c r="FC245" s="15"/>
      <c r="FD245" s="16"/>
      <c r="FE245" s="15"/>
      <c r="FF245" s="16"/>
      <c r="FG245" s="19"/>
      <c r="FH245" s="20"/>
      <c r="FI245" s="20">
        <f t="shared" si="28"/>
        <v>54560</v>
      </c>
      <c r="FJ245" s="20">
        <f t="shared" si="29"/>
        <v>45880</v>
      </c>
      <c r="FK245" s="21">
        <f t="shared" si="30"/>
        <v>8680</v>
      </c>
      <c r="FL245" s="1" t="str">
        <f t="shared" si="33"/>
        <v>X</v>
      </c>
    </row>
    <row r="246" spans="1:168" ht="25.5" customHeight="1">
      <c r="A246" s="239">
        <v>2200238</v>
      </c>
      <c r="B246" s="35" t="s">
        <v>970</v>
      </c>
      <c r="C246" s="239" t="s">
        <v>971</v>
      </c>
      <c r="D246" s="9" t="s">
        <v>1414</v>
      </c>
      <c r="E246" s="9" t="s">
        <v>1411</v>
      </c>
      <c r="F246" s="83" t="s">
        <v>972</v>
      </c>
      <c r="G246" s="142"/>
      <c r="H246" s="84"/>
      <c r="I246" s="318"/>
      <c r="J246" s="84"/>
      <c r="K246" s="62">
        <v>6600</v>
      </c>
      <c r="L246" s="84" t="s">
        <v>1564</v>
      </c>
      <c r="M246" s="246">
        <f t="shared" si="26"/>
        <v>57080</v>
      </c>
      <c r="N246" s="14">
        <f t="shared" si="31"/>
        <v>14580</v>
      </c>
      <c r="O246" s="15">
        <v>1500</v>
      </c>
      <c r="P246" s="15">
        <v>1000</v>
      </c>
      <c r="Q246" s="15">
        <v>5000</v>
      </c>
      <c r="R246" s="15">
        <v>8000</v>
      </c>
      <c r="S246" s="182"/>
      <c r="T246" s="16">
        <v>1500</v>
      </c>
      <c r="U246" s="16">
        <v>1000</v>
      </c>
      <c r="V246" s="16">
        <v>5000</v>
      </c>
      <c r="W246" s="16">
        <v>0</v>
      </c>
      <c r="X246" s="182"/>
      <c r="Y246" s="16">
        <f>IF(($CB246-SUM($T246:X246))&gt;=$K246*0.7,$K246*0.7,($CB246-SUM($T246:X246)))</f>
        <v>4620</v>
      </c>
      <c r="Z246" s="16">
        <f>IF(($CB246-SUM($T246:Y246))&gt;=$K246*0.7,$K246*0.7,($CB246-SUM($T246:Y246)))</f>
        <v>4620</v>
      </c>
      <c r="AA246" s="16">
        <f>IF(($CB246-SUM($T246:Z246))&gt;=$K246*0.7,$K246*0.7,($CB246-SUM($T246:Z246)))</f>
        <v>4620</v>
      </c>
      <c r="AB246" s="16">
        <f>IF(($CB246-SUM($T246:AA246))&gt;=$K246*0.7,$K246*0.7,($CB246-SUM($T246:AA246)))</f>
        <v>4620</v>
      </c>
      <c r="AC246" s="16">
        <f>IF(($CB246-SUM($T246:AB246))&gt;=$K246*0.7,$K246*0.7,($CB246-SUM($T246:AB246)))</f>
        <v>4620</v>
      </c>
      <c r="AD246" s="16">
        <f>IF(($CB246-SUM($T246:AC246))&gt;=$K246*0.7,$K246*0.7,($CB246-SUM($T246:AC246)))</f>
        <v>4620</v>
      </c>
      <c r="AE246" s="16">
        <f>IF(($CB246-SUM($T246:AD246))&gt;=$K246*0.7,$K246*0.7,($CB246-SUM($T246:AD246)))</f>
        <v>4620</v>
      </c>
      <c r="AF246" s="16">
        <f>IF(($CB246-SUM($T246:AE246))&gt;=$K246*0.7,$K246*0.7,($CB246-SUM($T246:AE246)))</f>
        <v>2660</v>
      </c>
      <c r="AG246" s="16">
        <f>IF(($CB246-SUM($T246:AF246))&gt;=$K246*0.7,$K246*0.7,($CB246-SUM($T246:AF246)))</f>
        <v>0</v>
      </c>
      <c r="AH246" s="16">
        <f>IF(($CB246-SUM($T246:AG246))&gt;=$K246*0.7,$K246*0.7,($CB246-SUM($T246:AG246)))</f>
        <v>0</v>
      </c>
      <c r="AI246" s="16">
        <f>IF(($CB246-SUM($T246:AH246))&gt;=$K246*0.7,$K246*0.7,($CB246-SUM($T246:AH246)))</f>
        <v>0</v>
      </c>
      <c r="AJ246" s="16">
        <f>IF(($CB246-SUM($T246:AI246))&gt;=$K246*0.7,$K246*0.7,($CB246-SUM($T246:AI246)))</f>
        <v>0</v>
      </c>
      <c r="AK246" s="16">
        <f>IF(($CB246-SUM($T246:AJ246))&gt;=$K246*0.7,$K246*0.7,($CB246-SUM($T246:AJ246)))</f>
        <v>0</v>
      </c>
      <c r="AL246" s="16">
        <f>IF(($CB246-SUM($T246:AK246))&gt;=$K246*0.7,$K246*0.7,($CB246-SUM($T246:AK246)))</f>
        <v>0</v>
      </c>
      <c r="AM246" s="16">
        <f>IF(($CB246-SUM($T246:AL246))&gt;=$K246*0.7,$K246*0.7,($CB246-SUM($T246:AL246)))</f>
        <v>0</v>
      </c>
      <c r="AN246" s="16">
        <f>IF(($CB246-SUM($T246:AM246))&gt;=$K246*0.7,$K246*0.7,($CB246-SUM($T246:AM246)))</f>
        <v>0</v>
      </c>
      <c r="AO246" s="16">
        <f>IF(($CB246-SUM($T246:AN246))&gt;=$K246*0.7,$K246*0.7,($CB246-SUM($T246:AN246)))</f>
        <v>0</v>
      </c>
      <c r="AP246" s="16">
        <f>IF(($CB246-SUM($T246:AO246))&gt;=$K246*0.7,$K246*0.7,($CB246-SUM($T246:AO246)))</f>
        <v>0</v>
      </c>
      <c r="AQ246" s="16">
        <f>IF(($CB246-SUM($T246:AP246))&gt;=$K246*0.7,$K246*0.7,($CB246-SUM($T246:AP246)))</f>
        <v>0</v>
      </c>
      <c r="AR246" s="16">
        <f>IF(($CB246-SUM($T246:AQ246))&gt;=$K246*0.7,$K246*0.7,($CB246-SUM($T246:AQ246)))</f>
        <v>0</v>
      </c>
      <c r="AS246" s="16">
        <f>IF(($CB246-SUM($T246:AR246))&gt;=$K246*0.7,$K246*0.7,($CB246-SUM($T246:AR246)))</f>
        <v>0</v>
      </c>
      <c r="AT246" s="16">
        <f>IF(($CB246-SUM($T246:AS246))&gt;=$K246*0.7,$K246*0.7,($CB246-SUM($T246:AS246)))</f>
        <v>0</v>
      </c>
      <c r="AU246" s="16">
        <f>IF(($CB246-SUM($T246:AT246))&gt;=$K246*0.7,$K246*0.7,($CB246-SUM($T246:AT246)))</f>
        <v>0</v>
      </c>
      <c r="AV246" s="16">
        <f>IF(($CB246-SUM($T246:AU246))&gt;=$K246*0.7,$K246*0.7,($CB246-SUM($T246:AU246)))</f>
        <v>0</v>
      </c>
      <c r="AW246" s="182">
        <f t="shared" si="27"/>
        <v>42500</v>
      </c>
      <c r="AX246" s="182">
        <f>IF(LinkRpt!B$4=LinkRpt!B$2,VLOOKUP(LinkRpt!$A242,Rpt,LinkRpt!B$2+1),"")</f>
        <v>42500</v>
      </c>
      <c r="AY246" s="182">
        <f>IF(LinkRpt!C$4=LinkRpt!C$2,VLOOKUP(LinkRpt!$A242,Rpt,LinkRpt!C$2+1),"")</f>
        <v>0</v>
      </c>
      <c r="AZ246" s="182">
        <f>IF(LinkRpt!D$4=LinkRpt!D$2,VLOOKUP(LinkRpt!$A242,Rpt,LinkRpt!D$2+1),"")</f>
        <v>0</v>
      </c>
      <c r="BA246" s="182" t="str">
        <f>IF(LinkRpt!E$4=LinkRpt!E$2,VLOOKUP(LinkRpt!$A242,Rpt,LinkRpt!E$2+1),"")</f>
        <v/>
      </c>
      <c r="BB246" s="182">
        <f>IF(LinkRpt!F$4=LinkRpt!F$2,VLOOKUP(LinkRpt!$A242,Rpt,LinkRpt!F$2+1),"")</f>
        <v>0</v>
      </c>
      <c r="BC246" s="182">
        <f>IF(LinkRpt!G$4=LinkRpt!G$2,VLOOKUP(LinkRpt!$A242,Rpt,LinkRpt!G$2+1),"")</f>
        <v>0</v>
      </c>
      <c r="BD246" s="182">
        <f>IF(LinkRpt!H$4=LinkRpt!H$2,VLOOKUP(LinkRpt!$A242,Rpt,LinkRpt!H$2+1),"")</f>
        <v>0</v>
      </c>
      <c r="BE246" s="182" t="str">
        <f>IF(LinkRpt!I$4=LinkRpt!I$2,VLOOKUP(LinkRpt!$A242,Rpt,LinkRpt!I$2+1),"")</f>
        <v/>
      </c>
      <c r="BF246" s="182" t="str">
        <f>IF(LinkRpt!J$4=LinkRpt!J$2,VLOOKUP(LinkRpt!$A242,Rpt,LinkRpt!J$2+1),"")</f>
        <v/>
      </c>
      <c r="BG246" s="182" t="str">
        <f>IF(LinkRpt!K$4=LinkRpt!K$2,VLOOKUP(LinkRpt!$A242,Rpt,LinkRpt!K$2+1),"")</f>
        <v/>
      </c>
      <c r="BH246" s="182" t="str">
        <f>IF(LinkRpt!L$4=LinkRpt!L$2,VLOOKUP(LinkRpt!$A242,Rpt,LinkRpt!L$2+1),"")</f>
        <v/>
      </c>
      <c r="BI246" s="182" t="str">
        <f>IF(LinkRpt!M$4=LinkRpt!M$2,VLOOKUP(LinkRpt!$A242,Rpt,LinkRpt!M$2+1),"")</f>
        <v/>
      </c>
      <c r="BJ246" s="182" t="str">
        <f>IF(LinkRpt!N$4=LinkRpt!N$2,VLOOKUP(LinkRpt!$A242,Rpt,LinkRpt!N$2+1),"")</f>
        <v/>
      </c>
      <c r="BK246" s="182" t="str">
        <f>IF(LinkRpt!O$4=LinkRpt!O$2,VLOOKUP(LinkRpt!$A242,Rpt,LinkRpt!O$2+1),"")</f>
        <v/>
      </c>
      <c r="BL246" s="182" t="str">
        <f>IF(LinkRpt!P$4=LinkRpt!P$2,VLOOKUP(LinkRpt!$A242,Rpt,LinkRpt!P$2+1),"")</f>
        <v/>
      </c>
      <c r="BM246" s="182" t="str">
        <f>IF(LinkRpt!Q$4=LinkRpt!Q$2,VLOOKUP(LinkRpt!$A242,Rpt,LinkRpt!Q$2+1),"")</f>
        <v/>
      </c>
      <c r="BN246" s="182" t="str">
        <f>IF(LinkRpt!R$4=LinkRpt!R$2,VLOOKUP(LinkRpt!$A242,Rpt,LinkRpt!R$2+1),"")</f>
        <v/>
      </c>
      <c r="BO246" s="182" t="str">
        <f>IF(LinkRpt!S$4=LinkRpt!S$2,VLOOKUP(LinkRpt!$A242,Rpt,LinkRpt!S$2+1),"")</f>
        <v/>
      </c>
      <c r="BP246" s="182" t="str">
        <f>IF(LinkRpt!T$4=LinkRpt!T$2,VLOOKUP(LinkRpt!$A242,Rpt,LinkRpt!T$2+1),"")</f>
        <v/>
      </c>
      <c r="BQ246" s="182" t="str">
        <f>IF(LinkRpt!U$4=LinkRpt!U$2,VLOOKUP(LinkRpt!$A242,Rpt,LinkRpt!U$2+1),"")</f>
        <v/>
      </c>
      <c r="BR246" s="182" t="str">
        <f>IF(LinkRpt!V$4=LinkRpt!V$2,VLOOKUP(LinkRpt!$A242,Rpt,LinkRpt!V$2+1),"")</f>
        <v/>
      </c>
      <c r="BS246" s="182" t="str">
        <f>IF(LinkRpt!W$4=LinkRpt!W$2,VLOOKUP(LinkRpt!$A242,Rpt,LinkRpt!W$2+1),"")</f>
        <v/>
      </c>
      <c r="BT246" s="182" t="str">
        <f>IF(LinkRpt!X$4=LinkRpt!X$2,VLOOKUP(LinkRpt!$A242,Rpt,LinkRpt!X$2+1),"")</f>
        <v/>
      </c>
      <c r="BU246" s="182" t="str">
        <f>IF(LinkRpt!Y$4=LinkRpt!Y$2,VLOOKUP(LinkRpt!$A242,Rpt,LinkRpt!Y$2+1),"")</f>
        <v/>
      </c>
      <c r="BV246" s="182" t="str">
        <f>IF(LinkRpt!Z$4=LinkRpt!Z$2,VLOOKUP(LinkRpt!$A242,Rpt,LinkRpt!Z$2+1),"")</f>
        <v/>
      </c>
      <c r="BW246" s="182" t="str">
        <f>IF(LinkRpt!AA$4=LinkRpt!AA$2,VLOOKUP(LinkRpt!$A242,Rpt,LinkRpt!AA$2+1),"")</f>
        <v/>
      </c>
      <c r="BX246" s="182" t="str">
        <f>IF(LinkRpt!AB$4=LinkRpt!AB$2,VLOOKUP(LinkRpt!$A242,Rpt,LinkRpt!AB$2+1),"")</f>
        <v/>
      </c>
      <c r="BY246" s="182" t="str">
        <f>IF(LinkRpt!AC$4=LinkRpt!AC$2,VLOOKUP(LinkRpt!$A242,Rpt,LinkRpt!AC$2+1),"")</f>
        <v/>
      </c>
      <c r="BZ246" s="182" t="str">
        <f>IF(LinkRpt!AD$4=LinkRpt!AD$2,VLOOKUP(LinkRpt!$A242,Rpt,LinkRpt!AD$2+1),"")</f>
        <v/>
      </c>
      <c r="CA246" s="182" t="str">
        <f>IF(LinkRpt!AE$4=LinkRpt!AE$2,VLOOKUP(LinkRpt!$A242,Rpt,LinkRpt!AE$2+1),"")</f>
        <v/>
      </c>
      <c r="CB246" s="182">
        <f t="shared" si="32"/>
        <v>42500</v>
      </c>
      <c r="CC246" s="15">
        <v>1500</v>
      </c>
      <c r="CD246" s="16">
        <v>1500</v>
      </c>
      <c r="CE246" s="15">
        <v>1000</v>
      </c>
      <c r="CF246" s="16">
        <v>1000</v>
      </c>
      <c r="CG246" s="15">
        <v>5000</v>
      </c>
      <c r="CH246" s="16">
        <v>5000</v>
      </c>
      <c r="CI246" s="15">
        <v>8000</v>
      </c>
      <c r="CJ246" s="16">
        <v>0</v>
      </c>
      <c r="CK246" s="15"/>
      <c r="CL246" s="16"/>
      <c r="CM246" s="18">
        <v>4620</v>
      </c>
      <c r="CN246" s="16">
        <v>0</v>
      </c>
      <c r="CO246" s="18">
        <v>4620</v>
      </c>
      <c r="CP246" s="16">
        <v>0</v>
      </c>
      <c r="CQ246" s="18">
        <v>4620</v>
      </c>
      <c r="CR246" s="16">
        <v>0</v>
      </c>
      <c r="CS246" s="18">
        <v>4620</v>
      </c>
      <c r="CT246" s="16">
        <v>20000</v>
      </c>
      <c r="CU246" s="18">
        <v>4620</v>
      </c>
      <c r="CV246" s="16"/>
      <c r="CW246" s="18">
        <v>4620</v>
      </c>
      <c r="CX246" s="16"/>
      <c r="CY246" s="18">
        <v>4620</v>
      </c>
      <c r="CZ246" s="16"/>
      <c r="DA246" s="18">
        <v>4620</v>
      </c>
      <c r="DB246" s="16"/>
      <c r="DC246" s="18">
        <v>4620</v>
      </c>
      <c r="DD246" s="16">
        <v>15000</v>
      </c>
      <c r="DE246" s="85"/>
      <c r="DF246" s="16"/>
      <c r="DG246" s="85"/>
      <c r="DH246" s="16"/>
      <c r="DI246" s="85"/>
      <c r="DJ246" s="16"/>
      <c r="DK246" s="220"/>
      <c r="DL246" s="16"/>
      <c r="DM246" s="17"/>
      <c r="DN246" s="16"/>
      <c r="DO246" s="17"/>
      <c r="DP246" s="16"/>
      <c r="DQ246" s="17"/>
      <c r="DR246" s="16"/>
      <c r="DS246" s="17"/>
      <c r="DT246" s="16"/>
      <c r="DU246" s="17"/>
      <c r="DV246" s="16"/>
      <c r="DW246" s="17"/>
      <c r="DX246" s="16"/>
      <c r="DY246" s="17"/>
      <c r="DZ246" s="16"/>
      <c r="EA246" s="17"/>
      <c r="EB246" s="16"/>
      <c r="EC246" s="17"/>
      <c r="ED246" s="16"/>
      <c r="EE246" s="17"/>
      <c r="EF246" s="16"/>
      <c r="EG246" s="17"/>
      <c r="EH246" s="16"/>
      <c r="EI246" s="17"/>
      <c r="EJ246" s="16"/>
      <c r="EK246" s="17"/>
      <c r="EL246" s="16"/>
      <c r="EM246" s="17"/>
      <c r="EN246" s="16"/>
      <c r="EO246" s="17"/>
      <c r="EP246" s="16"/>
      <c r="EQ246" s="17"/>
      <c r="ER246" s="16"/>
      <c r="ES246" s="17"/>
      <c r="ET246" s="16"/>
      <c r="EU246" s="15"/>
      <c r="EV246" s="16"/>
      <c r="EW246" s="15"/>
      <c r="EX246" s="16"/>
      <c r="EY246" s="15"/>
      <c r="EZ246" s="16"/>
      <c r="FA246" s="15"/>
      <c r="FB246" s="16"/>
      <c r="FC246" s="15"/>
      <c r="FD246" s="16"/>
      <c r="FE246" s="15"/>
      <c r="FF246" s="16"/>
      <c r="FG246" s="19"/>
      <c r="FH246" s="20"/>
      <c r="FI246" s="20">
        <f t="shared" si="28"/>
        <v>57080</v>
      </c>
      <c r="FJ246" s="20">
        <f t="shared" si="29"/>
        <v>42500</v>
      </c>
      <c r="FK246" s="21">
        <f t="shared" si="30"/>
        <v>14580</v>
      </c>
      <c r="FL246" s="1" t="str">
        <f t="shared" si="33"/>
        <v/>
      </c>
    </row>
    <row r="247" spans="1:168" ht="25.5" customHeight="1">
      <c r="A247" s="239">
        <v>2200239</v>
      </c>
      <c r="B247" s="35" t="s">
        <v>973</v>
      </c>
      <c r="C247" s="239" t="s">
        <v>974</v>
      </c>
      <c r="D247" s="9" t="s">
        <v>1414</v>
      </c>
      <c r="E247" s="9" t="s">
        <v>1411</v>
      </c>
      <c r="F247" s="83" t="s">
        <v>975</v>
      </c>
      <c r="G247" s="142"/>
      <c r="H247" s="84"/>
      <c r="I247" s="318"/>
      <c r="J247" s="84"/>
      <c r="K247" s="62">
        <v>6600</v>
      </c>
      <c r="L247" s="84" t="s">
        <v>1564</v>
      </c>
      <c r="M247" s="246">
        <f t="shared" si="26"/>
        <v>57080</v>
      </c>
      <c r="N247" s="14">
        <f t="shared" si="31"/>
        <v>4620</v>
      </c>
      <c r="O247" s="15">
        <v>1500</v>
      </c>
      <c r="P247" s="15">
        <v>1000</v>
      </c>
      <c r="Q247" s="15">
        <v>5000</v>
      </c>
      <c r="R247" s="15">
        <v>8000</v>
      </c>
      <c r="S247" s="182"/>
      <c r="T247" s="16">
        <v>1500</v>
      </c>
      <c r="U247" s="16">
        <v>1000</v>
      </c>
      <c r="V247" s="16">
        <v>5000</v>
      </c>
      <c r="W247" s="16">
        <v>0</v>
      </c>
      <c r="X247" s="182"/>
      <c r="Y247" s="16">
        <f>IF(($CB247-SUM($T247:X247))&gt;=$K247*0.7,$K247*0.7,($CB247-SUM($T247:X247)))</f>
        <v>4620</v>
      </c>
      <c r="Z247" s="16">
        <f>IF(($CB247-SUM($T247:Y247))&gt;=$K247*0.7,$K247*0.7,($CB247-SUM($T247:Y247)))</f>
        <v>4620</v>
      </c>
      <c r="AA247" s="16">
        <f>IF(($CB247-SUM($T247:Z247))&gt;=$K247*0.7,$K247*0.7,($CB247-SUM($T247:Z247)))</f>
        <v>4620</v>
      </c>
      <c r="AB247" s="16">
        <f>IF(($CB247-SUM($T247:AA247))&gt;=$K247*0.7,$K247*0.7,($CB247-SUM($T247:AA247)))</f>
        <v>4620</v>
      </c>
      <c r="AC247" s="16">
        <f>IF(($CB247-SUM($T247:AB247))&gt;=$K247*0.7,$K247*0.7,($CB247-SUM($T247:AB247)))</f>
        <v>4620</v>
      </c>
      <c r="AD247" s="16">
        <f>IF(($CB247-SUM($T247:AC247))&gt;=$K247*0.7,$K247*0.7,($CB247-SUM($T247:AC247)))</f>
        <v>4620</v>
      </c>
      <c r="AE247" s="16">
        <f>IF(($CB247-SUM($T247:AD247))&gt;=$K247*0.7,$K247*0.7,($CB247-SUM($T247:AD247)))</f>
        <v>4620</v>
      </c>
      <c r="AF247" s="16">
        <f>IF(($CB247-SUM($T247:AE247))&gt;=$K247*0.7,$K247*0.7,($CB247-SUM($T247:AE247)))</f>
        <v>4620</v>
      </c>
      <c r="AG247" s="16">
        <f>IF(($CB247-SUM($T247:AF247))&gt;=$K247*0.7,$K247*0.7,($CB247-SUM($T247:AF247)))</f>
        <v>4620</v>
      </c>
      <c r="AH247" s="16">
        <f>IF(($CB247-SUM($T247:AG247))&gt;=$K247*0.7,$K247*0.7,($CB247-SUM($T247:AG247)))</f>
        <v>3380</v>
      </c>
      <c r="AI247" s="16">
        <f>IF(($CB247-SUM($T247:AH247))&gt;=$K247*0.7,$K247*0.7,($CB247-SUM($T247:AH247)))</f>
        <v>0</v>
      </c>
      <c r="AJ247" s="16">
        <f>IF(($CB247-SUM($T247:AI247))&gt;=$K247*0.7,$K247*0.7,($CB247-SUM($T247:AI247)))</f>
        <v>0</v>
      </c>
      <c r="AK247" s="16">
        <f>IF(($CB247-SUM($T247:AJ247))&gt;=$K247*0.7,$K247*0.7,($CB247-SUM($T247:AJ247)))</f>
        <v>0</v>
      </c>
      <c r="AL247" s="16">
        <f>IF(($CB247-SUM($T247:AK247))&gt;=$K247*0.7,$K247*0.7,($CB247-SUM($T247:AK247)))</f>
        <v>0</v>
      </c>
      <c r="AM247" s="16">
        <f>IF(($CB247-SUM($T247:AL247))&gt;=$K247*0.7,$K247*0.7,($CB247-SUM($T247:AL247)))</f>
        <v>0</v>
      </c>
      <c r="AN247" s="16">
        <f>IF(($CB247-SUM($T247:AM247))&gt;=$K247*0.7,$K247*0.7,($CB247-SUM($T247:AM247)))</f>
        <v>0</v>
      </c>
      <c r="AO247" s="16">
        <f>IF(($CB247-SUM($T247:AN247))&gt;=$K247*0.7,$K247*0.7,($CB247-SUM($T247:AN247)))</f>
        <v>0</v>
      </c>
      <c r="AP247" s="16">
        <f>IF(($CB247-SUM($T247:AO247))&gt;=$K247*0.7,$K247*0.7,($CB247-SUM($T247:AO247)))</f>
        <v>0</v>
      </c>
      <c r="AQ247" s="16">
        <f>IF(($CB247-SUM($T247:AP247))&gt;=$K247*0.7,$K247*0.7,($CB247-SUM($T247:AP247)))</f>
        <v>0</v>
      </c>
      <c r="AR247" s="16">
        <f>IF(($CB247-SUM($T247:AQ247))&gt;=$K247*0.7,$K247*0.7,($CB247-SUM($T247:AQ247)))</f>
        <v>0</v>
      </c>
      <c r="AS247" s="16">
        <f>IF(($CB247-SUM($T247:AR247))&gt;=$K247*0.7,$K247*0.7,($CB247-SUM($T247:AR247)))</f>
        <v>0</v>
      </c>
      <c r="AT247" s="16">
        <f>IF(($CB247-SUM($T247:AS247))&gt;=$K247*0.7,$K247*0.7,($CB247-SUM($T247:AS247)))</f>
        <v>0</v>
      </c>
      <c r="AU247" s="16">
        <f>IF(($CB247-SUM($T247:AT247))&gt;=$K247*0.7,$K247*0.7,($CB247-SUM($T247:AT247)))</f>
        <v>0</v>
      </c>
      <c r="AV247" s="16">
        <f>IF(($CB247-SUM($T247:AU247))&gt;=$K247*0.7,$K247*0.7,($CB247-SUM($T247:AU247)))</f>
        <v>0</v>
      </c>
      <c r="AW247" s="182">
        <f t="shared" si="27"/>
        <v>52460</v>
      </c>
      <c r="AX247" s="182">
        <f>IF(LinkRpt!B$4=LinkRpt!B$2,VLOOKUP(LinkRpt!$A243,Rpt,LinkRpt!B$2+1),"")</f>
        <v>52460</v>
      </c>
      <c r="AY247" s="182">
        <f>IF(LinkRpt!C$4=LinkRpt!C$2,VLOOKUP(LinkRpt!$A243,Rpt,LinkRpt!C$2+1),"")</f>
        <v>0</v>
      </c>
      <c r="AZ247" s="182">
        <f>IF(LinkRpt!D$4=LinkRpt!D$2,VLOOKUP(LinkRpt!$A243,Rpt,LinkRpt!D$2+1),"")</f>
        <v>0</v>
      </c>
      <c r="BA247" s="182" t="str">
        <f>IF(LinkRpt!E$4=LinkRpt!E$2,VLOOKUP(LinkRpt!$A243,Rpt,LinkRpt!E$2+1),"")</f>
        <v/>
      </c>
      <c r="BB247" s="182">
        <f>IF(LinkRpt!F$4=LinkRpt!F$2,VLOOKUP(LinkRpt!$A243,Rpt,LinkRpt!F$2+1),"")</f>
        <v>0</v>
      </c>
      <c r="BC247" s="182">
        <f>IF(LinkRpt!G$4=LinkRpt!G$2,VLOOKUP(LinkRpt!$A243,Rpt,LinkRpt!G$2+1),"")</f>
        <v>0</v>
      </c>
      <c r="BD247" s="182">
        <f>IF(LinkRpt!H$4=LinkRpt!H$2,VLOOKUP(LinkRpt!$A243,Rpt,LinkRpt!H$2+1),"")</f>
        <v>0</v>
      </c>
      <c r="BE247" s="182" t="str">
        <f>IF(LinkRpt!I$4=LinkRpt!I$2,VLOOKUP(LinkRpt!$A243,Rpt,LinkRpt!I$2+1),"")</f>
        <v/>
      </c>
      <c r="BF247" s="182" t="str">
        <f>IF(LinkRpt!J$4=LinkRpt!J$2,VLOOKUP(LinkRpt!$A243,Rpt,LinkRpt!J$2+1),"")</f>
        <v/>
      </c>
      <c r="BG247" s="182" t="str">
        <f>IF(LinkRpt!K$4=LinkRpt!K$2,VLOOKUP(LinkRpt!$A243,Rpt,LinkRpt!K$2+1),"")</f>
        <v/>
      </c>
      <c r="BH247" s="182" t="str">
        <f>IF(LinkRpt!L$4=LinkRpt!L$2,VLOOKUP(LinkRpt!$A243,Rpt,LinkRpt!L$2+1),"")</f>
        <v/>
      </c>
      <c r="BI247" s="182" t="str">
        <f>IF(LinkRpt!M$4=LinkRpt!M$2,VLOOKUP(LinkRpt!$A243,Rpt,LinkRpt!M$2+1),"")</f>
        <v/>
      </c>
      <c r="BJ247" s="182" t="str">
        <f>IF(LinkRpt!N$4=LinkRpt!N$2,VLOOKUP(LinkRpt!$A243,Rpt,LinkRpt!N$2+1),"")</f>
        <v/>
      </c>
      <c r="BK247" s="182" t="str">
        <f>IF(LinkRpt!O$4=LinkRpt!O$2,VLOOKUP(LinkRpt!$A243,Rpt,LinkRpt!O$2+1),"")</f>
        <v/>
      </c>
      <c r="BL247" s="182" t="str">
        <f>IF(LinkRpt!P$4=LinkRpt!P$2,VLOOKUP(LinkRpt!$A243,Rpt,LinkRpt!P$2+1),"")</f>
        <v/>
      </c>
      <c r="BM247" s="182" t="str">
        <f>IF(LinkRpt!Q$4=LinkRpt!Q$2,VLOOKUP(LinkRpt!$A243,Rpt,LinkRpt!Q$2+1),"")</f>
        <v/>
      </c>
      <c r="BN247" s="182" t="str">
        <f>IF(LinkRpt!R$4=LinkRpt!R$2,VLOOKUP(LinkRpt!$A243,Rpt,LinkRpt!R$2+1),"")</f>
        <v/>
      </c>
      <c r="BO247" s="182" t="str">
        <f>IF(LinkRpt!S$4=LinkRpt!S$2,VLOOKUP(LinkRpt!$A243,Rpt,LinkRpt!S$2+1),"")</f>
        <v/>
      </c>
      <c r="BP247" s="182" t="str">
        <f>IF(LinkRpt!T$4=LinkRpt!T$2,VLOOKUP(LinkRpt!$A243,Rpt,LinkRpt!T$2+1),"")</f>
        <v/>
      </c>
      <c r="BQ247" s="182" t="str">
        <f>IF(LinkRpt!U$4=LinkRpt!U$2,VLOOKUP(LinkRpt!$A243,Rpt,LinkRpt!U$2+1),"")</f>
        <v/>
      </c>
      <c r="BR247" s="182" t="str">
        <f>IF(LinkRpt!V$4=LinkRpt!V$2,VLOOKUP(LinkRpt!$A243,Rpt,LinkRpt!V$2+1),"")</f>
        <v/>
      </c>
      <c r="BS247" s="182" t="str">
        <f>IF(LinkRpt!W$4=LinkRpt!W$2,VLOOKUP(LinkRpt!$A243,Rpt,LinkRpt!W$2+1),"")</f>
        <v/>
      </c>
      <c r="BT247" s="182" t="str">
        <f>IF(LinkRpt!X$4=LinkRpt!X$2,VLOOKUP(LinkRpt!$A243,Rpt,LinkRpt!X$2+1),"")</f>
        <v/>
      </c>
      <c r="BU247" s="182" t="str">
        <f>IF(LinkRpt!Y$4=LinkRpt!Y$2,VLOOKUP(LinkRpt!$A243,Rpt,LinkRpt!Y$2+1),"")</f>
        <v/>
      </c>
      <c r="BV247" s="182" t="str">
        <f>IF(LinkRpt!Z$4=LinkRpt!Z$2,VLOOKUP(LinkRpt!$A243,Rpt,LinkRpt!Z$2+1),"")</f>
        <v/>
      </c>
      <c r="BW247" s="182" t="str">
        <f>IF(LinkRpt!AA$4=LinkRpt!AA$2,VLOOKUP(LinkRpt!$A243,Rpt,LinkRpt!AA$2+1),"")</f>
        <v/>
      </c>
      <c r="BX247" s="182" t="str">
        <f>IF(LinkRpt!AB$4=LinkRpt!AB$2,VLOOKUP(LinkRpt!$A243,Rpt,LinkRpt!AB$2+1),"")</f>
        <v/>
      </c>
      <c r="BY247" s="182" t="str">
        <f>IF(LinkRpt!AC$4=LinkRpt!AC$2,VLOOKUP(LinkRpt!$A243,Rpt,LinkRpt!AC$2+1),"")</f>
        <v/>
      </c>
      <c r="BZ247" s="182" t="str">
        <f>IF(LinkRpt!AD$4=LinkRpt!AD$2,VLOOKUP(LinkRpt!$A243,Rpt,LinkRpt!AD$2+1),"")</f>
        <v/>
      </c>
      <c r="CA247" s="182" t="str">
        <f>IF(LinkRpt!AE$4=LinkRpt!AE$2,VLOOKUP(LinkRpt!$A243,Rpt,LinkRpt!AE$2+1),"")</f>
        <v/>
      </c>
      <c r="CB247" s="182">
        <f t="shared" si="32"/>
        <v>52460</v>
      </c>
      <c r="CC247" s="15">
        <v>1500</v>
      </c>
      <c r="CD247" s="16">
        <v>1500</v>
      </c>
      <c r="CE247" s="15">
        <v>1000</v>
      </c>
      <c r="CF247" s="16">
        <v>1000</v>
      </c>
      <c r="CG247" s="15">
        <v>5000</v>
      </c>
      <c r="CH247" s="16">
        <v>5000</v>
      </c>
      <c r="CI247" s="15">
        <v>8000</v>
      </c>
      <c r="CJ247" s="16">
        <v>0</v>
      </c>
      <c r="CK247" s="15"/>
      <c r="CL247" s="16"/>
      <c r="CM247" s="18">
        <v>4620</v>
      </c>
      <c r="CN247" s="16">
        <v>12620</v>
      </c>
      <c r="CO247" s="18">
        <v>4620</v>
      </c>
      <c r="CP247" s="16">
        <v>0</v>
      </c>
      <c r="CQ247" s="18">
        <v>4620</v>
      </c>
      <c r="CR247" s="16">
        <f>4620+0</f>
        <v>4620</v>
      </c>
      <c r="CS247" s="18">
        <v>4620</v>
      </c>
      <c r="CT247" s="16">
        <v>4620</v>
      </c>
      <c r="CU247" s="18">
        <v>4620</v>
      </c>
      <c r="CV247" s="16">
        <v>4620</v>
      </c>
      <c r="CW247" s="18">
        <v>4620</v>
      </c>
      <c r="CX247" s="16"/>
      <c r="CY247" s="18">
        <v>4620</v>
      </c>
      <c r="CZ247" s="16"/>
      <c r="DA247" s="18">
        <v>4620</v>
      </c>
      <c r="DB247" s="16">
        <v>9240</v>
      </c>
      <c r="DC247" s="18">
        <v>4620</v>
      </c>
      <c r="DD247" s="16">
        <v>9240</v>
      </c>
      <c r="DE247" s="85"/>
      <c r="DF247" s="16"/>
      <c r="DG247" s="85"/>
      <c r="DH247" s="16"/>
      <c r="DI247" s="85"/>
      <c r="DJ247" s="16"/>
      <c r="DK247" s="220"/>
      <c r="DL247" s="16"/>
      <c r="DM247" s="17"/>
      <c r="DN247" s="16"/>
      <c r="DO247" s="17"/>
      <c r="DP247" s="16"/>
      <c r="DQ247" s="17"/>
      <c r="DR247" s="16"/>
      <c r="DS247" s="17"/>
      <c r="DT247" s="16"/>
      <c r="DU247" s="17"/>
      <c r="DV247" s="16"/>
      <c r="DW247" s="17"/>
      <c r="DX247" s="16"/>
      <c r="DY247" s="17"/>
      <c r="DZ247" s="16"/>
      <c r="EA247" s="17"/>
      <c r="EB247" s="16"/>
      <c r="EC247" s="17"/>
      <c r="ED247" s="16"/>
      <c r="EE247" s="17"/>
      <c r="EF247" s="16"/>
      <c r="EG247" s="17"/>
      <c r="EH247" s="16"/>
      <c r="EI247" s="17"/>
      <c r="EJ247" s="16"/>
      <c r="EK247" s="17"/>
      <c r="EL247" s="16"/>
      <c r="EM247" s="17"/>
      <c r="EN247" s="16"/>
      <c r="EO247" s="17"/>
      <c r="EP247" s="16"/>
      <c r="EQ247" s="17"/>
      <c r="ER247" s="16"/>
      <c r="ES247" s="17"/>
      <c r="ET247" s="16"/>
      <c r="EU247" s="15"/>
      <c r="EV247" s="16"/>
      <c r="EW247" s="15"/>
      <c r="EX247" s="16"/>
      <c r="EY247" s="15"/>
      <c r="EZ247" s="16"/>
      <c r="FA247" s="15"/>
      <c r="FB247" s="16"/>
      <c r="FC247" s="15"/>
      <c r="FD247" s="16"/>
      <c r="FE247" s="15"/>
      <c r="FF247" s="16"/>
      <c r="FG247" s="19"/>
      <c r="FH247" s="20"/>
      <c r="FI247" s="20">
        <f t="shared" si="28"/>
        <v>57080</v>
      </c>
      <c r="FJ247" s="20">
        <f t="shared" si="29"/>
        <v>52460</v>
      </c>
      <c r="FK247" s="21">
        <f t="shared" si="30"/>
        <v>4620</v>
      </c>
      <c r="FL247" s="1" t="str">
        <f t="shared" si="33"/>
        <v/>
      </c>
    </row>
    <row r="248" spans="1:168" ht="25.5" customHeight="1">
      <c r="A248" s="239">
        <v>2200240</v>
      </c>
      <c r="B248" s="35" t="s">
        <v>976</v>
      </c>
      <c r="C248" s="239" t="s">
        <v>977</v>
      </c>
      <c r="D248" s="9" t="s">
        <v>1414</v>
      </c>
      <c r="E248" s="9" t="s">
        <v>1411</v>
      </c>
      <c r="F248" s="83" t="s">
        <v>978</v>
      </c>
      <c r="G248" s="142"/>
      <c r="H248" s="84"/>
      <c r="I248" s="318"/>
      <c r="J248" s="84"/>
      <c r="K248" s="62">
        <v>6600</v>
      </c>
      <c r="L248" s="84" t="s">
        <v>1564</v>
      </c>
      <c r="M248" s="246">
        <f t="shared" si="26"/>
        <v>57080</v>
      </c>
      <c r="N248" s="14">
        <f t="shared" si="31"/>
        <v>23100</v>
      </c>
      <c r="O248" s="15">
        <v>1500</v>
      </c>
      <c r="P248" s="15">
        <v>1000</v>
      </c>
      <c r="Q248" s="15">
        <v>5000</v>
      </c>
      <c r="R248" s="15">
        <v>8000</v>
      </c>
      <c r="S248" s="182"/>
      <c r="T248" s="16">
        <v>1500</v>
      </c>
      <c r="U248" s="16">
        <v>1000</v>
      </c>
      <c r="V248" s="16">
        <v>5000</v>
      </c>
      <c r="W248" s="16">
        <v>0</v>
      </c>
      <c r="X248" s="182"/>
      <c r="Y248" s="16">
        <f>IF(($CB248-SUM($T248:X248))&gt;=$K248*0.7,$K248*0.7,($CB248-SUM($T248:X248)))</f>
        <v>4620</v>
      </c>
      <c r="Z248" s="16">
        <f>IF(($CB248-SUM($T248:Y248))&gt;=$K248*0.7,$K248*0.7,($CB248-SUM($T248:Y248)))</f>
        <v>4620</v>
      </c>
      <c r="AA248" s="16">
        <f>IF(($CB248-SUM($T248:Z248))&gt;=$K248*0.7,$K248*0.7,($CB248-SUM($T248:Z248)))</f>
        <v>4620</v>
      </c>
      <c r="AB248" s="16">
        <f>IF(($CB248-SUM($T248:AA248))&gt;=$K248*0.7,$K248*0.7,($CB248-SUM($T248:AA248)))</f>
        <v>4620</v>
      </c>
      <c r="AC248" s="16">
        <f>IF(($CB248-SUM($T248:AB248))&gt;=$K248*0.7,$K248*0.7,($CB248-SUM($T248:AB248)))</f>
        <v>4620</v>
      </c>
      <c r="AD248" s="16">
        <f>IF(($CB248-SUM($T248:AC248))&gt;=$K248*0.7,$K248*0.7,($CB248-SUM($T248:AC248)))</f>
        <v>3380</v>
      </c>
      <c r="AE248" s="16">
        <f>IF(($CB248-SUM($T248:AD248))&gt;=$K248*0.7,$K248*0.7,($CB248-SUM($T248:AD248)))</f>
        <v>0</v>
      </c>
      <c r="AF248" s="16">
        <f>IF(($CB248-SUM($T248:AE248))&gt;=$K248*0.7,$K248*0.7,($CB248-SUM($T248:AE248)))</f>
        <v>0</v>
      </c>
      <c r="AG248" s="16">
        <f>IF(($CB248-SUM($T248:AF248))&gt;=$K248*0.7,$K248*0.7,($CB248-SUM($T248:AF248)))</f>
        <v>0</v>
      </c>
      <c r="AH248" s="16">
        <f>IF(($CB248-SUM($T248:AG248))&gt;=$K248*0.7,$K248*0.7,($CB248-SUM($T248:AG248)))</f>
        <v>0</v>
      </c>
      <c r="AI248" s="16">
        <f>IF(($CB248-SUM($T248:AH248))&gt;=$K248*0.7,$K248*0.7,($CB248-SUM($T248:AH248)))</f>
        <v>0</v>
      </c>
      <c r="AJ248" s="16">
        <f>IF(($CB248-SUM($T248:AI248))&gt;=$K248*0.7,$K248*0.7,($CB248-SUM($T248:AI248)))</f>
        <v>0</v>
      </c>
      <c r="AK248" s="16">
        <f>IF(($CB248-SUM($T248:AJ248))&gt;=$K248*0.7,$K248*0.7,($CB248-SUM($T248:AJ248)))</f>
        <v>0</v>
      </c>
      <c r="AL248" s="16">
        <f>IF(($CB248-SUM($T248:AK248))&gt;=$K248*0.7,$K248*0.7,($CB248-SUM($T248:AK248)))</f>
        <v>0</v>
      </c>
      <c r="AM248" s="16">
        <f>IF(($CB248-SUM($T248:AL248))&gt;=$K248*0.7,$K248*0.7,($CB248-SUM($T248:AL248)))</f>
        <v>0</v>
      </c>
      <c r="AN248" s="16">
        <f>IF(($CB248-SUM($T248:AM248))&gt;=$K248*0.7,$K248*0.7,($CB248-SUM($T248:AM248)))</f>
        <v>0</v>
      </c>
      <c r="AO248" s="16">
        <f>IF(($CB248-SUM($T248:AN248))&gt;=$K248*0.7,$K248*0.7,($CB248-SUM($T248:AN248)))</f>
        <v>0</v>
      </c>
      <c r="AP248" s="16">
        <f>IF(($CB248-SUM($T248:AO248))&gt;=$K248*0.7,$K248*0.7,($CB248-SUM($T248:AO248)))</f>
        <v>0</v>
      </c>
      <c r="AQ248" s="16">
        <f>IF(($CB248-SUM($T248:AP248))&gt;=$K248*0.7,$K248*0.7,($CB248-SUM($T248:AP248)))</f>
        <v>0</v>
      </c>
      <c r="AR248" s="16">
        <f>IF(($CB248-SUM($T248:AQ248))&gt;=$K248*0.7,$K248*0.7,($CB248-SUM($T248:AQ248)))</f>
        <v>0</v>
      </c>
      <c r="AS248" s="16">
        <f>IF(($CB248-SUM($T248:AR248))&gt;=$K248*0.7,$K248*0.7,($CB248-SUM($T248:AR248)))</f>
        <v>0</v>
      </c>
      <c r="AT248" s="16">
        <f>IF(($CB248-SUM($T248:AS248))&gt;=$K248*0.7,$K248*0.7,($CB248-SUM($T248:AS248)))</f>
        <v>0</v>
      </c>
      <c r="AU248" s="16">
        <f>IF(($CB248-SUM($T248:AT248))&gt;=$K248*0.7,$K248*0.7,($CB248-SUM($T248:AT248)))</f>
        <v>0</v>
      </c>
      <c r="AV248" s="16">
        <f>IF(($CB248-SUM($T248:AU248))&gt;=$K248*0.7,$K248*0.7,($CB248-SUM($T248:AU248)))</f>
        <v>0</v>
      </c>
      <c r="AW248" s="182">
        <f t="shared" si="27"/>
        <v>33980</v>
      </c>
      <c r="AX248" s="182">
        <f>IF(LinkRpt!B$4=LinkRpt!B$2,VLOOKUP(LinkRpt!$A244,Rpt,LinkRpt!B$2+1),"")</f>
        <v>33980</v>
      </c>
      <c r="AY248" s="182">
        <f>IF(LinkRpt!C$4=LinkRpt!C$2,VLOOKUP(LinkRpt!$A244,Rpt,LinkRpt!C$2+1),"")</f>
        <v>0</v>
      </c>
      <c r="AZ248" s="182">
        <f>IF(LinkRpt!D$4=LinkRpt!D$2,VLOOKUP(LinkRpt!$A244,Rpt,LinkRpt!D$2+1),"")</f>
        <v>0</v>
      </c>
      <c r="BA248" s="182" t="str">
        <f>IF(LinkRpt!E$4=LinkRpt!E$2,VLOOKUP(LinkRpt!$A244,Rpt,LinkRpt!E$2+1),"")</f>
        <v/>
      </c>
      <c r="BB248" s="182">
        <f>IF(LinkRpt!F$4=LinkRpt!F$2,VLOOKUP(LinkRpt!$A244,Rpt,LinkRpt!F$2+1),"")</f>
        <v>0</v>
      </c>
      <c r="BC248" s="182">
        <f>IF(LinkRpt!G$4=LinkRpt!G$2,VLOOKUP(LinkRpt!$A244,Rpt,LinkRpt!G$2+1),"")</f>
        <v>0</v>
      </c>
      <c r="BD248" s="182">
        <f>IF(LinkRpt!H$4=LinkRpt!H$2,VLOOKUP(LinkRpt!$A244,Rpt,LinkRpt!H$2+1),"")</f>
        <v>0</v>
      </c>
      <c r="BE248" s="182" t="str">
        <f>IF(LinkRpt!I$4=LinkRpt!I$2,VLOOKUP(LinkRpt!$A244,Rpt,LinkRpt!I$2+1),"")</f>
        <v/>
      </c>
      <c r="BF248" s="182" t="str">
        <f>IF(LinkRpt!J$4=LinkRpt!J$2,VLOOKUP(LinkRpt!$A244,Rpt,LinkRpt!J$2+1),"")</f>
        <v/>
      </c>
      <c r="BG248" s="182" t="str">
        <f>IF(LinkRpt!K$4=LinkRpt!K$2,VLOOKUP(LinkRpt!$A244,Rpt,LinkRpt!K$2+1),"")</f>
        <v/>
      </c>
      <c r="BH248" s="182" t="str">
        <f>IF(LinkRpt!L$4=LinkRpt!L$2,VLOOKUP(LinkRpt!$A244,Rpt,LinkRpt!L$2+1),"")</f>
        <v/>
      </c>
      <c r="BI248" s="182" t="str">
        <f>IF(LinkRpt!M$4=LinkRpt!M$2,VLOOKUP(LinkRpt!$A244,Rpt,LinkRpt!M$2+1),"")</f>
        <v/>
      </c>
      <c r="BJ248" s="182" t="str">
        <f>IF(LinkRpt!N$4=LinkRpt!N$2,VLOOKUP(LinkRpt!$A244,Rpt,LinkRpt!N$2+1),"")</f>
        <v/>
      </c>
      <c r="BK248" s="182" t="str">
        <f>IF(LinkRpt!O$4=LinkRpt!O$2,VLOOKUP(LinkRpt!$A244,Rpt,LinkRpt!O$2+1),"")</f>
        <v/>
      </c>
      <c r="BL248" s="182" t="str">
        <f>IF(LinkRpt!P$4=LinkRpt!P$2,VLOOKUP(LinkRpt!$A244,Rpt,LinkRpt!P$2+1),"")</f>
        <v/>
      </c>
      <c r="BM248" s="182" t="str">
        <f>IF(LinkRpt!Q$4=LinkRpt!Q$2,VLOOKUP(LinkRpt!$A244,Rpt,LinkRpt!Q$2+1),"")</f>
        <v/>
      </c>
      <c r="BN248" s="182" t="str">
        <f>IF(LinkRpt!R$4=LinkRpt!R$2,VLOOKUP(LinkRpt!$A244,Rpt,LinkRpt!R$2+1),"")</f>
        <v/>
      </c>
      <c r="BO248" s="182" t="str">
        <f>IF(LinkRpt!S$4=LinkRpt!S$2,VLOOKUP(LinkRpt!$A244,Rpt,LinkRpt!S$2+1),"")</f>
        <v/>
      </c>
      <c r="BP248" s="182" t="str">
        <f>IF(LinkRpt!T$4=LinkRpt!T$2,VLOOKUP(LinkRpt!$A244,Rpt,LinkRpt!T$2+1),"")</f>
        <v/>
      </c>
      <c r="BQ248" s="182" t="str">
        <f>IF(LinkRpt!U$4=LinkRpt!U$2,VLOOKUP(LinkRpt!$A244,Rpt,LinkRpt!U$2+1),"")</f>
        <v/>
      </c>
      <c r="BR248" s="182" t="str">
        <f>IF(LinkRpt!V$4=LinkRpt!V$2,VLOOKUP(LinkRpt!$A244,Rpt,LinkRpt!V$2+1),"")</f>
        <v/>
      </c>
      <c r="BS248" s="182" t="str">
        <f>IF(LinkRpt!W$4=LinkRpt!W$2,VLOOKUP(LinkRpt!$A244,Rpt,LinkRpt!W$2+1),"")</f>
        <v/>
      </c>
      <c r="BT248" s="182" t="str">
        <f>IF(LinkRpt!X$4=LinkRpt!X$2,VLOOKUP(LinkRpt!$A244,Rpt,LinkRpt!X$2+1),"")</f>
        <v/>
      </c>
      <c r="BU248" s="182" t="str">
        <f>IF(LinkRpt!Y$4=LinkRpt!Y$2,VLOOKUP(LinkRpt!$A244,Rpt,LinkRpt!Y$2+1),"")</f>
        <v/>
      </c>
      <c r="BV248" s="182" t="str">
        <f>IF(LinkRpt!Z$4=LinkRpt!Z$2,VLOOKUP(LinkRpt!$A244,Rpt,LinkRpt!Z$2+1),"")</f>
        <v/>
      </c>
      <c r="BW248" s="182" t="str">
        <f>IF(LinkRpt!AA$4=LinkRpt!AA$2,VLOOKUP(LinkRpt!$A244,Rpt,LinkRpt!AA$2+1),"")</f>
        <v/>
      </c>
      <c r="BX248" s="182" t="str">
        <f>IF(LinkRpt!AB$4=LinkRpt!AB$2,VLOOKUP(LinkRpt!$A244,Rpt,LinkRpt!AB$2+1),"")</f>
        <v/>
      </c>
      <c r="BY248" s="182" t="str">
        <f>IF(LinkRpt!AC$4=LinkRpt!AC$2,VLOOKUP(LinkRpt!$A244,Rpt,LinkRpt!AC$2+1),"")</f>
        <v/>
      </c>
      <c r="BZ248" s="182" t="str">
        <f>IF(LinkRpt!AD$4=LinkRpt!AD$2,VLOOKUP(LinkRpt!$A244,Rpt,LinkRpt!AD$2+1),"")</f>
        <v/>
      </c>
      <c r="CA248" s="182" t="str">
        <f>IF(LinkRpt!AE$4=LinkRpt!AE$2,VLOOKUP(LinkRpt!$A244,Rpt,LinkRpt!AE$2+1),"")</f>
        <v/>
      </c>
      <c r="CB248" s="182">
        <f t="shared" si="32"/>
        <v>33980</v>
      </c>
      <c r="CC248" s="15">
        <v>1500</v>
      </c>
      <c r="CD248" s="16">
        <v>1500</v>
      </c>
      <c r="CE248" s="15">
        <v>1000</v>
      </c>
      <c r="CF248" s="16">
        <v>1000</v>
      </c>
      <c r="CG248" s="15">
        <v>5000</v>
      </c>
      <c r="CH248" s="16">
        <v>5000</v>
      </c>
      <c r="CI248" s="15">
        <v>8000</v>
      </c>
      <c r="CJ248" s="16">
        <v>0</v>
      </c>
      <c r="CK248" s="15"/>
      <c r="CL248" s="16"/>
      <c r="CM248" s="18">
        <v>4620</v>
      </c>
      <c r="CN248" s="16">
        <v>0</v>
      </c>
      <c r="CO248" s="18">
        <v>4620</v>
      </c>
      <c r="CP248" s="16">
        <v>4620</v>
      </c>
      <c r="CQ248" s="18">
        <v>4620</v>
      </c>
      <c r="CR248" s="16">
        <v>17240</v>
      </c>
      <c r="CS248" s="18">
        <v>4620</v>
      </c>
      <c r="CT248" s="16">
        <v>4620</v>
      </c>
      <c r="CU248" s="18">
        <v>4620</v>
      </c>
      <c r="CV248" s="16"/>
      <c r="CW248" s="18">
        <v>4620</v>
      </c>
      <c r="CX248" s="16"/>
      <c r="CY248" s="18">
        <v>4620</v>
      </c>
      <c r="CZ248" s="16"/>
      <c r="DA248" s="18">
        <v>4620</v>
      </c>
      <c r="DB248" s="16"/>
      <c r="DC248" s="18">
        <v>4620</v>
      </c>
      <c r="DD248" s="16"/>
      <c r="DE248" s="85"/>
      <c r="DF248" s="16"/>
      <c r="DG248" s="85"/>
      <c r="DH248" s="16"/>
      <c r="DI248" s="85"/>
      <c r="DJ248" s="16"/>
      <c r="DK248" s="220"/>
      <c r="DL248" s="16"/>
      <c r="DM248" s="17"/>
      <c r="DN248" s="16"/>
      <c r="DO248" s="17"/>
      <c r="DP248" s="16"/>
      <c r="DQ248" s="17"/>
      <c r="DR248" s="16"/>
      <c r="DS248" s="17"/>
      <c r="DT248" s="16"/>
      <c r="DU248" s="17"/>
      <c r="DV248" s="16"/>
      <c r="DW248" s="17"/>
      <c r="DX248" s="16"/>
      <c r="DY248" s="17"/>
      <c r="DZ248" s="16"/>
      <c r="EA248" s="17"/>
      <c r="EB248" s="16"/>
      <c r="EC248" s="17"/>
      <c r="ED248" s="16"/>
      <c r="EE248" s="17"/>
      <c r="EF248" s="16"/>
      <c r="EG248" s="17"/>
      <c r="EH248" s="16"/>
      <c r="EI248" s="17"/>
      <c r="EJ248" s="16"/>
      <c r="EK248" s="17"/>
      <c r="EL248" s="16"/>
      <c r="EM248" s="17"/>
      <c r="EN248" s="16"/>
      <c r="EO248" s="17"/>
      <c r="EP248" s="16"/>
      <c r="EQ248" s="17"/>
      <c r="ER248" s="16"/>
      <c r="ES248" s="17"/>
      <c r="ET248" s="16"/>
      <c r="EU248" s="15"/>
      <c r="EV248" s="16"/>
      <c r="EW248" s="15"/>
      <c r="EX248" s="16"/>
      <c r="EY248" s="15"/>
      <c r="EZ248" s="16"/>
      <c r="FA248" s="15"/>
      <c r="FB248" s="16"/>
      <c r="FC248" s="15"/>
      <c r="FD248" s="16"/>
      <c r="FE248" s="15"/>
      <c r="FF248" s="16"/>
      <c r="FG248" s="19"/>
      <c r="FH248" s="20"/>
      <c r="FI248" s="20">
        <f t="shared" si="28"/>
        <v>57080</v>
      </c>
      <c r="FJ248" s="20">
        <f t="shared" si="29"/>
        <v>33980</v>
      </c>
      <c r="FK248" s="21">
        <f t="shared" si="30"/>
        <v>23100</v>
      </c>
      <c r="FL248" s="1" t="str">
        <f t="shared" si="33"/>
        <v/>
      </c>
    </row>
    <row r="249" spans="1:168" ht="25.5" customHeight="1">
      <c r="A249" s="239">
        <v>2200241</v>
      </c>
      <c r="B249" s="35" t="s">
        <v>979</v>
      </c>
      <c r="C249" s="239" t="s">
        <v>980</v>
      </c>
      <c r="D249" s="9" t="s">
        <v>1414</v>
      </c>
      <c r="E249" s="9" t="s">
        <v>1411</v>
      </c>
      <c r="F249" s="83" t="s">
        <v>978</v>
      </c>
      <c r="G249" s="150"/>
      <c r="H249" s="84" t="s">
        <v>1419</v>
      </c>
      <c r="I249" s="318"/>
      <c r="J249" s="84"/>
      <c r="K249" s="62">
        <v>4600</v>
      </c>
      <c r="L249" s="84" t="s">
        <v>1564</v>
      </c>
      <c r="M249" s="246">
        <f t="shared" si="26"/>
        <v>44480</v>
      </c>
      <c r="N249" s="14">
        <f t="shared" si="31"/>
        <v>9920</v>
      </c>
      <c r="O249" s="15">
        <v>1500</v>
      </c>
      <c r="P249" s="15">
        <v>1000</v>
      </c>
      <c r="Q249" s="15">
        <v>5000</v>
      </c>
      <c r="R249" s="15">
        <v>8000</v>
      </c>
      <c r="S249" s="182"/>
      <c r="T249" s="16">
        <v>1500</v>
      </c>
      <c r="U249" s="16">
        <v>1000</v>
      </c>
      <c r="V249" s="16">
        <v>5000</v>
      </c>
      <c r="W249" s="16">
        <v>0</v>
      </c>
      <c r="X249" s="182"/>
      <c r="Y249" s="16">
        <f>IF(($CB249-SUM($T249:X249))&gt;=$K249*0.7,$K249*0.7,($CB249-SUM($T249:X249)))</f>
        <v>3220</v>
      </c>
      <c r="Z249" s="16">
        <f>IF(($CB249-SUM($T249:Y249))&gt;=$K249*0.7,$K249*0.7,($CB249-SUM($T249:Y249)))</f>
        <v>3220</v>
      </c>
      <c r="AA249" s="16">
        <f>IF(($CB249-SUM($T249:Z249))&gt;=$K249*0.7,$K249*0.7,($CB249-SUM($T249:Z249)))</f>
        <v>3220</v>
      </c>
      <c r="AB249" s="16">
        <f>IF(($CB249-SUM($T249:AA249))&gt;=$K249*0.7,$K249*0.7,($CB249-SUM($T249:AA249)))</f>
        <v>3220</v>
      </c>
      <c r="AC249" s="16">
        <f>IF(($CB249-SUM($T249:AB249))&gt;=$K249*0.7,$K249*0.7,($CB249-SUM($T249:AB249)))</f>
        <v>3220</v>
      </c>
      <c r="AD249" s="16">
        <f>IF(($CB249-SUM($T249:AC249))&gt;=$K249*0.7,$K249*0.7,($CB249-SUM($T249:AC249)))</f>
        <v>3220</v>
      </c>
      <c r="AE249" s="16">
        <f>IF(($CB249-SUM($T249:AD249))&gt;=$K249*0.7,$K249*0.7,($CB249-SUM($T249:AD249)))</f>
        <v>3220</v>
      </c>
      <c r="AF249" s="16">
        <f>IF(($CB249-SUM($T249:AE249))&gt;=$K249*0.7,$K249*0.7,($CB249-SUM($T249:AE249)))</f>
        <v>3220</v>
      </c>
      <c r="AG249" s="16">
        <f>IF(($CB249-SUM($T249:AF249))&gt;=$K249*0.7,$K249*0.7,($CB249-SUM($T249:AF249)))</f>
        <v>1300</v>
      </c>
      <c r="AH249" s="16">
        <f>IF(($CB249-SUM($T249:AG249))&gt;=$K249*0.7,$K249*0.7,($CB249-SUM($T249:AG249)))</f>
        <v>0</v>
      </c>
      <c r="AI249" s="16">
        <f>IF(($CB249-SUM($T249:AH249))&gt;=$K249*0.7,$K249*0.7,($CB249-SUM($T249:AH249)))</f>
        <v>0</v>
      </c>
      <c r="AJ249" s="16">
        <f>IF(($CB249-SUM($T249:AI249))&gt;=$K249*0.7,$K249*0.7,($CB249-SUM($T249:AI249)))</f>
        <v>0</v>
      </c>
      <c r="AK249" s="16">
        <f>IF(($CB249-SUM($T249:AJ249))&gt;=$K249*0.7,$K249*0.7,($CB249-SUM($T249:AJ249)))</f>
        <v>0</v>
      </c>
      <c r="AL249" s="16">
        <f>IF(($CB249-SUM($T249:AK249))&gt;=$K249*0.7,$K249*0.7,($CB249-SUM($T249:AK249)))</f>
        <v>0</v>
      </c>
      <c r="AM249" s="16">
        <f>IF(($CB249-SUM($T249:AL249))&gt;=$K249*0.7,$K249*0.7,($CB249-SUM($T249:AL249)))</f>
        <v>0</v>
      </c>
      <c r="AN249" s="16">
        <f>IF(($CB249-SUM($T249:AM249))&gt;=$K249*0.7,$K249*0.7,($CB249-SUM($T249:AM249)))</f>
        <v>0</v>
      </c>
      <c r="AO249" s="16">
        <f>IF(($CB249-SUM($T249:AN249))&gt;=$K249*0.7,$K249*0.7,($CB249-SUM($T249:AN249)))</f>
        <v>0</v>
      </c>
      <c r="AP249" s="16">
        <f>IF(($CB249-SUM($T249:AO249))&gt;=$K249*0.7,$K249*0.7,($CB249-SUM($T249:AO249)))</f>
        <v>0</v>
      </c>
      <c r="AQ249" s="16">
        <f>IF(($CB249-SUM($T249:AP249))&gt;=$K249*0.7,$K249*0.7,($CB249-SUM($T249:AP249)))</f>
        <v>0</v>
      </c>
      <c r="AR249" s="16">
        <f>IF(($CB249-SUM($T249:AQ249))&gt;=$K249*0.7,$K249*0.7,($CB249-SUM($T249:AQ249)))</f>
        <v>0</v>
      </c>
      <c r="AS249" s="16">
        <f>IF(($CB249-SUM($T249:AR249))&gt;=$K249*0.7,$K249*0.7,($CB249-SUM($T249:AR249)))</f>
        <v>0</v>
      </c>
      <c r="AT249" s="16">
        <f>IF(($CB249-SUM($T249:AS249))&gt;=$K249*0.7,$K249*0.7,($CB249-SUM($T249:AS249)))</f>
        <v>0</v>
      </c>
      <c r="AU249" s="16">
        <f>IF(($CB249-SUM($T249:AT249))&gt;=$K249*0.7,$K249*0.7,($CB249-SUM($T249:AT249)))</f>
        <v>0</v>
      </c>
      <c r="AV249" s="16">
        <f>IF(($CB249-SUM($T249:AU249))&gt;=$K249*0.7,$K249*0.7,($CB249-SUM($T249:AU249)))</f>
        <v>0</v>
      </c>
      <c r="AW249" s="182">
        <f t="shared" si="27"/>
        <v>34560</v>
      </c>
      <c r="AX249" s="182">
        <f>IF(LinkRpt!B$4=LinkRpt!B$2,VLOOKUP(LinkRpt!$A245,Rpt,LinkRpt!B$2+1),"")</f>
        <v>34560</v>
      </c>
      <c r="AY249" s="182">
        <f>IF(LinkRpt!C$4=LinkRpt!C$2,VLOOKUP(LinkRpt!$A245,Rpt,LinkRpt!C$2+1),"")</f>
        <v>0</v>
      </c>
      <c r="AZ249" s="182">
        <f>IF(LinkRpt!D$4=LinkRpt!D$2,VLOOKUP(LinkRpt!$A245,Rpt,LinkRpt!D$2+1),"")</f>
        <v>0</v>
      </c>
      <c r="BA249" s="182" t="str">
        <f>IF(LinkRpt!E$4=LinkRpt!E$2,VLOOKUP(LinkRpt!$A245,Rpt,LinkRpt!E$2+1),"")</f>
        <v/>
      </c>
      <c r="BB249" s="182">
        <f>IF(LinkRpt!F$4=LinkRpt!F$2,VLOOKUP(LinkRpt!$A245,Rpt,LinkRpt!F$2+1),"")</f>
        <v>0</v>
      </c>
      <c r="BC249" s="182">
        <f>IF(LinkRpt!G$4=LinkRpt!G$2,VLOOKUP(LinkRpt!$A245,Rpt,LinkRpt!G$2+1),"")</f>
        <v>0</v>
      </c>
      <c r="BD249" s="182">
        <f>IF(LinkRpt!H$4=LinkRpt!H$2,VLOOKUP(LinkRpt!$A245,Rpt,LinkRpt!H$2+1),"")</f>
        <v>0</v>
      </c>
      <c r="BE249" s="182" t="str">
        <f>IF(LinkRpt!I$4=LinkRpt!I$2,VLOOKUP(LinkRpt!$A245,Rpt,LinkRpt!I$2+1),"")</f>
        <v/>
      </c>
      <c r="BF249" s="182" t="str">
        <f>IF(LinkRpt!J$4=LinkRpt!J$2,VLOOKUP(LinkRpt!$A245,Rpt,LinkRpt!J$2+1),"")</f>
        <v/>
      </c>
      <c r="BG249" s="182" t="str">
        <f>IF(LinkRpt!K$4=LinkRpt!K$2,VLOOKUP(LinkRpt!$A245,Rpt,LinkRpt!K$2+1),"")</f>
        <v/>
      </c>
      <c r="BH249" s="182" t="str">
        <f>IF(LinkRpt!L$4=LinkRpt!L$2,VLOOKUP(LinkRpt!$A245,Rpt,LinkRpt!L$2+1),"")</f>
        <v/>
      </c>
      <c r="BI249" s="182" t="str">
        <f>IF(LinkRpt!M$4=LinkRpt!M$2,VLOOKUP(LinkRpt!$A245,Rpt,LinkRpt!M$2+1),"")</f>
        <v/>
      </c>
      <c r="BJ249" s="182" t="str">
        <f>IF(LinkRpt!N$4=LinkRpt!N$2,VLOOKUP(LinkRpt!$A245,Rpt,LinkRpt!N$2+1),"")</f>
        <v/>
      </c>
      <c r="BK249" s="182" t="str">
        <f>IF(LinkRpt!O$4=LinkRpt!O$2,VLOOKUP(LinkRpt!$A245,Rpt,LinkRpt!O$2+1),"")</f>
        <v/>
      </c>
      <c r="BL249" s="182" t="str">
        <f>IF(LinkRpt!P$4=LinkRpt!P$2,VLOOKUP(LinkRpt!$A245,Rpt,LinkRpt!P$2+1),"")</f>
        <v/>
      </c>
      <c r="BM249" s="182" t="str">
        <f>IF(LinkRpt!Q$4=LinkRpt!Q$2,VLOOKUP(LinkRpt!$A245,Rpt,LinkRpt!Q$2+1),"")</f>
        <v/>
      </c>
      <c r="BN249" s="182" t="str">
        <f>IF(LinkRpt!R$4=LinkRpt!R$2,VLOOKUP(LinkRpt!$A245,Rpt,LinkRpt!R$2+1),"")</f>
        <v/>
      </c>
      <c r="BO249" s="182" t="str">
        <f>IF(LinkRpt!S$4=LinkRpt!S$2,VLOOKUP(LinkRpt!$A245,Rpt,LinkRpt!S$2+1),"")</f>
        <v/>
      </c>
      <c r="BP249" s="182" t="str">
        <f>IF(LinkRpt!T$4=LinkRpt!T$2,VLOOKUP(LinkRpt!$A245,Rpt,LinkRpt!T$2+1),"")</f>
        <v/>
      </c>
      <c r="BQ249" s="182" t="str">
        <f>IF(LinkRpt!U$4=LinkRpt!U$2,VLOOKUP(LinkRpt!$A245,Rpt,LinkRpt!U$2+1),"")</f>
        <v/>
      </c>
      <c r="BR249" s="182" t="str">
        <f>IF(LinkRpt!V$4=LinkRpt!V$2,VLOOKUP(LinkRpt!$A245,Rpt,LinkRpt!V$2+1),"")</f>
        <v/>
      </c>
      <c r="BS249" s="182" t="str">
        <f>IF(LinkRpt!W$4=LinkRpt!W$2,VLOOKUP(LinkRpt!$A245,Rpt,LinkRpt!W$2+1),"")</f>
        <v/>
      </c>
      <c r="BT249" s="182" t="str">
        <f>IF(LinkRpt!X$4=LinkRpt!X$2,VLOOKUP(LinkRpt!$A245,Rpt,LinkRpt!X$2+1),"")</f>
        <v/>
      </c>
      <c r="BU249" s="182" t="str">
        <f>IF(LinkRpt!Y$4=LinkRpt!Y$2,VLOOKUP(LinkRpt!$A245,Rpt,LinkRpt!Y$2+1),"")</f>
        <v/>
      </c>
      <c r="BV249" s="182" t="str">
        <f>IF(LinkRpt!Z$4=LinkRpt!Z$2,VLOOKUP(LinkRpt!$A245,Rpt,LinkRpt!Z$2+1),"")</f>
        <v/>
      </c>
      <c r="BW249" s="182" t="str">
        <f>IF(LinkRpt!AA$4=LinkRpt!AA$2,VLOOKUP(LinkRpt!$A245,Rpt,LinkRpt!AA$2+1),"")</f>
        <v/>
      </c>
      <c r="BX249" s="182" t="str">
        <f>IF(LinkRpt!AB$4=LinkRpt!AB$2,VLOOKUP(LinkRpt!$A245,Rpt,LinkRpt!AB$2+1),"")</f>
        <v/>
      </c>
      <c r="BY249" s="182" t="str">
        <f>IF(LinkRpt!AC$4=LinkRpt!AC$2,VLOOKUP(LinkRpt!$A245,Rpt,LinkRpt!AC$2+1),"")</f>
        <v/>
      </c>
      <c r="BZ249" s="182" t="str">
        <f>IF(LinkRpt!AD$4=LinkRpt!AD$2,VLOOKUP(LinkRpt!$A245,Rpt,LinkRpt!AD$2+1),"")</f>
        <v/>
      </c>
      <c r="CA249" s="182" t="str">
        <f>IF(LinkRpt!AE$4=LinkRpt!AE$2,VLOOKUP(LinkRpt!$A245,Rpt,LinkRpt!AE$2+1),"")</f>
        <v/>
      </c>
      <c r="CB249" s="182">
        <f t="shared" si="32"/>
        <v>34560</v>
      </c>
      <c r="CC249" s="15">
        <v>1500</v>
      </c>
      <c r="CD249" s="16">
        <v>1500</v>
      </c>
      <c r="CE249" s="15">
        <v>1000</v>
      </c>
      <c r="CF249" s="16">
        <v>1000</v>
      </c>
      <c r="CG249" s="15">
        <v>5000</v>
      </c>
      <c r="CH249" s="16">
        <v>5000</v>
      </c>
      <c r="CI249" s="15">
        <v>8000</v>
      </c>
      <c r="CJ249" s="16">
        <v>0</v>
      </c>
      <c r="CK249" s="15"/>
      <c r="CL249" s="16"/>
      <c r="CM249" s="18">
        <v>3220</v>
      </c>
      <c r="CN249" s="16">
        <v>11220</v>
      </c>
      <c r="CO249" s="18">
        <v>3220</v>
      </c>
      <c r="CP249" s="16">
        <v>3220</v>
      </c>
      <c r="CQ249" s="18">
        <v>3220</v>
      </c>
      <c r="CR249" s="16">
        <f>2940+20</f>
        <v>2960</v>
      </c>
      <c r="CS249" s="18">
        <v>3220</v>
      </c>
      <c r="CT249" s="16">
        <v>3220</v>
      </c>
      <c r="CU249" s="18">
        <v>3220</v>
      </c>
      <c r="CV249" s="16">
        <v>3220</v>
      </c>
      <c r="CW249" s="18">
        <v>3220</v>
      </c>
      <c r="CX249" s="16"/>
      <c r="CY249" s="18">
        <v>3220</v>
      </c>
      <c r="CZ249" s="16"/>
      <c r="DA249" s="18">
        <v>3220</v>
      </c>
      <c r="DB249" s="16"/>
      <c r="DC249" s="18">
        <v>3220</v>
      </c>
      <c r="DD249" s="16">
        <v>3220</v>
      </c>
      <c r="DE249" s="85"/>
      <c r="DF249" s="16"/>
      <c r="DG249" s="85"/>
      <c r="DH249" s="16"/>
      <c r="DI249" s="85"/>
      <c r="DJ249" s="16"/>
      <c r="DK249" s="220"/>
      <c r="DL249" s="16"/>
      <c r="DM249" s="17"/>
      <c r="DN249" s="16"/>
      <c r="DO249" s="17"/>
      <c r="DP249" s="16"/>
      <c r="DQ249" s="17"/>
      <c r="DR249" s="16"/>
      <c r="DS249" s="17"/>
      <c r="DT249" s="16"/>
      <c r="DU249" s="17"/>
      <c r="DV249" s="16"/>
      <c r="DW249" s="17"/>
      <c r="DX249" s="16"/>
      <c r="DY249" s="17"/>
      <c r="DZ249" s="16"/>
      <c r="EA249" s="17"/>
      <c r="EB249" s="16"/>
      <c r="EC249" s="17"/>
      <c r="ED249" s="16"/>
      <c r="EE249" s="17"/>
      <c r="EF249" s="16"/>
      <c r="EG249" s="17"/>
      <c r="EH249" s="16"/>
      <c r="EI249" s="17"/>
      <c r="EJ249" s="16"/>
      <c r="EK249" s="17"/>
      <c r="EL249" s="16"/>
      <c r="EM249" s="17"/>
      <c r="EN249" s="16"/>
      <c r="EO249" s="17"/>
      <c r="EP249" s="16"/>
      <c r="EQ249" s="17"/>
      <c r="ER249" s="16"/>
      <c r="ES249" s="17"/>
      <c r="ET249" s="16"/>
      <c r="EU249" s="15"/>
      <c r="EV249" s="16"/>
      <c r="EW249" s="15"/>
      <c r="EX249" s="16"/>
      <c r="EY249" s="15"/>
      <c r="EZ249" s="16"/>
      <c r="FA249" s="15"/>
      <c r="FB249" s="16"/>
      <c r="FC249" s="15"/>
      <c r="FD249" s="16"/>
      <c r="FE249" s="15"/>
      <c r="FF249" s="16"/>
      <c r="FG249" s="19"/>
      <c r="FH249" s="20"/>
      <c r="FI249" s="20">
        <f t="shared" si="28"/>
        <v>44480</v>
      </c>
      <c r="FJ249" s="20">
        <f t="shared" si="29"/>
        <v>34560</v>
      </c>
      <c r="FK249" s="21">
        <f t="shared" si="30"/>
        <v>9920</v>
      </c>
      <c r="FL249" s="1" t="str">
        <f t="shared" si="33"/>
        <v/>
      </c>
    </row>
    <row r="250" spans="1:168" ht="25.5" customHeight="1">
      <c r="A250" s="239">
        <v>2200242</v>
      </c>
      <c r="B250" s="35" t="s">
        <v>981</v>
      </c>
      <c r="C250" s="239" t="s">
        <v>982</v>
      </c>
      <c r="D250" s="9" t="s">
        <v>1414</v>
      </c>
      <c r="E250" s="9" t="s">
        <v>1411</v>
      </c>
      <c r="F250" s="83" t="s">
        <v>983</v>
      </c>
      <c r="G250" s="142"/>
      <c r="H250" s="84"/>
      <c r="I250" s="318"/>
      <c r="J250" s="84"/>
      <c r="K250" s="62">
        <v>6600</v>
      </c>
      <c r="L250" s="84" t="s">
        <v>1564</v>
      </c>
      <c r="M250" s="246">
        <f t="shared" si="26"/>
        <v>57080</v>
      </c>
      <c r="N250" s="14">
        <f t="shared" si="31"/>
        <v>4620</v>
      </c>
      <c r="O250" s="15">
        <v>1500</v>
      </c>
      <c r="P250" s="15">
        <v>1000</v>
      </c>
      <c r="Q250" s="15">
        <v>5000</v>
      </c>
      <c r="R250" s="15">
        <v>8000</v>
      </c>
      <c r="S250" s="182"/>
      <c r="T250" s="16">
        <v>1500</v>
      </c>
      <c r="U250" s="16">
        <v>1000</v>
      </c>
      <c r="V250" s="16">
        <v>5000</v>
      </c>
      <c r="W250" s="16">
        <v>0</v>
      </c>
      <c r="X250" s="182"/>
      <c r="Y250" s="16">
        <f>IF(($CB250-SUM($T250:X250))&gt;=$K250*0.7,$K250*0.7,($CB250-SUM($T250:X250)))</f>
        <v>4620</v>
      </c>
      <c r="Z250" s="16">
        <f>IF(($CB250-SUM($T250:Y250))&gt;=$K250*0.7,$K250*0.7,($CB250-SUM($T250:Y250)))</f>
        <v>4620</v>
      </c>
      <c r="AA250" s="16">
        <f>IF(($CB250-SUM($T250:Z250))&gt;=$K250*0.7,$K250*0.7,($CB250-SUM($T250:Z250)))</f>
        <v>4620</v>
      </c>
      <c r="AB250" s="16">
        <f>IF(($CB250-SUM($T250:AA250))&gt;=$K250*0.7,$K250*0.7,($CB250-SUM($T250:AA250)))</f>
        <v>4620</v>
      </c>
      <c r="AC250" s="16">
        <f>IF(($CB250-SUM($T250:AB250))&gt;=$K250*0.7,$K250*0.7,($CB250-SUM($T250:AB250)))</f>
        <v>4620</v>
      </c>
      <c r="AD250" s="16">
        <f>IF(($CB250-SUM($T250:AC250))&gt;=$K250*0.7,$K250*0.7,($CB250-SUM($T250:AC250)))</f>
        <v>4620</v>
      </c>
      <c r="AE250" s="16">
        <f>IF(($CB250-SUM($T250:AD250))&gt;=$K250*0.7,$K250*0.7,($CB250-SUM($T250:AD250)))</f>
        <v>4620</v>
      </c>
      <c r="AF250" s="16">
        <f>IF(($CB250-SUM($T250:AE250))&gt;=$K250*0.7,$K250*0.7,($CB250-SUM($T250:AE250)))</f>
        <v>4620</v>
      </c>
      <c r="AG250" s="16">
        <f>IF(($CB250-SUM($T250:AF250))&gt;=$K250*0.7,$K250*0.7,($CB250-SUM($T250:AF250)))</f>
        <v>4620</v>
      </c>
      <c r="AH250" s="16">
        <f>IF(($CB250-SUM($T250:AG250))&gt;=$K250*0.7,$K250*0.7,($CB250-SUM($T250:AG250)))</f>
        <v>3380</v>
      </c>
      <c r="AI250" s="16">
        <f>IF(($CB250-SUM($T250:AH250))&gt;=$K250*0.7,$K250*0.7,($CB250-SUM($T250:AH250)))</f>
        <v>0</v>
      </c>
      <c r="AJ250" s="16">
        <f>IF(($CB250-SUM($T250:AI250))&gt;=$K250*0.7,$K250*0.7,($CB250-SUM($T250:AI250)))</f>
        <v>0</v>
      </c>
      <c r="AK250" s="16">
        <f>IF(($CB250-SUM($T250:AJ250))&gt;=$K250*0.7,$K250*0.7,($CB250-SUM($T250:AJ250)))</f>
        <v>0</v>
      </c>
      <c r="AL250" s="16">
        <f>IF(($CB250-SUM($T250:AK250))&gt;=$K250*0.7,$K250*0.7,($CB250-SUM($T250:AK250)))</f>
        <v>0</v>
      </c>
      <c r="AM250" s="16">
        <f>IF(($CB250-SUM($T250:AL250))&gt;=$K250*0.7,$K250*0.7,($CB250-SUM($T250:AL250)))</f>
        <v>0</v>
      </c>
      <c r="AN250" s="16">
        <f>IF(($CB250-SUM($T250:AM250))&gt;=$K250*0.7,$K250*0.7,($CB250-SUM($T250:AM250)))</f>
        <v>0</v>
      </c>
      <c r="AO250" s="16">
        <f>IF(($CB250-SUM($T250:AN250))&gt;=$K250*0.7,$K250*0.7,($CB250-SUM($T250:AN250)))</f>
        <v>0</v>
      </c>
      <c r="AP250" s="16">
        <f>IF(($CB250-SUM($T250:AO250))&gt;=$K250*0.7,$K250*0.7,($CB250-SUM($T250:AO250)))</f>
        <v>0</v>
      </c>
      <c r="AQ250" s="16">
        <f>IF(($CB250-SUM($T250:AP250))&gt;=$K250*0.7,$K250*0.7,($CB250-SUM($T250:AP250)))</f>
        <v>0</v>
      </c>
      <c r="AR250" s="16">
        <f>IF(($CB250-SUM($T250:AQ250))&gt;=$K250*0.7,$K250*0.7,($CB250-SUM($T250:AQ250)))</f>
        <v>0</v>
      </c>
      <c r="AS250" s="16">
        <f>IF(($CB250-SUM($T250:AR250))&gt;=$K250*0.7,$K250*0.7,($CB250-SUM($T250:AR250)))</f>
        <v>0</v>
      </c>
      <c r="AT250" s="16">
        <f>IF(($CB250-SUM($T250:AS250))&gt;=$K250*0.7,$K250*0.7,($CB250-SUM($T250:AS250)))</f>
        <v>0</v>
      </c>
      <c r="AU250" s="16">
        <f>IF(($CB250-SUM($T250:AT250))&gt;=$K250*0.7,$K250*0.7,($CB250-SUM($T250:AT250)))</f>
        <v>0</v>
      </c>
      <c r="AV250" s="16">
        <f>IF(($CB250-SUM($T250:AU250))&gt;=$K250*0.7,$K250*0.7,($CB250-SUM($T250:AU250)))</f>
        <v>0</v>
      </c>
      <c r="AW250" s="182">
        <f t="shared" si="27"/>
        <v>52460</v>
      </c>
      <c r="AX250" s="182">
        <f>IF(LinkRpt!B$4=LinkRpt!B$2,VLOOKUP(LinkRpt!$A246,Rpt,LinkRpt!B$2+1),"")</f>
        <v>52460</v>
      </c>
      <c r="AY250" s="182">
        <f>IF(LinkRpt!C$4=LinkRpt!C$2,VLOOKUP(LinkRpt!$A246,Rpt,LinkRpt!C$2+1),"")</f>
        <v>0</v>
      </c>
      <c r="AZ250" s="182">
        <f>IF(LinkRpt!D$4=LinkRpt!D$2,VLOOKUP(LinkRpt!$A246,Rpt,LinkRpt!D$2+1),"")</f>
        <v>0</v>
      </c>
      <c r="BA250" s="182" t="str">
        <f>IF(LinkRpt!E$4=LinkRpt!E$2,VLOOKUP(LinkRpt!$A246,Rpt,LinkRpt!E$2+1),"")</f>
        <v/>
      </c>
      <c r="BB250" s="182">
        <f>IF(LinkRpt!F$4=LinkRpt!F$2,VLOOKUP(LinkRpt!$A246,Rpt,LinkRpt!F$2+1),"")</f>
        <v>0</v>
      </c>
      <c r="BC250" s="182">
        <f>IF(LinkRpt!G$4=LinkRpt!G$2,VLOOKUP(LinkRpt!$A246,Rpt,LinkRpt!G$2+1),"")</f>
        <v>0</v>
      </c>
      <c r="BD250" s="182">
        <f>IF(LinkRpt!H$4=LinkRpt!H$2,VLOOKUP(LinkRpt!$A246,Rpt,LinkRpt!H$2+1),"")</f>
        <v>0</v>
      </c>
      <c r="BE250" s="182" t="str">
        <f>IF(LinkRpt!I$4=LinkRpt!I$2,VLOOKUP(LinkRpt!$A246,Rpt,LinkRpt!I$2+1),"")</f>
        <v/>
      </c>
      <c r="BF250" s="182" t="str">
        <f>IF(LinkRpt!J$4=LinkRpt!J$2,VLOOKUP(LinkRpt!$A246,Rpt,LinkRpt!J$2+1),"")</f>
        <v/>
      </c>
      <c r="BG250" s="182" t="str">
        <f>IF(LinkRpt!K$4=LinkRpt!K$2,VLOOKUP(LinkRpt!$A246,Rpt,LinkRpt!K$2+1),"")</f>
        <v/>
      </c>
      <c r="BH250" s="182" t="str">
        <f>IF(LinkRpt!L$4=LinkRpt!L$2,VLOOKUP(LinkRpt!$A246,Rpt,LinkRpt!L$2+1),"")</f>
        <v/>
      </c>
      <c r="BI250" s="182" t="str">
        <f>IF(LinkRpt!M$4=LinkRpt!M$2,VLOOKUP(LinkRpt!$A246,Rpt,LinkRpt!M$2+1),"")</f>
        <v/>
      </c>
      <c r="BJ250" s="182" t="str">
        <f>IF(LinkRpt!N$4=LinkRpt!N$2,VLOOKUP(LinkRpt!$A246,Rpt,LinkRpt!N$2+1),"")</f>
        <v/>
      </c>
      <c r="BK250" s="182" t="str">
        <f>IF(LinkRpt!O$4=LinkRpt!O$2,VLOOKUP(LinkRpt!$A246,Rpt,LinkRpt!O$2+1),"")</f>
        <v/>
      </c>
      <c r="BL250" s="182" t="str">
        <f>IF(LinkRpt!P$4=LinkRpt!P$2,VLOOKUP(LinkRpt!$A246,Rpt,LinkRpt!P$2+1),"")</f>
        <v/>
      </c>
      <c r="BM250" s="182" t="str">
        <f>IF(LinkRpt!Q$4=LinkRpt!Q$2,VLOOKUP(LinkRpt!$A246,Rpt,LinkRpt!Q$2+1),"")</f>
        <v/>
      </c>
      <c r="BN250" s="182" t="str">
        <f>IF(LinkRpt!R$4=LinkRpt!R$2,VLOOKUP(LinkRpt!$A246,Rpt,LinkRpt!R$2+1),"")</f>
        <v/>
      </c>
      <c r="BO250" s="182" t="str">
        <f>IF(LinkRpt!S$4=LinkRpt!S$2,VLOOKUP(LinkRpt!$A246,Rpt,LinkRpt!S$2+1),"")</f>
        <v/>
      </c>
      <c r="BP250" s="182" t="str">
        <f>IF(LinkRpt!T$4=LinkRpt!T$2,VLOOKUP(LinkRpt!$A246,Rpt,LinkRpt!T$2+1),"")</f>
        <v/>
      </c>
      <c r="BQ250" s="182" t="str">
        <f>IF(LinkRpt!U$4=LinkRpt!U$2,VLOOKUP(LinkRpt!$A246,Rpt,LinkRpt!U$2+1),"")</f>
        <v/>
      </c>
      <c r="BR250" s="182" t="str">
        <f>IF(LinkRpt!V$4=LinkRpt!V$2,VLOOKUP(LinkRpt!$A246,Rpt,LinkRpt!V$2+1),"")</f>
        <v/>
      </c>
      <c r="BS250" s="182" t="str">
        <f>IF(LinkRpt!W$4=LinkRpt!W$2,VLOOKUP(LinkRpt!$A246,Rpt,LinkRpt!W$2+1),"")</f>
        <v/>
      </c>
      <c r="BT250" s="182" t="str">
        <f>IF(LinkRpt!X$4=LinkRpt!X$2,VLOOKUP(LinkRpt!$A246,Rpt,LinkRpt!X$2+1),"")</f>
        <v/>
      </c>
      <c r="BU250" s="182" t="str">
        <f>IF(LinkRpt!Y$4=LinkRpt!Y$2,VLOOKUP(LinkRpt!$A246,Rpt,LinkRpt!Y$2+1),"")</f>
        <v/>
      </c>
      <c r="BV250" s="182" t="str">
        <f>IF(LinkRpt!Z$4=LinkRpt!Z$2,VLOOKUP(LinkRpt!$A246,Rpt,LinkRpt!Z$2+1),"")</f>
        <v/>
      </c>
      <c r="BW250" s="182" t="str">
        <f>IF(LinkRpt!AA$4=LinkRpt!AA$2,VLOOKUP(LinkRpt!$A246,Rpt,LinkRpt!AA$2+1),"")</f>
        <v/>
      </c>
      <c r="BX250" s="182" t="str">
        <f>IF(LinkRpt!AB$4=LinkRpt!AB$2,VLOOKUP(LinkRpt!$A246,Rpt,LinkRpt!AB$2+1),"")</f>
        <v/>
      </c>
      <c r="BY250" s="182" t="str">
        <f>IF(LinkRpt!AC$4=LinkRpt!AC$2,VLOOKUP(LinkRpt!$A246,Rpt,LinkRpt!AC$2+1),"")</f>
        <v/>
      </c>
      <c r="BZ250" s="182" t="str">
        <f>IF(LinkRpt!AD$4=LinkRpt!AD$2,VLOOKUP(LinkRpt!$A246,Rpt,LinkRpt!AD$2+1),"")</f>
        <v/>
      </c>
      <c r="CA250" s="182" t="str">
        <f>IF(LinkRpt!AE$4=LinkRpt!AE$2,VLOOKUP(LinkRpt!$A246,Rpt,LinkRpt!AE$2+1),"")</f>
        <v/>
      </c>
      <c r="CB250" s="182">
        <f t="shared" si="32"/>
        <v>52460</v>
      </c>
      <c r="CC250" s="15">
        <v>1500</v>
      </c>
      <c r="CD250" s="16">
        <v>1500</v>
      </c>
      <c r="CE250" s="15">
        <v>1000</v>
      </c>
      <c r="CF250" s="16">
        <v>1000</v>
      </c>
      <c r="CG250" s="15">
        <v>5000</v>
      </c>
      <c r="CH250" s="16">
        <v>5000</v>
      </c>
      <c r="CI250" s="15">
        <v>8000</v>
      </c>
      <c r="CJ250" s="16">
        <v>0</v>
      </c>
      <c r="CK250" s="15"/>
      <c r="CL250" s="16"/>
      <c r="CM250" s="18">
        <v>4620</v>
      </c>
      <c r="CN250" s="16">
        <v>12620</v>
      </c>
      <c r="CO250" s="18">
        <v>4620</v>
      </c>
      <c r="CP250" s="16">
        <v>0</v>
      </c>
      <c r="CQ250" s="18">
        <v>4620</v>
      </c>
      <c r="CR250" s="16"/>
      <c r="CS250" s="18">
        <v>4620</v>
      </c>
      <c r="CT250" s="16">
        <v>4620</v>
      </c>
      <c r="CU250" s="18">
        <v>4620</v>
      </c>
      <c r="CV250" s="16">
        <v>9240</v>
      </c>
      <c r="CW250" s="18">
        <v>4620</v>
      </c>
      <c r="CX250" s="16"/>
      <c r="CY250" s="18">
        <v>4620</v>
      </c>
      <c r="CZ250" s="16"/>
      <c r="DA250" s="18">
        <v>4620</v>
      </c>
      <c r="DB250" s="16"/>
      <c r="DC250" s="18">
        <v>4620</v>
      </c>
      <c r="DD250" s="16">
        <v>18480</v>
      </c>
      <c r="DE250" s="85"/>
      <c r="DF250" s="16"/>
      <c r="DG250" s="85"/>
      <c r="DH250" s="16"/>
      <c r="DI250" s="85"/>
      <c r="DJ250" s="16"/>
      <c r="DK250" s="220"/>
      <c r="DL250" s="16"/>
      <c r="DM250" s="17"/>
      <c r="DN250" s="16"/>
      <c r="DO250" s="17"/>
      <c r="DP250" s="16"/>
      <c r="DQ250" s="17"/>
      <c r="DR250" s="16"/>
      <c r="DS250" s="17"/>
      <c r="DT250" s="16"/>
      <c r="DU250" s="17"/>
      <c r="DV250" s="16"/>
      <c r="DW250" s="17"/>
      <c r="DX250" s="16"/>
      <c r="DY250" s="17"/>
      <c r="DZ250" s="16"/>
      <c r="EA250" s="17"/>
      <c r="EB250" s="16"/>
      <c r="EC250" s="17"/>
      <c r="ED250" s="16"/>
      <c r="EE250" s="17"/>
      <c r="EF250" s="16"/>
      <c r="EG250" s="17"/>
      <c r="EH250" s="16"/>
      <c r="EI250" s="17"/>
      <c r="EJ250" s="16"/>
      <c r="EK250" s="17"/>
      <c r="EL250" s="16"/>
      <c r="EM250" s="17"/>
      <c r="EN250" s="16"/>
      <c r="EO250" s="17"/>
      <c r="EP250" s="16"/>
      <c r="EQ250" s="17"/>
      <c r="ER250" s="16"/>
      <c r="ES250" s="17"/>
      <c r="ET250" s="16"/>
      <c r="EU250" s="15"/>
      <c r="EV250" s="16"/>
      <c r="EW250" s="15"/>
      <c r="EX250" s="16"/>
      <c r="EY250" s="15"/>
      <c r="EZ250" s="16"/>
      <c r="FA250" s="15"/>
      <c r="FB250" s="16"/>
      <c r="FC250" s="15"/>
      <c r="FD250" s="16"/>
      <c r="FE250" s="15"/>
      <c r="FF250" s="16"/>
      <c r="FG250" s="19"/>
      <c r="FH250" s="20"/>
      <c r="FI250" s="20">
        <f t="shared" si="28"/>
        <v>57080</v>
      </c>
      <c r="FJ250" s="20">
        <f t="shared" si="29"/>
        <v>52460</v>
      </c>
      <c r="FK250" s="21">
        <f t="shared" si="30"/>
        <v>4620</v>
      </c>
      <c r="FL250" s="1" t="str">
        <f t="shared" si="33"/>
        <v/>
      </c>
    </row>
    <row r="251" spans="1:168" ht="25.5" customHeight="1">
      <c r="A251" s="239">
        <v>2200243</v>
      </c>
      <c r="B251" s="35" t="s">
        <v>984</v>
      </c>
      <c r="C251" s="239" t="s">
        <v>985</v>
      </c>
      <c r="D251" s="9" t="s">
        <v>1414</v>
      </c>
      <c r="E251" s="9" t="s">
        <v>1411</v>
      </c>
      <c r="F251" s="83" t="s">
        <v>986</v>
      </c>
      <c r="G251" s="150" t="s">
        <v>383</v>
      </c>
      <c r="H251" s="158" t="s">
        <v>1417</v>
      </c>
      <c r="I251" s="318"/>
      <c r="J251" s="158"/>
      <c r="K251" s="62">
        <v>6200</v>
      </c>
      <c r="L251" s="158" t="s">
        <v>1564</v>
      </c>
      <c r="M251" s="246">
        <f t="shared" si="26"/>
        <v>54560</v>
      </c>
      <c r="N251" s="14">
        <f t="shared" si="31"/>
        <v>0</v>
      </c>
      <c r="O251" s="15">
        <v>1500</v>
      </c>
      <c r="P251" s="15">
        <v>1000</v>
      </c>
      <c r="Q251" s="15">
        <v>5000</v>
      </c>
      <c r="R251" s="15">
        <v>8000</v>
      </c>
      <c r="S251" s="182"/>
      <c r="T251" s="16">
        <v>1500</v>
      </c>
      <c r="U251" s="16">
        <v>1000</v>
      </c>
      <c r="V251" s="16">
        <v>5000</v>
      </c>
      <c r="W251" s="90">
        <v>0</v>
      </c>
      <c r="X251" s="182"/>
      <c r="Y251" s="16">
        <f>IF(($CB251-SUM($T251:X251))&gt;=$K251*0.7,$K251*0.7,($CB251-SUM($T251:X251)))</f>
        <v>4340</v>
      </c>
      <c r="Z251" s="16">
        <f>IF(($CB251-SUM($T251:Y251))&gt;=$K251*0.7,$K251*0.7,($CB251-SUM($T251:Y251)))</f>
        <v>4340</v>
      </c>
      <c r="AA251" s="16">
        <f>IF(($CB251-SUM($T251:Z251))&gt;=$K251*0.7,$K251*0.7,($CB251-SUM($T251:Z251)))</f>
        <v>4340</v>
      </c>
      <c r="AB251" s="16">
        <f>IF(($CB251-SUM($T251:AA251))&gt;=$K251*0.7,$K251*0.7,($CB251-SUM($T251:AA251)))</f>
        <v>4340</v>
      </c>
      <c r="AC251" s="16">
        <f>IF(($CB251-SUM($T251:AB251))&gt;=$K251*0.7,$K251*0.7,($CB251-SUM($T251:AB251)))</f>
        <v>4340</v>
      </c>
      <c r="AD251" s="16">
        <f>IF(($CB251-SUM($T251:AC251))&gt;=$K251*0.7,$K251*0.7,($CB251-SUM($T251:AC251)))</f>
        <v>4340</v>
      </c>
      <c r="AE251" s="16">
        <f>IF(($CB251-SUM($T251:AD251))&gt;=$K251*0.7,$K251*0.7,($CB251-SUM($T251:AD251)))</f>
        <v>4340</v>
      </c>
      <c r="AF251" s="16">
        <f>IF(($CB251-SUM($T251:AE251))&gt;=$K251*0.7,$K251*0.7,($CB251-SUM($T251:AE251)))</f>
        <v>4340</v>
      </c>
      <c r="AG251" s="16">
        <f>IF(($CB251-SUM($T251:AF251))&gt;=$K251*0.7,$K251*0.7,($CB251-SUM($T251:AF251)))</f>
        <v>4340</v>
      </c>
      <c r="AH251" s="16">
        <f>IF(($CB251-SUM($T251:AG251))&gt;=$K251*0.7,$K251*0.7,($CB251-SUM($T251:AG251)))</f>
        <v>4340</v>
      </c>
      <c r="AI251" s="16">
        <f>IF(($CB251-SUM($T251:AH251))&gt;=$K251*0.7,$K251*0.7,($CB251-SUM($T251:AH251)))</f>
        <v>3660</v>
      </c>
      <c r="AJ251" s="16">
        <f>IF(($CB251-SUM($T251:AI251))&gt;=$K251*0.7,$K251*0.7,($CB251-SUM($T251:AI251)))</f>
        <v>0</v>
      </c>
      <c r="AK251" s="16">
        <f>IF(($CB251-SUM($T251:AJ251))&gt;=$K251*0.7,$K251*0.7,($CB251-SUM($T251:AJ251)))</f>
        <v>0</v>
      </c>
      <c r="AL251" s="16">
        <f>IF(($CB251-SUM($T251:AK251))&gt;=$K251*0.7,$K251*0.7,($CB251-SUM($T251:AK251)))</f>
        <v>0</v>
      </c>
      <c r="AM251" s="16">
        <f>IF(($CB251-SUM($T251:AL251))&gt;=$K251*0.7,$K251*0.7,($CB251-SUM($T251:AL251)))</f>
        <v>0</v>
      </c>
      <c r="AN251" s="16">
        <f>IF(($CB251-SUM($T251:AM251))&gt;=$K251*0.7,$K251*0.7,($CB251-SUM($T251:AM251)))</f>
        <v>0</v>
      </c>
      <c r="AO251" s="16">
        <f>IF(($CB251-SUM($T251:AN251))&gt;=$K251*0.7,$K251*0.7,($CB251-SUM($T251:AN251)))</f>
        <v>0</v>
      </c>
      <c r="AP251" s="16">
        <f>IF(($CB251-SUM($T251:AO251))&gt;=$K251*0.7,$K251*0.7,($CB251-SUM($T251:AO251)))</f>
        <v>0</v>
      </c>
      <c r="AQ251" s="16">
        <f>IF(($CB251-SUM($T251:AP251))&gt;=$K251*0.7,$K251*0.7,($CB251-SUM($T251:AP251)))</f>
        <v>0</v>
      </c>
      <c r="AR251" s="16">
        <f>IF(($CB251-SUM($T251:AQ251))&gt;=$K251*0.7,$K251*0.7,($CB251-SUM($T251:AQ251)))</f>
        <v>0</v>
      </c>
      <c r="AS251" s="16">
        <f>IF(($CB251-SUM($T251:AR251))&gt;=$K251*0.7,$K251*0.7,($CB251-SUM($T251:AR251)))</f>
        <v>0</v>
      </c>
      <c r="AT251" s="16">
        <f>IF(($CB251-SUM($T251:AS251))&gt;=$K251*0.7,$K251*0.7,($CB251-SUM($T251:AS251)))</f>
        <v>0</v>
      </c>
      <c r="AU251" s="16">
        <f>IF(($CB251-SUM($T251:AT251))&gt;=$K251*0.7,$K251*0.7,($CB251-SUM($T251:AT251)))</f>
        <v>0</v>
      </c>
      <c r="AV251" s="16">
        <f>IF(($CB251-SUM($T251:AU251))&gt;=$K251*0.7,$K251*0.7,($CB251-SUM($T251:AU251)))</f>
        <v>0</v>
      </c>
      <c r="AW251" s="182">
        <f t="shared" si="27"/>
        <v>54560</v>
      </c>
      <c r="AX251" s="182">
        <f>IF(LinkRpt!B$4=LinkRpt!B$2,VLOOKUP(LinkRpt!$A247,Rpt,LinkRpt!B$2+1),"")</f>
        <v>54560</v>
      </c>
      <c r="AY251" s="182">
        <f>IF(LinkRpt!C$4=LinkRpt!C$2,VLOOKUP(LinkRpt!$A247,Rpt,LinkRpt!C$2+1),"")</f>
        <v>0</v>
      </c>
      <c r="AZ251" s="182">
        <f>IF(LinkRpt!D$4=LinkRpt!D$2,VLOOKUP(LinkRpt!$A247,Rpt,LinkRpt!D$2+1),"")</f>
        <v>0</v>
      </c>
      <c r="BA251" s="182" t="str">
        <f>IF(LinkRpt!E$4=LinkRpt!E$2,VLOOKUP(LinkRpt!$A247,Rpt,LinkRpt!E$2+1),"")</f>
        <v/>
      </c>
      <c r="BB251" s="182">
        <f>IF(LinkRpt!F$4=LinkRpt!F$2,VLOOKUP(LinkRpt!$A247,Rpt,LinkRpt!F$2+1),"")</f>
        <v>0</v>
      </c>
      <c r="BC251" s="182">
        <f>IF(LinkRpt!G$4=LinkRpt!G$2,VLOOKUP(LinkRpt!$A247,Rpt,LinkRpt!G$2+1),"")</f>
        <v>0</v>
      </c>
      <c r="BD251" s="182">
        <f>IF(LinkRpt!H$4=LinkRpt!H$2,VLOOKUP(LinkRpt!$A247,Rpt,LinkRpt!H$2+1),"")</f>
        <v>0</v>
      </c>
      <c r="BE251" s="182" t="str">
        <f>IF(LinkRpt!I$4=LinkRpt!I$2,VLOOKUP(LinkRpt!$A247,Rpt,LinkRpt!I$2+1),"")</f>
        <v/>
      </c>
      <c r="BF251" s="182" t="str">
        <f>IF(LinkRpt!J$4=LinkRpt!J$2,VLOOKUP(LinkRpt!$A247,Rpt,LinkRpt!J$2+1),"")</f>
        <v/>
      </c>
      <c r="BG251" s="182" t="str">
        <f>IF(LinkRpt!K$4=LinkRpt!K$2,VLOOKUP(LinkRpt!$A247,Rpt,LinkRpt!K$2+1),"")</f>
        <v/>
      </c>
      <c r="BH251" s="182" t="str">
        <f>IF(LinkRpt!L$4=LinkRpt!L$2,VLOOKUP(LinkRpt!$A247,Rpt,LinkRpt!L$2+1),"")</f>
        <v/>
      </c>
      <c r="BI251" s="182" t="str">
        <f>IF(LinkRpt!M$4=LinkRpt!M$2,VLOOKUP(LinkRpt!$A247,Rpt,LinkRpt!M$2+1),"")</f>
        <v/>
      </c>
      <c r="BJ251" s="182" t="str">
        <f>IF(LinkRpt!N$4=LinkRpt!N$2,VLOOKUP(LinkRpt!$A247,Rpt,LinkRpt!N$2+1),"")</f>
        <v/>
      </c>
      <c r="BK251" s="182" t="str">
        <f>IF(LinkRpt!O$4=LinkRpt!O$2,VLOOKUP(LinkRpt!$A247,Rpt,LinkRpt!O$2+1),"")</f>
        <v/>
      </c>
      <c r="BL251" s="182" t="str">
        <f>IF(LinkRpt!P$4=LinkRpt!P$2,VLOOKUP(LinkRpt!$A247,Rpt,LinkRpt!P$2+1),"")</f>
        <v/>
      </c>
      <c r="BM251" s="182" t="str">
        <f>IF(LinkRpt!Q$4=LinkRpt!Q$2,VLOOKUP(LinkRpt!$A247,Rpt,LinkRpt!Q$2+1),"")</f>
        <v/>
      </c>
      <c r="BN251" s="182" t="str">
        <f>IF(LinkRpt!R$4=LinkRpt!R$2,VLOOKUP(LinkRpt!$A247,Rpt,LinkRpt!R$2+1),"")</f>
        <v/>
      </c>
      <c r="BO251" s="182" t="str">
        <f>IF(LinkRpt!S$4=LinkRpt!S$2,VLOOKUP(LinkRpt!$A247,Rpt,LinkRpt!S$2+1),"")</f>
        <v/>
      </c>
      <c r="BP251" s="182" t="str">
        <f>IF(LinkRpt!T$4=LinkRpt!T$2,VLOOKUP(LinkRpt!$A247,Rpt,LinkRpt!T$2+1),"")</f>
        <v/>
      </c>
      <c r="BQ251" s="182" t="str">
        <f>IF(LinkRpt!U$4=LinkRpt!U$2,VLOOKUP(LinkRpt!$A247,Rpt,LinkRpt!U$2+1),"")</f>
        <v/>
      </c>
      <c r="BR251" s="182" t="str">
        <f>IF(LinkRpt!V$4=LinkRpt!V$2,VLOOKUP(LinkRpt!$A247,Rpt,LinkRpt!V$2+1),"")</f>
        <v/>
      </c>
      <c r="BS251" s="182" t="str">
        <f>IF(LinkRpt!W$4=LinkRpt!W$2,VLOOKUP(LinkRpt!$A247,Rpt,LinkRpt!W$2+1),"")</f>
        <v/>
      </c>
      <c r="BT251" s="182" t="str">
        <f>IF(LinkRpt!X$4=LinkRpt!X$2,VLOOKUP(LinkRpt!$A247,Rpt,LinkRpt!X$2+1),"")</f>
        <v/>
      </c>
      <c r="BU251" s="182" t="str">
        <f>IF(LinkRpt!Y$4=LinkRpt!Y$2,VLOOKUP(LinkRpt!$A247,Rpt,LinkRpt!Y$2+1),"")</f>
        <v/>
      </c>
      <c r="BV251" s="182" t="str">
        <f>IF(LinkRpt!Z$4=LinkRpt!Z$2,VLOOKUP(LinkRpt!$A247,Rpt,LinkRpt!Z$2+1),"")</f>
        <v/>
      </c>
      <c r="BW251" s="182" t="str">
        <f>IF(LinkRpt!AA$4=LinkRpt!AA$2,VLOOKUP(LinkRpt!$A247,Rpt,LinkRpt!AA$2+1),"")</f>
        <v/>
      </c>
      <c r="BX251" s="182" t="str">
        <f>IF(LinkRpt!AB$4=LinkRpt!AB$2,VLOOKUP(LinkRpt!$A247,Rpt,LinkRpt!AB$2+1),"")</f>
        <v/>
      </c>
      <c r="BY251" s="182" t="str">
        <f>IF(LinkRpt!AC$4=LinkRpt!AC$2,VLOOKUP(LinkRpt!$A247,Rpt,LinkRpt!AC$2+1),"")</f>
        <v/>
      </c>
      <c r="BZ251" s="182" t="str">
        <f>IF(LinkRpt!AD$4=LinkRpt!AD$2,VLOOKUP(LinkRpt!$A247,Rpt,LinkRpt!AD$2+1),"")</f>
        <v/>
      </c>
      <c r="CA251" s="182" t="str">
        <f>IF(LinkRpt!AE$4=LinkRpt!AE$2,VLOOKUP(LinkRpt!$A247,Rpt,LinkRpt!AE$2+1),"")</f>
        <v/>
      </c>
      <c r="CB251" s="182">
        <f t="shared" si="32"/>
        <v>54560</v>
      </c>
      <c r="CC251" s="15">
        <v>1500</v>
      </c>
      <c r="CD251" s="16">
        <v>1500</v>
      </c>
      <c r="CE251" s="15">
        <v>1000</v>
      </c>
      <c r="CF251" s="16">
        <v>1000</v>
      </c>
      <c r="CG251" s="15">
        <v>5000</v>
      </c>
      <c r="CH251" s="16">
        <v>5000</v>
      </c>
      <c r="CI251" s="15">
        <v>8000</v>
      </c>
      <c r="CJ251" s="90">
        <v>0</v>
      </c>
      <c r="CK251" s="15"/>
      <c r="CL251" s="16"/>
      <c r="CM251" s="18">
        <v>4340</v>
      </c>
      <c r="CN251" s="90">
        <v>12620</v>
      </c>
      <c r="CO251" s="18">
        <v>4340</v>
      </c>
      <c r="CP251" s="16">
        <v>4620</v>
      </c>
      <c r="CQ251" s="18">
        <v>4340</v>
      </c>
      <c r="CR251" s="16">
        <v>0</v>
      </c>
      <c r="CS251" s="18">
        <v>4340</v>
      </c>
      <c r="CT251" s="16">
        <v>8120</v>
      </c>
      <c r="CU251" s="18">
        <v>4340</v>
      </c>
      <c r="CV251" s="16">
        <v>4340</v>
      </c>
      <c r="CW251" s="18">
        <v>4340</v>
      </c>
      <c r="CX251" s="16">
        <v>4340</v>
      </c>
      <c r="CY251" s="18">
        <v>4340</v>
      </c>
      <c r="CZ251" s="16">
        <v>4340</v>
      </c>
      <c r="DA251" s="18">
        <v>4340</v>
      </c>
      <c r="DB251" s="16">
        <v>4340</v>
      </c>
      <c r="DC251" s="18">
        <v>4340</v>
      </c>
      <c r="DD251" s="16">
        <v>4340</v>
      </c>
      <c r="DE251" s="85"/>
      <c r="DF251" s="16"/>
      <c r="DG251" s="85"/>
      <c r="DH251" s="16"/>
      <c r="DI251" s="85"/>
      <c r="DJ251" s="16"/>
      <c r="DK251" s="220"/>
      <c r="DL251" s="16"/>
      <c r="DM251" s="17"/>
      <c r="DN251" s="16"/>
      <c r="DO251" s="17"/>
      <c r="DP251" s="16"/>
      <c r="DQ251" s="17"/>
      <c r="DR251" s="16"/>
      <c r="DS251" s="17"/>
      <c r="DT251" s="16"/>
      <c r="DU251" s="17"/>
      <c r="DV251" s="16"/>
      <c r="DW251" s="17"/>
      <c r="DX251" s="16"/>
      <c r="DY251" s="17"/>
      <c r="DZ251" s="16"/>
      <c r="EA251" s="17"/>
      <c r="EB251" s="16"/>
      <c r="EC251" s="17"/>
      <c r="ED251" s="16"/>
      <c r="EE251" s="17"/>
      <c r="EF251" s="16"/>
      <c r="EG251" s="17"/>
      <c r="EH251" s="16"/>
      <c r="EI251" s="17"/>
      <c r="EJ251" s="16"/>
      <c r="EK251" s="17"/>
      <c r="EL251" s="16"/>
      <c r="EM251" s="17"/>
      <c r="EN251" s="16"/>
      <c r="EO251" s="17"/>
      <c r="EP251" s="16"/>
      <c r="EQ251" s="17"/>
      <c r="ER251" s="16"/>
      <c r="ES251" s="17"/>
      <c r="ET251" s="16"/>
      <c r="EU251" s="15"/>
      <c r="EV251" s="16"/>
      <c r="EW251" s="15"/>
      <c r="EX251" s="16"/>
      <c r="EY251" s="15"/>
      <c r="EZ251" s="16"/>
      <c r="FA251" s="15"/>
      <c r="FB251" s="16"/>
      <c r="FC251" s="15"/>
      <c r="FD251" s="16"/>
      <c r="FE251" s="15"/>
      <c r="FF251" s="16"/>
      <c r="FG251" s="19"/>
      <c r="FH251" s="20"/>
      <c r="FI251" s="20">
        <f t="shared" si="28"/>
        <v>54560</v>
      </c>
      <c r="FJ251" s="20">
        <f t="shared" si="29"/>
        <v>54560</v>
      </c>
      <c r="FK251" s="21">
        <f t="shared" si="30"/>
        <v>0</v>
      </c>
      <c r="FL251" s="1" t="str">
        <f t="shared" si="33"/>
        <v/>
      </c>
    </row>
    <row r="252" spans="1:168" ht="25.5" customHeight="1">
      <c r="A252" s="239">
        <v>2200244</v>
      </c>
      <c r="B252" s="35" t="s">
        <v>987</v>
      </c>
      <c r="C252" s="239" t="s">
        <v>988</v>
      </c>
      <c r="D252" s="9" t="s">
        <v>1414</v>
      </c>
      <c r="E252" s="9" t="s">
        <v>1411</v>
      </c>
      <c r="F252" s="83" t="s">
        <v>989</v>
      </c>
      <c r="G252" s="89" t="s">
        <v>383</v>
      </c>
      <c r="H252" s="13" t="s">
        <v>1417</v>
      </c>
      <c r="I252" s="318"/>
      <c r="J252" s="13"/>
      <c r="K252" s="62">
        <v>6200</v>
      </c>
      <c r="L252" s="13" t="s">
        <v>1564</v>
      </c>
      <c r="M252" s="246">
        <f t="shared" si="26"/>
        <v>54560</v>
      </c>
      <c r="N252" s="14">
        <f t="shared" si="31"/>
        <v>4340</v>
      </c>
      <c r="O252" s="15">
        <v>1500</v>
      </c>
      <c r="P252" s="15">
        <v>1000</v>
      </c>
      <c r="Q252" s="15">
        <v>5000</v>
      </c>
      <c r="R252" s="15">
        <v>8000</v>
      </c>
      <c r="S252" s="182"/>
      <c r="T252" s="16">
        <v>1500</v>
      </c>
      <c r="U252" s="16">
        <v>1000</v>
      </c>
      <c r="V252" s="16">
        <v>5000</v>
      </c>
      <c r="W252" s="16">
        <v>0</v>
      </c>
      <c r="X252" s="182"/>
      <c r="Y252" s="16">
        <f>IF(($CB252-SUM($T252:X252))&gt;=$K252*0.7,$K252*0.7,($CB252-SUM($T252:X252)))</f>
        <v>4340</v>
      </c>
      <c r="Z252" s="16">
        <f>IF(($CB252-SUM($T252:Y252))&gt;=$K252*0.7,$K252*0.7,($CB252-SUM($T252:Y252)))</f>
        <v>4340</v>
      </c>
      <c r="AA252" s="16">
        <f>IF(($CB252-SUM($T252:Z252))&gt;=$K252*0.7,$K252*0.7,($CB252-SUM($T252:Z252)))</f>
        <v>4340</v>
      </c>
      <c r="AB252" s="16">
        <f>IF(($CB252-SUM($T252:AA252))&gt;=$K252*0.7,$K252*0.7,($CB252-SUM($T252:AA252)))</f>
        <v>4340</v>
      </c>
      <c r="AC252" s="16">
        <f>IF(($CB252-SUM($T252:AB252))&gt;=$K252*0.7,$K252*0.7,($CB252-SUM($T252:AB252)))</f>
        <v>4340</v>
      </c>
      <c r="AD252" s="16">
        <f>IF(($CB252-SUM($T252:AC252))&gt;=$K252*0.7,$K252*0.7,($CB252-SUM($T252:AC252)))</f>
        <v>4340</v>
      </c>
      <c r="AE252" s="16">
        <f>IF(($CB252-SUM($T252:AD252))&gt;=$K252*0.7,$K252*0.7,($CB252-SUM($T252:AD252)))</f>
        <v>4340</v>
      </c>
      <c r="AF252" s="16">
        <f>IF(($CB252-SUM($T252:AE252))&gt;=$K252*0.7,$K252*0.7,($CB252-SUM($T252:AE252)))</f>
        <v>4340</v>
      </c>
      <c r="AG252" s="16">
        <f>IF(($CB252-SUM($T252:AF252))&gt;=$K252*0.7,$K252*0.7,($CB252-SUM($T252:AF252)))</f>
        <v>4340</v>
      </c>
      <c r="AH252" s="16">
        <f>IF(($CB252-SUM($T252:AG252))&gt;=$K252*0.7,$K252*0.7,($CB252-SUM($T252:AG252)))</f>
        <v>3660</v>
      </c>
      <c r="AI252" s="16">
        <f>IF(($CB252-SUM($T252:AH252))&gt;=$K252*0.7,$K252*0.7,($CB252-SUM($T252:AH252)))</f>
        <v>0</v>
      </c>
      <c r="AJ252" s="16">
        <f>IF(($CB252-SUM($T252:AI252))&gt;=$K252*0.7,$K252*0.7,($CB252-SUM($T252:AI252)))</f>
        <v>0</v>
      </c>
      <c r="AK252" s="16">
        <f>IF(($CB252-SUM($T252:AJ252))&gt;=$K252*0.7,$K252*0.7,($CB252-SUM($T252:AJ252)))</f>
        <v>0</v>
      </c>
      <c r="AL252" s="16">
        <f>IF(($CB252-SUM($T252:AK252))&gt;=$K252*0.7,$K252*0.7,($CB252-SUM($T252:AK252)))</f>
        <v>0</v>
      </c>
      <c r="AM252" s="16">
        <f>IF(($CB252-SUM($T252:AL252))&gt;=$K252*0.7,$K252*0.7,($CB252-SUM($T252:AL252)))</f>
        <v>0</v>
      </c>
      <c r="AN252" s="16">
        <f>IF(($CB252-SUM($T252:AM252))&gt;=$K252*0.7,$K252*0.7,($CB252-SUM($T252:AM252)))</f>
        <v>0</v>
      </c>
      <c r="AO252" s="16">
        <f>IF(($CB252-SUM($T252:AN252))&gt;=$K252*0.7,$K252*0.7,($CB252-SUM($T252:AN252)))</f>
        <v>0</v>
      </c>
      <c r="AP252" s="16">
        <f>IF(($CB252-SUM($T252:AO252))&gt;=$K252*0.7,$K252*0.7,($CB252-SUM($T252:AO252)))</f>
        <v>0</v>
      </c>
      <c r="AQ252" s="16">
        <f>IF(($CB252-SUM($T252:AP252))&gt;=$K252*0.7,$K252*0.7,($CB252-SUM($T252:AP252)))</f>
        <v>0</v>
      </c>
      <c r="AR252" s="16">
        <f>IF(($CB252-SUM($T252:AQ252))&gt;=$K252*0.7,$K252*0.7,($CB252-SUM($T252:AQ252)))</f>
        <v>0</v>
      </c>
      <c r="AS252" s="16">
        <f>IF(($CB252-SUM($T252:AR252))&gt;=$K252*0.7,$K252*0.7,($CB252-SUM($T252:AR252)))</f>
        <v>0</v>
      </c>
      <c r="AT252" s="16">
        <f>IF(($CB252-SUM($T252:AS252))&gt;=$K252*0.7,$K252*0.7,($CB252-SUM($T252:AS252)))</f>
        <v>0</v>
      </c>
      <c r="AU252" s="16">
        <f>IF(($CB252-SUM($T252:AT252))&gt;=$K252*0.7,$K252*0.7,($CB252-SUM($T252:AT252)))</f>
        <v>0</v>
      </c>
      <c r="AV252" s="16">
        <f>IF(($CB252-SUM($T252:AU252))&gt;=$K252*0.7,$K252*0.7,($CB252-SUM($T252:AU252)))</f>
        <v>0</v>
      </c>
      <c r="AW252" s="182">
        <f t="shared" si="27"/>
        <v>50220</v>
      </c>
      <c r="AX252" s="182">
        <f>IF(LinkRpt!B$4=LinkRpt!B$2,VLOOKUP(LinkRpt!$A248,Rpt,LinkRpt!B$2+1),"")</f>
        <v>41540</v>
      </c>
      <c r="AY252" s="182">
        <f>IF(LinkRpt!C$4=LinkRpt!C$2,VLOOKUP(LinkRpt!$A248,Rpt,LinkRpt!C$2+1),"")</f>
        <v>8680</v>
      </c>
      <c r="AZ252" s="182">
        <f>IF(LinkRpt!D$4=LinkRpt!D$2,VLOOKUP(LinkRpt!$A248,Rpt,LinkRpt!D$2+1),"")</f>
        <v>0</v>
      </c>
      <c r="BA252" s="182" t="str">
        <f>IF(LinkRpt!E$4=LinkRpt!E$2,VLOOKUP(LinkRpt!$A248,Rpt,LinkRpt!E$2+1),"")</f>
        <v/>
      </c>
      <c r="BB252" s="182">
        <f>IF(LinkRpt!F$4=LinkRpt!F$2,VLOOKUP(LinkRpt!$A248,Rpt,LinkRpt!F$2+1),"")</f>
        <v>0</v>
      </c>
      <c r="BC252" s="182">
        <f>IF(LinkRpt!G$4=LinkRpt!G$2,VLOOKUP(LinkRpt!$A248,Rpt,LinkRpt!G$2+1),"")</f>
        <v>0</v>
      </c>
      <c r="BD252" s="182">
        <f>IF(LinkRpt!H$4=LinkRpt!H$2,VLOOKUP(LinkRpt!$A248,Rpt,LinkRpt!H$2+1),"")</f>
        <v>0</v>
      </c>
      <c r="BE252" s="182" t="str">
        <f>IF(LinkRpt!I$4=LinkRpt!I$2,VLOOKUP(LinkRpt!$A248,Rpt,LinkRpt!I$2+1),"")</f>
        <v/>
      </c>
      <c r="BF252" s="182" t="str">
        <f>IF(LinkRpt!J$4=LinkRpt!J$2,VLOOKUP(LinkRpt!$A248,Rpt,LinkRpt!J$2+1),"")</f>
        <v/>
      </c>
      <c r="BG252" s="182" t="str">
        <f>IF(LinkRpt!K$4=LinkRpt!K$2,VLOOKUP(LinkRpt!$A248,Rpt,LinkRpt!K$2+1),"")</f>
        <v/>
      </c>
      <c r="BH252" s="182" t="str">
        <f>IF(LinkRpt!L$4=LinkRpt!L$2,VLOOKUP(LinkRpt!$A248,Rpt,LinkRpt!L$2+1),"")</f>
        <v/>
      </c>
      <c r="BI252" s="182" t="str">
        <f>IF(LinkRpt!M$4=LinkRpt!M$2,VLOOKUP(LinkRpt!$A248,Rpt,LinkRpt!M$2+1),"")</f>
        <v/>
      </c>
      <c r="BJ252" s="182" t="str">
        <f>IF(LinkRpt!N$4=LinkRpt!N$2,VLOOKUP(LinkRpt!$A248,Rpt,LinkRpt!N$2+1),"")</f>
        <v/>
      </c>
      <c r="BK252" s="182" t="str">
        <f>IF(LinkRpt!O$4=LinkRpt!O$2,VLOOKUP(LinkRpt!$A248,Rpt,LinkRpt!O$2+1),"")</f>
        <v/>
      </c>
      <c r="BL252" s="182" t="str">
        <f>IF(LinkRpt!P$4=LinkRpt!P$2,VLOOKUP(LinkRpt!$A248,Rpt,LinkRpt!P$2+1),"")</f>
        <v/>
      </c>
      <c r="BM252" s="182" t="str">
        <f>IF(LinkRpt!Q$4=LinkRpt!Q$2,VLOOKUP(LinkRpt!$A248,Rpt,LinkRpt!Q$2+1),"")</f>
        <v/>
      </c>
      <c r="BN252" s="182" t="str">
        <f>IF(LinkRpt!R$4=LinkRpt!R$2,VLOOKUP(LinkRpt!$A248,Rpt,LinkRpt!R$2+1),"")</f>
        <v/>
      </c>
      <c r="BO252" s="182" t="str">
        <f>IF(LinkRpt!S$4=LinkRpt!S$2,VLOOKUP(LinkRpt!$A248,Rpt,LinkRpt!S$2+1),"")</f>
        <v/>
      </c>
      <c r="BP252" s="182" t="str">
        <f>IF(LinkRpt!T$4=LinkRpt!T$2,VLOOKUP(LinkRpt!$A248,Rpt,LinkRpt!T$2+1),"")</f>
        <v/>
      </c>
      <c r="BQ252" s="182" t="str">
        <f>IF(LinkRpt!U$4=LinkRpt!U$2,VLOOKUP(LinkRpt!$A248,Rpt,LinkRpt!U$2+1),"")</f>
        <v/>
      </c>
      <c r="BR252" s="182" t="str">
        <f>IF(LinkRpt!V$4=LinkRpt!V$2,VLOOKUP(LinkRpt!$A248,Rpt,LinkRpt!V$2+1),"")</f>
        <v/>
      </c>
      <c r="BS252" s="182" t="str">
        <f>IF(LinkRpt!W$4=LinkRpt!W$2,VLOOKUP(LinkRpt!$A248,Rpt,LinkRpt!W$2+1),"")</f>
        <v/>
      </c>
      <c r="BT252" s="182" t="str">
        <f>IF(LinkRpt!X$4=LinkRpt!X$2,VLOOKUP(LinkRpt!$A248,Rpt,LinkRpt!X$2+1),"")</f>
        <v/>
      </c>
      <c r="BU252" s="182" t="str">
        <f>IF(LinkRpt!Y$4=LinkRpt!Y$2,VLOOKUP(LinkRpt!$A248,Rpt,LinkRpt!Y$2+1),"")</f>
        <v/>
      </c>
      <c r="BV252" s="182" t="str">
        <f>IF(LinkRpt!Z$4=LinkRpt!Z$2,VLOOKUP(LinkRpt!$A248,Rpt,LinkRpt!Z$2+1),"")</f>
        <v/>
      </c>
      <c r="BW252" s="182" t="str">
        <f>IF(LinkRpt!AA$4=LinkRpt!AA$2,VLOOKUP(LinkRpt!$A248,Rpt,LinkRpt!AA$2+1),"")</f>
        <v/>
      </c>
      <c r="BX252" s="182" t="str">
        <f>IF(LinkRpt!AB$4=LinkRpt!AB$2,VLOOKUP(LinkRpt!$A248,Rpt,LinkRpt!AB$2+1),"")</f>
        <v/>
      </c>
      <c r="BY252" s="182" t="str">
        <f>IF(LinkRpt!AC$4=LinkRpt!AC$2,VLOOKUP(LinkRpt!$A248,Rpt,LinkRpt!AC$2+1),"")</f>
        <v/>
      </c>
      <c r="BZ252" s="182" t="str">
        <f>IF(LinkRpt!AD$4=LinkRpt!AD$2,VLOOKUP(LinkRpt!$A248,Rpt,LinkRpt!AD$2+1),"")</f>
        <v/>
      </c>
      <c r="CA252" s="182" t="str">
        <f>IF(LinkRpt!AE$4=LinkRpt!AE$2,VLOOKUP(LinkRpt!$A248,Rpt,LinkRpt!AE$2+1),"")</f>
        <v/>
      </c>
      <c r="CB252" s="182">
        <f t="shared" si="32"/>
        <v>50220</v>
      </c>
      <c r="CC252" s="15">
        <v>1500</v>
      </c>
      <c r="CD252" s="16">
        <v>1500</v>
      </c>
      <c r="CE252" s="15">
        <v>1000</v>
      </c>
      <c r="CF252" s="16">
        <v>1000</v>
      </c>
      <c r="CG252" s="15">
        <v>5000</v>
      </c>
      <c r="CH252" s="16">
        <v>5000</v>
      </c>
      <c r="CI252" s="15">
        <v>8000</v>
      </c>
      <c r="CJ252" s="16">
        <v>0</v>
      </c>
      <c r="CK252" s="15"/>
      <c r="CL252" s="16"/>
      <c r="CM252" s="18">
        <v>4340</v>
      </c>
      <c r="CN252" s="90">
        <v>4620</v>
      </c>
      <c r="CO252" s="18">
        <v>4340</v>
      </c>
      <c r="CP252" s="16">
        <v>12620</v>
      </c>
      <c r="CQ252" s="18">
        <v>4340</v>
      </c>
      <c r="CR252" s="16">
        <v>3780</v>
      </c>
      <c r="CS252" s="18">
        <v>4340</v>
      </c>
      <c r="CT252" s="16">
        <v>4340</v>
      </c>
      <c r="CU252" s="18">
        <v>4340</v>
      </c>
      <c r="CV252" s="16">
        <v>4340</v>
      </c>
      <c r="CW252" s="18">
        <v>4340</v>
      </c>
      <c r="CX252" s="16">
        <v>4340</v>
      </c>
      <c r="CY252" s="18">
        <v>4340</v>
      </c>
      <c r="CZ252" s="16"/>
      <c r="DA252" s="18">
        <v>4340</v>
      </c>
      <c r="DB252" s="16"/>
      <c r="DC252" s="18">
        <v>4340</v>
      </c>
      <c r="DD252" s="16"/>
      <c r="DE252" s="85"/>
      <c r="DF252" s="16"/>
      <c r="DG252" s="85"/>
      <c r="DH252" s="16"/>
      <c r="DI252" s="85"/>
      <c r="DJ252" s="16"/>
      <c r="DK252" s="220"/>
      <c r="DL252" s="16"/>
      <c r="DM252" s="17"/>
      <c r="DN252" s="16"/>
      <c r="DO252" s="17"/>
      <c r="DP252" s="16"/>
      <c r="DQ252" s="17"/>
      <c r="DR252" s="16"/>
      <c r="DS252" s="17"/>
      <c r="DT252" s="16"/>
      <c r="DU252" s="17"/>
      <c r="DV252" s="16"/>
      <c r="DW252" s="17"/>
      <c r="DX252" s="16"/>
      <c r="DY252" s="17"/>
      <c r="DZ252" s="16"/>
      <c r="EA252" s="17"/>
      <c r="EB252" s="16"/>
      <c r="EC252" s="17"/>
      <c r="ED252" s="16"/>
      <c r="EE252" s="17"/>
      <c r="EF252" s="16"/>
      <c r="EG252" s="17"/>
      <c r="EH252" s="16"/>
      <c r="EI252" s="17"/>
      <c r="EJ252" s="16"/>
      <c r="EK252" s="17"/>
      <c r="EL252" s="16"/>
      <c r="EM252" s="17"/>
      <c r="EN252" s="16"/>
      <c r="EO252" s="17"/>
      <c r="EP252" s="16"/>
      <c r="EQ252" s="17"/>
      <c r="ER252" s="16"/>
      <c r="ES252" s="17"/>
      <c r="ET252" s="16"/>
      <c r="EU252" s="15"/>
      <c r="EV252" s="16"/>
      <c r="EW252" s="15"/>
      <c r="EX252" s="16"/>
      <c r="EY252" s="15"/>
      <c r="EZ252" s="16"/>
      <c r="FA252" s="15"/>
      <c r="FB252" s="16"/>
      <c r="FC252" s="15"/>
      <c r="FD252" s="16"/>
      <c r="FE252" s="15"/>
      <c r="FF252" s="16"/>
      <c r="FG252" s="19"/>
      <c r="FH252" s="20"/>
      <c r="FI252" s="20">
        <f t="shared" si="28"/>
        <v>54560</v>
      </c>
      <c r="FJ252" s="20">
        <f t="shared" si="29"/>
        <v>41540</v>
      </c>
      <c r="FK252" s="21">
        <f t="shared" si="30"/>
        <v>13020</v>
      </c>
      <c r="FL252" s="1" t="str">
        <f t="shared" si="33"/>
        <v>X</v>
      </c>
    </row>
    <row r="253" spans="1:168" ht="25.5" customHeight="1">
      <c r="A253" s="239">
        <v>2200245</v>
      </c>
      <c r="B253" s="35" t="s">
        <v>990</v>
      </c>
      <c r="C253" s="239" t="s">
        <v>991</v>
      </c>
      <c r="D253" s="9" t="s">
        <v>1414</v>
      </c>
      <c r="E253" s="9" t="s">
        <v>1411</v>
      </c>
      <c r="F253" s="83" t="s">
        <v>992</v>
      </c>
      <c r="G253" s="150" t="s">
        <v>383</v>
      </c>
      <c r="H253" s="24" t="s">
        <v>1417</v>
      </c>
      <c r="I253" s="318"/>
      <c r="J253" s="24"/>
      <c r="K253" s="62">
        <v>6200</v>
      </c>
      <c r="L253" s="24" t="s">
        <v>1564</v>
      </c>
      <c r="M253" s="246">
        <f t="shared" si="26"/>
        <v>54560</v>
      </c>
      <c r="N253" s="14">
        <f t="shared" si="31"/>
        <v>0</v>
      </c>
      <c r="O253" s="15">
        <v>1500</v>
      </c>
      <c r="P253" s="15">
        <v>1000</v>
      </c>
      <c r="Q253" s="15">
        <v>5000</v>
      </c>
      <c r="R253" s="15">
        <v>8000</v>
      </c>
      <c r="S253" s="182"/>
      <c r="T253" s="16">
        <v>1500</v>
      </c>
      <c r="U253" s="16">
        <v>1000</v>
      </c>
      <c r="V253" s="16">
        <v>5000</v>
      </c>
      <c r="W253" s="16">
        <v>8000</v>
      </c>
      <c r="X253" s="182"/>
      <c r="Y253" s="16">
        <f>IF(($CB253-SUM($T253:X253))&gt;=$K253*0.7,$K253*0.7,($CB253-SUM($T253:X253)))</f>
        <v>4340</v>
      </c>
      <c r="Z253" s="16">
        <f>IF(($CB253-SUM($T253:Y253))&gt;=$K253*0.7,$K253*0.7,($CB253-SUM($T253:Y253)))</f>
        <v>4340</v>
      </c>
      <c r="AA253" s="16">
        <f>IF(($CB253-SUM($T253:Z253))&gt;=$K253*0.7,$K253*0.7,($CB253-SUM($T253:Z253)))</f>
        <v>4340</v>
      </c>
      <c r="AB253" s="16">
        <f>IF(($CB253-SUM($T253:AA253))&gt;=$K253*0.7,$K253*0.7,($CB253-SUM($T253:AA253)))</f>
        <v>4340</v>
      </c>
      <c r="AC253" s="16">
        <f>IF(($CB253-SUM($T253:AB253))&gt;=$K253*0.7,$K253*0.7,($CB253-SUM($T253:AB253)))</f>
        <v>4340</v>
      </c>
      <c r="AD253" s="16">
        <f>IF(($CB253-SUM($T253:AC253))&gt;=$K253*0.7,$K253*0.7,($CB253-SUM($T253:AC253)))</f>
        <v>4340</v>
      </c>
      <c r="AE253" s="16">
        <f>IF(($CB253-SUM($T253:AD253))&gt;=$K253*0.7,$K253*0.7,($CB253-SUM($T253:AD253)))</f>
        <v>4340</v>
      </c>
      <c r="AF253" s="16">
        <f>IF(($CB253-SUM($T253:AE253))&gt;=$K253*0.7,$K253*0.7,($CB253-SUM($T253:AE253)))</f>
        <v>4340</v>
      </c>
      <c r="AG253" s="16">
        <f>IF(($CB253-SUM($T253:AF253))&gt;=$K253*0.7,$K253*0.7,($CB253-SUM($T253:AF253)))</f>
        <v>4340</v>
      </c>
      <c r="AH253" s="16">
        <f>IF(($CB253-SUM($T253:AG253))&gt;=$K253*0.7,$K253*0.7,($CB253-SUM($T253:AG253)))</f>
        <v>0</v>
      </c>
      <c r="AI253" s="16">
        <f>IF(($CB253-SUM($T253:AH253))&gt;=$K253*0.7,$K253*0.7,($CB253-SUM($T253:AH253)))</f>
        <v>0</v>
      </c>
      <c r="AJ253" s="16">
        <f>IF(($CB253-SUM($T253:AI253))&gt;=$K253*0.7,$K253*0.7,($CB253-SUM($T253:AI253)))</f>
        <v>0</v>
      </c>
      <c r="AK253" s="16">
        <f>IF(($CB253-SUM($T253:AJ253))&gt;=$K253*0.7,$K253*0.7,($CB253-SUM($T253:AJ253)))</f>
        <v>0</v>
      </c>
      <c r="AL253" s="16">
        <f>IF(($CB253-SUM($T253:AK253))&gt;=$K253*0.7,$K253*0.7,($CB253-SUM($T253:AK253)))</f>
        <v>0</v>
      </c>
      <c r="AM253" s="16">
        <f>IF(($CB253-SUM($T253:AL253))&gt;=$K253*0.7,$K253*0.7,($CB253-SUM($T253:AL253)))</f>
        <v>0</v>
      </c>
      <c r="AN253" s="16">
        <f>IF(($CB253-SUM($T253:AM253))&gt;=$K253*0.7,$K253*0.7,($CB253-SUM($T253:AM253)))</f>
        <v>0</v>
      </c>
      <c r="AO253" s="16">
        <f>IF(($CB253-SUM($T253:AN253))&gt;=$K253*0.7,$K253*0.7,($CB253-SUM($T253:AN253)))</f>
        <v>0</v>
      </c>
      <c r="AP253" s="16">
        <f>IF(($CB253-SUM($T253:AO253))&gt;=$K253*0.7,$K253*0.7,($CB253-SUM($T253:AO253)))</f>
        <v>0</v>
      </c>
      <c r="AQ253" s="16">
        <f>IF(($CB253-SUM($T253:AP253))&gt;=$K253*0.7,$K253*0.7,($CB253-SUM($T253:AP253)))</f>
        <v>0</v>
      </c>
      <c r="AR253" s="16">
        <f>IF(($CB253-SUM($T253:AQ253))&gt;=$K253*0.7,$K253*0.7,($CB253-SUM($T253:AQ253)))</f>
        <v>0</v>
      </c>
      <c r="AS253" s="16">
        <f>IF(($CB253-SUM($T253:AR253))&gt;=$K253*0.7,$K253*0.7,($CB253-SUM($T253:AR253)))</f>
        <v>0</v>
      </c>
      <c r="AT253" s="16">
        <f>IF(($CB253-SUM($T253:AS253))&gt;=$K253*0.7,$K253*0.7,($CB253-SUM($T253:AS253)))</f>
        <v>0</v>
      </c>
      <c r="AU253" s="16">
        <f>IF(($CB253-SUM($T253:AT253))&gt;=$K253*0.7,$K253*0.7,($CB253-SUM($T253:AT253)))</f>
        <v>0</v>
      </c>
      <c r="AV253" s="16">
        <f>IF(($CB253-SUM($T253:AU253))&gt;=$K253*0.7,$K253*0.7,($CB253-SUM($T253:AU253)))</f>
        <v>0</v>
      </c>
      <c r="AW253" s="182">
        <f t="shared" si="27"/>
        <v>54560</v>
      </c>
      <c r="AX253" s="182">
        <f>IF(LinkRpt!B$4=LinkRpt!B$2,VLOOKUP(LinkRpt!$A249,Rpt,LinkRpt!B$2+1),"")</f>
        <v>54560</v>
      </c>
      <c r="AY253" s="182">
        <f>IF(LinkRpt!C$4=LinkRpt!C$2,VLOOKUP(LinkRpt!$A249,Rpt,LinkRpt!C$2+1),"")</f>
        <v>0</v>
      </c>
      <c r="AZ253" s="182">
        <f>IF(LinkRpt!D$4=LinkRpt!D$2,VLOOKUP(LinkRpt!$A249,Rpt,LinkRpt!D$2+1),"")</f>
        <v>0</v>
      </c>
      <c r="BA253" s="182" t="str">
        <f>IF(LinkRpt!E$4=LinkRpt!E$2,VLOOKUP(LinkRpt!$A249,Rpt,LinkRpt!E$2+1),"")</f>
        <v/>
      </c>
      <c r="BB253" s="182">
        <f>IF(LinkRpt!F$4=LinkRpt!F$2,VLOOKUP(LinkRpt!$A249,Rpt,LinkRpt!F$2+1),"")</f>
        <v>0</v>
      </c>
      <c r="BC253" s="182">
        <f>IF(LinkRpt!G$4=LinkRpt!G$2,VLOOKUP(LinkRpt!$A249,Rpt,LinkRpt!G$2+1),"")</f>
        <v>0</v>
      </c>
      <c r="BD253" s="182">
        <f>IF(LinkRpt!H$4=LinkRpt!H$2,VLOOKUP(LinkRpt!$A249,Rpt,LinkRpt!H$2+1),"")</f>
        <v>0</v>
      </c>
      <c r="BE253" s="182" t="str">
        <f>IF(LinkRpt!I$4=LinkRpt!I$2,VLOOKUP(LinkRpt!$A249,Rpt,LinkRpt!I$2+1),"")</f>
        <v/>
      </c>
      <c r="BF253" s="182" t="str">
        <f>IF(LinkRpt!J$4=LinkRpt!J$2,VLOOKUP(LinkRpt!$A249,Rpt,LinkRpt!J$2+1),"")</f>
        <v/>
      </c>
      <c r="BG253" s="182" t="str">
        <f>IF(LinkRpt!K$4=LinkRpt!K$2,VLOOKUP(LinkRpt!$A249,Rpt,LinkRpt!K$2+1),"")</f>
        <v/>
      </c>
      <c r="BH253" s="182" t="str">
        <f>IF(LinkRpt!L$4=LinkRpt!L$2,VLOOKUP(LinkRpt!$A249,Rpt,LinkRpt!L$2+1),"")</f>
        <v/>
      </c>
      <c r="BI253" s="182" t="str">
        <f>IF(LinkRpt!M$4=LinkRpt!M$2,VLOOKUP(LinkRpt!$A249,Rpt,LinkRpt!M$2+1),"")</f>
        <v/>
      </c>
      <c r="BJ253" s="182" t="str">
        <f>IF(LinkRpt!N$4=LinkRpt!N$2,VLOOKUP(LinkRpt!$A249,Rpt,LinkRpt!N$2+1),"")</f>
        <v/>
      </c>
      <c r="BK253" s="182" t="str">
        <f>IF(LinkRpt!O$4=LinkRpt!O$2,VLOOKUP(LinkRpt!$A249,Rpt,LinkRpt!O$2+1),"")</f>
        <v/>
      </c>
      <c r="BL253" s="182" t="str">
        <f>IF(LinkRpt!P$4=LinkRpt!P$2,VLOOKUP(LinkRpt!$A249,Rpt,LinkRpt!P$2+1),"")</f>
        <v/>
      </c>
      <c r="BM253" s="182" t="str">
        <f>IF(LinkRpt!Q$4=LinkRpt!Q$2,VLOOKUP(LinkRpt!$A249,Rpt,LinkRpt!Q$2+1),"")</f>
        <v/>
      </c>
      <c r="BN253" s="182" t="str">
        <f>IF(LinkRpt!R$4=LinkRpt!R$2,VLOOKUP(LinkRpt!$A249,Rpt,LinkRpt!R$2+1),"")</f>
        <v/>
      </c>
      <c r="BO253" s="182" t="str">
        <f>IF(LinkRpt!S$4=LinkRpt!S$2,VLOOKUP(LinkRpt!$A249,Rpt,LinkRpt!S$2+1),"")</f>
        <v/>
      </c>
      <c r="BP253" s="182" t="str">
        <f>IF(LinkRpt!T$4=LinkRpt!T$2,VLOOKUP(LinkRpt!$A249,Rpt,LinkRpt!T$2+1),"")</f>
        <v/>
      </c>
      <c r="BQ253" s="182" t="str">
        <f>IF(LinkRpt!U$4=LinkRpt!U$2,VLOOKUP(LinkRpt!$A249,Rpt,LinkRpt!U$2+1),"")</f>
        <v/>
      </c>
      <c r="BR253" s="182" t="str">
        <f>IF(LinkRpt!V$4=LinkRpt!V$2,VLOOKUP(LinkRpt!$A249,Rpt,LinkRpt!V$2+1),"")</f>
        <v/>
      </c>
      <c r="BS253" s="182" t="str">
        <f>IF(LinkRpt!W$4=LinkRpt!W$2,VLOOKUP(LinkRpt!$A249,Rpt,LinkRpt!W$2+1),"")</f>
        <v/>
      </c>
      <c r="BT253" s="182" t="str">
        <f>IF(LinkRpt!X$4=LinkRpt!X$2,VLOOKUP(LinkRpt!$A249,Rpt,LinkRpt!X$2+1),"")</f>
        <v/>
      </c>
      <c r="BU253" s="182" t="str">
        <f>IF(LinkRpt!Y$4=LinkRpt!Y$2,VLOOKUP(LinkRpt!$A249,Rpt,LinkRpt!Y$2+1),"")</f>
        <v/>
      </c>
      <c r="BV253" s="182" t="str">
        <f>IF(LinkRpt!Z$4=LinkRpt!Z$2,VLOOKUP(LinkRpt!$A249,Rpt,LinkRpt!Z$2+1),"")</f>
        <v/>
      </c>
      <c r="BW253" s="182" t="str">
        <f>IF(LinkRpt!AA$4=LinkRpt!AA$2,VLOOKUP(LinkRpt!$A249,Rpt,LinkRpt!AA$2+1),"")</f>
        <v/>
      </c>
      <c r="BX253" s="182" t="str">
        <f>IF(LinkRpt!AB$4=LinkRpt!AB$2,VLOOKUP(LinkRpt!$A249,Rpt,LinkRpt!AB$2+1),"")</f>
        <v/>
      </c>
      <c r="BY253" s="182" t="str">
        <f>IF(LinkRpt!AC$4=LinkRpt!AC$2,VLOOKUP(LinkRpt!$A249,Rpt,LinkRpt!AC$2+1),"")</f>
        <v/>
      </c>
      <c r="BZ253" s="182" t="str">
        <f>IF(LinkRpt!AD$4=LinkRpt!AD$2,VLOOKUP(LinkRpt!$A249,Rpt,LinkRpt!AD$2+1),"")</f>
        <v/>
      </c>
      <c r="CA253" s="182" t="str">
        <f>IF(LinkRpt!AE$4=LinkRpt!AE$2,VLOOKUP(LinkRpt!$A249,Rpt,LinkRpt!AE$2+1),"")</f>
        <v/>
      </c>
      <c r="CB253" s="182">
        <f t="shared" si="32"/>
        <v>54560</v>
      </c>
      <c r="CC253" s="15">
        <v>1500</v>
      </c>
      <c r="CD253" s="16">
        <v>1500</v>
      </c>
      <c r="CE253" s="15">
        <v>1000</v>
      </c>
      <c r="CF253" s="16">
        <v>1000</v>
      </c>
      <c r="CG253" s="15">
        <v>5000</v>
      </c>
      <c r="CH253" s="16">
        <v>5000</v>
      </c>
      <c r="CI253" s="15">
        <v>8000</v>
      </c>
      <c r="CJ253" s="16">
        <v>8000</v>
      </c>
      <c r="CK253" s="15"/>
      <c r="CL253" s="16"/>
      <c r="CM253" s="18">
        <v>4340</v>
      </c>
      <c r="CN253" s="16">
        <v>4620</v>
      </c>
      <c r="CO253" s="18">
        <v>4340</v>
      </c>
      <c r="CP253" s="16">
        <v>4620</v>
      </c>
      <c r="CQ253" s="18">
        <v>4340</v>
      </c>
      <c r="CR253" s="16">
        <v>4620</v>
      </c>
      <c r="CS253" s="18">
        <v>4340</v>
      </c>
      <c r="CT253" s="16">
        <v>3500</v>
      </c>
      <c r="CU253" s="18">
        <v>4340</v>
      </c>
      <c r="CV253" s="16"/>
      <c r="CW253" s="18">
        <v>4340</v>
      </c>
      <c r="CX253" s="16">
        <v>8680</v>
      </c>
      <c r="CY253" s="18">
        <v>4340</v>
      </c>
      <c r="CZ253" s="16"/>
      <c r="DA253" s="18">
        <v>4340</v>
      </c>
      <c r="DB253" s="16"/>
      <c r="DC253" s="18">
        <v>4340</v>
      </c>
      <c r="DD253" s="16">
        <v>13020</v>
      </c>
      <c r="DE253" s="85"/>
      <c r="DF253" s="16"/>
      <c r="DG253" s="85"/>
      <c r="DH253" s="16"/>
      <c r="DI253" s="85"/>
      <c r="DJ253" s="16"/>
      <c r="DK253" s="220"/>
      <c r="DL253" s="16"/>
      <c r="DM253" s="17"/>
      <c r="DN253" s="16"/>
      <c r="DO253" s="17"/>
      <c r="DP253" s="16"/>
      <c r="DQ253" s="17"/>
      <c r="DR253" s="16"/>
      <c r="DS253" s="17"/>
      <c r="DT253" s="16"/>
      <c r="DU253" s="17"/>
      <c r="DV253" s="16"/>
      <c r="DW253" s="17"/>
      <c r="DX253" s="16"/>
      <c r="DY253" s="17"/>
      <c r="DZ253" s="16"/>
      <c r="EA253" s="17"/>
      <c r="EB253" s="16"/>
      <c r="EC253" s="17"/>
      <c r="ED253" s="16"/>
      <c r="EE253" s="17"/>
      <c r="EF253" s="16"/>
      <c r="EG253" s="17"/>
      <c r="EH253" s="16"/>
      <c r="EI253" s="17"/>
      <c r="EJ253" s="16"/>
      <c r="EK253" s="17"/>
      <c r="EL253" s="16"/>
      <c r="EM253" s="17"/>
      <c r="EN253" s="16"/>
      <c r="EO253" s="17"/>
      <c r="EP253" s="16"/>
      <c r="EQ253" s="17"/>
      <c r="ER253" s="16"/>
      <c r="ES253" s="17"/>
      <c r="ET253" s="16"/>
      <c r="EU253" s="15"/>
      <c r="EV253" s="16"/>
      <c r="EW253" s="15"/>
      <c r="EX253" s="16"/>
      <c r="EY253" s="15"/>
      <c r="EZ253" s="16"/>
      <c r="FA253" s="15"/>
      <c r="FB253" s="16"/>
      <c r="FC253" s="15"/>
      <c r="FD253" s="16"/>
      <c r="FE253" s="15"/>
      <c r="FF253" s="16"/>
      <c r="FG253" s="19"/>
      <c r="FH253" s="20"/>
      <c r="FI253" s="20">
        <f t="shared" si="28"/>
        <v>54560</v>
      </c>
      <c r="FJ253" s="20">
        <f t="shared" si="29"/>
        <v>54560</v>
      </c>
      <c r="FK253" s="21">
        <f t="shared" si="30"/>
        <v>0</v>
      </c>
      <c r="FL253" s="1" t="str">
        <f t="shared" si="33"/>
        <v/>
      </c>
    </row>
    <row r="254" spans="1:168" ht="25.5" customHeight="1">
      <c r="A254" s="239">
        <v>2200246</v>
      </c>
      <c r="B254" s="35" t="s">
        <v>345</v>
      </c>
      <c r="C254" s="239" t="s">
        <v>346</v>
      </c>
      <c r="D254" s="9" t="s">
        <v>1414</v>
      </c>
      <c r="E254" s="9" t="s">
        <v>1412</v>
      </c>
      <c r="F254" s="10" t="s">
        <v>347</v>
      </c>
      <c r="G254" s="142"/>
      <c r="H254" s="24"/>
      <c r="I254" s="318"/>
      <c r="J254" s="24"/>
      <c r="K254" s="12">
        <v>6600</v>
      </c>
      <c r="L254" s="24" t="s">
        <v>1564</v>
      </c>
      <c r="M254" s="246">
        <f t="shared" si="26"/>
        <v>57080</v>
      </c>
      <c r="N254" s="14">
        <f t="shared" si="31"/>
        <v>0</v>
      </c>
      <c r="O254" s="15">
        <v>1500</v>
      </c>
      <c r="P254" s="15">
        <v>1000</v>
      </c>
      <c r="Q254" s="15">
        <v>5000</v>
      </c>
      <c r="R254" s="15">
        <v>8000</v>
      </c>
      <c r="S254" s="182"/>
      <c r="T254" s="16">
        <v>1500</v>
      </c>
      <c r="U254" s="16">
        <v>1000</v>
      </c>
      <c r="V254" s="16">
        <v>5000</v>
      </c>
      <c r="W254" s="16">
        <v>0</v>
      </c>
      <c r="X254" s="182"/>
      <c r="Y254" s="16">
        <f>IF(($CB254-SUM($T254:X254))&gt;=$K254*0.7,$K254*0.7,($CB254-SUM($T254:X254)))</f>
        <v>4620</v>
      </c>
      <c r="Z254" s="16">
        <f>IF(($CB254-SUM($T254:Y254))&gt;=$K254*0.7,$K254*0.7,($CB254-SUM($T254:Y254)))</f>
        <v>4620</v>
      </c>
      <c r="AA254" s="16">
        <f>IF(($CB254-SUM($T254:Z254))&gt;=$K254*0.7,$K254*0.7,($CB254-SUM($T254:Z254)))</f>
        <v>4620</v>
      </c>
      <c r="AB254" s="16">
        <f>IF(($CB254-SUM($T254:AA254))&gt;=$K254*0.7,$K254*0.7,($CB254-SUM($T254:AA254)))</f>
        <v>4620</v>
      </c>
      <c r="AC254" s="16">
        <f>IF(($CB254-SUM($T254:AB254))&gt;=$K254*0.7,$K254*0.7,($CB254-SUM($T254:AB254)))</f>
        <v>4620</v>
      </c>
      <c r="AD254" s="16">
        <f>IF(($CB254-SUM($T254:AC254))&gt;=$K254*0.7,$K254*0.7,($CB254-SUM($T254:AC254)))</f>
        <v>4620</v>
      </c>
      <c r="AE254" s="16">
        <f>IF(($CB254-SUM($T254:AD254))&gt;=$K254*0.7,$K254*0.7,($CB254-SUM($T254:AD254)))</f>
        <v>4620</v>
      </c>
      <c r="AF254" s="16">
        <f>IF(($CB254-SUM($T254:AE254))&gt;=$K254*0.7,$K254*0.7,($CB254-SUM($T254:AE254)))</f>
        <v>4620</v>
      </c>
      <c r="AG254" s="16">
        <f>IF(($CB254-SUM($T254:AF254))&gt;=$K254*0.7,$K254*0.7,($CB254-SUM($T254:AF254)))</f>
        <v>4620</v>
      </c>
      <c r="AH254" s="16">
        <f>IF(($CB254-SUM($T254:AG254))&gt;=$K254*0.7,$K254*0.7,($CB254-SUM($T254:AG254)))</f>
        <v>4620</v>
      </c>
      <c r="AI254" s="16">
        <f>IF(($CB254-SUM($T254:AH254))&gt;=$K254*0.7,$K254*0.7,($CB254-SUM($T254:AH254)))</f>
        <v>3380</v>
      </c>
      <c r="AJ254" s="16">
        <f>IF(($CB254-SUM($T254:AI254))&gt;=$K254*0.7,$K254*0.7,($CB254-SUM($T254:AI254)))</f>
        <v>0</v>
      </c>
      <c r="AK254" s="16">
        <f>IF(($CB254-SUM($T254:AJ254))&gt;=$K254*0.7,$K254*0.7,($CB254-SUM($T254:AJ254)))</f>
        <v>0</v>
      </c>
      <c r="AL254" s="16">
        <f>IF(($CB254-SUM($T254:AK254))&gt;=$K254*0.7,$K254*0.7,($CB254-SUM($T254:AK254)))</f>
        <v>0</v>
      </c>
      <c r="AM254" s="16">
        <f>IF(($CB254-SUM($T254:AL254))&gt;=$K254*0.7,$K254*0.7,($CB254-SUM($T254:AL254)))</f>
        <v>0</v>
      </c>
      <c r="AN254" s="16">
        <f>IF(($CB254-SUM($T254:AM254))&gt;=$K254*0.7,$K254*0.7,($CB254-SUM($T254:AM254)))</f>
        <v>0</v>
      </c>
      <c r="AO254" s="16">
        <f>IF(($CB254-SUM($T254:AN254))&gt;=$K254*0.7,$K254*0.7,($CB254-SUM($T254:AN254)))</f>
        <v>0</v>
      </c>
      <c r="AP254" s="16">
        <f>IF(($CB254-SUM($T254:AO254))&gt;=$K254*0.7,$K254*0.7,($CB254-SUM($T254:AO254)))</f>
        <v>0</v>
      </c>
      <c r="AQ254" s="16">
        <f>IF(($CB254-SUM($T254:AP254))&gt;=$K254*0.7,$K254*0.7,($CB254-SUM($T254:AP254)))</f>
        <v>0</v>
      </c>
      <c r="AR254" s="16">
        <f>IF(($CB254-SUM($T254:AQ254))&gt;=$K254*0.7,$K254*0.7,($CB254-SUM($T254:AQ254)))</f>
        <v>0</v>
      </c>
      <c r="AS254" s="16">
        <f>IF(($CB254-SUM($T254:AR254))&gt;=$K254*0.7,$K254*0.7,($CB254-SUM($T254:AR254)))</f>
        <v>0</v>
      </c>
      <c r="AT254" s="16">
        <f>IF(($CB254-SUM($T254:AS254))&gt;=$K254*0.7,$K254*0.7,($CB254-SUM($T254:AS254)))</f>
        <v>0</v>
      </c>
      <c r="AU254" s="16">
        <f>IF(($CB254-SUM($T254:AT254))&gt;=$K254*0.7,$K254*0.7,($CB254-SUM($T254:AT254)))</f>
        <v>0</v>
      </c>
      <c r="AV254" s="16">
        <f>IF(($CB254-SUM($T254:AU254))&gt;=$K254*0.7,$K254*0.7,($CB254-SUM($T254:AU254)))</f>
        <v>0</v>
      </c>
      <c r="AW254" s="182">
        <f t="shared" si="27"/>
        <v>57080</v>
      </c>
      <c r="AX254" s="182">
        <f>IF(LinkRpt!B$4=LinkRpt!B$2,VLOOKUP(LinkRpt!$A250,Rpt,LinkRpt!B$2+1),"")</f>
        <v>57080</v>
      </c>
      <c r="AY254" s="182">
        <f>IF(LinkRpt!C$4=LinkRpt!C$2,VLOOKUP(LinkRpt!$A250,Rpt,LinkRpt!C$2+1),"")</f>
        <v>0</v>
      </c>
      <c r="AZ254" s="182">
        <f>IF(LinkRpt!D$4=LinkRpt!D$2,VLOOKUP(LinkRpt!$A250,Rpt,LinkRpt!D$2+1),"")</f>
        <v>0</v>
      </c>
      <c r="BA254" s="182" t="str">
        <f>IF(LinkRpt!E$4=LinkRpt!E$2,VLOOKUP(LinkRpt!$A250,Rpt,LinkRpt!E$2+1),"")</f>
        <v/>
      </c>
      <c r="BB254" s="182">
        <f>IF(LinkRpt!F$4=LinkRpt!F$2,VLOOKUP(LinkRpt!$A250,Rpt,LinkRpt!F$2+1),"")</f>
        <v>0</v>
      </c>
      <c r="BC254" s="182">
        <f>IF(LinkRpt!G$4=LinkRpt!G$2,VLOOKUP(LinkRpt!$A250,Rpt,LinkRpt!G$2+1),"")</f>
        <v>0</v>
      </c>
      <c r="BD254" s="182">
        <f>IF(LinkRpt!H$4=LinkRpt!H$2,VLOOKUP(LinkRpt!$A250,Rpt,LinkRpt!H$2+1),"")</f>
        <v>0</v>
      </c>
      <c r="BE254" s="182" t="str">
        <f>IF(LinkRpt!I$4=LinkRpt!I$2,VLOOKUP(LinkRpt!$A250,Rpt,LinkRpt!I$2+1),"")</f>
        <v/>
      </c>
      <c r="BF254" s="182" t="str">
        <f>IF(LinkRpt!J$4=LinkRpt!J$2,VLOOKUP(LinkRpt!$A250,Rpt,LinkRpt!J$2+1),"")</f>
        <v/>
      </c>
      <c r="BG254" s="182" t="str">
        <f>IF(LinkRpt!K$4=LinkRpt!K$2,VLOOKUP(LinkRpt!$A250,Rpt,LinkRpt!K$2+1),"")</f>
        <v/>
      </c>
      <c r="BH254" s="182" t="str">
        <f>IF(LinkRpt!L$4=LinkRpt!L$2,VLOOKUP(LinkRpt!$A250,Rpt,LinkRpt!L$2+1),"")</f>
        <v/>
      </c>
      <c r="BI254" s="182" t="str">
        <f>IF(LinkRpt!M$4=LinkRpt!M$2,VLOOKUP(LinkRpt!$A250,Rpt,LinkRpt!M$2+1),"")</f>
        <v/>
      </c>
      <c r="BJ254" s="182" t="str">
        <f>IF(LinkRpt!N$4=LinkRpt!N$2,VLOOKUP(LinkRpt!$A250,Rpt,LinkRpt!N$2+1),"")</f>
        <v/>
      </c>
      <c r="BK254" s="182" t="str">
        <f>IF(LinkRpt!O$4=LinkRpt!O$2,VLOOKUP(LinkRpt!$A250,Rpt,LinkRpt!O$2+1),"")</f>
        <v/>
      </c>
      <c r="BL254" s="182" t="str">
        <f>IF(LinkRpt!P$4=LinkRpt!P$2,VLOOKUP(LinkRpt!$A250,Rpt,LinkRpt!P$2+1),"")</f>
        <v/>
      </c>
      <c r="BM254" s="182" t="str">
        <f>IF(LinkRpt!Q$4=LinkRpt!Q$2,VLOOKUP(LinkRpt!$A250,Rpt,LinkRpt!Q$2+1),"")</f>
        <v/>
      </c>
      <c r="BN254" s="182" t="str">
        <f>IF(LinkRpt!R$4=LinkRpt!R$2,VLOOKUP(LinkRpt!$A250,Rpt,LinkRpt!R$2+1),"")</f>
        <v/>
      </c>
      <c r="BO254" s="182" t="str">
        <f>IF(LinkRpt!S$4=LinkRpt!S$2,VLOOKUP(LinkRpt!$A250,Rpt,LinkRpt!S$2+1),"")</f>
        <v/>
      </c>
      <c r="BP254" s="182" t="str">
        <f>IF(LinkRpt!T$4=LinkRpt!T$2,VLOOKUP(LinkRpt!$A250,Rpt,LinkRpt!T$2+1),"")</f>
        <v/>
      </c>
      <c r="BQ254" s="182" t="str">
        <f>IF(LinkRpt!U$4=LinkRpt!U$2,VLOOKUP(LinkRpt!$A250,Rpt,LinkRpt!U$2+1),"")</f>
        <v/>
      </c>
      <c r="BR254" s="182" t="str">
        <f>IF(LinkRpt!V$4=LinkRpt!V$2,VLOOKUP(LinkRpt!$A250,Rpt,LinkRpt!V$2+1),"")</f>
        <v/>
      </c>
      <c r="BS254" s="182" t="str">
        <f>IF(LinkRpt!W$4=LinkRpt!W$2,VLOOKUP(LinkRpt!$A250,Rpt,LinkRpt!W$2+1),"")</f>
        <v/>
      </c>
      <c r="BT254" s="182" t="str">
        <f>IF(LinkRpt!X$4=LinkRpt!X$2,VLOOKUP(LinkRpt!$A250,Rpt,LinkRpt!X$2+1),"")</f>
        <v/>
      </c>
      <c r="BU254" s="182" t="str">
        <f>IF(LinkRpt!Y$4=LinkRpt!Y$2,VLOOKUP(LinkRpt!$A250,Rpt,LinkRpt!Y$2+1),"")</f>
        <v/>
      </c>
      <c r="BV254" s="182" t="str">
        <f>IF(LinkRpt!Z$4=LinkRpt!Z$2,VLOOKUP(LinkRpt!$A250,Rpt,LinkRpt!Z$2+1),"")</f>
        <v/>
      </c>
      <c r="BW254" s="182" t="str">
        <f>IF(LinkRpt!AA$4=LinkRpt!AA$2,VLOOKUP(LinkRpt!$A250,Rpt,LinkRpt!AA$2+1),"")</f>
        <v/>
      </c>
      <c r="BX254" s="182" t="str">
        <f>IF(LinkRpt!AB$4=LinkRpt!AB$2,VLOOKUP(LinkRpt!$A250,Rpt,LinkRpt!AB$2+1),"")</f>
        <v/>
      </c>
      <c r="BY254" s="182" t="str">
        <f>IF(LinkRpt!AC$4=LinkRpt!AC$2,VLOOKUP(LinkRpt!$A250,Rpt,LinkRpt!AC$2+1),"")</f>
        <v/>
      </c>
      <c r="BZ254" s="182" t="str">
        <f>IF(LinkRpt!AD$4=LinkRpt!AD$2,VLOOKUP(LinkRpt!$A250,Rpt,LinkRpt!AD$2+1),"")</f>
        <v/>
      </c>
      <c r="CA254" s="182" t="str">
        <f>IF(LinkRpt!AE$4=LinkRpt!AE$2,VLOOKUP(LinkRpt!$A250,Rpt,LinkRpt!AE$2+1),"")</f>
        <v/>
      </c>
      <c r="CB254" s="182">
        <f t="shared" si="32"/>
        <v>57080</v>
      </c>
      <c r="CC254" s="15">
        <v>1500</v>
      </c>
      <c r="CD254" s="16">
        <v>1500</v>
      </c>
      <c r="CE254" s="15">
        <v>1000</v>
      </c>
      <c r="CF254" s="16">
        <v>1000</v>
      </c>
      <c r="CG254" s="15">
        <v>5000</v>
      </c>
      <c r="CH254" s="16">
        <v>5000</v>
      </c>
      <c r="CI254" s="15">
        <v>8000</v>
      </c>
      <c r="CJ254" s="16">
        <v>0</v>
      </c>
      <c r="CK254" s="17"/>
      <c r="CL254" s="16"/>
      <c r="CM254" s="15"/>
      <c r="CN254" s="16"/>
      <c r="CO254" s="18">
        <v>4620</v>
      </c>
      <c r="CP254" s="16">
        <v>4620</v>
      </c>
      <c r="CQ254" s="18">
        <v>4620</v>
      </c>
      <c r="CR254" s="16">
        <f>4620+8000</f>
        <v>12620</v>
      </c>
      <c r="CS254" s="18">
        <v>4620</v>
      </c>
      <c r="CT254" s="16">
        <v>4620</v>
      </c>
      <c r="CU254" s="18">
        <v>4620</v>
      </c>
      <c r="CV254" s="16">
        <v>4620</v>
      </c>
      <c r="CW254" s="18">
        <v>4620</v>
      </c>
      <c r="CX254" s="16">
        <v>4620</v>
      </c>
      <c r="CY254" s="18">
        <v>4620</v>
      </c>
      <c r="CZ254" s="16">
        <v>4620</v>
      </c>
      <c r="DA254" s="18">
        <v>4620</v>
      </c>
      <c r="DB254" s="16"/>
      <c r="DC254" s="18">
        <v>4620</v>
      </c>
      <c r="DD254" s="16"/>
      <c r="DE254" s="18">
        <v>4620</v>
      </c>
      <c r="DF254" s="16">
        <f>4620+9240</f>
        <v>13860</v>
      </c>
      <c r="DG254" s="17"/>
      <c r="DH254" s="16"/>
      <c r="DI254" s="17"/>
      <c r="DJ254" s="16"/>
      <c r="DK254" s="220"/>
      <c r="DL254" s="16"/>
      <c r="DM254" s="17"/>
      <c r="DN254" s="16"/>
      <c r="DO254" s="17"/>
      <c r="DP254" s="16"/>
      <c r="DQ254" s="17"/>
      <c r="DR254" s="16"/>
      <c r="DS254" s="17"/>
      <c r="DT254" s="16"/>
      <c r="DU254" s="17"/>
      <c r="DV254" s="16"/>
      <c r="DW254" s="17"/>
      <c r="DX254" s="16"/>
      <c r="DY254" s="17"/>
      <c r="DZ254" s="16"/>
      <c r="EA254" s="17"/>
      <c r="EB254" s="16"/>
      <c r="EC254" s="17"/>
      <c r="ED254" s="16"/>
      <c r="EE254" s="17"/>
      <c r="EF254" s="16"/>
      <c r="EG254" s="17"/>
      <c r="EH254" s="16"/>
      <c r="EI254" s="17"/>
      <c r="EJ254" s="16"/>
      <c r="EK254" s="17"/>
      <c r="EL254" s="16"/>
      <c r="EM254" s="17"/>
      <c r="EN254" s="16"/>
      <c r="EO254" s="17"/>
      <c r="EP254" s="16"/>
      <c r="EQ254" s="17"/>
      <c r="ER254" s="16"/>
      <c r="ES254" s="17"/>
      <c r="ET254" s="16"/>
      <c r="EU254" s="15"/>
      <c r="EV254" s="16"/>
      <c r="EW254" s="15"/>
      <c r="EX254" s="16"/>
      <c r="EY254" s="15"/>
      <c r="EZ254" s="16"/>
      <c r="FA254" s="15"/>
      <c r="FB254" s="16"/>
      <c r="FC254" s="15"/>
      <c r="FD254" s="16"/>
      <c r="FE254" s="15"/>
      <c r="FF254" s="16"/>
      <c r="FG254" s="19"/>
      <c r="FH254" s="20"/>
      <c r="FI254" s="20">
        <f t="shared" si="28"/>
        <v>57080</v>
      </c>
      <c r="FJ254" s="20">
        <f t="shared" si="29"/>
        <v>57080</v>
      </c>
      <c r="FK254" s="21">
        <f t="shared" si="30"/>
        <v>0</v>
      </c>
      <c r="FL254" s="1" t="str">
        <f t="shared" si="33"/>
        <v/>
      </c>
    </row>
    <row r="255" spans="1:168" ht="25.5" customHeight="1">
      <c r="A255" s="239">
        <v>2200247</v>
      </c>
      <c r="B255" s="35" t="s">
        <v>348</v>
      </c>
      <c r="C255" s="239" t="s">
        <v>349</v>
      </c>
      <c r="D255" s="9" t="s">
        <v>1414</v>
      </c>
      <c r="E255" s="9" t="s">
        <v>1412</v>
      </c>
      <c r="F255" s="10" t="s">
        <v>350</v>
      </c>
      <c r="G255" s="26"/>
      <c r="H255" s="24"/>
      <c r="I255" s="318"/>
      <c r="J255" s="24"/>
      <c r="K255" s="12">
        <v>6600</v>
      </c>
      <c r="L255" s="24" t="s">
        <v>1564</v>
      </c>
      <c r="M255" s="246">
        <f t="shared" si="26"/>
        <v>57080</v>
      </c>
      <c r="N255" s="14">
        <f t="shared" si="31"/>
        <v>0</v>
      </c>
      <c r="O255" s="15">
        <v>1500</v>
      </c>
      <c r="P255" s="15">
        <v>1000</v>
      </c>
      <c r="Q255" s="15">
        <v>5000</v>
      </c>
      <c r="R255" s="15">
        <v>8000</v>
      </c>
      <c r="S255" s="182"/>
      <c r="T255" s="16">
        <v>1500</v>
      </c>
      <c r="U255" s="16">
        <v>1000</v>
      </c>
      <c r="V255" s="16">
        <v>5000</v>
      </c>
      <c r="W255" s="16">
        <v>0</v>
      </c>
      <c r="X255" s="182"/>
      <c r="Y255" s="16">
        <f>IF(($CB255-SUM($T255:X255))&gt;=$K255*0.7,$K255*0.7,($CB255-SUM($T255:X255)))</f>
        <v>4620</v>
      </c>
      <c r="Z255" s="16">
        <f>IF(($CB255-SUM($T255:Y255))&gt;=$K255*0.7,$K255*0.7,($CB255-SUM($T255:Y255)))</f>
        <v>4620</v>
      </c>
      <c r="AA255" s="16">
        <f>IF(($CB255-SUM($T255:Z255))&gt;=$K255*0.7,$K255*0.7,($CB255-SUM($T255:Z255)))</f>
        <v>4620</v>
      </c>
      <c r="AB255" s="16">
        <f>IF(($CB255-SUM($T255:AA255))&gt;=$K255*0.7,$K255*0.7,($CB255-SUM($T255:AA255)))</f>
        <v>4620</v>
      </c>
      <c r="AC255" s="16">
        <f>IF(($CB255-SUM($T255:AB255))&gt;=$K255*0.7,$K255*0.7,($CB255-SUM($T255:AB255)))</f>
        <v>4620</v>
      </c>
      <c r="AD255" s="16">
        <f>IF(($CB255-SUM($T255:AC255))&gt;=$K255*0.7,$K255*0.7,($CB255-SUM($T255:AC255)))</f>
        <v>4620</v>
      </c>
      <c r="AE255" s="16">
        <f>IF(($CB255-SUM($T255:AD255))&gt;=$K255*0.7,$K255*0.7,($CB255-SUM($T255:AD255)))</f>
        <v>4620</v>
      </c>
      <c r="AF255" s="16">
        <f>IF(($CB255-SUM($T255:AE255))&gt;=$K255*0.7,$K255*0.7,($CB255-SUM($T255:AE255)))</f>
        <v>4620</v>
      </c>
      <c r="AG255" s="16">
        <f>IF(($CB255-SUM($T255:AF255))&gt;=$K255*0.7,$K255*0.7,($CB255-SUM($T255:AF255)))</f>
        <v>4620</v>
      </c>
      <c r="AH255" s="16">
        <f>IF(($CB255-SUM($T255:AG255))&gt;=$K255*0.7,$K255*0.7,($CB255-SUM($T255:AG255)))</f>
        <v>4620</v>
      </c>
      <c r="AI255" s="16">
        <f>IF(($CB255-SUM($T255:AH255))&gt;=$K255*0.7,$K255*0.7,($CB255-SUM($T255:AH255)))</f>
        <v>3380</v>
      </c>
      <c r="AJ255" s="16">
        <f>IF(($CB255-SUM($T255:AI255))&gt;=$K255*0.7,$K255*0.7,($CB255-SUM($T255:AI255)))</f>
        <v>0</v>
      </c>
      <c r="AK255" s="16">
        <f>IF(($CB255-SUM($T255:AJ255))&gt;=$K255*0.7,$K255*0.7,($CB255-SUM($T255:AJ255)))</f>
        <v>0</v>
      </c>
      <c r="AL255" s="16">
        <f>IF(($CB255-SUM($T255:AK255))&gt;=$K255*0.7,$K255*0.7,($CB255-SUM($T255:AK255)))</f>
        <v>0</v>
      </c>
      <c r="AM255" s="16">
        <f>IF(($CB255-SUM($T255:AL255))&gt;=$K255*0.7,$K255*0.7,($CB255-SUM($T255:AL255)))</f>
        <v>0</v>
      </c>
      <c r="AN255" s="16">
        <f>IF(($CB255-SUM($T255:AM255))&gt;=$K255*0.7,$K255*0.7,($CB255-SUM($T255:AM255)))</f>
        <v>0</v>
      </c>
      <c r="AO255" s="16">
        <f>IF(($CB255-SUM($T255:AN255))&gt;=$K255*0.7,$K255*0.7,($CB255-SUM($T255:AN255)))</f>
        <v>0</v>
      </c>
      <c r="AP255" s="16">
        <f>IF(($CB255-SUM($T255:AO255))&gt;=$K255*0.7,$K255*0.7,($CB255-SUM($T255:AO255)))</f>
        <v>0</v>
      </c>
      <c r="AQ255" s="16">
        <f>IF(($CB255-SUM($T255:AP255))&gt;=$K255*0.7,$K255*0.7,($CB255-SUM($T255:AP255)))</f>
        <v>0</v>
      </c>
      <c r="AR255" s="16">
        <f>IF(($CB255-SUM($T255:AQ255))&gt;=$K255*0.7,$K255*0.7,($CB255-SUM($T255:AQ255)))</f>
        <v>0</v>
      </c>
      <c r="AS255" s="16">
        <f>IF(($CB255-SUM($T255:AR255))&gt;=$K255*0.7,$K255*0.7,($CB255-SUM($T255:AR255)))</f>
        <v>0</v>
      </c>
      <c r="AT255" s="16">
        <f>IF(($CB255-SUM($T255:AS255))&gt;=$K255*0.7,$K255*0.7,($CB255-SUM($T255:AS255)))</f>
        <v>0</v>
      </c>
      <c r="AU255" s="16">
        <f>IF(($CB255-SUM($T255:AT255))&gt;=$K255*0.7,$K255*0.7,($CB255-SUM($T255:AT255)))</f>
        <v>0</v>
      </c>
      <c r="AV255" s="16">
        <f>IF(($CB255-SUM($T255:AU255))&gt;=$K255*0.7,$K255*0.7,($CB255-SUM($T255:AU255)))</f>
        <v>0</v>
      </c>
      <c r="AW255" s="182">
        <f t="shared" si="27"/>
        <v>57080</v>
      </c>
      <c r="AX255" s="182">
        <f>IF(LinkRpt!B$4=LinkRpt!B$2,VLOOKUP(LinkRpt!$A251,Rpt,LinkRpt!B$2+1),"")</f>
        <v>57080</v>
      </c>
      <c r="AY255" s="182">
        <f>IF(LinkRpt!C$4=LinkRpt!C$2,VLOOKUP(LinkRpt!$A251,Rpt,LinkRpt!C$2+1),"")</f>
        <v>0</v>
      </c>
      <c r="AZ255" s="182">
        <f>IF(LinkRpt!D$4=LinkRpt!D$2,VLOOKUP(LinkRpt!$A251,Rpt,LinkRpt!D$2+1),"")</f>
        <v>0</v>
      </c>
      <c r="BA255" s="182" t="str">
        <f>IF(LinkRpt!E$4=LinkRpt!E$2,VLOOKUP(LinkRpt!$A251,Rpt,LinkRpt!E$2+1),"")</f>
        <v/>
      </c>
      <c r="BB255" s="182">
        <f>IF(LinkRpt!F$4=LinkRpt!F$2,VLOOKUP(LinkRpt!$A251,Rpt,LinkRpt!F$2+1),"")</f>
        <v>0</v>
      </c>
      <c r="BC255" s="182">
        <f>IF(LinkRpt!G$4=LinkRpt!G$2,VLOOKUP(LinkRpt!$A251,Rpt,LinkRpt!G$2+1),"")</f>
        <v>0</v>
      </c>
      <c r="BD255" s="182">
        <f>IF(LinkRpt!H$4=LinkRpt!H$2,VLOOKUP(LinkRpt!$A251,Rpt,LinkRpt!H$2+1),"")</f>
        <v>0</v>
      </c>
      <c r="BE255" s="182" t="str">
        <f>IF(LinkRpt!I$4=LinkRpt!I$2,VLOOKUP(LinkRpt!$A251,Rpt,LinkRpt!I$2+1),"")</f>
        <v/>
      </c>
      <c r="BF255" s="182" t="str">
        <f>IF(LinkRpt!J$4=LinkRpt!J$2,VLOOKUP(LinkRpt!$A251,Rpt,LinkRpt!J$2+1),"")</f>
        <v/>
      </c>
      <c r="BG255" s="182" t="str">
        <f>IF(LinkRpt!K$4=LinkRpt!K$2,VLOOKUP(LinkRpt!$A251,Rpt,LinkRpt!K$2+1),"")</f>
        <v/>
      </c>
      <c r="BH255" s="182" t="str">
        <f>IF(LinkRpt!L$4=LinkRpt!L$2,VLOOKUP(LinkRpt!$A251,Rpt,LinkRpt!L$2+1),"")</f>
        <v/>
      </c>
      <c r="BI255" s="182" t="str">
        <f>IF(LinkRpt!M$4=LinkRpt!M$2,VLOOKUP(LinkRpt!$A251,Rpt,LinkRpt!M$2+1),"")</f>
        <v/>
      </c>
      <c r="BJ255" s="182" t="str">
        <f>IF(LinkRpt!N$4=LinkRpt!N$2,VLOOKUP(LinkRpt!$A251,Rpt,LinkRpt!N$2+1),"")</f>
        <v/>
      </c>
      <c r="BK255" s="182" t="str">
        <f>IF(LinkRpt!O$4=LinkRpt!O$2,VLOOKUP(LinkRpt!$A251,Rpt,LinkRpt!O$2+1),"")</f>
        <v/>
      </c>
      <c r="BL255" s="182" t="str">
        <f>IF(LinkRpt!P$4=LinkRpt!P$2,VLOOKUP(LinkRpt!$A251,Rpt,LinkRpt!P$2+1),"")</f>
        <v/>
      </c>
      <c r="BM255" s="182" t="str">
        <f>IF(LinkRpt!Q$4=LinkRpt!Q$2,VLOOKUP(LinkRpt!$A251,Rpt,LinkRpt!Q$2+1),"")</f>
        <v/>
      </c>
      <c r="BN255" s="182" t="str">
        <f>IF(LinkRpt!R$4=LinkRpt!R$2,VLOOKUP(LinkRpt!$A251,Rpt,LinkRpt!R$2+1),"")</f>
        <v/>
      </c>
      <c r="BO255" s="182" t="str">
        <f>IF(LinkRpt!S$4=LinkRpt!S$2,VLOOKUP(LinkRpt!$A251,Rpt,LinkRpt!S$2+1),"")</f>
        <v/>
      </c>
      <c r="BP255" s="182" t="str">
        <f>IF(LinkRpt!T$4=LinkRpt!T$2,VLOOKUP(LinkRpt!$A251,Rpt,LinkRpt!T$2+1),"")</f>
        <v/>
      </c>
      <c r="BQ255" s="182" t="str">
        <f>IF(LinkRpt!U$4=LinkRpt!U$2,VLOOKUP(LinkRpt!$A251,Rpt,LinkRpt!U$2+1),"")</f>
        <v/>
      </c>
      <c r="BR255" s="182" t="str">
        <f>IF(LinkRpt!V$4=LinkRpt!V$2,VLOOKUP(LinkRpt!$A251,Rpt,LinkRpt!V$2+1),"")</f>
        <v/>
      </c>
      <c r="BS255" s="182" t="str">
        <f>IF(LinkRpt!W$4=LinkRpt!W$2,VLOOKUP(LinkRpt!$A251,Rpt,LinkRpt!W$2+1),"")</f>
        <v/>
      </c>
      <c r="BT255" s="182" t="str">
        <f>IF(LinkRpt!X$4=LinkRpt!X$2,VLOOKUP(LinkRpt!$A251,Rpt,LinkRpt!X$2+1),"")</f>
        <v/>
      </c>
      <c r="BU255" s="182" t="str">
        <f>IF(LinkRpt!Y$4=LinkRpt!Y$2,VLOOKUP(LinkRpt!$A251,Rpt,LinkRpt!Y$2+1),"")</f>
        <v/>
      </c>
      <c r="BV255" s="182" t="str">
        <f>IF(LinkRpt!Z$4=LinkRpt!Z$2,VLOOKUP(LinkRpt!$A251,Rpt,LinkRpt!Z$2+1),"")</f>
        <v/>
      </c>
      <c r="BW255" s="182" t="str">
        <f>IF(LinkRpt!AA$4=LinkRpt!AA$2,VLOOKUP(LinkRpt!$A251,Rpt,LinkRpt!AA$2+1),"")</f>
        <v/>
      </c>
      <c r="BX255" s="182" t="str">
        <f>IF(LinkRpt!AB$4=LinkRpt!AB$2,VLOOKUP(LinkRpt!$A251,Rpt,LinkRpt!AB$2+1),"")</f>
        <v/>
      </c>
      <c r="BY255" s="182" t="str">
        <f>IF(LinkRpt!AC$4=LinkRpt!AC$2,VLOOKUP(LinkRpt!$A251,Rpt,LinkRpt!AC$2+1),"")</f>
        <v/>
      </c>
      <c r="BZ255" s="182" t="str">
        <f>IF(LinkRpt!AD$4=LinkRpt!AD$2,VLOOKUP(LinkRpt!$A251,Rpt,LinkRpt!AD$2+1),"")</f>
        <v/>
      </c>
      <c r="CA255" s="182" t="str">
        <f>IF(LinkRpt!AE$4=LinkRpt!AE$2,VLOOKUP(LinkRpt!$A251,Rpt,LinkRpt!AE$2+1),"")</f>
        <v/>
      </c>
      <c r="CB255" s="182">
        <f t="shared" si="32"/>
        <v>57080</v>
      </c>
      <c r="CC255" s="15">
        <v>1500</v>
      </c>
      <c r="CD255" s="16">
        <v>1500</v>
      </c>
      <c r="CE255" s="15">
        <v>1000</v>
      </c>
      <c r="CF255" s="16">
        <v>1000</v>
      </c>
      <c r="CG255" s="15">
        <v>5000</v>
      </c>
      <c r="CH255" s="16">
        <v>5000</v>
      </c>
      <c r="CI255" s="15">
        <v>8000</v>
      </c>
      <c r="CJ255" s="16">
        <v>0</v>
      </c>
      <c r="CK255" s="17"/>
      <c r="CL255" s="16"/>
      <c r="CM255" s="15"/>
      <c r="CN255" s="16">
        <v>8000</v>
      </c>
      <c r="CO255" s="18">
        <v>4620</v>
      </c>
      <c r="CP255" s="16">
        <v>4620</v>
      </c>
      <c r="CQ255" s="18">
        <v>4620</v>
      </c>
      <c r="CR255" s="16">
        <v>4620</v>
      </c>
      <c r="CS255" s="18">
        <v>4620</v>
      </c>
      <c r="CT255" s="16">
        <v>0</v>
      </c>
      <c r="CU255" s="18">
        <v>4620</v>
      </c>
      <c r="CV255" s="16">
        <v>9240</v>
      </c>
      <c r="CW255" s="18">
        <v>4620</v>
      </c>
      <c r="CX255" s="16">
        <v>4620</v>
      </c>
      <c r="CY255" s="18">
        <v>4620</v>
      </c>
      <c r="CZ255" s="16">
        <v>4620</v>
      </c>
      <c r="DA255" s="18">
        <v>4620</v>
      </c>
      <c r="DB255" s="16">
        <v>4620</v>
      </c>
      <c r="DC255" s="18">
        <v>4620</v>
      </c>
      <c r="DD255" s="16"/>
      <c r="DE255" s="18">
        <v>4620</v>
      </c>
      <c r="DF255" s="16">
        <v>9240</v>
      </c>
      <c r="DG255" s="17"/>
      <c r="DH255" s="16"/>
      <c r="DI255" s="17"/>
      <c r="DJ255" s="16"/>
      <c r="DK255" s="220"/>
      <c r="DL255" s="16"/>
      <c r="DM255" s="17"/>
      <c r="DN255" s="16"/>
      <c r="DO255" s="17"/>
      <c r="DP255" s="16"/>
      <c r="DQ255" s="17"/>
      <c r="DR255" s="16"/>
      <c r="DS255" s="17"/>
      <c r="DT255" s="16"/>
      <c r="DU255" s="17"/>
      <c r="DV255" s="16"/>
      <c r="DW255" s="17"/>
      <c r="DX255" s="16"/>
      <c r="DY255" s="17"/>
      <c r="DZ255" s="16"/>
      <c r="EA255" s="17"/>
      <c r="EB255" s="16"/>
      <c r="EC255" s="17"/>
      <c r="ED255" s="16"/>
      <c r="EE255" s="17"/>
      <c r="EF255" s="16"/>
      <c r="EG255" s="17"/>
      <c r="EH255" s="16"/>
      <c r="EI255" s="17"/>
      <c r="EJ255" s="16"/>
      <c r="EK255" s="17"/>
      <c r="EL255" s="16"/>
      <c r="EM255" s="17"/>
      <c r="EN255" s="16"/>
      <c r="EO255" s="17"/>
      <c r="EP255" s="16"/>
      <c r="EQ255" s="17"/>
      <c r="ER255" s="16"/>
      <c r="ES255" s="17"/>
      <c r="ET255" s="16"/>
      <c r="EU255" s="15"/>
      <c r="EV255" s="16"/>
      <c r="EW255" s="15"/>
      <c r="EX255" s="16"/>
      <c r="EY255" s="15"/>
      <c r="EZ255" s="16"/>
      <c r="FA255" s="15"/>
      <c r="FB255" s="16"/>
      <c r="FC255" s="15"/>
      <c r="FD255" s="16"/>
      <c r="FE255" s="15"/>
      <c r="FF255" s="16"/>
      <c r="FG255" s="19"/>
      <c r="FH255" s="20"/>
      <c r="FI255" s="20">
        <f t="shared" si="28"/>
        <v>57080</v>
      </c>
      <c r="FJ255" s="20">
        <f t="shared" si="29"/>
        <v>57080</v>
      </c>
      <c r="FK255" s="21">
        <f t="shared" si="30"/>
        <v>0</v>
      </c>
      <c r="FL255" s="1" t="str">
        <f t="shared" si="33"/>
        <v/>
      </c>
    </row>
    <row r="256" spans="1:168" ht="25.5" customHeight="1">
      <c r="A256" s="239">
        <v>2200248</v>
      </c>
      <c r="B256" s="35" t="s">
        <v>351</v>
      </c>
      <c r="C256" s="239" t="s">
        <v>352</v>
      </c>
      <c r="D256" s="9" t="s">
        <v>1414</v>
      </c>
      <c r="E256" s="9" t="s">
        <v>1412</v>
      </c>
      <c r="F256" s="10" t="s">
        <v>350</v>
      </c>
      <c r="G256" s="142"/>
      <c r="H256" s="24"/>
      <c r="I256" s="318"/>
      <c r="J256" s="24"/>
      <c r="K256" s="12">
        <v>6600</v>
      </c>
      <c r="L256" s="24" t="s">
        <v>1564</v>
      </c>
      <c r="M256" s="246">
        <f t="shared" si="26"/>
        <v>57080</v>
      </c>
      <c r="N256" s="14">
        <f t="shared" si="31"/>
        <v>13860</v>
      </c>
      <c r="O256" s="15">
        <v>1500</v>
      </c>
      <c r="P256" s="15">
        <v>1000</v>
      </c>
      <c r="Q256" s="15">
        <v>5000</v>
      </c>
      <c r="R256" s="15">
        <v>8000</v>
      </c>
      <c r="S256" s="182"/>
      <c r="T256" s="16">
        <v>1500</v>
      </c>
      <c r="U256" s="16">
        <v>1000</v>
      </c>
      <c r="V256" s="16">
        <v>5000</v>
      </c>
      <c r="W256" s="16"/>
      <c r="X256" s="182"/>
      <c r="Y256" s="16">
        <f>IF(($CB256-SUM($T256:X256))&gt;=$K256*0.7,$K256*0.7,($CB256-SUM($T256:X256)))</f>
        <v>4620</v>
      </c>
      <c r="Z256" s="16">
        <f>IF(($CB256-SUM($T256:Y256))&gt;=$K256*0.7,$K256*0.7,($CB256-SUM($T256:Y256)))</f>
        <v>4620</v>
      </c>
      <c r="AA256" s="16">
        <f>IF(($CB256-SUM($T256:Z256))&gt;=$K256*0.7,$K256*0.7,($CB256-SUM($T256:Z256)))</f>
        <v>4620</v>
      </c>
      <c r="AB256" s="16">
        <f>IF(($CB256-SUM($T256:AA256))&gt;=$K256*0.7,$K256*0.7,($CB256-SUM($T256:AA256)))</f>
        <v>4620</v>
      </c>
      <c r="AC256" s="16">
        <f>IF(($CB256-SUM($T256:AB256))&gt;=$K256*0.7,$K256*0.7,($CB256-SUM($T256:AB256)))</f>
        <v>4620</v>
      </c>
      <c r="AD256" s="16">
        <f>IF(($CB256-SUM($T256:AC256))&gt;=$K256*0.7,$K256*0.7,($CB256-SUM($T256:AC256)))</f>
        <v>4620</v>
      </c>
      <c r="AE256" s="16">
        <f>IF(($CB256-SUM($T256:AD256))&gt;=$K256*0.7,$K256*0.7,($CB256-SUM($T256:AD256)))</f>
        <v>4620</v>
      </c>
      <c r="AF256" s="16">
        <f>IF(($CB256-SUM($T256:AE256))&gt;=$K256*0.7,$K256*0.7,($CB256-SUM($T256:AE256)))</f>
        <v>3380</v>
      </c>
      <c r="AG256" s="16">
        <f>IF(($CB256-SUM($T256:AF256))&gt;=$K256*0.7,$K256*0.7,($CB256-SUM($T256:AF256)))</f>
        <v>0</v>
      </c>
      <c r="AH256" s="16">
        <f>IF(($CB256-SUM($T256:AG256))&gt;=$K256*0.7,$K256*0.7,($CB256-SUM($T256:AG256)))</f>
        <v>0</v>
      </c>
      <c r="AI256" s="16">
        <f>IF(($CB256-SUM($T256:AH256))&gt;=$K256*0.7,$K256*0.7,($CB256-SUM($T256:AH256)))</f>
        <v>0</v>
      </c>
      <c r="AJ256" s="16">
        <f>IF(($CB256-SUM($T256:AI256))&gt;=$K256*0.7,$K256*0.7,($CB256-SUM($T256:AI256)))</f>
        <v>0</v>
      </c>
      <c r="AK256" s="16">
        <f>IF(($CB256-SUM($T256:AJ256))&gt;=$K256*0.7,$K256*0.7,($CB256-SUM($T256:AJ256)))</f>
        <v>0</v>
      </c>
      <c r="AL256" s="16">
        <f>IF(($CB256-SUM($T256:AK256))&gt;=$K256*0.7,$K256*0.7,($CB256-SUM($T256:AK256)))</f>
        <v>0</v>
      </c>
      <c r="AM256" s="16">
        <f>IF(($CB256-SUM($T256:AL256))&gt;=$K256*0.7,$K256*0.7,($CB256-SUM($T256:AL256)))</f>
        <v>0</v>
      </c>
      <c r="AN256" s="16">
        <f>IF(($CB256-SUM($T256:AM256))&gt;=$K256*0.7,$K256*0.7,($CB256-SUM($T256:AM256)))</f>
        <v>0</v>
      </c>
      <c r="AO256" s="16">
        <f>IF(($CB256-SUM($T256:AN256))&gt;=$K256*0.7,$K256*0.7,($CB256-SUM($T256:AN256)))</f>
        <v>0</v>
      </c>
      <c r="AP256" s="16">
        <f>IF(($CB256-SUM($T256:AO256))&gt;=$K256*0.7,$K256*0.7,($CB256-SUM($T256:AO256)))</f>
        <v>0</v>
      </c>
      <c r="AQ256" s="16">
        <f>IF(($CB256-SUM($T256:AP256))&gt;=$K256*0.7,$K256*0.7,($CB256-SUM($T256:AP256)))</f>
        <v>0</v>
      </c>
      <c r="AR256" s="16">
        <f>IF(($CB256-SUM($T256:AQ256))&gt;=$K256*0.7,$K256*0.7,($CB256-SUM($T256:AQ256)))</f>
        <v>0</v>
      </c>
      <c r="AS256" s="16">
        <f>IF(($CB256-SUM($T256:AR256))&gt;=$K256*0.7,$K256*0.7,($CB256-SUM($T256:AR256)))</f>
        <v>0</v>
      </c>
      <c r="AT256" s="16">
        <f>IF(($CB256-SUM($T256:AS256))&gt;=$K256*0.7,$K256*0.7,($CB256-SUM($T256:AS256)))</f>
        <v>0</v>
      </c>
      <c r="AU256" s="16">
        <f>IF(($CB256-SUM($T256:AT256))&gt;=$K256*0.7,$K256*0.7,($CB256-SUM($T256:AT256)))</f>
        <v>0</v>
      </c>
      <c r="AV256" s="16">
        <f>IF(($CB256-SUM($T256:AU256))&gt;=$K256*0.7,$K256*0.7,($CB256-SUM($T256:AU256)))</f>
        <v>0</v>
      </c>
      <c r="AW256" s="182">
        <f t="shared" si="27"/>
        <v>43220</v>
      </c>
      <c r="AX256" s="182">
        <f>IF(LinkRpt!B$4=LinkRpt!B$2,VLOOKUP(LinkRpt!$A252,Rpt,LinkRpt!B$2+1),"")</f>
        <v>43220</v>
      </c>
      <c r="AY256" s="182">
        <f>IF(LinkRpt!C$4=LinkRpt!C$2,VLOOKUP(LinkRpt!$A252,Rpt,LinkRpt!C$2+1),"")</f>
        <v>0</v>
      </c>
      <c r="AZ256" s="182">
        <f>IF(LinkRpt!D$4=LinkRpt!D$2,VLOOKUP(LinkRpt!$A252,Rpt,LinkRpt!D$2+1),"")</f>
        <v>0</v>
      </c>
      <c r="BA256" s="182" t="str">
        <f>IF(LinkRpt!E$4=LinkRpt!E$2,VLOOKUP(LinkRpt!$A252,Rpt,LinkRpt!E$2+1),"")</f>
        <v/>
      </c>
      <c r="BB256" s="182">
        <f>IF(LinkRpt!F$4=LinkRpt!F$2,VLOOKUP(LinkRpt!$A252,Rpt,LinkRpt!F$2+1),"")</f>
        <v>0</v>
      </c>
      <c r="BC256" s="182">
        <f>IF(LinkRpt!G$4=LinkRpt!G$2,VLOOKUP(LinkRpt!$A252,Rpt,LinkRpt!G$2+1),"")</f>
        <v>0</v>
      </c>
      <c r="BD256" s="182">
        <f>IF(LinkRpt!H$4=LinkRpt!H$2,VLOOKUP(LinkRpt!$A252,Rpt,LinkRpt!H$2+1),"")</f>
        <v>0</v>
      </c>
      <c r="BE256" s="182" t="str">
        <f>IF(LinkRpt!I$4=LinkRpt!I$2,VLOOKUP(LinkRpt!$A252,Rpt,LinkRpt!I$2+1),"")</f>
        <v/>
      </c>
      <c r="BF256" s="182" t="str">
        <f>IF(LinkRpt!J$4=LinkRpt!J$2,VLOOKUP(LinkRpt!$A252,Rpt,LinkRpt!J$2+1),"")</f>
        <v/>
      </c>
      <c r="BG256" s="182" t="str">
        <f>IF(LinkRpt!K$4=LinkRpt!K$2,VLOOKUP(LinkRpt!$A252,Rpt,LinkRpt!K$2+1),"")</f>
        <v/>
      </c>
      <c r="BH256" s="182" t="str">
        <f>IF(LinkRpt!L$4=LinkRpt!L$2,VLOOKUP(LinkRpt!$A252,Rpt,LinkRpt!L$2+1),"")</f>
        <v/>
      </c>
      <c r="BI256" s="182" t="str">
        <f>IF(LinkRpt!M$4=LinkRpt!M$2,VLOOKUP(LinkRpt!$A252,Rpt,LinkRpt!M$2+1),"")</f>
        <v/>
      </c>
      <c r="BJ256" s="182" t="str">
        <f>IF(LinkRpt!N$4=LinkRpt!N$2,VLOOKUP(LinkRpt!$A252,Rpt,LinkRpt!N$2+1),"")</f>
        <v/>
      </c>
      <c r="BK256" s="182" t="str">
        <f>IF(LinkRpt!O$4=LinkRpt!O$2,VLOOKUP(LinkRpt!$A252,Rpt,LinkRpt!O$2+1),"")</f>
        <v/>
      </c>
      <c r="BL256" s="182" t="str">
        <f>IF(LinkRpt!P$4=LinkRpt!P$2,VLOOKUP(LinkRpt!$A252,Rpt,LinkRpt!P$2+1),"")</f>
        <v/>
      </c>
      <c r="BM256" s="182" t="str">
        <f>IF(LinkRpt!Q$4=LinkRpt!Q$2,VLOOKUP(LinkRpt!$A252,Rpt,LinkRpt!Q$2+1),"")</f>
        <v/>
      </c>
      <c r="BN256" s="182" t="str">
        <f>IF(LinkRpt!R$4=LinkRpt!R$2,VLOOKUP(LinkRpt!$A252,Rpt,LinkRpt!R$2+1),"")</f>
        <v/>
      </c>
      <c r="BO256" s="182" t="str">
        <f>IF(LinkRpt!S$4=LinkRpt!S$2,VLOOKUP(LinkRpt!$A252,Rpt,LinkRpt!S$2+1),"")</f>
        <v/>
      </c>
      <c r="BP256" s="182" t="str">
        <f>IF(LinkRpt!T$4=LinkRpt!T$2,VLOOKUP(LinkRpt!$A252,Rpt,LinkRpt!T$2+1),"")</f>
        <v/>
      </c>
      <c r="BQ256" s="182" t="str">
        <f>IF(LinkRpt!U$4=LinkRpt!U$2,VLOOKUP(LinkRpt!$A252,Rpt,LinkRpt!U$2+1),"")</f>
        <v/>
      </c>
      <c r="BR256" s="182" t="str">
        <f>IF(LinkRpt!V$4=LinkRpt!V$2,VLOOKUP(LinkRpt!$A252,Rpt,LinkRpt!V$2+1),"")</f>
        <v/>
      </c>
      <c r="BS256" s="182" t="str">
        <f>IF(LinkRpt!W$4=LinkRpt!W$2,VLOOKUP(LinkRpt!$A252,Rpt,LinkRpt!W$2+1),"")</f>
        <v/>
      </c>
      <c r="BT256" s="182" t="str">
        <f>IF(LinkRpt!X$4=LinkRpt!X$2,VLOOKUP(LinkRpt!$A252,Rpt,LinkRpt!X$2+1),"")</f>
        <v/>
      </c>
      <c r="BU256" s="182" t="str">
        <f>IF(LinkRpt!Y$4=LinkRpt!Y$2,VLOOKUP(LinkRpt!$A252,Rpt,LinkRpt!Y$2+1),"")</f>
        <v/>
      </c>
      <c r="BV256" s="182" t="str">
        <f>IF(LinkRpt!Z$4=LinkRpt!Z$2,VLOOKUP(LinkRpt!$A252,Rpt,LinkRpt!Z$2+1),"")</f>
        <v/>
      </c>
      <c r="BW256" s="182" t="str">
        <f>IF(LinkRpt!AA$4=LinkRpt!AA$2,VLOOKUP(LinkRpt!$A252,Rpt,LinkRpt!AA$2+1),"")</f>
        <v/>
      </c>
      <c r="BX256" s="182" t="str">
        <f>IF(LinkRpt!AB$4=LinkRpt!AB$2,VLOOKUP(LinkRpt!$A252,Rpt,LinkRpt!AB$2+1),"")</f>
        <v/>
      </c>
      <c r="BY256" s="182" t="str">
        <f>IF(LinkRpt!AC$4=LinkRpt!AC$2,VLOOKUP(LinkRpt!$A252,Rpt,LinkRpt!AC$2+1),"")</f>
        <v/>
      </c>
      <c r="BZ256" s="182" t="str">
        <f>IF(LinkRpt!AD$4=LinkRpt!AD$2,VLOOKUP(LinkRpt!$A252,Rpt,LinkRpt!AD$2+1),"")</f>
        <v/>
      </c>
      <c r="CA256" s="182" t="str">
        <f>IF(LinkRpt!AE$4=LinkRpt!AE$2,VLOOKUP(LinkRpt!$A252,Rpt,LinkRpt!AE$2+1),"")</f>
        <v/>
      </c>
      <c r="CB256" s="182">
        <f t="shared" si="32"/>
        <v>43220</v>
      </c>
      <c r="CC256" s="15">
        <v>1500</v>
      </c>
      <c r="CD256" s="16">
        <v>1500</v>
      </c>
      <c r="CE256" s="15">
        <v>1000</v>
      </c>
      <c r="CF256" s="16">
        <v>1000</v>
      </c>
      <c r="CG256" s="15">
        <v>5000</v>
      </c>
      <c r="CH256" s="16">
        <v>5000</v>
      </c>
      <c r="CI256" s="15">
        <v>8000</v>
      </c>
      <c r="CJ256" s="16"/>
      <c r="CK256" s="17"/>
      <c r="CL256" s="16"/>
      <c r="CM256" s="15"/>
      <c r="CN256" s="16">
        <v>0</v>
      </c>
      <c r="CO256" s="18">
        <v>4620</v>
      </c>
      <c r="CP256" s="16">
        <v>0</v>
      </c>
      <c r="CQ256" s="18">
        <v>4620</v>
      </c>
      <c r="CR256" s="16"/>
      <c r="CS256" s="18">
        <v>4620</v>
      </c>
      <c r="CT256" s="16"/>
      <c r="CU256" s="18">
        <v>4620</v>
      </c>
      <c r="CV256" s="16">
        <f>12200+5040</f>
        <v>17240</v>
      </c>
      <c r="CW256" s="18">
        <v>4620</v>
      </c>
      <c r="CX256" s="16"/>
      <c r="CY256" s="18">
        <v>4620</v>
      </c>
      <c r="CZ256" s="16">
        <v>4620</v>
      </c>
      <c r="DA256" s="18">
        <v>4620</v>
      </c>
      <c r="DB256" s="16"/>
      <c r="DC256" s="18">
        <v>4620</v>
      </c>
      <c r="DD256" s="16">
        <f>4620+4620</f>
        <v>9240</v>
      </c>
      <c r="DE256" s="18">
        <v>4620</v>
      </c>
      <c r="DF256" s="16">
        <v>4620</v>
      </c>
      <c r="DG256" s="17"/>
      <c r="DH256" s="16"/>
      <c r="DI256" s="17"/>
      <c r="DJ256" s="16"/>
      <c r="DK256" s="220"/>
      <c r="DL256" s="16"/>
      <c r="DM256" s="17"/>
      <c r="DN256" s="16"/>
      <c r="DO256" s="17"/>
      <c r="DP256" s="16"/>
      <c r="DQ256" s="17"/>
      <c r="DR256" s="16"/>
      <c r="DS256" s="17"/>
      <c r="DT256" s="16"/>
      <c r="DU256" s="17"/>
      <c r="DV256" s="16"/>
      <c r="DW256" s="17"/>
      <c r="DX256" s="16"/>
      <c r="DY256" s="17"/>
      <c r="DZ256" s="16"/>
      <c r="EA256" s="17"/>
      <c r="EB256" s="16"/>
      <c r="EC256" s="17"/>
      <c r="ED256" s="16"/>
      <c r="EE256" s="17"/>
      <c r="EF256" s="16"/>
      <c r="EG256" s="17"/>
      <c r="EH256" s="16"/>
      <c r="EI256" s="17"/>
      <c r="EJ256" s="16"/>
      <c r="EK256" s="17"/>
      <c r="EL256" s="16"/>
      <c r="EM256" s="17"/>
      <c r="EN256" s="16"/>
      <c r="EO256" s="17"/>
      <c r="EP256" s="16"/>
      <c r="EQ256" s="17"/>
      <c r="ER256" s="16"/>
      <c r="ES256" s="17"/>
      <c r="ET256" s="16"/>
      <c r="EU256" s="15"/>
      <c r="EV256" s="16"/>
      <c r="EW256" s="15"/>
      <c r="EX256" s="16"/>
      <c r="EY256" s="15"/>
      <c r="EZ256" s="16"/>
      <c r="FA256" s="15"/>
      <c r="FB256" s="16"/>
      <c r="FC256" s="15"/>
      <c r="FD256" s="16"/>
      <c r="FE256" s="15"/>
      <c r="FF256" s="16"/>
      <c r="FG256" s="19"/>
      <c r="FH256" s="20"/>
      <c r="FI256" s="20">
        <f t="shared" si="28"/>
        <v>57080</v>
      </c>
      <c r="FJ256" s="20">
        <f t="shared" si="29"/>
        <v>43220</v>
      </c>
      <c r="FK256" s="21">
        <f t="shared" si="30"/>
        <v>13860</v>
      </c>
      <c r="FL256" s="1" t="str">
        <f t="shared" si="33"/>
        <v/>
      </c>
    </row>
    <row r="257" spans="1:168" ht="25.5" customHeight="1">
      <c r="A257" s="239">
        <v>2200249</v>
      </c>
      <c r="B257" s="131" t="s">
        <v>993</v>
      </c>
      <c r="C257" s="239" t="s">
        <v>994</v>
      </c>
      <c r="D257" s="9" t="s">
        <v>1414</v>
      </c>
      <c r="E257" s="9" t="s">
        <v>1411</v>
      </c>
      <c r="F257" s="138" t="s">
        <v>995</v>
      </c>
      <c r="G257" s="144"/>
      <c r="H257" s="84"/>
      <c r="I257" s="318"/>
      <c r="J257" s="84"/>
      <c r="K257" s="62">
        <v>6600</v>
      </c>
      <c r="L257" s="84" t="s">
        <v>1564</v>
      </c>
      <c r="M257" s="246">
        <f t="shared" si="26"/>
        <v>57080</v>
      </c>
      <c r="N257" s="14">
        <f t="shared" si="31"/>
        <v>18480</v>
      </c>
      <c r="O257" s="15">
        <v>1500</v>
      </c>
      <c r="P257" s="15">
        <v>1000</v>
      </c>
      <c r="Q257" s="15">
        <v>5000</v>
      </c>
      <c r="R257" s="15">
        <v>8000</v>
      </c>
      <c r="S257" s="182"/>
      <c r="T257" s="16">
        <v>1500</v>
      </c>
      <c r="U257" s="16">
        <v>1000</v>
      </c>
      <c r="V257" s="16">
        <v>5000</v>
      </c>
      <c r="W257" s="16"/>
      <c r="X257" s="182"/>
      <c r="Y257" s="16">
        <f>IF(($CB257-SUM($T257:X257))&gt;=$K257*0.7,$K257*0.7,($CB257-SUM($T257:X257)))</f>
        <v>4620</v>
      </c>
      <c r="Z257" s="16">
        <f>IF(($CB257-SUM($T257:Y257))&gt;=$K257*0.7,$K257*0.7,($CB257-SUM($T257:Y257)))</f>
        <v>4620</v>
      </c>
      <c r="AA257" s="16">
        <f>IF(($CB257-SUM($T257:Z257))&gt;=$K257*0.7,$K257*0.7,($CB257-SUM($T257:Z257)))</f>
        <v>4620</v>
      </c>
      <c r="AB257" s="16">
        <f>IF(($CB257-SUM($T257:AA257))&gt;=$K257*0.7,$K257*0.7,($CB257-SUM($T257:AA257)))</f>
        <v>4620</v>
      </c>
      <c r="AC257" s="16">
        <f>IF(($CB257-SUM($T257:AB257))&gt;=$K257*0.7,$K257*0.7,($CB257-SUM($T257:AB257)))</f>
        <v>4620</v>
      </c>
      <c r="AD257" s="16">
        <f>IF(($CB257-SUM($T257:AC257))&gt;=$K257*0.7,$K257*0.7,($CB257-SUM($T257:AC257)))</f>
        <v>4620</v>
      </c>
      <c r="AE257" s="16">
        <f>IF(($CB257-SUM($T257:AD257))&gt;=$K257*0.7,$K257*0.7,($CB257-SUM($T257:AD257)))</f>
        <v>3380</v>
      </c>
      <c r="AF257" s="16">
        <f>IF(($CB257-SUM($T257:AE257))&gt;=$K257*0.7,$K257*0.7,($CB257-SUM($T257:AE257)))</f>
        <v>0</v>
      </c>
      <c r="AG257" s="16">
        <f>IF(($CB257-SUM($T257:AF257))&gt;=$K257*0.7,$K257*0.7,($CB257-SUM($T257:AF257)))</f>
        <v>0</v>
      </c>
      <c r="AH257" s="16">
        <f>IF(($CB257-SUM($T257:AG257))&gt;=$K257*0.7,$K257*0.7,($CB257-SUM($T257:AG257)))</f>
        <v>0</v>
      </c>
      <c r="AI257" s="16">
        <f>IF(($CB257-SUM($T257:AH257))&gt;=$K257*0.7,$K257*0.7,($CB257-SUM($T257:AH257)))</f>
        <v>0</v>
      </c>
      <c r="AJ257" s="16">
        <f>IF(($CB257-SUM($T257:AI257))&gt;=$K257*0.7,$K257*0.7,($CB257-SUM($T257:AI257)))</f>
        <v>0</v>
      </c>
      <c r="AK257" s="16">
        <f>IF(($CB257-SUM($T257:AJ257))&gt;=$K257*0.7,$K257*0.7,($CB257-SUM($T257:AJ257)))</f>
        <v>0</v>
      </c>
      <c r="AL257" s="16">
        <f>IF(($CB257-SUM($T257:AK257))&gt;=$K257*0.7,$K257*0.7,($CB257-SUM($T257:AK257)))</f>
        <v>0</v>
      </c>
      <c r="AM257" s="16">
        <f>IF(($CB257-SUM($T257:AL257))&gt;=$K257*0.7,$K257*0.7,($CB257-SUM($T257:AL257)))</f>
        <v>0</v>
      </c>
      <c r="AN257" s="16">
        <f>IF(($CB257-SUM($T257:AM257))&gt;=$K257*0.7,$K257*0.7,($CB257-SUM($T257:AM257)))</f>
        <v>0</v>
      </c>
      <c r="AO257" s="16">
        <f>IF(($CB257-SUM($T257:AN257))&gt;=$K257*0.7,$K257*0.7,($CB257-SUM($T257:AN257)))</f>
        <v>0</v>
      </c>
      <c r="AP257" s="16">
        <f>IF(($CB257-SUM($T257:AO257))&gt;=$K257*0.7,$K257*0.7,($CB257-SUM($T257:AO257)))</f>
        <v>0</v>
      </c>
      <c r="AQ257" s="16">
        <f>IF(($CB257-SUM($T257:AP257))&gt;=$K257*0.7,$K257*0.7,($CB257-SUM($T257:AP257)))</f>
        <v>0</v>
      </c>
      <c r="AR257" s="16">
        <f>IF(($CB257-SUM($T257:AQ257))&gt;=$K257*0.7,$K257*0.7,($CB257-SUM($T257:AQ257)))</f>
        <v>0</v>
      </c>
      <c r="AS257" s="16">
        <f>IF(($CB257-SUM($T257:AR257))&gt;=$K257*0.7,$K257*0.7,($CB257-SUM($T257:AR257)))</f>
        <v>0</v>
      </c>
      <c r="AT257" s="16">
        <f>IF(($CB257-SUM($T257:AS257))&gt;=$K257*0.7,$K257*0.7,($CB257-SUM($T257:AS257)))</f>
        <v>0</v>
      </c>
      <c r="AU257" s="16">
        <f>IF(($CB257-SUM($T257:AT257))&gt;=$K257*0.7,$K257*0.7,($CB257-SUM($T257:AT257)))</f>
        <v>0</v>
      </c>
      <c r="AV257" s="16">
        <f>IF(($CB257-SUM($T257:AU257))&gt;=$K257*0.7,$K257*0.7,($CB257-SUM($T257:AU257)))</f>
        <v>0</v>
      </c>
      <c r="AW257" s="182">
        <f t="shared" si="27"/>
        <v>38600</v>
      </c>
      <c r="AX257" s="182">
        <f>IF(LinkRpt!B$4=LinkRpt!B$2,VLOOKUP(LinkRpt!$A253,Rpt,LinkRpt!B$2+1),"")</f>
        <v>38600</v>
      </c>
      <c r="AY257" s="182">
        <f>IF(LinkRpt!C$4=LinkRpt!C$2,VLOOKUP(LinkRpt!$A253,Rpt,LinkRpt!C$2+1),"")</f>
        <v>0</v>
      </c>
      <c r="AZ257" s="182">
        <f>IF(LinkRpt!D$4=LinkRpt!D$2,VLOOKUP(LinkRpt!$A253,Rpt,LinkRpt!D$2+1),"")</f>
        <v>0</v>
      </c>
      <c r="BA257" s="182" t="str">
        <f>IF(LinkRpt!E$4=LinkRpt!E$2,VLOOKUP(LinkRpt!$A253,Rpt,LinkRpt!E$2+1),"")</f>
        <v/>
      </c>
      <c r="BB257" s="182">
        <f>IF(LinkRpt!F$4=LinkRpt!F$2,VLOOKUP(LinkRpt!$A253,Rpt,LinkRpt!F$2+1),"")</f>
        <v>0</v>
      </c>
      <c r="BC257" s="182">
        <f>IF(LinkRpt!G$4=LinkRpt!G$2,VLOOKUP(LinkRpt!$A253,Rpt,LinkRpt!G$2+1),"")</f>
        <v>0</v>
      </c>
      <c r="BD257" s="182">
        <f>IF(LinkRpt!H$4=LinkRpt!H$2,VLOOKUP(LinkRpt!$A253,Rpt,LinkRpt!H$2+1),"")</f>
        <v>0</v>
      </c>
      <c r="BE257" s="182" t="str">
        <f>IF(LinkRpt!I$4=LinkRpt!I$2,VLOOKUP(LinkRpt!$A253,Rpt,LinkRpt!I$2+1),"")</f>
        <v/>
      </c>
      <c r="BF257" s="182" t="str">
        <f>IF(LinkRpt!J$4=LinkRpt!J$2,VLOOKUP(LinkRpt!$A253,Rpt,LinkRpt!J$2+1),"")</f>
        <v/>
      </c>
      <c r="BG257" s="182" t="str">
        <f>IF(LinkRpt!K$4=LinkRpt!K$2,VLOOKUP(LinkRpt!$A253,Rpt,LinkRpt!K$2+1),"")</f>
        <v/>
      </c>
      <c r="BH257" s="182" t="str">
        <f>IF(LinkRpt!L$4=LinkRpt!L$2,VLOOKUP(LinkRpt!$A253,Rpt,LinkRpt!L$2+1),"")</f>
        <v/>
      </c>
      <c r="BI257" s="182" t="str">
        <f>IF(LinkRpt!M$4=LinkRpt!M$2,VLOOKUP(LinkRpt!$A253,Rpt,LinkRpt!M$2+1),"")</f>
        <v/>
      </c>
      <c r="BJ257" s="182" t="str">
        <f>IF(LinkRpt!N$4=LinkRpt!N$2,VLOOKUP(LinkRpt!$A253,Rpt,LinkRpt!N$2+1),"")</f>
        <v/>
      </c>
      <c r="BK257" s="182" t="str">
        <f>IF(LinkRpt!O$4=LinkRpt!O$2,VLOOKUP(LinkRpt!$A253,Rpt,LinkRpt!O$2+1),"")</f>
        <v/>
      </c>
      <c r="BL257" s="182" t="str">
        <f>IF(LinkRpt!P$4=LinkRpt!P$2,VLOOKUP(LinkRpt!$A253,Rpt,LinkRpt!P$2+1),"")</f>
        <v/>
      </c>
      <c r="BM257" s="182" t="str">
        <f>IF(LinkRpt!Q$4=LinkRpt!Q$2,VLOOKUP(LinkRpt!$A253,Rpt,LinkRpt!Q$2+1),"")</f>
        <v/>
      </c>
      <c r="BN257" s="182" t="str">
        <f>IF(LinkRpt!R$4=LinkRpt!R$2,VLOOKUP(LinkRpt!$A253,Rpt,LinkRpt!R$2+1),"")</f>
        <v/>
      </c>
      <c r="BO257" s="182" t="str">
        <f>IF(LinkRpt!S$4=LinkRpt!S$2,VLOOKUP(LinkRpt!$A253,Rpt,LinkRpt!S$2+1),"")</f>
        <v/>
      </c>
      <c r="BP257" s="182" t="str">
        <f>IF(LinkRpt!T$4=LinkRpt!T$2,VLOOKUP(LinkRpt!$A253,Rpt,LinkRpt!T$2+1),"")</f>
        <v/>
      </c>
      <c r="BQ257" s="182" t="str">
        <f>IF(LinkRpt!U$4=LinkRpt!U$2,VLOOKUP(LinkRpt!$A253,Rpt,LinkRpt!U$2+1),"")</f>
        <v/>
      </c>
      <c r="BR257" s="182" t="str">
        <f>IF(LinkRpt!V$4=LinkRpt!V$2,VLOOKUP(LinkRpt!$A253,Rpt,LinkRpt!V$2+1),"")</f>
        <v/>
      </c>
      <c r="BS257" s="182" t="str">
        <f>IF(LinkRpt!W$4=LinkRpt!W$2,VLOOKUP(LinkRpt!$A253,Rpt,LinkRpt!W$2+1),"")</f>
        <v/>
      </c>
      <c r="BT257" s="182" t="str">
        <f>IF(LinkRpt!X$4=LinkRpt!X$2,VLOOKUP(LinkRpt!$A253,Rpt,LinkRpt!X$2+1),"")</f>
        <v/>
      </c>
      <c r="BU257" s="182" t="str">
        <f>IF(LinkRpt!Y$4=LinkRpt!Y$2,VLOOKUP(LinkRpt!$A253,Rpt,LinkRpt!Y$2+1),"")</f>
        <v/>
      </c>
      <c r="BV257" s="182" t="str">
        <f>IF(LinkRpt!Z$4=LinkRpt!Z$2,VLOOKUP(LinkRpt!$A253,Rpt,LinkRpt!Z$2+1),"")</f>
        <v/>
      </c>
      <c r="BW257" s="182" t="str">
        <f>IF(LinkRpt!AA$4=LinkRpt!AA$2,VLOOKUP(LinkRpt!$A253,Rpt,LinkRpt!AA$2+1),"")</f>
        <v/>
      </c>
      <c r="BX257" s="182" t="str">
        <f>IF(LinkRpt!AB$4=LinkRpt!AB$2,VLOOKUP(LinkRpt!$A253,Rpt,LinkRpt!AB$2+1),"")</f>
        <v/>
      </c>
      <c r="BY257" s="182" t="str">
        <f>IF(LinkRpt!AC$4=LinkRpt!AC$2,VLOOKUP(LinkRpt!$A253,Rpt,LinkRpt!AC$2+1),"")</f>
        <v/>
      </c>
      <c r="BZ257" s="182" t="str">
        <f>IF(LinkRpt!AD$4=LinkRpt!AD$2,VLOOKUP(LinkRpt!$A253,Rpt,LinkRpt!AD$2+1),"")</f>
        <v/>
      </c>
      <c r="CA257" s="182" t="str">
        <f>IF(LinkRpt!AE$4=LinkRpt!AE$2,VLOOKUP(LinkRpt!$A253,Rpt,LinkRpt!AE$2+1),"")</f>
        <v/>
      </c>
      <c r="CB257" s="182">
        <f t="shared" si="32"/>
        <v>38600</v>
      </c>
      <c r="CC257" s="15">
        <v>1500</v>
      </c>
      <c r="CD257" s="16">
        <v>1500</v>
      </c>
      <c r="CE257" s="15">
        <v>1000</v>
      </c>
      <c r="CF257" s="16">
        <v>1000</v>
      </c>
      <c r="CG257" s="15">
        <v>5000</v>
      </c>
      <c r="CH257" s="16">
        <v>5000</v>
      </c>
      <c r="CI257" s="15">
        <v>8000</v>
      </c>
      <c r="CJ257" s="16"/>
      <c r="CK257" s="15"/>
      <c r="CL257" s="16"/>
      <c r="CM257" s="18">
        <v>4620</v>
      </c>
      <c r="CN257" s="90">
        <v>4620</v>
      </c>
      <c r="CO257" s="18">
        <v>4620</v>
      </c>
      <c r="CP257" s="16">
        <v>4620</v>
      </c>
      <c r="CQ257" s="18">
        <v>4620</v>
      </c>
      <c r="CR257" s="16"/>
      <c r="CS257" s="18">
        <v>4620</v>
      </c>
      <c r="CT257" s="16"/>
      <c r="CU257" s="18">
        <v>4620</v>
      </c>
      <c r="CV257" s="16">
        <v>21860</v>
      </c>
      <c r="CW257" s="18">
        <v>4620</v>
      </c>
      <c r="CX257" s="16"/>
      <c r="CY257" s="18">
        <v>4620</v>
      </c>
      <c r="CZ257" s="16"/>
      <c r="DA257" s="18">
        <v>4620</v>
      </c>
      <c r="DB257" s="16"/>
      <c r="DC257" s="18">
        <v>4620</v>
      </c>
      <c r="DD257" s="16"/>
      <c r="DE257" s="85"/>
      <c r="DF257" s="16"/>
      <c r="DG257" s="85"/>
      <c r="DH257" s="16"/>
      <c r="DI257" s="85"/>
      <c r="DJ257" s="16"/>
      <c r="DK257" s="220"/>
      <c r="DL257" s="16"/>
      <c r="DM257" s="17"/>
      <c r="DN257" s="16"/>
      <c r="DO257" s="17"/>
      <c r="DP257" s="16"/>
      <c r="DQ257" s="17"/>
      <c r="DR257" s="16"/>
      <c r="DS257" s="17"/>
      <c r="DT257" s="16"/>
      <c r="DU257" s="17"/>
      <c r="DV257" s="16"/>
      <c r="DW257" s="17"/>
      <c r="DX257" s="16"/>
      <c r="DY257" s="17"/>
      <c r="DZ257" s="16"/>
      <c r="EA257" s="17"/>
      <c r="EB257" s="16"/>
      <c r="EC257" s="17"/>
      <c r="ED257" s="16"/>
      <c r="EE257" s="17"/>
      <c r="EF257" s="16"/>
      <c r="EG257" s="17"/>
      <c r="EH257" s="16"/>
      <c r="EI257" s="17"/>
      <c r="EJ257" s="16"/>
      <c r="EK257" s="17"/>
      <c r="EL257" s="16"/>
      <c r="EM257" s="17"/>
      <c r="EN257" s="16"/>
      <c r="EO257" s="17"/>
      <c r="EP257" s="16"/>
      <c r="EQ257" s="17"/>
      <c r="ER257" s="16"/>
      <c r="ES257" s="17"/>
      <c r="ET257" s="16"/>
      <c r="EU257" s="15"/>
      <c r="EV257" s="16"/>
      <c r="EW257" s="15"/>
      <c r="EX257" s="16"/>
      <c r="EY257" s="15"/>
      <c r="EZ257" s="16"/>
      <c r="FA257" s="15"/>
      <c r="FB257" s="16"/>
      <c r="FC257" s="15"/>
      <c r="FD257" s="16"/>
      <c r="FE257" s="15"/>
      <c r="FF257" s="16"/>
      <c r="FG257" s="19"/>
      <c r="FH257" s="20"/>
      <c r="FI257" s="20">
        <f t="shared" si="28"/>
        <v>57080</v>
      </c>
      <c r="FJ257" s="20">
        <f t="shared" si="29"/>
        <v>38600</v>
      </c>
      <c r="FK257" s="21">
        <f t="shared" si="30"/>
        <v>18480</v>
      </c>
      <c r="FL257" s="1" t="str">
        <f t="shared" si="33"/>
        <v/>
      </c>
    </row>
    <row r="258" spans="1:168" ht="25.5" customHeight="1">
      <c r="A258" s="239">
        <v>2200250</v>
      </c>
      <c r="B258" s="35" t="s">
        <v>353</v>
      </c>
      <c r="C258" s="239" t="s">
        <v>354</v>
      </c>
      <c r="D258" s="9" t="s">
        <v>1414</v>
      </c>
      <c r="E258" s="9" t="s">
        <v>1412</v>
      </c>
      <c r="F258" s="136" t="s">
        <v>355</v>
      </c>
      <c r="G258" s="11" t="s">
        <v>18</v>
      </c>
      <c r="H258" s="24" t="s">
        <v>1417</v>
      </c>
      <c r="I258" s="318"/>
      <c r="J258" s="24"/>
      <c r="K258" s="12">
        <v>6200</v>
      </c>
      <c r="L258" s="24" t="s">
        <v>1564</v>
      </c>
      <c r="M258" s="246">
        <f t="shared" si="26"/>
        <v>54560</v>
      </c>
      <c r="N258" s="14">
        <f t="shared" si="31"/>
        <v>-2520</v>
      </c>
      <c r="O258" s="15">
        <v>1500</v>
      </c>
      <c r="P258" s="15">
        <v>1000</v>
      </c>
      <c r="Q258" s="15">
        <v>5000</v>
      </c>
      <c r="R258" s="15">
        <v>8000</v>
      </c>
      <c r="S258" s="182"/>
      <c r="T258" s="16">
        <v>1500</v>
      </c>
      <c r="U258" s="16">
        <v>1000</v>
      </c>
      <c r="V258" s="16">
        <v>5000</v>
      </c>
      <c r="W258" s="16"/>
      <c r="X258" s="182"/>
      <c r="Y258" s="16">
        <f>IF(($CB258-SUM($T258:X258))&gt;=$K258*0.7,$K258*0.7,($CB258-SUM($T258:X258)))</f>
        <v>4340</v>
      </c>
      <c r="Z258" s="16">
        <f>IF(($CB258-SUM($T258:Y258))&gt;=$K258*0.7,$K258*0.7,($CB258-SUM($T258:Y258)))</f>
        <v>4340</v>
      </c>
      <c r="AA258" s="16">
        <f>IF(($CB258-SUM($T258:Z258))&gt;=$K258*0.7,$K258*0.7,($CB258-SUM($T258:Z258)))</f>
        <v>4340</v>
      </c>
      <c r="AB258" s="16">
        <f>IF(($CB258-SUM($T258:AA258))&gt;=$K258*0.7,$K258*0.7,($CB258-SUM($T258:AA258)))</f>
        <v>4340</v>
      </c>
      <c r="AC258" s="16">
        <f>IF(($CB258-SUM($T258:AB258))&gt;=$K258*0.7,$K258*0.7,($CB258-SUM($T258:AB258)))</f>
        <v>4340</v>
      </c>
      <c r="AD258" s="16">
        <f>IF(($CB258-SUM($T258:AC258))&gt;=$K258*0.7,$K258*0.7,($CB258-SUM($T258:AC258)))</f>
        <v>4340</v>
      </c>
      <c r="AE258" s="16">
        <f>IF(($CB258-SUM($T258:AD258))&gt;=$K258*0.7,$K258*0.7,($CB258-SUM($T258:AD258)))</f>
        <v>4340</v>
      </c>
      <c r="AF258" s="16">
        <f>IF(($CB258-SUM($T258:AE258))&gt;=$K258*0.7,$K258*0.7,($CB258-SUM($T258:AE258)))</f>
        <v>4340</v>
      </c>
      <c r="AG258" s="16">
        <f>IF(($CB258-SUM($T258:AF258))&gt;=$K258*0.7,$K258*0.7,($CB258-SUM($T258:AF258)))</f>
        <v>4340</v>
      </c>
      <c r="AH258" s="16">
        <f>IF(($CB258-SUM($T258:AG258))&gt;=$K258*0.7,$K258*0.7,($CB258-SUM($T258:AG258)))</f>
        <v>4340</v>
      </c>
      <c r="AI258" s="16">
        <f>IF(($CB258-SUM($T258:AH258))&gt;=$K258*0.7,$K258*0.7,($CB258-SUM($T258:AH258)))</f>
        <v>4340</v>
      </c>
      <c r="AJ258" s="16">
        <f>IF(($CB258-SUM($T258:AI258))&gt;=$K258*0.7,$K258*0.7,($CB258-SUM($T258:AI258)))</f>
        <v>1840</v>
      </c>
      <c r="AK258" s="16">
        <f>IF(($CB258-SUM($T258:AJ258))&gt;=$K258*0.7,$K258*0.7,($CB258-SUM($T258:AJ258)))</f>
        <v>0</v>
      </c>
      <c r="AL258" s="16">
        <f>IF(($CB258-SUM($T258:AK258))&gt;=$K258*0.7,$K258*0.7,($CB258-SUM($T258:AK258)))</f>
        <v>0</v>
      </c>
      <c r="AM258" s="16">
        <f>IF(($CB258-SUM($T258:AL258))&gt;=$K258*0.7,$K258*0.7,($CB258-SUM($T258:AL258)))</f>
        <v>0</v>
      </c>
      <c r="AN258" s="16">
        <f>IF(($CB258-SUM($T258:AM258))&gt;=$K258*0.7,$K258*0.7,($CB258-SUM($T258:AM258)))</f>
        <v>0</v>
      </c>
      <c r="AO258" s="16">
        <f>IF(($CB258-SUM($T258:AN258))&gt;=$K258*0.7,$K258*0.7,($CB258-SUM($T258:AN258)))</f>
        <v>0</v>
      </c>
      <c r="AP258" s="16">
        <f>IF(($CB258-SUM($T258:AO258))&gt;=$K258*0.7,$K258*0.7,($CB258-SUM($T258:AO258)))</f>
        <v>0</v>
      </c>
      <c r="AQ258" s="16">
        <f>IF(($CB258-SUM($T258:AP258))&gt;=$K258*0.7,$K258*0.7,($CB258-SUM($T258:AP258)))</f>
        <v>0</v>
      </c>
      <c r="AR258" s="16">
        <f>IF(($CB258-SUM($T258:AQ258))&gt;=$K258*0.7,$K258*0.7,($CB258-SUM($T258:AQ258)))</f>
        <v>0</v>
      </c>
      <c r="AS258" s="16">
        <f>IF(($CB258-SUM($T258:AR258))&gt;=$K258*0.7,$K258*0.7,($CB258-SUM($T258:AR258)))</f>
        <v>0</v>
      </c>
      <c r="AT258" s="16">
        <f>IF(($CB258-SUM($T258:AS258))&gt;=$K258*0.7,$K258*0.7,($CB258-SUM($T258:AS258)))</f>
        <v>0</v>
      </c>
      <c r="AU258" s="16">
        <f>IF(($CB258-SUM($T258:AT258))&gt;=$K258*0.7,$K258*0.7,($CB258-SUM($T258:AT258)))</f>
        <v>0</v>
      </c>
      <c r="AV258" s="16">
        <f>IF(($CB258-SUM($T258:AU258))&gt;=$K258*0.7,$K258*0.7,($CB258-SUM($T258:AU258)))</f>
        <v>0</v>
      </c>
      <c r="AW258" s="182">
        <f t="shared" si="27"/>
        <v>57080</v>
      </c>
      <c r="AX258" s="182">
        <f>IF(LinkRpt!B$4=LinkRpt!B$2,VLOOKUP(LinkRpt!$A254,Rpt,LinkRpt!B$2+1),"")</f>
        <v>57080</v>
      </c>
      <c r="AY258" s="182">
        <f>IF(LinkRpt!C$4=LinkRpt!C$2,VLOOKUP(LinkRpt!$A254,Rpt,LinkRpt!C$2+1),"")</f>
        <v>0</v>
      </c>
      <c r="AZ258" s="182">
        <f>IF(LinkRpt!D$4=LinkRpt!D$2,VLOOKUP(LinkRpt!$A254,Rpt,LinkRpt!D$2+1),"")</f>
        <v>0</v>
      </c>
      <c r="BA258" s="182" t="str">
        <f>IF(LinkRpt!E$4=LinkRpt!E$2,VLOOKUP(LinkRpt!$A254,Rpt,LinkRpt!E$2+1),"")</f>
        <v/>
      </c>
      <c r="BB258" s="182">
        <f>IF(LinkRpt!F$4=LinkRpt!F$2,VLOOKUP(LinkRpt!$A254,Rpt,LinkRpt!F$2+1),"")</f>
        <v>0</v>
      </c>
      <c r="BC258" s="182">
        <f>IF(LinkRpt!G$4=LinkRpt!G$2,VLOOKUP(LinkRpt!$A254,Rpt,LinkRpt!G$2+1),"")</f>
        <v>0</v>
      </c>
      <c r="BD258" s="182">
        <f>IF(LinkRpt!H$4=LinkRpt!H$2,VLOOKUP(LinkRpt!$A254,Rpt,LinkRpt!H$2+1),"")</f>
        <v>0</v>
      </c>
      <c r="BE258" s="182" t="str">
        <f>IF(LinkRpt!I$4=LinkRpt!I$2,VLOOKUP(LinkRpt!$A254,Rpt,LinkRpt!I$2+1),"")</f>
        <v/>
      </c>
      <c r="BF258" s="182" t="str">
        <f>IF(LinkRpt!J$4=LinkRpt!J$2,VLOOKUP(LinkRpt!$A254,Rpt,LinkRpt!J$2+1),"")</f>
        <v/>
      </c>
      <c r="BG258" s="182" t="str">
        <f>IF(LinkRpt!K$4=LinkRpt!K$2,VLOOKUP(LinkRpt!$A254,Rpt,LinkRpt!K$2+1),"")</f>
        <v/>
      </c>
      <c r="BH258" s="182" t="str">
        <f>IF(LinkRpt!L$4=LinkRpt!L$2,VLOOKUP(LinkRpt!$A254,Rpt,LinkRpt!L$2+1),"")</f>
        <v/>
      </c>
      <c r="BI258" s="182" t="str">
        <f>IF(LinkRpt!M$4=LinkRpt!M$2,VLOOKUP(LinkRpt!$A254,Rpt,LinkRpt!M$2+1),"")</f>
        <v/>
      </c>
      <c r="BJ258" s="182" t="str">
        <f>IF(LinkRpt!N$4=LinkRpt!N$2,VLOOKUP(LinkRpt!$A254,Rpt,LinkRpt!N$2+1),"")</f>
        <v/>
      </c>
      <c r="BK258" s="182" t="str">
        <f>IF(LinkRpt!O$4=LinkRpt!O$2,VLOOKUP(LinkRpt!$A254,Rpt,LinkRpt!O$2+1),"")</f>
        <v/>
      </c>
      <c r="BL258" s="182" t="str">
        <f>IF(LinkRpt!P$4=LinkRpt!P$2,VLOOKUP(LinkRpt!$A254,Rpt,LinkRpt!P$2+1),"")</f>
        <v/>
      </c>
      <c r="BM258" s="182" t="str">
        <f>IF(LinkRpt!Q$4=LinkRpt!Q$2,VLOOKUP(LinkRpt!$A254,Rpt,LinkRpt!Q$2+1),"")</f>
        <v/>
      </c>
      <c r="BN258" s="182" t="str">
        <f>IF(LinkRpt!R$4=LinkRpt!R$2,VLOOKUP(LinkRpt!$A254,Rpt,LinkRpt!R$2+1),"")</f>
        <v/>
      </c>
      <c r="BO258" s="182" t="str">
        <f>IF(LinkRpt!S$4=LinkRpt!S$2,VLOOKUP(LinkRpt!$A254,Rpt,LinkRpt!S$2+1),"")</f>
        <v/>
      </c>
      <c r="BP258" s="182" t="str">
        <f>IF(LinkRpt!T$4=LinkRpt!T$2,VLOOKUP(LinkRpt!$A254,Rpt,LinkRpt!T$2+1),"")</f>
        <v/>
      </c>
      <c r="BQ258" s="182" t="str">
        <f>IF(LinkRpt!U$4=LinkRpt!U$2,VLOOKUP(LinkRpt!$A254,Rpt,LinkRpt!U$2+1),"")</f>
        <v/>
      </c>
      <c r="BR258" s="182" t="str">
        <f>IF(LinkRpt!V$4=LinkRpt!V$2,VLOOKUP(LinkRpt!$A254,Rpt,LinkRpt!V$2+1),"")</f>
        <v/>
      </c>
      <c r="BS258" s="182" t="str">
        <f>IF(LinkRpt!W$4=LinkRpt!W$2,VLOOKUP(LinkRpt!$A254,Rpt,LinkRpt!W$2+1),"")</f>
        <v/>
      </c>
      <c r="BT258" s="182" t="str">
        <f>IF(LinkRpt!X$4=LinkRpt!X$2,VLOOKUP(LinkRpt!$A254,Rpt,LinkRpt!X$2+1),"")</f>
        <v/>
      </c>
      <c r="BU258" s="182" t="str">
        <f>IF(LinkRpt!Y$4=LinkRpt!Y$2,VLOOKUP(LinkRpt!$A254,Rpt,LinkRpt!Y$2+1),"")</f>
        <v/>
      </c>
      <c r="BV258" s="182" t="str">
        <f>IF(LinkRpt!Z$4=LinkRpt!Z$2,VLOOKUP(LinkRpt!$A254,Rpt,LinkRpt!Z$2+1),"")</f>
        <v/>
      </c>
      <c r="BW258" s="182" t="str">
        <f>IF(LinkRpt!AA$4=LinkRpt!AA$2,VLOOKUP(LinkRpt!$A254,Rpt,LinkRpt!AA$2+1),"")</f>
        <v/>
      </c>
      <c r="BX258" s="182" t="str">
        <f>IF(LinkRpt!AB$4=LinkRpt!AB$2,VLOOKUP(LinkRpt!$A254,Rpt,LinkRpt!AB$2+1),"")</f>
        <v/>
      </c>
      <c r="BY258" s="182" t="str">
        <f>IF(LinkRpt!AC$4=LinkRpt!AC$2,VLOOKUP(LinkRpt!$A254,Rpt,LinkRpt!AC$2+1),"")</f>
        <v/>
      </c>
      <c r="BZ258" s="182" t="str">
        <f>IF(LinkRpt!AD$4=LinkRpt!AD$2,VLOOKUP(LinkRpt!$A254,Rpt,LinkRpt!AD$2+1),"")</f>
        <v/>
      </c>
      <c r="CA258" s="182" t="str">
        <f>IF(LinkRpt!AE$4=LinkRpt!AE$2,VLOOKUP(LinkRpt!$A254,Rpt,LinkRpt!AE$2+1),"")</f>
        <v/>
      </c>
      <c r="CB258" s="182">
        <f t="shared" si="32"/>
        <v>57080</v>
      </c>
      <c r="CC258" s="15">
        <v>1500</v>
      </c>
      <c r="CD258" s="16">
        <v>1500</v>
      </c>
      <c r="CE258" s="15">
        <v>1000</v>
      </c>
      <c r="CF258" s="16">
        <v>1000</v>
      </c>
      <c r="CG258" s="15">
        <v>5000</v>
      </c>
      <c r="CH258" s="16">
        <v>5000</v>
      </c>
      <c r="CI258" s="15">
        <v>8000</v>
      </c>
      <c r="CJ258" s="16"/>
      <c r="CK258" s="17"/>
      <c r="CL258" s="16"/>
      <c r="CM258" s="15"/>
      <c r="CN258" s="16"/>
      <c r="CO258" s="18">
        <v>4340</v>
      </c>
      <c r="CP258" s="16">
        <v>0</v>
      </c>
      <c r="CQ258" s="18">
        <v>4340</v>
      </c>
      <c r="CR258" s="16">
        <f>4620+0</f>
        <v>4620</v>
      </c>
      <c r="CS258" s="18">
        <v>4340</v>
      </c>
      <c r="CT258" s="16">
        <v>12620</v>
      </c>
      <c r="CU258" s="18">
        <v>4340</v>
      </c>
      <c r="CV258" s="16">
        <f>4620+4620</f>
        <v>9240</v>
      </c>
      <c r="CW258" s="18">
        <v>4340</v>
      </c>
      <c r="CX258" s="16">
        <v>4620</v>
      </c>
      <c r="CY258" s="18">
        <v>4340</v>
      </c>
      <c r="CZ258" s="16">
        <v>4620</v>
      </c>
      <c r="DA258" s="18">
        <v>4340</v>
      </c>
      <c r="DB258" s="16">
        <v>4620</v>
      </c>
      <c r="DC258" s="18">
        <v>4340</v>
      </c>
      <c r="DD258" s="16">
        <v>4620</v>
      </c>
      <c r="DE258" s="18">
        <v>4340</v>
      </c>
      <c r="DF258" s="16">
        <v>4620</v>
      </c>
      <c r="DG258" s="17"/>
      <c r="DH258" s="16"/>
      <c r="DI258" s="17"/>
      <c r="DJ258" s="16"/>
      <c r="DK258" s="220"/>
      <c r="DL258" s="16"/>
      <c r="DM258" s="17"/>
      <c r="DN258" s="16"/>
      <c r="DO258" s="17"/>
      <c r="DP258" s="16"/>
      <c r="DQ258" s="17"/>
      <c r="DR258" s="16"/>
      <c r="DS258" s="17"/>
      <c r="DT258" s="16"/>
      <c r="DU258" s="17"/>
      <c r="DV258" s="16"/>
      <c r="DW258" s="17"/>
      <c r="DX258" s="16"/>
      <c r="DY258" s="17"/>
      <c r="DZ258" s="16"/>
      <c r="EA258" s="17"/>
      <c r="EB258" s="16"/>
      <c r="EC258" s="17"/>
      <c r="ED258" s="16"/>
      <c r="EE258" s="17"/>
      <c r="EF258" s="16"/>
      <c r="EG258" s="17"/>
      <c r="EH258" s="16"/>
      <c r="EI258" s="17"/>
      <c r="EJ258" s="16"/>
      <c r="EK258" s="17"/>
      <c r="EL258" s="16"/>
      <c r="EM258" s="17"/>
      <c r="EN258" s="16"/>
      <c r="EO258" s="17"/>
      <c r="EP258" s="16"/>
      <c r="EQ258" s="17"/>
      <c r="ER258" s="16"/>
      <c r="ES258" s="17"/>
      <c r="ET258" s="16"/>
      <c r="EU258" s="15"/>
      <c r="EV258" s="16"/>
      <c r="EW258" s="15"/>
      <c r="EX258" s="16"/>
      <c r="EY258" s="15"/>
      <c r="EZ258" s="16"/>
      <c r="FA258" s="15"/>
      <c r="FB258" s="16"/>
      <c r="FC258" s="15"/>
      <c r="FD258" s="16"/>
      <c r="FE258" s="15"/>
      <c r="FF258" s="16"/>
      <c r="FG258" s="19"/>
      <c r="FH258" s="20"/>
      <c r="FI258" s="20">
        <f t="shared" si="28"/>
        <v>54560</v>
      </c>
      <c r="FJ258" s="20">
        <f t="shared" si="29"/>
        <v>57080</v>
      </c>
      <c r="FK258" s="21">
        <f t="shared" si="30"/>
        <v>-2520</v>
      </c>
      <c r="FL258" s="1" t="str">
        <f t="shared" si="33"/>
        <v/>
      </c>
    </row>
    <row r="259" spans="1:168" ht="25.5" customHeight="1">
      <c r="A259" s="239">
        <v>2200251</v>
      </c>
      <c r="B259" s="131" t="s">
        <v>996</v>
      </c>
      <c r="C259" s="239" t="s">
        <v>997</v>
      </c>
      <c r="D259" s="9" t="s">
        <v>1414</v>
      </c>
      <c r="E259" s="9" t="s">
        <v>1411</v>
      </c>
      <c r="F259" s="133" t="s">
        <v>998</v>
      </c>
      <c r="G259" s="144"/>
      <c r="H259" s="84"/>
      <c r="I259" s="318"/>
      <c r="J259" s="84"/>
      <c r="K259" s="62">
        <v>6600</v>
      </c>
      <c r="L259" s="84" t="s">
        <v>1564</v>
      </c>
      <c r="M259" s="246">
        <f t="shared" si="26"/>
        <v>57080</v>
      </c>
      <c r="N259" s="14">
        <f t="shared" si="31"/>
        <v>4620</v>
      </c>
      <c r="O259" s="15">
        <v>1500</v>
      </c>
      <c r="P259" s="15">
        <v>1000</v>
      </c>
      <c r="Q259" s="15">
        <v>5000</v>
      </c>
      <c r="R259" s="15">
        <v>8000</v>
      </c>
      <c r="S259" s="182"/>
      <c r="T259" s="16">
        <v>1500</v>
      </c>
      <c r="U259" s="16">
        <v>1000</v>
      </c>
      <c r="V259" s="16">
        <v>5000</v>
      </c>
      <c r="W259" s="16">
        <f>0+0</f>
        <v>0</v>
      </c>
      <c r="X259" s="182"/>
      <c r="Y259" s="16">
        <f>IF(($CB259-SUM($T259:X259))&gt;=$K259*0.7,$K259*0.7,($CB259-SUM($T259:X259)))</f>
        <v>4620</v>
      </c>
      <c r="Z259" s="16">
        <f>IF(($CB259-SUM($T259:Y259))&gt;=$K259*0.7,$K259*0.7,($CB259-SUM($T259:Y259)))</f>
        <v>4620</v>
      </c>
      <c r="AA259" s="16">
        <f>IF(($CB259-SUM($T259:Z259))&gt;=$K259*0.7,$K259*0.7,($CB259-SUM($T259:Z259)))</f>
        <v>4620</v>
      </c>
      <c r="AB259" s="16">
        <f>IF(($CB259-SUM($T259:AA259))&gt;=$K259*0.7,$K259*0.7,($CB259-SUM($T259:AA259)))</f>
        <v>4620</v>
      </c>
      <c r="AC259" s="16">
        <f>IF(($CB259-SUM($T259:AB259))&gt;=$K259*0.7,$K259*0.7,($CB259-SUM($T259:AB259)))</f>
        <v>4620</v>
      </c>
      <c r="AD259" s="16">
        <f>IF(($CB259-SUM($T259:AC259))&gt;=$K259*0.7,$K259*0.7,($CB259-SUM($T259:AC259)))</f>
        <v>4620</v>
      </c>
      <c r="AE259" s="16">
        <f>IF(($CB259-SUM($T259:AD259))&gt;=$K259*0.7,$K259*0.7,($CB259-SUM($T259:AD259)))</f>
        <v>4620</v>
      </c>
      <c r="AF259" s="16">
        <f>IF(($CB259-SUM($T259:AE259))&gt;=$K259*0.7,$K259*0.7,($CB259-SUM($T259:AE259)))</f>
        <v>4620</v>
      </c>
      <c r="AG259" s="16">
        <f>IF(($CB259-SUM($T259:AF259))&gt;=$K259*0.7,$K259*0.7,($CB259-SUM($T259:AF259)))</f>
        <v>4620</v>
      </c>
      <c r="AH259" s="16">
        <f>IF(($CB259-SUM($T259:AG259))&gt;=$K259*0.7,$K259*0.7,($CB259-SUM($T259:AG259)))</f>
        <v>3380</v>
      </c>
      <c r="AI259" s="16">
        <f>IF(($CB259-SUM($T259:AH259))&gt;=$K259*0.7,$K259*0.7,($CB259-SUM($T259:AH259)))</f>
        <v>0</v>
      </c>
      <c r="AJ259" s="16">
        <f>IF(($CB259-SUM($T259:AI259))&gt;=$K259*0.7,$K259*0.7,($CB259-SUM($T259:AI259)))</f>
        <v>0</v>
      </c>
      <c r="AK259" s="16">
        <f>IF(($CB259-SUM($T259:AJ259))&gt;=$K259*0.7,$K259*0.7,($CB259-SUM($T259:AJ259)))</f>
        <v>0</v>
      </c>
      <c r="AL259" s="16">
        <f>IF(($CB259-SUM($T259:AK259))&gt;=$K259*0.7,$K259*0.7,($CB259-SUM($T259:AK259)))</f>
        <v>0</v>
      </c>
      <c r="AM259" s="16">
        <f>IF(($CB259-SUM($T259:AL259))&gt;=$K259*0.7,$K259*0.7,($CB259-SUM($T259:AL259)))</f>
        <v>0</v>
      </c>
      <c r="AN259" s="16">
        <f>IF(($CB259-SUM($T259:AM259))&gt;=$K259*0.7,$K259*0.7,($CB259-SUM($T259:AM259)))</f>
        <v>0</v>
      </c>
      <c r="AO259" s="16">
        <f>IF(($CB259-SUM($T259:AN259))&gt;=$K259*0.7,$K259*0.7,($CB259-SUM($T259:AN259)))</f>
        <v>0</v>
      </c>
      <c r="AP259" s="16">
        <f>IF(($CB259-SUM($T259:AO259))&gt;=$K259*0.7,$K259*0.7,($CB259-SUM($T259:AO259)))</f>
        <v>0</v>
      </c>
      <c r="AQ259" s="16">
        <f>IF(($CB259-SUM($T259:AP259))&gt;=$K259*0.7,$K259*0.7,($CB259-SUM($T259:AP259)))</f>
        <v>0</v>
      </c>
      <c r="AR259" s="16">
        <f>IF(($CB259-SUM($T259:AQ259))&gt;=$K259*0.7,$K259*0.7,($CB259-SUM($T259:AQ259)))</f>
        <v>0</v>
      </c>
      <c r="AS259" s="16">
        <f>IF(($CB259-SUM($T259:AR259))&gt;=$K259*0.7,$K259*0.7,($CB259-SUM($T259:AR259)))</f>
        <v>0</v>
      </c>
      <c r="AT259" s="16">
        <f>IF(($CB259-SUM($T259:AS259))&gt;=$K259*0.7,$K259*0.7,($CB259-SUM($T259:AS259)))</f>
        <v>0</v>
      </c>
      <c r="AU259" s="16">
        <f>IF(($CB259-SUM($T259:AT259))&gt;=$K259*0.7,$K259*0.7,($CB259-SUM($T259:AT259)))</f>
        <v>0</v>
      </c>
      <c r="AV259" s="16">
        <f>IF(($CB259-SUM($T259:AU259))&gt;=$K259*0.7,$K259*0.7,($CB259-SUM($T259:AU259)))</f>
        <v>0</v>
      </c>
      <c r="AW259" s="182">
        <f t="shared" si="27"/>
        <v>52460</v>
      </c>
      <c r="AX259" s="182">
        <f>IF(LinkRpt!B$4=LinkRpt!B$2,VLOOKUP(LinkRpt!$A255,Rpt,LinkRpt!B$2+1),"")</f>
        <v>52460</v>
      </c>
      <c r="AY259" s="182">
        <f>IF(LinkRpt!C$4=LinkRpt!C$2,VLOOKUP(LinkRpt!$A255,Rpt,LinkRpt!C$2+1),"")</f>
        <v>0</v>
      </c>
      <c r="AZ259" s="182">
        <f>IF(LinkRpt!D$4=LinkRpt!D$2,VLOOKUP(LinkRpt!$A255,Rpt,LinkRpt!D$2+1),"")</f>
        <v>0</v>
      </c>
      <c r="BA259" s="182" t="str">
        <f>IF(LinkRpt!E$4=LinkRpt!E$2,VLOOKUP(LinkRpt!$A255,Rpt,LinkRpt!E$2+1),"")</f>
        <v/>
      </c>
      <c r="BB259" s="182">
        <f>IF(LinkRpt!F$4=LinkRpt!F$2,VLOOKUP(LinkRpt!$A255,Rpt,LinkRpt!F$2+1),"")</f>
        <v>0</v>
      </c>
      <c r="BC259" s="182">
        <f>IF(LinkRpt!G$4=LinkRpt!G$2,VLOOKUP(LinkRpt!$A255,Rpt,LinkRpt!G$2+1),"")</f>
        <v>0</v>
      </c>
      <c r="BD259" s="182">
        <f>IF(LinkRpt!H$4=LinkRpt!H$2,VLOOKUP(LinkRpt!$A255,Rpt,LinkRpt!H$2+1),"")</f>
        <v>0</v>
      </c>
      <c r="BE259" s="182" t="str">
        <f>IF(LinkRpt!I$4=LinkRpt!I$2,VLOOKUP(LinkRpt!$A255,Rpt,LinkRpt!I$2+1),"")</f>
        <v/>
      </c>
      <c r="BF259" s="182" t="str">
        <f>IF(LinkRpt!J$4=LinkRpt!J$2,VLOOKUP(LinkRpt!$A255,Rpt,LinkRpt!J$2+1),"")</f>
        <v/>
      </c>
      <c r="BG259" s="182" t="str">
        <f>IF(LinkRpt!K$4=LinkRpt!K$2,VLOOKUP(LinkRpt!$A255,Rpt,LinkRpt!K$2+1),"")</f>
        <v/>
      </c>
      <c r="BH259" s="182" t="str">
        <f>IF(LinkRpt!L$4=LinkRpt!L$2,VLOOKUP(LinkRpt!$A255,Rpt,LinkRpt!L$2+1),"")</f>
        <v/>
      </c>
      <c r="BI259" s="182" t="str">
        <f>IF(LinkRpt!M$4=LinkRpt!M$2,VLOOKUP(LinkRpt!$A255,Rpt,LinkRpt!M$2+1),"")</f>
        <v/>
      </c>
      <c r="BJ259" s="182" t="str">
        <f>IF(LinkRpt!N$4=LinkRpt!N$2,VLOOKUP(LinkRpt!$A255,Rpt,LinkRpt!N$2+1),"")</f>
        <v/>
      </c>
      <c r="BK259" s="182" t="str">
        <f>IF(LinkRpt!O$4=LinkRpt!O$2,VLOOKUP(LinkRpt!$A255,Rpt,LinkRpt!O$2+1),"")</f>
        <v/>
      </c>
      <c r="BL259" s="182" t="str">
        <f>IF(LinkRpt!P$4=LinkRpt!P$2,VLOOKUP(LinkRpt!$A255,Rpt,LinkRpt!P$2+1),"")</f>
        <v/>
      </c>
      <c r="BM259" s="182" t="str">
        <f>IF(LinkRpt!Q$4=LinkRpt!Q$2,VLOOKUP(LinkRpt!$A255,Rpt,LinkRpt!Q$2+1),"")</f>
        <v/>
      </c>
      <c r="BN259" s="182" t="str">
        <f>IF(LinkRpt!R$4=LinkRpt!R$2,VLOOKUP(LinkRpt!$A255,Rpt,LinkRpt!R$2+1),"")</f>
        <v/>
      </c>
      <c r="BO259" s="182" t="str">
        <f>IF(LinkRpt!S$4=LinkRpt!S$2,VLOOKUP(LinkRpt!$A255,Rpt,LinkRpt!S$2+1),"")</f>
        <v/>
      </c>
      <c r="BP259" s="182" t="str">
        <f>IF(LinkRpt!T$4=LinkRpt!T$2,VLOOKUP(LinkRpt!$A255,Rpt,LinkRpt!T$2+1),"")</f>
        <v/>
      </c>
      <c r="BQ259" s="182" t="str">
        <f>IF(LinkRpt!U$4=LinkRpt!U$2,VLOOKUP(LinkRpt!$A255,Rpt,LinkRpt!U$2+1),"")</f>
        <v/>
      </c>
      <c r="BR259" s="182" t="str">
        <f>IF(LinkRpt!V$4=LinkRpt!V$2,VLOOKUP(LinkRpt!$A255,Rpt,LinkRpt!V$2+1),"")</f>
        <v/>
      </c>
      <c r="BS259" s="182" t="str">
        <f>IF(LinkRpt!W$4=LinkRpt!W$2,VLOOKUP(LinkRpt!$A255,Rpt,LinkRpt!W$2+1),"")</f>
        <v/>
      </c>
      <c r="BT259" s="182" t="str">
        <f>IF(LinkRpt!X$4=LinkRpt!X$2,VLOOKUP(LinkRpt!$A255,Rpt,LinkRpt!X$2+1),"")</f>
        <v/>
      </c>
      <c r="BU259" s="182" t="str">
        <f>IF(LinkRpt!Y$4=LinkRpt!Y$2,VLOOKUP(LinkRpt!$A255,Rpt,LinkRpt!Y$2+1),"")</f>
        <v/>
      </c>
      <c r="BV259" s="182" t="str">
        <f>IF(LinkRpt!Z$4=LinkRpt!Z$2,VLOOKUP(LinkRpt!$A255,Rpt,LinkRpt!Z$2+1),"")</f>
        <v/>
      </c>
      <c r="BW259" s="182" t="str">
        <f>IF(LinkRpt!AA$4=LinkRpt!AA$2,VLOOKUP(LinkRpt!$A255,Rpt,LinkRpt!AA$2+1),"")</f>
        <v/>
      </c>
      <c r="BX259" s="182" t="str">
        <f>IF(LinkRpt!AB$4=LinkRpt!AB$2,VLOOKUP(LinkRpt!$A255,Rpt,LinkRpt!AB$2+1),"")</f>
        <v/>
      </c>
      <c r="BY259" s="182" t="str">
        <f>IF(LinkRpt!AC$4=LinkRpt!AC$2,VLOOKUP(LinkRpt!$A255,Rpt,LinkRpt!AC$2+1),"")</f>
        <v/>
      </c>
      <c r="BZ259" s="182" t="str">
        <f>IF(LinkRpt!AD$4=LinkRpt!AD$2,VLOOKUP(LinkRpt!$A255,Rpt,LinkRpt!AD$2+1),"")</f>
        <v/>
      </c>
      <c r="CA259" s="182" t="str">
        <f>IF(LinkRpt!AE$4=LinkRpt!AE$2,VLOOKUP(LinkRpt!$A255,Rpt,LinkRpt!AE$2+1),"")</f>
        <v/>
      </c>
      <c r="CB259" s="182">
        <f t="shared" si="32"/>
        <v>52460</v>
      </c>
      <c r="CC259" s="15">
        <v>1500</v>
      </c>
      <c r="CD259" s="16">
        <v>1500</v>
      </c>
      <c r="CE259" s="15">
        <v>1000</v>
      </c>
      <c r="CF259" s="16">
        <v>1000</v>
      </c>
      <c r="CG259" s="15">
        <v>5000</v>
      </c>
      <c r="CH259" s="16">
        <v>5000</v>
      </c>
      <c r="CI259" s="15">
        <v>8000</v>
      </c>
      <c r="CJ259" s="16">
        <f>0+0</f>
        <v>0</v>
      </c>
      <c r="CK259" s="15"/>
      <c r="CL259" s="16"/>
      <c r="CM259" s="18">
        <v>4620</v>
      </c>
      <c r="CN259" s="16">
        <v>0</v>
      </c>
      <c r="CO259" s="18">
        <v>4620</v>
      </c>
      <c r="CP259" s="16">
        <v>0</v>
      </c>
      <c r="CQ259" s="18">
        <v>4620</v>
      </c>
      <c r="CR259" s="16">
        <f>10000+0</f>
        <v>10000</v>
      </c>
      <c r="CS259" s="18">
        <v>4620</v>
      </c>
      <c r="CT259" s="16">
        <v>16480</v>
      </c>
      <c r="CU259" s="18">
        <v>4620</v>
      </c>
      <c r="CV259" s="16"/>
      <c r="CW259" s="18">
        <v>4620</v>
      </c>
      <c r="CX259" s="16"/>
      <c r="CY259" s="18">
        <v>4620</v>
      </c>
      <c r="CZ259" s="16"/>
      <c r="DA259" s="18">
        <v>4620</v>
      </c>
      <c r="DB259" s="16"/>
      <c r="DC259" s="18">
        <v>4620</v>
      </c>
      <c r="DD259" s="16">
        <v>18480</v>
      </c>
      <c r="DE259" s="85"/>
      <c r="DF259" s="16"/>
      <c r="DG259" s="85"/>
      <c r="DH259" s="16"/>
      <c r="DI259" s="85"/>
      <c r="DJ259" s="16"/>
      <c r="DK259" s="220"/>
      <c r="DL259" s="16"/>
      <c r="DM259" s="17"/>
      <c r="DN259" s="16"/>
      <c r="DO259" s="17"/>
      <c r="DP259" s="16"/>
      <c r="DQ259" s="17"/>
      <c r="DR259" s="16"/>
      <c r="DS259" s="17"/>
      <c r="DT259" s="16"/>
      <c r="DU259" s="17"/>
      <c r="DV259" s="16"/>
      <c r="DW259" s="17"/>
      <c r="DX259" s="16"/>
      <c r="DY259" s="17"/>
      <c r="DZ259" s="16"/>
      <c r="EA259" s="17"/>
      <c r="EB259" s="16"/>
      <c r="EC259" s="17"/>
      <c r="ED259" s="16"/>
      <c r="EE259" s="17"/>
      <c r="EF259" s="16"/>
      <c r="EG259" s="17"/>
      <c r="EH259" s="16"/>
      <c r="EI259" s="17"/>
      <c r="EJ259" s="16"/>
      <c r="EK259" s="17"/>
      <c r="EL259" s="16"/>
      <c r="EM259" s="17"/>
      <c r="EN259" s="16"/>
      <c r="EO259" s="17"/>
      <c r="EP259" s="16"/>
      <c r="EQ259" s="17"/>
      <c r="ER259" s="16"/>
      <c r="ES259" s="17"/>
      <c r="ET259" s="16"/>
      <c r="EU259" s="15"/>
      <c r="EV259" s="16"/>
      <c r="EW259" s="15"/>
      <c r="EX259" s="16"/>
      <c r="EY259" s="15"/>
      <c r="EZ259" s="16"/>
      <c r="FA259" s="15"/>
      <c r="FB259" s="16"/>
      <c r="FC259" s="15"/>
      <c r="FD259" s="16"/>
      <c r="FE259" s="15"/>
      <c r="FF259" s="16"/>
      <c r="FG259" s="19"/>
      <c r="FH259" s="20"/>
      <c r="FI259" s="20">
        <f t="shared" si="28"/>
        <v>57080</v>
      </c>
      <c r="FJ259" s="20">
        <f t="shared" si="29"/>
        <v>52460</v>
      </c>
      <c r="FK259" s="21">
        <f t="shared" si="30"/>
        <v>4620</v>
      </c>
      <c r="FL259" s="1" t="str">
        <f t="shared" si="33"/>
        <v/>
      </c>
    </row>
    <row r="260" spans="1:168" ht="25.5" customHeight="1">
      <c r="A260" s="239">
        <v>2200252</v>
      </c>
      <c r="B260" s="35" t="s">
        <v>999</v>
      </c>
      <c r="C260" s="239" t="s">
        <v>1000</v>
      </c>
      <c r="D260" s="9" t="s">
        <v>1414</v>
      </c>
      <c r="E260" s="9" t="s">
        <v>1411</v>
      </c>
      <c r="F260" s="133" t="s">
        <v>1001</v>
      </c>
      <c r="G260" s="144"/>
      <c r="H260" s="84"/>
      <c r="I260" s="318"/>
      <c r="J260" s="84"/>
      <c r="K260" s="62">
        <v>6600</v>
      </c>
      <c r="L260" s="84" t="s">
        <v>1564</v>
      </c>
      <c r="M260" s="246">
        <f t="shared" si="26"/>
        <v>57080</v>
      </c>
      <c r="N260" s="14">
        <f t="shared" si="31"/>
        <v>4620</v>
      </c>
      <c r="O260" s="15">
        <v>1500</v>
      </c>
      <c r="P260" s="15">
        <v>1000</v>
      </c>
      <c r="Q260" s="15">
        <v>5000</v>
      </c>
      <c r="R260" s="15">
        <v>8000</v>
      </c>
      <c r="S260" s="182"/>
      <c r="T260" s="16">
        <v>1500</v>
      </c>
      <c r="U260" s="16">
        <v>1000</v>
      </c>
      <c r="V260" s="16">
        <v>5000</v>
      </c>
      <c r="W260" s="16">
        <v>0</v>
      </c>
      <c r="X260" s="182"/>
      <c r="Y260" s="16">
        <f>IF(($CB260-SUM($T260:X260))&gt;=$K260*0.7,$K260*0.7,($CB260-SUM($T260:X260)))</f>
        <v>4620</v>
      </c>
      <c r="Z260" s="16">
        <f>IF(($CB260-SUM($T260:Y260))&gt;=$K260*0.7,$K260*0.7,($CB260-SUM($T260:Y260)))</f>
        <v>4620</v>
      </c>
      <c r="AA260" s="16">
        <f>IF(($CB260-SUM($T260:Z260))&gt;=$K260*0.7,$K260*0.7,($CB260-SUM($T260:Z260)))</f>
        <v>4620</v>
      </c>
      <c r="AB260" s="16">
        <f>IF(($CB260-SUM($T260:AA260))&gt;=$K260*0.7,$K260*0.7,($CB260-SUM($T260:AA260)))</f>
        <v>4620</v>
      </c>
      <c r="AC260" s="16">
        <f>IF(($CB260-SUM($T260:AB260))&gt;=$K260*0.7,$K260*0.7,($CB260-SUM($T260:AB260)))</f>
        <v>4620</v>
      </c>
      <c r="AD260" s="16">
        <f>IF(($CB260-SUM($T260:AC260))&gt;=$K260*0.7,$K260*0.7,($CB260-SUM($T260:AC260)))</f>
        <v>4620</v>
      </c>
      <c r="AE260" s="16">
        <f>IF(($CB260-SUM($T260:AD260))&gt;=$K260*0.7,$K260*0.7,($CB260-SUM($T260:AD260)))</f>
        <v>4620</v>
      </c>
      <c r="AF260" s="16">
        <f>IF(($CB260-SUM($T260:AE260))&gt;=$K260*0.7,$K260*0.7,($CB260-SUM($T260:AE260)))</f>
        <v>4620</v>
      </c>
      <c r="AG260" s="16">
        <f>IF(($CB260-SUM($T260:AF260))&gt;=$K260*0.7,$K260*0.7,($CB260-SUM($T260:AF260)))</f>
        <v>4620</v>
      </c>
      <c r="AH260" s="16">
        <f>IF(($CB260-SUM($T260:AG260))&gt;=$K260*0.7,$K260*0.7,($CB260-SUM($T260:AG260)))</f>
        <v>3380</v>
      </c>
      <c r="AI260" s="16">
        <f>IF(($CB260-SUM($T260:AH260))&gt;=$K260*0.7,$K260*0.7,($CB260-SUM($T260:AH260)))</f>
        <v>0</v>
      </c>
      <c r="AJ260" s="16">
        <f>IF(($CB260-SUM($T260:AI260))&gt;=$K260*0.7,$K260*0.7,($CB260-SUM($T260:AI260)))</f>
        <v>0</v>
      </c>
      <c r="AK260" s="16">
        <f>IF(($CB260-SUM($T260:AJ260))&gt;=$K260*0.7,$K260*0.7,($CB260-SUM($T260:AJ260)))</f>
        <v>0</v>
      </c>
      <c r="AL260" s="16">
        <f>IF(($CB260-SUM($T260:AK260))&gt;=$K260*0.7,$K260*0.7,($CB260-SUM($T260:AK260)))</f>
        <v>0</v>
      </c>
      <c r="AM260" s="16">
        <f>IF(($CB260-SUM($T260:AL260))&gt;=$K260*0.7,$K260*0.7,($CB260-SUM($T260:AL260)))</f>
        <v>0</v>
      </c>
      <c r="AN260" s="16">
        <f>IF(($CB260-SUM($T260:AM260))&gt;=$K260*0.7,$K260*0.7,($CB260-SUM($T260:AM260)))</f>
        <v>0</v>
      </c>
      <c r="AO260" s="16">
        <f>IF(($CB260-SUM($T260:AN260))&gt;=$K260*0.7,$K260*0.7,($CB260-SUM($T260:AN260)))</f>
        <v>0</v>
      </c>
      <c r="AP260" s="16">
        <f>IF(($CB260-SUM($T260:AO260))&gt;=$K260*0.7,$K260*0.7,($CB260-SUM($T260:AO260)))</f>
        <v>0</v>
      </c>
      <c r="AQ260" s="16">
        <f>IF(($CB260-SUM($T260:AP260))&gt;=$K260*0.7,$K260*0.7,($CB260-SUM($T260:AP260)))</f>
        <v>0</v>
      </c>
      <c r="AR260" s="16">
        <f>IF(($CB260-SUM($T260:AQ260))&gt;=$K260*0.7,$K260*0.7,($CB260-SUM($T260:AQ260)))</f>
        <v>0</v>
      </c>
      <c r="AS260" s="16">
        <f>IF(($CB260-SUM($T260:AR260))&gt;=$K260*0.7,$K260*0.7,($CB260-SUM($T260:AR260)))</f>
        <v>0</v>
      </c>
      <c r="AT260" s="16">
        <f>IF(($CB260-SUM($T260:AS260))&gt;=$K260*0.7,$K260*0.7,($CB260-SUM($T260:AS260)))</f>
        <v>0</v>
      </c>
      <c r="AU260" s="16">
        <f>IF(($CB260-SUM($T260:AT260))&gt;=$K260*0.7,$K260*0.7,($CB260-SUM($T260:AT260)))</f>
        <v>0</v>
      </c>
      <c r="AV260" s="16">
        <f>IF(($CB260-SUM($T260:AU260))&gt;=$K260*0.7,$K260*0.7,($CB260-SUM($T260:AU260)))</f>
        <v>0</v>
      </c>
      <c r="AW260" s="182">
        <f t="shared" si="27"/>
        <v>52460</v>
      </c>
      <c r="AX260" s="182">
        <f>IF(LinkRpt!B$4=LinkRpt!B$2,VLOOKUP(LinkRpt!$A256,Rpt,LinkRpt!B$2+1),"")</f>
        <v>52460</v>
      </c>
      <c r="AY260" s="182">
        <f>IF(LinkRpt!C$4=LinkRpt!C$2,VLOOKUP(LinkRpt!$A256,Rpt,LinkRpt!C$2+1),"")</f>
        <v>0</v>
      </c>
      <c r="AZ260" s="182">
        <f>IF(LinkRpt!D$4=LinkRpt!D$2,VLOOKUP(LinkRpt!$A256,Rpt,LinkRpt!D$2+1),"")</f>
        <v>0</v>
      </c>
      <c r="BA260" s="182" t="str">
        <f>IF(LinkRpt!E$4=LinkRpt!E$2,VLOOKUP(LinkRpt!$A256,Rpt,LinkRpt!E$2+1),"")</f>
        <v/>
      </c>
      <c r="BB260" s="182">
        <f>IF(LinkRpt!F$4=LinkRpt!F$2,VLOOKUP(LinkRpt!$A256,Rpt,LinkRpt!F$2+1),"")</f>
        <v>0</v>
      </c>
      <c r="BC260" s="182">
        <f>IF(LinkRpt!G$4=LinkRpt!G$2,VLOOKUP(LinkRpt!$A256,Rpt,LinkRpt!G$2+1),"")</f>
        <v>0</v>
      </c>
      <c r="BD260" s="182">
        <f>IF(LinkRpt!H$4=LinkRpt!H$2,VLOOKUP(LinkRpt!$A256,Rpt,LinkRpt!H$2+1),"")</f>
        <v>0</v>
      </c>
      <c r="BE260" s="182" t="str">
        <f>IF(LinkRpt!I$4=LinkRpt!I$2,VLOOKUP(LinkRpt!$A256,Rpt,LinkRpt!I$2+1),"")</f>
        <v/>
      </c>
      <c r="BF260" s="182" t="str">
        <f>IF(LinkRpt!J$4=LinkRpt!J$2,VLOOKUP(LinkRpt!$A256,Rpt,LinkRpt!J$2+1),"")</f>
        <v/>
      </c>
      <c r="BG260" s="182" t="str">
        <f>IF(LinkRpt!K$4=LinkRpt!K$2,VLOOKUP(LinkRpt!$A256,Rpt,LinkRpt!K$2+1),"")</f>
        <v/>
      </c>
      <c r="BH260" s="182" t="str">
        <f>IF(LinkRpt!L$4=LinkRpt!L$2,VLOOKUP(LinkRpt!$A256,Rpt,LinkRpt!L$2+1),"")</f>
        <v/>
      </c>
      <c r="BI260" s="182" t="str">
        <f>IF(LinkRpt!M$4=LinkRpt!M$2,VLOOKUP(LinkRpt!$A256,Rpt,LinkRpt!M$2+1),"")</f>
        <v/>
      </c>
      <c r="BJ260" s="182" t="str">
        <f>IF(LinkRpt!N$4=LinkRpt!N$2,VLOOKUP(LinkRpt!$A256,Rpt,LinkRpt!N$2+1),"")</f>
        <v/>
      </c>
      <c r="BK260" s="182" t="str">
        <f>IF(LinkRpt!O$4=LinkRpt!O$2,VLOOKUP(LinkRpt!$A256,Rpt,LinkRpt!O$2+1),"")</f>
        <v/>
      </c>
      <c r="BL260" s="182" t="str">
        <f>IF(LinkRpt!P$4=LinkRpt!P$2,VLOOKUP(LinkRpt!$A256,Rpt,LinkRpt!P$2+1),"")</f>
        <v/>
      </c>
      <c r="BM260" s="182" t="str">
        <f>IF(LinkRpt!Q$4=LinkRpt!Q$2,VLOOKUP(LinkRpt!$A256,Rpt,LinkRpt!Q$2+1),"")</f>
        <v/>
      </c>
      <c r="BN260" s="182" t="str">
        <f>IF(LinkRpt!R$4=LinkRpt!R$2,VLOOKUP(LinkRpt!$A256,Rpt,LinkRpt!R$2+1),"")</f>
        <v/>
      </c>
      <c r="BO260" s="182" t="str">
        <f>IF(LinkRpt!S$4=LinkRpt!S$2,VLOOKUP(LinkRpt!$A256,Rpt,LinkRpt!S$2+1),"")</f>
        <v/>
      </c>
      <c r="BP260" s="182" t="str">
        <f>IF(LinkRpt!T$4=LinkRpt!T$2,VLOOKUP(LinkRpt!$A256,Rpt,LinkRpt!T$2+1),"")</f>
        <v/>
      </c>
      <c r="BQ260" s="182" t="str">
        <f>IF(LinkRpt!U$4=LinkRpt!U$2,VLOOKUP(LinkRpt!$A256,Rpt,LinkRpt!U$2+1),"")</f>
        <v/>
      </c>
      <c r="BR260" s="182" t="str">
        <f>IF(LinkRpt!V$4=LinkRpt!V$2,VLOOKUP(LinkRpt!$A256,Rpt,LinkRpt!V$2+1),"")</f>
        <v/>
      </c>
      <c r="BS260" s="182" t="str">
        <f>IF(LinkRpt!W$4=LinkRpt!W$2,VLOOKUP(LinkRpt!$A256,Rpt,LinkRpt!W$2+1),"")</f>
        <v/>
      </c>
      <c r="BT260" s="182" t="str">
        <f>IF(LinkRpt!X$4=LinkRpt!X$2,VLOOKUP(LinkRpt!$A256,Rpt,LinkRpt!X$2+1),"")</f>
        <v/>
      </c>
      <c r="BU260" s="182" t="str">
        <f>IF(LinkRpt!Y$4=LinkRpt!Y$2,VLOOKUP(LinkRpt!$A256,Rpt,LinkRpt!Y$2+1),"")</f>
        <v/>
      </c>
      <c r="BV260" s="182" t="str">
        <f>IF(LinkRpt!Z$4=LinkRpt!Z$2,VLOOKUP(LinkRpt!$A256,Rpt,LinkRpt!Z$2+1),"")</f>
        <v/>
      </c>
      <c r="BW260" s="182" t="str">
        <f>IF(LinkRpt!AA$4=LinkRpt!AA$2,VLOOKUP(LinkRpt!$A256,Rpt,LinkRpt!AA$2+1),"")</f>
        <v/>
      </c>
      <c r="BX260" s="182" t="str">
        <f>IF(LinkRpt!AB$4=LinkRpt!AB$2,VLOOKUP(LinkRpt!$A256,Rpt,LinkRpt!AB$2+1),"")</f>
        <v/>
      </c>
      <c r="BY260" s="182" t="str">
        <f>IF(LinkRpt!AC$4=LinkRpt!AC$2,VLOOKUP(LinkRpt!$A256,Rpt,LinkRpt!AC$2+1),"")</f>
        <v/>
      </c>
      <c r="BZ260" s="182" t="str">
        <f>IF(LinkRpt!AD$4=LinkRpt!AD$2,VLOOKUP(LinkRpt!$A256,Rpt,LinkRpt!AD$2+1),"")</f>
        <v/>
      </c>
      <c r="CA260" s="182" t="str">
        <f>IF(LinkRpt!AE$4=LinkRpt!AE$2,VLOOKUP(LinkRpt!$A256,Rpt,LinkRpt!AE$2+1),"")</f>
        <v/>
      </c>
      <c r="CB260" s="182">
        <f t="shared" si="32"/>
        <v>52460</v>
      </c>
      <c r="CC260" s="15">
        <v>1500</v>
      </c>
      <c r="CD260" s="16">
        <v>1500</v>
      </c>
      <c r="CE260" s="15">
        <v>1000</v>
      </c>
      <c r="CF260" s="16">
        <v>1000</v>
      </c>
      <c r="CG260" s="15">
        <v>5000</v>
      </c>
      <c r="CH260" s="16">
        <v>5000</v>
      </c>
      <c r="CI260" s="15">
        <v>8000</v>
      </c>
      <c r="CJ260" s="16">
        <v>0</v>
      </c>
      <c r="CK260" s="15"/>
      <c r="CL260" s="16"/>
      <c r="CM260" s="18">
        <v>4620</v>
      </c>
      <c r="CN260" s="16">
        <v>0</v>
      </c>
      <c r="CO260" s="18">
        <v>4620</v>
      </c>
      <c r="CP260" s="16">
        <v>9240</v>
      </c>
      <c r="CQ260" s="18">
        <v>4620</v>
      </c>
      <c r="CR260" s="16">
        <v>0</v>
      </c>
      <c r="CS260" s="18">
        <v>4620</v>
      </c>
      <c r="CT260" s="16">
        <f>9240+8000</f>
        <v>17240</v>
      </c>
      <c r="CU260" s="18">
        <v>4620</v>
      </c>
      <c r="CV260" s="16"/>
      <c r="CW260" s="18">
        <v>4620</v>
      </c>
      <c r="CX260" s="16">
        <v>9240</v>
      </c>
      <c r="CY260" s="18">
        <v>4620</v>
      </c>
      <c r="CZ260" s="16">
        <v>4620</v>
      </c>
      <c r="DA260" s="18">
        <v>4620</v>
      </c>
      <c r="DB260" s="16"/>
      <c r="DC260" s="18">
        <v>4620</v>
      </c>
      <c r="DD260" s="16">
        <v>4620</v>
      </c>
      <c r="DE260" s="85"/>
      <c r="DF260" s="16"/>
      <c r="DG260" s="85"/>
      <c r="DH260" s="16"/>
      <c r="DI260" s="85"/>
      <c r="DJ260" s="16"/>
      <c r="DK260" s="220"/>
      <c r="DL260" s="16"/>
      <c r="DM260" s="17"/>
      <c r="DN260" s="16"/>
      <c r="DO260" s="17"/>
      <c r="DP260" s="16"/>
      <c r="DQ260" s="17"/>
      <c r="DR260" s="16"/>
      <c r="DS260" s="17"/>
      <c r="DT260" s="16"/>
      <c r="DU260" s="17"/>
      <c r="DV260" s="16"/>
      <c r="DW260" s="17"/>
      <c r="DX260" s="16"/>
      <c r="DY260" s="17"/>
      <c r="DZ260" s="16"/>
      <c r="EA260" s="17"/>
      <c r="EB260" s="16"/>
      <c r="EC260" s="17"/>
      <c r="ED260" s="16"/>
      <c r="EE260" s="17"/>
      <c r="EF260" s="16"/>
      <c r="EG260" s="17"/>
      <c r="EH260" s="16"/>
      <c r="EI260" s="17"/>
      <c r="EJ260" s="16"/>
      <c r="EK260" s="17"/>
      <c r="EL260" s="16"/>
      <c r="EM260" s="17"/>
      <c r="EN260" s="16"/>
      <c r="EO260" s="17"/>
      <c r="EP260" s="16"/>
      <c r="EQ260" s="17"/>
      <c r="ER260" s="16"/>
      <c r="ES260" s="17"/>
      <c r="ET260" s="16"/>
      <c r="EU260" s="15"/>
      <c r="EV260" s="16"/>
      <c r="EW260" s="15"/>
      <c r="EX260" s="16"/>
      <c r="EY260" s="15"/>
      <c r="EZ260" s="16"/>
      <c r="FA260" s="15"/>
      <c r="FB260" s="16"/>
      <c r="FC260" s="15"/>
      <c r="FD260" s="16"/>
      <c r="FE260" s="15"/>
      <c r="FF260" s="16"/>
      <c r="FG260" s="19"/>
      <c r="FH260" s="20"/>
      <c r="FI260" s="20">
        <f t="shared" si="28"/>
        <v>57080</v>
      </c>
      <c r="FJ260" s="20">
        <f t="shared" si="29"/>
        <v>52460</v>
      </c>
      <c r="FK260" s="21">
        <f t="shared" si="30"/>
        <v>4620</v>
      </c>
      <c r="FL260" s="1" t="str">
        <f t="shared" si="33"/>
        <v/>
      </c>
    </row>
    <row r="261" spans="1:168" ht="25.5" customHeight="1">
      <c r="A261" s="239">
        <v>2200253</v>
      </c>
      <c r="B261" s="35" t="s">
        <v>1002</v>
      </c>
      <c r="C261" s="239" t="s">
        <v>1003</v>
      </c>
      <c r="D261" s="9" t="s">
        <v>1414</v>
      </c>
      <c r="E261" s="9" t="s">
        <v>1411</v>
      </c>
      <c r="F261" s="133" t="s">
        <v>1004</v>
      </c>
      <c r="G261" s="11"/>
      <c r="H261" s="84"/>
      <c r="I261" s="318"/>
      <c r="J261" s="84"/>
      <c r="K261" s="62">
        <v>6600</v>
      </c>
      <c r="L261" s="84" t="s">
        <v>1564</v>
      </c>
      <c r="M261" s="246">
        <f t="shared" si="26"/>
        <v>57080</v>
      </c>
      <c r="N261" s="14">
        <f t="shared" si="31"/>
        <v>0</v>
      </c>
      <c r="O261" s="15">
        <v>1500</v>
      </c>
      <c r="P261" s="15">
        <v>1000</v>
      </c>
      <c r="Q261" s="15">
        <v>5000</v>
      </c>
      <c r="R261" s="15">
        <v>8000</v>
      </c>
      <c r="S261" s="182"/>
      <c r="T261" s="16">
        <v>1500</v>
      </c>
      <c r="U261" s="16">
        <v>1000</v>
      </c>
      <c r="V261" s="16">
        <v>5000</v>
      </c>
      <c r="W261" s="16">
        <v>0</v>
      </c>
      <c r="X261" s="182"/>
      <c r="Y261" s="16">
        <f>IF(($CB261-SUM($T261:X261))&gt;=$K261*0.7,$K261*0.7,($CB261-SUM($T261:X261)))</f>
        <v>4620</v>
      </c>
      <c r="Z261" s="16">
        <f>IF(($CB261-SUM($T261:Y261))&gt;=$K261*0.7,$K261*0.7,($CB261-SUM($T261:Y261)))</f>
        <v>4620</v>
      </c>
      <c r="AA261" s="16">
        <f>IF(($CB261-SUM($T261:Z261))&gt;=$K261*0.7,$K261*0.7,($CB261-SUM($T261:Z261)))</f>
        <v>4620</v>
      </c>
      <c r="AB261" s="16">
        <f>IF(($CB261-SUM($T261:AA261))&gt;=$K261*0.7,$K261*0.7,($CB261-SUM($T261:AA261)))</f>
        <v>4620</v>
      </c>
      <c r="AC261" s="16">
        <f>IF(($CB261-SUM($T261:AB261))&gt;=$K261*0.7,$K261*0.7,($CB261-SUM($T261:AB261)))</f>
        <v>4620</v>
      </c>
      <c r="AD261" s="16">
        <f>IF(($CB261-SUM($T261:AC261))&gt;=$K261*0.7,$K261*0.7,($CB261-SUM($T261:AC261)))</f>
        <v>4620</v>
      </c>
      <c r="AE261" s="16">
        <f>IF(($CB261-SUM($T261:AD261))&gt;=$K261*0.7,$K261*0.7,($CB261-SUM($T261:AD261)))</f>
        <v>4620</v>
      </c>
      <c r="AF261" s="16">
        <f>IF(($CB261-SUM($T261:AE261))&gt;=$K261*0.7,$K261*0.7,($CB261-SUM($T261:AE261)))</f>
        <v>4620</v>
      </c>
      <c r="AG261" s="16">
        <f>IF(($CB261-SUM($T261:AF261))&gt;=$K261*0.7,$K261*0.7,($CB261-SUM($T261:AF261)))</f>
        <v>4620</v>
      </c>
      <c r="AH261" s="16">
        <f>IF(($CB261-SUM($T261:AG261))&gt;=$K261*0.7,$K261*0.7,($CB261-SUM($T261:AG261)))</f>
        <v>4620</v>
      </c>
      <c r="AI261" s="16">
        <f>IF(($CB261-SUM($T261:AH261))&gt;=$K261*0.7,$K261*0.7,($CB261-SUM($T261:AH261)))</f>
        <v>3380</v>
      </c>
      <c r="AJ261" s="16">
        <f>IF(($CB261-SUM($T261:AI261))&gt;=$K261*0.7,$K261*0.7,($CB261-SUM($T261:AI261)))</f>
        <v>0</v>
      </c>
      <c r="AK261" s="16">
        <f>IF(($CB261-SUM($T261:AJ261))&gt;=$K261*0.7,$K261*0.7,($CB261-SUM($T261:AJ261)))</f>
        <v>0</v>
      </c>
      <c r="AL261" s="16">
        <f>IF(($CB261-SUM($T261:AK261))&gt;=$K261*0.7,$K261*0.7,($CB261-SUM($T261:AK261)))</f>
        <v>0</v>
      </c>
      <c r="AM261" s="16">
        <f>IF(($CB261-SUM($T261:AL261))&gt;=$K261*0.7,$K261*0.7,($CB261-SUM($T261:AL261)))</f>
        <v>0</v>
      </c>
      <c r="AN261" s="16">
        <f>IF(($CB261-SUM($T261:AM261))&gt;=$K261*0.7,$K261*0.7,($CB261-SUM($T261:AM261)))</f>
        <v>0</v>
      </c>
      <c r="AO261" s="16">
        <f>IF(($CB261-SUM($T261:AN261))&gt;=$K261*0.7,$K261*0.7,($CB261-SUM($T261:AN261)))</f>
        <v>0</v>
      </c>
      <c r="AP261" s="16">
        <f>IF(($CB261-SUM($T261:AO261))&gt;=$K261*0.7,$K261*0.7,($CB261-SUM($T261:AO261)))</f>
        <v>0</v>
      </c>
      <c r="AQ261" s="16">
        <f>IF(($CB261-SUM($T261:AP261))&gt;=$K261*0.7,$K261*0.7,($CB261-SUM($T261:AP261)))</f>
        <v>0</v>
      </c>
      <c r="AR261" s="16">
        <f>IF(($CB261-SUM($T261:AQ261))&gt;=$K261*0.7,$K261*0.7,($CB261-SUM($T261:AQ261)))</f>
        <v>0</v>
      </c>
      <c r="AS261" s="16">
        <f>IF(($CB261-SUM($T261:AR261))&gt;=$K261*0.7,$K261*0.7,($CB261-SUM($T261:AR261)))</f>
        <v>0</v>
      </c>
      <c r="AT261" s="16">
        <f>IF(($CB261-SUM($T261:AS261))&gt;=$K261*0.7,$K261*0.7,($CB261-SUM($T261:AS261)))</f>
        <v>0</v>
      </c>
      <c r="AU261" s="16">
        <f>IF(($CB261-SUM($T261:AT261))&gt;=$K261*0.7,$K261*0.7,($CB261-SUM($T261:AT261)))</f>
        <v>0</v>
      </c>
      <c r="AV261" s="16">
        <f>IF(($CB261-SUM($T261:AU261))&gt;=$K261*0.7,$K261*0.7,($CB261-SUM($T261:AU261)))</f>
        <v>0</v>
      </c>
      <c r="AW261" s="182">
        <f t="shared" si="27"/>
        <v>57080</v>
      </c>
      <c r="AX261" s="182">
        <f>IF(LinkRpt!B$4=LinkRpt!B$2,VLOOKUP(LinkRpt!$A257,Rpt,LinkRpt!B$2+1),"")</f>
        <v>57080</v>
      </c>
      <c r="AY261" s="182">
        <f>IF(LinkRpt!C$4=LinkRpt!C$2,VLOOKUP(LinkRpt!$A257,Rpt,LinkRpt!C$2+1),"")</f>
        <v>0</v>
      </c>
      <c r="AZ261" s="182">
        <f>IF(LinkRpt!D$4=LinkRpt!D$2,VLOOKUP(LinkRpt!$A257,Rpt,LinkRpt!D$2+1),"")</f>
        <v>0</v>
      </c>
      <c r="BA261" s="182" t="str">
        <f>IF(LinkRpt!E$4=LinkRpt!E$2,VLOOKUP(LinkRpt!$A257,Rpt,LinkRpt!E$2+1),"")</f>
        <v/>
      </c>
      <c r="BB261" s="182">
        <f>IF(LinkRpt!F$4=LinkRpt!F$2,VLOOKUP(LinkRpt!$A257,Rpt,LinkRpt!F$2+1),"")</f>
        <v>0</v>
      </c>
      <c r="BC261" s="182">
        <f>IF(LinkRpt!G$4=LinkRpt!G$2,VLOOKUP(LinkRpt!$A257,Rpt,LinkRpt!G$2+1),"")</f>
        <v>0</v>
      </c>
      <c r="BD261" s="182">
        <f>IF(LinkRpt!H$4=LinkRpt!H$2,VLOOKUP(LinkRpt!$A257,Rpt,LinkRpt!H$2+1),"")</f>
        <v>0</v>
      </c>
      <c r="BE261" s="182" t="str">
        <f>IF(LinkRpt!I$4=LinkRpt!I$2,VLOOKUP(LinkRpt!$A257,Rpt,LinkRpt!I$2+1),"")</f>
        <v/>
      </c>
      <c r="BF261" s="182" t="str">
        <f>IF(LinkRpt!J$4=LinkRpt!J$2,VLOOKUP(LinkRpt!$A257,Rpt,LinkRpt!J$2+1),"")</f>
        <v/>
      </c>
      <c r="BG261" s="182" t="str">
        <f>IF(LinkRpt!K$4=LinkRpt!K$2,VLOOKUP(LinkRpt!$A257,Rpt,LinkRpt!K$2+1),"")</f>
        <v/>
      </c>
      <c r="BH261" s="182" t="str">
        <f>IF(LinkRpt!L$4=LinkRpt!L$2,VLOOKUP(LinkRpt!$A257,Rpt,LinkRpt!L$2+1),"")</f>
        <v/>
      </c>
      <c r="BI261" s="182" t="str">
        <f>IF(LinkRpt!M$4=LinkRpt!M$2,VLOOKUP(LinkRpt!$A257,Rpt,LinkRpt!M$2+1),"")</f>
        <v/>
      </c>
      <c r="BJ261" s="182" t="str">
        <f>IF(LinkRpt!N$4=LinkRpt!N$2,VLOOKUP(LinkRpt!$A257,Rpt,LinkRpt!N$2+1),"")</f>
        <v/>
      </c>
      <c r="BK261" s="182" t="str">
        <f>IF(LinkRpt!O$4=LinkRpt!O$2,VLOOKUP(LinkRpt!$A257,Rpt,LinkRpt!O$2+1),"")</f>
        <v/>
      </c>
      <c r="BL261" s="182" t="str">
        <f>IF(LinkRpt!P$4=LinkRpt!P$2,VLOOKUP(LinkRpt!$A257,Rpt,LinkRpt!P$2+1),"")</f>
        <v/>
      </c>
      <c r="BM261" s="182" t="str">
        <f>IF(LinkRpt!Q$4=LinkRpt!Q$2,VLOOKUP(LinkRpt!$A257,Rpt,LinkRpt!Q$2+1),"")</f>
        <v/>
      </c>
      <c r="BN261" s="182" t="str">
        <f>IF(LinkRpt!R$4=LinkRpt!R$2,VLOOKUP(LinkRpt!$A257,Rpt,LinkRpt!R$2+1),"")</f>
        <v/>
      </c>
      <c r="BO261" s="182" t="str">
        <f>IF(LinkRpt!S$4=LinkRpt!S$2,VLOOKUP(LinkRpt!$A257,Rpt,LinkRpt!S$2+1),"")</f>
        <v/>
      </c>
      <c r="BP261" s="182" t="str">
        <f>IF(LinkRpt!T$4=LinkRpt!T$2,VLOOKUP(LinkRpt!$A257,Rpt,LinkRpt!T$2+1),"")</f>
        <v/>
      </c>
      <c r="BQ261" s="182" t="str">
        <f>IF(LinkRpt!U$4=LinkRpt!U$2,VLOOKUP(LinkRpt!$A257,Rpt,LinkRpt!U$2+1),"")</f>
        <v/>
      </c>
      <c r="BR261" s="182" t="str">
        <f>IF(LinkRpt!V$4=LinkRpt!V$2,VLOOKUP(LinkRpt!$A257,Rpt,LinkRpt!V$2+1),"")</f>
        <v/>
      </c>
      <c r="BS261" s="182" t="str">
        <f>IF(LinkRpt!W$4=LinkRpt!W$2,VLOOKUP(LinkRpt!$A257,Rpt,LinkRpt!W$2+1),"")</f>
        <v/>
      </c>
      <c r="BT261" s="182" t="str">
        <f>IF(LinkRpt!X$4=LinkRpt!X$2,VLOOKUP(LinkRpt!$A257,Rpt,LinkRpt!X$2+1),"")</f>
        <v/>
      </c>
      <c r="BU261" s="182" t="str">
        <f>IF(LinkRpt!Y$4=LinkRpt!Y$2,VLOOKUP(LinkRpt!$A257,Rpt,LinkRpt!Y$2+1),"")</f>
        <v/>
      </c>
      <c r="BV261" s="182" t="str">
        <f>IF(LinkRpt!Z$4=LinkRpt!Z$2,VLOOKUP(LinkRpt!$A257,Rpt,LinkRpt!Z$2+1),"")</f>
        <v/>
      </c>
      <c r="BW261" s="182" t="str">
        <f>IF(LinkRpt!AA$4=LinkRpt!AA$2,VLOOKUP(LinkRpt!$A257,Rpt,LinkRpt!AA$2+1),"")</f>
        <v/>
      </c>
      <c r="BX261" s="182" t="str">
        <f>IF(LinkRpt!AB$4=LinkRpt!AB$2,VLOOKUP(LinkRpt!$A257,Rpt,LinkRpt!AB$2+1),"")</f>
        <v/>
      </c>
      <c r="BY261" s="182" t="str">
        <f>IF(LinkRpt!AC$4=LinkRpt!AC$2,VLOOKUP(LinkRpt!$A257,Rpt,LinkRpt!AC$2+1),"")</f>
        <v/>
      </c>
      <c r="BZ261" s="182" t="str">
        <f>IF(LinkRpt!AD$4=LinkRpt!AD$2,VLOOKUP(LinkRpt!$A257,Rpt,LinkRpt!AD$2+1),"")</f>
        <v/>
      </c>
      <c r="CA261" s="182" t="str">
        <f>IF(LinkRpt!AE$4=LinkRpt!AE$2,VLOOKUP(LinkRpt!$A257,Rpt,LinkRpt!AE$2+1),"")</f>
        <v/>
      </c>
      <c r="CB261" s="182">
        <f t="shared" si="32"/>
        <v>57080</v>
      </c>
      <c r="CC261" s="15">
        <v>1500</v>
      </c>
      <c r="CD261" s="16">
        <v>1500</v>
      </c>
      <c r="CE261" s="15">
        <v>1000</v>
      </c>
      <c r="CF261" s="16">
        <v>1000</v>
      </c>
      <c r="CG261" s="15">
        <v>5000</v>
      </c>
      <c r="CH261" s="16">
        <v>5000</v>
      </c>
      <c r="CI261" s="15">
        <v>8000</v>
      </c>
      <c r="CJ261" s="16">
        <v>0</v>
      </c>
      <c r="CK261" s="15"/>
      <c r="CL261" s="16"/>
      <c r="CM261" s="18">
        <v>4620</v>
      </c>
      <c r="CN261" s="16">
        <v>4620</v>
      </c>
      <c r="CO261" s="18">
        <v>4620</v>
      </c>
      <c r="CP261" s="16">
        <v>4620</v>
      </c>
      <c r="CQ261" s="18">
        <v>4620</v>
      </c>
      <c r="CR261" s="16">
        <v>4620</v>
      </c>
      <c r="CS261" s="18">
        <v>4620</v>
      </c>
      <c r="CT261" s="16">
        <v>12620</v>
      </c>
      <c r="CU261" s="18">
        <v>4620</v>
      </c>
      <c r="CV261" s="16">
        <v>4620</v>
      </c>
      <c r="CW261" s="18">
        <v>4620</v>
      </c>
      <c r="CX261" s="16">
        <v>4620</v>
      </c>
      <c r="CY261" s="18">
        <v>4620</v>
      </c>
      <c r="CZ261" s="16"/>
      <c r="DA261" s="18">
        <v>4620</v>
      </c>
      <c r="DB261" s="16"/>
      <c r="DC261" s="18">
        <v>4620</v>
      </c>
      <c r="DD261" s="16">
        <v>13860</v>
      </c>
      <c r="DE261" s="85"/>
      <c r="DF261" s="16"/>
      <c r="DG261" s="85"/>
      <c r="DH261" s="16"/>
      <c r="DI261" s="85"/>
      <c r="DJ261" s="16"/>
      <c r="DK261" s="220"/>
      <c r="DL261" s="16"/>
      <c r="DM261" s="17"/>
      <c r="DN261" s="16"/>
      <c r="DO261" s="17"/>
      <c r="DP261" s="16"/>
      <c r="DQ261" s="17"/>
      <c r="DR261" s="16"/>
      <c r="DS261" s="17"/>
      <c r="DT261" s="16"/>
      <c r="DU261" s="17"/>
      <c r="DV261" s="16"/>
      <c r="DW261" s="17"/>
      <c r="DX261" s="16"/>
      <c r="DY261" s="17"/>
      <c r="DZ261" s="16"/>
      <c r="EA261" s="17"/>
      <c r="EB261" s="16"/>
      <c r="EC261" s="17"/>
      <c r="ED261" s="16"/>
      <c r="EE261" s="17"/>
      <c r="EF261" s="16"/>
      <c r="EG261" s="17"/>
      <c r="EH261" s="16"/>
      <c r="EI261" s="17"/>
      <c r="EJ261" s="16"/>
      <c r="EK261" s="17"/>
      <c r="EL261" s="16"/>
      <c r="EM261" s="17"/>
      <c r="EN261" s="16"/>
      <c r="EO261" s="17"/>
      <c r="EP261" s="16"/>
      <c r="EQ261" s="17"/>
      <c r="ER261" s="16"/>
      <c r="ES261" s="17"/>
      <c r="ET261" s="16"/>
      <c r="EU261" s="15"/>
      <c r="EV261" s="16"/>
      <c r="EW261" s="15"/>
      <c r="EX261" s="16"/>
      <c r="EY261" s="15"/>
      <c r="EZ261" s="16"/>
      <c r="FA261" s="15"/>
      <c r="FB261" s="16"/>
      <c r="FC261" s="15"/>
      <c r="FD261" s="16"/>
      <c r="FE261" s="15"/>
      <c r="FF261" s="16"/>
      <c r="FG261" s="19"/>
      <c r="FH261" s="20"/>
      <c r="FI261" s="20">
        <f t="shared" si="28"/>
        <v>57080</v>
      </c>
      <c r="FJ261" s="20">
        <f t="shared" si="29"/>
        <v>57080</v>
      </c>
      <c r="FK261" s="21">
        <f t="shared" si="30"/>
        <v>0</v>
      </c>
      <c r="FL261" s="1" t="str">
        <f t="shared" si="33"/>
        <v/>
      </c>
    </row>
    <row r="262" spans="1:168">
      <c r="A262" s="239">
        <v>2200254</v>
      </c>
      <c r="B262" s="35" t="s">
        <v>1005</v>
      </c>
      <c r="C262" s="239" t="s">
        <v>1006</v>
      </c>
      <c r="D262" s="9" t="s">
        <v>1414</v>
      </c>
      <c r="E262" s="9" t="s">
        <v>1411</v>
      </c>
      <c r="F262" s="83" t="s">
        <v>1007</v>
      </c>
      <c r="G262" s="65"/>
      <c r="H262" s="84"/>
      <c r="I262" s="318"/>
      <c r="J262" s="84"/>
      <c r="K262" s="62">
        <v>6600</v>
      </c>
      <c r="L262" s="217" t="s">
        <v>1564</v>
      </c>
      <c r="M262" s="246">
        <f t="shared" si="26"/>
        <v>57080</v>
      </c>
      <c r="N262" s="14">
        <f t="shared" si="31"/>
        <v>18480</v>
      </c>
      <c r="O262" s="15">
        <v>1500</v>
      </c>
      <c r="P262" s="15">
        <v>1000</v>
      </c>
      <c r="Q262" s="15">
        <v>5000</v>
      </c>
      <c r="R262" s="15">
        <v>8000</v>
      </c>
      <c r="S262" s="182"/>
      <c r="T262" s="16">
        <v>1500</v>
      </c>
      <c r="U262" s="16">
        <v>1000</v>
      </c>
      <c r="V262" s="16">
        <v>5000</v>
      </c>
      <c r="W262" s="16">
        <v>0</v>
      </c>
      <c r="X262" s="182"/>
      <c r="Y262" s="16">
        <f>IF(($CB262-SUM($T262:X262))&gt;=$K262*0.7,$K262*0.7,($CB262-SUM($T262:X262)))</f>
        <v>4620</v>
      </c>
      <c r="Z262" s="16">
        <f>IF(($CB262-SUM($T262:Y262))&gt;=$K262*0.7,$K262*0.7,($CB262-SUM($T262:Y262)))</f>
        <v>4620</v>
      </c>
      <c r="AA262" s="16">
        <f>IF(($CB262-SUM($T262:Z262))&gt;=$K262*0.7,$K262*0.7,($CB262-SUM($T262:Z262)))</f>
        <v>4620</v>
      </c>
      <c r="AB262" s="16">
        <f>IF(($CB262-SUM($T262:AA262))&gt;=$K262*0.7,$K262*0.7,($CB262-SUM($T262:AA262)))</f>
        <v>4620</v>
      </c>
      <c r="AC262" s="16">
        <f>IF(($CB262-SUM($T262:AB262))&gt;=$K262*0.7,$K262*0.7,($CB262-SUM($T262:AB262)))</f>
        <v>4620</v>
      </c>
      <c r="AD262" s="16">
        <f>IF(($CB262-SUM($T262:AC262))&gt;=$K262*0.7,$K262*0.7,($CB262-SUM($T262:AC262)))</f>
        <v>4620</v>
      </c>
      <c r="AE262" s="16">
        <f>IF(($CB262-SUM($T262:AD262))&gt;=$K262*0.7,$K262*0.7,($CB262-SUM($T262:AD262)))</f>
        <v>3380</v>
      </c>
      <c r="AF262" s="16">
        <f>IF(($CB262-SUM($T262:AE262))&gt;=$K262*0.7,$K262*0.7,($CB262-SUM($T262:AE262)))</f>
        <v>0</v>
      </c>
      <c r="AG262" s="16">
        <f>IF(($CB262-SUM($T262:AF262))&gt;=$K262*0.7,$K262*0.7,($CB262-SUM($T262:AF262)))</f>
        <v>0</v>
      </c>
      <c r="AH262" s="16">
        <f>IF(($CB262-SUM($T262:AG262))&gt;=$K262*0.7,$K262*0.7,($CB262-SUM($T262:AG262)))</f>
        <v>0</v>
      </c>
      <c r="AI262" s="16">
        <f>IF(($CB262-SUM($T262:AH262))&gt;=$K262*0.7,$K262*0.7,($CB262-SUM($T262:AH262)))</f>
        <v>0</v>
      </c>
      <c r="AJ262" s="16">
        <f>IF(($CB262-SUM($T262:AI262))&gt;=$K262*0.7,$K262*0.7,($CB262-SUM($T262:AI262)))</f>
        <v>0</v>
      </c>
      <c r="AK262" s="16">
        <f>IF(($CB262-SUM($T262:AJ262))&gt;=$K262*0.7,$K262*0.7,($CB262-SUM($T262:AJ262)))</f>
        <v>0</v>
      </c>
      <c r="AL262" s="16">
        <f>IF(($CB262-SUM($T262:AK262))&gt;=$K262*0.7,$K262*0.7,($CB262-SUM($T262:AK262)))</f>
        <v>0</v>
      </c>
      <c r="AM262" s="16">
        <f>IF(($CB262-SUM($T262:AL262))&gt;=$K262*0.7,$K262*0.7,($CB262-SUM($T262:AL262)))</f>
        <v>0</v>
      </c>
      <c r="AN262" s="16">
        <f>IF(($CB262-SUM($T262:AM262))&gt;=$K262*0.7,$K262*0.7,($CB262-SUM($T262:AM262)))</f>
        <v>0</v>
      </c>
      <c r="AO262" s="16">
        <f>IF(($CB262-SUM($T262:AN262))&gt;=$K262*0.7,$K262*0.7,($CB262-SUM($T262:AN262)))</f>
        <v>0</v>
      </c>
      <c r="AP262" s="16">
        <f>IF(($CB262-SUM($T262:AO262))&gt;=$K262*0.7,$K262*0.7,($CB262-SUM($T262:AO262)))</f>
        <v>0</v>
      </c>
      <c r="AQ262" s="16">
        <f>IF(($CB262-SUM($T262:AP262))&gt;=$K262*0.7,$K262*0.7,($CB262-SUM($T262:AP262)))</f>
        <v>0</v>
      </c>
      <c r="AR262" s="16">
        <f>IF(($CB262-SUM($T262:AQ262))&gt;=$K262*0.7,$K262*0.7,($CB262-SUM($T262:AQ262)))</f>
        <v>0</v>
      </c>
      <c r="AS262" s="16">
        <f>IF(($CB262-SUM($T262:AR262))&gt;=$K262*0.7,$K262*0.7,($CB262-SUM($T262:AR262)))</f>
        <v>0</v>
      </c>
      <c r="AT262" s="16">
        <f>IF(($CB262-SUM($T262:AS262))&gt;=$K262*0.7,$K262*0.7,($CB262-SUM($T262:AS262)))</f>
        <v>0</v>
      </c>
      <c r="AU262" s="16">
        <f>IF(($CB262-SUM($T262:AT262))&gt;=$K262*0.7,$K262*0.7,($CB262-SUM($T262:AT262)))</f>
        <v>0</v>
      </c>
      <c r="AV262" s="16">
        <f>IF(($CB262-SUM($T262:AU262))&gt;=$K262*0.7,$K262*0.7,($CB262-SUM($T262:AU262)))</f>
        <v>0</v>
      </c>
      <c r="AW262" s="182">
        <f t="shared" si="27"/>
        <v>38600</v>
      </c>
      <c r="AX262" s="182">
        <f>IF(LinkRpt!B$4=LinkRpt!B$2,VLOOKUP(LinkRpt!$A258,Rpt,LinkRpt!B$2+1),"")</f>
        <v>38600</v>
      </c>
      <c r="AY262" s="182">
        <f>IF(LinkRpt!C$4=LinkRpt!C$2,VLOOKUP(LinkRpt!$A258,Rpt,LinkRpt!C$2+1),"")</f>
        <v>0</v>
      </c>
      <c r="AZ262" s="182">
        <f>IF(LinkRpt!D$4=LinkRpt!D$2,VLOOKUP(LinkRpt!$A258,Rpt,LinkRpt!D$2+1),"")</f>
        <v>0</v>
      </c>
      <c r="BA262" s="182" t="str">
        <f>IF(LinkRpt!E$4=LinkRpt!E$2,VLOOKUP(LinkRpt!$A258,Rpt,LinkRpt!E$2+1),"")</f>
        <v/>
      </c>
      <c r="BB262" s="182">
        <f>IF(LinkRpt!F$4=LinkRpt!F$2,VLOOKUP(LinkRpt!$A258,Rpt,LinkRpt!F$2+1),"")</f>
        <v>0</v>
      </c>
      <c r="BC262" s="182">
        <f>IF(LinkRpt!G$4=LinkRpt!G$2,VLOOKUP(LinkRpt!$A258,Rpt,LinkRpt!G$2+1),"")</f>
        <v>0</v>
      </c>
      <c r="BD262" s="182">
        <f>IF(LinkRpt!H$4=LinkRpt!H$2,VLOOKUP(LinkRpt!$A258,Rpt,LinkRpt!H$2+1),"")</f>
        <v>0</v>
      </c>
      <c r="BE262" s="182" t="str">
        <f>IF(LinkRpt!I$4=LinkRpt!I$2,VLOOKUP(LinkRpt!$A258,Rpt,LinkRpt!I$2+1),"")</f>
        <v/>
      </c>
      <c r="BF262" s="182" t="str">
        <f>IF(LinkRpt!J$4=LinkRpt!J$2,VLOOKUP(LinkRpt!$A258,Rpt,LinkRpt!J$2+1),"")</f>
        <v/>
      </c>
      <c r="BG262" s="182" t="str">
        <f>IF(LinkRpt!K$4=LinkRpt!K$2,VLOOKUP(LinkRpt!$A258,Rpt,LinkRpt!K$2+1),"")</f>
        <v/>
      </c>
      <c r="BH262" s="182" t="str">
        <f>IF(LinkRpt!L$4=LinkRpt!L$2,VLOOKUP(LinkRpt!$A258,Rpt,LinkRpt!L$2+1),"")</f>
        <v/>
      </c>
      <c r="BI262" s="182" t="str">
        <f>IF(LinkRpt!M$4=LinkRpt!M$2,VLOOKUP(LinkRpt!$A258,Rpt,LinkRpt!M$2+1),"")</f>
        <v/>
      </c>
      <c r="BJ262" s="182" t="str">
        <f>IF(LinkRpt!N$4=LinkRpt!N$2,VLOOKUP(LinkRpt!$A258,Rpt,LinkRpt!N$2+1),"")</f>
        <v/>
      </c>
      <c r="BK262" s="182" t="str">
        <f>IF(LinkRpt!O$4=LinkRpt!O$2,VLOOKUP(LinkRpt!$A258,Rpt,LinkRpt!O$2+1),"")</f>
        <v/>
      </c>
      <c r="BL262" s="182" t="str">
        <f>IF(LinkRpt!P$4=LinkRpt!P$2,VLOOKUP(LinkRpt!$A258,Rpt,LinkRpt!P$2+1),"")</f>
        <v/>
      </c>
      <c r="BM262" s="182" t="str">
        <f>IF(LinkRpt!Q$4=LinkRpt!Q$2,VLOOKUP(LinkRpt!$A258,Rpt,LinkRpt!Q$2+1),"")</f>
        <v/>
      </c>
      <c r="BN262" s="182" t="str">
        <f>IF(LinkRpt!R$4=LinkRpt!R$2,VLOOKUP(LinkRpt!$A258,Rpt,LinkRpt!R$2+1),"")</f>
        <v/>
      </c>
      <c r="BO262" s="182" t="str">
        <f>IF(LinkRpt!S$4=LinkRpt!S$2,VLOOKUP(LinkRpt!$A258,Rpt,LinkRpt!S$2+1),"")</f>
        <v/>
      </c>
      <c r="BP262" s="182" t="str">
        <f>IF(LinkRpt!T$4=LinkRpt!T$2,VLOOKUP(LinkRpt!$A258,Rpt,LinkRpt!T$2+1),"")</f>
        <v/>
      </c>
      <c r="BQ262" s="182" t="str">
        <f>IF(LinkRpt!U$4=LinkRpt!U$2,VLOOKUP(LinkRpt!$A258,Rpt,LinkRpt!U$2+1),"")</f>
        <v/>
      </c>
      <c r="BR262" s="182" t="str">
        <f>IF(LinkRpt!V$4=LinkRpt!V$2,VLOOKUP(LinkRpt!$A258,Rpt,LinkRpt!V$2+1),"")</f>
        <v/>
      </c>
      <c r="BS262" s="182" t="str">
        <f>IF(LinkRpt!W$4=LinkRpt!W$2,VLOOKUP(LinkRpt!$A258,Rpt,LinkRpt!W$2+1),"")</f>
        <v/>
      </c>
      <c r="BT262" s="182" t="str">
        <f>IF(LinkRpt!X$4=LinkRpt!X$2,VLOOKUP(LinkRpt!$A258,Rpt,LinkRpt!X$2+1),"")</f>
        <v/>
      </c>
      <c r="BU262" s="182" t="str">
        <f>IF(LinkRpt!Y$4=LinkRpt!Y$2,VLOOKUP(LinkRpt!$A258,Rpt,LinkRpt!Y$2+1),"")</f>
        <v/>
      </c>
      <c r="BV262" s="182" t="str">
        <f>IF(LinkRpt!Z$4=LinkRpt!Z$2,VLOOKUP(LinkRpt!$A258,Rpt,LinkRpt!Z$2+1),"")</f>
        <v/>
      </c>
      <c r="BW262" s="182" t="str">
        <f>IF(LinkRpt!AA$4=LinkRpt!AA$2,VLOOKUP(LinkRpt!$A258,Rpt,LinkRpt!AA$2+1),"")</f>
        <v/>
      </c>
      <c r="BX262" s="182" t="str">
        <f>IF(LinkRpt!AB$4=LinkRpt!AB$2,VLOOKUP(LinkRpt!$A258,Rpt,LinkRpt!AB$2+1),"")</f>
        <v/>
      </c>
      <c r="BY262" s="182" t="str">
        <f>IF(LinkRpt!AC$4=LinkRpt!AC$2,VLOOKUP(LinkRpt!$A258,Rpt,LinkRpt!AC$2+1),"")</f>
        <v/>
      </c>
      <c r="BZ262" s="182" t="str">
        <f>IF(LinkRpt!AD$4=LinkRpt!AD$2,VLOOKUP(LinkRpt!$A258,Rpt,LinkRpt!AD$2+1),"")</f>
        <v/>
      </c>
      <c r="CA262" s="182" t="str">
        <f>IF(LinkRpt!AE$4=LinkRpt!AE$2,VLOOKUP(LinkRpt!$A258,Rpt,LinkRpt!AE$2+1),"")</f>
        <v/>
      </c>
      <c r="CB262" s="182">
        <f t="shared" si="32"/>
        <v>38600</v>
      </c>
      <c r="CC262" s="15">
        <v>1500</v>
      </c>
      <c r="CD262" s="16">
        <v>1500</v>
      </c>
      <c r="CE262" s="15">
        <v>1000</v>
      </c>
      <c r="CF262" s="16">
        <v>1000</v>
      </c>
      <c r="CG262" s="15">
        <v>5000</v>
      </c>
      <c r="CH262" s="16">
        <v>5000</v>
      </c>
      <c r="CI262" s="15">
        <v>8000</v>
      </c>
      <c r="CJ262" s="16">
        <v>0</v>
      </c>
      <c r="CK262" s="15"/>
      <c r="CL262" s="16"/>
      <c r="CM262" s="18">
        <v>4620</v>
      </c>
      <c r="CN262" s="16">
        <v>0</v>
      </c>
      <c r="CO262" s="18">
        <v>4620</v>
      </c>
      <c r="CP262" s="16"/>
      <c r="CQ262" s="18">
        <v>4620</v>
      </c>
      <c r="CR262" s="16"/>
      <c r="CS262" s="18">
        <v>4620</v>
      </c>
      <c r="CT262" s="16">
        <v>12620</v>
      </c>
      <c r="CU262" s="18">
        <v>4620</v>
      </c>
      <c r="CV262" s="16"/>
      <c r="CW262" s="18">
        <v>4620</v>
      </c>
      <c r="CX262" s="16"/>
      <c r="CY262" s="18">
        <v>4620</v>
      </c>
      <c r="CZ262" s="16"/>
      <c r="DA262" s="18">
        <v>4620</v>
      </c>
      <c r="DB262" s="16"/>
      <c r="DC262" s="18">
        <v>4620</v>
      </c>
      <c r="DD262" s="16">
        <v>18480</v>
      </c>
      <c r="DE262" s="85"/>
      <c r="DF262" s="16"/>
      <c r="DG262" s="85"/>
      <c r="DH262" s="16"/>
      <c r="DI262" s="85"/>
      <c r="DJ262" s="16"/>
      <c r="DK262" s="220"/>
      <c r="DL262" s="16"/>
      <c r="DM262" s="17"/>
      <c r="DN262" s="16"/>
      <c r="DO262" s="17"/>
      <c r="DP262" s="16"/>
      <c r="DQ262" s="17"/>
      <c r="DR262" s="16"/>
      <c r="DS262" s="17"/>
      <c r="DT262" s="16"/>
      <c r="DU262" s="17"/>
      <c r="DV262" s="16"/>
      <c r="DW262" s="17"/>
      <c r="DX262" s="16"/>
      <c r="DY262" s="17"/>
      <c r="DZ262" s="16"/>
      <c r="EA262" s="17"/>
      <c r="EB262" s="16"/>
      <c r="EC262" s="17"/>
      <c r="ED262" s="16"/>
      <c r="EE262" s="17"/>
      <c r="EF262" s="16"/>
      <c r="EG262" s="17"/>
      <c r="EH262" s="16"/>
      <c r="EI262" s="17"/>
      <c r="EJ262" s="16"/>
      <c r="EK262" s="17"/>
      <c r="EL262" s="16"/>
      <c r="EM262" s="17"/>
      <c r="EN262" s="16"/>
      <c r="EO262" s="17"/>
      <c r="EP262" s="16"/>
      <c r="EQ262" s="17"/>
      <c r="ER262" s="16"/>
      <c r="ES262" s="17"/>
      <c r="ET262" s="16"/>
      <c r="EU262" s="15"/>
      <c r="EV262" s="16"/>
      <c r="EW262" s="15"/>
      <c r="EX262" s="16"/>
      <c r="EY262" s="15"/>
      <c r="EZ262" s="16"/>
      <c r="FA262" s="15"/>
      <c r="FB262" s="16"/>
      <c r="FC262" s="15"/>
      <c r="FD262" s="16"/>
      <c r="FE262" s="15"/>
      <c r="FF262" s="16"/>
      <c r="FG262" s="19"/>
      <c r="FH262" s="20"/>
      <c r="FI262" s="20">
        <f t="shared" si="28"/>
        <v>57080</v>
      </c>
      <c r="FJ262" s="20">
        <f t="shared" si="29"/>
        <v>38600</v>
      </c>
      <c r="FK262" s="21">
        <f t="shared" si="30"/>
        <v>18480</v>
      </c>
      <c r="FL262" s="1" t="str">
        <f t="shared" si="33"/>
        <v/>
      </c>
    </row>
    <row r="263" spans="1:168" ht="27.75" customHeight="1">
      <c r="A263" s="239">
        <v>2200255</v>
      </c>
      <c r="B263" s="35" t="s">
        <v>1008</v>
      </c>
      <c r="C263" s="239" t="s">
        <v>1009</v>
      </c>
      <c r="D263" s="9" t="s">
        <v>1414</v>
      </c>
      <c r="E263" s="9" t="s">
        <v>1411</v>
      </c>
      <c r="F263" s="83" t="s">
        <v>1010</v>
      </c>
      <c r="G263" s="65"/>
      <c r="H263" s="84"/>
      <c r="I263" s="318"/>
      <c r="J263" s="84"/>
      <c r="K263" s="62">
        <v>6600</v>
      </c>
      <c r="L263" s="84" t="s">
        <v>1564</v>
      </c>
      <c r="M263" s="246">
        <f t="shared" si="26"/>
        <v>57080</v>
      </c>
      <c r="N263" s="14">
        <f t="shared" si="31"/>
        <v>4620</v>
      </c>
      <c r="O263" s="15">
        <v>1500</v>
      </c>
      <c r="P263" s="15">
        <v>1000</v>
      </c>
      <c r="Q263" s="15">
        <v>5000</v>
      </c>
      <c r="R263" s="15">
        <v>8000</v>
      </c>
      <c r="S263" s="182"/>
      <c r="T263" s="16">
        <v>1500</v>
      </c>
      <c r="U263" s="16">
        <v>1000</v>
      </c>
      <c r="V263" s="16">
        <v>5000</v>
      </c>
      <c r="W263" s="16">
        <v>0</v>
      </c>
      <c r="X263" s="182"/>
      <c r="Y263" s="16">
        <f>IF(($CB263-SUM($T263:X263))&gt;=$K263*0.7,$K263*0.7,($CB263-SUM($T263:X263)))</f>
        <v>4620</v>
      </c>
      <c r="Z263" s="16">
        <f>IF(($CB263-SUM($T263:Y263))&gt;=$K263*0.7,$K263*0.7,($CB263-SUM($T263:Y263)))</f>
        <v>4620</v>
      </c>
      <c r="AA263" s="16">
        <f>IF(($CB263-SUM($T263:Z263))&gt;=$K263*0.7,$K263*0.7,($CB263-SUM($T263:Z263)))</f>
        <v>4620</v>
      </c>
      <c r="AB263" s="16">
        <f>IF(($CB263-SUM($T263:AA263))&gt;=$K263*0.7,$K263*0.7,($CB263-SUM($T263:AA263)))</f>
        <v>4620</v>
      </c>
      <c r="AC263" s="16">
        <f>IF(($CB263-SUM($T263:AB263))&gt;=$K263*0.7,$K263*0.7,($CB263-SUM($T263:AB263)))</f>
        <v>4620</v>
      </c>
      <c r="AD263" s="16">
        <f>IF(($CB263-SUM($T263:AC263))&gt;=$K263*0.7,$K263*0.7,($CB263-SUM($T263:AC263)))</f>
        <v>4620</v>
      </c>
      <c r="AE263" s="16">
        <f>IF(($CB263-SUM($T263:AD263))&gt;=$K263*0.7,$K263*0.7,($CB263-SUM($T263:AD263)))</f>
        <v>4620</v>
      </c>
      <c r="AF263" s="16">
        <f>IF(($CB263-SUM($T263:AE263))&gt;=$K263*0.7,$K263*0.7,($CB263-SUM($T263:AE263)))</f>
        <v>4620</v>
      </c>
      <c r="AG263" s="16">
        <f>IF(($CB263-SUM($T263:AF263))&gt;=$K263*0.7,$K263*0.7,($CB263-SUM($T263:AF263)))</f>
        <v>4620</v>
      </c>
      <c r="AH263" s="16">
        <f>IF(($CB263-SUM($T263:AG263))&gt;=$K263*0.7,$K263*0.7,($CB263-SUM($T263:AG263)))</f>
        <v>3380</v>
      </c>
      <c r="AI263" s="16">
        <f>IF(($CB263-SUM($T263:AH263))&gt;=$K263*0.7,$K263*0.7,($CB263-SUM($T263:AH263)))</f>
        <v>0</v>
      </c>
      <c r="AJ263" s="16">
        <f>IF(($CB263-SUM($T263:AI263))&gt;=$K263*0.7,$K263*0.7,($CB263-SUM($T263:AI263)))</f>
        <v>0</v>
      </c>
      <c r="AK263" s="16">
        <f>IF(($CB263-SUM($T263:AJ263))&gt;=$K263*0.7,$K263*0.7,($CB263-SUM($T263:AJ263)))</f>
        <v>0</v>
      </c>
      <c r="AL263" s="16">
        <f>IF(($CB263-SUM($T263:AK263))&gt;=$K263*0.7,$K263*0.7,($CB263-SUM($T263:AK263)))</f>
        <v>0</v>
      </c>
      <c r="AM263" s="16">
        <f>IF(($CB263-SUM($T263:AL263))&gt;=$K263*0.7,$K263*0.7,($CB263-SUM($T263:AL263)))</f>
        <v>0</v>
      </c>
      <c r="AN263" s="16">
        <f>IF(($CB263-SUM($T263:AM263))&gt;=$K263*0.7,$K263*0.7,($CB263-SUM($T263:AM263)))</f>
        <v>0</v>
      </c>
      <c r="AO263" s="16">
        <f>IF(($CB263-SUM($T263:AN263))&gt;=$K263*0.7,$K263*0.7,($CB263-SUM($T263:AN263)))</f>
        <v>0</v>
      </c>
      <c r="AP263" s="16">
        <f>IF(($CB263-SUM($T263:AO263))&gt;=$K263*0.7,$K263*0.7,($CB263-SUM($T263:AO263)))</f>
        <v>0</v>
      </c>
      <c r="AQ263" s="16">
        <f>IF(($CB263-SUM($T263:AP263))&gt;=$K263*0.7,$K263*0.7,($CB263-SUM($T263:AP263)))</f>
        <v>0</v>
      </c>
      <c r="AR263" s="16">
        <f>IF(($CB263-SUM($T263:AQ263))&gt;=$K263*0.7,$K263*0.7,($CB263-SUM($T263:AQ263)))</f>
        <v>0</v>
      </c>
      <c r="AS263" s="16">
        <f>IF(($CB263-SUM($T263:AR263))&gt;=$K263*0.7,$K263*0.7,($CB263-SUM($T263:AR263)))</f>
        <v>0</v>
      </c>
      <c r="AT263" s="16">
        <f>IF(($CB263-SUM($T263:AS263))&gt;=$K263*0.7,$K263*0.7,($CB263-SUM($T263:AS263)))</f>
        <v>0</v>
      </c>
      <c r="AU263" s="16">
        <f>IF(($CB263-SUM($T263:AT263))&gt;=$K263*0.7,$K263*0.7,($CB263-SUM($T263:AT263)))</f>
        <v>0</v>
      </c>
      <c r="AV263" s="16">
        <f>IF(($CB263-SUM($T263:AU263))&gt;=$K263*0.7,$K263*0.7,($CB263-SUM($T263:AU263)))</f>
        <v>0</v>
      </c>
      <c r="AW263" s="182">
        <f t="shared" si="27"/>
        <v>52460</v>
      </c>
      <c r="AX263" s="182">
        <f>IF(LinkRpt!B$4=LinkRpt!B$2,VLOOKUP(LinkRpt!$A259,Rpt,LinkRpt!B$2+1),"")</f>
        <v>52460</v>
      </c>
      <c r="AY263" s="182">
        <f>IF(LinkRpt!C$4=LinkRpt!C$2,VLOOKUP(LinkRpt!$A259,Rpt,LinkRpt!C$2+1),"")</f>
        <v>0</v>
      </c>
      <c r="AZ263" s="182">
        <f>IF(LinkRpt!D$4=LinkRpt!D$2,VLOOKUP(LinkRpt!$A259,Rpt,LinkRpt!D$2+1),"")</f>
        <v>0</v>
      </c>
      <c r="BA263" s="182" t="str">
        <f>IF(LinkRpt!E$4=LinkRpt!E$2,VLOOKUP(LinkRpt!$A259,Rpt,LinkRpt!E$2+1),"")</f>
        <v/>
      </c>
      <c r="BB263" s="182">
        <f>IF(LinkRpt!F$4=LinkRpt!F$2,VLOOKUP(LinkRpt!$A259,Rpt,LinkRpt!F$2+1),"")</f>
        <v>0</v>
      </c>
      <c r="BC263" s="182">
        <f>IF(LinkRpt!G$4=LinkRpt!G$2,VLOOKUP(LinkRpt!$A259,Rpt,LinkRpt!G$2+1),"")</f>
        <v>0</v>
      </c>
      <c r="BD263" s="182">
        <f>IF(LinkRpt!H$4=LinkRpt!H$2,VLOOKUP(LinkRpt!$A259,Rpt,LinkRpt!H$2+1),"")</f>
        <v>0</v>
      </c>
      <c r="BE263" s="182" t="str">
        <f>IF(LinkRpt!I$4=LinkRpt!I$2,VLOOKUP(LinkRpt!$A259,Rpt,LinkRpt!I$2+1),"")</f>
        <v/>
      </c>
      <c r="BF263" s="182" t="str">
        <f>IF(LinkRpt!J$4=LinkRpt!J$2,VLOOKUP(LinkRpt!$A259,Rpt,LinkRpt!J$2+1),"")</f>
        <v/>
      </c>
      <c r="BG263" s="182" t="str">
        <f>IF(LinkRpt!K$4=LinkRpt!K$2,VLOOKUP(LinkRpt!$A259,Rpt,LinkRpt!K$2+1),"")</f>
        <v/>
      </c>
      <c r="BH263" s="182" t="str">
        <f>IF(LinkRpt!L$4=LinkRpt!L$2,VLOOKUP(LinkRpt!$A259,Rpt,LinkRpt!L$2+1),"")</f>
        <v/>
      </c>
      <c r="BI263" s="182" t="str">
        <f>IF(LinkRpt!M$4=LinkRpt!M$2,VLOOKUP(LinkRpt!$A259,Rpt,LinkRpt!M$2+1),"")</f>
        <v/>
      </c>
      <c r="BJ263" s="182" t="str">
        <f>IF(LinkRpt!N$4=LinkRpt!N$2,VLOOKUP(LinkRpt!$A259,Rpt,LinkRpt!N$2+1),"")</f>
        <v/>
      </c>
      <c r="BK263" s="182" t="str">
        <f>IF(LinkRpt!O$4=LinkRpt!O$2,VLOOKUP(LinkRpt!$A259,Rpt,LinkRpt!O$2+1),"")</f>
        <v/>
      </c>
      <c r="BL263" s="182" t="str">
        <f>IF(LinkRpt!P$4=LinkRpt!P$2,VLOOKUP(LinkRpt!$A259,Rpt,LinkRpt!P$2+1),"")</f>
        <v/>
      </c>
      <c r="BM263" s="182" t="str">
        <f>IF(LinkRpt!Q$4=LinkRpt!Q$2,VLOOKUP(LinkRpt!$A259,Rpt,LinkRpt!Q$2+1),"")</f>
        <v/>
      </c>
      <c r="BN263" s="182" t="str">
        <f>IF(LinkRpt!R$4=LinkRpt!R$2,VLOOKUP(LinkRpt!$A259,Rpt,LinkRpt!R$2+1),"")</f>
        <v/>
      </c>
      <c r="BO263" s="182" t="str">
        <f>IF(LinkRpt!S$4=LinkRpt!S$2,VLOOKUP(LinkRpt!$A259,Rpt,LinkRpt!S$2+1),"")</f>
        <v/>
      </c>
      <c r="BP263" s="182" t="str">
        <f>IF(LinkRpt!T$4=LinkRpt!T$2,VLOOKUP(LinkRpt!$A259,Rpt,LinkRpt!T$2+1),"")</f>
        <v/>
      </c>
      <c r="BQ263" s="182" t="str">
        <f>IF(LinkRpt!U$4=LinkRpt!U$2,VLOOKUP(LinkRpt!$A259,Rpt,LinkRpt!U$2+1),"")</f>
        <v/>
      </c>
      <c r="BR263" s="182" t="str">
        <f>IF(LinkRpt!V$4=LinkRpt!V$2,VLOOKUP(LinkRpt!$A259,Rpt,LinkRpt!V$2+1),"")</f>
        <v/>
      </c>
      <c r="BS263" s="182" t="str">
        <f>IF(LinkRpt!W$4=LinkRpt!W$2,VLOOKUP(LinkRpt!$A259,Rpt,LinkRpt!W$2+1),"")</f>
        <v/>
      </c>
      <c r="BT263" s="182" t="str">
        <f>IF(LinkRpt!X$4=LinkRpt!X$2,VLOOKUP(LinkRpt!$A259,Rpt,LinkRpt!X$2+1),"")</f>
        <v/>
      </c>
      <c r="BU263" s="182" t="str">
        <f>IF(LinkRpt!Y$4=LinkRpt!Y$2,VLOOKUP(LinkRpt!$A259,Rpt,LinkRpt!Y$2+1),"")</f>
        <v/>
      </c>
      <c r="BV263" s="182" t="str">
        <f>IF(LinkRpt!Z$4=LinkRpt!Z$2,VLOOKUP(LinkRpt!$A259,Rpt,LinkRpt!Z$2+1),"")</f>
        <v/>
      </c>
      <c r="BW263" s="182" t="str">
        <f>IF(LinkRpt!AA$4=LinkRpt!AA$2,VLOOKUP(LinkRpt!$A259,Rpt,LinkRpt!AA$2+1),"")</f>
        <v/>
      </c>
      <c r="BX263" s="182" t="str">
        <f>IF(LinkRpt!AB$4=LinkRpt!AB$2,VLOOKUP(LinkRpt!$A259,Rpt,LinkRpt!AB$2+1),"")</f>
        <v/>
      </c>
      <c r="BY263" s="182" t="str">
        <f>IF(LinkRpt!AC$4=LinkRpt!AC$2,VLOOKUP(LinkRpt!$A259,Rpt,LinkRpt!AC$2+1),"")</f>
        <v/>
      </c>
      <c r="BZ263" s="182" t="str">
        <f>IF(LinkRpt!AD$4=LinkRpt!AD$2,VLOOKUP(LinkRpt!$A259,Rpt,LinkRpt!AD$2+1),"")</f>
        <v/>
      </c>
      <c r="CA263" s="182" t="str">
        <f>IF(LinkRpt!AE$4=LinkRpt!AE$2,VLOOKUP(LinkRpt!$A259,Rpt,LinkRpt!AE$2+1),"")</f>
        <v/>
      </c>
      <c r="CB263" s="182">
        <f t="shared" si="32"/>
        <v>52460</v>
      </c>
      <c r="CC263" s="15">
        <v>1500</v>
      </c>
      <c r="CD263" s="16">
        <v>1500</v>
      </c>
      <c r="CE263" s="15">
        <v>1000</v>
      </c>
      <c r="CF263" s="16">
        <v>1000</v>
      </c>
      <c r="CG263" s="15">
        <v>5000</v>
      </c>
      <c r="CH263" s="16">
        <v>5000</v>
      </c>
      <c r="CI263" s="15">
        <v>8000</v>
      </c>
      <c r="CJ263" s="16">
        <v>0</v>
      </c>
      <c r="CK263" s="15"/>
      <c r="CL263" s="16"/>
      <c r="CM263" s="18">
        <v>4620</v>
      </c>
      <c r="CN263" s="16">
        <v>4620</v>
      </c>
      <c r="CO263" s="18">
        <v>4620</v>
      </c>
      <c r="CP263" s="16">
        <v>12620</v>
      </c>
      <c r="CQ263" s="18">
        <v>4620</v>
      </c>
      <c r="CR263" s="16">
        <v>0</v>
      </c>
      <c r="CS263" s="18">
        <v>4620</v>
      </c>
      <c r="CT263" s="16">
        <v>9240</v>
      </c>
      <c r="CU263" s="18">
        <v>4620</v>
      </c>
      <c r="CV263" s="16">
        <v>4620</v>
      </c>
      <c r="CW263" s="18">
        <v>4620</v>
      </c>
      <c r="CX263" s="16">
        <v>4620</v>
      </c>
      <c r="CY263" s="18">
        <v>4620</v>
      </c>
      <c r="CZ263" s="16"/>
      <c r="DA263" s="18">
        <v>4620</v>
      </c>
      <c r="DB263" s="16"/>
      <c r="DC263" s="18">
        <v>4620</v>
      </c>
      <c r="DD263" s="16">
        <v>9240</v>
      </c>
      <c r="DE263" s="85"/>
      <c r="DF263" s="16"/>
      <c r="DG263" s="85"/>
      <c r="DH263" s="16"/>
      <c r="DI263" s="85"/>
      <c r="DJ263" s="16"/>
      <c r="DK263" s="220"/>
      <c r="DL263" s="16"/>
      <c r="DM263" s="17"/>
      <c r="DN263" s="16"/>
      <c r="DO263" s="17"/>
      <c r="DP263" s="16"/>
      <c r="DQ263" s="17"/>
      <c r="DR263" s="16"/>
      <c r="DS263" s="17"/>
      <c r="DT263" s="16"/>
      <c r="DU263" s="17"/>
      <c r="DV263" s="16"/>
      <c r="DW263" s="17"/>
      <c r="DX263" s="16"/>
      <c r="DY263" s="17"/>
      <c r="DZ263" s="16"/>
      <c r="EA263" s="17"/>
      <c r="EB263" s="16"/>
      <c r="EC263" s="17"/>
      <c r="ED263" s="16"/>
      <c r="EE263" s="17"/>
      <c r="EF263" s="16"/>
      <c r="EG263" s="17"/>
      <c r="EH263" s="16"/>
      <c r="EI263" s="17"/>
      <c r="EJ263" s="16"/>
      <c r="EK263" s="17"/>
      <c r="EL263" s="16"/>
      <c r="EM263" s="17"/>
      <c r="EN263" s="16"/>
      <c r="EO263" s="17"/>
      <c r="EP263" s="16"/>
      <c r="EQ263" s="17"/>
      <c r="ER263" s="16"/>
      <c r="ES263" s="17"/>
      <c r="ET263" s="16"/>
      <c r="EU263" s="15"/>
      <c r="EV263" s="16"/>
      <c r="EW263" s="15"/>
      <c r="EX263" s="16"/>
      <c r="EY263" s="15"/>
      <c r="EZ263" s="16"/>
      <c r="FA263" s="15"/>
      <c r="FB263" s="16"/>
      <c r="FC263" s="15"/>
      <c r="FD263" s="16"/>
      <c r="FE263" s="15"/>
      <c r="FF263" s="16"/>
      <c r="FG263" s="19"/>
      <c r="FH263" s="20"/>
      <c r="FI263" s="20">
        <f t="shared" si="28"/>
        <v>57080</v>
      </c>
      <c r="FJ263" s="20">
        <f t="shared" si="29"/>
        <v>52460</v>
      </c>
      <c r="FK263" s="21">
        <f t="shared" si="30"/>
        <v>4620</v>
      </c>
      <c r="FL263" s="1" t="str">
        <f t="shared" si="33"/>
        <v/>
      </c>
    </row>
    <row r="264" spans="1:168" ht="27.75" customHeight="1">
      <c r="A264" s="239">
        <v>2200256</v>
      </c>
      <c r="B264" s="35" t="s">
        <v>1011</v>
      </c>
      <c r="C264" s="239" t="s">
        <v>1012</v>
      </c>
      <c r="D264" s="9" t="s">
        <v>1414</v>
      </c>
      <c r="E264" s="9" t="s">
        <v>1411</v>
      </c>
      <c r="F264" s="83" t="s">
        <v>1013</v>
      </c>
      <c r="G264" s="148"/>
      <c r="H264" s="84"/>
      <c r="I264" s="318"/>
      <c r="J264" s="84"/>
      <c r="K264" s="62">
        <v>6600</v>
      </c>
      <c r="L264" s="84" t="s">
        <v>1564</v>
      </c>
      <c r="M264" s="246">
        <f t="shared" si="26"/>
        <v>57080</v>
      </c>
      <c r="N264" s="14">
        <f t="shared" si="31"/>
        <v>7620</v>
      </c>
      <c r="O264" s="15">
        <v>1500</v>
      </c>
      <c r="P264" s="15">
        <v>1000</v>
      </c>
      <c r="Q264" s="15">
        <v>5000</v>
      </c>
      <c r="R264" s="15">
        <v>8000</v>
      </c>
      <c r="S264" s="182"/>
      <c r="T264" s="16">
        <v>1500</v>
      </c>
      <c r="U264" s="16">
        <v>1000</v>
      </c>
      <c r="V264" s="16">
        <v>5000</v>
      </c>
      <c r="W264" s="16">
        <v>0</v>
      </c>
      <c r="X264" s="182"/>
      <c r="Y264" s="16">
        <f>IF(($CB264-SUM($T264:X264))&gt;=$K264*0.7,$K264*0.7,($CB264-SUM($T264:X264)))</f>
        <v>4620</v>
      </c>
      <c r="Z264" s="16">
        <f>IF(($CB264-SUM($T264:Y264))&gt;=$K264*0.7,$K264*0.7,($CB264-SUM($T264:Y264)))</f>
        <v>4620</v>
      </c>
      <c r="AA264" s="16">
        <f>IF(($CB264-SUM($T264:Z264))&gt;=$K264*0.7,$K264*0.7,($CB264-SUM($T264:Z264)))</f>
        <v>4620</v>
      </c>
      <c r="AB264" s="16">
        <f>IF(($CB264-SUM($T264:AA264))&gt;=$K264*0.7,$K264*0.7,($CB264-SUM($T264:AA264)))</f>
        <v>4620</v>
      </c>
      <c r="AC264" s="16">
        <f>IF(($CB264-SUM($T264:AB264))&gt;=$K264*0.7,$K264*0.7,($CB264-SUM($T264:AB264)))</f>
        <v>4620</v>
      </c>
      <c r="AD264" s="16">
        <f>IF(($CB264-SUM($T264:AC264))&gt;=$K264*0.7,$K264*0.7,($CB264-SUM($T264:AC264)))</f>
        <v>4620</v>
      </c>
      <c r="AE264" s="16">
        <f>IF(($CB264-SUM($T264:AD264))&gt;=$K264*0.7,$K264*0.7,($CB264-SUM($T264:AD264)))</f>
        <v>4620</v>
      </c>
      <c r="AF264" s="16">
        <f>IF(($CB264-SUM($T264:AE264))&gt;=$K264*0.7,$K264*0.7,($CB264-SUM($T264:AE264)))</f>
        <v>4620</v>
      </c>
      <c r="AG264" s="16">
        <f>IF(($CB264-SUM($T264:AF264))&gt;=$K264*0.7,$K264*0.7,($CB264-SUM($T264:AF264)))</f>
        <v>4620</v>
      </c>
      <c r="AH264" s="16">
        <f>IF(($CB264-SUM($T264:AG264))&gt;=$K264*0.7,$K264*0.7,($CB264-SUM($T264:AG264)))</f>
        <v>380</v>
      </c>
      <c r="AI264" s="16">
        <f>IF(($CB264-SUM($T264:AH264))&gt;=$K264*0.7,$K264*0.7,($CB264-SUM($T264:AH264)))</f>
        <v>0</v>
      </c>
      <c r="AJ264" s="16">
        <f>IF(($CB264-SUM($T264:AI264))&gt;=$K264*0.7,$K264*0.7,($CB264-SUM($T264:AI264)))</f>
        <v>0</v>
      </c>
      <c r="AK264" s="16">
        <f>IF(($CB264-SUM($T264:AJ264))&gt;=$K264*0.7,$K264*0.7,($CB264-SUM($T264:AJ264)))</f>
        <v>0</v>
      </c>
      <c r="AL264" s="16">
        <f>IF(($CB264-SUM($T264:AK264))&gt;=$K264*0.7,$K264*0.7,($CB264-SUM($T264:AK264)))</f>
        <v>0</v>
      </c>
      <c r="AM264" s="16">
        <f>IF(($CB264-SUM($T264:AL264))&gt;=$K264*0.7,$K264*0.7,($CB264-SUM($T264:AL264)))</f>
        <v>0</v>
      </c>
      <c r="AN264" s="16">
        <f>IF(($CB264-SUM($T264:AM264))&gt;=$K264*0.7,$K264*0.7,($CB264-SUM($T264:AM264)))</f>
        <v>0</v>
      </c>
      <c r="AO264" s="16">
        <f>IF(($CB264-SUM($T264:AN264))&gt;=$K264*0.7,$K264*0.7,($CB264-SUM($T264:AN264)))</f>
        <v>0</v>
      </c>
      <c r="AP264" s="16">
        <f>IF(($CB264-SUM($T264:AO264))&gt;=$K264*0.7,$K264*0.7,($CB264-SUM($T264:AO264)))</f>
        <v>0</v>
      </c>
      <c r="AQ264" s="16">
        <f>IF(($CB264-SUM($T264:AP264))&gt;=$K264*0.7,$K264*0.7,($CB264-SUM($T264:AP264)))</f>
        <v>0</v>
      </c>
      <c r="AR264" s="16">
        <f>IF(($CB264-SUM($T264:AQ264))&gt;=$K264*0.7,$K264*0.7,($CB264-SUM($T264:AQ264)))</f>
        <v>0</v>
      </c>
      <c r="AS264" s="16">
        <f>IF(($CB264-SUM($T264:AR264))&gt;=$K264*0.7,$K264*0.7,($CB264-SUM($T264:AR264)))</f>
        <v>0</v>
      </c>
      <c r="AT264" s="16">
        <f>IF(($CB264-SUM($T264:AS264))&gt;=$K264*0.7,$K264*0.7,($CB264-SUM($T264:AS264)))</f>
        <v>0</v>
      </c>
      <c r="AU264" s="16">
        <f>IF(($CB264-SUM($T264:AT264))&gt;=$K264*0.7,$K264*0.7,($CB264-SUM($T264:AT264)))</f>
        <v>0</v>
      </c>
      <c r="AV264" s="16">
        <f>IF(($CB264-SUM($T264:AU264))&gt;=$K264*0.7,$K264*0.7,($CB264-SUM($T264:AU264)))</f>
        <v>0</v>
      </c>
      <c r="AW264" s="182">
        <f t="shared" si="27"/>
        <v>49460</v>
      </c>
      <c r="AX264" s="182">
        <f>IF(LinkRpt!B$4=LinkRpt!B$2,VLOOKUP(LinkRpt!$A260,Rpt,LinkRpt!B$2+1),"")</f>
        <v>49460</v>
      </c>
      <c r="AY264" s="182">
        <f>IF(LinkRpt!C$4=LinkRpt!C$2,VLOOKUP(LinkRpt!$A260,Rpt,LinkRpt!C$2+1),"")</f>
        <v>0</v>
      </c>
      <c r="AZ264" s="182">
        <f>IF(LinkRpt!D$4=LinkRpt!D$2,VLOOKUP(LinkRpt!$A260,Rpt,LinkRpt!D$2+1),"")</f>
        <v>0</v>
      </c>
      <c r="BA264" s="182" t="str">
        <f>IF(LinkRpt!E$4=LinkRpt!E$2,VLOOKUP(LinkRpt!$A260,Rpt,LinkRpt!E$2+1),"")</f>
        <v/>
      </c>
      <c r="BB264" s="182">
        <f>IF(LinkRpt!F$4=LinkRpt!F$2,VLOOKUP(LinkRpt!$A260,Rpt,LinkRpt!F$2+1),"")</f>
        <v>0</v>
      </c>
      <c r="BC264" s="182">
        <f>IF(LinkRpt!G$4=LinkRpt!G$2,VLOOKUP(LinkRpt!$A260,Rpt,LinkRpt!G$2+1),"")</f>
        <v>0</v>
      </c>
      <c r="BD264" s="182">
        <f>IF(LinkRpt!H$4=LinkRpt!H$2,VLOOKUP(LinkRpt!$A260,Rpt,LinkRpt!H$2+1),"")</f>
        <v>0</v>
      </c>
      <c r="BE264" s="182" t="str">
        <f>IF(LinkRpt!I$4=LinkRpt!I$2,VLOOKUP(LinkRpt!$A260,Rpt,LinkRpt!I$2+1),"")</f>
        <v/>
      </c>
      <c r="BF264" s="182" t="str">
        <f>IF(LinkRpt!J$4=LinkRpt!J$2,VLOOKUP(LinkRpt!$A260,Rpt,LinkRpt!J$2+1),"")</f>
        <v/>
      </c>
      <c r="BG264" s="182" t="str">
        <f>IF(LinkRpt!K$4=LinkRpt!K$2,VLOOKUP(LinkRpt!$A260,Rpt,LinkRpt!K$2+1),"")</f>
        <v/>
      </c>
      <c r="BH264" s="182" t="str">
        <f>IF(LinkRpt!L$4=LinkRpt!L$2,VLOOKUP(LinkRpt!$A260,Rpt,LinkRpt!L$2+1),"")</f>
        <v/>
      </c>
      <c r="BI264" s="182" t="str">
        <f>IF(LinkRpt!M$4=LinkRpt!M$2,VLOOKUP(LinkRpt!$A260,Rpt,LinkRpt!M$2+1),"")</f>
        <v/>
      </c>
      <c r="BJ264" s="182" t="str">
        <f>IF(LinkRpt!N$4=LinkRpt!N$2,VLOOKUP(LinkRpt!$A260,Rpt,LinkRpt!N$2+1),"")</f>
        <v/>
      </c>
      <c r="BK264" s="182" t="str">
        <f>IF(LinkRpt!O$4=LinkRpt!O$2,VLOOKUP(LinkRpt!$A260,Rpt,LinkRpt!O$2+1),"")</f>
        <v/>
      </c>
      <c r="BL264" s="182" t="str">
        <f>IF(LinkRpt!P$4=LinkRpt!P$2,VLOOKUP(LinkRpt!$A260,Rpt,LinkRpt!P$2+1),"")</f>
        <v/>
      </c>
      <c r="BM264" s="182" t="str">
        <f>IF(LinkRpt!Q$4=LinkRpt!Q$2,VLOOKUP(LinkRpt!$A260,Rpt,LinkRpt!Q$2+1),"")</f>
        <v/>
      </c>
      <c r="BN264" s="182" t="str">
        <f>IF(LinkRpt!R$4=LinkRpt!R$2,VLOOKUP(LinkRpt!$A260,Rpt,LinkRpt!R$2+1),"")</f>
        <v/>
      </c>
      <c r="BO264" s="182" t="str">
        <f>IF(LinkRpt!S$4=LinkRpt!S$2,VLOOKUP(LinkRpt!$A260,Rpt,LinkRpt!S$2+1),"")</f>
        <v/>
      </c>
      <c r="BP264" s="182" t="str">
        <f>IF(LinkRpt!T$4=LinkRpt!T$2,VLOOKUP(LinkRpt!$A260,Rpt,LinkRpt!T$2+1),"")</f>
        <v/>
      </c>
      <c r="BQ264" s="182" t="str">
        <f>IF(LinkRpt!U$4=LinkRpt!U$2,VLOOKUP(LinkRpt!$A260,Rpt,LinkRpt!U$2+1),"")</f>
        <v/>
      </c>
      <c r="BR264" s="182" t="str">
        <f>IF(LinkRpt!V$4=LinkRpt!V$2,VLOOKUP(LinkRpt!$A260,Rpt,LinkRpt!V$2+1),"")</f>
        <v/>
      </c>
      <c r="BS264" s="182" t="str">
        <f>IF(LinkRpt!W$4=LinkRpt!W$2,VLOOKUP(LinkRpt!$A260,Rpt,LinkRpt!W$2+1),"")</f>
        <v/>
      </c>
      <c r="BT264" s="182" t="str">
        <f>IF(LinkRpt!X$4=LinkRpt!X$2,VLOOKUP(LinkRpt!$A260,Rpt,LinkRpt!X$2+1),"")</f>
        <v/>
      </c>
      <c r="BU264" s="182" t="str">
        <f>IF(LinkRpt!Y$4=LinkRpt!Y$2,VLOOKUP(LinkRpt!$A260,Rpt,LinkRpt!Y$2+1),"")</f>
        <v/>
      </c>
      <c r="BV264" s="182" t="str">
        <f>IF(LinkRpt!Z$4=LinkRpt!Z$2,VLOOKUP(LinkRpt!$A260,Rpt,LinkRpt!Z$2+1),"")</f>
        <v/>
      </c>
      <c r="BW264" s="182" t="str">
        <f>IF(LinkRpt!AA$4=LinkRpt!AA$2,VLOOKUP(LinkRpt!$A260,Rpt,LinkRpt!AA$2+1),"")</f>
        <v/>
      </c>
      <c r="BX264" s="182" t="str">
        <f>IF(LinkRpt!AB$4=LinkRpt!AB$2,VLOOKUP(LinkRpt!$A260,Rpt,LinkRpt!AB$2+1),"")</f>
        <v/>
      </c>
      <c r="BY264" s="182" t="str">
        <f>IF(LinkRpt!AC$4=LinkRpt!AC$2,VLOOKUP(LinkRpt!$A260,Rpt,LinkRpt!AC$2+1),"")</f>
        <v/>
      </c>
      <c r="BZ264" s="182" t="str">
        <f>IF(LinkRpt!AD$4=LinkRpt!AD$2,VLOOKUP(LinkRpt!$A260,Rpt,LinkRpt!AD$2+1),"")</f>
        <v/>
      </c>
      <c r="CA264" s="182" t="str">
        <f>IF(LinkRpt!AE$4=LinkRpt!AE$2,VLOOKUP(LinkRpt!$A260,Rpt,LinkRpt!AE$2+1),"")</f>
        <v/>
      </c>
      <c r="CB264" s="182">
        <f t="shared" si="32"/>
        <v>49460</v>
      </c>
      <c r="CC264" s="15">
        <v>1500</v>
      </c>
      <c r="CD264" s="16">
        <v>1500</v>
      </c>
      <c r="CE264" s="15">
        <v>1000</v>
      </c>
      <c r="CF264" s="16">
        <v>1000</v>
      </c>
      <c r="CG264" s="15">
        <v>5000</v>
      </c>
      <c r="CH264" s="16">
        <v>5000</v>
      </c>
      <c r="CI264" s="15">
        <v>8000</v>
      </c>
      <c r="CJ264" s="16">
        <v>0</v>
      </c>
      <c r="CK264" s="15"/>
      <c r="CL264" s="16"/>
      <c r="CM264" s="18">
        <v>4620</v>
      </c>
      <c r="CN264" s="16">
        <v>4620</v>
      </c>
      <c r="CO264" s="18">
        <v>4620</v>
      </c>
      <c r="CP264" s="16">
        <v>4620</v>
      </c>
      <c r="CQ264" s="18">
        <v>4620</v>
      </c>
      <c r="CR264" s="16">
        <v>0</v>
      </c>
      <c r="CS264" s="18">
        <v>4620</v>
      </c>
      <c r="CT264" s="16">
        <f>4620+9620</f>
        <v>14240</v>
      </c>
      <c r="CU264" s="18">
        <v>4620</v>
      </c>
      <c r="CV264" s="16"/>
      <c r="CW264" s="18">
        <v>4620</v>
      </c>
      <c r="CX264" s="16"/>
      <c r="CY264" s="18">
        <v>4620</v>
      </c>
      <c r="CZ264" s="16"/>
      <c r="DA264" s="18">
        <v>4620</v>
      </c>
      <c r="DB264" s="16"/>
      <c r="DC264" s="18">
        <v>4620</v>
      </c>
      <c r="DD264" s="16">
        <v>18480</v>
      </c>
      <c r="DE264" s="85"/>
      <c r="DF264" s="16"/>
      <c r="DG264" s="85"/>
      <c r="DH264" s="16"/>
      <c r="DI264" s="85"/>
      <c r="DJ264" s="16"/>
      <c r="DK264" s="220"/>
      <c r="DL264" s="16"/>
      <c r="DM264" s="17"/>
      <c r="DN264" s="16"/>
      <c r="DO264" s="17"/>
      <c r="DP264" s="16"/>
      <c r="DQ264" s="17"/>
      <c r="DR264" s="16"/>
      <c r="DS264" s="17"/>
      <c r="DT264" s="16"/>
      <c r="DU264" s="17"/>
      <c r="DV264" s="16"/>
      <c r="DW264" s="17"/>
      <c r="DX264" s="16"/>
      <c r="DY264" s="17"/>
      <c r="DZ264" s="16"/>
      <c r="EA264" s="17"/>
      <c r="EB264" s="16"/>
      <c r="EC264" s="17"/>
      <c r="ED264" s="16"/>
      <c r="EE264" s="17"/>
      <c r="EF264" s="16"/>
      <c r="EG264" s="17"/>
      <c r="EH264" s="16"/>
      <c r="EI264" s="17"/>
      <c r="EJ264" s="16"/>
      <c r="EK264" s="17"/>
      <c r="EL264" s="16"/>
      <c r="EM264" s="17"/>
      <c r="EN264" s="16"/>
      <c r="EO264" s="17"/>
      <c r="EP264" s="16"/>
      <c r="EQ264" s="17"/>
      <c r="ER264" s="16"/>
      <c r="ES264" s="17"/>
      <c r="ET264" s="16"/>
      <c r="EU264" s="15"/>
      <c r="EV264" s="16"/>
      <c r="EW264" s="15"/>
      <c r="EX264" s="16"/>
      <c r="EY264" s="15"/>
      <c r="EZ264" s="16"/>
      <c r="FA264" s="15"/>
      <c r="FB264" s="16"/>
      <c r="FC264" s="15"/>
      <c r="FD264" s="16"/>
      <c r="FE264" s="15"/>
      <c r="FF264" s="16"/>
      <c r="FG264" s="19"/>
      <c r="FH264" s="20"/>
      <c r="FI264" s="20">
        <f t="shared" si="28"/>
        <v>57080</v>
      </c>
      <c r="FJ264" s="20">
        <f t="shared" si="29"/>
        <v>49460</v>
      </c>
      <c r="FK264" s="21">
        <f t="shared" si="30"/>
        <v>7620</v>
      </c>
      <c r="FL264" s="1" t="str">
        <f t="shared" si="33"/>
        <v/>
      </c>
    </row>
    <row r="265" spans="1:168" ht="27.75" customHeight="1">
      <c r="A265" s="239">
        <v>2200257</v>
      </c>
      <c r="B265" s="35" t="s">
        <v>1014</v>
      </c>
      <c r="C265" s="239" t="s">
        <v>1015</v>
      </c>
      <c r="D265" s="9" t="s">
        <v>1414</v>
      </c>
      <c r="E265" s="9" t="s">
        <v>1411</v>
      </c>
      <c r="F265" s="83" t="s">
        <v>1016</v>
      </c>
      <c r="G265" s="65"/>
      <c r="H265" s="84"/>
      <c r="I265" s="318"/>
      <c r="J265" s="84"/>
      <c r="K265" s="62">
        <v>6600</v>
      </c>
      <c r="L265" s="84" t="s">
        <v>1564</v>
      </c>
      <c r="M265" s="246">
        <f t="shared" ref="M265:M328" si="34">IF(OR(L265="wUwm",L265="fwZ© evwZj"),J265*K265*0.7+SUM(O265:S265)-I265,K265*$M$6*0.7+SUM(O265:S265)-I265)</f>
        <v>57080</v>
      </c>
      <c r="N265" s="14">
        <f t="shared" si="31"/>
        <v>8000</v>
      </c>
      <c r="O265" s="15">
        <v>1500</v>
      </c>
      <c r="P265" s="15">
        <v>1000</v>
      </c>
      <c r="Q265" s="15">
        <v>5000</v>
      </c>
      <c r="R265" s="15">
        <v>8000</v>
      </c>
      <c r="S265" s="182"/>
      <c r="T265" s="16">
        <v>1500</v>
      </c>
      <c r="U265" s="16">
        <v>1000</v>
      </c>
      <c r="V265" s="16">
        <v>5000</v>
      </c>
      <c r="W265" s="16"/>
      <c r="X265" s="182"/>
      <c r="Y265" s="16">
        <f>IF(($CB265-SUM($T265:X265))&gt;=$K265*0.7,$K265*0.7,($CB265-SUM($T265:X265)))</f>
        <v>4620</v>
      </c>
      <c r="Z265" s="16">
        <f>IF(($CB265-SUM($T265:Y265))&gt;=$K265*0.7,$K265*0.7,($CB265-SUM($T265:Y265)))</f>
        <v>4620</v>
      </c>
      <c r="AA265" s="16">
        <f>IF(($CB265-SUM($T265:Z265))&gt;=$K265*0.7,$K265*0.7,($CB265-SUM($T265:Z265)))</f>
        <v>4620</v>
      </c>
      <c r="AB265" s="16">
        <f>IF(($CB265-SUM($T265:AA265))&gt;=$K265*0.7,$K265*0.7,($CB265-SUM($T265:AA265)))</f>
        <v>4620</v>
      </c>
      <c r="AC265" s="16">
        <f>IF(($CB265-SUM($T265:AB265))&gt;=$K265*0.7,$K265*0.7,($CB265-SUM($T265:AB265)))</f>
        <v>4620</v>
      </c>
      <c r="AD265" s="16">
        <f>IF(($CB265-SUM($T265:AC265))&gt;=$K265*0.7,$K265*0.7,($CB265-SUM($T265:AC265)))</f>
        <v>4620</v>
      </c>
      <c r="AE265" s="16">
        <f>IF(($CB265-SUM($T265:AD265))&gt;=$K265*0.7,$K265*0.7,($CB265-SUM($T265:AD265)))</f>
        <v>4620</v>
      </c>
      <c r="AF265" s="16">
        <f>IF(($CB265-SUM($T265:AE265))&gt;=$K265*0.7,$K265*0.7,($CB265-SUM($T265:AE265)))</f>
        <v>4620</v>
      </c>
      <c r="AG265" s="16">
        <f>IF(($CB265-SUM($T265:AF265))&gt;=$K265*0.7,$K265*0.7,($CB265-SUM($T265:AF265)))</f>
        <v>4620</v>
      </c>
      <c r="AH265" s="16">
        <f>IF(($CB265-SUM($T265:AG265))&gt;=$K265*0.7,$K265*0.7,($CB265-SUM($T265:AG265)))</f>
        <v>0</v>
      </c>
      <c r="AI265" s="16">
        <f>IF(($CB265-SUM($T265:AH265))&gt;=$K265*0.7,$K265*0.7,($CB265-SUM($T265:AH265)))</f>
        <v>0</v>
      </c>
      <c r="AJ265" s="16">
        <f>IF(($CB265-SUM($T265:AI265))&gt;=$K265*0.7,$K265*0.7,($CB265-SUM($T265:AI265)))</f>
        <v>0</v>
      </c>
      <c r="AK265" s="16">
        <f>IF(($CB265-SUM($T265:AJ265))&gt;=$K265*0.7,$K265*0.7,($CB265-SUM($T265:AJ265)))</f>
        <v>0</v>
      </c>
      <c r="AL265" s="16">
        <f>IF(($CB265-SUM($T265:AK265))&gt;=$K265*0.7,$K265*0.7,($CB265-SUM($T265:AK265)))</f>
        <v>0</v>
      </c>
      <c r="AM265" s="16">
        <f>IF(($CB265-SUM($T265:AL265))&gt;=$K265*0.7,$K265*0.7,($CB265-SUM($T265:AL265)))</f>
        <v>0</v>
      </c>
      <c r="AN265" s="16">
        <f>IF(($CB265-SUM($T265:AM265))&gt;=$K265*0.7,$K265*0.7,($CB265-SUM($T265:AM265)))</f>
        <v>0</v>
      </c>
      <c r="AO265" s="16">
        <f>IF(($CB265-SUM($T265:AN265))&gt;=$K265*0.7,$K265*0.7,($CB265-SUM($T265:AN265)))</f>
        <v>0</v>
      </c>
      <c r="AP265" s="16">
        <f>IF(($CB265-SUM($T265:AO265))&gt;=$K265*0.7,$K265*0.7,($CB265-SUM($T265:AO265)))</f>
        <v>0</v>
      </c>
      <c r="AQ265" s="16">
        <f>IF(($CB265-SUM($T265:AP265))&gt;=$K265*0.7,$K265*0.7,($CB265-SUM($T265:AP265)))</f>
        <v>0</v>
      </c>
      <c r="AR265" s="16">
        <f>IF(($CB265-SUM($T265:AQ265))&gt;=$K265*0.7,$K265*0.7,($CB265-SUM($T265:AQ265)))</f>
        <v>0</v>
      </c>
      <c r="AS265" s="16">
        <f>IF(($CB265-SUM($T265:AR265))&gt;=$K265*0.7,$K265*0.7,($CB265-SUM($T265:AR265)))</f>
        <v>0</v>
      </c>
      <c r="AT265" s="16">
        <f>IF(($CB265-SUM($T265:AS265))&gt;=$K265*0.7,$K265*0.7,($CB265-SUM($T265:AS265)))</f>
        <v>0</v>
      </c>
      <c r="AU265" s="16">
        <f>IF(($CB265-SUM($T265:AT265))&gt;=$K265*0.7,$K265*0.7,($CB265-SUM($T265:AT265)))</f>
        <v>0</v>
      </c>
      <c r="AV265" s="16">
        <f>IF(($CB265-SUM($T265:AU265))&gt;=$K265*0.7,$K265*0.7,($CB265-SUM($T265:AU265)))</f>
        <v>0</v>
      </c>
      <c r="AW265" s="182">
        <f t="shared" ref="AW265:AW328" si="35">SUM(T265:AV265)</f>
        <v>49080</v>
      </c>
      <c r="AX265" s="182">
        <f>IF(LinkRpt!B$4=LinkRpt!B$2,VLOOKUP(LinkRpt!$A261,Rpt,LinkRpt!B$2+1),"")</f>
        <v>49080</v>
      </c>
      <c r="AY265" s="182">
        <f>IF(LinkRpt!C$4=LinkRpt!C$2,VLOOKUP(LinkRpt!$A261,Rpt,LinkRpt!C$2+1),"")</f>
        <v>0</v>
      </c>
      <c r="AZ265" s="182">
        <f>IF(LinkRpt!D$4=LinkRpt!D$2,VLOOKUP(LinkRpt!$A261,Rpt,LinkRpt!D$2+1),"")</f>
        <v>0</v>
      </c>
      <c r="BA265" s="182" t="str">
        <f>IF(LinkRpt!E$4=LinkRpt!E$2,VLOOKUP(LinkRpt!$A261,Rpt,LinkRpt!E$2+1),"")</f>
        <v/>
      </c>
      <c r="BB265" s="182">
        <f>IF(LinkRpt!F$4=LinkRpt!F$2,VLOOKUP(LinkRpt!$A261,Rpt,LinkRpt!F$2+1),"")</f>
        <v>0</v>
      </c>
      <c r="BC265" s="182">
        <f>IF(LinkRpt!G$4=LinkRpt!G$2,VLOOKUP(LinkRpt!$A261,Rpt,LinkRpt!G$2+1),"")</f>
        <v>0</v>
      </c>
      <c r="BD265" s="182">
        <f>IF(LinkRpt!H$4=LinkRpt!H$2,VLOOKUP(LinkRpt!$A261,Rpt,LinkRpt!H$2+1),"")</f>
        <v>0</v>
      </c>
      <c r="BE265" s="182" t="str">
        <f>IF(LinkRpt!I$4=LinkRpt!I$2,VLOOKUP(LinkRpt!$A261,Rpt,LinkRpt!I$2+1),"")</f>
        <v/>
      </c>
      <c r="BF265" s="182" t="str">
        <f>IF(LinkRpt!J$4=LinkRpt!J$2,VLOOKUP(LinkRpt!$A261,Rpt,LinkRpt!J$2+1),"")</f>
        <v/>
      </c>
      <c r="BG265" s="182" t="str">
        <f>IF(LinkRpt!K$4=LinkRpt!K$2,VLOOKUP(LinkRpt!$A261,Rpt,LinkRpt!K$2+1),"")</f>
        <v/>
      </c>
      <c r="BH265" s="182" t="str">
        <f>IF(LinkRpt!L$4=LinkRpt!L$2,VLOOKUP(LinkRpt!$A261,Rpt,LinkRpt!L$2+1),"")</f>
        <v/>
      </c>
      <c r="BI265" s="182" t="str">
        <f>IF(LinkRpt!M$4=LinkRpt!M$2,VLOOKUP(LinkRpt!$A261,Rpt,LinkRpt!M$2+1),"")</f>
        <v/>
      </c>
      <c r="BJ265" s="182" t="str">
        <f>IF(LinkRpt!N$4=LinkRpt!N$2,VLOOKUP(LinkRpt!$A261,Rpt,LinkRpt!N$2+1),"")</f>
        <v/>
      </c>
      <c r="BK265" s="182" t="str">
        <f>IF(LinkRpt!O$4=LinkRpt!O$2,VLOOKUP(LinkRpt!$A261,Rpt,LinkRpt!O$2+1),"")</f>
        <v/>
      </c>
      <c r="BL265" s="182" t="str">
        <f>IF(LinkRpt!P$4=LinkRpt!P$2,VLOOKUP(LinkRpt!$A261,Rpt,LinkRpt!P$2+1),"")</f>
        <v/>
      </c>
      <c r="BM265" s="182" t="str">
        <f>IF(LinkRpt!Q$4=LinkRpt!Q$2,VLOOKUP(LinkRpt!$A261,Rpt,LinkRpt!Q$2+1),"")</f>
        <v/>
      </c>
      <c r="BN265" s="182" t="str">
        <f>IF(LinkRpt!R$4=LinkRpt!R$2,VLOOKUP(LinkRpt!$A261,Rpt,LinkRpt!R$2+1),"")</f>
        <v/>
      </c>
      <c r="BO265" s="182" t="str">
        <f>IF(LinkRpt!S$4=LinkRpt!S$2,VLOOKUP(LinkRpt!$A261,Rpt,LinkRpt!S$2+1),"")</f>
        <v/>
      </c>
      <c r="BP265" s="182" t="str">
        <f>IF(LinkRpt!T$4=LinkRpt!T$2,VLOOKUP(LinkRpt!$A261,Rpt,LinkRpt!T$2+1),"")</f>
        <v/>
      </c>
      <c r="BQ265" s="182" t="str">
        <f>IF(LinkRpt!U$4=LinkRpt!U$2,VLOOKUP(LinkRpt!$A261,Rpt,LinkRpt!U$2+1),"")</f>
        <v/>
      </c>
      <c r="BR265" s="182" t="str">
        <f>IF(LinkRpt!V$4=LinkRpt!V$2,VLOOKUP(LinkRpt!$A261,Rpt,LinkRpt!V$2+1),"")</f>
        <v/>
      </c>
      <c r="BS265" s="182" t="str">
        <f>IF(LinkRpt!W$4=LinkRpt!W$2,VLOOKUP(LinkRpt!$A261,Rpt,LinkRpt!W$2+1),"")</f>
        <v/>
      </c>
      <c r="BT265" s="182" t="str">
        <f>IF(LinkRpt!X$4=LinkRpt!X$2,VLOOKUP(LinkRpt!$A261,Rpt,LinkRpt!X$2+1),"")</f>
        <v/>
      </c>
      <c r="BU265" s="182" t="str">
        <f>IF(LinkRpt!Y$4=LinkRpt!Y$2,VLOOKUP(LinkRpt!$A261,Rpt,LinkRpt!Y$2+1),"")</f>
        <v/>
      </c>
      <c r="BV265" s="182" t="str">
        <f>IF(LinkRpt!Z$4=LinkRpt!Z$2,VLOOKUP(LinkRpt!$A261,Rpt,LinkRpt!Z$2+1),"")</f>
        <v/>
      </c>
      <c r="BW265" s="182" t="str">
        <f>IF(LinkRpt!AA$4=LinkRpt!AA$2,VLOOKUP(LinkRpt!$A261,Rpt,LinkRpt!AA$2+1),"")</f>
        <v/>
      </c>
      <c r="BX265" s="182" t="str">
        <f>IF(LinkRpt!AB$4=LinkRpt!AB$2,VLOOKUP(LinkRpt!$A261,Rpt,LinkRpt!AB$2+1),"")</f>
        <v/>
      </c>
      <c r="BY265" s="182" t="str">
        <f>IF(LinkRpt!AC$4=LinkRpt!AC$2,VLOOKUP(LinkRpt!$A261,Rpt,LinkRpt!AC$2+1),"")</f>
        <v/>
      </c>
      <c r="BZ265" s="182" t="str">
        <f>IF(LinkRpt!AD$4=LinkRpt!AD$2,VLOOKUP(LinkRpt!$A261,Rpt,LinkRpt!AD$2+1),"")</f>
        <v/>
      </c>
      <c r="CA265" s="182" t="str">
        <f>IF(LinkRpt!AE$4=LinkRpt!AE$2,VLOOKUP(LinkRpt!$A261,Rpt,LinkRpt!AE$2+1),"")</f>
        <v/>
      </c>
      <c r="CB265" s="182">
        <f t="shared" si="32"/>
        <v>49080</v>
      </c>
      <c r="CC265" s="15">
        <v>1500</v>
      </c>
      <c r="CD265" s="16">
        <v>1500</v>
      </c>
      <c r="CE265" s="15">
        <v>1000</v>
      </c>
      <c r="CF265" s="16">
        <v>1000</v>
      </c>
      <c r="CG265" s="15">
        <v>5000</v>
      </c>
      <c r="CH265" s="16">
        <v>5000</v>
      </c>
      <c r="CI265" s="15">
        <v>8000</v>
      </c>
      <c r="CJ265" s="16"/>
      <c r="CK265" s="15"/>
      <c r="CL265" s="16"/>
      <c r="CM265" s="18">
        <v>4620</v>
      </c>
      <c r="CN265" s="16">
        <v>0</v>
      </c>
      <c r="CO265" s="18">
        <v>4620</v>
      </c>
      <c r="CP265" s="16">
        <v>0</v>
      </c>
      <c r="CQ265" s="18">
        <v>4620</v>
      </c>
      <c r="CR265" s="16">
        <v>0</v>
      </c>
      <c r="CS265" s="18">
        <v>4620</v>
      </c>
      <c r="CT265" s="16">
        <v>18480</v>
      </c>
      <c r="CU265" s="18">
        <v>4620</v>
      </c>
      <c r="CV265" s="16">
        <v>4620</v>
      </c>
      <c r="CW265" s="18">
        <v>4620</v>
      </c>
      <c r="CX265" s="16"/>
      <c r="CY265" s="18">
        <v>4620</v>
      </c>
      <c r="CZ265" s="16"/>
      <c r="DA265" s="18">
        <v>4620</v>
      </c>
      <c r="DB265" s="16"/>
      <c r="DC265" s="18">
        <v>4620</v>
      </c>
      <c r="DD265" s="16">
        <v>18480</v>
      </c>
      <c r="DE265" s="85"/>
      <c r="DF265" s="16"/>
      <c r="DG265" s="85"/>
      <c r="DH265" s="16"/>
      <c r="DI265" s="85"/>
      <c r="DJ265" s="16"/>
      <c r="DK265" s="220"/>
      <c r="DL265" s="16"/>
      <c r="DM265" s="17"/>
      <c r="DN265" s="16"/>
      <c r="DO265" s="17"/>
      <c r="DP265" s="16"/>
      <c r="DQ265" s="17"/>
      <c r="DR265" s="16"/>
      <c r="DS265" s="17"/>
      <c r="DT265" s="16"/>
      <c r="DU265" s="17"/>
      <c r="DV265" s="16"/>
      <c r="DW265" s="17"/>
      <c r="DX265" s="16"/>
      <c r="DY265" s="17"/>
      <c r="DZ265" s="16"/>
      <c r="EA265" s="17"/>
      <c r="EB265" s="16"/>
      <c r="EC265" s="17"/>
      <c r="ED265" s="16"/>
      <c r="EE265" s="17"/>
      <c r="EF265" s="16"/>
      <c r="EG265" s="17"/>
      <c r="EH265" s="16"/>
      <c r="EI265" s="17"/>
      <c r="EJ265" s="16"/>
      <c r="EK265" s="17"/>
      <c r="EL265" s="16"/>
      <c r="EM265" s="17"/>
      <c r="EN265" s="16"/>
      <c r="EO265" s="17"/>
      <c r="EP265" s="16"/>
      <c r="EQ265" s="17"/>
      <c r="ER265" s="16"/>
      <c r="ES265" s="17"/>
      <c r="ET265" s="16"/>
      <c r="EU265" s="15"/>
      <c r="EV265" s="16"/>
      <c r="EW265" s="15"/>
      <c r="EX265" s="16"/>
      <c r="EY265" s="15"/>
      <c r="EZ265" s="16"/>
      <c r="FA265" s="15"/>
      <c r="FB265" s="16"/>
      <c r="FC265" s="15"/>
      <c r="FD265" s="16"/>
      <c r="FE265" s="15"/>
      <c r="FF265" s="16"/>
      <c r="FG265" s="19"/>
      <c r="FH265" s="20"/>
      <c r="FI265" s="20">
        <f t="shared" ref="FI265:FI328" si="36">FG265+FE265+FC265+FA265+EY265+EW265+EU265+ES265+EQ265+EO265+EM265+EK265+EH265+EF265+ED265+EB265+DZ265+DX265+DV265+DT265+DR265+DP265+DN265+DL265+DI265+DG265+DE265+DC265+DA265+CY265+CW265+CU265+CS265+CQ265+CO265+CM265+CK265+CG265+CE265+CC265+CI265</f>
        <v>57080</v>
      </c>
      <c r="FJ265" s="20">
        <f t="shared" ref="FJ265:FJ328" si="37">FH265+FF265+FD265+FB265+EZ265+EX265+EV265+ET265+ER265+EP265+EN265+EL265+EI265+EG265+EE265+EC265+EA265+DY265+DW265+DU265+DS265+DQ265+DO265+DM265+DJ265+DH265+DF265+DD265+DB265+CZ265+CX265+CV265+CT265+CR265+CP265+CN265+CL265+CH265+CF265+CD265+CJ265</f>
        <v>49080</v>
      </c>
      <c r="FK265" s="21">
        <f t="shared" ref="FK265:FK328" si="38">FI265-FJ265</f>
        <v>8000</v>
      </c>
      <c r="FL265" s="1" t="str">
        <f t="shared" si="33"/>
        <v/>
      </c>
    </row>
    <row r="266" spans="1:168" ht="27.75" customHeight="1">
      <c r="A266" s="239">
        <v>2200258</v>
      </c>
      <c r="B266" s="35" t="s">
        <v>1017</v>
      </c>
      <c r="C266" s="239" t="s">
        <v>1018</v>
      </c>
      <c r="D266" s="9" t="s">
        <v>1414</v>
      </c>
      <c r="E266" s="9" t="s">
        <v>1411</v>
      </c>
      <c r="F266" s="83" t="s">
        <v>1019</v>
      </c>
      <c r="G266" s="149" t="s">
        <v>383</v>
      </c>
      <c r="H266" s="24" t="s">
        <v>1417</v>
      </c>
      <c r="I266" s="318"/>
      <c r="J266" s="24"/>
      <c r="K266" s="62">
        <v>6200</v>
      </c>
      <c r="L266" s="24" t="s">
        <v>1564</v>
      </c>
      <c r="M266" s="246">
        <f t="shared" si="34"/>
        <v>54560</v>
      </c>
      <c r="N266" s="14">
        <f t="shared" ref="N266:N329" si="39">M266-CB266</f>
        <v>36720</v>
      </c>
      <c r="O266" s="15">
        <v>1500</v>
      </c>
      <c r="P266" s="15">
        <v>1000</v>
      </c>
      <c r="Q266" s="15">
        <v>5000</v>
      </c>
      <c r="R266" s="15">
        <v>8000</v>
      </c>
      <c r="S266" s="182"/>
      <c r="T266" s="16">
        <v>1500</v>
      </c>
      <c r="U266" s="16">
        <v>1000</v>
      </c>
      <c r="V266" s="16">
        <v>5000</v>
      </c>
      <c r="W266" s="16"/>
      <c r="X266" s="182"/>
      <c r="Y266" s="16">
        <f>IF(($CB266-SUM($T266:X266))&gt;=$K266*0.7,$K266*0.7,($CB266-SUM($T266:X266)))</f>
        <v>4340</v>
      </c>
      <c r="Z266" s="16">
        <f>IF(($CB266-SUM($T266:Y266))&gt;=$K266*0.7,$K266*0.7,($CB266-SUM($T266:Y266)))</f>
        <v>4340</v>
      </c>
      <c r="AA266" s="16">
        <f>IF(($CB266-SUM($T266:Z266))&gt;=$K266*0.7,$K266*0.7,($CB266-SUM($T266:Z266)))</f>
        <v>1660</v>
      </c>
      <c r="AB266" s="16">
        <f>IF(($CB266-SUM($T266:AA266))&gt;=$K266*0.7,$K266*0.7,($CB266-SUM($T266:AA266)))</f>
        <v>0</v>
      </c>
      <c r="AC266" s="16">
        <f>IF(($CB266-SUM($T266:AB266))&gt;=$K266*0.7,$K266*0.7,($CB266-SUM($T266:AB266)))</f>
        <v>0</v>
      </c>
      <c r="AD266" s="16">
        <f>IF(($CB266-SUM($T266:AC266))&gt;=$K266*0.7,$K266*0.7,($CB266-SUM($T266:AC266)))</f>
        <v>0</v>
      </c>
      <c r="AE266" s="16">
        <f>IF(($CB266-SUM($T266:AD266))&gt;=$K266*0.7,$K266*0.7,($CB266-SUM($T266:AD266)))</f>
        <v>0</v>
      </c>
      <c r="AF266" s="16">
        <f>IF(($CB266-SUM($T266:AE266))&gt;=$K266*0.7,$K266*0.7,($CB266-SUM($T266:AE266)))</f>
        <v>0</v>
      </c>
      <c r="AG266" s="16">
        <f>IF(($CB266-SUM($T266:AF266))&gt;=$K266*0.7,$K266*0.7,($CB266-SUM($T266:AF266)))</f>
        <v>0</v>
      </c>
      <c r="AH266" s="16">
        <f>IF(($CB266-SUM($T266:AG266))&gt;=$K266*0.7,$K266*0.7,($CB266-SUM($T266:AG266)))</f>
        <v>0</v>
      </c>
      <c r="AI266" s="16">
        <f>IF(($CB266-SUM($T266:AH266))&gt;=$K266*0.7,$K266*0.7,($CB266-SUM($T266:AH266)))</f>
        <v>0</v>
      </c>
      <c r="AJ266" s="16">
        <f>IF(($CB266-SUM($T266:AI266))&gt;=$K266*0.7,$K266*0.7,($CB266-SUM($T266:AI266)))</f>
        <v>0</v>
      </c>
      <c r="AK266" s="16">
        <f>IF(($CB266-SUM($T266:AJ266))&gt;=$K266*0.7,$K266*0.7,($CB266-SUM($T266:AJ266)))</f>
        <v>0</v>
      </c>
      <c r="AL266" s="16">
        <f>IF(($CB266-SUM($T266:AK266))&gt;=$K266*0.7,$K266*0.7,($CB266-SUM($T266:AK266)))</f>
        <v>0</v>
      </c>
      <c r="AM266" s="16">
        <f>IF(($CB266-SUM($T266:AL266))&gt;=$K266*0.7,$K266*0.7,($CB266-SUM($T266:AL266)))</f>
        <v>0</v>
      </c>
      <c r="AN266" s="16">
        <f>IF(($CB266-SUM($T266:AM266))&gt;=$K266*0.7,$K266*0.7,($CB266-SUM($T266:AM266)))</f>
        <v>0</v>
      </c>
      <c r="AO266" s="16">
        <f>IF(($CB266-SUM($T266:AN266))&gt;=$K266*0.7,$K266*0.7,($CB266-SUM($T266:AN266)))</f>
        <v>0</v>
      </c>
      <c r="AP266" s="16">
        <f>IF(($CB266-SUM($T266:AO266))&gt;=$K266*0.7,$K266*0.7,($CB266-SUM($T266:AO266)))</f>
        <v>0</v>
      </c>
      <c r="AQ266" s="16">
        <f>IF(($CB266-SUM($T266:AP266))&gt;=$K266*0.7,$K266*0.7,($CB266-SUM($T266:AP266)))</f>
        <v>0</v>
      </c>
      <c r="AR266" s="16">
        <f>IF(($CB266-SUM($T266:AQ266))&gt;=$K266*0.7,$K266*0.7,($CB266-SUM($T266:AQ266)))</f>
        <v>0</v>
      </c>
      <c r="AS266" s="16">
        <f>IF(($CB266-SUM($T266:AR266))&gt;=$K266*0.7,$K266*0.7,($CB266-SUM($T266:AR266)))</f>
        <v>0</v>
      </c>
      <c r="AT266" s="16">
        <f>IF(($CB266-SUM($T266:AS266))&gt;=$K266*0.7,$K266*0.7,($CB266-SUM($T266:AS266)))</f>
        <v>0</v>
      </c>
      <c r="AU266" s="16">
        <f>IF(($CB266-SUM($T266:AT266))&gt;=$K266*0.7,$K266*0.7,($CB266-SUM($T266:AT266)))</f>
        <v>0</v>
      </c>
      <c r="AV266" s="16">
        <f>IF(($CB266-SUM($T266:AU266))&gt;=$K266*0.7,$K266*0.7,($CB266-SUM($T266:AU266)))</f>
        <v>0</v>
      </c>
      <c r="AW266" s="182">
        <f t="shared" si="35"/>
        <v>17840</v>
      </c>
      <c r="AX266" s="182">
        <f>IF(LinkRpt!B$4=LinkRpt!B$2,VLOOKUP(LinkRpt!$A262,Rpt,LinkRpt!B$2+1),"")</f>
        <v>17840</v>
      </c>
      <c r="AY266" s="182">
        <f>IF(LinkRpt!C$4=LinkRpt!C$2,VLOOKUP(LinkRpt!$A262,Rpt,LinkRpt!C$2+1),"")</f>
        <v>0</v>
      </c>
      <c r="AZ266" s="182">
        <f>IF(LinkRpt!D$4=LinkRpt!D$2,VLOOKUP(LinkRpt!$A262,Rpt,LinkRpt!D$2+1),"")</f>
        <v>0</v>
      </c>
      <c r="BA266" s="182" t="str">
        <f>IF(LinkRpt!E$4=LinkRpt!E$2,VLOOKUP(LinkRpt!$A262,Rpt,LinkRpt!E$2+1),"")</f>
        <v/>
      </c>
      <c r="BB266" s="182">
        <f>IF(LinkRpt!F$4=LinkRpt!F$2,VLOOKUP(LinkRpt!$A262,Rpt,LinkRpt!F$2+1),"")</f>
        <v>0</v>
      </c>
      <c r="BC266" s="182">
        <f>IF(LinkRpt!G$4=LinkRpt!G$2,VLOOKUP(LinkRpt!$A262,Rpt,LinkRpt!G$2+1),"")</f>
        <v>0</v>
      </c>
      <c r="BD266" s="182">
        <f>IF(LinkRpt!H$4=LinkRpt!H$2,VLOOKUP(LinkRpt!$A262,Rpt,LinkRpt!H$2+1),"")</f>
        <v>0</v>
      </c>
      <c r="BE266" s="182" t="str">
        <f>IF(LinkRpt!I$4=LinkRpt!I$2,VLOOKUP(LinkRpt!$A262,Rpt,LinkRpt!I$2+1),"")</f>
        <v/>
      </c>
      <c r="BF266" s="182" t="str">
        <f>IF(LinkRpt!J$4=LinkRpt!J$2,VLOOKUP(LinkRpt!$A262,Rpt,LinkRpt!J$2+1),"")</f>
        <v/>
      </c>
      <c r="BG266" s="182" t="str">
        <f>IF(LinkRpt!K$4=LinkRpt!K$2,VLOOKUP(LinkRpt!$A262,Rpt,LinkRpt!K$2+1),"")</f>
        <v/>
      </c>
      <c r="BH266" s="182" t="str">
        <f>IF(LinkRpt!L$4=LinkRpt!L$2,VLOOKUP(LinkRpt!$A262,Rpt,LinkRpt!L$2+1),"")</f>
        <v/>
      </c>
      <c r="BI266" s="182" t="str">
        <f>IF(LinkRpt!M$4=LinkRpt!M$2,VLOOKUP(LinkRpt!$A262,Rpt,LinkRpt!M$2+1),"")</f>
        <v/>
      </c>
      <c r="BJ266" s="182" t="str">
        <f>IF(LinkRpt!N$4=LinkRpt!N$2,VLOOKUP(LinkRpt!$A262,Rpt,LinkRpt!N$2+1),"")</f>
        <v/>
      </c>
      <c r="BK266" s="182" t="str">
        <f>IF(LinkRpt!O$4=LinkRpt!O$2,VLOOKUP(LinkRpt!$A262,Rpt,LinkRpt!O$2+1),"")</f>
        <v/>
      </c>
      <c r="BL266" s="182" t="str">
        <f>IF(LinkRpt!P$4=LinkRpt!P$2,VLOOKUP(LinkRpt!$A262,Rpt,LinkRpt!P$2+1),"")</f>
        <v/>
      </c>
      <c r="BM266" s="182" t="str">
        <f>IF(LinkRpt!Q$4=LinkRpt!Q$2,VLOOKUP(LinkRpt!$A262,Rpt,LinkRpt!Q$2+1),"")</f>
        <v/>
      </c>
      <c r="BN266" s="182" t="str">
        <f>IF(LinkRpt!R$4=LinkRpt!R$2,VLOOKUP(LinkRpt!$A262,Rpt,LinkRpt!R$2+1),"")</f>
        <v/>
      </c>
      <c r="BO266" s="182" t="str">
        <f>IF(LinkRpt!S$4=LinkRpt!S$2,VLOOKUP(LinkRpt!$A262,Rpt,LinkRpt!S$2+1),"")</f>
        <v/>
      </c>
      <c r="BP266" s="182" t="str">
        <f>IF(LinkRpt!T$4=LinkRpt!T$2,VLOOKUP(LinkRpt!$A262,Rpt,LinkRpt!T$2+1),"")</f>
        <v/>
      </c>
      <c r="BQ266" s="182" t="str">
        <f>IF(LinkRpt!U$4=LinkRpt!U$2,VLOOKUP(LinkRpt!$A262,Rpt,LinkRpt!U$2+1),"")</f>
        <v/>
      </c>
      <c r="BR266" s="182" t="str">
        <f>IF(LinkRpt!V$4=LinkRpt!V$2,VLOOKUP(LinkRpt!$A262,Rpt,LinkRpt!V$2+1),"")</f>
        <v/>
      </c>
      <c r="BS266" s="182" t="str">
        <f>IF(LinkRpt!W$4=LinkRpt!W$2,VLOOKUP(LinkRpt!$A262,Rpt,LinkRpt!W$2+1),"")</f>
        <v/>
      </c>
      <c r="BT266" s="182" t="str">
        <f>IF(LinkRpt!X$4=LinkRpt!X$2,VLOOKUP(LinkRpt!$A262,Rpt,LinkRpt!X$2+1),"")</f>
        <v/>
      </c>
      <c r="BU266" s="182" t="str">
        <f>IF(LinkRpt!Y$4=LinkRpt!Y$2,VLOOKUP(LinkRpt!$A262,Rpt,LinkRpt!Y$2+1),"")</f>
        <v/>
      </c>
      <c r="BV266" s="182" t="str">
        <f>IF(LinkRpt!Z$4=LinkRpt!Z$2,VLOOKUP(LinkRpt!$A262,Rpt,LinkRpt!Z$2+1),"")</f>
        <v/>
      </c>
      <c r="BW266" s="182" t="str">
        <f>IF(LinkRpt!AA$4=LinkRpt!AA$2,VLOOKUP(LinkRpt!$A262,Rpt,LinkRpt!AA$2+1),"")</f>
        <v/>
      </c>
      <c r="BX266" s="182" t="str">
        <f>IF(LinkRpt!AB$4=LinkRpt!AB$2,VLOOKUP(LinkRpt!$A262,Rpt,LinkRpt!AB$2+1),"")</f>
        <v/>
      </c>
      <c r="BY266" s="182" t="str">
        <f>IF(LinkRpt!AC$4=LinkRpt!AC$2,VLOOKUP(LinkRpt!$A262,Rpt,LinkRpt!AC$2+1),"")</f>
        <v/>
      </c>
      <c r="BZ266" s="182" t="str">
        <f>IF(LinkRpt!AD$4=LinkRpt!AD$2,VLOOKUP(LinkRpt!$A262,Rpt,LinkRpt!AD$2+1),"")</f>
        <v/>
      </c>
      <c r="CA266" s="182" t="str">
        <f>IF(LinkRpt!AE$4=LinkRpt!AE$2,VLOOKUP(LinkRpt!$A262,Rpt,LinkRpt!AE$2+1),"")</f>
        <v/>
      </c>
      <c r="CB266" s="182">
        <f t="shared" ref="CB266:CB329" si="40">SUM(AX266:CA266)</f>
        <v>17840</v>
      </c>
      <c r="CC266" s="15">
        <v>1500</v>
      </c>
      <c r="CD266" s="16">
        <v>1500</v>
      </c>
      <c r="CE266" s="15">
        <v>1000</v>
      </c>
      <c r="CF266" s="16">
        <v>1000</v>
      </c>
      <c r="CG266" s="15">
        <v>5000</v>
      </c>
      <c r="CH266" s="16">
        <v>5000</v>
      </c>
      <c r="CI266" s="15">
        <v>8000</v>
      </c>
      <c r="CJ266" s="16"/>
      <c r="CK266" s="15"/>
      <c r="CL266" s="16"/>
      <c r="CM266" s="18">
        <v>4340</v>
      </c>
      <c r="CN266" s="16">
        <v>0</v>
      </c>
      <c r="CO266" s="18">
        <v>4340</v>
      </c>
      <c r="CP266" s="16">
        <v>0</v>
      </c>
      <c r="CQ266" s="18">
        <v>4340</v>
      </c>
      <c r="CR266" s="16"/>
      <c r="CS266" s="18">
        <v>4340</v>
      </c>
      <c r="CT266" s="16">
        <v>6000</v>
      </c>
      <c r="CU266" s="18">
        <v>4340</v>
      </c>
      <c r="CV266" s="16"/>
      <c r="CW266" s="18">
        <v>4340</v>
      </c>
      <c r="CX266" s="16"/>
      <c r="CY266" s="18">
        <v>4340</v>
      </c>
      <c r="CZ266" s="16"/>
      <c r="DA266" s="18">
        <v>4340</v>
      </c>
      <c r="DB266" s="16"/>
      <c r="DC266" s="18">
        <v>4340</v>
      </c>
      <c r="DD266" s="16">
        <v>4340</v>
      </c>
      <c r="DE266" s="85"/>
      <c r="DF266" s="16"/>
      <c r="DG266" s="85"/>
      <c r="DH266" s="16"/>
      <c r="DI266" s="85"/>
      <c r="DJ266" s="16"/>
      <c r="DK266" s="220"/>
      <c r="DL266" s="16"/>
      <c r="DM266" s="17"/>
      <c r="DN266" s="16"/>
      <c r="DO266" s="17"/>
      <c r="DP266" s="16"/>
      <c r="DQ266" s="17"/>
      <c r="DR266" s="16"/>
      <c r="DS266" s="17"/>
      <c r="DT266" s="16"/>
      <c r="DU266" s="17"/>
      <c r="DV266" s="16"/>
      <c r="DW266" s="17"/>
      <c r="DX266" s="16"/>
      <c r="DY266" s="17"/>
      <c r="DZ266" s="16"/>
      <c r="EA266" s="17"/>
      <c r="EB266" s="16"/>
      <c r="EC266" s="17"/>
      <c r="ED266" s="16"/>
      <c r="EE266" s="17"/>
      <c r="EF266" s="16"/>
      <c r="EG266" s="17"/>
      <c r="EH266" s="16"/>
      <c r="EI266" s="17"/>
      <c r="EJ266" s="16"/>
      <c r="EK266" s="17"/>
      <c r="EL266" s="16"/>
      <c r="EM266" s="17"/>
      <c r="EN266" s="16"/>
      <c r="EO266" s="17"/>
      <c r="EP266" s="16"/>
      <c r="EQ266" s="17"/>
      <c r="ER266" s="16"/>
      <c r="ES266" s="17"/>
      <c r="ET266" s="16"/>
      <c r="EU266" s="15"/>
      <c r="EV266" s="16"/>
      <c r="EW266" s="15"/>
      <c r="EX266" s="16"/>
      <c r="EY266" s="15"/>
      <c r="EZ266" s="16"/>
      <c r="FA266" s="15"/>
      <c r="FB266" s="16"/>
      <c r="FC266" s="15"/>
      <c r="FD266" s="16"/>
      <c r="FE266" s="15"/>
      <c r="FF266" s="16"/>
      <c r="FG266" s="19"/>
      <c r="FH266" s="20"/>
      <c r="FI266" s="20">
        <f t="shared" si="36"/>
        <v>54560</v>
      </c>
      <c r="FJ266" s="20">
        <f t="shared" si="37"/>
        <v>17840</v>
      </c>
      <c r="FK266" s="21">
        <f t="shared" si="38"/>
        <v>36720</v>
      </c>
      <c r="FL266" s="1" t="str">
        <f t="shared" ref="FL266:FL329" si="41">IF(CB266=FJ266,"","X")</f>
        <v/>
      </c>
    </row>
    <row r="267" spans="1:168" ht="27.75" customHeight="1">
      <c r="A267" s="239">
        <v>2200259</v>
      </c>
      <c r="B267" s="35" t="s">
        <v>1020</v>
      </c>
      <c r="C267" s="239" t="s">
        <v>1021</v>
      </c>
      <c r="D267" s="9" t="s">
        <v>1414</v>
      </c>
      <c r="E267" s="9" t="s">
        <v>1411</v>
      </c>
      <c r="F267" s="83" t="s">
        <v>1022</v>
      </c>
      <c r="G267" s="65"/>
      <c r="H267" s="84"/>
      <c r="I267" s="318"/>
      <c r="J267" s="84"/>
      <c r="K267" s="62">
        <v>6600</v>
      </c>
      <c r="L267" s="84" t="s">
        <v>1564</v>
      </c>
      <c r="M267" s="246">
        <f t="shared" si="34"/>
        <v>57080</v>
      </c>
      <c r="N267" s="14">
        <f t="shared" si="39"/>
        <v>0</v>
      </c>
      <c r="O267" s="15">
        <v>1500</v>
      </c>
      <c r="P267" s="15">
        <v>1000</v>
      </c>
      <c r="Q267" s="15">
        <v>5000</v>
      </c>
      <c r="R267" s="15">
        <v>8000</v>
      </c>
      <c r="S267" s="182"/>
      <c r="T267" s="16">
        <v>1500</v>
      </c>
      <c r="U267" s="16">
        <v>1000</v>
      </c>
      <c r="V267" s="16">
        <v>5000</v>
      </c>
      <c r="W267" s="16">
        <v>0</v>
      </c>
      <c r="X267" s="182"/>
      <c r="Y267" s="16">
        <f>IF(($CB267-SUM($T267:X267))&gt;=$K267*0.7,$K267*0.7,($CB267-SUM($T267:X267)))</f>
        <v>4620</v>
      </c>
      <c r="Z267" s="16">
        <f>IF(($CB267-SUM($T267:Y267))&gt;=$K267*0.7,$K267*0.7,($CB267-SUM($T267:Y267)))</f>
        <v>4620</v>
      </c>
      <c r="AA267" s="16">
        <f>IF(($CB267-SUM($T267:Z267))&gt;=$K267*0.7,$K267*0.7,($CB267-SUM($T267:Z267)))</f>
        <v>4620</v>
      </c>
      <c r="AB267" s="16">
        <f>IF(($CB267-SUM($T267:AA267))&gt;=$K267*0.7,$K267*0.7,($CB267-SUM($T267:AA267)))</f>
        <v>4620</v>
      </c>
      <c r="AC267" s="16">
        <f>IF(($CB267-SUM($T267:AB267))&gt;=$K267*0.7,$K267*0.7,($CB267-SUM($T267:AB267)))</f>
        <v>4620</v>
      </c>
      <c r="AD267" s="16">
        <f>IF(($CB267-SUM($T267:AC267))&gt;=$K267*0.7,$K267*0.7,($CB267-SUM($T267:AC267)))</f>
        <v>4620</v>
      </c>
      <c r="AE267" s="16">
        <f>IF(($CB267-SUM($T267:AD267))&gt;=$K267*0.7,$K267*0.7,($CB267-SUM($T267:AD267)))</f>
        <v>4620</v>
      </c>
      <c r="AF267" s="16">
        <f>IF(($CB267-SUM($T267:AE267))&gt;=$K267*0.7,$K267*0.7,($CB267-SUM($T267:AE267)))</f>
        <v>4620</v>
      </c>
      <c r="AG267" s="16">
        <f>IF(($CB267-SUM($T267:AF267))&gt;=$K267*0.7,$K267*0.7,($CB267-SUM($T267:AF267)))</f>
        <v>4620</v>
      </c>
      <c r="AH267" s="16">
        <f>IF(($CB267-SUM($T267:AG267))&gt;=$K267*0.7,$K267*0.7,($CB267-SUM($T267:AG267)))</f>
        <v>4620</v>
      </c>
      <c r="AI267" s="16">
        <f>IF(($CB267-SUM($T267:AH267))&gt;=$K267*0.7,$K267*0.7,($CB267-SUM($T267:AH267)))</f>
        <v>3380</v>
      </c>
      <c r="AJ267" s="16">
        <f>IF(($CB267-SUM($T267:AI267))&gt;=$K267*0.7,$K267*0.7,($CB267-SUM($T267:AI267)))</f>
        <v>0</v>
      </c>
      <c r="AK267" s="16">
        <f>IF(($CB267-SUM($T267:AJ267))&gt;=$K267*0.7,$K267*0.7,($CB267-SUM($T267:AJ267)))</f>
        <v>0</v>
      </c>
      <c r="AL267" s="16">
        <f>IF(($CB267-SUM($T267:AK267))&gt;=$K267*0.7,$K267*0.7,($CB267-SUM($T267:AK267)))</f>
        <v>0</v>
      </c>
      <c r="AM267" s="16">
        <f>IF(($CB267-SUM($T267:AL267))&gt;=$K267*0.7,$K267*0.7,($CB267-SUM($T267:AL267)))</f>
        <v>0</v>
      </c>
      <c r="AN267" s="16">
        <f>IF(($CB267-SUM($T267:AM267))&gt;=$K267*0.7,$K267*0.7,($CB267-SUM($T267:AM267)))</f>
        <v>0</v>
      </c>
      <c r="AO267" s="16">
        <f>IF(($CB267-SUM($T267:AN267))&gt;=$K267*0.7,$K267*0.7,($CB267-SUM($T267:AN267)))</f>
        <v>0</v>
      </c>
      <c r="AP267" s="16">
        <f>IF(($CB267-SUM($T267:AO267))&gt;=$K267*0.7,$K267*0.7,($CB267-SUM($T267:AO267)))</f>
        <v>0</v>
      </c>
      <c r="AQ267" s="16">
        <f>IF(($CB267-SUM($T267:AP267))&gt;=$K267*0.7,$K267*0.7,($CB267-SUM($T267:AP267)))</f>
        <v>0</v>
      </c>
      <c r="AR267" s="16">
        <f>IF(($CB267-SUM($T267:AQ267))&gt;=$K267*0.7,$K267*0.7,($CB267-SUM($T267:AQ267)))</f>
        <v>0</v>
      </c>
      <c r="AS267" s="16">
        <f>IF(($CB267-SUM($T267:AR267))&gt;=$K267*0.7,$K267*0.7,($CB267-SUM($T267:AR267)))</f>
        <v>0</v>
      </c>
      <c r="AT267" s="16">
        <f>IF(($CB267-SUM($T267:AS267))&gt;=$K267*0.7,$K267*0.7,($CB267-SUM($T267:AS267)))</f>
        <v>0</v>
      </c>
      <c r="AU267" s="16">
        <f>IF(($CB267-SUM($T267:AT267))&gt;=$K267*0.7,$K267*0.7,($CB267-SUM($T267:AT267)))</f>
        <v>0</v>
      </c>
      <c r="AV267" s="16">
        <f>IF(($CB267-SUM($T267:AU267))&gt;=$K267*0.7,$K267*0.7,($CB267-SUM($T267:AU267)))</f>
        <v>0</v>
      </c>
      <c r="AW267" s="182">
        <f t="shared" si="35"/>
        <v>57080</v>
      </c>
      <c r="AX267" s="182">
        <f>IF(LinkRpt!B$4=LinkRpt!B$2,VLOOKUP(LinkRpt!$A263,Rpt,LinkRpt!B$2+1),"")</f>
        <v>57080</v>
      </c>
      <c r="AY267" s="182">
        <f>IF(LinkRpt!C$4=LinkRpt!C$2,VLOOKUP(LinkRpt!$A263,Rpt,LinkRpt!C$2+1),"")</f>
        <v>0</v>
      </c>
      <c r="AZ267" s="182">
        <f>IF(LinkRpt!D$4=LinkRpt!D$2,VLOOKUP(LinkRpt!$A263,Rpt,LinkRpt!D$2+1),"")</f>
        <v>0</v>
      </c>
      <c r="BA267" s="182" t="str">
        <f>IF(LinkRpt!E$4=LinkRpt!E$2,VLOOKUP(LinkRpt!$A263,Rpt,LinkRpt!E$2+1),"")</f>
        <v/>
      </c>
      <c r="BB267" s="182">
        <f>IF(LinkRpt!F$4=LinkRpt!F$2,VLOOKUP(LinkRpt!$A263,Rpt,LinkRpt!F$2+1),"")</f>
        <v>0</v>
      </c>
      <c r="BC267" s="182">
        <f>IF(LinkRpt!G$4=LinkRpt!G$2,VLOOKUP(LinkRpt!$A263,Rpt,LinkRpt!G$2+1),"")</f>
        <v>0</v>
      </c>
      <c r="BD267" s="182">
        <f>IF(LinkRpt!H$4=LinkRpt!H$2,VLOOKUP(LinkRpt!$A263,Rpt,LinkRpt!H$2+1),"")</f>
        <v>0</v>
      </c>
      <c r="BE267" s="182" t="str">
        <f>IF(LinkRpt!I$4=LinkRpt!I$2,VLOOKUP(LinkRpt!$A263,Rpt,LinkRpt!I$2+1),"")</f>
        <v/>
      </c>
      <c r="BF267" s="182" t="str">
        <f>IF(LinkRpt!J$4=LinkRpt!J$2,VLOOKUP(LinkRpt!$A263,Rpt,LinkRpt!J$2+1),"")</f>
        <v/>
      </c>
      <c r="BG267" s="182" t="str">
        <f>IF(LinkRpt!K$4=LinkRpt!K$2,VLOOKUP(LinkRpt!$A263,Rpt,LinkRpt!K$2+1),"")</f>
        <v/>
      </c>
      <c r="BH267" s="182" t="str">
        <f>IF(LinkRpt!L$4=LinkRpt!L$2,VLOOKUP(LinkRpt!$A263,Rpt,LinkRpt!L$2+1),"")</f>
        <v/>
      </c>
      <c r="BI267" s="182" t="str">
        <f>IF(LinkRpt!M$4=LinkRpt!M$2,VLOOKUP(LinkRpt!$A263,Rpt,LinkRpt!M$2+1),"")</f>
        <v/>
      </c>
      <c r="BJ267" s="182" t="str">
        <f>IF(LinkRpt!N$4=LinkRpt!N$2,VLOOKUP(LinkRpt!$A263,Rpt,LinkRpt!N$2+1),"")</f>
        <v/>
      </c>
      <c r="BK267" s="182" t="str">
        <f>IF(LinkRpt!O$4=LinkRpt!O$2,VLOOKUP(LinkRpt!$A263,Rpt,LinkRpt!O$2+1),"")</f>
        <v/>
      </c>
      <c r="BL267" s="182" t="str">
        <f>IF(LinkRpt!P$4=LinkRpt!P$2,VLOOKUP(LinkRpt!$A263,Rpt,LinkRpt!P$2+1),"")</f>
        <v/>
      </c>
      <c r="BM267" s="182" t="str">
        <f>IF(LinkRpt!Q$4=LinkRpt!Q$2,VLOOKUP(LinkRpt!$A263,Rpt,LinkRpt!Q$2+1),"")</f>
        <v/>
      </c>
      <c r="BN267" s="182" t="str">
        <f>IF(LinkRpt!R$4=LinkRpt!R$2,VLOOKUP(LinkRpt!$A263,Rpt,LinkRpt!R$2+1),"")</f>
        <v/>
      </c>
      <c r="BO267" s="182" t="str">
        <f>IF(LinkRpt!S$4=LinkRpt!S$2,VLOOKUP(LinkRpt!$A263,Rpt,LinkRpt!S$2+1),"")</f>
        <v/>
      </c>
      <c r="BP267" s="182" t="str">
        <f>IF(LinkRpt!T$4=LinkRpt!T$2,VLOOKUP(LinkRpt!$A263,Rpt,LinkRpt!T$2+1),"")</f>
        <v/>
      </c>
      <c r="BQ267" s="182" t="str">
        <f>IF(LinkRpt!U$4=LinkRpt!U$2,VLOOKUP(LinkRpt!$A263,Rpt,LinkRpt!U$2+1),"")</f>
        <v/>
      </c>
      <c r="BR267" s="182" t="str">
        <f>IF(LinkRpt!V$4=LinkRpt!V$2,VLOOKUP(LinkRpt!$A263,Rpt,LinkRpt!V$2+1),"")</f>
        <v/>
      </c>
      <c r="BS267" s="182" t="str">
        <f>IF(LinkRpt!W$4=LinkRpt!W$2,VLOOKUP(LinkRpt!$A263,Rpt,LinkRpt!W$2+1),"")</f>
        <v/>
      </c>
      <c r="BT267" s="182" t="str">
        <f>IF(LinkRpt!X$4=LinkRpt!X$2,VLOOKUP(LinkRpt!$A263,Rpt,LinkRpt!X$2+1),"")</f>
        <v/>
      </c>
      <c r="BU267" s="182" t="str">
        <f>IF(LinkRpt!Y$4=LinkRpt!Y$2,VLOOKUP(LinkRpt!$A263,Rpt,LinkRpt!Y$2+1),"")</f>
        <v/>
      </c>
      <c r="BV267" s="182" t="str">
        <f>IF(LinkRpt!Z$4=LinkRpt!Z$2,VLOOKUP(LinkRpt!$A263,Rpt,LinkRpt!Z$2+1),"")</f>
        <v/>
      </c>
      <c r="BW267" s="182" t="str">
        <f>IF(LinkRpt!AA$4=LinkRpt!AA$2,VLOOKUP(LinkRpt!$A263,Rpt,LinkRpt!AA$2+1),"")</f>
        <v/>
      </c>
      <c r="BX267" s="182" t="str">
        <f>IF(LinkRpt!AB$4=LinkRpt!AB$2,VLOOKUP(LinkRpt!$A263,Rpt,LinkRpt!AB$2+1),"")</f>
        <v/>
      </c>
      <c r="BY267" s="182" t="str">
        <f>IF(LinkRpt!AC$4=LinkRpt!AC$2,VLOOKUP(LinkRpt!$A263,Rpt,LinkRpt!AC$2+1),"")</f>
        <v/>
      </c>
      <c r="BZ267" s="182" t="str">
        <f>IF(LinkRpt!AD$4=LinkRpt!AD$2,VLOOKUP(LinkRpt!$A263,Rpt,LinkRpt!AD$2+1),"")</f>
        <v/>
      </c>
      <c r="CA267" s="182" t="str">
        <f>IF(LinkRpt!AE$4=LinkRpt!AE$2,VLOOKUP(LinkRpt!$A263,Rpt,LinkRpt!AE$2+1),"")</f>
        <v/>
      </c>
      <c r="CB267" s="182">
        <f t="shared" si="40"/>
        <v>57080</v>
      </c>
      <c r="CC267" s="15">
        <v>1500</v>
      </c>
      <c r="CD267" s="16">
        <v>1500</v>
      </c>
      <c r="CE267" s="15">
        <v>1000</v>
      </c>
      <c r="CF267" s="16">
        <v>1000</v>
      </c>
      <c r="CG267" s="15">
        <v>5000</v>
      </c>
      <c r="CH267" s="16">
        <v>5000</v>
      </c>
      <c r="CI267" s="15">
        <v>8000</v>
      </c>
      <c r="CJ267" s="16">
        <v>0</v>
      </c>
      <c r="CK267" s="15"/>
      <c r="CL267" s="16"/>
      <c r="CM267" s="18">
        <v>4620</v>
      </c>
      <c r="CN267" s="16">
        <v>0</v>
      </c>
      <c r="CO267" s="18">
        <v>4620</v>
      </c>
      <c r="CP267" s="16">
        <v>9240</v>
      </c>
      <c r="CQ267" s="18">
        <v>4620</v>
      </c>
      <c r="CR267" s="16">
        <v>4620</v>
      </c>
      <c r="CS267" s="18">
        <v>4620</v>
      </c>
      <c r="CT267" s="16">
        <f>4620+4000</f>
        <v>8620</v>
      </c>
      <c r="CU267" s="18">
        <v>4620</v>
      </c>
      <c r="CV267" s="16">
        <v>4620</v>
      </c>
      <c r="CW267" s="18">
        <v>4620</v>
      </c>
      <c r="CX267" s="16">
        <v>8620</v>
      </c>
      <c r="CY267" s="18">
        <v>4620</v>
      </c>
      <c r="CZ267" s="16"/>
      <c r="DA267" s="18">
        <v>4620</v>
      </c>
      <c r="DB267" s="16"/>
      <c r="DC267" s="18">
        <v>4620</v>
      </c>
      <c r="DD267" s="16">
        <v>13860</v>
      </c>
      <c r="DE267" s="85"/>
      <c r="DF267" s="16"/>
      <c r="DG267" s="85"/>
      <c r="DH267" s="16"/>
      <c r="DI267" s="85"/>
      <c r="DJ267" s="16"/>
      <c r="DK267" s="220"/>
      <c r="DL267" s="16"/>
      <c r="DM267" s="17"/>
      <c r="DN267" s="16"/>
      <c r="DO267" s="17"/>
      <c r="DP267" s="16"/>
      <c r="DQ267" s="17"/>
      <c r="DR267" s="16"/>
      <c r="DS267" s="17"/>
      <c r="DT267" s="16"/>
      <c r="DU267" s="17"/>
      <c r="DV267" s="16"/>
      <c r="DW267" s="17"/>
      <c r="DX267" s="16"/>
      <c r="DY267" s="17"/>
      <c r="DZ267" s="16"/>
      <c r="EA267" s="17"/>
      <c r="EB267" s="16"/>
      <c r="EC267" s="17"/>
      <c r="ED267" s="16"/>
      <c r="EE267" s="17"/>
      <c r="EF267" s="16"/>
      <c r="EG267" s="17"/>
      <c r="EH267" s="16"/>
      <c r="EI267" s="17"/>
      <c r="EJ267" s="16"/>
      <c r="EK267" s="17"/>
      <c r="EL267" s="16"/>
      <c r="EM267" s="17"/>
      <c r="EN267" s="16"/>
      <c r="EO267" s="17"/>
      <c r="EP267" s="16"/>
      <c r="EQ267" s="17"/>
      <c r="ER267" s="16"/>
      <c r="ES267" s="17"/>
      <c r="ET267" s="16"/>
      <c r="EU267" s="15"/>
      <c r="EV267" s="16"/>
      <c r="EW267" s="15"/>
      <c r="EX267" s="16"/>
      <c r="EY267" s="15"/>
      <c r="EZ267" s="16"/>
      <c r="FA267" s="15"/>
      <c r="FB267" s="16"/>
      <c r="FC267" s="15"/>
      <c r="FD267" s="16"/>
      <c r="FE267" s="15"/>
      <c r="FF267" s="16"/>
      <c r="FG267" s="19"/>
      <c r="FH267" s="20"/>
      <c r="FI267" s="20">
        <f t="shared" si="36"/>
        <v>57080</v>
      </c>
      <c r="FJ267" s="20">
        <f t="shared" si="37"/>
        <v>57080</v>
      </c>
      <c r="FK267" s="21">
        <f t="shared" si="38"/>
        <v>0</v>
      </c>
      <c r="FL267" s="1" t="str">
        <f t="shared" si="41"/>
        <v/>
      </c>
    </row>
    <row r="268" spans="1:168">
      <c r="A268" s="239">
        <v>2200260</v>
      </c>
      <c r="B268" s="35" t="s">
        <v>356</v>
      </c>
      <c r="C268" s="239" t="s">
        <v>357</v>
      </c>
      <c r="D268" s="9" t="s">
        <v>1414</v>
      </c>
      <c r="E268" s="9" t="s">
        <v>1412</v>
      </c>
      <c r="F268" s="10" t="s">
        <v>358</v>
      </c>
      <c r="G268" s="65"/>
      <c r="H268" s="24"/>
      <c r="I268" s="318"/>
      <c r="J268" s="24"/>
      <c r="K268" s="12">
        <v>6600</v>
      </c>
      <c r="L268" s="163" t="s">
        <v>1564</v>
      </c>
      <c r="M268" s="246">
        <f t="shared" si="34"/>
        <v>57080</v>
      </c>
      <c r="N268" s="14">
        <f t="shared" si="39"/>
        <v>13860</v>
      </c>
      <c r="O268" s="15">
        <v>1500</v>
      </c>
      <c r="P268" s="15">
        <v>1000</v>
      </c>
      <c r="Q268" s="15">
        <v>5000</v>
      </c>
      <c r="R268" s="15">
        <v>8000</v>
      </c>
      <c r="S268" s="182"/>
      <c r="T268" s="16">
        <v>1500</v>
      </c>
      <c r="U268" s="16">
        <v>1000</v>
      </c>
      <c r="V268" s="16">
        <v>5000</v>
      </c>
      <c r="W268" s="16">
        <v>0</v>
      </c>
      <c r="X268" s="182"/>
      <c r="Y268" s="16">
        <f>IF(($CB268-SUM($T268:X268))&gt;=$K268*0.7,$K268*0.7,($CB268-SUM($T268:X268)))</f>
        <v>4620</v>
      </c>
      <c r="Z268" s="16">
        <f>IF(($CB268-SUM($T268:Y268))&gt;=$K268*0.7,$K268*0.7,($CB268-SUM($T268:Y268)))</f>
        <v>4620</v>
      </c>
      <c r="AA268" s="16">
        <f>IF(($CB268-SUM($T268:Z268))&gt;=$K268*0.7,$K268*0.7,($CB268-SUM($T268:Z268)))</f>
        <v>4620</v>
      </c>
      <c r="AB268" s="16">
        <f>IF(($CB268-SUM($T268:AA268))&gt;=$K268*0.7,$K268*0.7,($CB268-SUM($T268:AA268)))</f>
        <v>4620</v>
      </c>
      <c r="AC268" s="16">
        <f>IF(($CB268-SUM($T268:AB268))&gt;=$K268*0.7,$K268*0.7,($CB268-SUM($T268:AB268)))</f>
        <v>4620</v>
      </c>
      <c r="AD268" s="16">
        <f>IF(($CB268-SUM($T268:AC268))&gt;=$K268*0.7,$K268*0.7,($CB268-SUM($T268:AC268)))</f>
        <v>4620</v>
      </c>
      <c r="AE268" s="16">
        <f>IF(($CB268-SUM($T268:AD268))&gt;=$K268*0.7,$K268*0.7,($CB268-SUM($T268:AD268)))</f>
        <v>4620</v>
      </c>
      <c r="AF268" s="16">
        <f>IF(($CB268-SUM($T268:AE268))&gt;=$K268*0.7,$K268*0.7,($CB268-SUM($T268:AE268)))</f>
        <v>3380</v>
      </c>
      <c r="AG268" s="16">
        <f>IF(($CB268-SUM($T268:AF268))&gt;=$K268*0.7,$K268*0.7,($CB268-SUM($T268:AF268)))</f>
        <v>0</v>
      </c>
      <c r="AH268" s="16">
        <f>IF(($CB268-SUM($T268:AG268))&gt;=$K268*0.7,$K268*0.7,($CB268-SUM($T268:AG268)))</f>
        <v>0</v>
      </c>
      <c r="AI268" s="16">
        <f>IF(($CB268-SUM($T268:AH268))&gt;=$K268*0.7,$K268*0.7,($CB268-SUM($T268:AH268)))</f>
        <v>0</v>
      </c>
      <c r="AJ268" s="16">
        <f>IF(($CB268-SUM($T268:AI268))&gt;=$K268*0.7,$K268*0.7,($CB268-SUM($T268:AI268)))</f>
        <v>0</v>
      </c>
      <c r="AK268" s="16">
        <f>IF(($CB268-SUM($T268:AJ268))&gt;=$K268*0.7,$K268*0.7,($CB268-SUM($T268:AJ268)))</f>
        <v>0</v>
      </c>
      <c r="AL268" s="16">
        <f>IF(($CB268-SUM($T268:AK268))&gt;=$K268*0.7,$K268*0.7,($CB268-SUM($T268:AK268)))</f>
        <v>0</v>
      </c>
      <c r="AM268" s="16">
        <f>IF(($CB268-SUM($T268:AL268))&gt;=$K268*0.7,$K268*0.7,($CB268-SUM($T268:AL268)))</f>
        <v>0</v>
      </c>
      <c r="AN268" s="16">
        <f>IF(($CB268-SUM($T268:AM268))&gt;=$K268*0.7,$K268*0.7,($CB268-SUM($T268:AM268)))</f>
        <v>0</v>
      </c>
      <c r="AO268" s="16">
        <f>IF(($CB268-SUM($T268:AN268))&gt;=$K268*0.7,$K268*0.7,($CB268-SUM($T268:AN268)))</f>
        <v>0</v>
      </c>
      <c r="AP268" s="16">
        <f>IF(($CB268-SUM($T268:AO268))&gt;=$K268*0.7,$K268*0.7,($CB268-SUM($T268:AO268)))</f>
        <v>0</v>
      </c>
      <c r="AQ268" s="16">
        <f>IF(($CB268-SUM($T268:AP268))&gt;=$K268*0.7,$K268*0.7,($CB268-SUM($T268:AP268)))</f>
        <v>0</v>
      </c>
      <c r="AR268" s="16">
        <f>IF(($CB268-SUM($T268:AQ268))&gt;=$K268*0.7,$K268*0.7,($CB268-SUM($T268:AQ268)))</f>
        <v>0</v>
      </c>
      <c r="AS268" s="16">
        <f>IF(($CB268-SUM($T268:AR268))&gt;=$K268*0.7,$K268*0.7,($CB268-SUM($T268:AR268)))</f>
        <v>0</v>
      </c>
      <c r="AT268" s="16">
        <f>IF(($CB268-SUM($T268:AS268))&gt;=$K268*0.7,$K268*0.7,($CB268-SUM($T268:AS268)))</f>
        <v>0</v>
      </c>
      <c r="AU268" s="16">
        <f>IF(($CB268-SUM($T268:AT268))&gt;=$K268*0.7,$K268*0.7,($CB268-SUM($T268:AT268)))</f>
        <v>0</v>
      </c>
      <c r="AV268" s="16">
        <f>IF(($CB268-SUM($T268:AU268))&gt;=$K268*0.7,$K268*0.7,($CB268-SUM($T268:AU268)))</f>
        <v>0</v>
      </c>
      <c r="AW268" s="182">
        <f t="shared" si="35"/>
        <v>43220</v>
      </c>
      <c r="AX268" s="182">
        <f>IF(LinkRpt!B$4=LinkRpt!B$2,VLOOKUP(LinkRpt!$A264,Rpt,LinkRpt!B$2+1),"")</f>
        <v>43220</v>
      </c>
      <c r="AY268" s="182">
        <f>IF(LinkRpt!C$4=LinkRpt!C$2,VLOOKUP(LinkRpt!$A264,Rpt,LinkRpt!C$2+1),"")</f>
        <v>0</v>
      </c>
      <c r="AZ268" s="182">
        <f>IF(LinkRpt!D$4=LinkRpt!D$2,VLOOKUP(LinkRpt!$A264,Rpt,LinkRpt!D$2+1),"")</f>
        <v>0</v>
      </c>
      <c r="BA268" s="182" t="str">
        <f>IF(LinkRpt!E$4=LinkRpt!E$2,VLOOKUP(LinkRpt!$A264,Rpt,LinkRpt!E$2+1),"")</f>
        <v/>
      </c>
      <c r="BB268" s="182">
        <f>IF(LinkRpt!F$4=LinkRpt!F$2,VLOOKUP(LinkRpt!$A264,Rpt,LinkRpt!F$2+1),"")</f>
        <v>0</v>
      </c>
      <c r="BC268" s="182">
        <f>IF(LinkRpt!G$4=LinkRpt!G$2,VLOOKUP(LinkRpt!$A264,Rpt,LinkRpt!G$2+1),"")</f>
        <v>0</v>
      </c>
      <c r="BD268" s="182">
        <f>IF(LinkRpt!H$4=LinkRpt!H$2,VLOOKUP(LinkRpt!$A264,Rpt,LinkRpt!H$2+1),"")</f>
        <v>0</v>
      </c>
      <c r="BE268" s="182" t="str">
        <f>IF(LinkRpt!I$4=LinkRpt!I$2,VLOOKUP(LinkRpt!$A264,Rpt,LinkRpt!I$2+1),"")</f>
        <v/>
      </c>
      <c r="BF268" s="182" t="str">
        <f>IF(LinkRpt!J$4=LinkRpt!J$2,VLOOKUP(LinkRpt!$A264,Rpt,LinkRpt!J$2+1),"")</f>
        <v/>
      </c>
      <c r="BG268" s="182" t="str">
        <f>IF(LinkRpt!K$4=LinkRpt!K$2,VLOOKUP(LinkRpt!$A264,Rpt,LinkRpt!K$2+1),"")</f>
        <v/>
      </c>
      <c r="BH268" s="182" t="str">
        <f>IF(LinkRpt!L$4=LinkRpt!L$2,VLOOKUP(LinkRpt!$A264,Rpt,LinkRpt!L$2+1),"")</f>
        <v/>
      </c>
      <c r="BI268" s="182" t="str">
        <f>IF(LinkRpt!M$4=LinkRpt!M$2,VLOOKUP(LinkRpt!$A264,Rpt,LinkRpt!M$2+1),"")</f>
        <v/>
      </c>
      <c r="BJ268" s="182" t="str">
        <f>IF(LinkRpt!N$4=LinkRpt!N$2,VLOOKUP(LinkRpt!$A264,Rpt,LinkRpt!N$2+1),"")</f>
        <v/>
      </c>
      <c r="BK268" s="182" t="str">
        <f>IF(LinkRpt!O$4=LinkRpt!O$2,VLOOKUP(LinkRpt!$A264,Rpt,LinkRpt!O$2+1),"")</f>
        <v/>
      </c>
      <c r="BL268" s="182" t="str">
        <f>IF(LinkRpt!P$4=LinkRpt!P$2,VLOOKUP(LinkRpt!$A264,Rpt,LinkRpt!P$2+1),"")</f>
        <v/>
      </c>
      <c r="BM268" s="182" t="str">
        <f>IF(LinkRpt!Q$4=LinkRpt!Q$2,VLOOKUP(LinkRpt!$A264,Rpt,LinkRpt!Q$2+1),"")</f>
        <v/>
      </c>
      <c r="BN268" s="182" t="str">
        <f>IF(LinkRpt!R$4=LinkRpt!R$2,VLOOKUP(LinkRpt!$A264,Rpt,LinkRpt!R$2+1),"")</f>
        <v/>
      </c>
      <c r="BO268" s="182" t="str">
        <f>IF(LinkRpt!S$4=LinkRpt!S$2,VLOOKUP(LinkRpt!$A264,Rpt,LinkRpt!S$2+1),"")</f>
        <v/>
      </c>
      <c r="BP268" s="182" t="str">
        <f>IF(LinkRpt!T$4=LinkRpt!T$2,VLOOKUP(LinkRpt!$A264,Rpt,LinkRpt!T$2+1),"")</f>
        <v/>
      </c>
      <c r="BQ268" s="182" t="str">
        <f>IF(LinkRpt!U$4=LinkRpt!U$2,VLOOKUP(LinkRpt!$A264,Rpt,LinkRpt!U$2+1),"")</f>
        <v/>
      </c>
      <c r="BR268" s="182" t="str">
        <f>IF(LinkRpt!V$4=LinkRpt!V$2,VLOOKUP(LinkRpt!$A264,Rpt,LinkRpt!V$2+1),"")</f>
        <v/>
      </c>
      <c r="BS268" s="182" t="str">
        <f>IF(LinkRpt!W$4=LinkRpt!W$2,VLOOKUP(LinkRpt!$A264,Rpt,LinkRpt!W$2+1),"")</f>
        <v/>
      </c>
      <c r="BT268" s="182" t="str">
        <f>IF(LinkRpt!X$4=LinkRpt!X$2,VLOOKUP(LinkRpt!$A264,Rpt,LinkRpt!X$2+1),"")</f>
        <v/>
      </c>
      <c r="BU268" s="182" t="str">
        <f>IF(LinkRpt!Y$4=LinkRpt!Y$2,VLOOKUP(LinkRpt!$A264,Rpt,LinkRpt!Y$2+1),"")</f>
        <v/>
      </c>
      <c r="BV268" s="182" t="str">
        <f>IF(LinkRpt!Z$4=LinkRpt!Z$2,VLOOKUP(LinkRpt!$A264,Rpt,LinkRpt!Z$2+1),"")</f>
        <v/>
      </c>
      <c r="BW268" s="182" t="str">
        <f>IF(LinkRpt!AA$4=LinkRpt!AA$2,VLOOKUP(LinkRpt!$A264,Rpt,LinkRpt!AA$2+1),"")</f>
        <v/>
      </c>
      <c r="BX268" s="182" t="str">
        <f>IF(LinkRpt!AB$4=LinkRpt!AB$2,VLOOKUP(LinkRpt!$A264,Rpt,LinkRpt!AB$2+1),"")</f>
        <v/>
      </c>
      <c r="BY268" s="182" t="str">
        <f>IF(LinkRpt!AC$4=LinkRpt!AC$2,VLOOKUP(LinkRpt!$A264,Rpt,LinkRpt!AC$2+1),"")</f>
        <v/>
      </c>
      <c r="BZ268" s="182" t="str">
        <f>IF(LinkRpt!AD$4=LinkRpt!AD$2,VLOOKUP(LinkRpt!$A264,Rpt,LinkRpt!AD$2+1),"")</f>
        <v/>
      </c>
      <c r="CA268" s="182" t="str">
        <f>IF(LinkRpt!AE$4=LinkRpt!AE$2,VLOOKUP(LinkRpt!$A264,Rpt,LinkRpt!AE$2+1),"")</f>
        <v/>
      </c>
      <c r="CB268" s="182">
        <f t="shared" si="40"/>
        <v>43220</v>
      </c>
      <c r="CC268" s="15">
        <v>1500</v>
      </c>
      <c r="CD268" s="16">
        <v>1500</v>
      </c>
      <c r="CE268" s="15">
        <v>1000</v>
      </c>
      <c r="CF268" s="16">
        <v>1000</v>
      </c>
      <c r="CG268" s="15">
        <v>5000</v>
      </c>
      <c r="CH268" s="16">
        <v>5000</v>
      </c>
      <c r="CI268" s="15">
        <v>8000</v>
      </c>
      <c r="CJ268" s="16">
        <v>0</v>
      </c>
      <c r="CK268" s="17"/>
      <c r="CL268" s="16"/>
      <c r="CM268" s="15"/>
      <c r="CN268" s="16"/>
      <c r="CO268" s="18">
        <v>4620</v>
      </c>
      <c r="CP268" s="16">
        <v>4620</v>
      </c>
      <c r="CQ268" s="18">
        <v>4620</v>
      </c>
      <c r="CR268" s="16">
        <v>4620</v>
      </c>
      <c r="CS268" s="18">
        <v>4620</v>
      </c>
      <c r="CT268" s="16">
        <v>4620</v>
      </c>
      <c r="CU268" s="18">
        <v>4620</v>
      </c>
      <c r="CV268" s="16">
        <f>4620+8000</f>
        <v>12620</v>
      </c>
      <c r="CW268" s="18">
        <v>4620</v>
      </c>
      <c r="CX268" s="16"/>
      <c r="CY268" s="18">
        <v>4620</v>
      </c>
      <c r="CZ268" s="16">
        <v>4620</v>
      </c>
      <c r="DA268" s="18">
        <v>4620</v>
      </c>
      <c r="DB268" s="16">
        <v>4620</v>
      </c>
      <c r="DC268" s="18">
        <v>4620</v>
      </c>
      <c r="DD268" s="16"/>
      <c r="DE268" s="18">
        <v>4620</v>
      </c>
      <c r="DF268" s="16"/>
      <c r="DG268" s="17"/>
      <c r="DH268" s="16"/>
      <c r="DI268" s="17"/>
      <c r="DJ268" s="16"/>
      <c r="DK268" s="220"/>
      <c r="DL268" s="16"/>
      <c r="DM268" s="17"/>
      <c r="DN268" s="16"/>
      <c r="DO268" s="17"/>
      <c r="DP268" s="16"/>
      <c r="DQ268" s="17"/>
      <c r="DR268" s="16"/>
      <c r="DS268" s="17"/>
      <c r="DT268" s="16"/>
      <c r="DU268" s="17"/>
      <c r="DV268" s="16"/>
      <c r="DW268" s="17"/>
      <c r="DX268" s="16"/>
      <c r="DY268" s="17"/>
      <c r="DZ268" s="16"/>
      <c r="EA268" s="17"/>
      <c r="EB268" s="16"/>
      <c r="EC268" s="17"/>
      <c r="ED268" s="16"/>
      <c r="EE268" s="17"/>
      <c r="EF268" s="16"/>
      <c r="EG268" s="17"/>
      <c r="EH268" s="16"/>
      <c r="EI268" s="17"/>
      <c r="EJ268" s="16"/>
      <c r="EK268" s="17"/>
      <c r="EL268" s="16"/>
      <c r="EM268" s="17"/>
      <c r="EN268" s="16"/>
      <c r="EO268" s="17"/>
      <c r="EP268" s="16"/>
      <c r="EQ268" s="17"/>
      <c r="ER268" s="16"/>
      <c r="ES268" s="17"/>
      <c r="ET268" s="16"/>
      <c r="EU268" s="15"/>
      <c r="EV268" s="16"/>
      <c r="EW268" s="15"/>
      <c r="EX268" s="16"/>
      <c r="EY268" s="15"/>
      <c r="EZ268" s="16"/>
      <c r="FA268" s="15"/>
      <c r="FB268" s="16"/>
      <c r="FC268" s="15"/>
      <c r="FD268" s="16"/>
      <c r="FE268" s="15"/>
      <c r="FF268" s="16"/>
      <c r="FG268" s="19"/>
      <c r="FH268" s="20"/>
      <c r="FI268" s="20">
        <f t="shared" si="36"/>
        <v>57080</v>
      </c>
      <c r="FJ268" s="20">
        <f t="shared" si="37"/>
        <v>43220</v>
      </c>
      <c r="FK268" s="21">
        <f t="shared" si="38"/>
        <v>13860</v>
      </c>
      <c r="FL268" s="1" t="str">
        <f t="shared" si="41"/>
        <v/>
      </c>
    </row>
    <row r="269" spans="1:168" ht="27.75" customHeight="1">
      <c r="A269" s="239">
        <v>2200261</v>
      </c>
      <c r="B269" s="35" t="s">
        <v>359</v>
      </c>
      <c r="C269" s="239" t="s">
        <v>360</v>
      </c>
      <c r="D269" s="9" t="s">
        <v>1414</v>
      </c>
      <c r="E269" s="9" t="s">
        <v>1412</v>
      </c>
      <c r="F269" s="10" t="s">
        <v>361</v>
      </c>
      <c r="G269" s="65"/>
      <c r="H269" s="158"/>
      <c r="I269" s="318"/>
      <c r="J269" s="158"/>
      <c r="K269" s="12">
        <v>6600</v>
      </c>
      <c r="L269" s="158" t="s">
        <v>1564</v>
      </c>
      <c r="M269" s="246">
        <f t="shared" si="34"/>
        <v>57080</v>
      </c>
      <c r="N269" s="14">
        <f t="shared" si="39"/>
        <v>0</v>
      </c>
      <c r="O269" s="15">
        <v>1500</v>
      </c>
      <c r="P269" s="15">
        <v>1000</v>
      </c>
      <c r="Q269" s="15">
        <v>5000</v>
      </c>
      <c r="R269" s="15">
        <v>8000</v>
      </c>
      <c r="S269" s="182"/>
      <c r="T269" s="16">
        <v>1500</v>
      </c>
      <c r="U269" s="16">
        <v>1000</v>
      </c>
      <c r="V269" s="16">
        <v>5000</v>
      </c>
      <c r="W269" s="16">
        <v>0</v>
      </c>
      <c r="X269" s="182"/>
      <c r="Y269" s="16">
        <f>IF(($CB269-SUM($T269:X269))&gt;=$K269*0.7,$K269*0.7,($CB269-SUM($T269:X269)))</f>
        <v>4620</v>
      </c>
      <c r="Z269" s="16">
        <f>IF(($CB269-SUM($T269:Y269))&gt;=$K269*0.7,$K269*0.7,($CB269-SUM($T269:Y269)))</f>
        <v>4620</v>
      </c>
      <c r="AA269" s="16">
        <f>IF(($CB269-SUM($T269:Z269))&gt;=$K269*0.7,$K269*0.7,($CB269-SUM($T269:Z269)))</f>
        <v>4620</v>
      </c>
      <c r="AB269" s="16">
        <f>IF(($CB269-SUM($T269:AA269))&gt;=$K269*0.7,$K269*0.7,($CB269-SUM($T269:AA269)))</f>
        <v>4620</v>
      </c>
      <c r="AC269" s="16">
        <f>IF(($CB269-SUM($T269:AB269))&gt;=$K269*0.7,$K269*0.7,($CB269-SUM($T269:AB269)))</f>
        <v>4620</v>
      </c>
      <c r="AD269" s="16">
        <f>IF(($CB269-SUM($T269:AC269))&gt;=$K269*0.7,$K269*0.7,($CB269-SUM($T269:AC269)))</f>
        <v>4620</v>
      </c>
      <c r="AE269" s="16">
        <f>IF(($CB269-SUM($T269:AD269))&gt;=$K269*0.7,$K269*0.7,($CB269-SUM($T269:AD269)))</f>
        <v>4620</v>
      </c>
      <c r="AF269" s="16">
        <f>IF(($CB269-SUM($T269:AE269))&gt;=$K269*0.7,$K269*0.7,($CB269-SUM($T269:AE269)))</f>
        <v>4620</v>
      </c>
      <c r="AG269" s="16">
        <f>IF(($CB269-SUM($T269:AF269))&gt;=$K269*0.7,$K269*0.7,($CB269-SUM($T269:AF269)))</f>
        <v>4620</v>
      </c>
      <c r="AH269" s="16">
        <f>IF(($CB269-SUM($T269:AG269))&gt;=$K269*0.7,$K269*0.7,($CB269-SUM($T269:AG269)))</f>
        <v>4620</v>
      </c>
      <c r="AI269" s="16">
        <f>IF(($CB269-SUM($T269:AH269))&gt;=$K269*0.7,$K269*0.7,($CB269-SUM($T269:AH269)))</f>
        <v>3380</v>
      </c>
      <c r="AJ269" s="16">
        <f>IF(($CB269-SUM($T269:AI269))&gt;=$K269*0.7,$K269*0.7,($CB269-SUM($T269:AI269)))</f>
        <v>0</v>
      </c>
      <c r="AK269" s="16">
        <f>IF(($CB269-SUM($T269:AJ269))&gt;=$K269*0.7,$K269*0.7,($CB269-SUM($T269:AJ269)))</f>
        <v>0</v>
      </c>
      <c r="AL269" s="16">
        <f>IF(($CB269-SUM($T269:AK269))&gt;=$K269*0.7,$K269*0.7,($CB269-SUM($T269:AK269)))</f>
        <v>0</v>
      </c>
      <c r="AM269" s="16">
        <f>IF(($CB269-SUM($T269:AL269))&gt;=$K269*0.7,$K269*0.7,($CB269-SUM($T269:AL269)))</f>
        <v>0</v>
      </c>
      <c r="AN269" s="16">
        <f>IF(($CB269-SUM($T269:AM269))&gt;=$K269*0.7,$K269*0.7,($CB269-SUM($T269:AM269)))</f>
        <v>0</v>
      </c>
      <c r="AO269" s="16">
        <f>IF(($CB269-SUM($T269:AN269))&gt;=$K269*0.7,$K269*0.7,($CB269-SUM($T269:AN269)))</f>
        <v>0</v>
      </c>
      <c r="AP269" s="16">
        <f>IF(($CB269-SUM($T269:AO269))&gt;=$K269*0.7,$K269*0.7,($CB269-SUM($T269:AO269)))</f>
        <v>0</v>
      </c>
      <c r="AQ269" s="16">
        <f>IF(($CB269-SUM($T269:AP269))&gt;=$K269*0.7,$K269*0.7,($CB269-SUM($T269:AP269)))</f>
        <v>0</v>
      </c>
      <c r="AR269" s="16">
        <f>IF(($CB269-SUM($T269:AQ269))&gt;=$K269*0.7,$K269*0.7,($CB269-SUM($T269:AQ269)))</f>
        <v>0</v>
      </c>
      <c r="AS269" s="16">
        <f>IF(($CB269-SUM($T269:AR269))&gt;=$K269*0.7,$K269*0.7,($CB269-SUM($T269:AR269)))</f>
        <v>0</v>
      </c>
      <c r="AT269" s="16">
        <f>IF(($CB269-SUM($T269:AS269))&gt;=$K269*0.7,$K269*0.7,($CB269-SUM($T269:AS269)))</f>
        <v>0</v>
      </c>
      <c r="AU269" s="16">
        <f>IF(($CB269-SUM($T269:AT269))&gt;=$K269*0.7,$K269*0.7,($CB269-SUM($T269:AT269)))</f>
        <v>0</v>
      </c>
      <c r="AV269" s="16">
        <f>IF(($CB269-SUM($T269:AU269))&gt;=$K269*0.7,$K269*0.7,($CB269-SUM($T269:AU269)))</f>
        <v>0</v>
      </c>
      <c r="AW269" s="182">
        <f t="shared" si="35"/>
        <v>57080</v>
      </c>
      <c r="AX269" s="182">
        <f>IF(LinkRpt!B$4=LinkRpt!B$2,VLOOKUP(LinkRpt!$A265,Rpt,LinkRpt!B$2+1),"")</f>
        <v>57080</v>
      </c>
      <c r="AY269" s="182">
        <f>IF(LinkRpt!C$4=LinkRpt!C$2,VLOOKUP(LinkRpt!$A265,Rpt,LinkRpt!C$2+1),"")</f>
        <v>0</v>
      </c>
      <c r="AZ269" s="182">
        <f>IF(LinkRpt!D$4=LinkRpt!D$2,VLOOKUP(LinkRpt!$A265,Rpt,LinkRpt!D$2+1),"")</f>
        <v>0</v>
      </c>
      <c r="BA269" s="182" t="str">
        <f>IF(LinkRpt!E$4=LinkRpt!E$2,VLOOKUP(LinkRpt!$A265,Rpt,LinkRpt!E$2+1),"")</f>
        <v/>
      </c>
      <c r="BB269" s="182">
        <f>IF(LinkRpt!F$4=LinkRpt!F$2,VLOOKUP(LinkRpt!$A265,Rpt,LinkRpt!F$2+1),"")</f>
        <v>0</v>
      </c>
      <c r="BC269" s="182">
        <f>IF(LinkRpt!G$4=LinkRpt!G$2,VLOOKUP(LinkRpt!$A265,Rpt,LinkRpt!G$2+1),"")</f>
        <v>0</v>
      </c>
      <c r="BD269" s="182">
        <f>IF(LinkRpt!H$4=LinkRpt!H$2,VLOOKUP(LinkRpt!$A265,Rpt,LinkRpt!H$2+1),"")</f>
        <v>0</v>
      </c>
      <c r="BE269" s="182" t="str">
        <f>IF(LinkRpt!I$4=LinkRpt!I$2,VLOOKUP(LinkRpt!$A265,Rpt,LinkRpt!I$2+1),"")</f>
        <v/>
      </c>
      <c r="BF269" s="182" t="str">
        <f>IF(LinkRpt!J$4=LinkRpt!J$2,VLOOKUP(LinkRpt!$A265,Rpt,LinkRpt!J$2+1),"")</f>
        <v/>
      </c>
      <c r="BG269" s="182" t="str">
        <f>IF(LinkRpt!K$4=LinkRpt!K$2,VLOOKUP(LinkRpt!$A265,Rpt,LinkRpt!K$2+1),"")</f>
        <v/>
      </c>
      <c r="BH269" s="182" t="str">
        <f>IF(LinkRpt!L$4=LinkRpt!L$2,VLOOKUP(LinkRpt!$A265,Rpt,LinkRpt!L$2+1),"")</f>
        <v/>
      </c>
      <c r="BI269" s="182" t="str">
        <f>IF(LinkRpt!M$4=LinkRpt!M$2,VLOOKUP(LinkRpt!$A265,Rpt,LinkRpt!M$2+1),"")</f>
        <v/>
      </c>
      <c r="BJ269" s="182" t="str">
        <f>IF(LinkRpt!N$4=LinkRpt!N$2,VLOOKUP(LinkRpt!$A265,Rpt,LinkRpt!N$2+1),"")</f>
        <v/>
      </c>
      <c r="BK269" s="182" t="str">
        <f>IF(LinkRpt!O$4=LinkRpt!O$2,VLOOKUP(LinkRpt!$A265,Rpt,LinkRpt!O$2+1),"")</f>
        <v/>
      </c>
      <c r="BL269" s="182" t="str">
        <f>IF(LinkRpt!P$4=LinkRpt!P$2,VLOOKUP(LinkRpt!$A265,Rpt,LinkRpt!P$2+1),"")</f>
        <v/>
      </c>
      <c r="BM269" s="182" t="str">
        <f>IF(LinkRpt!Q$4=LinkRpt!Q$2,VLOOKUP(LinkRpt!$A265,Rpt,LinkRpt!Q$2+1),"")</f>
        <v/>
      </c>
      <c r="BN269" s="182" t="str">
        <f>IF(LinkRpt!R$4=LinkRpt!R$2,VLOOKUP(LinkRpt!$A265,Rpt,LinkRpt!R$2+1),"")</f>
        <v/>
      </c>
      <c r="BO269" s="182" t="str">
        <f>IF(LinkRpt!S$4=LinkRpt!S$2,VLOOKUP(LinkRpt!$A265,Rpt,LinkRpt!S$2+1),"")</f>
        <v/>
      </c>
      <c r="BP269" s="182" t="str">
        <f>IF(LinkRpt!T$4=LinkRpt!T$2,VLOOKUP(LinkRpt!$A265,Rpt,LinkRpt!T$2+1),"")</f>
        <v/>
      </c>
      <c r="BQ269" s="182" t="str">
        <f>IF(LinkRpt!U$4=LinkRpt!U$2,VLOOKUP(LinkRpt!$A265,Rpt,LinkRpt!U$2+1),"")</f>
        <v/>
      </c>
      <c r="BR269" s="182" t="str">
        <f>IF(LinkRpt!V$4=LinkRpt!V$2,VLOOKUP(LinkRpt!$A265,Rpt,LinkRpt!V$2+1),"")</f>
        <v/>
      </c>
      <c r="BS269" s="182" t="str">
        <f>IF(LinkRpt!W$4=LinkRpt!W$2,VLOOKUP(LinkRpt!$A265,Rpt,LinkRpt!W$2+1),"")</f>
        <v/>
      </c>
      <c r="BT269" s="182" t="str">
        <f>IF(LinkRpt!X$4=LinkRpt!X$2,VLOOKUP(LinkRpt!$A265,Rpt,LinkRpt!X$2+1),"")</f>
        <v/>
      </c>
      <c r="BU269" s="182" t="str">
        <f>IF(LinkRpt!Y$4=LinkRpt!Y$2,VLOOKUP(LinkRpt!$A265,Rpt,LinkRpt!Y$2+1),"")</f>
        <v/>
      </c>
      <c r="BV269" s="182" t="str">
        <f>IF(LinkRpt!Z$4=LinkRpt!Z$2,VLOOKUP(LinkRpt!$A265,Rpt,LinkRpt!Z$2+1),"")</f>
        <v/>
      </c>
      <c r="BW269" s="182" t="str">
        <f>IF(LinkRpt!AA$4=LinkRpt!AA$2,VLOOKUP(LinkRpt!$A265,Rpt,LinkRpt!AA$2+1),"")</f>
        <v/>
      </c>
      <c r="BX269" s="182" t="str">
        <f>IF(LinkRpt!AB$4=LinkRpt!AB$2,VLOOKUP(LinkRpt!$A265,Rpt,LinkRpt!AB$2+1),"")</f>
        <v/>
      </c>
      <c r="BY269" s="182" t="str">
        <f>IF(LinkRpt!AC$4=LinkRpt!AC$2,VLOOKUP(LinkRpt!$A265,Rpt,LinkRpt!AC$2+1),"")</f>
        <v/>
      </c>
      <c r="BZ269" s="182" t="str">
        <f>IF(LinkRpt!AD$4=LinkRpt!AD$2,VLOOKUP(LinkRpt!$A265,Rpt,LinkRpt!AD$2+1),"")</f>
        <v/>
      </c>
      <c r="CA269" s="182" t="str">
        <f>IF(LinkRpt!AE$4=LinkRpt!AE$2,VLOOKUP(LinkRpt!$A265,Rpt,LinkRpt!AE$2+1),"")</f>
        <v/>
      </c>
      <c r="CB269" s="182">
        <f t="shared" si="40"/>
        <v>57080</v>
      </c>
      <c r="CC269" s="15">
        <v>1500</v>
      </c>
      <c r="CD269" s="16">
        <v>1500</v>
      </c>
      <c r="CE269" s="15">
        <v>1000</v>
      </c>
      <c r="CF269" s="16">
        <v>1000</v>
      </c>
      <c r="CG269" s="15">
        <v>5000</v>
      </c>
      <c r="CH269" s="16">
        <v>5000</v>
      </c>
      <c r="CI269" s="15">
        <v>8000</v>
      </c>
      <c r="CJ269" s="16">
        <v>0</v>
      </c>
      <c r="CK269" s="17"/>
      <c r="CL269" s="16"/>
      <c r="CM269" s="15"/>
      <c r="CN269" s="16"/>
      <c r="CO269" s="18">
        <v>4620</v>
      </c>
      <c r="CP269" s="16">
        <v>4620</v>
      </c>
      <c r="CQ269" s="18">
        <v>4620</v>
      </c>
      <c r="CR269" s="16">
        <v>4620</v>
      </c>
      <c r="CS269" s="18">
        <v>4620</v>
      </c>
      <c r="CT269" s="16">
        <v>4620</v>
      </c>
      <c r="CU269" s="18">
        <v>4620</v>
      </c>
      <c r="CV269" s="16">
        <f>4620+8000</f>
        <v>12620</v>
      </c>
      <c r="CW269" s="18">
        <v>4620</v>
      </c>
      <c r="CX269" s="16">
        <v>4620</v>
      </c>
      <c r="CY269" s="18">
        <v>4620</v>
      </c>
      <c r="CZ269" s="16"/>
      <c r="DA269" s="18">
        <v>4620</v>
      </c>
      <c r="DB269" s="16">
        <v>9240</v>
      </c>
      <c r="DC269" s="18">
        <v>4620</v>
      </c>
      <c r="DD269" s="16"/>
      <c r="DE269" s="18">
        <v>4620</v>
      </c>
      <c r="DF269" s="16">
        <v>9240</v>
      </c>
      <c r="DG269" s="17"/>
      <c r="DH269" s="16"/>
      <c r="DI269" s="17"/>
      <c r="DJ269" s="16"/>
      <c r="DK269" s="220"/>
      <c r="DL269" s="16"/>
      <c r="DM269" s="17"/>
      <c r="DN269" s="16"/>
      <c r="DO269" s="17"/>
      <c r="DP269" s="16"/>
      <c r="DQ269" s="17"/>
      <c r="DR269" s="16"/>
      <c r="DS269" s="17"/>
      <c r="DT269" s="16"/>
      <c r="DU269" s="17"/>
      <c r="DV269" s="16"/>
      <c r="DW269" s="17"/>
      <c r="DX269" s="16"/>
      <c r="DY269" s="17"/>
      <c r="DZ269" s="16"/>
      <c r="EA269" s="17"/>
      <c r="EB269" s="16"/>
      <c r="EC269" s="17"/>
      <c r="ED269" s="16"/>
      <c r="EE269" s="17"/>
      <c r="EF269" s="16"/>
      <c r="EG269" s="17"/>
      <c r="EH269" s="16"/>
      <c r="EI269" s="17"/>
      <c r="EJ269" s="16"/>
      <c r="EK269" s="17"/>
      <c r="EL269" s="16"/>
      <c r="EM269" s="17"/>
      <c r="EN269" s="16"/>
      <c r="EO269" s="17"/>
      <c r="EP269" s="16"/>
      <c r="EQ269" s="17"/>
      <c r="ER269" s="16"/>
      <c r="ES269" s="17"/>
      <c r="ET269" s="16"/>
      <c r="EU269" s="15"/>
      <c r="EV269" s="16"/>
      <c r="EW269" s="15"/>
      <c r="EX269" s="16"/>
      <c r="EY269" s="15"/>
      <c r="EZ269" s="16"/>
      <c r="FA269" s="15"/>
      <c r="FB269" s="16"/>
      <c r="FC269" s="15"/>
      <c r="FD269" s="16"/>
      <c r="FE269" s="15"/>
      <c r="FF269" s="16"/>
      <c r="FG269" s="19"/>
      <c r="FH269" s="20"/>
      <c r="FI269" s="20">
        <f t="shared" si="36"/>
        <v>57080</v>
      </c>
      <c r="FJ269" s="20">
        <f t="shared" si="37"/>
        <v>57080</v>
      </c>
      <c r="FK269" s="21">
        <f t="shared" si="38"/>
        <v>0</v>
      </c>
      <c r="FL269" s="1" t="str">
        <f t="shared" si="41"/>
        <v/>
      </c>
    </row>
    <row r="270" spans="1:168" ht="27.75" customHeight="1">
      <c r="A270" s="239">
        <v>2200262</v>
      </c>
      <c r="B270" s="35" t="s">
        <v>362</v>
      </c>
      <c r="C270" s="239" t="s">
        <v>363</v>
      </c>
      <c r="D270" s="9" t="s">
        <v>1414</v>
      </c>
      <c r="E270" s="9" t="s">
        <v>1412</v>
      </c>
      <c r="F270" s="10" t="s">
        <v>364</v>
      </c>
      <c r="G270" s="65"/>
      <c r="H270" s="24"/>
      <c r="I270" s="318"/>
      <c r="J270" s="24"/>
      <c r="K270" s="12">
        <v>6600</v>
      </c>
      <c r="L270" s="24" t="s">
        <v>1564</v>
      </c>
      <c r="M270" s="246">
        <f t="shared" si="34"/>
        <v>57080</v>
      </c>
      <c r="N270" s="14">
        <f t="shared" si="39"/>
        <v>4620</v>
      </c>
      <c r="O270" s="15">
        <v>1500</v>
      </c>
      <c r="P270" s="15">
        <v>1000</v>
      </c>
      <c r="Q270" s="15">
        <v>5000</v>
      </c>
      <c r="R270" s="15">
        <v>8000</v>
      </c>
      <c r="S270" s="182"/>
      <c r="T270" s="16">
        <v>1500</v>
      </c>
      <c r="U270" s="16">
        <v>1000</v>
      </c>
      <c r="V270" s="16">
        <v>5000</v>
      </c>
      <c r="W270" s="16"/>
      <c r="X270" s="182"/>
      <c r="Y270" s="16">
        <f>IF(($CB270-SUM($T270:X270))&gt;=$K270*0.7,$K270*0.7,($CB270-SUM($T270:X270)))</f>
        <v>4620</v>
      </c>
      <c r="Z270" s="16">
        <f>IF(($CB270-SUM($T270:Y270))&gt;=$K270*0.7,$K270*0.7,($CB270-SUM($T270:Y270)))</f>
        <v>4620</v>
      </c>
      <c r="AA270" s="16">
        <f>IF(($CB270-SUM($T270:Z270))&gt;=$K270*0.7,$K270*0.7,($CB270-SUM($T270:Z270)))</f>
        <v>4620</v>
      </c>
      <c r="AB270" s="16">
        <f>IF(($CB270-SUM($T270:AA270))&gt;=$K270*0.7,$K270*0.7,($CB270-SUM($T270:AA270)))</f>
        <v>4620</v>
      </c>
      <c r="AC270" s="16">
        <f>IF(($CB270-SUM($T270:AB270))&gt;=$K270*0.7,$K270*0.7,($CB270-SUM($T270:AB270)))</f>
        <v>4620</v>
      </c>
      <c r="AD270" s="16">
        <f>IF(($CB270-SUM($T270:AC270))&gt;=$K270*0.7,$K270*0.7,($CB270-SUM($T270:AC270)))</f>
        <v>4620</v>
      </c>
      <c r="AE270" s="16">
        <f>IF(($CB270-SUM($T270:AD270))&gt;=$K270*0.7,$K270*0.7,($CB270-SUM($T270:AD270)))</f>
        <v>4620</v>
      </c>
      <c r="AF270" s="16">
        <f>IF(($CB270-SUM($T270:AE270))&gt;=$K270*0.7,$K270*0.7,($CB270-SUM($T270:AE270)))</f>
        <v>4620</v>
      </c>
      <c r="AG270" s="16">
        <f>IF(($CB270-SUM($T270:AF270))&gt;=$K270*0.7,$K270*0.7,($CB270-SUM($T270:AF270)))</f>
        <v>4620</v>
      </c>
      <c r="AH270" s="16">
        <f>IF(($CB270-SUM($T270:AG270))&gt;=$K270*0.7,$K270*0.7,($CB270-SUM($T270:AG270)))</f>
        <v>3380</v>
      </c>
      <c r="AI270" s="16">
        <f>IF(($CB270-SUM($T270:AH270))&gt;=$K270*0.7,$K270*0.7,($CB270-SUM($T270:AH270)))</f>
        <v>0</v>
      </c>
      <c r="AJ270" s="16">
        <f>IF(($CB270-SUM($T270:AI270))&gt;=$K270*0.7,$K270*0.7,($CB270-SUM($T270:AI270)))</f>
        <v>0</v>
      </c>
      <c r="AK270" s="16">
        <f>IF(($CB270-SUM($T270:AJ270))&gt;=$K270*0.7,$K270*0.7,($CB270-SUM($T270:AJ270)))</f>
        <v>0</v>
      </c>
      <c r="AL270" s="16">
        <f>IF(($CB270-SUM($T270:AK270))&gt;=$K270*0.7,$K270*0.7,($CB270-SUM($T270:AK270)))</f>
        <v>0</v>
      </c>
      <c r="AM270" s="16">
        <f>IF(($CB270-SUM($T270:AL270))&gt;=$K270*0.7,$K270*0.7,($CB270-SUM($T270:AL270)))</f>
        <v>0</v>
      </c>
      <c r="AN270" s="16">
        <f>IF(($CB270-SUM($T270:AM270))&gt;=$K270*0.7,$K270*0.7,($CB270-SUM($T270:AM270)))</f>
        <v>0</v>
      </c>
      <c r="AO270" s="16">
        <f>IF(($CB270-SUM($T270:AN270))&gt;=$K270*0.7,$K270*0.7,($CB270-SUM($T270:AN270)))</f>
        <v>0</v>
      </c>
      <c r="AP270" s="16">
        <f>IF(($CB270-SUM($T270:AO270))&gt;=$K270*0.7,$K270*0.7,($CB270-SUM($T270:AO270)))</f>
        <v>0</v>
      </c>
      <c r="AQ270" s="16">
        <f>IF(($CB270-SUM($T270:AP270))&gt;=$K270*0.7,$K270*0.7,($CB270-SUM($T270:AP270)))</f>
        <v>0</v>
      </c>
      <c r="AR270" s="16">
        <f>IF(($CB270-SUM($T270:AQ270))&gt;=$K270*0.7,$K270*0.7,($CB270-SUM($T270:AQ270)))</f>
        <v>0</v>
      </c>
      <c r="AS270" s="16">
        <f>IF(($CB270-SUM($T270:AR270))&gt;=$K270*0.7,$K270*0.7,($CB270-SUM($T270:AR270)))</f>
        <v>0</v>
      </c>
      <c r="AT270" s="16">
        <f>IF(($CB270-SUM($T270:AS270))&gt;=$K270*0.7,$K270*0.7,($CB270-SUM($T270:AS270)))</f>
        <v>0</v>
      </c>
      <c r="AU270" s="16">
        <f>IF(($CB270-SUM($T270:AT270))&gt;=$K270*0.7,$K270*0.7,($CB270-SUM($T270:AT270)))</f>
        <v>0</v>
      </c>
      <c r="AV270" s="16">
        <f>IF(($CB270-SUM($T270:AU270))&gt;=$K270*0.7,$K270*0.7,($CB270-SUM($T270:AU270)))</f>
        <v>0</v>
      </c>
      <c r="AW270" s="182">
        <f t="shared" si="35"/>
        <v>52460</v>
      </c>
      <c r="AX270" s="182">
        <f>IF(LinkRpt!B$4=LinkRpt!B$2,VLOOKUP(LinkRpt!$A266,Rpt,LinkRpt!B$2+1),"")</f>
        <v>52460</v>
      </c>
      <c r="AY270" s="182">
        <f>IF(LinkRpt!C$4=LinkRpt!C$2,VLOOKUP(LinkRpt!$A266,Rpt,LinkRpt!C$2+1),"")</f>
        <v>0</v>
      </c>
      <c r="AZ270" s="182">
        <f>IF(LinkRpt!D$4=LinkRpt!D$2,VLOOKUP(LinkRpt!$A266,Rpt,LinkRpt!D$2+1),"")</f>
        <v>0</v>
      </c>
      <c r="BA270" s="182" t="str">
        <f>IF(LinkRpt!E$4=LinkRpt!E$2,VLOOKUP(LinkRpt!$A266,Rpt,LinkRpt!E$2+1),"")</f>
        <v/>
      </c>
      <c r="BB270" s="182">
        <f>IF(LinkRpt!F$4=LinkRpt!F$2,VLOOKUP(LinkRpt!$A266,Rpt,LinkRpt!F$2+1),"")</f>
        <v>0</v>
      </c>
      <c r="BC270" s="182">
        <f>IF(LinkRpt!G$4=LinkRpt!G$2,VLOOKUP(LinkRpt!$A266,Rpt,LinkRpt!G$2+1),"")</f>
        <v>0</v>
      </c>
      <c r="BD270" s="182">
        <f>IF(LinkRpt!H$4=LinkRpt!H$2,VLOOKUP(LinkRpt!$A266,Rpt,LinkRpt!H$2+1),"")</f>
        <v>0</v>
      </c>
      <c r="BE270" s="182" t="str">
        <f>IF(LinkRpt!I$4=LinkRpt!I$2,VLOOKUP(LinkRpt!$A266,Rpt,LinkRpt!I$2+1),"")</f>
        <v/>
      </c>
      <c r="BF270" s="182" t="str">
        <f>IF(LinkRpt!J$4=LinkRpt!J$2,VLOOKUP(LinkRpt!$A266,Rpt,LinkRpt!J$2+1),"")</f>
        <v/>
      </c>
      <c r="BG270" s="182" t="str">
        <f>IF(LinkRpt!K$4=LinkRpt!K$2,VLOOKUP(LinkRpt!$A266,Rpt,LinkRpt!K$2+1),"")</f>
        <v/>
      </c>
      <c r="BH270" s="182" t="str">
        <f>IF(LinkRpt!L$4=LinkRpt!L$2,VLOOKUP(LinkRpt!$A266,Rpt,LinkRpt!L$2+1),"")</f>
        <v/>
      </c>
      <c r="BI270" s="182" t="str">
        <f>IF(LinkRpt!M$4=LinkRpt!M$2,VLOOKUP(LinkRpt!$A266,Rpt,LinkRpt!M$2+1),"")</f>
        <v/>
      </c>
      <c r="BJ270" s="182" t="str">
        <f>IF(LinkRpt!N$4=LinkRpt!N$2,VLOOKUP(LinkRpt!$A266,Rpt,LinkRpt!N$2+1),"")</f>
        <v/>
      </c>
      <c r="BK270" s="182" t="str">
        <f>IF(LinkRpt!O$4=LinkRpt!O$2,VLOOKUP(LinkRpt!$A266,Rpt,LinkRpt!O$2+1),"")</f>
        <v/>
      </c>
      <c r="BL270" s="182" t="str">
        <f>IF(LinkRpt!P$4=LinkRpt!P$2,VLOOKUP(LinkRpt!$A266,Rpt,LinkRpt!P$2+1),"")</f>
        <v/>
      </c>
      <c r="BM270" s="182" t="str">
        <f>IF(LinkRpt!Q$4=LinkRpt!Q$2,VLOOKUP(LinkRpt!$A266,Rpt,LinkRpt!Q$2+1),"")</f>
        <v/>
      </c>
      <c r="BN270" s="182" t="str">
        <f>IF(LinkRpt!R$4=LinkRpt!R$2,VLOOKUP(LinkRpt!$A266,Rpt,LinkRpt!R$2+1),"")</f>
        <v/>
      </c>
      <c r="BO270" s="182" t="str">
        <f>IF(LinkRpt!S$4=LinkRpt!S$2,VLOOKUP(LinkRpt!$A266,Rpt,LinkRpt!S$2+1),"")</f>
        <v/>
      </c>
      <c r="BP270" s="182" t="str">
        <f>IF(LinkRpt!T$4=LinkRpt!T$2,VLOOKUP(LinkRpt!$A266,Rpt,LinkRpt!T$2+1),"")</f>
        <v/>
      </c>
      <c r="BQ270" s="182" t="str">
        <f>IF(LinkRpt!U$4=LinkRpt!U$2,VLOOKUP(LinkRpt!$A266,Rpt,LinkRpt!U$2+1),"")</f>
        <v/>
      </c>
      <c r="BR270" s="182" t="str">
        <f>IF(LinkRpt!V$4=LinkRpt!V$2,VLOOKUP(LinkRpt!$A266,Rpt,LinkRpt!V$2+1),"")</f>
        <v/>
      </c>
      <c r="BS270" s="182" t="str">
        <f>IF(LinkRpt!W$4=LinkRpt!W$2,VLOOKUP(LinkRpt!$A266,Rpt,LinkRpt!W$2+1),"")</f>
        <v/>
      </c>
      <c r="BT270" s="182" t="str">
        <f>IF(LinkRpt!X$4=LinkRpt!X$2,VLOOKUP(LinkRpt!$A266,Rpt,LinkRpt!X$2+1),"")</f>
        <v/>
      </c>
      <c r="BU270" s="182" t="str">
        <f>IF(LinkRpt!Y$4=LinkRpt!Y$2,VLOOKUP(LinkRpt!$A266,Rpt,LinkRpt!Y$2+1),"")</f>
        <v/>
      </c>
      <c r="BV270" s="182" t="str">
        <f>IF(LinkRpt!Z$4=LinkRpt!Z$2,VLOOKUP(LinkRpt!$A266,Rpt,LinkRpt!Z$2+1),"")</f>
        <v/>
      </c>
      <c r="BW270" s="182" t="str">
        <f>IF(LinkRpt!AA$4=LinkRpt!AA$2,VLOOKUP(LinkRpt!$A266,Rpt,LinkRpt!AA$2+1),"")</f>
        <v/>
      </c>
      <c r="BX270" s="182" t="str">
        <f>IF(LinkRpt!AB$4=LinkRpt!AB$2,VLOOKUP(LinkRpt!$A266,Rpt,LinkRpt!AB$2+1),"")</f>
        <v/>
      </c>
      <c r="BY270" s="182" t="str">
        <f>IF(LinkRpt!AC$4=LinkRpt!AC$2,VLOOKUP(LinkRpt!$A266,Rpt,LinkRpt!AC$2+1),"")</f>
        <v/>
      </c>
      <c r="BZ270" s="182" t="str">
        <f>IF(LinkRpt!AD$4=LinkRpt!AD$2,VLOOKUP(LinkRpt!$A266,Rpt,LinkRpt!AD$2+1),"")</f>
        <v/>
      </c>
      <c r="CA270" s="182" t="str">
        <f>IF(LinkRpt!AE$4=LinkRpt!AE$2,VLOOKUP(LinkRpt!$A266,Rpt,LinkRpt!AE$2+1),"")</f>
        <v/>
      </c>
      <c r="CB270" s="182">
        <f t="shared" si="40"/>
        <v>52460</v>
      </c>
      <c r="CC270" s="15">
        <v>1500</v>
      </c>
      <c r="CD270" s="16">
        <v>1500</v>
      </c>
      <c r="CE270" s="15">
        <v>1000</v>
      </c>
      <c r="CF270" s="16">
        <v>1000</v>
      </c>
      <c r="CG270" s="15">
        <v>5000</v>
      </c>
      <c r="CH270" s="16">
        <v>5000</v>
      </c>
      <c r="CI270" s="15">
        <v>8000</v>
      </c>
      <c r="CJ270" s="16"/>
      <c r="CK270" s="17"/>
      <c r="CL270" s="16"/>
      <c r="CM270" s="15"/>
      <c r="CN270" s="16">
        <v>0</v>
      </c>
      <c r="CO270" s="18">
        <v>4620</v>
      </c>
      <c r="CP270" s="16">
        <v>12620</v>
      </c>
      <c r="CQ270" s="18">
        <v>4620</v>
      </c>
      <c r="CR270" s="16">
        <v>4620</v>
      </c>
      <c r="CS270" s="18">
        <v>4620</v>
      </c>
      <c r="CT270" s="16"/>
      <c r="CU270" s="18">
        <v>4620</v>
      </c>
      <c r="CV270" s="16">
        <f>4620+4620</f>
        <v>9240</v>
      </c>
      <c r="CW270" s="18">
        <v>4620</v>
      </c>
      <c r="CX270" s="16"/>
      <c r="CY270" s="18">
        <v>4620</v>
      </c>
      <c r="CZ270" s="16">
        <v>4620</v>
      </c>
      <c r="DA270" s="18">
        <v>4620</v>
      </c>
      <c r="DB270" s="16"/>
      <c r="DC270" s="18">
        <v>4620</v>
      </c>
      <c r="DD270" s="16">
        <f>4620+9240</f>
        <v>13860</v>
      </c>
      <c r="DE270" s="18">
        <v>4620</v>
      </c>
      <c r="DF270" s="16"/>
      <c r="DG270" s="17"/>
      <c r="DH270" s="16"/>
      <c r="DI270" s="17"/>
      <c r="DJ270" s="16"/>
      <c r="DK270" s="220"/>
      <c r="DL270" s="16"/>
      <c r="DM270" s="17"/>
      <c r="DN270" s="16"/>
      <c r="DO270" s="17"/>
      <c r="DP270" s="16"/>
      <c r="DQ270" s="17"/>
      <c r="DR270" s="16"/>
      <c r="DS270" s="17"/>
      <c r="DT270" s="16"/>
      <c r="DU270" s="17"/>
      <c r="DV270" s="16"/>
      <c r="DW270" s="17"/>
      <c r="DX270" s="16"/>
      <c r="DY270" s="17"/>
      <c r="DZ270" s="16"/>
      <c r="EA270" s="17"/>
      <c r="EB270" s="16"/>
      <c r="EC270" s="17"/>
      <c r="ED270" s="16"/>
      <c r="EE270" s="17"/>
      <c r="EF270" s="16"/>
      <c r="EG270" s="17"/>
      <c r="EH270" s="16"/>
      <c r="EI270" s="17"/>
      <c r="EJ270" s="16"/>
      <c r="EK270" s="17"/>
      <c r="EL270" s="16"/>
      <c r="EM270" s="17"/>
      <c r="EN270" s="16"/>
      <c r="EO270" s="17"/>
      <c r="EP270" s="16"/>
      <c r="EQ270" s="17"/>
      <c r="ER270" s="16"/>
      <c r="ES270" s="17"/>
      <c r="ET270" s="16"/>
      <c r="EU270" s="15"/>
      <c r="EV270" s="16"/>
      <c r="EW270" s="15"/>
      <c r="EX270" s="16"/>
      <c r="EY270" s="15"/>
      <c r="EZ270" s="16"/>
      <c r="FA270" s="15"/>
      <c r="FB270" s="16"/>
      <c r="FC270" s="15"/>
      <c r="FD270" s="16"/>
      <c r="FE270" s="15"/>
      <c r="FF270" s="16"/>
      <c r="FG270" s="19"/>
      <c r="FH270" s="20"/>
      <c r="FI270" s="20">
        <f t="shared" si="36"/>
        <v>57080</v>
      </c>
      <c r="FJ270" s="20">
        <f t="shared" si="37"/>
        <v>52460</v>
      </c>
      <c r="FK270" s="21">
        <f t="shared" si="38"/>
        <v>4620</v>
      </c>
      <c r="FL270" s="1" t="str">
        <f t="shared" si="41"/>
        <v/>
      </c>
    </row>
    <row r="271" spans="1:168" ht="27.75" customHeight="1">
      <c r="A271" s="239">
        <v>2200263</v>
      </c>
      <c r="B271" s="35" t="s">
        <v>1023</v>
      </c>
      <c r="C271" s="239" t="s">
        <v>1024</v>
      </c>
      <c r="D271" s="9" t="s">
        <v>1414</v>
      </c>
      <c r="E271" s="9" t="s">
        <v>1411</v>
      </c>
      <c r="F271" s="83" t="s">
        <v>1025</v>
      </c>
      <c r="G271" s="65"/>
      <c r="H271" s="84"/>
      <c r="I271" s="318"/>
      <c r="J271" s="84"/>
      <c r="K271" s="62">
        <v>6600</v>
      </c>
      <c r="L271" s="84" t="s">
        <v>1564</v>
      </c>
      <c r="M271" s="246">
        <f t="shared" si="34"/>
        <v>57080</v>
      </c>
      <c r="N271" s="14">
        <f t="shared" si="39"/>
        <v>11520</v>
      </c>
      <c r="O271" s="15">
        <v>1500</v>
      </c>
      <c r="P271" s="15">
        <v>1000</v>
      </c>
      <c r="Q271" s="15">
        <v>5000</v>
      </c>
      <c r="R271" s="15">
        <v>8000</v>
      </c>
      <c r="S271" s="182"/>
      <c r="T271" s="16">
        <v>1500</v>
      </c>
      <c r="U271" s="16">
        <v>1000</v>
      </c>
      <c r="V271" s="16">
        <v>5000</v>
      </c>
      <c r="W271" s="16"/>
      <c r="X271" s="182"/>
      <c r="Y271" s="16">
        <f>IF(($CB271-SUM($T271:X271))&gt;=$K271*0.7,$K271*0.7,($CB271-SUM($T271:X271)))</f>
        <v>4620</v>
      </c>
      <c r="Z271" s="16">
        <f>IF(($CB271-SUM($T271:Y271))&gt;=$K271*0.7,$K271*0.7,($CB271-SUM($T271:Y271)))</f>
        <v>4620</v>
      </c>
      <c r="AA271" s="16">
        <f>IF(($CB271-SUM($T271:Z271))&gt;=$K271*0.7,$K271*0.7,($CB271-SUM($T271:Z271)))</f>
        <v>4620</v>
      </c>
      <c r="AB271" s="16">
        <f>IF(($CB271-SUM($T271:AA271))&gt;=$K271*0.7,$K271*0.7,($CB271-SUM($T271:AA271)))</f>
        <v>4620</v>
      </c>
      <c r="AC271" s="16">
        <f>IF(($CB271-SUM($T271:AB271))&gt;=$K271*0.7,$K271*0.7,($CB271-SUM($T271:AB271)))</f>
        <v>4620</v>
      </c>
      <c r="AD271" s="16">
        <f>IF(($CB271-SUM($T271:AC271))&gt;=$K271*0.7,$K271*0.7,($CB271-SUM($T271:AC271)))</f>
        <v>4620</v>
      </c>
      <c r="AE271" s="16">
        <f>IF(($CB271-SUM($T271:AD271))&gt;=$K271*0.7,$K271*0.7,($CB271-SUM($T271:AD271)))</f>
        <v>4620</v>
      </c>
      <c r="AF271" s="16">
        <f>IF(($CB271-SUM($T271:AE271))&gt;=$K271*0.7,$K271*0.7,($CB271-SUM($T271:AE271)))</f>
        <v>4620</v>
      </c>
      <c r="AG271" s="16">
        <f>IF(($CB271-SUM($T271:AF271))&gt;=$K271*0.7,$K271*0.7,($CB271-SUM($T271:AF271)))</f>
        <v>1100</v>
      </c>
      <c r="AH271" s="16">
        <f>IF(($CB271-SUM($T271:AG271))&gt;=$K271*0.7,$K271*0.7,($CB271-SUM($T271:AG271)))</f>
        <v>0</v>
      </c>
      <c r="AI271" s="16">
        <f>IF(($CB271-SUM($T271:AH271))&gt;=$K271*0.7,$K271*0.7,($CB271-SUM($T271:AH271)))</f>
        <v>0</v>
      </c>
      <c r="AJ271" s="16">
        <f>IF(($CB271-SUM($T271:AI271))&gt;=$K271*0.7,$K271*0.7,($CB271-SUM($T271:AI271)))</f>
        <v>0</v>
      </c>
      <c r="AK271" s="16">
        <f>IF(($CB271-SUM($T271:AJ271))&gt;=$K271*0.7,$K271*0.7,($CB271-SUM($T271:AJ271)))</f>
        <v>0</v>
      </c>
      <c r="AL271" s="16">
        <f>IF(($CB271-SUM($T271:AK271))&gt;=$K271*0.7,$K271*0.7,($CB271-SUM($T271:AK271)))</f>
        <v>0</v>
      </c>
      <c r="AM271" s="16">
        <f>IF(($CB271-SUM($T271:AL271))&gt;=$K271*0.7,$K271*0.7,($CB271-SUM($T271:AL271)))</f>
        <v>0</v>
      </c>
      <c r="AN271" s="16">
        <f>IF(($CB271-SUM($T271:AM271))&gt;=$K271*0.7,$K271*0.7,($CB271-SUM($T271:AM271)))</f>
        <v>0</v>
      </c>
      <c r="AO271" s="16">
        <f>IF(($CB271-SUM($T271:AN271))&gt;=$K271*0.7,$K271*0.7,($CB271-SUM($T271:AN271)))</f>
        <v>0</v>
      </c>
      <c r="AP271" s="16">
        <f>IF(($CB271-SUM($T271:AO271))&gt;=$K271*0.7,$K271*0.7,($CB271-SUM($T271:AO271)))</f>
        <v>0</v>
      </c>
      <c r="AQ271" s="16">
        <f>IF(($CB271-SUM($T271:AP271))&gt;=$K271*0.7,$K271*0.7,($CB271-SUM($T271:AP271)))</f>
        <v>0</v>
      </c>
      <c r="AR271" s="16">
        <f>IF(($CB271-SUM($T271:AQ271))&gt;=$K271*0.7,$K271*0.7,($CB271-SUM($T271:AQ271)))</f>
        <v>0</v>
      </c>
      <c r="AS271" s="16">
        <f>IF(($CB271-SUM($T271:AR271))&gt;=$K271*0.7,$K271*0.7,($CB271-SUM($T271:AR271)))</f>
        <v>0</v>
      </c>
      <c r="AT271" s="16">
        <f>IF(($CB271-SUM($T271:AS271))&gt;=$K271*0.7,$K271*0.7,($CB271-SUM($T271:AS271)))</f>
        <v>0</v>
      </c>
      <c r="AU271" s="16">
        <f>IF(($CB271-SUM($T271:AT271))&gt;=$K271*0.7,$K271*0.7,($CB271-SUM($T271:AT271)))</f>
        <v>0</v>
      </c>
      <c r="AV271" s="16">
        <f>IF(($CB271-SUM($T271:AU271))&gt;=$K271*0.7,$K271*0.7,($CB271-SUM($T271:AU271)))</f>
        <v>0</v>
      </c>
      <c r="AW271" s="182">
        <f t="shared" si="35"/>
        <v>45560</v>
      </c>
      <c r="AX271" s="182">
        <f>IF(LinkRpt!B$4=LinkRpt!B$2,VLOOKUP(LinkRpt!$A267,Rpt,LinkRpt!B$2+1),"")</f>
        <v>45560</v>
      </c>
      <c r="AY271" s="182">
        <f>IF(LinkRpt!C$4=LinkRpt!C$2,VLOOKUP(LinkRpt!$A267,Rpt,LinkRpt!C$2+1),"")</f>
        <v>0</v>
      </c>
      <c r="AZ271" s="182">
        <f>IF(LinkRpt!D$4=LinkRpt!D$2,VLOOKUP(LinkRpt!$A267,Rpt,LinkRpt!D$2+1),"")</f>
        <v>0</v>
      </c>
      <c r="BA271" s="182" t="str">
        <f>IF(LinkRpt!E$4=LinkRpt!E$2,VLOOKUP(LinkRpt!$A267,Rpt,LinkRpt!E$2+1),"")</f>
        <v/>
      </c>
      <c r="BB271" s="182">
        <f>IF(LinkRpt!F$4=LinkRpt!F$2,VLOOKUP(LinkRpt!$A267,Rpt,LinkRpt!F$2+1),"")</f>
        <v>0</v>
      </c>
      <c r="BC271" s="182">
        <f>IF(LinkRpt!G$4=LinkRpt!G$2,VLOOKUP(LinkRpt!$A267,Rpt,LinkRpt!G$2+1),"")</f>
        <v>0</v>
      </c>
      <c r="BD271" s="182">
        <f>IF(LinkRpt!H$4=LinkRpt!H$2,VLOOKUP(LinkRpt!$A267,Rpt,LinkRpt!H$2+1),"")</f>
        <v>0</v>
      </c>
      <c r="BE271" s="182" t="str">
        <f>IF(LinkRpt!I$4=LinkRpt!I$2,VLOOKUP(LinkRpt!$A267,Rpt,LinkRpt!I$2+1),"")</f>
        <v/>
      </c>
      <c r="BF271" s="182" t="str">
        <f>IF(LinkRpt!J$4=LinkRpt!J$2,VLOOKUP(LinkRpt!$A267,Rpt,LinkRpt!J$2+1),"")</f>
        <v/>
      </c>
      <c r="BG271" s="182" t="str">
        <f>IF(LinkRpt!K$4=LinkRpt!K$2,VLOOKUP(LinkRpt!$A267,Rpt,LinkRpt!K$2+1),"")</f>
        <v/>
      </c>
      <c r="BH271" s="182" t="str">
        <f>IF(LinkRpt!L$4=LinkRpt!L$2,VLOOKUP(LinkRpt!$A267,Rpt,LinkRpt!L$2+1),"")</f>
        <v/>
      </c>
      <c r="BI271" s="182" t="str">
        <f>IF(LinkRpt!M$4=LinkRpt!M$2,VLOOKUP(LinkRpt!$A267,Rpt,LinkRpt!M$2+1),"")</f>
        <v/>
      </c>
      <c r="BJ271" s="182" t="str">
        <f>IF(LinkRpt!N$4=LinkRpt!N$2,VLOOKUP(LinkRpt!$A267,Rpt,LinkRpt!N$2+1),"")</f>
        <v/>
      </c>
      <c r="BK271" s="182" t="str">
        <f>IF(LinkRpt!O$4=LinkRpt!O$2,VLOOKUP(LinkRpt!$A267,Rpt,LinkRpt!O$2+1),"")</f>
        <v/>
      </c>
      <c r="BL271" s="182" t="str">
        <f>IF(LinkRpt!P$4=LinkRpt!P$2,VLOOKUP(LinkRpt!$A267,Rpt,LinkRpt!P$2+1),"")</f>
        <v/>
      </c>
      <c r="BM271" s="182" t="str">
        <f>IF(LinkRpt!Q$4=LinkRpt!Q$2,VLOOKUP(LinkRpt!$A267,Rpt,LinkRpt!Q$2+1),"")</f>
        <v/>
      </c>
      <c r="BN271" s="182" t="str">
        <f>IF(LinkRpt!R$4=LinkRpt!R$2,VLOOKUP(LinkRpt!$A267,Rpt,LinkRpt!R$2+1),"")</f>
        <v/>
      </c>
      <c r="BO271" s="182" t="str">
        <f>IF(LinkRpt!S$4=LinkRpt!S$2,VLOOKUP(LinkRpt!$A267,Rpt,LinkRpt!S$2+1),"")</f>
        <v/>
      </c>
      <c r="BP271" s="182" t="str">
        <f>IF(LinkRpt!T$4=LinkRpt!T$2,VLOOKUP(LinkRpt!$A267,Rpt,LinkRpt!T$2+1),"")</f>
        <v/>
      </c>
      <c r="BQ271" s="182" t="str">
        <f>IF(LinkRpt!U$4=LinkRpt!U$2,VLOOKUP(LinkRpt!$A267,Rpt,LinkRpt!U$2+1),"")</f>
        <v/>
      </c>
      <c r="BR271" s="182" t="str">
        <f>IF(LinkRpt!V$4=LinkRpt!V$2,VLOOKUP(LinkRpt!$A267,Rpt,LinkRpt!V$2+1),"")</f>
        <v/>
      </c>
      <c r="BS271" s="182" t="str">
        <f>IF(LinkRpt!W$4=LinkRpt!W$2,VLOOKUP(LinkRpt!$A267,Rpt,LinkRpt!W$2+1),"")</f>
        <v/>
      </c>
      <c r="BT271" s="182" t="str">
        <f>IF(LinkRpt!X$4=LinkRpt!X$2,VLOOKUP(LinkRpt!$A267,Rpt,LinkRpt!X$2+1),"")</f>
        <v/>
      </c>
      <c r="BU271" s="182" t="str">
        <f>IF(LinkRpt!Y$4=LinkRpt!Y$2,VLOOKUP(LinkRpt!$A267,Rpt,LinkRpt!Y$2+1),"")</f>
        <v/>
      </c>
      <c r="BV271" s="182" t="str">
        <f>IF(LinkRpt!Z$4=LinkRpt!Z$2,VLOOKUP(LinkRpt!$A267,Rpt,LinkRpt!Z$2+1),"")</f>
        <v/>
      </c>
      <c r="BW271" s="182" t="str">
        <f>IF(LinkRpt!AA$4=LinkRpt!AA$2,VLOOKUP(LinkRpt!$A267,Rpt,LinkRpt!AA$2+1),"")</f>
        <v/>
      </c>
      <c r="BX271" s="182" t="str">
        <f>IF(LinkRpt!AB$4=LinkRpt!AB$2,VLOOKUP(LinkRpt!$A267,Rpt,LinkRpt!AB$2+1),"")</f>
        <v/>
      </c>
      <c r="BY271" s="182" t="str">
        <f>IF(LinkRpt!AC$4=LinkRpt!AC$2,VLOOKUP(LinkRpt!$A267,Rpt,LinkRpt!AC$2+1),"")</f>
        <v/>
      </c>
      <c r="BZ271" s="182" t="str">
        <f>IF(LinkRpt!AD$4=LinkRpt!AD$2,VLOOKUP(LinkRpt!$A267,Rpt,LinkRpt!AD$2+1),"")</f>
        <v/>
      </c>
      <c r="CA271" s="182" t="str">
        <f>IF(LinkRpt!AE$4=LinkRpt!AE$2,VLOOKUP(LinkRpt!$A267,Rpt,LinkRpt!AE$2+1),"")</f>
        <v/>
      </c>
      <c r="CB271" s="182">
        <f t="shared" si="40"/>
        <v>45560</v>
      </c>
      <c r="CC271" s="15">
        <v>1500</v>
      </c>
      <c r="CD271" s="16">
        <v>1500</v>
      </c>
      <c r="CE271" s="15">
        <v>1000</v>
      </c>
      <c r="CF271" s="16">
        <v>1000</v>
      </c>
      <c r="CG271" s="15">
        <v>5000</v>
      </c>
      <c r="CH271" s="16">
        <v>5000</v>
      </c>
      <c r="CI271" s="15">
        <v>8000</v>
      </c>
      <c r="CJ271" s="16"/>
      <c r="CK271" s="15"/>
      <c r="CL271" s="16"/>
      <c r="CM271" s="18">
        <v>4620</v>
      </c>
      <c r="CN271" s="16">
        <v>0</v>
      </c>
      <c r="CO271" s="18">
        <v>4620</v>
      </c>
      <c r="CP271" s="16">
        <v>0</v>
      </c>
      <c r="CQ271" s="18">
        <v>4620</v>
      </c>
      <c r="CR271" s="16"/>
      <c r="CS271" s="18">
        <v>4620</v>
      </c>
      <c r="CT271" s="16">
        <v>15000</v>
      </c>
      <c r="CU271" s="18">
        <v>4620</v>
      </c>
      <c r="CV271" s="16">
        <v>9200</v>
      </c>
      <c r="CW271" s="18">
        <v>4620</v>
      </c>
      <c r="CX271" s="16"/>
      <c r="CY271" s="18">
        <v>4620</v>
      </c>
      <c r="CZ271" s="16"/>
      <c r="DA271" s="18">
        <v>4620</v>
      </c>
      <c r="DB271" s="16"/>
      <c r="DC271" s="18">
        <v>4620</v>
      </c>
      <c r="DD271" s="16">
        <v>13860</v>
      </c>
      <c r="DE271" s="85"/>
      <c r="DF271" s="16"/>
      <c r="DG271" s="85"/>
      <c r="DH271" s="16"/>
      <c r="DI271" s="85"/>
      <c r="DJ271" s="16"/>
      <c r="DK271" s="220"/>
      <c r="DL271" s="16"/>
      <c r="DM271" s="17"/>
      <c r="DN271" s="16"/>
      <c r="DO271" s="17"/>
      <c r="DP271" s="16"/>
      <c r="DQ271" s="17"/>
      <c r="DR271" s="16"/>
      <c r="DS271" s="17"/>
      <c r="DT271" s="16"/>
      <c r="DU271" s="17"/>
      <c r="DV271" s="16"/>
      <c r="DW271" s="17"/>
      <c r="DX271" s="16"/>
      <c r="DY271" s="17"/>
      <c r="DZ271" s="16"/>
      <c r="EA271" s="17"/>
      <c r="EB271" s="16"/>
      <c r="EC271" s="17"/>
      <c r="ED271" s="16"/>
      <c r="EE271" s="17"/>
      <c r="EF271" s="16"/>
      <c r="EG271" s="17"/>
      <c r="EH271" s="16"/>
      <c r="EI271" s="17"/>
      <c r="EJ271" s="16"/>
      <c r="EK271" s="17"/>
      <c r="EL271" s="16"/>
      <c r="EM271" s="17"/>
      <c r="EN271" s="16"/>
      <c r="EO271" s="17"/>
      <c r="EP271" s="16"/>
      <c r="EQ271" s="17"/>
      <c r="ER271" s="16"/>
      <c r="ES271" s="17"/>
      <c r="ET271" s="16"/>
      <c r="EU271" s="15"/>
      <c r="EV271" s="16"/>
      <c r="EW271" s="15"/>
      <c r="EX271" s="16"/>
      <c r="EY271" s="15"/>
      <c r="EZ271" s="16"/>
      <c r="FA271" s="15"/>
      <c r="FB271" s="16"/>
      <c r="FC271" s="15"/>
      <c r="FD271" s="16"/>
      <c r="FE271" s="15"/>
      <c r="FF271" s="16"/>
      <c r="FG271" s="19"/>
      <c r="FH271" s="20"/>
      <c r="FI271" s="20">
        <f t="shared" si="36"/>
        <v>57080</v>
      </c>
      <c r="FJ271" s="20">
        <f t="shared" si="37"/>
        <v>45560</v>
      </c>
      <c r="FK271" s="21">
        <f t="shared" si="38"/>
        <v>11520</v>
      </c>
      <c r="FL271" s="1" t="str">
        <f t="shared" si="41"/>
        <v/>
      </c>
    </row>
    <row r="272" spans="1:168" ht="27.75" customHeight="1">
      <c r="A272" s="239">
        <v>2200264</v>
      </c>
      <c r="B272" s="35" t="s">
        <v>1026</v>
      </c>
      <c r="C272" s="239" t="s">
        <v>1027</v>
      </c>
      <c r="D272" s="9" t="s">
        <v>1414</v>
      </c>
      <c r="E272" s="9" t="s">
        <v>1411</v>
      </c>
      <c r="F272" s="83" t="s">
        <v>1028</v>
      </c>
      <c r="G272" s="65"/>
      <c r="H272" s="84"/>
      <c r="I272" s="318"/>
      <c r="J272" s="84"/>
      <c r="K272" s="62">
        <v>6600</v>
      </c>
      <c r="L272" s="84" t="s">
        <v>1564</v>
      </c>
      <c r="M272" s="246">
        <f t="shared" si="34"/>
        <v>57080</v>
      </c>
      <c r="N272" s="14">
        <f t="shared" si="39"/>
        <v>49580</v>
      </c>
      <c r="O272" s="15">
        <v>1500</v>
      </c>
      <c r="P272" s="15">
        <v>1000</v>
      </c>
      <c r="Q272" s="15">
        <v>5000</v>
      </c>
      <c r="R272" s="15">
        <v>8000</v>
      </c>
      <c r="S272" s="182"/>
      <c r="T272" s="16">
        <v>1500</v>
      </c>
      <c r="U272" s="16">
        <v>1000</v>
      </c>
      <c r="V272" s="16">
        <v>5000</v>
      </c>
      <c r="W272" s="16"/>
      <c r="X272" s="182"/>
      <c r="Y272" s="16">
        <f>IF(($CB272-SUM($T272:X272))&gt;=$K272*0.7,$K272*0.7,($CB272-SUM($T272:X272)))</f>
        <v>0</v>
      </c>
      <c r="Z272" s="16">
        <f>IF(($CB272-SUM($T272:Y272))&gt;=$K272*0.7,$K272*0.7,($CB272-SUM($T272:Y272)))</f>
        <v>0</v>
      </c>
      <c r="AA272" s="16">
        <f>IF(($CB272-SUM($T272:Z272))&gt;=$K272*0.7,$K272*0.7,($CB272-SUM($T272:Z272)))</f>
        <v>0</v>
      </c>
      <c r="AB272" s="16">
        <f>IF(($CB272-SUM($T272:AA272))&gt;=$K272*0.7,$K272*0.7,($CB272-SUM($T272:AA272)))</f>
        <v>0</v>
      </c>
      <c r="AC272" s="16">
        <f>IF(($CB272-SUM($T272:AB272))&gt;=$K272*0.7,$K272*0.7,($CB272-SUM($T272:AB272)))</f>
        <v>0</v>
      </c>
      <c r="AD272" s="16">
        <f>IF(($CB272-SUM($T272:AC272))&gt;=$K272*0.7,$K272*0.7,($CB272-SUM($T272:AC272)))</f>
        <v>0</v>
      </c>
      <c r="AE272" s="16">
        <f>IF(($CB272-SUM($T272:AD272))&gt;=$K272*0.7,$K272*0.7,($CB272-SUM($T272:AD272)))</f>
        <v>0</v>
      </c>
      <c r="AF272" s="16">
        <f>IF(($CB272-SUM($T272:AE272))&gt;=$K272*0.7,$K272*0.7,($CB272-SUM($T272:AE272)))</f>
        <v>0</v>
      </c>
      <c r="AG272" s="16">
        <f>IF(($CB272-SUM($T272:AF272))&gt;=$K272*0.7,$K272*0.7,($CB272-SUM($T272:AF272)))</f>
        <v>0</v>
      </c>
      <c r="AH272" s="16">
        <f>IF(($CB272-SUM($T272:AG272))&gt;=$K272*0.7,$K272*0.7,($CB272-SUM($T272:AG272)))</f>
        <v>0</v>
      </c>
      <c r="AI272" s="16">
        <f>IF(($CB272-SUM($T272:AH272))&gt;=$K272*0.7,$K272*0.7,($CB272-SUM($T272:AH272)))</f>
        <v>0</v>
      </c>
      <c r="AJ272" s="16">
        <f>IF(($CB272-SUM($T272:AI272))&gt;=$K272*0.7,$K272*0.7,($CB272-SUM($T272:AI272)))</f>
        <v>0</v>
      </c>
      <c r="AK272" s="16">
        <f>IF(($CB272-SUM($T272:AJ272))&gt;=$K272*0.7,$K272*0.7,($CB272-SUM($T272:AJ272)))</f>
        <v>0</v>
      </c>
      <c r="AL272" s="16">
        <f>IF(($CB272-SUM($T272:AK272))&gt;=$K272*0.7,$K272*0.7,($CB272-SUM($T272:AK272)))</f>
        <v>0</v>
      </c>
      <c r="AM272" s="16">
        <f>IF(($CB272-SUM($T272:AL272))&gt;=$K272*0.7,$K272*0.7,($CB272-SUM($T272:AL272)))</f>
        <v>0</v>
      </c>
      <c r="AN272" s="16">
        <f>IF(($CB272-SUM($T272:AM272))&gt;=$K272*0.7,$K272*0.7,($CB272-SUM($T272:AM272)))</f>
        <v>0</v>
      </c>
      <c r="AO272" s="16">
        <f>IF(($CB272-SUM($T272:AN272))&gt;=$K272*0.7,$K272*0.7,($CB272-SUM($T272:AN272)))</f>
        <v>0</v>
      </c>
      <c r="AP272" s="16">
        <f>IF(($CB272-SUM($T272:AO272))&gt;=$K272*0.7,$K272*0.7,($CB272-SUM($T272:AO272)))</f>
        <v>0</v>
      </c>
      <c r="AQ272" s="16">
        <f>IF(($CB272-SUM($T272:AP272))&gt;=$K272*0.7,$K272*0.7,($CB272-SUM($T272:AP272)))</f>
        <v>0</v>
      </c>
      <c r="AR272" s="16">
        <f>IF(($CB272-SUM($T272:AQ272))&gt;=$K272*0.7,$K272*0.7,($CB272-SUM($T272:AQ272)))</f>
        <v>0</v>
      </c>
      <c r="AS272" s="16">
        <f>IF(($CB272-SUM($T272:AR272))&gt;=$K272*0.7,$K272*0.7,($CB272-SUM($T272:AR272)))</f>
        <v>0</v>
      </c>
      <c r="AT272" s="16">
        <f>IF(($CB272-SUM($T272:AS272))&gt;=$K272*0.7,$K272*0.7,($CB272-SUM($T272:AS272)))</f>
        <v>0</v>
      </c>
      <c r="AU272" s="16">
        <f>IF(($CB272-SUM($T272:AT272))&gt;=$K272*0.7,$K272*0.7,($CB272-SUM($T272:AT272)))</f>
        <v>0</v>
      </c>
      <c r="AV272" s="16">
        <f>IF(($CB272-SUM($T272:AU272))&gt;=$K272*0.7,$K272*0.7,($CB272-SUM($T272:AU272)))</f>
        <v>0</v>
      </c>
      <c r="AW272" s="182">
        <f t="shared" si="35"/>
        <v>7500</v>
      </c>
      <c r="AX272" s="182">
        <f>IF(LinkRpt!B$4=LinkRpt!B$2,VLOOKUP(LinkRpt!$A268,Rpt,LinkRpt!B$2+1),"")</f>
        <v>7500</v>
      </c>
      <c r="AY272" s="182">
        <f>IF(LinkRpt!C$4=LinkRpt!C$2,VLOOKUP(LinkRpt!$A268,Rpt,LinkRpt!C$2+1),"")</f>
        <v>0</v>
      </c>
      <c r="AZ272" s="182">
        <f>IF(LinkRpt!D$4=LinkRpt!D$2,VLOOKUP(LinkRpt!$A268,Rpt,LinkRpt!D$2+1),"")</f>
        <v>0</v>
      </c>
      <c r="BA272" s="182" t="str">
        <f>IF(LinkRpt!E$4=LinkRpt!E$2,VLOOKUP(LinkRpt!$A268,Rpt,LinkRpt!E$2+1),"")</f>
        <v/>
      </c>
      <c r="BB272" s="182">
        <f>IF(LinkRpt!F$4=LinkRpt!F$2,VLOOKUP(LinkRpt!$A268,Rpt,LinkRpt!F$2+1),"")</f>
        <v>0</v>
      </c>
      <c r="BC272" s="182">
        <f>IF(LinkRpt!G$4=LinkRpt!G$2,VLOOKUP(LinkRpt!$A268,Rpt,LinkRpt!G$2+1),"")</f>
        <v>0</v>
      </c>
      <c r="BD272" s="182">
        <f>IF(LinkRpt!H$4=LinkRpt!H$2,VLOOKUP(LinkRpt!$A268,Rpt,LinkRpt!H$2+1),"")</f>
        <v>0</v>
      </c>
      <c r="BE272" s="182" t="str">
        <f>IF(LinkRpt!I$4=LinkRpt!I$2,VLOOKUP(LinkRpt!$A268,Rpt,LinkRpt!I$2+1),"")</f>
        <v/>
      </c>
      <c r="BF272" s="182" t="str">
        <f>IF(LinkRpt!J$4=LinkRpt!J$2,VLOOKUP(LinkRpt!$A268,Rpt,LinkRpt!J$2+1),"")</f>
        <v/>
      </c>
      <c r="BG272" s="182" t="str">
        <f>IF(LinkRpt!K$4=LinkRpt!K$2,VLOOKUP(LinkRpt!$A268,Rpt,LinkRpt!K$2+1),"")</f>
        <v/>
      </c>
      <c r="BH272" s="182" t="str">
        <f>IF(LinkRpt!L$4=LinkRpt!L$2,VLOOKUP(LinkRpt!$A268,Rpt,LinkRpt!L$2+1),"")</f>
        <v/>
      </c>
      <c r="BI272" s="182" t="str">
        <f>IF(LinkRpt!M$4=LinkRpt!M$2,VLOOKUP(LinkRpt!$A268,Rpt,LinkRpt!M$2+1),"")</f>
        <v/>
      </c>
      <c r="BJ272" s="182" t="str">
        <f>IF(LinkRpt!N$4=LinkRpt!N$2,VLOOKUP(LinkRpt!$A268,Rpt,LinkRpt!N$2+1),"")</f>
        <v/>
      </c>
      <c r="BK272" s="182" t="str">
        <f>IF(LinkRpt!O$4=LinkRpt!O$2,VLOOKUP(LinkRpt!$A268,Rpt,LinkRpt!O$2+1),"")</f>
        <v/>
      </c>
      <c r="BL272" s="182" t="str">
        <f>IF(LinkRpt!P$4=LinkRpt!P$2,VLOOKUP(LinkRpt!$A268,Rpt,LinkRpt!P$2+1),"")</f>
        <v/>
      </c>
      <c r="BM272" s="182" t="str">
        <f>IF(LinkRpt!Q$4=LinkRpt!Q$2,VLOOKUP(LinkRpt!$A268,Rpt,LinkRpt!Q$2+1),"")</f>
        <v/>
      </c>
      <c r="BN272" s="182" t="str">
        <f>IF(LinkRpt!R$4=LinkRpt!R$2,VLOOKUP(LinkRpt!$A268,Rpt,LinkRpt!R$2+1),"")</f>
        <v/>
      </c>
      <c r="BO272" s="182" t="str">
        <f>IF(LinkRpt!S$4=LinkRpt!S$2,VLOOKUP(LinkRpt!$A268,Rpt,LinkRpt!S$2+1),"")</f>
        <v/>
      </c>
      <c r="BP272" s="182" t="str">
        <f>IF(LinkRpt!T$4=LinkRpt!T$2,VLOOKUP(LinkRpt!$A268,Rpt,LinkRpt!T$2+1),"")</f>
        <v/>
      </c>
      <c r="BQ272" s="182" t="str">
        <f>IF(LinkRpt!U$4=LinkRpt!U$2,VLOOKUP(LinkRpt!$A268,Rpt,LinkRpt!U$2+1),"")</f>
        <v/>
      </c>
      <c r="BR272" s="182" t="str">
        <f>IF(LinkRpt!V$4=LinkRpt!V$2,VLOOKUP(LinkRpt!$A268,Rpt,LinkRpt!V$2+1),"")</f>
        <v/>
      </c>
      <c r="BS272" s="182" t="str">
        <f>IF(LinkRpt!W$4=LinkRpt!W$2,VLOOKUP(LinkRpt!$A268,Rpt,LinkRpt!W$2+1),"")</f>
        <v/>
      </c>
      <c r="BT272" s="182" t="str">
        <f>IF(LinkRpt!X$4=LinkRpt!X$2,VLOOKUP(LinkRpt!$A268,Rpt,LinkRpt!X$2+1),"")</f>
        <v/>
      </c>
      <c r="BU272" s="182" t="str">
        <f>IF(LinkRpt!Y$4=LinkRpt!Y$2,VLOOKUP(LinkRpt!$A268,Rpt,LinkRpt!Y$2+1),"")</f>
        <v/>
      </c>
      <c r="BV272" s="182" t="str">
        <f>IF(LinkRpt!Z$4=LinkRpt!Z$2,VLOOKUP(LinkRpt!$A268,Rpt,LinkRpt!Z$2+1),"")</f>
        <v/>
      </c>
      <c r="BW272" s="182" t="str">
        <f>IF(LinkRpt!AA$4=LinkRpt!AA$2,VLOOKUP(LinkRpt!$A268,Rpt,LinkRpt!AA$2+1),"")</f>
        <v/>
      </c>
      <c r="BX272" s="182" t="str">
        <f>IF(LinkRpt!AB$4=LinkRpt!AB$2,VLOOKUP(LinkRpt!$A268,Rpt,LinkRpt!AB$2+1),"")</f>
        <v/>
      </c>
      <c r="BY272" s="182" t="str">
        <f>IF(LinkRpt!AC$4=LinkRpt!AC$2,VLOOKUP(LinkRpt!$A268,Rpt,LinkRpt!AC$2+1),"")</f>
        <v/>
      </c>
      <c r="BZ272" s="182" t="str">
        <f>IF(LinkRpt!AD$4=LinkRpt!AD$2,VLOOKUP(LinkRpt!$A268,Rpt,LinkRpt!AD$2+1),"")</f>
        <v/>
      </c>
      <c r="CA272" s="182" t="str">
        <f>IF(LinkRpt!AE$4=LinkRpt!AE$2,VLOOKUP(LinkRpt!$A268,Rpt,LinkRpt!AE$2+1),"")</f>
        <v/>
      </c>
      <c r="CB272" s="182">
        <f t="shared" si="40"/>
        <v>7500</v>
      </c>
      <c r="CC272" s="15">
        <v>1500</v>
      </c>
      <c r="CD272" s="16">
        <v>1500</v>
      </c>
      <c r="CE272" s="15">
        <v>1000</v>
      </c>
      <c r="CF272" s="16">
        <v>1000</v>
      </c>
      <c r="CG272" s="15">
        <v>5000</v>
      </c>
      <c r="CH272" s="16">
        <v>5000</v>
      </c>
      <c r="CI272" s="15">
        <v>8000</v>
      </c>
      <c r="CJ272" s="16"/>
      <c r="CK272" s="15"/>
      <c r="CL272" s="16"/>
      <c r="CM272" s="18">
        <v>4620</v>
      </c>
      <c r="CN272" s="16"/>
      <c r="CO272" s="18">
        <v>4620</v>
      </c>
      <c r="CP272" s="16"/>
      <c r="CQ272" s="18">
        <v>4620</v>
      </c>
      <c r="CR272" s="16"/>
      <c r="CS272" s="18">
        <v>4620</v>
      </c>
      <c r="CT272" s="16"/>
      <c r="CU272" s="18">
        <v>4620</v>
      </c>
      <c r="CV272" s="16"/>
      <c r="CW272" s="18">
        <v>4620</v>
      </c>
      <c r="CX272" s="16"/>
      <c r="CY272" s="18">
        <v>4620</v>
      </c>
      <c r="CZ272" s="16"/>
      <c r="DA272" s="18">
        <v>4620</v>
      </c>
      <c r="DB272" s="16"/>
      <c r="DC272" s="18">
        <v>4620</v>
      </c>
      <c r="DD272" s="16"/>
      <c r="DE272" s="85"/>
      <c r="DF272" s="16"/>
      <c r="DG272" s="85"/>
      <c r="DH272" s="16"/>
      <c r="DI272" s="85"/>
      <c r="DJ272" s="16"/>
      <c r="DK272" s="220"/>
      <c r="DL272" s="16"/>
      <c r="DM272" s="17"/>
      <c r="DN272" s="16"/>
      <c r="DO272" s="17"/>
      <c r="DP272" s="16"/>
      <c r="DQ272" s="17"/>
      <c r="DR272" s="16"/>
      <c r="DS272" s="17"/>
      <c r="DT272" s="16"/>
      <c r="DU272" s="17"/>
      <c r="DV272" s="16"/>
      <c r="DW272" s="17"/>
      <c r="DX272" s="16"/>
      <c r="DY272" s="17"/>
      <c r="DZ272" s="16"/>
      <c r="EA272" s="17"/>
      <c r="EB272" s="16"/>
      <c r="EC272" s="17"/>
      <c r="ED272" s="16"/>
      <c r="EE272" s="17"/>
      <c r="EF272" s="16"/>
      <c r="EG272" s="17"/>
      <c r="EH272" s="16"/>
      <c r="EI272" s="17"/>
      <c r="EJ272" s="16"/>
      <c r="EK272" s="17"/>
      <c r="EL272" s="16"/>
      <c r="EM272" s="17"/>
      <c r="EN272" s="16"/>
      <c r="EO272" s="17"/>
      <c r="EP272" s="16"/>
      <c r="EQ272" s="17"/>
      <c r="ER272" s="16"/>
      <c r="ES272" s="17"/>
      <c r="ET272" s="16"/>
      <c r="EU272" s="15"/>
      <c r="EV272" s="16"/>
      <c r="EW272" s="15"/>
      <c r="EX272" s="16"/>
      <c r="EY272" s="15"/>
      <c r="EZ272" s="16"/>
      <c r="FA272" s="15"/>
      <c r="FB272" s="16"/>
      <c r="FC272" s="15"/>
      <c r="FD272" s="16"/>
      <c r="FE272" s="15"/>
      <c r="FF272" s="16"/>
      <c r="FG272" s="19"/>
      <c r="FH272" s="20"/>
      <c r="FI272" s="20">
        <f t="shared" si="36"/>
        <v>57080</v>
      </c>
      <c r="FJ272" s="20">
        <f t="shared" si="37"/>
        <v>7500</v>
      </c>
      <c r="FK272" s="21">
        <f t="shared" si="38"/>
        <v>49580</v>
      </c>
      <c r="FL272" s="1" t="str">
        <f t="shared" si="41"/>
        <v/>
      </c>
    </row>
    <row r="273" spans="1:168" ht="27.75" customHeight="1">
      <c r="A273" s="239">
        <v>2200265</v>
      </c>
      <c r="B273" s="35" t="s">
        <v>1029</v>
      </c>
      <c r="C273" s="239" t="s">
        <v>1030</v>
      </c>
      <c r="D273" s="9" t="s">
        <v>1414</v>
      </c>
      <c r="E273" s="9" t="s">
        <v>1411</v>
      </c>
      <c r="F273" s="83" t="s">
        <v>1031</v>
      </c>
      <c r="G273" s="148"/>
      <c r="H273" s="84"/>
      <c r="I273" s="318"/>
      <c r="J273" s="84"/>
      <c r="K273" s="62">
        <v>6600</v>
      </c>
      <c r="L273" s="84" t="s">
        <v>1564</v>
      </c>
      <c r="M273" s="246">
        <f t="shared" si="34"/>
        <v>57080</v>
      </c>
      <c r="N273" s="14">
        <f t="shared" si="39"/>
        <v>0</v>
      </c>
      <c r="O273" s="15">
        <v>1500</v>
      </c>
      <c r="P273" s="15">
        <v>1000</v>
      </c>
      <c r="Q273" s="15">
        <v>5000</v>
      </c>
      <c r="R273" s="15">
        <v>8000</v>
      </c>
      <c r="S273" s="182"/>
      <c r="T273" s="16">
        <v>1500</v>
      </c>
      <c r="U273" s="16">
        <v>1000</v>
      </c>
      <c r="V273" s="16">
        <v>5000</v>
      </c>
      <c r="W273" s="16">
        <v>0</v>
      </c>
      <c r="X273" s="182"/>
      <c r="Y273" s="16">
        <f>IF(($CB273-SUM($T273:X273))&gt;=$K273*0.7,$K273*0.7,($CB273-SUM($T273:X273)))</f>
        <v>4620</v>
      </c>
      <c r="Z273" s="16">
        <f>IF(($CB273-SUM($T273:Y273))&gt;=$K273*0.7,$K273*0.7,($CB273-SUM($T273:Y273)))</f>
        <v>4620</v>
      </c>
      <c r="AA273" s="16">
        <f>IF(($CB273-SUM($T273:Z273))&gt;=$K273*0.7,$K273*0.7,($CB273-SUM($T273:Z273)))</f>
        <v>4620</v>
      </c>
      <c r="AB273" s="16">
        <f>IF(($CB273-SUM($T273:AA273))&gt;=$K273*0.7,$K273*0.7,($CB273-SUM($T273:AA273)))</f>
        <v>4620</v>
      </c>
      <c r="AC273" s="16">
        <f>IF(($CB273-SUM($T273:AB273))&gt;=$K273*0.7,$K273*0.7,($CB273-SUM($T273:AB273)))</f>
        <v>4620</v>
      </c>
      <c r="AD273" s="16">
        <f>IF(($CB273-SUM($T273:AC273))&gt;=$K273*0.7,$K273*0.7,($CB273-SUM($T273:AC273)))</f>
        <v>4620</v>
      </c>
      <c r="AE273" s="16">
        <f>IF(($CB273-SUM($T273:AD273))&gt;=$K273*0.7,$K273*0.7,($CB273-SUM($T273:AD273)))</f>
        <v>4620</v>
      </c>
      <c r="AF273" s="16">
        <f>IF(($CB273-SUM($T273:AE273))&gt;=$K273*0.7,$K273*0.7,($CB273-SUM($T273:AE273)))</f>
        <v>4620</v>
      </c>
      <c r="AG273" s="16">
        <f>IF(($CB273-SUM($T273:AF273))&gt;=$K273*0.7,$K273*0.7,($CB273-SUM($T273:AF273)))</f>
        <v>4620</v>
      </c>
      <c r="AH273" s="16">
        <f>IF(($CB273-SUM($T273:AG273))&gt;=$K273*0.7,$K273*0.7,($CB273-SUM($T273:AG273)))</f>
        <v>4620</v>
      </c>
      <c r="AI273" s="16">
        <f>IF(($CB273-SUM($T273:AH273))&gt;=$K273*0.7,$K273*0.7,($CB273-SUM($T273:AH273)))</f>
        <v>3380</v>
      </c>
      <c r="AJ273" s="16">
        <f>IF(($CB273-SUM($T273:AI273))&gt;=$K273*0.7,$K273*0.7,($CB273-SUM($T273:AI273)))</f>
        <v>0</v>
      </c>
      <c r="AK273" s="16">
        <f>IF(($CB273-SUM($T273:AJ273))&gt;=$K273*0.7,$K273*0.7,($CB273-SUM($T273:AJ273)))</f>
        <v>0</v>
      </c>
      <c r="AL273" s="16">
        <f>IF(($CB273-SUM($T273:AK273))&gt;=$K273*0.7,$K273*0.7,($CB273-SUM($T273:AK273)))</f>
        <v>0</v>
      </c>
      <c r="AM273" s="16">
        <f>IF(($CB273-SUM($T273:AL273))&gt;=$K273*0.7,$K273*0.7,($CB273-SUM($T273:AL273)))</f>
        <v>0</v>
      </c>
      <c r="AN273" s="16">
        <f>IF(($CB273-SUM($T273:AM273))&gt;=$K273*0.7,$K273*0.7,($CB273-SUM($T273:AM273)))</f>
        <v>0</v>
      </c>
      <c r="AO273" s="16">
        <f>IF(($CB273-SUM($T273:AN273))&gt;=$K273*0.7,$K273*0.7,($CB273-SUM($T273:AN273)))</f>
        <v>0</v>
      </c>
      <c r="AP273" s="16">
        <f>IF(($CB273-SUM($T273:AO273))&gt;=$K273*0.7,$K273*0.7,($CB273-SUM($T273:AO273)))</f>
        <v>0</v>
      </c>
      <c r="AQ273" s="16">
        <f>IF(($CB273-SUM($T273:AP273))&gt;=$K273*0.7,$K273*0.7,($CB273-SUM($T273:AP273)))</f>
        <v>0</v>
      </c>
      <c r="AR273" s="16">
        <f>IF(($CB273-SUM($T273:AQ273))&gt;=$K273*0.7,$K273*0.7,($CB273-SUM($T273:AQ273)))</f>
        <v>0</v>
      </c>
      <c r="AS273" s="16">
        <f>IF(($CB273-SUM($T273:AR273))&gt;=$K273*0.7,$K273*0.7,($CB273-SUM($T273:AR273)))</f>
        <v>0</v>
      </c>
      <c r="AT273" s="16">
        <f>IF(($CB273-SUM($T273:AS273))&gt;=$K273*0.7,$K273*0.7,($CB273-SUM($T273:AS273)))</f>
        <v>0</v>
      </c>
      <c r="AU273" s="16">
        <f>IF(($CB273-SUM($T273:AT273))&gt;=$K273*0.7,$K273*0.7,($CB273-SUM($T273:AT273)))</f>
        <v>0</v>
      </c>
      <c r="AV273" s="16">
        <f>IF(($CB273-SUM($T273:AU273))&gt;=$K273*0.7,$K273*0.7,($CB273-SUM($T273:AU273)))</f>
        <v>0</v>
      </c>
      <c r="AW273" s="182">
        <f t="shared" si="35"/>
        <v>57080</v>
      </c>
      <c r="AX273" s="182">
        <f>IF(LinkRpt!B$4=LinkRpt!B$2,VLOOKUP(LinkRpt!$A269,Rpt,LinkRpt!B$2+1),"")</f>
        <v>57080</v>
      </c>
      <c r="AY273" s="182">
        <f>IF(LinkRpt!C$4=LinkRpt!C$2,VLOOKUP(LinkRpt!$A269,Rpt,LinkRpt!C$2+1),"")</f>
        <v>0</v>
      </c>
      <c r="AZ273" s="182">
        <f>IF(LinkRpt!D$4=LinkRpt!D$2,VLOOKUP(LinkRpt!$A269,Rpt,LinkRpt!D$2+1),"")</f>
        <v>0</v>
      </c>
      <c r="BA273" s="182" t="str">
        <f>IF(LinkRpt!E$4=LinkRpt!E$2,VLOOKUP(LinkRpt!$A269,Rpt,LinkRpt!E$2+1),"")</f>
        <v/>
      </c>
      <c r="BB273" s="182">
        <f>IF(LinkRpt!F$4=LinkRpt!F$2,VLOOKUP(LinkRpt!$A269,Rpt,LinkRpt!F$2+1),"")</f>
        <v>0</v>
      </c>
      <c r="BC273" s="182">
        <f>IF(LinkRpt!G$4=LinkRpt!G$2,VLOOKUP(LinkRpt!$A269,Rpt,LinkRpt!G$2+1),"")</f>
        <v>0</v>
      </c>
      <c r="BD273" s="182">
        <f>IF(LinkRpt!H$4=LinkRpt!H$2,VLOOKUP(LinkRpt!$A269,Rpt,LinkRpt!H$2+1),"")</f>
        <v>0</v>
      </c>
      <c r="BE273" s="182" t="str">
        <f>IF(LinkRpt!I$4=LinkRpt!I$2,VLOOKUP(LinkRpt!$A269,Rpt,LinkRpt!I$2+1),"")</f>
        <v/>
      </c>
      <c r="BF273" s="182" t="str">
        <f>IF(LinkRpt!J$4=LinkRpt!J$2,VLOOKUP(LinkRpt!$A269,Rpt,LinkRpt!J$2+1),"")</f>
        <v/>
      </c>
      <c r="BG273" s="182" t="str">
        <f>IF(LinkRpt!K$4=LinkRpt!K$2,VLOOKUP(LinkRpt!$A269,Rpt,LinkRpt!K$2+1),"")</f>
        <v/>
      </c>
      <c r="BH273" s="182" t="str">
        <f>IF(LinkRpt!L$4=LinkRpt!L$2,VLOOKUP(LinkRpt!$A269,Rpt,LinkRpt!L$2+1),"")</f>
        <v/>
      </c>
      <c r="BI273" s="182" t="str">
        <f>IF(LinkRpt!M$4=LinkRpt!M$2,VLOOKUP(LinkRpt!$A269,Rpt,LinkRpt!M$2+1),"")</f>
        <v/>
      </c>
      <c r="BJ273" s="182" t="str">
        <f>IF(LinkRpt!N$4=LinkRpt!N$2,VLOOKUP(LinkRpt!$A269,Rpt,LinkRpt!N$2+1),"")</f>
        <v/>
      </c>
      <c r="BK273" s="182" t="str">
        <f>IF(LinkRpt!O$4=LinkRpt!O$2,VLOOKUP(LinkRpt!$A269,Rpt,LinkRpt!O$2+1),"")</f>
        <v/>
      </c>
      <c r="BL273" s="182" t="str">
        <f>IF(LinkRpt!P$4=LinkRpt!P$2,VLOOKUP(LinkRpt!$A269,Rpt,LinkRpt!P$2+1),"")</f>
        <v/>
      </c>
      <c r="BM273" s="182" t="str">
        <f>IF(LinkRpt!Q$4=LinkRpt!Q$2,VLOOKUP(LinkRpt!$A269,Rpt,LinkRpt!Q$2+1),"")</f>
        <v/>
      </c>
      <c r="BN273" s="182" t="str">
        <f>IF(LinkRpt!R$4=LinkRpt!R$2,VLOOKUP(LinkRpt!$A269,Rpt,LinkRpt!R$2+1),"")</f>
        <v/>
      </c>
      <c r="BO273" s="182" t="str">
        <f>IF(LinkRpt!S$4=LinkRpt!S$2,VLOOKUP(LinkRpt!$A269,Rpt,LinkRpt!S$2+1),"")</f>
        <v/>
      </c>
      <c r="BP273" s="182" t="str">
        <f>IF(LinkRpt!T$4=LinkRpt!T$2,VLOOKUP(LinkRpt!$A269,Rpt,LinkRpt!T$2+1),"")</f>
        <v/>
      </c>
      <c r="BQ273" s="182" t="str">
        <f>IF(LinkRpt!U$4=LinkRpt!U$2,VLOOKUP(LinkRpt!$A269,Rpt,LinkRpt!U$2+1),"")</f>
        <v/>
      </c>
      <c r="BR273" s="182" t="str">
        <f>IF(LinkRpt!V$4=LinkRpt!V$2,VLOOKUP(LinkRpt!$A269,Rpt,LinkRpt!V$2+1),"")</f>
        <v/>
      </c>
      <c r="BS273" s="182" t="str">
        <f>IF(LinkRpt!W$4=LinkRpt!W$2,VLOOKUP(LinkRpt!$A269,Rpt,LinkRpt!W$2+1),"")</f>
        <v/>
      </c>
      <c r="BT273" s="182" t="str">
        <f>IF(LinkRpt!X$4=LinkRpt!X$2,VLOOKUP(LinkRpt!$A269,Rpt,LinkRpt!X$2+1),"")</f>
        <v/>
      </c>
      <c r="BU273" s="182" t="str">
        <f>IF(LinkRpt!Y$4=LinkRpt!Y$2,VLOOKUP(LinkRpt!$A269,Rpt,LinkRpt!Y$2+1),"")</f>
        <v/>
      </c>
      <c r="BV273" s="182" t="str">
        <f>IF(LinkRpt!Z$4=LinkRpt!Z$2,VLOOKUP(LinkRpt!$A269,Rpt,LinkRpt!Z$2+1),"")</f>
        <v/>
      </c>
      <c r="BW273" s="182" t="str">
        <f>IF(LinkRpt!AA$4=LinkRpt!AA$2,VLOOKUP(LinkRpt!$A269,Rpt,LinkRpt!AA$2+1),"")</f>
        <v/>
      </c>
      <c r="BX273" s="182" t="str">
        <f>IF(LinkRpt!AB$4=LinkRpt!AB$2,VLOOKUP(LinkRpt!$A269,Rpt,LinkRpt!AB$2+1),"")</f>
        <v/>
      </c>
      <c r="BY273" s="182" t="str">
        <f>IF(LinkRpt!AC$4=LinkRpt!AC$2,VLOOKUP(LinkRpt!$A269,Rpt,LinkRpt!AC$2+1),"")</f>
        <v/>
      </c>
      <c r="BZ273" s="182" t="str">
        <f>IF(LinkRpt!AD$4=LinkRpt!AD$2,VLOOKUP(LinkRpt!$A269,Rpt,LinkRpt!AD$2+1),"")</f>
        <v/>
      </c>
      <c r="CA273" s="182" t="str">
        <f>IF(LinkRpt!AE$4=LinkRpt!AE$2,VLOOKUP(LinkRpt!$A269,Rpt,LinkRpt!AE$2+1),"")</f>
        <v/>
      </c>
      <c r="CB273" s="182">
        <f t="shared" si="40"/>
        <v>57080</v>
      </c>
      <c r="CC273" s="15">
        <v>1500</v>
      </c>
      <c r="CD273" s="16">
        <v>1500</v>
      </c>
      <c r="CE273" s="15">
        <v>1000</v>
      </c>
      <c r="CF273" s="16">
        <v>1000</v>
      </c>
      <c r="CG273" s="15">
        <v>5000</v>
      </c>
      <c r="CH273" s="16">
        <v>5000</v>
      </c>
      <c r="CI273" s="15">
        <v>8000</v>
      </c>
      <c r="CJ273" s="16">
        <v>0</v>
      </c>
      <c r="CK273" s="15"/>
      <c r="CL273" s="16"/>
      <c r="CM273" s="18">
        <v>4620</v>
      </c>
      <c r="CN273" s="16">
        <v>0</v>
      </c>
      <c r="CO273" s="18">
        <v>4620</v>
      </c>
      <c r="CP273" s="16">
        <v>0</v>
      </c>
      <c r="CQ273" s="18">
        <v>4620</v>
      </c>
      <c r="CR273" s="16">
        <v>0</v>
      </c>
      <c r="CS273" s="18">
        <v>4620</v>
      </c>
      <c r="CT273" s="16">
        <v>26480</v>
      </c>
      <c r="CU273" s="18">
        <v>4620</v>
      </c>
      <c r="CV273" s="16"/>
      <c r="CW273" s="18">
        <v>4620</v>
      </c>
      <c r="CX273" s="16"/>
      <c r="CY273" s="18">
        <v>4620</v>
      </c>
      <c r="CZ273" s="16"/>
      <c r="DA273" s="18">
        <v>4620</v>
      </c>
      <c r="DB273" s="16"/>
      <c r="DC273" s="18">
        <v>4620</v>
      </c>
      <c r="DD273" s="16">
        <v>23100</v>
      </c>
      <c r="DE273" s="85"/>
      <c r="DF273" s="16"/>
      <c r="DG273" s="85"/>
      <c r="DH273" s="16"/>
      <c r="DI273" s="85"/>
      <c r="DJ273" s="16"/>
      <c r="DK273" s="220"/>
      <c r="DL273" s="16"/>
      <c r="DM273" s="17"/>
      <c r="DN273" s="16"/>
      <c r="DO273" s="17"/>
      <c r="DP273" s="16"/>
      <c r="DQ273" s="17"/>
      <c r="DR273" s="16"/>
      <c r="DS273" s="17"/>
      <c r="DT273" s="16"/>
      <c r="DU273" s="17"/>
      <c r="DV273" s="16"/>
      <c r="DW273" s="17"/>
      <c r="DX273" s="16"/>
      <c r="DY273" s="17"/>
      <c r="DZ273" s="16"/>
      <c r="EA273" s="17"/>
      <c r="EB273" s="16"/>
      <c r="EC273" s="17"/>
      <c r="ED273" s="16"/>
      <c r="EE273" s="17"/>
      <c r="EF273" s="16"/>
      <c r="EG273" s="17"/>
      <c r="EH273" s="16"/>
      <c r="EI273" s="17"/>
      <c r="EJ273" s="16"/>
      <c r="EK273" s="17"/>
      <c r="EL273" s="16"/>
      <c r="EM273" s="17"/>
      <c r="EN273" s="16"/>
      <c r="EO273" s="17"/>
      <c r="EP273" s="16"/>
      <c r="EQ273" s="17"/>
      <c r="ER273" s="16"/>
      <c r="ES273" s="17"/>
      <c r="ET273" s="16"/>
      <c r="EU273" s="15"/>
      <c r="EV273" s="16"/>
      <c r="EW273" s="15"/>
      <c r="EX273" s="16"/>
      <c r="EY273" s="15"/>
      <c r="EZ273" s="16"/>
      <c r="FA273" s="15"/>
      <c r="FB273" s="16"/>
      <c r="FC273" s="15"/>
      <c r="FD273" s="16"/>
      <c r="FE273" s="15"/>
      <c r="FF273" s="16"/>
      <c r="FG273" s="19"/>
      <c r="FH273" s="20"/>
      <c r="FI273" s="20">
        <f t="shared" si="36"/>
        <v>57080</v>
      </c>
      <c r="FJ273" s="20">
        <f t="shared" si="37"/>
        <v>57080</v>
      </c>
      <c r="FK273" s="21">
        <f t="shared" si="38"/>
        <v>0</v>
      </c>
      <c r="FL273" s="1" t="str">
        <f t="shared" si="41"/>
        <v/>
      </c>
    </row>
    <row r="274" spans="1:168" ht="27.75" customHeight="1">
      <c r="A274" s="239">
        <v>2200266</v>
      </c>
      <c r="B274" s="35" t="s">
        <v>1032</v>
      </c>
      <c r="C274" s="239" t="s">
        <v>1033</v>
      </c>
      <c r="D274" s="9" t="s">
        <v>1414</v>
      </c>
      <c r="E274" s="9" t="s">
        <v>1411</v>
      </c>
      <c r="F274" s="83" t="s">
        <v>1034</v>
      </c>
      <c r="G274" s="146" t="s">
        <v>383</v>
      </c>
      <c r="H274" s="24" t="s">
        <v>1417</v>
      </c>
      <c r="I274" s="318"/>
      <c r="J274" s="24"/>
      <c r="K274" s="62">
        <v>6200</v>
      </c>
      <c r="L274" s="84" t="s">
        <v>1564</v>
      </c>
      <c r="M274" s="246">
        <f t="shared" si="34"/>
        <v>54560</v>
      </c>
      <c r="N274" s="14">
        <f t="shared" si="39"/>
        <v>19340</v>
      </c>
      <c r="O274" s="15">
        <v>1500</v>
      </c>
      <c r="P274" s="15">
        <v>1000</v>
      </c>
      <c r="Q274" s="15">
        <v>5000</v>
      </c>
      <c r="R274" s="15">
        <v>8000</v>
      </c>
      <c r="S274" s="182"/>
      <c r="T274" s="16">
        <v>1500</v>
      </c>
      <c r="U274" s="16">
        <v>1000</v>
      </c>
      <c r="V274" s="16">
        <v>5000</v>
      </c>
      <c r="W274" s="16"/>
      <c r="X274" s="182"/>
      <c r="Y274" s="16">
        <f>IF(($CB274-SUM($T274:X274))&gt;=$K274*0.7,$K274*0.7,($CB274-SUM($T274:X274)))</f>
        <v>4340</v>
      </c>
      <c r="Z274" s="16">
        <f>IF(($CB274-SUM($T274:Y274))&gt;=$K274*0.7,$K274*0.7,($CB274-SUM($T274:Y274)))</f>
        <v>4340</v>
      </c>
      <c r="AA274" s="16">
        <f>IF(($CB274-SUM($T274:Z274))&gt;=$K274*0.7,$K274*0.7,($CB274-SUM($T274:Z274)))</f>
        <v>4340</v>
      </c>
      <c r="AB274" s="16">
        <f>IF(($CB274-SUM($T274:AA274))&gt;=$K274*0.7,$K274*0.7,($CB274-SUM($T274:AA274)))</f>
        <v>4340</v>
      </c>
      <c r="AC274" s="16">
        <f>IF(($CB274-SUM($T274:AB274))&gt;=$K274*0.7,$K274*0.7,($CB274-SUM($T274:AB274)))</f>
        <v>4340</v>
      </c>
      <c r="AD274" s="16">
        <f>IF(($CB274-SUM($T274:AC274))&gt;=$K274*0.7,$K274*0.7,($CB274-SUM($T274:AC274)))</f>
        <v>4340</v>
      </c>
      <c r="AE274" s="16">
        <f>IF(($CB274-SUM($T274:AD274))&gt;=$K274*0.7,$K274*0.7,($CB274-SUM($T274:AD274)))</f>
        <v>1680</v>
      </c>
      <c r="AF274" s="16">
        <f>IF(($CB274-SUM($T274:AE274))&gt;=$K274*0.7,$K274*0.7,($CB274-SUM($T274:AE274)))</f>
        <v>0</v>
      </c>
      <c r="AG274" s="16">
        <f>IF(($CB274-SUM($T274:AF274))&gt;=$K274*0.7,$K274*0.7,($CB274-SUM($T274:AF274)))</f>
        <v>0</v>
      </c>
      <c r="AH274" s="16">
        <f>IF(($CB274-SUM($T274:AG274))&gt;=$K274*0.7,$K274*0.7,($CB274-SUM($T274:AG274)))</f>
        <v>0</v>
      </c>
      <c r="AI274" s="16">
        <f>IF(($CB274-SUM($T274:AH274))&gt;=$K274*0.7,$K274*0.7,($CB274-SUM($T274:AH274)))</f>
        <v>0</v>
      </c>
      <c r="AJ274" s="16">
        <f>IF(($CB274-SUM($T274:AI274))&gt;=$K274*0.7,$K274*0.7,($CB274-SUM($T274:AI274)))</f>
        <v>0</v>
      </c>
      <c r="AK274" s="16">
        <f>IF(($CB274-SUM($T274:AJ274))&gt;=$K274*0.7,$K274*0.7,($CB274-SUM($T274:AJ274)))</f>
        <v>0</v>
      </c>
      <c r="AL274" s="16">
        <f>IF(($CB274-SUM($T274:AK274))&gt;=$K274*0.7,$K274*0.7,($CB274-SUM($T274:AK274)))</f>
        <v>0</v>
      </c>
      <c r="AM274" s="16">
        <f>IF(($CB274-SUM($T274:AL274))&gt;=$K274*0.7,$K274*0.7,($CB274-SUM($T274:AL274)))</f>
        <v>0</v>
      </c>
      <c r="AN274" s="16">
        <f>IF(($CB274-SUM($T274:AM274))&gt;=$K274*0.7,$K274*0.7,($CB274-SUM($T274:AM274)))</f>
        <v>0</v>
      </c>
      <c r="AO274" s="16">
        <f>IF(($CB274-SUM($T274:AN274))&gt;=$K274*0.7,$K274*0.7,($CB274-SUM($T274:AN274)))</f>
        <v>0</v>
      </c>
      <c r="AP274" s="16">
        <f>IF(($CB274-SUM($T274:AO274))&gt;=$K274*0.7,$K274*0.7,($CB274-SUM($T274:AO274)))</f>
        <v>0</v>
      </c>
      <c r="AQ274" s="16">
        <f>IF(($CB274-SUM($T274:AP274))&gt;=$K274*0.7,$K274*0.7,($CB274-SUM($T274:AP274)))</f>
        <v>0</v>
      </c>
      <c r="AR274" s="16">
        <f>IF(($CB274-SUM($T274:AQ274))&gt;=$K274*0.7,$K274*0.7,($CB274-SUM($T274:AQ274)))</f>
        <v>0</v>
      </c>
      <c r="AS274" s="16">
        <f>IF(($CB274-SUM($T274:AR274))&gt;=$K274*0.7,$K274*0.7,($CB274-SUM($T274:AR274)))</f>
        <v>0</v>
      </c>
      <c r="AT274" s="16">
        <f>IF(($CB274-SUM($T274:AS274))&gt;=$K274*0.7,$K274*0.7,($CB274-SUM($T274:AS274)))</f>
        <v>0</v>
      </c>
      <c r="AU274" s="16">
        <f>IF(($CB274-SUM($T274:AT274))&gt;=$K274*0.7,$K274*0.7,($CB274-SUM($T274:AT274)))</f>
        <v>0</v>
      </c>
      <c r="AV274" s="16">
        <f>IF(($CB274-SUM($T274:AU274))&gt;=$K274*0.7,$K274*0.7,($CB274-SUM($T274:AU274)))</f>
        <v>0</v>
      </c>
      <c r="AW274" s="182">
        <f t="shared" si="35"/>
        <v>35220</v>
      </c>
      <c r="AX274" s="182">
        <f>IF(LinkRpt!B$4=LinkRpt!B$2,VLOOKUP(LinkRpt!$A270,Rpt,LinkRpt!B$2+1),"")</f>
        <v>35220</v>
      </c>
      <c r="AY274" s="182">
        <f>IF(LinkRpt!C$4=LinkRpt!C$2,VLOOKUP(LinkRpt!$A270,Rpt,LinkRpt!C$2+1),"")</f>
        <v>0</v>
      </c>
      <c r="AZ274" s="182">
        <f>IF(LinkRpt!D$4=LinkRpt!D$2,VLOOKUP(LinkRpt!$A270,Rpt,LinkRpt!D$2+1),"")</f>
        <v>0</v>
      </c>
      <c r="BA274" s="182" t="str">
        <f>IF(LinkRpt!E$4=LinkRpt!E$2,VLOOKUP(LinkRpt!$A270,Rpt,LinkRpt!E$2+1),"")</f>
        <v/>
      </c>
      <c r="BB274" s="182">
        <f>IF(LinkRpt!F$4=LinkRpt!F$2,VLOOKUP(LinkRpt!$A270,Rpt,LinkRpt!F$2+1),"")</f>
        <v>0</v>
      </c>
      <c r="BC274" s="182">
        <f>IF(LinkRpt!G$4=LinkRpt!G$2,VLOOKUP(LinkRpt!$A270,Rpt,LinkRpt!G$2+1),"")</f>
        <v>0</v>
      </c>
      <c r="BD274" s="182">
        <f>IF(LinkRpt!H$4=LinkRpt!H$2,VLOOKUP(LinkRpt!$A270,Rpt,LinkRpt!H$2+1),"")</f>
        <v>0</v>
      </c>
      <c r="BE274" s="182" t="str">
        <f>IF(LinkRpt!I$4=LinkRpt!I$2,VLOOKUP(LinkRpt!$A270,Rpt,LinkRpt!I$2+1),"")</f>
        <v/>
      </c>
      <c r="BF274" s="182" t="str">
        <f>IF(LinkRpt!J$4=LinkRpt!J$2,VLOOKUP(LinkRpt!$A270,Rpt,LinkRpt!J$2+1),"")</f>
        <v/>
      </c>
      <c r="BG274" s="182" t="str">
        <f>IF(LinkRpt!K$4=LinkRpt!K$2,VLOOKUP(LinkRpt!$A270,Rpt,LinkRpt!K$2+1),"")</f>
        <v/>
      </c>
      <c r="BH274" s="182" t="str">
        <f>IF(LinkRpt!L$4=LinkRpt!L$2,VLOOKUP(LinkRpt!$A270,Rpt,LinkRpt!L$2+1),"")</f>
        <v/>
      </c>
      <c r="BI274" s="182" t="str">
        <f>IF(LinkRpt!M$4=LinkRpt!M$2,VLOOKUP(LinkRpt!$A270,Rpt,LinkRpt!M$2+1),"")</f>
        <v/>
      </c>
      <c r="BJ274" s="182" t="str">
        <f>IF(LinkRpt!N$4=LinkRpt!N$2,VLOOKUP(LinkRpt!$A270,Rpt,LinkRpt!N$2+1),"")</f>
        <v/>
      </c>
      <c r="BK274" s="182" t="str">
        <f>IF(LinkRpt!O$4=LinkRpt!O$2,VLOOKUP(LinkRpt!$A270,Rpt,LinkRpt!O$2+1),"")</f>
        <v/>
      </c>
      <c r="BL274" s="182" t="str">
        <f>IF(LinkRpt!P$4=LinkRpt!P$2,VLOOKUP(LinkRpt!$A270,Rpt,LinkRpt!P$2+1),"")</f>
        <v/>
      </c>
      <c r="BM274" s="182" t="str">
        <f>IF(LinkRpt!Q$4=LinkRpt!Q$2,VLOOKUP(LinkRpt!$A270,Rpt,LinkRpt!Q$2+1),"")</f>
        <v/>
      </c>
      <c r="BN274" s="182" t="str">
        <f>IF(LinkRpt!R$4=LinkRpt!R$2,VLOOKUP(LinkRpt!$A270,Rpt,LinkRpt!R$2+1),"")</f>
        <v/>
      </c>
      <c r="BO274" s="182" t="str">
        <f>IF(LinkRpt!S$4=LinkRpt!S$2,VLOOKUP(LinkRpt!$A270,Rpt,LinkRpt!S$2+1),"")</f>
        <v/>
      </c>
      <c r="BP274" s="182" t="str">
        <f>IF(LinkRpt!T$4=LinkRpt!T$2,VLOOKUP(LinkRpt!$A270,Rpt,LinkRpt!T$2+1),"")</f>
        <v/>
      </c>
      <c r="BQ274" s="182" t="str">
        <f>IF(LinkRpt!U$4=LinkRpt!U$2,VLOOKUP(LinkRpt!$A270,Rpt,LinkRpt!U$2+1),"")</f>
        <v/>
      </c>
      <c r="BR274" s="182" t="str">
        <f>IF(LinkRpt!V$4=LinkRpt!V$2,VLOOKUP(LinkRpt!$A270,Rpt,LinkRpt!V$2+1),"")</f>
        <v/>
      </c>
      <c r="BS274" s="182" t="str">
        <f>IF(LinkRpt!W$4=LinkRpt!W$2,VLOOKUP(LinkRpt!$A270,Rpt,LinkRpt!W$2+1),"")</f>
        <v/>
      </c>
      <c r="BT274" s="182" t="str">
        <f>IF(LinkRpt!X$4=LinkRpt!X$2,VLOOKUP(LinkRpt!$A270,Rpt,LinkRpt!X$2+1),"")</f>
        <v/>
      </c>
      <c r="BU274" s="182" t="str">
        <f>IF(LinkRpt!Y$4=LinkRpt!Y$2,VLOOKUP(LinkRpt!$A270,Rpt,LinkRpt!Y$2+1),"")</f>
        <v/>
      </c>
      <c r="BV274" s="182" t="str">
        <f>IF(LinkRpt!Z$4=LinkRpt!Z$2,VLOOKUP(LinkRpt!$A270,Rpt,LinkRpt!Z$2+1),"")</f>
        <v/>
      </c>
      <c r="BW274" s="182" t="str">
        <f>IF(LinkRpt!AA$4=LinkRpt!AA$2,VLOOKUP(LinkRpt!$A270,Rpt,LinkRpt!AA$2+1),"")</f>
        <v/>
      </c>
      <c r="BX274" s="182" t="str">
        <f>IF(LinkRpt!AB$4=LinkRpt!AB$2,VLOOKUP(LinkRpt!$A270,Rpt,LinkRpt!AB$2+1),"")</f>
        <v/>
      </c>
      <c r="BY274" s="182" t="str">
        <f>IF(LinkRpt!AC$4=LinkRpt!AC$2,VLOOKUP(LinkRpt!$A270,Rpt,LinkRpt!AC$2+1),"")</f>
        <v/>
      </c>
      <c r="BZ274" s="182" t="str">
        <f>IF(LinkRpt!AD$4=LinkRpt!AD$2,VLOOKUP(LinkRpt!$A270,Rpt,LinkRpt!AD$2+1),"")</f>
        <v/>
      </c>
      <c r="CA274" s="182" t="str">
        <f>IF(LinkRpt!AE$4=LinkRpt!AE$2,VLOOKUP(LinkRpt!$A270,Rpt,LinkRpt!AE$2+1),"")</f>
        <v/>
      </c>
      <c r="CB274" s="182">
        <f t="shared" si="40"/>
        <v>35220</v>
      </c>
      <c r="CC274" s="15">
        <v>1500</v>
      </c>
      <c r="CD274" s="16">
        <v>1500</v>
      </c>
      <c r="CE274" s="15">
        <v>1000</v>
      </c>
      <c r="CF274" s="16">
        <v>1000</v>
      </c>
      <c r="CG274" s="15">
        <v>5000</v>
      </c>
      <c r="CH274" s="16">
        <v>5000</v>
      </c>
      <c r="CI274" s="15">
        <v>8000</v>
      </c>
      <c r="CJ274" s="16"/>
      <c r="CK274" s="15"/>
      <c r="CL274" s="16"/>
      <c r="CM274" s="18">
        <v>4340</v>
      </c>
      <c r="CN274" s="16"/>
      <c r="CO274" s="18">
        <v>4340</v>
      </c>
      <c r="CP274" s="16"/>
      <c r="CQ274" s="18">
        <v>4340</v>
      </c>
      <c r="CR274" s="16"/>
      <c r="CS274" s="18">
        <v>4340</v>
      </c>
      <c r="CT274" s="16">
        <v>9240</v>
      </c>
      <c r="CU274" s="18">
        <v>4340</v>
      </c>
      <c r="CV274" s="16"/>
      <c r="CW274" s="18">
        <v>4340</v>
      </c>
      <c r="CX274" s="16"/>
      <c r="CY274" s="18">
        <v>4340</v>
      </c>
      <c r="CZ274" s="16"/>
      <c r="DA274" s="18">
        <v>4340</v>
      </c>
      <c r="DB274" s="16">
        <v>13860</v>
      </c>
      <c r="DC274" s="18">
        <v>4340</v>
      </c>
      <c r="DD274" s="16">
        <v>4620</v>
      </c>
      <c r="DE274" s="85"/>
      <c r="DF274" s="16"/>
      <c r="DG274" s="85"/>
      <c r="DH274" s="16"/>
      <c r="DI274" s="85"/>
      <c r="DJ274" s="16"/>
      <c r="DK274" s="220"/>
      <c r="DL274" s="16"/>
      <c r="DM274" s="17"/>
      <c r="DN274" s="16"/>
      <c r="DO274" s="17"/>
      <c r="DP274" s="16"/>
      <c r="DQ274" s="17"/>
      <c r="DR274" s="16"/>
      <c r="DS274" s="17"/>
      <c r="DT274" s="16"/>
      <c r="DU274" s="17"/>
      <c r="DV274" s="16"/>
      <c r="DW274" s="17"/>
      <c r="DX274" s="16"/>
      <c r="DY274" s="17"/>
      <c r="DZ274" s="16"/>
      <c r="EA274" s="17"/>
      <c r="EB274" s="16"/>
      <c r="EC274" s="17"/>
      <c r="ED274" s="16"/>
      <c r="EE274" s="17"/>
      <c r="EF274" s="16"/>
      <c r="EG274" s="17"/>
      <c r="EH274" s="16"/>
      <c r="EI274" s="17"/>
      <c r="EJ274" s="16"/>
      <c r="EK274" s="17"/>
      <c r="EL274" s="16"/>
      <c r="EM274" s="17"/>
      <c r="EN274" s="16"/>
      <c r="EO274" s="17"/>
      <c r="EP274" s="16"/>
      <c r="EQ274" s="17"/>
      <c r="ER274" s="16"/>
      <c r="ES274" s="17"/>
      <c r="ET274" s="16"/>
      <c r="EU274" s="15"/>
      <c r="EV274" s="16"/>
      <c r="EW274" s="15"/>
      <c r="EX274" s="16"/>
      <c r="EY274" s="15"/>
      <c r="EZ274" s="16"/>
      <c r="FA274" s="15"/>
      <c r="FB274" s="16"/>
      <c r="FC274" s="15"/>
      <c r="FD274" s="16"/>
      <c r="FE274" s="15"/>
      <c r="FF274" s="16"/>
      <c r="FG274" s="19"/>
      <c r="FH274" s="20"/>
      <c r="FI274" s="20">
        <f t="shared" si="36"/>
        <v>54560</v>
      </c>
      <c r="FJ274" s="20">
        <f t="shared" si="37"/>
        <v>35220</v>
      </c>
      <c r="FK274" s="21">
        <f t="shared" si="38"/>
        <v>19340</v>
      </c>
      <c r="FL274" s="1" t="str">
        <f t="shared" si="41"/>
        <v/>
      </c>
    </row>
    <row r="275" spans="1:168" ht="27.75" customHeight="1">
      <c r="A275" s="239">
        <v>2200267</v>
      </c>
      <c r="B275" s="35" t="s">
        <v>1035</v>
      </c>
      <c r="C275" s="239" t="s">
        <v>1036</v>
      </c>
      <c r="D275" s="9" t="s">
        <v>1414</v>
      </c>
      <c r="E275" s="9" t="s">
        <v>1411</v>
      </c>
      <c r="F275" s="83" t="s">
        <v>1037</v>
      </c>
      <c r="G275" s="148"/>
      <c r="H275" s="84"/>
      <c r="I275" s="318"/>
      <c r="J275" s="84"/>
      <c r="K275" s="62">
        <v>6600</v>
      </c>
      <c r="L275" s="84" t="s">
        <v>1564</v>
      </c>
      <c r="M275" s="246">
        <f t="shared" si="34"/>
        <v>57080</v>
      </c>
      <c r="N275" s="14">
        <f t="shared" si="39"/>
        <v>41580</v>
      </c>
      <c r="O275" s="15">
        <v>1500</v>
      </c>
      <c r="P275" s="15">
        <v>1000</v>
      </c>
      <c r="Q275" s="15">
        <v>5000</v>
      </c>
      <c r="R275" s="15">
        <v>8000</v>
      </c>
      <c r="S275" s="182"/>
      <c r="T275" s="16">
        <v>1500</v>
      </c>
      <c r="U275" s="16">
        <v>1000</v>
      </c>
      <c r="V275" s="16">
        <v>5000</v>
      </c>
      <c r="W275" s="16">
        <v>0</v>
      </c>
      <c r="X275" s="182"/>
      <c r="Y275" s="16">
        <f>IF(($CB275-SUM($T275:X275))&gt;=$K275*0.7,$K275*0.7,($CB275-SUM($T275:X275)))</f>
        <v>4620</v>
      </c>
      <c r="Z275" s="16">
        <f>IF(($CB275-SUM($T275:Y275))&gt;=$K275*0.7,$K275*0.7,($CB275-SUM($T275:Y275)))</f>
        <v>3380</v>
      </c>
      <c r="AA275" s="16">
        <f>IF(($CB275-SUM($T275:Z275))&gt;=$K275*0.7,$K275*0.7,($CB275-SUM($T275:Z275)))</f>
        <v>0</v>
      </c>
      <c r="AB275" s="16">
        <f>IF(($CB275-SUM($T275:AA275))&gt;=$K275*0.7,$K275*0.7,($CB275-SUM($T275:AA275)))</f>
        <v>0</v>
      </c>
      <c r="AC275" s="16">
        <f>IF(($CB275-SUM($T275:AB275))&gt;=$K275*0.7,$K275*0.7,($CB275-SUM($T275:AB275)))</f>
        <v>0</v>
      </c>
      <c r="AD275" s="16">
        <f>IF(($CB275-SUM($T275:AC275))&gt;=$K275*0.7,$K275*0.7,($CB275-SUM($T275:AC275)))</f>
        <v>0</v>
      </c>
      <c r="AE275" s="16">
        <f>IF(($CB275-SUM($T275:AD275))&gt;=$K275*0.7,$K275*0.7,($CB275-SUM($T275:AD275)))</f>
        <v>0</v>
      </c>
      <c r="AF275" s="16">
        <f>IF(($CB275-SUM($T275:AE275))&gt;=$K275*0.7,$K275*0.7,($CB275-SUM($T275:AE275)))</f>
        <v>0</v>
      </c>
      <c r="AG275" s="16">
        <f>IF(($CB275-SUM($T275:AF275))&gt;=$K275*0.7,$K275*0.7,($CB275-SUM($T275:AF275)))</f>
        <v>0</v>
      </c>
      <c r="AH275" s="16">
        <f>IF(($CB275-SUM($T275:AG275))&gt;=$K275*0.7,$K275*0.7,($CB275-SUM($T275:AG275)))</f>
        <v>0</v>
      </c>
      <c r="AI275" s="16">
        <f>IF(($CB275-SUM($T275:AH275))&gt;=$K275*0.7,$K275*0.7,($CB275-SUM($T275:AH275)))</f>
        <v>0</v>
      </c>
      <c r="AJ275" s="16">
        <f>IF(($CB275-SUM($T275:AI275))&gt;=$K275*0.7,$K275*0.7,($CB275-SUM($T275:AI275)))</f>
        <v>0</v>
      </c>
      <c r="AK275" s="16">
        <f>IF(($CB275-SUM($T275:AJ275))&gt;=$K275*0.7,$K275*0.7,($CB275-SUM($T275:AJ275)))</f>
        <v>0</v>
      </c>
      <c r="AL275" s="16">
        <f>IF(($CB275-SUM($T275:AK275))&gt;=$K275*0.7,$K275*0.7,($CB275-SUM($T275:AK275)))</f>
        <v>0</v>
      </c>
      <c r="AM275" s="16">
        <f>IF(($CB275-SUM($T275:AL275))&gt;=$K275*0.7,$K275*0.7,($CB275-SUM($T275:AL275)))</f>
        <v>0</v>
      </c>
      <c r="AN275" s="16">
        <f>IF(($CB275-SUM($T275:AM275))&gt;=$K275*0.7,$K275*0.7,($CB275-SUM($T275:AM275)))</f>
        <v>0</v>
      </c>
      <c r="AO275" s="16">
        <f>IF(($CB275-SUM($T275:AN275))&gt;=$K275*0.7,$K275*0.7,($CB275-SUM($T275:AN275)))</f>
        <v>0</v>
      </c>
      <c r="AP275" s="16">
        <f>IF(($CB275-SUM($T275:AO275))&gt;=$K275*0.7,$K275*0.7,($CB275-SUM($T275:AO275)))</f>
        <v>0</v>
      </c>
      <c r="AQ275" s="16">
        <f>IF(($CB275-SUM($T275:AP275))&gt;=$K275*0.7,$K275*0.7,($CB275-SUM($T275:AP275)))</f>
        <v>0</v>
      </c>
      <c r="AR275" s="16">
        <f>IF(($CB275-SUM($T275:AQ275))&gt;=$K275*0.7,$K275*0.7,($CB275-SUM($T275:AQ275)))</f>
        <v>0</v>
      </c>
      <c r="AS275" s="16">
        <f>IF(($CB275-SUM($T275:AR275))&gt;=$K275*0.7,$K275*0.7,($CB275-SUM($T275:AR275)))</f>
        <v>0</v>
      </c>
      <c r="AT275" s="16">
        <f>IF(($CB275-SUM($T275:AS275))&gt;=$K275*0.7,$K275*0.7,($CB275-SUM($T275:AS275)))</f>
        <v>0</v>
      </c>
      <c r="AU275" s="16">
        <f>IF(($CB275-SUM($T275:AT275))&gt;=$K275*0.7,$K275*0.7,($CB275-SUM($T275:AT275)))</f>
        <v>0</v>
      </c>
      <c r="AV275" s="16">
        <f>IF(($CB275-SUM($T275:AU275))&gt;=$K275*0.7,$K275*0.7,($CB275-SUM($T275:AU275)))</f>
        <v>0</v>
      </c>
      <c r="AW275" s="182">
        <f t="shared" si="35"/>
        <v>15500</v>
      </c>
      <c r="AX275" s="182">
        <f>IF(LinkRpt!B$4=LinkRpt!B$2,VLOOKUP(LinkRpt!$A271,Rpt,LinkRpt!B$2+1),"")</f>
        <v>15500</v>
      </c>
      <c r="AY275" s="182">
        <f>IF(LinkRpt!C$4=LinkRpt!C$2,VLOOKUP(LinkRpt!$A271,Rpt,LinkRpt!C$2+1),"")</f>
        <v>0</v>
      </c>
      <c r="AZ275" s="182">
        <f>IF(LinkRpt!D$4=LinkRpt!D$2,VLOOKUP(LinkRpt!$A271,Rpt,LinkRpt!D$2+1),"")</f>
        <v>0</v>
      </c>
      <c r="BA275" s="182" t="str">
        <f>IF(LinkRpt!E$4=LinkRpt!E$2,VLOOKUP(LinkRpt!$A271,Rpt,LinkRpt!E$2+1),"")</f>
        <v/>
      </c>
      <c r="BB275" s="182">
        <f>IF(LinkRpt!F$4=LinkRpt!F$2,VLOOKUP(LinkRpt!$A271,Rpt,LinkRpt!F$2+1),"")</f>
        <v>0</v>
      </c>
      <c r="BC275" s="182">
        <f>IF(LinkRpt!G$4=LinkRpt!G$2,VLOOKUP(LinkRpt!$A271,Rpt,LinkRpt!G$2+1),"")</f>
        <v>0</v>
      </c>
      <c r="BD275" s="182">
        <f>IF(LinkRpt!H$4=LinkRpt!H$2,VLOOKUP(LinkRpt!$A271,Rpt,LinkRpt!H$2+1),"")</f>
        <v>0</v>
      </c>
      <c r="BE275" s="182" t="str">
        <f>IF(LinkRpt!I$4=LinkRpt!I$2,VLOOKUP(LinkRpt!$A271,Rpt,LinkRpt!I$2+1),"")</f>
        <v/>
      </c>
      <c r="BF275" s="182" t="str">
        <f>IF(LinkRpt!J$4=LinkRpt!J$2,VLOOKUP(LinkRpt!$A271,Rpt,LinkRpt!J$2+1),"")</f>
        <v/>
      </c>
      <c r="BG275" s="182" t="str">
        <f>IF(LinkRpt!K$4=LinkRpt!K$2,VLOOKUP(LinkRpt!$A271,Rpt,LinkRpt!K$2+1),"")</f>
        <v/>
      </c>
      <c r="BH275" s="182" t="str">
        <f>IF(LinkRpt!L$4=LinkRpt!L$2,VLOOKUP(LinkRpt!$A271,Rpt,LinkRpt!L$2+1),"")</f>
        <v/>
      </c>
      <c r="BI275" s="182" t="str">
        <f>IF(LinkRpt!M$4=LinkRpt!M$2,VLOOKUP(LinkRpt!$A271,Rpt,LinkRpt!M$2+1),"")</f>
        <v/>
      </c>
      <c r="BJ275" s="182" t="str">
        <f>IF(LinkRpt!N$4=LinkRpt!N$2,VLOOKUP(LinkRpt!$A271,Rpt,LinkRpt!N$2+1),"")</f>
        <v/>
      </c>
      <c r="BK275" s="182" t="str">
        <f>IF(LinkRpt!O$4=LinkRpt!O$2,VLOOKUP(LinkRpt!$A271,Rpt,LinkRpt!O$2+1),"")</f>
        <v/>
      </c>
      <c r="BL275" s="182" t="str">
        <f>IF(LinkRpt!P$4=LinkRpt!P$2,VLOOKUP(LinkRpt!$A271,Rpt,LinkRpt!P$2+1),"")</f>
        <v/>
      </c>
      <c r="BM275" s="182" t="str">
        <f>IF(LinkRpt!Q$4=LinkRpt!Q$2,VLOOKUP(LinkRpt!$A271,Rpt,LinkRpt!Q$2+1),"")</f>
        <v/>
      </c>
      <c r="BN275" s="182" t="str">
        <f>IF(LinkRpt!R$4=LinkRpt!R$2,VLOOKUP(LinkRpt!$A271,Rpt,LinkRpt!R$2+1),"")</f>
        <v/>
      </c>
      <c r="BO275" s="182" t="str">
        <f>IF(LinkRpt!S$4=LinkRpt!S$2,VLOOKUP(LinkRpt!$A271,Rpt,LinkRpt!S$2+1),"")</f>
        <v/>
      </c>
      <c r="BP275" s="182" t="str">
        <f>IF(LinkRpt!T$4=LinkRpt!T$2,VLOOKUP(LinkRpt!$A271,Rpt,LinkRpt!T$2+1),"")</f>
        <v/>
      </c>
      <c r="BQ275" s="182" t="str">
        <f>IF(LinkRpt!U$4=LinkRpt!U$2,VLOOKUP(LinkRpt!$A271,Rpt,LinkRpt!U$2+1),"")</f>
        <v/>
      </c>
      <c r="BR275" s="182" t="str">
        <f>IF(LinkRpt!V$4=LinkRpt!V$2,VLOOKUP(LinkRpt!$A271,Rpt,LinkRpt!V$2+1),"")</f>
        <v/>
      </c>
      <c r="BS275" s="182" t="str">
        <f>IF(LinkRpt!W$4=LinkRpt!W$2,VLOOKUP(LinkRpt!$A271,Rpt,LinkRpt!W$2+1),"")</f>
        <v/>
      </c>
      <c r="BT275" s="182" t="str">
        <f>IF(LinkRpt!X$4=LinkRpt!X$2,VLOOKUP(LinkRpt!$A271,Rpt,LinkRpt!X$2+1),"")</f>
        <v/>
      </c>
      <c r="BU275" s="182" t="str">
        <f>IF(LinkRpt!Y$4=LinkRpt!Y$2,VLOOKUP(LinkRpt!$A271,Rpt,LinkRpt!Y$2+1),"")</f>
        <v/>
      </c>
      <c r="BV275" s="182" t="str">
        <f>IF(LinkRpt!Z$4=LinkRpt!Z$2,VLOOKUP(LinkRpt!$A271,Rpt,LinkRpt!Z$2+1),"")</f>
        <v/>
      </c>
      <c r="BW275" s="182" t="str">
        <f>IF(LinkRpt!AA$4=LinkRpt!AA$2,VLOOKUP(LinkRpt!$A271,Rpt,LinkRpt!AA$2+1),"")</f>
        <v/>
      </c>
      <c r="BX275" s="182" t="str">
        <f>IF(LinkRpt!AB$4=LinkRpt!AB$2,VLOOKUP(LinkRpt!$A271,Rpt,LinkRpt!AB$2+1),"")</f>
        <v/>
      </c>
      <c r="BY275" s="182" t="str">
        <f>IF(LinkRpt!AC$4=LinkRpt!AC$2,VLOOKUP(LinkRpt!$A271,Rpt,LinkRpt!AC$2+1),"")</f>
        <v/>
      </c>
      <c r="BZ275" s="182" t="str">
        <f>IF(LinkRpt!AD$4=LinkRpt!AD$2,VLOOKUP(LinkRpt!$A271,Rpt,LinkRpt!AD$2+1),"")</f>
        <v/>
      </c>
      <c r="CA275" s="182" t="str">
        <f>IF(LinkRpt!AE$4=LinkRpt!AE$2,VLOOKUP(LinkRpt!$A271,Rpt,LinkRpt!AE$2+1),"")</f>
        <v/>
      </c>
      <c r="CB275" s="182">
        <f t="shared" si="40"/>
        <v>15500</v>
      </c>
      <c r="CC275" s="15">
        <v>1500</v>
      </c>
      <c r="CD275" s="16">
        <v>1500</v>
      </c>
      <c r="CE275" s="15">
        <v>1000</v>
      </c>
      <c r="CF275" s="16">
        <v>1000</v>
      </c>
      <c r="CG275" s="15">
        <v>5000</v>
      </c>
      <c r="CH275" s="16">
        <v>5000</v>
      </c>
      <c r="CI275" s="15">
        <v>8000</v>
      </c>
      <c r="CJ275" s="16">
        <v>0</v>
      </c>
      <c r="CK275" s="15"/>
      <c r="CL275" s="16"/>
      <c r="CM275" s="18">
        <v>4620</v>
      </c>
      <c r="CN275" s="16"/>
      <c r="CO275" s="18">
        <v>4620</v>
      </c>
      <c r="CP275" s="16"/>
      <c r="CQ275" s="18">
        <v>4620</v>
      </c>
      <c r="CR275" s="16"/>
      <c r="CS275" s="18">
        <v>4620</v>
      </c>
      <c r="CT275" s="16">
        <v>8000</v>
      </c>
      <c r="CU275" s="18">
        <v>4620</v>
      </c>
      <c r="CV275" s="16"/>
      <c r="CW275" s="18">
        <v>4620</v>
      </c>
      <c r="CX275" s="16"/>
      <c r="CY275" s="18">
        <v>4620</v>
      </c>
      <c r="CZ275" s="16"/>
      <c r="DA275" s="18">
        <v>4620</v>
      </c>
      <c r="DB275" s="16"/>
      <c r="DC275" s="18">
        <v>4620</v>
      </c>
      <c r="DD275" s="16"/>
      <c r="DE275" s="85"/>
      <c r="DF275" s="16"/>
      <c r="DG275" s="85"/>
      <c r="DH275" s="16"/>
      <c r="DI275" s="85"/>
      <c r="DJ275" s="16"/>
      <c r="DK275" s="220"/>
      <c r="DL275" s="16"/>
      <c r="DM275" s="17"/>
      <c r="DN275" s="16"/>
      <c r="DO275" s="17"/>
      <c r="DP275" s="16"/>
      <c r="DQ275" s="17"/>
      <c r="DR275" s="16"/>
      <c r="DS275" s="17"/>
      <c r="DT275" s="16"/>
      <c r="DU275" s="17"/>
      <c r="DV275" s="16"/>
      <c r="DW275" s="17"/>
      <c r="DX275" s="16"/>
      <c r="DY275" s="17"/>
      <c r="DZ275" s="16"/>
      <c r="EA275" s="17"/>
      <c r="EB275" s="16"/>
      <c r="EC275" s="17"/>
      <c r="ED275" s="16"/>
      <c r="EE275" s="17"/>
      <c r="EF275" s="16"/>
      <c r="EG275" s="17"/>
      <c r="EH275" s="16"/>
      <c r="EI275" s="17"/>
      <c r="EJ275" s="16"/>
      <c r="EK275" s="17"/>
      <c r="EL275" s="16"/>
      <c r="EM275" s="17"/>
      <c r="EN275" s="16"/>
      <c r="EO275" s="17"/>
      <c r="EP275" s="16"/>
      <c r="EQ275" s="17"/>
      <c r="ER275" s="16"/>
      <c r="ES275" s="17"/>
      <c r="ET275" s="16"/>
      <c r="EU275" s="15"/>
      <c r="EV275" s="16"/>
      <c r="EW275" s="15"/>
      <c r="EX275" s="16"/>
      <c r="EY275" s="15"/>
      <c r="EZ275" s="16"/>
      <c r="FA275" s="15"/>
      <c r="FB275" s="16"/>
      <c r="FC275" s="15"/>
      <c r="FD275" s="16"/>
      <c r="FE275" s="15"/>
      <c r="FF275" s="16"/>
      <c r="FG275" s="19"/>
      <c r="FH275" s="20"/>
      <c r="FI275" s="20">
        <f t="shared" si="36"/>
        <v>57080</v>
      </c>
      <c r="FJ275" s="20">
        <f t="shared" si="37"/>
        <v>15500</v>
      </c>
      <c r="FK275" s="21">
        <f t="shared" si="38"/>
        <v>41580</v>
      </c>
      <c r="FL275" s="1" t="str">
        <f t="shared" si="41"/>
        <v/>
      </c>
    </row>
    <row r="276" spans="1:168" ht="27.75" customHeight="1">
      <c r="A276" s="239">
        <v>2200268</v>
      </c>
      <c r="B276" s="35" t="s">
        <v>1038</v>
      </c>
      <c r="C276" s="239" t="s">
        <v>1039</v>
      </c>
      <c r="D276" s="9" t="s">
        <v>1414</v>
      </c>
      <c r="E276" s="9" t="s">
        <v>1411</v>
      </c>
      <c r="F276" s="83" t="s">
        <v>1040</v>
      </c>
      <c r="G276" s="210"/>
      <c r="H276" s="84"/>
      <c r="I276" s="318"/>
      <c r="J276" s="84"/>
      <c r="K276" s="62">
        <v>6600</v>
      </c>
      <c r="L276" s="84" t="s">
        <v>1564</v>
      </c>
      <c r="M276" s="246">
        <f t="shared" si="34"/>
        <v>57080</v>
      </c>
      <c r="N276" s="14">
        <f t="shared" si="39"/>
        <v>23100</v>
      </c>
      <c r="O276" s="15">
        <v>1500</v>
      </c>
      <c r="P276" s="15">
        <v>1000</v>
      </c>
      <c r="Q276" s="15">
        <v>5000</v>
      </c>
      <c r="R276" s="15">
        <v>8000</v>
      </c>
      <c r="S276" s="182"/>
      <c r="T276" s="16">
        <v>1500</v>
      </c>
      <c r="U276" s="16">
        <v>1000</v>
      </c>
      <c r="V276" s="16">
        <v>5000</v>
      </c>
      <c r="W276" s="16">
        <v>0</v>
      </c>
      <c r="X276" s="182"/>
      <c r="Y276" s="16">
        <f>IF(($CB276-SUM($T276:X276))&gt;=$K276*0.7,$K276*0.7,($CB276-SUM($T276:X276)))</f>
        <v>4620</v>
      </c>
      <c r="Z276" s="16">
        <f>IF(($CB276-SUM($T276:Y276))&gt;=$K276*0.7,$K276*0.7,($CB276-SUM($T276:Y276)))</f>
        <v>4620</v>
      </c>
      <c r="AA276" s="16">
        <f>IF(($CB276-SUM($T276:Z276))&gt;=$K276*0.7,$K276*0.7,($CB276-SUM($T276:Z276)))</f>
        <v>4620</v>
      </c>
      <c r="AB276" s="16">
        <f>IF(($CB276-SUM($T276:AA276))&gt;=$K276*0.7,$K276*0.7,($CB276-SUM($T276:AA276)))</f>
        <v>4620</v>
      </c>
      <c r="AC276" s="16">
        <f>IF(($CB276-SUM($T276:AB276))&gt;=$K276*0.7,$K276*0.7,($CB276-SUM($T276:AB276)))</f>
        <v>4620</v>
      </c>
      <c r="AD276" s="16">
        <f>IF(($CB276-SUM($T276:AC276))&gt;=$K276*0.7,$K276*0.7,($CB276-SUM($T276:AC276)))</f>
        <v>3380</v>
      </c>
      <c r="AE276" s="16">
        <f>IF(($CB276-SUM($T276:AD276))&gt;=$K276*0.7,$K276*0.7,($CB276-SUM($T276:AD276)))</f>
        <v>0</v>
      </c>
      <c r="AF276" s="16">
        <f>IF(($CB276-SUM($T276:AE276))&gt;=$K276*0.7,$K276*0.7,($CB276-SUM($T276:AE276)))</f>
        <v>0</v>
      </c>
      <c r="AG276" s="16">
        <f>IF(($CB276-SUM($T276:AF276))&gt;=$K276*0.7,$K276*0.7,($CB276-SUM($T276:AF276)))</f>
        <v>0</v>
      </c>
      <c r="AH276" s="16">
        <f>IF(($CB276-SUM($T276:AG276))&gt;=$K276*0.7,$K276*0.7,($CB276-SUM($T276:AG276)))</f>
        <v>0</v>
      </c>
      <c r="AI276" s="16">
        <f>IF(($CB276-SUM($T276:AH276))&gt;=$K276*0.7,$K276*0.7,($CB276-SUM($T276:AH276)))</f>
        <v>0</v>
      </c>
      <c r="AJ276" s="16">
        <f>IF(($CB276-SUM($T276:AI276))&gt;=$K276*0.7,$K276*0.7,($CB276-SUM($T276:AI276)))</f>
        <v>0</v>
      </c>
      <c r="AK276" s="16">
        <f>IF(($CB276-SUM($T276:AJ276))&gt;=$K276*0.7,$K276*0.7,($CB276-SUM($T276:AJ276)))</f>
        <v>0</v>
      </c>
      <c r="AL276" s="16">
        <f>IF(($CB276-SUM($T276:AK276))&gt;=$K276*0.7,$K276*0.7,($CB276-SUM($T276:AK276)))</f>
        <v>0</v>
      </c>
      <c r="AM276" s="16">
        <f>IF(($CB276-SUM($T276:AL276))&gt;=$K276*0.7,$K276*0.7,($CB276-SUM($T276:AL276)))</f>
        <v>0</v>
      </c>
      <c r="AN276" s="16">
        <f>IF(($CB276-SUM($T276:AM276))&gt;=$K276*0.7,$K276*0.7,($CB276-SUM($T276:AM276)))</f>
        <v>0</v>
      </c>
      <c r="AO276" s="16">
        <f>IF(($CB276-SUM($T276:AN276))&gt;=$K276*0.7,$K276*0.7,($CB276-SUM($T276:AN276)))</f>
        <v>0</v>
      </c>
      <c r="AP276" s="16">
        <f>IF(($CB276-SUM($T276:AO276))&gt;=$K276*0.7,$K276*0.7,($CB276-SUM($T276:AO276)))</f>
        <v>0</v>
      </c>
      <c r="AQ276" s="16">
        <f>IF(($CB276-SUM($T276:AP276))&gt;=$K276*0.7,$K276*0.7,($CB276-SUM($T276:AP276)))</f>
        <v>0</v>
      </c>
      <c r="AR276" s="16">
        <f>IF(($CB276-SUM($T276:AQ276))&gt;=$K276*0.7,$K276*0.7,($CB276-SUM($T276:AQ276)))</f>
        <v>0</v>
      </c>
      <c r="AS276" s="16">
        <f>IF(($CB276-SUM($T276:AR276))&gt;=$K276*0.7,$K276*0.7,($CB276-SUM($T276:AR276)))</f>
        <v>0</v>
      </c>
      <c r="AT276" s="16">
        <f>IF(($CB276-SUM($T276:AS276))&gt;=$K276*0.7,$K276*0.7,($CB276-SUM($T276:AS276)))</f>
        <v>0</v>
      </c>
      <c r="AU276" s="16">
        <f>IF(($CB276-SUM($T276:AT276))&gt;=$K276*0.7,$K276*0.7,($CB276-SUM($T276:AT276)))</f>
        <v>0</v>
      </c>
      <c r="AV276" s="16">
        <f>IF(($CB276-SUM($T276:AU276))&gt;=$K276*0.7,$K276*0.7,($CB276-SUM($T276:AU276)))</f>
        <v>0</v>
      </c>
      <c r="AW276" s="182">
        <f t="shared" si="35"/>
        <v>33980</v>
      </c>
      <c r="AX276" s="182">
        <f>IF(LinkRpt!B$4=LinkRpt!B$2,VLOOKUP(LinkRpt!$A272,Rpt,LinkRpt!B$2+1),"")</f>
        <v>33980</v>
      </c>
      <c r="AY276" s="182">
        <f>IF(LinkRpt!C$4=LinkRpt!C$2,VLOOKUP(LinkRpt!$A272,Rpt,LinkRpt!C$2+1),"")</f>
        <v>0</v>
      </c>
      <c r="AZ276" s="182">
        <f>IF(LinkRpt!D$4=LinkRpt!D$2,VLOOKUP(LinkRpt!$A272,Rpt,LinkRpt!D$2+1),"")</f>
        <v>0</v>
      </c>
      <c r="BA276" s="182" t="str">
        <f>IF(LinkRpt!E$4=LinkRpt!E$2,VLOOKUP(LinkRpt!$A272,Rpt,LinkRpt!E$2+1),"")</f>
        <v/>
      </c>
      <c r="BB276" s="182">
        <f>IF(LinkRpt!F$4=LinkRpt!F$2,VLOOKUP(LinkRpt!$A272,Rpt,LinkRpt!F$2+1),"")</f>
        <v>0</v>
      </c>
      <c r="BC276" s="182">
        <f>IF(LinkRpt!G$4=LinkRpt!G$2,VLOOKUP(LinkRpt!$A272,Rpt,LinkRpt!G$2+1),"")</f>
        <v>0</v>
      </c>
      <c r="BD276" s="182">
        <f>IF(LinkRpt!H$4=LinkRpt!H$2,VLOOKUP(LinkRpt!$A272,Rpt,LinkRpt!H$2+1),"")</f>
        <v>0</v>
      </c>
      <c r="BE276" s="182" t="str">
        <f>IF(LinkRpt!I$4=LinkRpt!I$2,VLOOKUP(LinkRpt!$A272,Rpt,LinkRpt!I$2+1),"")</f>
        <v/>
      </c>
      <c r="BF276" s="182" t="str">
        <f>IF(LinkRpt!J$4=LinkRpt!J$2,VLOOKUP(LinkRpt!$A272,Rpt,LinkRpt!J$2+1),"")</f>
        <v/>
      </c>
      <c r="BG276" s="182" t="str">
        <f>IF(LinkRpt!K$4=LinkRpt!K$2,VLOOKUP(LinkRpt!$A272,Rpt,LinkRpt!K$2+1),"")</f>
        <v/>
      </c>
      <c r="BH276" s="182" t="str">
        <f>IF(LinkRpt!L$4=LinkRpt!L$2,VLOOKUP(LinkRpt!$A272,Rpt,LinkRpt!L$2+1),"")</f>
        <v/>
      </c>
      <c r="BI276" s="182" t="str">
        <f>IF(LinkRpt!M$4=LinkRpt!M$2,VLOOKUP(LinkRpt!$A272,Rpt,LinkRpt!M$2+1),"")</f>
        <v/>
      </c>
      <c r="BJ276" s="182" t="str">
        <f>IF(LinkRpt!N$4=LinkRpt!N$2,VLOOKUP(LinkRpt!$A272,Rpt,LinkRpt!N$2+1),"")</f>
        <v/>
      </c>
      <c r="BK276" s="182" t="str">
        <f>IF(LinkRpt!O$4=LinkRpt!O$2,VLOOKUP(LinkRpt!$A272,Rpt,LinkRpt!O$2+1),"")</f>
        <v/>
      </c>
      <c r="BL276" s="182" t="str">
        <f>IF(LinkRpt!P$4=LinkRpt!P$2,VLOOKUP(LinkRpt!$A272,Rpt,LinkRpt!P$2+1),"")</f>
        <v/>
      </c>
      <c r="BM276" s="182" t="str">
        <f>IF(LinkRpt!Q$4=LinkRpt!Q$2,VLOOKUP(LinkRpt!$A272,Rpt,LinkRpt!Q$2+1),"")</f>
        <v/>
      </c>
      <c r="BN276" s="182" t="str">
        <f>IF(LinkRpt!R$4=LinkRpt!R$2,VLOOKUP(LinkRpt!$A272,Rpt,LinkRpt!R$2+1),"")</f>
        <v/>
      </c>
      <c r="BO276" s="182" t="str">
        <f>IF(LinkRpt!S$4=LinkRpt!S$2,VLOOKUP(LinkRpt!$A272,Rpt,LinkRpt!S$2+1),"")</f>
        <v/>
      </c>
      <c r="BP276" s="182" t="str">
        <f>IF(LinkRpt!T$4=LinkRpt!T$2,VLOOKUP(LinkRpt!$A272,Rpt,LinkRpt!T$2+1),"")</f>
        <v/>
      </c>
      <c r="BQ276" s="182" t="str">
        <f>IF(LinkRpt!U$4=LinkRpt!U$2,VLOOKUP(LinkRpt!$A272,Rpt,LinkRpt!U$2+1),"")</f>
        <v/>
      </c>
      <c r="BR276" s="182" t="str">
        <f>IF(LinkRpt!V$4=LinkRpt!V$2,VLOOKUP(LinkRpt!$A272,Rpt,LinkRpt!V$2+1),"")</f>
        <v/>
      </c>
      <c r="BS276" s="182" t="str">
        <f>IF(LinkRpt!W$4=LinkRpt!W$2,VLOOKUP(LinkRpt!$A272,Rpt,LinkRpt!W$2+1),"")</f>
        <v/>
      </c>
      <c r="BT276" s="182" t="str">
        <f>IF(LinkRpt!X$4=LinkRpt!X$2,VLOOKUP(LinkRpt!$A272,Rpt,LinkRpt!X$2+1),"")</f>
        <v/>
      </c>
      <c r="BU276" s="182" t="str">
        <f>IF(LinkRpt!Y$4=LinkRpt!Y$2,VLOOKUP(LinkRpt!$A272,Rpt,LinkRpt!Y$2+1),"")</f>
        <v/>
      </c>
      <c r="BV276" s="182" t="str">
        <f>IF(LinkRpt!Z$4=LinkRpt!Z$2,VLOOKUP(LinkRpt!$A272,Rpt,LinkRpt!Z$2+1),"")</f>
        <v/>
      </c>
      <c r="BW276" s="182" t="str">
        <f>IF(LinkRpt!AA$4=LinkRpt!AA$2,VLOOKUP(LinkRpt!$A272,Rpt,LinkRpt!AA$2+1),"")</f>
        <v/>
      </c>
      <c r="BX276" s="182" t="str">
        <f>IF(LinkRpt!AB$4=LinkRpt!AB$2,VLOOKUP(LinkRpt!$A272,Rpt,LinkRpt!AB$2+1),"")</f>
        <v/>
      </c>
      <c r="BY276" s="182" t="str">
        <f>IF(LinkRpt!AC$4=LinkRpt!AC$2,VLOOKUP(LinkRpt!$A272,Rpt,LinkRpt!AC$2+1),"")</f>
        <v/>
      </c>
      <c r="BZ276" s="182" t="str">
        <f>IF(LinkRpt!AD$4=LinkRpt!AD$2,VLOOKUP(LinkRpt!$A272,Rpt,LinkRpt!AD$2+1),"")</f>
        <v/>
      </c>
      <c r="CA276" s="182" t="str">
        <f>IF(LinkRpt!AE$4=LinkRpt!AE$2,VLOOKUP(LinkRpt!$A272,Rpt,LinkRpt!AE$2+1),"")</f>
        <v/>
      </c>
      <c r="CB276" s="182">
        <f t="shared" si="40"/>
        <v>33980</v>
      </c>
      <c r="CC276" s="15">
        <v>1500</v>
      </c>
      <c r="CD276" s="16">
        <v>1500</v>
      </c>
      <c r="CE276" s="15">
        <v>1000</v>
      </c>
      <c r="CF276" s="16">
        <v>1000</v>
      </c>
      <c r="CG276" s="15">
        <v>5000</v>
      </c>
      <c r="CH276" s="16">
        <v>5000</v>
      </c>
      <c r="CI276" s="15">
        <v>8000</v>
      </c>
      <c r="CJ276" s="16">
        <v>0</v>
      </c>
      <c r="CK276" s="15"/>
      <c r="CL276" s="16"/>
      <c r="CM276" s="18">
        <v>4620</v>
      </c>
      <c r="CN276" s="16"/>
      <c r="CO276" s="18">
        <v>4620</v>
      </c>
      <c r="CP276" s="16"/>
      <c r="CQ276" s="18">
        <v>4620</v>
      </c>
      <c r="CR276" s="16"/>
      <c r="CS276" s="18">
        <v>4620</v>
      </c>
      <c r="CT276" s="16">
        <v>5000</v>
      </c>
      <c r="CU276" s="18">
        <v>4620</v>
      </c>
      <c r="CV276" s="16">
        <v>21480</v>
      </c>
      <c r="CW276" s="18">
        <v>4620</v>
      </c>
      <c r="CX276" s="16"/>
      <c r="CY276" s="18">
        <v>4620</v>
      </c>
      <c r="CZ276" s="16"/>
      <c r="DA276" s="18">
        <v>4620</v>
      </c>
      <c r="DB276" s="16"/>
      <c r="DC276" s="18">
        <v>4620</v>
      </c>
      <c r="DD276" s="16"/>
      <c r="DE276" s="85"/>
      <c r="DF276" s="16"/>
      <c r="DG276" s="85"/>
      <c r="DH276" s="16"/>
      <c r="DI276" s="85"/>
      <c r="DJ276" s="16"/>
      <c r="DK276" s="220"/>
      <c r="DL276" s="16"/>
      <c r="DM276" s="17"/>
      <c r="DN276" s="16"/>
      <c r="DO276" s="17"/>
      <c r="DP276" s="16"/>
      <c r="DQ276" s="17"/>
      <c r="DR276" s="16"/>
      <c r="DS276" s="17"/>
      <c r="DT276" s="16"/>
      <c r="DU276" s="17"/>
      <c r="DV276" s="16"/>
      <c r="DW276" s="17"/>
      <c r="DX276" s="16"/>
      <c r="DY276" s="17"/>
      <c r="DZ276" s="16"/>
      <c r="EA276" s="17"/>
      <c r="EB276" s="16"/>
      <c r="EC276" s="17"/>
      <c r="ED276" s="16"/>
      <c r="EE276" s="17"/>
      <c r="EF276" s="16"/>
      <c r="EG276" s="17"/>
      <c r="EH276" s="16"/>
      <c r="EI276" s="17"/>
      <c r="EJ276" s="16"/>
      <c r="EK276" s="17"/>
      <c r="EL276" s="16"/>
      <c r="EM276" s="17"/>
      <c r="EN276" s="16"/>
      <c r="EO276" s="17"/>
      <c r="EP276" s="16"/>
      <c r="EQ276" s="17"/>
      <c r="ER276" s="16"/>
      <c r="ES276" s="17"/>
      <c r="ET276" s="16"/>
      <c r="EU276" s="15"/>
      <c r="EV276" s="16"/>
      <c r="EW276" s="15"/>
      <c r="EX276" s="16"/>
      <c r="EY276" s="15"/>
      <c r="EZ276" s="16"/>
      <c r="FA276" s="15"/>
      <c r="FB276" s="16"/>
      <c r="FC276" s="15"/>
      <c r="FD276" s="16"/>
      <c r="FE276" s="15"/>
      <c r="FF276" s="16"/>
      <c r="FG276" s="19"/>
      <c r="FH276" s="20"/>
      <c r="FI276" s="20">
        <f t="shared" si="36"/>
        <v>57080</v>
      </c>
      <c r="FJ276" s="20">
        <f t="shared" si="37"/>
        <v>33980</v>
      </c>
      <c r="FK276" s="21">
        <f t="shared" si="38"/>
        <v>23100</v>
      </c>
      <c r="FL276" s="1" t="str">
        <f t="shared" si="41"/>
        <v/>
      </c>
    </row>
    <row r="277" spans="1:168" ht="27.75" customHeight="1">
      <c r="A277" s="239">
        <v>2200269</v>
      </c>
      <c r="B277" s="35" t="s">
        <v>365</v>
      </c>
      <c r="C277" s="239" t="s">
        <v>366</v>
      </c>
      <c r="D277" s="9" t="s">
        <v>1414</v>
      </c>
      <c r="E277" s="9" t="s">
        <v>1412</v>
      </c>
      <c r="F277" s="10" t="s">
        <v>367</v>
      </c>
      <c r="G277" s="148"/>
      <c r="H277" s="24"/>
      <c r="I277" s="318"/>
      <c r="J277" s="24"/>
      <c r="K277" s="12">
        <v>6600</v>
      </c>
      <c r="L277" s="24" t="s">
        <v>1564</v>
      </c>
      <c r="M277" s="246">
        <f t="shared" si="34"/>
        <v>57080</v>
      </c>
      <c r="N277" s="14">
        <f t="shared" si="39"/>
        <v>0</v>
      </c>
      <c r="O277" s="15">
        <v>1500</v>
      </c>
      <c r="P277" s="15">
        <v>1000</v>
      </c>
      <c r="Q277" s="15">
        <v>5000</v>
      </c>
      <c r="R277" s="15">
        <v>8000</v>
      </c>
      <c r="S277" s="182"/>
      <c r="T277" s="16">
        <v>1500</v>
      </c>
      <c r="U277" s="16">
        <v>1000</v>
      </c>
      <c r="V277" s="16">
        <v>5000</v>
      </c>
      <c r="W277" s="16">
        <v>0</v>
      </c>
      <c r="X277" s="182"/>
      <c r="Y277" s="16">
        <f>IF(($CB277-SUM($T277:X277))&gt;=$K277*0.7,$K277*0.7,($CB277-SUM($T277:X277)))</f>
        <v>4620</v>
      </c>
      <c r="Z277" s="16">
        <f>IF(($CB277-SUM($T277:Y277))&gt;=$K277*0.7,$K277*0.7,($CB277-SUM($T277:Y277)))</f>
        <v>4620</v>
      </c>
      <c r="AA277" s="16">
        <f>IF(($CB277-SUM($T277:Z277))&gt;=$K277*0.7,$K277*0.7,($CB277-SUM($T277:Z277)))</f>
        <v>4620</v>
      </c>
      <c r="AB277" s="16">
        <f>IF(($CB277-SUM($T277:AA277))&gt;=$K277*0.7,$K277*0.7,($CB277-SUM($T277:AA277)))</f>
        <v>4620</v>
      </c>
      <c r="AC277" s="16">
        <f>IF(($CB277-SUM($T277:AB277))&gt;=$K277*0.7,$K277*0.7,($CB277-SUM($T277:AB277)))</f>
        <v>4620</v>
      </c>
      <c r="AD277" s="16">
        <f>IF(($CB277-SUM($T277:AC277))&gt;=$K277*0.7,$K277*0.7,($CB277-SUM($T277:AC277)))</f>
        <v>4620</v>
      </c>
      <c r="AE277" s="16">
        <f>IF(($CB277-SUM($T277:AD277))&gt;=$K277*0.7,$K277*0.7,($CB277-SUM($T277:AD277)))</f>
        <v>4620</v>
      </c>
      <c r="AF277" s="16">
        <f>IF(($CB277-SUM($T277:AE277))&gt;=$K277*0.7,$K277*0.7,($CB277-SUM($T277:AE277)))</f>
        <v>4620</v>
      </c>
      <c r="AG277" s="16">
        <f>IF(($CB277-SUM($T277:AF277))&gt;=$K277*0.7,$K277*0.7,($CB277-SUM($T277:AF277)))</f>
        <v>4620</v>
      </c>
      <c r="AH277" s="16">
        <f>IF(($CB277-SUM($T277:AG277))&gt;=$K277*0.7,$K277*0.7,($CB277-SUM($T277:AG277)))</f>
        <v>4620</v>
      </c>
      <c r="AI277" s="16">
        <f>IF(($CB277-SUM($T277:AH277))&gt;=$K277*0.7,$K277*0.7,($CB277-SUM($T277:AH277)))</f>
        <v>3380</v>
      </c>
      <c r="AJ277" s="16">
        <f>IF(($CB277-SUM($T277:AI277))&gt;=$K277*0.7,$K277*0.7,($CB277-SUM($T277:AI277)))</f>
        <v>0</v>
      </c>
      <c r="AK277" s="16">
        <f>IF(($CB277-SUM($T277:AJ277))&gt;=$K277*0.7,$K277*0.7,($CB277-SUM($T277:AJ277)))</f>
        <v>0</v>
      </c>
      <c r="AL277" s="16">
        <f>IF(($CB277-SUM($T277:AK277))&gt;=$K277*0.7,$K277*0.7,($CB277-SUM($T277:AK277)))</f>
        <v>0</v>
      </c>
      <c r="AM277" s="16">
        <f>IF(($CB277-SUM($T277:AL277))&gt;=$K277*0.7,$K277*0.7,($CB277-SUM($T277:AL277)))</f>
        <v>0</v>
      </c>
      <c r="AN277" s="16">
        <f>IF(($CB277-SUM($T277:AM277))&gt;=$K277*0.7,$K277*0.7,($CB277-SUM($T277:AM277)))</f>
        <v>0</v>
      </c>
      <c r="AO277" s="16">
        <f>IF(($CB277-SUM($T277:AN277))&gt;=$K277*0.7,$K277*0.7,($CB277-SUM($T277:AN277)))</f>
        <v>0</v>
      </c>
      <c r="AP277" s="16">
        <f>IF(($CB277-SUM($T277:AO277))&gt;=$K277*0.7,$K277*0.7,($CB277-SUM($T277:AO277)))</f>
        <v>0</v>
      </c>
      <c r="AQ277" s="16">
        <f>IF(($CB277-SUM($T277:AP277))&gt;=$K277*0.7,$K277*0.7,($CB277-SUM($T277:AP277)))</f>
        <v>0</v>
      </c>
      <c r="AR277" s="16">
        <f>IF(($CB277-SUM($T277:AQ277))&gt;=$K277*0.7,$K277*0.7,($CB277-SUM($T277:AQ277)))</f>
        <v>0</v>
      </c>
      <c r="AS277" s="16">
        <f>IF(($CB277-SUM($T277:AR277))&gt;=$K277*0.7,$K277*0.7,($CB277-SUM($T277:AR277)))</f>
        <v>0</v>
      </c>
      <c r="AT277" s="16">
        <f>IF(($CB277-SUM($T277:AS277))&gt;=$K277*0.7,$K277*0.7,($CB277-SUM($T277:AS277)))</f>
        <v>0</v>
      </c>
      <c r="AU277" s="16">
        <f>IF(($CB277-SUM($T277:AT277))&gt;=$K277*0.7,$K277*0.7,($CB277-SUM($T277:AT277)))</f>
        <v>0</v>
      </c>
      <c r="AV277" s="16">
        <f>IF(($CB277-SUM($T277:AU277))&gt;=$K277*0.7,$K277*0.7,($CB277-SUM($T277:AU277)))</f>
        <v>0</v>
      </c>
      <c r="AW277" s="182">
        <f t="shared" si="35"/>
        <v>57080</v>
      </c>
      <c r="AX277" s="182">
        <f>IF(LinkRpt!B$4=LinkRpt!B$2,VLOOKUP(LinkRpt!$A273,Rpt,LinkRpt!B$2+1),"")</f>
        <v>57080</v>
      </c>
      <c r="AY277" s="182">
        <f>IF(LinkRpt!C$4=LinkRpt!C$2,VLOOKUP(LinkRpt!$A273,Rpt,LinkRpt!C$2+1),"")</f>
        <v>0</v>
      </c>
      <c r="AZ277" s="182">
        <f>IF(LinkRpt!D$4=LinkRpt!D$2,VLOOKUP(LinkRpt!$A273,Rpt,LinkRpt!D$2+1),"")</f>
        <v>0</v>
      </c>
      <c r="BA277" s="182" t="str">
        <f>IF(LinkRpt!E$4=LinkRpt!E$2,VLOOKUP(LinkRpt!$A273,Rpt,LinkRpt!E$2+1),"")</f>
        <v/>
      </c>
      <c r="BB277" s="182">
        <f>IF(LinkRpt!F$4=LinkRpt!F$2,VLOOKUP(LinkRpt!$A273,Rpt,LinkRpt!F$2+1),"")</f>
        <v>0</v>
      </c>
      <c r="BC277" s="182">
        <f>IF(LinkRpt!G$4=LinkRpt!G$2,VLOOKUP(LinkRpt!$A273,Rpt,LinkRpt!G$2+1),"")</f>
        <v>0</v>
      </c>
      <c r="BD277" s="182">
        <f>IF(LinkRpt!H$4=LinkRpt!H$2,VLOOKUP(LinkRpt!$A273,Rpt,LinkRpt!H$2+1),"")</f>
        <v>0</v>
      </c>
      <c r="BE277" s="182" t="str">
        <f>IF(LinkRpt!I$4=LinkRpt!I$2,VLOOKUP(LinkRpt!$A273,Rpt,LinkRpt!I$2+1),"")</f>
        <v/>
      </c>
      <c r="BF277" s="182" t="str">
        <f>IF(LinkRpt!J$4=LinkRpt!J$2,VLOOKUP(LinkRpt!$A273,Rpt,LinkRpt!J$2+1),"")</f>
        <v/>
      </c>
      <c r="BG277" s="182" t="str">
        <f>IF(LinkRpt!K$4=LinkRpt!K$2,VLOOKUP(LinkRpt!$A273,Rpt,LinkRpt!K$2+1),"")</f>
        <v/>
      </c>
      <c r="BH277" s="182" t="str">
        <f>IF(LinkRpt!L$4=LinkRpt!L$2,VLOOKUP(LinkRpt!$A273,Rpt,LinkRpt!L$2+1),"")</f>
        <v/>
      </c>
      <c r="BI277" s="182" t="str">
        <f>IF(LinkRpt!M$4=LinkRpt!M$2,VLOOKUP(LinkRpt!$A273,Rpt,LinkRpt!M$2+1),"")</f>
        <v/>
      </c>
      <c r="BJ277" s="182" t="str">
        <f>IF(LinkRpt!N$4=LinkRpt!N$2,VLOOKUP(LinkRpt!$A273,Rpt,LinkRpt!N$2+1),"")</f>
        <v/>
      </c>
      <c r="BK277" s="182" t="str">
        <f>IF(LinkRpt!O$4=LinkRpt!O$2,VLOOKUP(LinkRpt!$A273,Rpt,LinkRpt!O$2+1),"")</f>
        <v/>
      </c>
      <c r="BL277" s="182" t="str">
        <f>IF(LinkRpt!P$4=LinkRpt!P$2,VLOOKUP(LinkRpt!$A273,Rpt,LinkRpt!P$2+1),"")</f>
        <v/>
      </c>
      <c r="BM277" s="182" t="str">
        <f>IF(LinkRpt!Q$4=LinkRpt!Q$2,VLOOKUP(LinkRpt!$A273,Rpt,LinkRpt!Q$2+1),"")</f>
        <v/>
      </c>
      <c r="BN277" s="182" t="str">
        <f>IF(LinkRpt!R$4=LinkRpt!R$2,VLOOKUP(LinkRpt!$A273,Rpt,LinkRpt!R$2+1),"")</f>
        <v/>
      </c>
      <c r="BO277" s="182" t="str">
        <f>IF(LinkRpt!S$4=LinkRpt!S$2,VLOOKUP(LinkRpt!$A273,Rpt,LinkRpt!S$2+1),"")</f>
        <v/>
      </c>
      <c r="BP277" s="182" t="str">
        <f>IF(LinkRpt!T$4=LinkRpt!T$2,VLOOKUP(LinkRpt!$A273,Rpt,LinkRpt!T$2+1),"")</f>
        <v/>
      </c>
      <c r="BQ277" s="182" t="str">
        <f>IF(LinkRpt!U$4=LinkRpt!U$2,VLOOKUP(LinkRpt!$A273,Rpt,LinkRpt!U$2+1),"")</f>
        <v/>
      </c>
      <c r="BR277" s="182" t="str">
        <f>IF(LinkRpt!V$4=LinkRpt!V$2,VLOOKUP(LinkRpt!$A273,Rpt,LinkRpt!V$2+1),"")</f>
        <v/>
      </c>
      <c r="BS277" s="182" t="str">
        <f>IF(LinkRpt!W$4=LinkRpt!W$2,VLOOKUP(LinkRpt!$A273,Rpt,LinkRpt!W$2+1),"")</f>
        <v/>
      </c>
      <c r="BT277" s="182" t="str">
        <f>IF(LinkRpt!X$4=LinkRpt!X$2,VLOOKUP(LinkRpt!$A273,Rpt,LinkRpt!X$2+1),"")</f>
        <v/>
      </c>
      <c r="BU277" s="182" t="str">
        <f>IF(LinkRpt!Y$4=LinkRpt!Y$2,VLOOKUP(LinkRpt!$A273,Rpt,LinkRpt!Y$2+1),"")</f>
        <v/>
      </c>
      <c r="BV277" s="182" t="str">
        <f>IF(LinkRpt!Z$4=LinkRpt!Z$2,VLOOKUP(LinkRpt!$A273,Rpt,LinkRpt!Z$2+1),"")</f>
        <v/>
      </c>
      <c r="BW277" s="182" t="str">
        <f>IF(LinkRpt!AA$4=LinkRpt!AA$2,VLOOKUP(LinkRpt!$A273,Rpt,LinkRpt!AA$2+1),"")</f>
        <v/>
      </c>
      <c r="BX277" s="182" t="str">
        <f>IF(LinkRpt!AB$4=LinkRpt!AB$2,VLOOKUP(LinkRpt!$A273,Rpt,LinkRpt!AB$2+1),"")</f>
        <v/>
      </c>
      <c r="BY277" s="182" t="str">
        <f>IF(LinkRpt!AC$4=LinkRpt!AC$2,VLOOKUP(LinkRpt!$A273,Rpt,LinkRpt!AC$2+1),"")</f>
        <v/>
      </c>
      <c r="BZ277" s="182" t="str">
        <f>IF(LinkRpt!AD$4=LinkRpt!AD$2,VLOOKUP(LinkRpt!$A273,Rpt,LinkRpt!AD$2+1),"")</f>
        <v/>
      </c>
      <c r="CA277" s="182" t="str">
        <f>IF(LinkRpt!AE$4=LinkRpt!AE$2,VLOOKUP(LinkRpt!$A273,Rpt,LinkRpt!AE$2+1),"")</f>
        <v/>
      </c>
      <c r="CB277" s="182">
        <f t="shared" si="40"/>
        <v>57080</v>
      </c>
      <c r="CC277" s="15">
        <v>1500</v>
      </c>
      <c r="CD277" s="16">
        <v>1500</v>
      </c>
      <c r="CE277" s="15">
        <v>1000</v>
      </c>
      <c r="CF277" s="16">
        <v>1000</v>
      </c>
      <c r="CG277" s="15">
        <v>5000</v>
      </c>
      <c r="CH277" s="16">
        <v>5000</v>
      </c>
      <c r="CI277" s="15">
        <v>8000</v>
      </c>
      <c r="CJ277" s="16">
        <v>0</v>
      </c>
      <c r="CK277" s="17"/>
      <c r="CL277" s="16"/>
      <c r="CM277" s="15"/>
      <c r="CN277" s="16"/>
      <c r="CO277" s="18">
        <v>4620</v>
      </c>
      <c r="CP277" s="16">
        <v>12620</v>
      </c>
      <c r="CQ277" s="18">
        <v>4620</v>
      </c>
      <c r="CR277" s="16">
        <v>4620</v>
      </c>
      <c r="CS277" s="18">
        <v>4620</v>
      </c>
      <c r="CT277" s="16">
        <v>4620</v>
      </c>
      <c r="CU277" s="18">
        <v>4620</v>
      </c>
      <c r="CV277" s="16">
        <v>4620</v>
      </c>
      <c r="CW277" s="18">
        <v>4620</v>
      </c>
      <c r="CX277" s="16">
        <v>4620</v>
      </c>
      <c r="CY277" s="18">
        <v>4620</v>
      </c>
      <c r="CZ277" s="16">
        <v>4620</v>
      </c>
      <c r="DA277" s="18">
        <v>4620</v>
      </c>
      <c r="DB277" s="16"/>
      <c r="DC277" s="18">
        <v>4620</v>
      </c>
      <c r="DD277" s="16">
        <v>9240</v>
      </c>
      <c r="DE277" s="18">
        <v>4620</v>
      </c>
      <c r="DF277" s="16">
        <v>4620</v>
      </c>
      <c r="DG277" s="17"/>
      <c r="DH277" s="16"/>
      <c r="DI277" s="17"/>
      <c r="DJ277" s="16"/>
      <c r="DK277" s="220"/>
      <c r="DL277" s="16"/>
      <c r="DM277" s="17"/>
      <c r="DN277" s="16"/>
      <c r="DO277" s="17"/>
      <c r="DP277" s="16"/>
      <c r="DQ277" s="17"/>
      <c r="DR277" s="16"/>
      <c r="DS277" s="17"/>
      <c r="DT277" s="16"/>
      <c r="DU277" s="17"/>
      <c r="DV277" s="16"/>
      <c r="DW277" s="17"/>
      <c r="DX277" s="16"/>
      <c r="DY277" s="17"/>
      <c r="DZ277" s="16"/>
      <c r="EA277" s="17"/>
      <c r="EB277" s="16"/>
      <c r="EC277" s="17"/>
      <c r="ED277" s="16"/>
      <c r="EE277" s="17"/>
      <c r="EF277" s="16"/>
      <c r="EG277" s="17"/>
      <c r="EH277" s="16"/>
      <c r="EI277" s="17"/>
      <c r="EJ277" s="16"/>
      <c r="EK277" s="17"/>
      <c r="EL277" s="16"/>
      <c r="EM277" s="17"/>
      <c r="EN277" s="16"/>
      <c r="EO277" s="17"/>
      <c r="EP277" s="16"/>
      <c r="EQ277" s="17"/>
      <c r="ER277" s="16"/>
      <c r="ES277" s="17"/>
      <c r="ET277" s="16"/>
      <c r="EU277" s="15"/>
      <c r="EV277" s="16"/>
      <c r="EW277" s="15"/>
      <c r="EX277" s="16"/>
      <c r="EY277" s="15"/>
      <c r="EZ277" s="16"/>
      <c r="FA277" s="15"/>
      <c r="FB277" s="16"/>
      <c r="FC277" s="15"/>
      <c r="FD277" s="16"/>
      <c r="FE277" s="15"/>
      <c r="FF277" s="16"/>
      <c r="FG277" s="19"/>
      <c r="FH277" s="20"/>
      <c r="FI277" s="20">
        <f t="shared" si="36"/>
        <v>57080</v>
      </c>
      <c r="FJ277" s="20">
        <f t="shared" si="37"/>
        <v>57080</v>
      </c>
      <c r="FK277" s="21">
        <f t="shared" si="38"/>
        <v>0</v>
      </c>
      <c r="FL277" s="1" t="str">
        <f t="shared" si="41"/>
        <v/>
      </c>
    </row>
    <row r="278" spans="1:168" ht="27.75" customHeight="1">
      <c r="A278" s="239">
        <v>2200270</v>
      </c>
      <c r="B278" s="35" t="s">
        <v>368</v>
      </c>
      <c r="C278" s="239" t="s">
        <v>369</v>
      </c>
      <c r="D278" s="9" t="s">
        <v>1414</v>
      </c>
      <c r="E278" s="9" t="s">
        <v>1412</v>
      </c>
      <c r="F278" s="10" t="s">
        <v>370</v>
      </c>
      <c r="G278" s="144"/>
      <c r="H278" s="24"/>
      <c r="I278" s="318"/>
      <c r="J278" s="24"/>
      <c r="K278" s="12">
        <v>6600</v>
      </c>
      <c r="L278" s="24" t="s">
        <v>1564</v>
      </c>
      <c r="M278" s="246">
        <f t="shared" si="34"/>
        <v>57080</v>
      </c>
      <c r="N278" s="14">
        <f t="shared" si="39"/>
        <v>-60</v>
      </c>
      <c r="O278" s="15">
        <v>1500</v>
      </c>
      <c r="P278" s="15">
        <v>1000</v>
      </c>
      <c r="Q278" s="15">
        <v>5000</v>
      </c>
      <c r="R278" s="15">
        <v>8000</v>
      </c>
      <c r="S278" s="182"/>
      <c r="T278" s="16">
        <v>1500</v>
      </c>
      <c r="U278" s="16">
        <v>1000</v>
      </c>
      <c r="V278" s="16">
        <v>5000</v>
      </c>
      <c r="W278" s="16">
        <v>0</v>
      </c>
      <c r="X278" s="182"/>
      <c r="Y278" s="16">
        <f>IF(($CB278-SUM($T278:X278))&gt;=$K278*0.7,$K278*0.7,($CB278-SUM($T278:X278)))</f>
        <v>4620</v>
      </c>
      <c r="Z278" s="16">
        <f>IF(($CB278-SUM($T278:Y278))&gt;=$K278*0.7,$K278*0.7,($CB278-SUM($T278:Y278)))</f>
        <v>4620</v>
      </c>
      <c r="AA278" s="16">
        <f>IF(($CB278-SUM($T278:Z278))&gt;=$K278*0.7,$K278*0.7,($CB278-SUM($T278:Z278)))</f>
        <v>4620</v>
      </c>
      <c r="AB278" s="16">
        <f>IF(($CB278-SUM($T278:AA278))&gt;=$K278*0.7,$K278*0.7,($CB278-SUM($T278:AA278)))</f>
        <v>4620</v>
      </c>
      <c r="AC278" s="16">
        <f>IF(($CB278-SUM($T278:AB278))&gt;=$K278*0.7,$K278*0.7,($CB278-SUM($T278:AB278)))</f>
        <v>4620</v>
      </c>
      <c r="AD278" s="16">
        <f>IF(($CB278-SUM($T278:AC278))&gt;=$K278*0.7,$K278*0.7,($CB278-SUM($T278:AC278)))</f>
        <v>4620</v>
      </c>
      <c r="AE278" s="16">
        <f>IF(($CB278-SUM($T278:AD278))&gt;=$K278*0.7,$K278*0.7,($CB278-SUM($T278:AD278)))</f>
        <v>4620</v>
      </c>
      <c r="AF278" s="16">
        <f>IF(($CB278-SUM($T278:AE278))&gt;=$K278*0.7,$K278*0.7,($CB278-SUM($T278:AE278)))</f>
        <v>4620</v>
      </c>
      <c r="AG278" s="16">
        <f>IF(($CB278-SUM($T278:AF278))&gt;=$K278*0.7,$K278*0.7,($CB278-SUM($T278:AF278)))</f>
        <v>4620</v>
      </c>
      <c r="AH278" s="16">
        <f>IF(($CB278-SUM($T278:AG278))&gt;=$K278*0.7,$K278*0.7,($CB278-SUM($T278:AG278)))</f>
        <v>4620</v>
      </c>
      <c r="AI278" s="16">
        <f>IF(($CB278-SUM($T278:AH278))&gt;=$K278*0.7,$K278*0.7,($CB278-SUM($T278:AH278)))</f>
        <v>3440</v>
      </c>
      <c r="AJ278" s="16">
        <f>IF(($CB278-SUM($T278:AI278))&gt;=$K278*0.7,$K278*0.7,($CB278-SUM($T278:AI278)))</f>
        <v>0</v>
      </c>
      <c r="AK278" s="16">
        <f>IF(($CB278-SUM($T278:AJ278))&gt;=$K278*0.7,$K278*0.7,($CB278-SUM($T278:AJ278)))</f>
        <v>0</v>
      </c>
      <c r="AL278" s="16">
        <f>IF(($CB278-SUM($T278:AK278))&gt;=$K278*0.7,$K278*0.7,($CB278-SUM($T278:AK278)))</f>
        <v>0</v>
      </c>
      <c r="AM278" s="16">
        <f>IF(($CB278-SUM($T278:AL278))&gt;=$K278*0.7,$K278*0.7,($CB278-SUM($T278:AL278)))</f>
        <v>0</v>
      </c>
      <c r="AN278" s="16">
        <f>IF(($CB278-SUM($T278:AM278))&gt;=$K278*0.7,$K278*0.7,($CB278-SUM($T278:AM278)))</f>
        <v>0</v>
      </c>
      <c r="AO278" s="16">
        <f>IF(($CB278-SUM($T278:AN278))&gt;=$K278*0.7,$K278*0.7,($CB278-SUM($T278:AN278)))</f>
        <v>0</v>
      </c>
      <c r="AP278" s="16">
        <f>IF(($CB278-SUM($T278:AO278))&gt;=$K278*0.7,$K278*0.7,($CB278-SUM($T278:AO278)))</f>
        <v>0</v>
      </c>
      <c r="AQ278" s="16">
        <f>IF(($CB278-SUM($T278:AP278))&gt;=$K278*0.7,$K278*0.7,($CB278-SUM($T278:AP278)))</f>
        <v>0</v>
      </c>
      <c r="AR278" s="16">
        <f>IF(($CB278-SUM($T278:AQ278))&gt;=$K278*0.7,$K278*0.7,($CB278-SUM($T278:AQ278)))</f>
        <v>0</v>
      </c>
      <c r="AS278" s="16">
        <f>IF(($CB278-SUM($T278:AR278))&gt;=$K278*0.7,$K278*0.7,($CB278-SUM($T278:AR278)))</f>
        <v>0</v>
      </c>
      <c r="AT278" s="16">
        <f>IF(($CB278-SUM($T278:AS278))&gt;=$K278*0.7,$K278*0.7,($CB278-SUM($T278:AS278)))</f>
        <v>0</v>
      </c>
      <c r="AU278" s="16">
        <f>IF(($CB278-SUM($T278:AT278))&gt;=$K278*0.7,$K278*0.7,($CB278-SUM($T278:AT278)))</f>
        <v>0</v>
      </c>
      <c r="AV278" s="16">
        <f>IF(($CB278-SUM($T278:AU278))&gt;=$K278*0.7,$K278*0.7,($CB278-SUM($T278:AU278)))</f>
        <v>0</v>
      </c>
      <c r="AW278" s="182">
        <f t="shared" si="35"/>
        <v>57140</v>
      </c>
      <c r="AX278" s="182">
        <f>IF(LinkRpt!B$4=LinkRpt!B$2,VLOOKUP(LinkRpt!$A274,Rpt,LinkRpt!B$2+1),"")</f>
        <v>52490</v>
      </c>
      <c r="AY278" s="182">
        <f>IF(LinkRpt!C$4=LinkRpt!C$2,VLOOKUP(LinkRpt!$A274,Rpt,LinkRpt!C$2+1),"")</f>
        <v>4650</v>
      </c>
      <c r="AZ278" s="182">
        <f>IF(LinkRpt!D$4=LinkRpt!D$2,VLOOKUP(LinkRpt!$A274,Rpt,LinkRpt!D$2+1),"")</f>
        <v>0</v>
      </c>
      <c r="BA278" s="182" t="str">
        <f>IF(LinkRpt!E$4=LinkRpt!E$2,VLOOKUP(LinkRpt!$A274,Rpt,LinkRpt!E$2+1),"")</f>
        <v/>
      </c>
      <c r="BB278" s="182">
        <f>IF(LinkRpt!F$4=LinkRpt!F$2,VLOOKUP(LinkRpt!$A274,Rpt,LinkRpt!F$2+1),"")</f>
        <v>0</v>
      </c>
      <c r="BC278" s="182">
        <f>IF(LinkRpt!G$4=LinkRpt!G$2,VLOOKUP(LinkRpt!$A274,Rpt,LinkRpt!G$2+1),"")</f>
        <v>0</v>
      </c>
      <c r="BD278" s="182">
        <f>IF(LinkRpt!H$4=LinkRpt!H$2,VLOOKUP(LinkRpt!$A274,Rpt,LinkRpt!H$2+1),"")</f>
        <v>0</v>
      </c>
      <c r="BE278" s="182" t="str">
        <f>IF(LinkRpt!I$4=LinkRpt!I$2,VLOOKUP(LinkRpt!$A274,Rpt,LinkRpt!I$2+1),"")</f>
        <v/>
      </c>
      <c r="BF278" s="182" t="str">
        <f>IF(LinkRpt!J$4=LinkRpt!J$2,VLOOKUP(LinkRpt!$A274,Rpt,LinkRpt!J$2+1),"")</f>
        <v/>
      </c>
      <c r="BG278" s="182" t="str">
        <f>IF(LinkRpt!K$4=LinkRpt!K$2,VLOOKUP(LinkRpt!$A274,Rpt,LinkRpt!K$2+1),"")</f>
        <v/>
      </c>
      <c r="BH278" s="182" t="str">
        <f>IF(LinkRpt!L$4=LinkRpt!L$2,VLOOKUP(LinkRpt!$A274,Rpt,LinkRpt!L$2+1),"")</f>
        <v/>
      </c>
      <c r="BI278" s="182" t="str">
        <f>IF(LinkRpt!M$4=LinkRpt!M$2,VLOOKUP(LinkRpt!$A274,Rpt,LinkRpt!M$2+1),"")</f>
        <v/>
      </c>
      <c r="BJ278" s="182" t="str">
        <f>IF(LinkRpt!N$4=LinkRpt!N$2,VLOOKUP(LinkRpt!$A274,Rpt,LinkRpt!N$2+1),"")</f>
        <v/>
      </c>
      <c r="BK278" s="182" t="str">
        <f>IF(LinkRpt!O$4=LinkRpt!O$2,VLOOKUP(LinkRpt!$A274,Rpt,LinkRpt!O$2+1),"")</f>
        <v/>
      </c>
      <c r="BL278" s="182" t="str">
        <f>IF(LinkRpt!P$4=LinkRpt!P$2,VLOOKUP(LinkRpt!$A274,Rpt,LinkRpt!P$2+1),"")</f>
        <v/>
      </c>
      <c r="BM278" s="182" t="str">
        <f>IF(LinkRpt!Q$4=LinkRpt!Q$2,VLOOKUP(LinkRpt!$A274,Rpt,LinkRpt!Q$2+1),"")</f>
        <v/>
      </c>
      <c r="BN278" s="182" t="str">
        <f>IF(LinkRpt!R$4=LinkRpt!R$2,VLOOKUP(LinkRpt!$A274,Rpt,LinkRpt!R$2+1),"")</f>
        <v/>
      </c>
      <c r="BO278" s="182" t="str">
        <f>IF(LinkRpt!S$4=LinkRpt!S$2,VLOOKUP(LinkRpt!$A274,Rpt,LinkRpt!S$2+1),"")</f>
        <v/>
      </c>
      <c r="BP278" s="182" t="str">
        <f>IF(LinkRpt!T$4=LinkRpt!T$2,VLOOKUP(LinkRpt!$A274,Rpt,LinkRpt!T$2+1),"")</f>
        <v/>
      </c>
      <c r="BQ278" s="182" t="str">
        <f>IF(LinkRpt!U$4=LinkRpt!U$2,VLOOKUP(LinkRpt!$A274,Rpt,LinkRpt!U$2+1),"")</f>
        <v/>
      </c>
      <c r="BR278" s="182" t="str">
        <f>IF(LinkRpt!V$4=LinkRpt!V$2,VLOOKUP(LinkRpt!$A274,Rpt,LinkRpt!V$2+1),"")</f>
        <v/>
      </c>
      <c r="BS278" s="182" t="str">
        <f>IF(LinkRpt!W$4=LinkRpt!W$2,VLOOKUP(LinkRpt!$A274,Rpt,LinkRpt!W$2+1),"")</f>
        <v/>
      </c>
      <c r="BT278" s="182" t="str">
        <f>IF(LinkRpt!X$4=LinkRpt!X$2,VLOOKUP(LinkRpt!$A274,Rpt,LinkRpt!X$2+1),"")</f>
        <v/>
      </c>
      <c r="BU278" s="182" t="str">
        <f>IF(LinkRpt!Y$4=LinkRpt!Y$2,VLOOKUP(LinkRpt!$A274,Rpt,LinkRpt!Y$2+1),"")</f>
        <v/>
      </c>
      <c r="BV278" s="182" t="str">
        <f>IF(LinkRpt!Z$4=LinkRpt!Z$2,VLOOKUP(LinkRpt!$A274,Rpt,LinkRpt!Z$2+1),"")</f>
        <v/>
      </c>
      <c r="BW278" s="182" t="str">
        <f>IF(LinkRpt!AA$4=LinkRpt!AA$2,VLOOKUP(LinkRpt!$A274,Rpt,LinkRpt!AA$2+1),"")</f>
        <v/>
      </c>
      <c r="BX278" s="182" t="str">
        <f>IF(LinkRpt!AB$4=LinkRpt!AB$2,VLOOKUP(LinkRpt!$A274,Rpt,LinkRpt!AB$2+1),"")</f>
        <v/>
      </c>
      <c r="BY278" s="182" t="str">
        <f>IF(LinkRpt!AC$4=LinkRpt!AC$2,VLOOKUP(LinkRpt!$A274,Rpt,LinkRpt!AC$2+1),"")</f>
        <v/>
      </c>
      <c r="BZ278" s="182" t="str">
        <f>IF(LinkRpt!AD$4=LinkRpt!AD$2,VLOOKUP(LinkRpt!$A274,Rpt,LinkRpt!AD$2+1),"")</f>
        <v/>
      </c>
      <c r="CA278" s="182" t="str">
        <f>IF(LinkRpt!AE$4=LinkRpt!AE$2,VLOOKUP(LinkRpt!$A274,Rpt,LinkRpt!AE$2+1),"")</f>
        <v/>
      </c>
      <c r="CB278" s="182">
        <f t="shared" si="40"/>
        <v>57140</v>
      </c>
      <c r="CC278" s="15">
        <v>1500</v>
      </c>
      <c r="CD278" s="16">
        <v>1500</v>
      </c>
      <c r="CE278" s="15">
        <v>1000</v>
      </c>
      <c r="CF278" s="16">
        <v>1000</v>
      </c>
      <c r="CG278" s="15">
        <v>5000</v>
      </c>
      <c r="CH278" s="16">
        <v>5000</v>
      </c>
      <c r="CI278" s="15">
        <v>8000</v>
      </c>
      <c r="CJ278" s="16">
        <v>0</v>
      </c>
      <c r="CK278" s="17"/>
      <c r="CL278" s="16"/>
      <c r="CM278" s="15"/>
      <c r="CN278" s="16"/>
      <c r="CO278" s="18">
        <v>4620</v>
      </c>
      <c r="CP278" s="16">
        <v>4650</v>
      </c>
      <c r="CQ278" s="18">
        <v>4620</v>
      </c>
      <c r="CR278" s="16">
        <v>4620</v>
      </c>
      <c r="CS278" s="18">
        <v>4620</v>
      </c>
      <c r="CT278" s="16">
        <v>12590</v>
      </c>
      <c r="CU278" s="18">
        <v>4620</v>
      </c>
      <c r="CV278" s="16">
        <v>4620</v>
      </c>
      <c r="CW278" s="18">
        <v>4620</v>
      </c>
      <c r="CX278" s="16">
        <v>4620</v>
      </c>
      <c r="CY278" s="18">
        <v>4620</v>
      </c>
      <c r="CZ278" s="16">
        <v>4620</v>
      </c>
      <c r="DA278" s="18">
        <v>4620</v>
      </c>
      <c r="DB278" s="16">
        <v>4620</v>
      </c>
      <c r="DC278" s="18">
        <v>4620</v>
      </c>
      <c r="DD278" s="16">
        <v>4650</v>
      </c>
      <c r="DE278" s="18">
        <v>4620</v>
      </c>
      <c r="DF278" s="16"/>
      <c r="DG278" s="17"/>
      <c r="DH278" s="16"/>
      <c r="DI278" s="17"/>
      <c r="DJ278" s="16"/>
      <c r="DK278" s="220"/>
      <c r="DL278" s="16"/>
      <c r="DM278" s="17"/>
      <c r="DN278" s="16"/>
      <c r="DO278" s="17"/>
      <c r="DP278" s="16"/>
      <c r="DQ278" s="17"/>
      <c r="DR278" s="16"/>
      <c r="DS278" s="17"/>
      <c r="DT278" s="16"/>
      <c r="DU278" s="17"/>
      <c r="DV278" s="16"/>
      <c r="DW278" s="17"/>
      <c r="DX278" s="16"/>
      <c r="DY278" s="17"/>
      <c r="DZ278" s="16"/>
      <c r="EA278" s="17"/>
      <c r="EB278" s="16"/>
      <c r="EC278" s="17"/>
      <c r="ED278" s="16"/>
      <c r="EE278" s="17"/>
      <c r="EF278" s="16"/>
      <c r="EG278" s="17"/>
      <c r="EH278" s="16"/>
      <c r="EI278" s="17"/>
      <c r="EJ278" s="16"/>
      <c r="EK278" s="17"/>
      <c r="EL278" s="16"/>
      <c r="EM278" s="17"/>
      <c r="EN278" s="16"/>
      <c r="EO278" s="17"/>
      <c r="EP278" s="16"/>
      <c r="EQ278" s="17"/>
      <c r="ER278" s="16"/>
      <c r="ES278" s="17"/>
      <c r="ET278" s="16"/>
      <c r="EU278" s="15"/>
      <c r="EV278" s="16"/>
      <c r="EW278" s="15"/>
      <c r="EX278" s="16"/>
      <c r="EY278" s="15"/>
      <c r="EZ278" s="16"/>
      <c r="FA278" s="15"/>
      <c r="FB278" s="16"/>
      <c r="FC278" s="15"/>
      <c r="FD278" s="16"/>
      <c r="FE278" s="15"/>
      <c r="FF278" s="16"/>
      <c r="FG278" s="19"/>
      <c r="FH278" s="20"/>
      <c r="FI278" s="20">
        <f t="shared" si="36"/>
        <v>57080</v>
      </c>
      <c r="FJ278" s="20">
        <f t="shared" si="37"/>
        <v>52490</v>
      </c>
      <c r="FK278" s="21">
        <f t="shared" si="38"/>
        <v>4590</v>
      </c>
      <c r="FL278" s="1" t="str">
        <f t="shared" si="41"/>
        <v>X</v>
      </c>
    </row>
    <row r="279" spans="1:168" ht="27.75" customHeight="1">
      <c r="A279" s="239">
        <v>2200271</v>
      </c>
      <c r="B279" s="35" t="s">
        <v>371</v>
      </c>
      <c r="C279" s="239" t="s">
        <v>372</v>
      </c>
      <c r="D279" s="9" t="s">
        <v>1414</v>
      </c>
      <c r="E279" s="9" t="s">
        <v>1412</v>
      </c>
      <c r="F279" s="10" t="s">
        <v>373</v>
      </c>
      <c r="G279" s="144"/>
      <c r="H279" s="24"/>
      <c r="I279" s="318"/>
      <c r="J279" s="24"/>
      <c r="K279" s="12">
        <v>6600</v>
      </c>
      <c r="L279" s="24" t="s">
        <v>1564</v>
      </c>
      <c r="M279" s="246">
        <f t="shared" si="34"/>
        <v>57080</v>
      </c>
      <c r="N279" s="14">
        <f t="shared" si="39"/>
        <v>0</v>
      </c>
      <c r="O279" s="15">
        <v>1500</v>
      </c>
      <c r="P279" s="15">
        <v>1000</v>
      </c>
      <c r="Q279" s="15">
        <v>5000</v>
      </c>
      <c r="R279" s="15">
        <v>8000</v>
      </c>
      <c r="S279" s="182"/>
      <c r="T279" s="16">
        <v>1500</v>
      </c>
      <c r="U279" s="16">
        <v>1000</v>
      </c>
      <c r="V279" s="16">
        <v>5000</v>
      </c>
      <c r="W279" s="16">
        <v>0</v>
      </c>
      <c r="X279" s="182"/>
      <c r="Y279" s="16">
        <f>IF(($CB279-SUM($T279:X279))&gt;=$K279*0.7,$K279*0.7,($CB279-SUM($T279:X279)))</f>
        <v>4620</v>
      </c>
      <c r="Z279" s="16">
        <f>IF(($CB279-SUM($T279:Y279))&gt;=$K279*0.7,$K279*0.7,($CB279-SUM($T279:Y279)))</f>
        <v>4620</v>
      </c>
      <c r="AA279" s="16">
        <f>IF(($CB279-SUM($T279:Z279))&gt;=$K279*0.7,$K279*0.7,($CB279-SUM($T279:Z279)))</f>
        <v>4620</v>
      </c>
      <c r="AB279" s="16">
        <f>IF(($CB279-SUM($T279:AA279))&gt;=$K279*0.7,$K279*0.7,($CB279-SUM($T279:AA279)))</f>
        <v>4620</v>
      </c>
      <c r="AC279" s="16">
        <f>IF(($CB279-SUM($T279:AB279))&gt;=$K279*0.7,$K279*0.7,($CB279-SUM($T279:AB279)))</f>
        <v>4620</v>
      </c>
      <c r="AD279" s="16">
        <f>IF(($CB279-SUM($T279:AC279))&gt;=$K279*0.7,$K279*0.7,($CB279-SUM($T279:AC279)))</f>
        <v>4620</v>
      </c>
      <c r="AE279" s="16">
        <f>IF(($CB279-SUM($T279:AD279))&gt;=$K279*0.7,$K279*0.7,($CB279-SUM($T279:AD279)))</f>
        <v>4620</v>
      </c>
      <c r="AF279" s="16">
        <f>IF(($CB279-SUM($T279:AE279))&gt;=$K279*0.7,$K279*0.7,($CB279-SUM($T279:AE279)))</f>
        <v>4620</v>
      </c>
      <c r="AG279" s="16">
        <f>IF(($CB279-SUM($T279:AF279))&gt;=$K279*0.7,$K279*0.7,($CB279-SUM($T279:AF279)))</f>
        <v>4620</v>
      </c>
      <c r="AH279" s="16">
        <f>IF(($CB279-SUM($T279:AG279))&gt;=$K279*0.7,$K279*0.7,($CB279-SUM($T279:AG279)))</f>
        <v>4620</v>
      </c>
      <c r="AI279" s="16">
        <f>IF(($CB279-SUM($T279:AH279))&gt;=$K279*0.7,$K279*0.7,($CB279-SUM($T279:AH279)))</f>
        <v>3380</v>
      </c>
      <c r="AJ279" s="16">
        <f>IF(($CB279-SUM($T279:AI279))&gt;=$K279*0.7,$K279*0.7,($CB279-SUM($T279:AI279)))</f>
        <v>0</v>
      </c>
      <c r="AK279" s="16">
        <f>IF(($CB279-SUM($T279:AJ279))&gt;=$K279*0.7,$K279*0.7,($CB279-SUM($T279:AJ279)))</f>
        <v>0</v>
      </c>
      <c r="AL279" s="16">
        <f>IF(($CB279-SUM($T279:AK279))&gt;=$K279*0.7,$K279*0.7,($CB279-SUM($T279:AK279)))</f>
        <v>0</v>
      </c>
      <c r="AM279" s="16">
        <f>IF(($CB279-SUM($T279:AL279))&gt;=$K279*0.7,$K279*0.7,($CB279-SUM($T279:AL279)))</f>
        <v>0</v>
      </c>
      <c r="AN279" s="16">
        <f>IF(($CB279-SUM($T279:AM279))&gt;=$K279*0.7,$K279*0.7,($CB279-SUM($T279:AM279)))</f>
        <v>0</v>
      </c>
      <c r="AO279" s="16">
        <f>IF(($CB279-SUM($T279:AN279))&gt;=$K279*0.7,$K279*0.7,($CB279-SUM($T279:AN279)))</f>
        <v>0</v>
      </c>
      <c r="AP279" s="16">
        <f>IF(($CB279-SUM($T279:AO279))&gt;=$K279*0.7,$K279*0.7,($CB279-SUM($T279:AO279)))</f>
        <v>0</v>
      </c>
      <c r="AQ279" s="16">
        <f>IF(($CB279-SUM($T279:AP279))&gt;=$K279*0.7,$K279*0.7,($CB279-SUM($T279:AP279)))</f>
        <v>0</v>
      </c>
      <c r="AR279" s="16">
        <f>IF(($CB279-SUM($T279:AQ279))&gt;=$K279*0.7,$K279*0.7,($CB279-SUM($T279:AQ279)))</f>
        <v>0</v>
      </c>
      <c r="AS279" s="16">
        <f>IF(($CB279-SUM($T279:AR279))&gt;=$K279*0.7,$K279*0.7,($CB279-SUM($T279:AR279)))</f>
        <v>0</v>
      </c>
      <c r="AT279" s="16">
        <f>IF(($CB279-SUM($T279:AS279))&gt;=$K279*0.7,$K279*0.7,($CB279-SUM($T279:AS279)))</f>
        <v>0</v>
      </c>
      <c r="AU279" s="16">
        <f>IF(($CB279-SUM($T279:AT279))&gt;=$K279*0.7,$K279*0.7,($CB279-SUM($T279:AT279)))</f>
        <v>0</v>
      </c>
      <c r="AV279" s="16">
        <f>IF(($CB279-SUM($T279:AU279))&gt;=$K279*0.7,$K279*0.7,($CB279-SUM($T279:AU279)))</f>
        <v>0</v>
      </c>
      <c r="AW279" s="182">
        <f t="shared" si="35"/>
        <v>57080</v>
      </c>
      <c r="AX279" s="182">
        <f>IF(LinkRpt!B$4=LinkRpt!B$2,VLOOKUP(LinkRpt!$A275,Rpt,LinkRpt!B$2+1),"")</f>
        <v>57080</v>
      </c>
      <c r="AY279" s="182">
        <f>IF(LinkRpt!C$4=LinkRpt!C$2,VLOOKUP(LinkRpt!$A275,Rpt,LinkRpt!C$2+1),"")</f>
        <v>0</v>
      </c>
      <c r="AZ279" s="182">
        <f>IF(LinkRpt!D$4=LinkRpt!D$2,VLOOKUP(LinkRpt!$A275,Rpt,LinkRpt!D$2+1),"")</f>
        <v>0</v>
      </c>
      <c r="BA279" s="182" t="str">
        <f>IF(LinkRpt!E$4=LinkRpt!E$2,VLOOKUP(LinkRpt!$A275,Rpt,LinkRpt!E$2+1),"")</f>
        <v/>
      </c>
      <c r="BB279" s="182">
        <f>IF(LinkRpt!F$4=LinkRpt!F$2,VLOOKUP(LinkRpt!$A275,Rpt,LinkRpt!F$2+1),"")</f>
        <v>0</v>
      </c>
      <c r="BC279" s="182">
        <f>IF(LinkRpt!G$4=LinkRpt!G$2,VLOOKUP(LinkRpt!$A275,Rpt,LinkRpt!G$2+1),"")</f>
        <v>0</v>
      </c>
      <c r="BD279" s="182">
        <f>IF(LinkRpt!H$4=LinkRpt!H$2,VLOOKUP(LinkRpt!$A275,Rpt,LinkRpt!H$2+1),"")</f>
        <v>0</v>
      </c>
      <c r="BE279" s="182" t="str">
        <f>IF(LinkRpt!I$4=LinkRpt!I$2,VLOOKUP(LinkRpt!$A275,Rpt,LinkRpt!I$2+1),"")</f>
        <v/>
      </c>
      <c r="BF279" s="182" t="str">
        <f>IF(LinkRpt!J$4=LinkRpt!J$2,VLOOKUP(LinkRpt!$A275,Rpt,LinkRpt!J$2+1),"")</f>
        <v/>
      </c>
      <c r="BG279" s="182" t="str">
        <f>IF(LinkRpt!K$4=LinkRpt!K$2,VLOOKUP(LinkRpt!$A275,Rpt,LinkRpt!K$2+1),"")</f>
        <v/>
      </c>
      <c r="BH279" s="182" t="str">
        <f>IF(LinkRpt!L$4=LinkRpt!L$2,VLOOKUP(LinkRpt!$A275,Rpt,LinkRpt!L$2+1),"")</f>
        <v/>
      </c>
      <c r="BI279" s="182" t="str">
        <f>IF(LinkRpt!M$4=LinkRpt!M$2,VLOOKUP(LinkRpt!$A275,Rpt,LinkRpt!M$2+1),"")</f>
        <v/>
      </c>
      <c r="BJ279" s="182" t="str">
        <f>IF(LinkRpt!N$4=LinkRpt!N$2,VLOOKUP(LinkRpt!$A275,Rpt,LinkRpt!N$2+1),"")</f>
        <v/>
      </c>
      <c r="BK279" s="182" t="str">
        <f>IF(LinkRpt!O$4=LinkRpt!O$2,VLOOKUP(LinkRpt!$A275,Rpt,LinkRpt!O$2+1),"")</f>
        <v/>
      </c>
      <c r="BL279" s="182" t="str">
        <f>IF(LinkRpt!P$4=LinkRpt!P$2,VLOOKUP(LinkRpt!$A275,Rpt,LinkRpt!P$2+1),"")</f>
        <v/>
      </c>
      <c r="BM279" s="182" t="str">
        <f>IF(LinkRpt!Q$4=LinkRpt!Q$2,VLOOKUP(LinkRpt!$A275,Rpt,LinkRpt!Q$2+1),"")</f>
        <v/>
      </c>
      <c r="BN279" s="182" t="str">
        <f>IF(LinkRpt!R$4=LinkRpt!R$2,VLOOKUP(LinkRpt!$A275,Rpt,LinkRpt!R$2+1),"")</f>
        <v/>
      </c>
      <c r="BO279" s="182" t="str">
        <f>IF(LinkRpt!S$4=LinkRpt!S$2,VLOOKUP(LinkRpt!$A275,Rpt,LinkRpt!S$2+1),"")</f>
        <v/>
      </c>
      <c r="BP279" s="182" t="str">
        <f>IF(LinkRpt!T$4=LinkRpt!T$2,VLOOKUP(LinkRpt!$A275,Rpt,LinkRpt!T$2+1),"")</f>
        <v/>
      </c>
      <c r="BQ279" s="182" t="str">
        <f>IF(LinkRpt!U$4=LinkRpt!U$2,VLOOKUP(LinkRpt!$A275,Rpt,LinkRpt!U$2+1),"")</f>
        <v/>
      </c>
      <c r="BR279" s="182" t="str">
        <f>IF(LinkRpt!V$4=LinkRpt!V$2,VLOOKUP(LinkRpt!$A275,Rpt,LinkRpt!V$2+1),"")</f>
        <v/>
      </c>
      <c r="BS279" s="182" t="str">
        <f>IF(LinkRpt!W$4=LinkRpt!W$2,VLOOKUP(LinkRpt!$A275,Rpt,LinkRpt!W$2+1),"")</f>
        <v/>
      </c>
      <c r="BT279" s="182" t="str">
        <f>IF(LinkRpt!X$4=LinkRpt!X$2,VLOOKUP(LinkRpt!$A275,Rpt,LinkRpt!X$2+1),"")</f>
        <v/>
      </c>
      <c r="BU279" s="182" t="str">
        <f>IF(LinkRpt!Y$4=LinkRpt!Y$2,VLOOKUP(LinkRpt!$A275,Rpt,LinkRpt!Y$2+1),"")</f>
        <v/>
      </c>
      <c r="BV279" s="182" t="str">
        <f>IF(LinkRpt!Z$4=LinkRpt!Z$2,VLOOKUP(LinkRpt!$A275,Rpt,LinkRpt!Z$2+1),"")</f>
        <v/>
      </c>
      <c r="BW279" s="182" t="str">
        <f>IF(LinkRpt!AA$4=LinkRpt!AA$2,VLOOKUP(LinkRpt!$A275,Rpt,LinkRpt!AA$2+1),"")</f>
        <v/>
      </c>
      <c r="BX279" s="182" t="str">
        <f>IF(LinkRpt!AB$4=LinkRpt!AB$2,VLOOKUP(LinkRpt!$A275,Rpt,LinkRpt!AB$2+1),"")</f>
        <v/>
      </c>
      <c r="BY279" s="182" t="str">
        <f>IF(LinkRpt!AC$4=LinkRpt!AC$2,VLOOKUP(LinkRpt!$A275,Rpt,LinkRpt!AC$2+1),"")</f>
        <v/>
      </c>
      <c r="BZ279" s="182" t="str">
        <f>IF(LinkRpt!AD$4=LinkRpt!AD$2,VLOOKUP(LinkRpt!$A275,Rpt,LinkRpt!AD$2+1),"")</f>
        <v/>
      </c>
      <c r="CA279" s="182" t="str">
        <f>IF(LinkRpt!AE$4=LinkRpt!AE$2,VLOOKUP(LinkRpt!$A275,Rpt,LinkRpt!AE$2+1),"")</f>
        <v/>
      </c>
      <c r="CB279" s="182">
        <f t="shared" si="40"/>
        <v>57080</v>
      </c>
      <c r="CC279" s="15">
        <v>1500</v>
      </c>
      <c r="CD279" s="16">
        <v>1500</v>
      </c>
      <c r="CE279" s="15">
        <v>1000</v>
      </c>
      <c r="CF279" s="16">
        <v>1000</v>
      </c>
      <c r="CG279" s="15">
        <v>5000</v>
      </c>
      <c r="CH279" s="16">
        <v>5000</v>
      </c>
      <c r="CI279" s="15">
        <v>8000</v>
      </c>
      <c r="CJ279" s="16">
        <v>0</v>
      </c>
      <c r="CK279" s="17"/>
      <c r="CL279" s="16"/>
      <c r="CM279" s="15"/>
      <c r="CN279" s="16"/>
      <c r="CO279" s="18">
        <v>4620</v>
      </c>
      <c r="CP279" s="16">
        <f>8000+4620</f>
        <v>12620</v>
      </c>
      <c r="CQ279" s="18">
        <v>4620</v>
      </c>
      <c r="CR279" s="16">
        <v>4620</v>
      </c>
      <c r="CS279" s="18">
        <v>4620</v>
      </c>
      <c r="CT279" s="16">
        <v>4620</v>
      </c>
      <c r="CU279" s="18">
        <v>4620</v>
      </c>
      <c r="CV279" s="16">
        <v>4620</v>
      </c>
      <c r="CW279" s="18">
        <v>4620</v>
      </c>
      <c r="CX279" s="16">
        <v>4620</v>
      </c>
      <c r="CY279" s="18">
        <v>4620</v>
      </c>
      <c r="CZ279" s="16">
        <v>4620</v>
      </c>
      <c r="DA279" s="18">
        <v>4620</v>
      </c>
      <c r="DB279" s="16"/>
      <c r="DC279" s="18">
        <v>4620</v>
      </c>
      <c r="DD279" s="16">
        <v>9240</v>
      </c>
      <c r="DE279" s="18">
        <v>4620</v>
      </c>
      <c r="DF279" s="16">
        <v>4620</v>
      </c>
      <c r="DG279" s="17"/>
      <c r="DH279" s="16"/>
      <c r="DI279" s="17"/>
      <c r="DJ279" s="16"/>
      <c r="DK279" s="220"/>
      <c r="DL279" s="16"/>
      <c r="DM279" s="17"/>
      <c r="DN279" s="16"/>
      <c r="DO279" s="17"/>
      <c r="DP279" s="16"/>
      <c r="DQ279" s="17"/>
      <c r="DR279" s="16"/>
      <c r="DS279" s="17"/>
      <c r="DT279" s="16"/>
      <c r="DU279" s="17"/>
      <c r="DV279" s="16"/>
      <c r="DW279" s="17"/>
      <c r="DX279" s="16"/>
      <c r="DY279" s="17"/>
      <c r="DZ279" s="16"/>
      <c r="EA279" s="17"/>
      <c r="EB279" s="16"/>
      <c r="EC279" s="17"/>
      <c r="ED279" s="16"/>
      <c r="EE279" s="17"/>
      <c r="EF279" s="16"/>
      <c r="EG279" s="17"/>
      <c r="EH279" s="16"/>
      <c r="EI279" s="17"/>
      <c r="EJ279" s="16"/>
      <c r="EK279" s="17"/>
      <c r="EL279" s="16"/>
      <c r="EM279" s="17"/>
      <c r="EN279" s="16"/>
      <c r="EO279" s="17"/>
      <c r="EP279" s="16"/>
      <c r="EQ279" s="17"/>
      <c r="ER279" s="16"/>
      <c r="ES279" s="17"/>
      <c r="ET279" s="16"/>
      <c r="EU279" s="15"/>
      <c r="EV279" s="16"/>
      <c r="EW279" s="15"/>
      <c r="EX279" s="16"/>
      <c r="EY279" s="15"/>
      <c r="EZ279" s="16"/>
      <c r="FA279" s="15"/>
      <c r="FB279" s="16"/>
      <c r="FC279" s="15"/>
      <c r="FD279" s="16"/>
      <c r="FE279" s="15"/>
      <c r="FF279" s="16"/>
      <c r="FG279" s="19"/>
      <c r="FH279" s="20"/>
      <c r="FI279" s="20">
        <f t="shared" si="36"/>
        <v>57080</v>
      </c>
      <c r="FJ279" s="20">
        <f t="shared" si="37"/>
        <v>57080</v>
      </c>
      <c r="FK279" s="21">
        <f t="shared" si="38"/>
        <v>0</v>
      </c>
      <c r="FL279" s="1" t="str">
        <f t="shared" si="41"/>
        <v/>
      </c>
    </row>
    <row r="280" spans="1:168" ht="27.75" customHeight="1">
      <c r="A280" s="239">
        <v>2200272</v>
      </c>
      <c r="B280" s="34" t="s">
        <v>1041</v>
      </c>
      <c r="C280" s="239" t="s">
        <v>1042</v>
      </c>
      <c r="D280" s="9" t="s">
        <v>1414</v>
      </c>
      <c r="E280" s="9" t="s">
        <v>1411</v>
      </c>
      <c r="F280" s="83" t="s">
        <v>1043</v>
      </c>
      <c r="G280" s="148"/>
      <c r="H280" s="102" t="s">
        <v>942</v>
      </c>
      <c r="I280" s="318"/>
      <c r="J280" s="102">
        <v>0</v>
      </c>
      <c r="K280" s="111">
        <v>6600</v>
      </c>
      <c r="L280" s="102" t="s">
        <v>872</v>
      </c>
      <c r="M280" s="246">
        <f t="shared" si="34"/>
        <v>7500</v>
      </c>
      <c r="N280" s="14">
        <f t="shared" si="39"/>
        <v>0</v>
      </c>
      <c r="O280" s="15">
        <v>1500</v>
      </c>
      <c r="P280" s="15">
        <v>1000</v>
      </c>
      <c r="Q280" s="15">
        <v>5000</v>
      </c>
      <c r="R280" s="15"/>
      <c r="S280" s="182"/>
      <c r="T280" s="16">
        <v>1500</v>
      </c>
      <c r="U280" s="16">
        <v>1000</v>
      </c>
      <c r="V280" s="16">
        <v>5000</v>
      </c>
      <c r="W280" s="16"/>
      <c r="X280" s="182"/>
      <c r="Y280" s="16">
        <f>IF(($CB280-SUM($T280:X280))&gt;=$K280*0.7,$K280*0.7,($CB280-SUM($T280:X280)))</f>
        <v>0</v>
      </c>
      <c r="Z280" s="16">
        <f>IF(($CB280-SUM($T280:Y280))&gt;=$K280*0.7,$K280*0.7,($CB280-SUM($T280:Y280)))</f>
        <v>0</v>
      </c>
      <c r="AA280" s="16">
        <f>IF(($CB280-SUM($T280:Z280))&gt;=$K280*0.7,$K280*0.7,($CB280-SUM($T280:Z280)))</f>
        <v>0</v>
      </c>
      <c r="AB280" s="16">
        <f>IF(($CB280-SUM($T280:AA280))&gt;=$K280*0.7,$K280*0.7,($CB280-SUM($T280:AA280)))</f>
        <v>0</v>
      </c>
      <c r="AC280" s="16">
        <f>IF(($CB280-SUM($T280:AB280))&gt;=$K280*0.7,$K280*0.7,($CB280-SUM($T280:AB280)))</f>
        <v>0</v>
      </c>
      <c r="AD280" s="16">
        <f>IF(($CB280-SUM($T280:AC280))&gt;=$K280*0.7,$K280*0.7,($CB280-SUM($T280:AC280)))</f>
        <v>0</v>
      </c>
      <c r="AE280" s="16">
        <f>IF(($CB280-SUM($T280:AD280))&gt;=$K280*0.7,$K280*0.7,($CB280-SUM($T280:AD280)))</f>
        <v>0</v>
      </c>
      <c r="AF280" s="16">
        <f>IF(($CB280-SUM($T280:AE280))&gt;=$K280*0.7,$K280*0.7,($CB280-SUM($T280:AE280)))</f>
        <v>0</v>
      </c>
      <c r="AG280" s="16">
        <f>IF(($CB280-SUM($T280:AF280))&gt;=$K280*0.7,$K280*0.7,($CB280-SUM($T280:AF280)))</f>
        <v>0</v>
      </c>
      <c r="AH280" s="16">
        <f>IF(($CB280-SUM($T280:AG280))&gt;=$K280*0.7,$K280*0.7,($CB280-SUM($T280:AG280)))</f>
        <v>0</v>
      </c>
      <c r="AI280" s="16">
        <f>IF(($CB280-SUM($T280:AH280))&gt;=$K280*0.7,$K280*0.7,($CB280-SUM($T280:AH280)))</f>
        <v>0</v>
      </c>
      <c r="AJ280" s="16">
        <f>IF(($CB280-SUM($T280:AI280))&gt;=$K280*0.7,$K280*0.7,($CB280-SUM($T280:AI280)))</f>
        <v>0</v>
      </c>
      <c r="AK280" s="16">
        <f>IF(($CB280-SUM($T280:AJ280))&gt;=$K280*0.7,$K280*0.7,($CB280-SUM($T280:AJ280)))</f>
        <v>0</v>
      </c>
      <c r="AL280" s="16">
        <f>IF(($CB280-SUM($T280:AK280))&gt;=$K280*0.7,$K280*0.7,($CB280-SUM($T280:AK280)))</f>
        <v>0</v>
      </c>
      <c r="AM280" s="16">
        <f>IF(($CB280-SUM($T280:AL280))&gt;=$K280*0.7,$K280*0.7,($CB280-SUM($T280:AL280)))</f>
        <v>0</v>
      </c>
      <c r="AN280" s="16">
        <f>IF(($CB280-SUM($T280:AM280))&gt;=$K280*0.7,$K280*0.7,($CB280-SUM($T280:AM280)))</f>
        <v>0</v>
      </c>
      <c r="AO280" s="16">
        <f>IF(($CB280-SUM($T280:AN280))&gt;=$K280*0.7,$K280*0.7,($CB280-SUM($T280:AN280)))</f>
        <v>0</v>
      </c>
      <c r="AP280" s="16">
        <f>IF(($CB280-SUM($T280:AO280))&gt;=$K280*0.7,$K280*0.7,($CB280-SUM($T280:AO280)))</f>
        <v>0</v>
      </c>
      <c r="AQ280" s="16">
        <f>IF(($CB280-SUM($T280:AP280))&gt;=$K280*0.7,$K280*0.7,($CB280-SUM($T280:AP280)))</f>
        <v>0</v>
      </c>
      <c r="AR280" s="16">
        <f>IF(($CB280-SUM($T280:AQ280))&gt;=$K280*0.7,$K280*0.7,($CB280-SUM($T280:AQ280)))</f>
        <v>0</v>
      </c>
      <c r="AS280" s="16">
        <f>IF(($CB280-SUM($T280:AR280))&gt;=$K280*0.7,$K280*0.7,($CB280-SUM($T280:AR280)))</f>
        <v>0</v>
      </c>
      <c r="AT280" s="16">
        <f>IF(($CB280-SUM($T280:AS280))&gt;=$K280*0.7,$K280*0.7,($CB280-SUM($T280:AS280)))</f>
        <v>0</v>
      </c>
      <c r="AU280" s="16">
        <f>IF(($CB280-SUM($T280:AT280))&gt;=$K280*0.7,$K280*0.7,($CB280-SUM($T280:AT280)))</f>
        <v>0</v>
      </c>
      <c r="AV280" s="16">
        <f>IF(($CB280-SUM($T280:AU280))&gt;=$K280*0.7,$K280*0.7,($CB280-SUM($T280:AU280)))</f>
        <v>0</v>
      </c>
      <c r="AW280" s="182">
        <f t="shared" si="35"/>
        <v>7500</v>
      </c>
      <c r="AX280" s="182">
        <f>IF(LinkRpt!B$4=LinkRpt!B$2,VLOOKUP(LinkRpt!$A276,Rpt,LinkRpt!B$2+1),"")</f>
        <v>7500</v>
      </c>
      <c r="AY280" s="182">
        <f>IF(LinkRpt!C$4=LinkRpt!C$2,VLOOKUP(LinkRpt!$A276,Rpt,LinkRpt!C$2+1),"")</f>
        <v>0</v>
      </c>
      <c r="AZ280" s="182">
        <f>IF(LinkRpt!D$4=LinkRpt!D$2,VLOOKUP(LinkRpt!$A276,Rpt,LinkRpt!D$2+1),"")</f>
        <v>0</v>
      </c>
      <c r="BA280" s="182" t="str">
        <f>IF(LinkRpt!E$4=LinkRpt!E$2,VLOOKUP(LinkRpt!$A276,Rpt,LinkRpt!E$2+1),"")</f>
        <v/>
      </c>
      <c r="BB280" s="182">
        <f>IF(LinkRpt!F$4=LinkRpt!F$2,VLOOKUP(LinkRpt!$A276,Rpt,LinkRpt!F$2+1),"")</f>
        <v>0</v>
      </c>
      <c r="BC280" s="182">
        <f>IF(LinkRpt!G$4=LinkRpt!G$2,VLOOKUP(LinkRpt!$A276,Rpt,LinkRpt!G$2+1),"")</f>
        <v>0</v>
      </c>
      <c r="BD280" s="182">
        <f>IF(LinkRpt!H$4=LinkRpt!H$2,VLOOKUP(LinkRpt!$A276,Rpt,LinkRpt!H$2+1),"")</f>
        <v>0</v>
      </c>
      <c r="BE280" s="182" t="str">
        <f>IF(LinkRpt!I$4=LinkRpt!I$2,VLOOKUP(LinkRpt!$A276,Rpt,LinkRpt!I$2+1),"")</f>
        <v/>
      </c>
      <c r="BF280" s="182" t="str">
        <f>IF(LinkRpt!J$4=LinkRpt!J$2,VLOOKUP(LinkRpt!$A276,Rpt,LinkRpt!J$2+1),"")</f>
        <v/>
      </c>
      <c r="BG280" s="182" t="str">
        <f>IF(LinkRpt!K$4=LinkRpt!K$2,VLOOKUP(LinkRpt!$A276,Rpt,LinkRpt!K$2+1),"")</f>
        <v/>
      </c>
      <c r="BH280" s="182" t="str">
        <f>IF(LinkRpt!L$4=LinkRpt!L$2,VLOOKUP(LinkRpt!$A276,Rpt,LinkRpt!L$2+1),"")</f>
        <v/>
      </c>
      <c r="BI280" s="182" t="str">
        <f>IF(LinkRpt!M$4=LinkRpt!M$2,VLOOKUP(LinkRpt!$A276,Rpt,LinkRpt!M$2+1),"")</f>
        <v/>
      </c>
      <c r="BJ280" s="182" t="str">
        <f>IF(LinkRpt!N$4=LinkRpt!N$2,VLOOKUP(LinkRpt!$A276,Rpt,LinkRpt!N$2+1),"")</f>
        <v/>
      </c>
      <c r="BK280" s="182" t="str">
        <f>IF(LinkRpt!O$4=LinkRpt!O$2,VLOOKUP(LinkRpt!$A276,Rpt,LinkRpt!O$2+1),"")</f>
        <v/>
      </c>
      <c r="BL280" s="182" t="str">
        <f>IF(LinkRpt!P$4=LinkRpt!P$2,VLOOKUP(LinkRpt!$A276,Rpt,LinkRpt!P$2+1),"")</f>
        <v/>
      </c>
      <c r="BM280" s="182" t="str">
        <f>IF(LinkRpt!Q$4=LinkRpt!Q$2,VLOOKUP(LinkRpt!$A276,Rpt,LinkRpt!Q$2+1),"")</f>
        <v/>
      </c>
      <c r="BN280" s="182" t="str">
        <f>IF(LinkRpt!R$4=LinkRpt!R$2,VLOOKUP(LinkRpt!$A276,Rpt,LinkRpt!R$2+1),"")</f>
        <v/>
      </c>
      <c r="BO280" s="182" t="str">
        <f>IF(LinkRpt!S$4=LinkRpt!S$2,VLOOKUP(LinkRpt!$A276,Rpt,LinkRpt!S$2+1),"")</f>
        <v/>
      </c>
      <c r="BP280" s="182" t="str">
        <f>IF(LinkRpt!T$4=LinkRpt!T$2,VLOOKUP(LinkRpt!$A276,Rpt,LinkRpt!T$2+1),"")</f>
        <v/>
      </c>
      <c r="BQ280" s="182" t="str">
        <f>IF(LinkRpt!U$4=LinkRpt!U$2,VLOOKUP(LinkRpt!$A276,Rpt,LinkRpt!U$2+1),"")</f>
        <v/>
      </c>
      <c r="BR280" s="182" t="str">
        <f>IF(LinkRpt!V$4=LinkRpt!V$2,VLOOKUP(LinkRpt!$A276,Rpt,LinkRpt!V$2+1),"")</f>
        <v/>
      </c>
      <c r="BS280" s="182" t="str">
        <f>IF(LinkRpt!W$4=LinkRpt!W$2,VLOOKUP(LinkRpt!$A276,Rpt,LinkRpt!W$2+1),"")</f>
        <v/>
      </c>
      <c r="BT280" s="182" t="str">
        <f>IF(LinkRpt!X$4=LinkRpt!X$2,VLOOKUP(LinkRpt!$A276,Rpt,LinkRpt!X$2+1),"")</f>
        <v/>
      </c>
      <c r="BU280" s="182" t="str">
        <f>IF(LinkRpt!Y$4=LinkRpt!Y$2,VLOOKUP(LinkRpt!$A276,Rpt,LinkRpt!Y$2+1),"")</f>
        <v/>
      </c>
      <c r="BV280" s="182" t="str">
        <f>IF(LinkRpt!Z$4=LinkRpt!Z$2,VLOOKUP(LinkRpt!$A276,Rpt,LinkRpt!Z$2+1),"")</f>
        <v/>
      </c>
      <c r="BW280" s="182" t="str">
        <f>IF(LinkRpt!AA$4=LinkRpt!AA$2,VLOOKUP(LinkRpt!$A276,Rpt,LinkRpt!AA$2+1),"")</f>
        <v/>
      </c>
      <c r="BX280" s="182" t="str">
        <f>IF(LinkRpt!AB$4=LinkRpt!AB$2,VLOOKUP(LinkRpt!$A276,Rpt,LinkRpt!AB$2+1),"")</f>
        <v/>
      </c>
      <c r="BY280" s="182" t="str">
        <f>IF(LinkRpt!AC$4=LinkRpt!AC$2,VLOOKUP(LinkRpt!$A276,Rpt,LinkRpt!AC$2+1),"")</f>
        <v/>
      </c>
      <c r="BZ280" s="182" t="str">
        <f>IF(LinkRpt!AD$4=LinkRpt!AD$2,VLOOKUP(LinkRpt!$A276,Rpt,LinkRpt!AD$2+1),"")</f>
        <v/>
      </c>
      <c r="CA280" s="182" t="str">
        <f>IF(LinkRpt!AE$4=LinkRpt!AE$2,VLOOKUP(LinkRpt!$A276,Rpt,LinkRpt!AE$2+1),"")</f>
        <v/>
      </c>
      <c r="CB280" s="182">
        <f t="shared" si="40"/>
        <v>7500</v>
      </c>
      <c r="CC280" s="15">
        <v>1500</v>
      </c>
      <c r="CD280" s="16">
        <v>1500</v>
      </c>
      <c r="CE280" s="15">
        <v>1000</v>
      </c>
      <c r="CF280" s="16">
        <v>1000</v>
      </c>
      <c r="CG280" s="15">
        <v>5000</v>
      </c>
      <c r="CH280" s="16">
        <v>5000</v>
      </c>
      <c r="CI280" s="15"/>
      <c r="CJ280" s="16"/>
      <c r="CK280" s="15"/>
      <c r="CL280" s="16"/>
      <c r="CM280" s="18"/>
      <c r="CN280" s="16"/>
      <c r="CO280" s="18"/>
      <c r="CP280" s="16"/>
      <c r="CQ280" s="18"/>
      <c r="CR280" s="16"/>
      <c r="CS280" s="18"/>
      <c r="CT280" s="16"/>
      <c r="CU280" s="18"/>
      <c r="CV280" s="16"/>
      <c r="CW280" s="18"/>
      <c r="CX280" s="16"/>
      <c r="CY280" s="18"/>
      <c r="CZ280" s="16"/>
      <c r="DA280" s="18"/>
      <c r="DB280" s="16"/>
      <c r="DC280" s="18"/>
      <c r="DD280" s="16"/>
      <c r="DE280" s="85"/>
      <c r="DF280" s="16"/>
      <c r="DG280" s="85"/>
      <c r="DH280" s="16"/>
      <c r="DI280" s="85"/>
      <c r="DJ280" s="16"/>
      <c r="DK280" s="220"/>
      <c r="DL280" s="16"/>
      <c r="DM280" s="17"/>
      <c r="DN280" s="16"/>
      <c r="DO280" s="17"/>
      <c r="DP280" s="16"/>
      <c r="DQ280" s="17"/>
      <c r="DR280" s="16"/>
      <c r="DS280" s="17"/>
      <c r="DT280" s="16"/>
      <c r="DU280" s="17"/>
      <c r="DV280" s="16"/>
      <c r="DW280" s="17"/>
      <c r="DX280" s="16"/>
      <c r="DY280" s="17"/>
      <c r="DZ280" s="16"/>
      <c r="EA280" s="17"/>
      <c r="EB280" s="16"/>
      <c r="EC280" s="17"/>
      <c r="ED280" s="16"/>
      <c r="EE280" s="17"/>
      <c r="EF280" s="16"/>
      <c r="EG280" s="17"/>
      <c r="EH280" s="16"/>
      <c r="EI280" s="17"/>
      <c r="EJ280" s="16"/>
      <c r="EK280" s="17"/>
      <c r="EL280" s="16"/>
      <c r="EM280" s="17"/>
      <c r="EN280" s="16"/>
      <c r="EO280" s="17"/>
      <c r="EP280" s="16"/>
      <c r="EQ280" s="17"/>
      <c r="ER280" s="16"/>
      <c r="ES280" s="17"/>
      <c r="ET280" s="16"/>
      <c r="EU280" s="15"/>
      <c r="EV280" s="16"/>
      <c r="EW280" s="15"/>
      <c r="EX280" s="16"/>
      <c r="EY280" s="15"/>
      <c r="EZ280" s="16"/>
      <c r="FA280" s="15"/>
      <c r="FB280" s="16"/>
      <c r="FC280" s="15"/>
      <c r="FD280" s="16"/>
      <c r="FE280" s="15"/>
      <c r="FF280" s="16"/>
      <c r="FG280" s="19"/>
      <c r="FH280" s="20"/>
      <c r="FI280" s="20">
        <f t="shared" si="36"/>
        <v>7500</v>
      </c>
      <c r="FJ280" s="20">
        <f t="shared" si="37"/>
        <v>7500</v>
      </c>
      <c r="FK280" s="21">
        <f t="shared" si="38"/>
        <v>0</v>
      </c>
      <c r="FL280" s="1" t="str">
        <f t="shared" si="41"/>
        <v/>
      </c>
    </row>
    <row r="281" spans="1:168" ht="27.75" customHeight="1">
      <c r="A281" s="239">
        <v>2200273</v>
      </c>
      <c r="B281" s="35" t="s">
        <v>1044</v>
      </c>
      <c r="C281" s="239" t="s">
        <v>1045</v>
      </c>
      <c r="D281" s="9" t="s">
        <v>1414</v>
      </c>
      <c r="E281" s="9" t="s">
        <v>1411</v>
      </c>
      <c r="F281" s="83" t="s">
        <v>1046</v>
      </c>
      <c r="G281" s="149" t="s">
        <v>383</v>
      </c>
      <c r="H281" s="24" t="s">
        <v>1417</v>
      </c>
      <c r="I281" s="318"/>
      <c r="J281" s="24"/>
      <c r="K281" s="62">
        <v>6200</v>
      </c>
      <c r="L281" s="24" t="s">
        <v>1564</v>
      </c>
      <c r="M281" s="246">
        <f t="shared" si="34"/>
        <v>54560</v>
      </c>
      <c r="N281" s="14">
        <f t="shared" si="39"/>
        <v>4340</v>
      </c>
      <c r="O281" s="15">
        <v>1500</v>
      </c>
      <c r="P281" s="15">
        <v>1000</v>
      </c>
      <c r="Q281" s="15">
        <v>5000</v>
      </c>
      <c r="R281" s="15">
        <v>8000</v>
      </c>
      <c r="S281" s="182"/>
      <c r="T281" s="16">
        <v>1500</v>
      </c>
      <c r="U281" s="16">
        <v>1000</v>
      </c>
      <c r="V281" s="16">
        <v>5000</v>
      </c>
      <c r="W281" s="16">
        <v>0</v>
      </c>
      <c r="X281" s="182"/>
      <c r="Y281" s="16">
        <f>IF(($CB281-SUM($T281:X281))&gt;=$K281*0.7,$K281*0.7,($CB281-SUM($T281:X281)))</f>
        <v>4340</v>
      </c>
      <c r="Z281" s="16">
        <f>IF(($CB281-SUM($T281:Y281))&gt;=$K281*0.7,$K281*0.7,($CB281-SUM($T281:Y281)))</f>
        <v>4340</v>
      </c>
      <c r="AA281" s="16">
        <f>IF(($CB281-SUM($T281:Z281))&gt;=$K281*0.7,$K281*0.7,($CB281-SUM($T281:Z281)))</f>
        <v>4340</v>
      </c>
      <c r="AB281" s="16">
        <f>IF(($CB281-SUM($T281:AA281))&gt;=$K281*0.7,$K281*0.7,($CB281-SUM($T281:AA281)))</f>
        <v>4340</v>
      </c>
      <c r="AC281" s="16">
        <f>IF(($CB281-SUM($T281:AB281))&gt;=$K281*0.7,$K281*0.7,($CB281-SUM($T281:AB281)))</f>
        <v>4340</v>
      </c>
      <c r="AD281" s="16">
        <f>IF(($CB281-SUM($T281:AC281))&gt;=$K281*0.7,$K281*0.7,($CB281-SUM($T281:AC281)))</f>
        <v>4340</v>
      </c>
      <c r="AE281" s="16">
        <f>IF(($CB281-SUM($T281:AD281))&gt;=$K281*0.7,$K281*0.7,($CB281-SUM($T281:AD281)))</f>
        <v>4340</v>
      </c>
      <c r="AF281" s="16">
        <f>IF(($CB281-SUM($T281:AE281))&gt;=$K281*0.7,$K281*0.7,($CB281-SUM($T281:AE281)))</f>
        <v>4340</v>
      </c>
      <c r="AG281" s="16">
        <f>IF(($CB281-SUM($T281:AF281))&gt;=$K281*0.7,$K281*0.7,($CB281-SUM($T281:AF281)))</f>
        <v>4340</v>
      </c>
      <c r="AH281" s="16">
        <f>IF(($CB281-SUM($T281:AG281))&gt;=$K281*0.7,$K281*0.7,($CB281-SUM($T281:AG281)))</f>
        <v>3660</v>
      </c>
      <c r="AI281" s="16">
        <f>IF(($CB281-SUM($T281:AH281))&gt;=$K281*0.7,$K281*0.7,($CB281-SUM($T281:AH281)))</f>
        <v>0</v>
      </c>
      <c r="AJ281" s="16">
        <f>IF(($CB281-SUM($T281:AI281))&gt;=$K281*0.7,$K281*0.7,($CB281-SUM($T281:AI281)))</f>
        <v>0</v>
      </c>
      <c r="AK281" s="16">
        <f>IF(($CB281-SUM($T281:AJ281))&gt;=$K281*0.7,$K281*0.7,($CB281-SUM($T281:AJ281)))</f>
        <v>0</v>
      </c>
      <c r="AL281" s="16">
        <f>IF(($CB281-SUM($T281:AK281))&gt;=$K281*0.7,$K281*0.7,($CB281-SUM($T281:AK281)))</f>
        <v>0</v>
      </c>
      <c r="AM281" s="16">
        <f>IF(($CB281-SUM($T281:AL281))&gt;=$K281*0.7,$K281*0.7,($CB281-SUM($T281:AL281)))</f>
        <v>0</v>
      </c>
      <c r="AN281" s="16">
        <f>IF(($CB281-SUM($T281:AM281))&gt;=$K281*0.7,$K281*0.7,($CB281-SUM($T281:AM281)))</f>
        <v>0</v>
      </c>
      <c r="AO281" s="16">
        <f>IF(($CB281-SUM($T281:AN281))&gt;=$K281*0.7,$K281*0.7,($CB281-SUM($T281:AN281)))</f>
        <v>0</v>
      </c>
      <c r="AP281" s="16">
        <f>IF(($CB281-SUM($T281:AO281))&gt;=$K281*0.7,$K281*0.7,($CB281-SUM($T281:AO281)))</f>
        <v>0</v>
      </c>
      <c r="AQ281" s="16">
        <f>IF(($CB281-SUM($T281:AP281))&gt;=$K281*0.7,$K281*0.7,($CB281-SUM($T281:AP281)))</f>
        <v>0</v>
      </c>
      <c r="AR281" s="16">
        <f>IF(($CB281-SUM($T281:AQ281))&gt;=$K281*0.7,$K281*0.7,($CB281-SUM($T281:AQ281)))</f>
        <v>0</v>
      </c>
      <c r="AS281" s="16">
        <f>IF(($CB281-SUM($T281:AR281))&gt;=$K281*0.7,$K281*0.7,($CB281-SUM($T281:AR281)))</f>
        <v>0</v>
      </c>
      <c r="AT281" s="16">
        <f>IF(($CB281-SUM($T281:AS281))&gt;=$K281*0.7,$K281*0.7,($CB281-SUM($T281:AS281)))</f>
        <v>0</v>
      </c>
      <c r="AU281" s="16">
        <f>IF(($CB281-SUM($T281:AT281))&gt;=$K281*0.7,$K281*0.7,($CB281-SUM($T281:AT281)))</f>
        <v>0</v>
      </c>
      <c r="AV281" s="16">
        <f>IF(($CB281-SUM($T281:AU281))&gt;=$K281*0.7,$K281*0.7,($CB281-SUM($T281:AU281)))</f>
        <v>0</v>
      </c>
      <c r="AW281" s="182">
        <f t="shared" si="35"/>
        <v>50220</v>
      </c>
      <c r="AX281" s="182">
        <f>IF(LinkRpt!B$4=LinkRpt!B$2,VLOOKUP(LinkRpt!$A277,Rpt,LinkRpt!B$2+1),"")</f>
        <v>50220</v>
      </c>
      <c r="AY281" s="182">
        <f>IF(LinkRpt!C$4=LinkRpt!C$2,VLOOKUP(LinkRpt!$A277,Rpt,LinkRpt!C$2+1),"")</f>
        <v>0</v>
      </c>
      <c r="AZ281" s="182">
        <f>IF(LinkRpt!D$4=LinkRpt!D$2,VLOOKUP(LinkRpt!$A277,Rpt,LinkRpt!D$2+1),"")</f>
        <v>0</v>
      </c>
      <c r="BA281" s="182" t="str">
        <f>IF(LinkRpt!E$4=LinkRpt!E$2,VLOOKUP(LinkRpt!$A277,Rpt,LinkRpt!E$2+1),"")</f>
        <v/>
      </c>
      <c r="BB281" s="182">
        <f>IF(LinkRpt!F$4=LinkRpt!F$2,VLOOKUP(LinkRpt!$A277,Rpt,LinkRpt!F$2+1),"")</f>
        <v>0</v>
      </c>
      <c r="BC281" s="182">
        <f>IF(LinkRpt!G$4=LinkRpt!G$2,VLOOKUP(LinkRpt!$A277,Rpt,LinkRpt!G$2+1),"")</f>
        <v>0</v>
      </c>
      <c r="BD281" s="182">
        <f>IF(LinkRpt!H$4=LinkRpt!H$2,VLOOKUP(LinkRpt!$A277,Rpt,LinkRpt!H$2+1),"")</f>
        <v>0</v>
      </c>
      <c r="BE281" s="182" t="str">
        <f>IF(LinkRpt!I$4=LinkRpt!I$2,VLOOKUP(LinkRpt!$A277,Rpt,LinkRpt!I$2+1),"")</f>
        <v/>
      </c>
      <c r="BF281" s="182" t="str">
        <f>IF(LinkRpt!J$4=LinkRpt!J$2,VLOOKUP(LinkRpt!$A277,Rpt,LinkRpt!J$2+1),"")</f>
        <v/>
      </c>
      <c r="BG281" s="182" t="str">
        <f>IF(LinkRpt!K$4=LinkRpt!K$2,VLOOKUP(LinkRpt!$A277,Rpt,LinkRpt!K$2+1),"")</f>
        <v/>
      </c>
      <c r="BH281" s="182" t="str">
        <f>IF(LinkRpt!L$4=LinkRpt!L$2,VLOOKUP(LinkRpt!$A277,Rpt,LinkRpt!L$2+1),"")</f>
        <v/>
      </c>
      <c r="BI281" s="182" t="str">
        <f>IF(LinkRpt!M$4=LinkRpt!M$2,VLOOKUP(LinkRpt!$A277,Rpt,LinkRpt!M$2+1),"")</f>
        <v/>
      </c>
      <c r="BJ281" s="182" t="str">
        <f>IF(LinkRpt!N$4=LinkRpt!N$2,VLOOKUP(LinkRpt!$A277,Rpt,LinkRpt!N$2+1),"")</f>
        <v/>
      </c>
      <c r="BK281" s="182" t="str">
        <f>IF(LinkRpt!O$4=LinkRpt!O$2,VLOOKUP(LinkRpt!$A277,Rpt,LinkRpt!O$2+1),"")</f>
        <v/>
      </c>
      <c r="BL281" s="182" t="str">
        <f>IF(LinkRpt!P$4=LinkRpt!P$2,VLOOKUP(LinkRpt!$A277,Rpt,LinkRpt!P$2+1),"")</f>
        <v/>
      </c>
      <c r="BM281" s="182" t="str">
        <f>IF(LinkRpt!Q$4=LinkRpt!Q$2,VLOOKUP(LinkRpt!$A277,Rpt,LinkRpt!Q$2+1),"")</f>
        <v/>
      </c>
      <c r="BN281" s="182" t="str">
        <f>IF(LinkRpt!R$4=LinkRpt!R$2,VLOOKUP(LinkRpt!$A277,Rpt,LinkRpt!R$2+1),"")</f>
        <v/>
      </c>
      <c r="BO281" s="182" t="str">
        <f>IF(LinkRpt!S$4=LinkRpt!S$2,VLOOKUP(LinkRpt!$A277,Rpt,LinkRpt!S$2+1),"")</f>
        <v/>
      </c>
      <c r="BP281" s="182" t="str">
        <f>IF(LinkRpt!T$4=LinkRpt!T$2,VLOOKUP(LinkRpt!$A277,Rpt,LinkRpt!T$2+1),"")</f>
        <v/>
      </c>
      <c r="BQ281" s="182" t="str">
        <f>IF(LinkRpt!U$4=LinkRpt!U$2,VLOOKUP(LinkRpt!$A277,Rpt,LinkRpt!U$2+1),"")</f>
        <v/>
      </c>
      <c r="BR281" s="182" t="str">
        <f>IF(LinkRpt!V$4=LinkRpt!V$2,VLOOKUP(LinkRpt!$A277,Rpt,LinkRpt!V$2+1),"")</f>
        <v/>
      </c>
      <c r="BS281" s="182" t="str">
        <f>IF(LinkRpt!W$4=LinkRpt!W$2,VLOOKUP(LinkRpt!$A277,Rpt,LinkRpt!W$2+1),"")</f>
        <v/>
      </c>
      <c r="BT281" s="182" t="str">
        <f>IF(LinkRpt!X$4=LinkRpt!X$2,VLOOKUP(LinkRpt!$A277,Rpt,LinkRpt!X$2+1),"")</f>
        <v/>
      </c>
      <c r="BU281" s="182" t="str">
        <f>IF(LinkRpt!Y$4=LinkRpt!Y$2,VLOOKUP(LinkRpt!$A277,Rpt,LinkRpt!Y$2+1),"")</f>
        <v/>
      </c>
      <c r="BV281" s="182" t="str">
        <f>IF(LinkRpt!Z$4=LinkRpt!Z$2,VLOOKUP(LinkRpt!$A277,Rpt,LinkRpt!Z$2+1),"")</f>
        <v/>
      </c>
      <c r="BW281" s="182" t="str">
        <f>IF(LinkRpt!AA$4=LinkRpt!AA$2,VLOOKUP(LinkRpt!$A277,Rpt,LinkRpt!AA$2+1),"")</f>
        <v/>
      </c>
      <c r="BX281" s="182" t="str">
        <f>IF(LinkRpt!AB$4=LinkRpt!AB$2,VLOOKUP(LinkRpt!$A277,Rpt,LinkRpt!AB$2+1),"")</f>
        <v/>
      </c>
      <c r="BY281" s="182" t="str">
        <f>IF(LinkRpt!AC$4=LinkRpt!AC$2,VLOOKUP(LinkRpt!$A277,Rpt,LinkRpt!AC$2+1),"")</f>
        <v/>
      </c>
      <c r="BZ281" s="182" t="str">
        <f>IF(LinkRpt!AD$4=LinkRpt!AD$2,VLOOKUP(LinkRpt!$A277,Rpt,LinkRpt!AD$2+1),"")</f>
        <v/>
      </c>
      <c r="CA281" s="182" t="str">
        <f>IF(LinkRpt!AE$4=LinkRpt!AE$2,VLOOKUP(LinkRpt!$A277,Rpt,LinkRpt!AE$2+1),"")</f>
        <v/>
      </c>
      <c r="CB281" s="182">
        <f t="shared" si="40"/>
        <v>50220</v>
      </c>
      <c r="CC281" s="15">
        <v>1500</v>
      </c>
      <c r="CD281" s="16">
        <v>1500</v>
      </c>
      <c r="CE281" s="15">
        <v>1000</v>
      </c>
      <c r="CF281" s="16">
        <v>1000</v>
      </c>
      <c r="CG281" s="15">
        <v>5000</v>
      </c>
      <c r="CH281" s="16">
        <v>5000</v>
      </c>
      <c r="CI281" s="15">
        <v>8000</v>
      </c>
      <c r="CJ281" s="16">
        <v>0</v>
      </c>
      <c r="CK281" s="15"/>
      <c r="CL281" s="16"/>
      <c r="CM281" s="18">
        <v>4340</v>
      </c>
      <c r="CN281" s="16">
        <v>4620</v>
      </c>
      <c r="CO281" s="18">
        <v>4340</v>
      </c>
      <c r="CP281" s="16">
        <v>0</v>
      </c>
      <c r="CQ281" s="18">
        <v>4340</v>
      </c>
      <c r="CR281" s="16">
        <v>0</v>
      </c>
      <c r="CS281" s="18">
        <v>4340</v>
      </c>
      <c r="CT281" s="16">
        <v>20740</v>
      </c>
      <c r="CU281" s="18">
        <v>4340</v>
      </c>
      <c r="CV281" s="16"/>
      <c r="CW281" s="18">
        <v>4340</v>
      </c>
      <c r="CX281" s="16"/>
      <c r="CY281" s="18">
        <v>4340</v>
      </c>
      <c r="CZ281" s="16"/>
      <c r="DA281" s="18">
        <v>4340</v>
      </c>
      <c r="DB281" s="16"/>
      <c r="DC281" s="18">
        <v>4340</v>
      </c>
      <c r="DD281" s="16">
        <v>17360</v>
      </c>
      <c r="DE281" s="85"/>
      <c r="DF281" s="16"/>
      <c r="DG281" s="85"/>
      <c r="DH281" s="16"/>
      <c r="DI281" s="85"/>
      <c r="DJ281" s="16"/>
      <c r="DK281" s="220"/>
      <c r="DL281" s="16"/>
      <c r="DM281" s="17"/>
      <c r="DN281" s="16"/>
      <c r="DO281" s="17"/>
      <c r="DP281" s="16"/>
      <c r="DQ281" s="17"/>
      <c r="DR281" s="16"/>
      <c r="DS281" s="17"/>
      <c r="DT281" s="16"/>
      <c r="DU281" s="17"/>
      <c r="DV281" s="16"/>
      <c r="DW281" s="17"/>
      <c r="DX281" s="16"/>
      <c r="DY281" s="17"/>
      <c r="DZ281" s="16"/>
      <c r="EA281" s="17"/>
      <c r="EB281" s="16"/>
      <c r="EC281" s="17"/>
      <c r="ED281" s="16"/>
      <c r="EE281" s="17"/>
      <c r="EF281" s="16"/>
      <c r="EG281" s="17"/>
      <c r="EH281" s="16"/>
      <c r="EI281" s="17"/>
      <c r="EJ281" s="16"/>
      <c r="EK281" s="17"/>
      <c r="EL281" s="16"/>
      <c r="EM281" s="17"/>
      <c r="EN281" s="16"/>
      <c r="EO281" s="17"/>
      <c r="EP281" s="16"/>
      <c r="EQ281" s="17"/>
      <c r="ER281" s="16"/>
      <c r="ES281" s="17"/>
      <c r="ET281" s="16"/>
      <c r="EU281" s="15"/>
      <c r="EV281" s="16"/>
      <c r="EW281" s="15"/>
      <c r="EX281" s="16"/>
      <c r="EY281" s="15"/>
      <c r="EZ281" s="16"/>
      <c r="FA281" s="15"/>
      <c r="FB281" s="16"/>
      <c r="FC281" s="15"/>
      <c r="FD281" s="16"/>
      <c r="FE281" s="15"/>
      <c r="FF281" s="16"/>
      <c r="FG281" s="19"/>
      <c r="FH281" s="20"/>
      <c r="FI281" s="20">
        <f t="shared" si="36"/>
        <v>54560</v>
      </c>
      <c r="FJ281" s="20">
        <f t="shared" si="37"/>
        <v>50220</v>
      </c>
      <c r="FK281" s="21">
        <f t="shared" si="38"/>
        <v>4340</v>
      </c>
      <c r="FL281" s="1" t="str">
        <f t="shared" si="41"/>
        <v/>
      </c>
    </row>
    <row r="282" spans="1:168" ht="27.75" customHeight="1">
      <c r="A282" s="239">
        <v>2200274</v>
      </c>
      <c r="B282" s="35" t="s">
        <v>374</v>
      </c>
      <c r="C282" s="239" t="s">
        <v>375</v>
      </c>
      <c r="D282" s="9" t="s">
        <v>1414</v>
      </c>
      <c r="E282" s="9" t="s">
        <v>1412</v>
      </c>
      <c r="F282" s="206" t="s">
        <v>376</v>
      </c>
      <c r="G282" s="148"/>
      <c r="H282" s="24"/>
      <c r="I282" s="318"/>
      <c r="J282" s="24"/>
      <c r="K282" s="12">
        <v>6600</v>
      </c>
      <c r="L282" s="24" t="s">
        <v>1564</v>
      </c>
      <c r="M282" s="246">
        <f t="shared" si="34"/>
        <v>57080</v>
      </c>
      <c r="N282" s="14">
        <f t="shared" si="39"/>
        <v>13860</v>
      </c>
      <c r="O282" s="15">
        <v>1500</v>
      </c>
      <c r="P282" s="15">
        <v>1000</v>
      </c>
      <c r="Q282" s="15">
        <v>5000</v>
      </c>
      <c r="R282" s="15">
        <v>8000</v>
      </c>
      <c r="S282" s="182"/>
      <c r="T282" s="16">
        <v>1500</v>
      </c>
      <c r="U282" s="16">
        <v>1000</v>
      </c>
      <c r="V282" s="16">
        <v>5000</v>
      </c>
      <c r="W282" s="16">
        <v>0</v>
      </c>
      <c r="X282" s="182"/>
      <c r="Y282" s="16">
        <f>IF(($CB282-SUM($T282:X282))&gt;=$K282*0.7,$K282*0.7,($CB282-SUM($T282:X282)))</f>
        <v>4620</v>
      </c>
      <c r="Z282" s="16">
        <f>IF(($CB282-SUM($T282:Y282))&gt;=$K282*0.7,$K282*0.7,($CB282-SUM($T282:Y282)))</f>
        <v>4620</v>
      </c>
      <c r="AA282" s="16">
        <f>IF(($CB282-SUM($T282:Z282))&gt;=$K282*0.7,$K282*0.7,($CB282-SUM($T282:Z282)))</f>
        <v>4620</v>
      </c>
      <c r="AB282" s="16">
        <f>IF(($CB282-SUM($T282:AA282))&gt;=$K282*0.7,$K282*0.7,($CB282-SUM($T282:AA282)))</f>
        <v>4620</v>
      </c>
      <c r="AC282" s="16">
        <f>IF(($CB282-SUM($T282:AB282))&gt;=$K282*0.7,$K282*0.7,($CB282-SUM($T282:AB282)))</f>
        <v>4620</v>
      </c>
      <c r="AD282" s="16">
        <f>IF(($CB282-SUM($T282:AC282))&gt;=$K282*0.7,$K282*0.7,($CB282-SUM($T282:AC282)))</f>
        <v>4620</v>
      </c>
      <c r="AE282" s="16">
        <f>IF(($CB282-SUM($T282:AD282))&gt;=$K282*0.7,$K282*0.7,($CB282-SUM($T282:AD282)))</f>
        <v>4620</v>
      </c>
      <c r="AF282" s="16">
        <f>IF(($CB282-SUM($T282:AE282))&gt;=$K282*0.7,$K282*0.7,($CB282-SUM($T282:AE282)))</f>
        <v>3380</v>
      </c>
      <c r="AG282" s="16">
        <f>IF(($CB282-SUM($T282:AF282))&gt;=$K282*0.7,$K282*0.7,($CB282-SUM($T282:AF282)))</f>
        <v>0</v>
      </c>
      <c r="AH282" s="16">
        <f>IF(($CB282-SUM($T282:AG282))&gt;=$K282*0.7,$K282*0.7,($CB282-SUM($T282:AG282)))</f>
        <v>0</v>
      </c>
      <c r="AI282" s="16">
        <f>IF(($CB282-SUM($T282:AH282))&gt;=$K282*0.7,$K282*0.7,($CB282-SUM($T282:AH282)))</f>
        <v>0</v>
      </c>
      <c r="AJ282" s="16">
        <f>IF(($CB282-SUM($T282:AI282))&gt;=$K282*0.7,$K282*0.7,($CB282-SUM($T282:AI282)))</f>
        <v>0</v>
      </c>
      <c r="AK282" s="16">
        <f>IF(($CB282-SUM($T282:AJ282))&gt;=$K282*0.7,$K282*0.7,($CB282-SUM($T282:AJ282)))</f>
        <v>0</v>
      </c>
      <c r="AL282" s="16">
        <f>IF(($CB282-SUM($T282:AK282))&gt;=$K282*0.7,$K282*0.7,($CB282-SUM($T282:AK282)))</f>
        <v>0</v>
      </c>
      <c r="AM282" s="16">
        <f>IF(($CB282-SUM($T282:AL282))&gt;=$K282*0.7,$K282*0.7,($CB282-SUM($T282:AL282)))</f>
        <v>0</v>
      </c>
      <c r="AN282" s="16">
        <f>IF(($CB282-SUM($T282:AM282))&gt;=$K282*0.7,$K282*0.7,($CB282-SUM($T282:AM282)))</f>
        <v>0</v>
      </c>
      <c r="AO282" s="16">
        <f>IF(($CB282-SUM($T282:AN282))&gt;=$K282*0.7,$K282*0.7,($CB282-SUM($T282:AN282)))</f>
        <v>0</v>
      </c>
      <c r="AP282" s="16">
        <f>IF(($CB282-SUM($T282:AO282))&gt;=$K282*0.7,$K282*0.7,($CB282-SUM($T282:AO282)))</f>
        <v>0</v>
      </c>
      <c r="AQ282" s="16">
        <f>IF(($CB282-SUM($T282:AP282))&gt;=$K282*0.7,$K282*0.7,($CB282-SUM($T282:AP282)))</f>
        <v>0</v>
      </c>
      <c r="AR282" s="16">
        <f>IF(($CB282-SUM($T282:AQ282))&gt;=$K282*0.7,$K282*0.7,($CB282-SUM($T282:AQ282)))</f>
        <v>0</v>
      </c>
      <c r="AS282" s="16">
        <f>IF(($CB282-SUM($T282:AR282))&gt;=$K282*0.7,$K282*0.7,($CB282-SUM($T282:AR282)))</f>
        <v>0</v>
      </c>
      <c r="AT282" s="16">
        <f>IF(($CB282-SUM($T282:AS282))&gt;=$K282*0.7,$K282*0.7,($CB282-SUM($T282:AS282)))</f>
        <v>0</v>
      </c>
      <c r="AU282" s="16">
        <f>IF(($CB282-SUM($T282:AT282))&gt;=$K282*0.7,$K282*0.7,($CB282-SUM($T282:AT282)))</f>
        <v>0</v>
      </c>
      <c r="AV282" s="16">
        <f>IF(($CB282-SUM($T282:AU282))&gt;=$K282*0.7,$K282*0.7,($CB282-SUM($T282:AU282)))</f>
        <v>0</v>
      </c>
      <c r="AW282" s="182">
        <f t="shared" si="35"/>
        <v>43220</v>
      </c>
      <c r="AX282" s="182">
        <f>IF(LinkRpt!B$4=LinkRpt!B$2,VLOOKUP(LinkRpt!$A278,Rpt,LinkRpt!B$2+1),"")</f>
        <v>43220</v>
      </c>
      <c r="AY282" s="182">
        <f>IF(LinkRpt!C$4=LinkRpt!C$2,VLOOKUP(LinkRpt!$A278,Rpt,LinkRpt!C$2+1),"")</f>
        <v>0</v>
      </c>
      <c r="AZ282" s="182">
        <f>IF(LinkRpt!D$4=LinkRpt!D$2,VLOOKUP(LinkRpt!$A278,Rpt,LinkRpt!D$2+1),"")</f>
        <v>0</v>
      </c>
      <c r="BA282" s="182" t="str">
        <f>IF(LinkRpt!E$4=LinkRpt!E$2,VLOOKUP(LinkRpt!$A278,Rpt,LinkRpt!E$2+1),"")</f>
        <v/>
      </c>
      <c r="BB282" s="182">
        <f>IF(LinkRpt!F$4=LinkRpt!F$2,VLOOKUP(LinkRpt!$A278,Rpt,LinkRpt!F$2+1),"")</f>
        <v>0</v>
      </c>
      <c r="BC282" s="182">
        <f>IF(LinkRpt!G$4=LinkRpt!G$2,VLOOKUP(LinkRpt!$A278,Rpt,LinkRpt!G$2+1),"")</f>
        <v>0</v>
      </c>
      <c r="BD282" s="182">
        <f>IF(LinkRpt!H$4=LinkRpt!H$2,VLOOKUP(LinkRpt!$A278,Rpt,LinkRpt!H$2+1),"")</f>
        <v>0</v>
      </c>
      <c r="BE282" s="182" t="str">
        <f>IF(LinkRpt!I$4=LinkRpt!I$2,VLOOKUP(LinkRpt!$A278,Rpt,LinkRpt!I$2+1),"")</f>
        <v/>
      </c>
      <c r="BF282" s="182" t="str">
        <f>IF(LinkRpt!J$4=LinkRpt!J$2,VLOOKUP(LinkRpt!$A278,Rpt,LinkRpt!J$2+1),"")</f>
        <v/>
      </c>
      <c r="BG282" s="182" t="str">
        <f>IF(LinkRpt!K$4=LinkRpt!K$2,VLOOKUP(LinkRpt!$A278,Rpt,LinkRpt!K$2+1),"")</f>
        <v/>
      </c>
      <c r="BH282" s="182" t="str">
        <f>IF(LinkRpt!L$4=LinkRpt!L$2,VLOOKUP(LinkRpt!$A278,Rpt,LinkRpt!L$2+1),"")</f>
        <v/>
      </c>
      <c r="BI282" s="182" t="str">
        <f>IF(LinkRpt!M$4=LinkRpt!M$2,VLOOKUP(LinkRpt!$A278,Rpt,LinkRpt!M$2+1),"")</f>
        <v/>
      </c>
      <c r="BJ282" s="182" t="str">
        <f>IF(LinkRpt!N$4=LinkRpt!N$2,VLOOKUP(LinkRpt!$A278,Rpt,LinkRpt!N$2+1),"")</f>
        <v/>
      </c>
      <c r="BK282" s="182" t="str">
        <f>IF(LinkRpt!O$4=LinkRpt!O$2,VLOOKUP(LinkRpt!$A278,Rpt,LinkRpt!O$2+1),"")</f>
        <v/>
      </c>
      <c r="BL282" s="182" t="str">
        <f>IF(LinkRpt!P$4=LinkRpt!P$2,VLOOKUP(LinkRpt!$A278,Rpt,LinkRpt!P$2+1),"")</f>
        <v/>
      </c>
      <c r="BM282" s="182" t="str">
        <f>IF(LinkRpt!Q$4=LinkRpt!Q$2,VLOOKUP(LinkRpt!$A278,Rpt,LinkRpt!Q$2+1),"")</f>
        <v/>
      </c>
      <c r="BN282" s="182" t="str">
        <f>IF(LinkRpt!R$4=LinkRpt!R$2,VLOOKUP(LinkRpt!$A278,Rpt,LinkRpt!R$2+1),"")</f>
        <v/>
      </c>
      <c r="BO282" s="182" t="str">
        <f>IF(LinkRpt!S$4=LinkRpt!S$2,VLOOKUP(LinkRpt!$A278,Rpt,LinkRpt!S$2+1),"")</f>
        <v/>
      </c>
      <c r="BP282" s="182" t="str">
        <f>IF(LinkRpt!T$4=LinkRpt!T$2,VLOOKUP(LinkRpt!$A278,Rpt,LinkRpt!T$2+1),"")</f>
        <v/>
      </c>
      <c r="BQ282" s="182" t="str">
        <f>IF(LinkRpt!U$4=LinkRpt!U$2,VLOOKUP(LinkRpt!$A278,Rpt,LinkRpt!U$2+1),"")</f>
        <v/>
      </c>
      <c r="BR282" s="182" t="str">
        <f>IF(LinkRpt!V$4=LinkRpt!V$2,VLOOKUP(LinkRpt!$A278,Rpt,LinkRpt!V$2+1),"")</f>
        <v/>
      </c>
      <c r="BS282" s="182" t="str">
        <f>IF(LinkRpt!W$4=LinkRpt!W$2,VLOOKUP(LinkRpt!$A278,Rpt,LinkRpt!W$2+1),"")</f>
        <v/>
      </c>
      <c r="BT282" s="182" t="str">
        <f>IF(LinkRpt!X$4=LinkRpt!X$2,VLOOKUP(LinkRpt!$A278,Rpt,LinkRpt!X$2+1),"")</f>
        <v/>
      </c>
      <c r="BU282" s="182" t="str">
        <f>IF(LinkRpt!Y$4=LinkRpt!Y$2,VLOOKUP(LinkRpt!$A278,Rpt,LinkRpt!Y$2+1),"")</f>
        <v/>
      </c>
      <c r="BV282" s="182" t="str">
        <f>IF(LinkRpt!Z$4=LinkRpt!Z$2,VLOOKUP(LinkRpt!$A278,Rpt,LinkRpt!Z$2+1),"")</f>
        <v/>
      </c>
      <c r="BW282" s="182" t="str">
        <f>IF(LinkRpt!AA$4=LinkRpt!AA$2,VLOOKUP(LinkRpt!$A278,Rpt,LinkRpt!AA$2+1),"")</f>
        <v/>
      </c>
      <c r="BX282" s="182" t="str">
        <f>IF(LinkRpt!AB$4=LinkRpt!AB$2,VLOOKUP(LinkRpt!$A278,Rpt,LinkRpt!AB$2+1),"")</f>
        <v/>
      </c>
      <c r="BY282" s="182" t="str">
        <f>IF(LinkRpt!AC$4=LinkRpt!AC$2,VLOOKUP(LinkRpt!$A278,Rpt,LinkRpt!AC$2+1),"")</f>
        <v/>
      </c>
      <c r="BZ282" s="182" t="str">
        <f>IF(LinkRpt!AD$4=LinkRpt!AD$2,VLOOKUP(LinkRpt!$A278,Rpt,LinkRpt!AD$2+1),"")</f>
        <v/>
      </c>
      <c r="CA282" s="182" t="str">
        <f>IF(LinkRpt!AE$4=LinkRpt!AE$2,VLOOKUP(LinkRpt!$A278,Rpt,LinkRpt!AE$2+1),"")</f>
        <v/>
      </c>
      <c r="CB282" s="182">
        <f t="shared" si="40"/>
        <v>43220</v>
      </c>
      <c r="CC282" s="15">
        <v>1500</v>
      </c>
      <c r="CD282" s="16">
        <v>1500</v>
      </c>
      <c r="CE282" s="15">
        <v>1000</v>
      </c>
      <c r="CF282" s="16">
        <v>1000</v>
      </c>
      <c r="CG282" s="15">
        <v>5000</v>
      </c>
      <c r="CH282" s="16">
        <v>5000</v>
      </c>
      <c r="CI282" s="15">
        <v>8000</v>
      </c>
      <c r="CJ282" s="16">
        <v>0</v>
      </c>
      <c r="CK282" s="17"/>
      <c r="CL282" s="16"/>
      <c r="CM282" s="15"/>
      <c r="CN282" s="16"/>
      <c r="CO282" s="18">
        <v>4620</v>
      </c>
      <c r="CP282" s="16">
        <v>0</v>
      </c>
      <c r="CQ282" s="18">
        <v>4620</v>
      </c>
      <c r="CR282" s="16">
        <v>0</v>
      </c>
      <c r="CS282" s="18">
        <v>4620</v>
      </c>
      <c r="CT282" s="16">
        <v>0</v>
      </c>
      <c r="CU282" s="18">
        <v>4620</v>
      </c>
      <c r="CV282" s="16">
        <v>26480</v>
      </c>
      <c r="CW282" s="18">
        <v>4620</v>
      </c>
      <c r="CX282" s="16"/>
      <c r="CY282" s="18">
        <v>4620</v>
      </c>
      <c r="CZ282" s="16"/>
      <c r="DA282" s="18">
        <v>4620</v>
      </c>
      <c r="DB282" s="16"/>
      <c r="DC282" s="18">
        <v>4620</v>
      </c>
      <c r="DD282" s="16"/>
      <c r="DE282" s="18">
        <v>4620</v>
      </c>
      <c r="DF282" s="16">
        <v>9240</v>
      </c>
      <c r="DG282" s="17"/>
      <c r="DH282" s="16"/>
      <c r="DI282" s="17"/>
      <c r="DJ282" s="16"/>
      <c r="DK282" s="220"/>
      <c r="DL282" s="16"/>
      <c r="DM282" s="17"/>
      <c r="DN282" s="16"/>
      <c r="DO282" s="17"/>
      <c r="DP282" s="16"/>
      <c r="DQ282" s="17"/>
      <c r="DR282" s="16"/>
      <c r="DS282" s="17"/>
      <c r="DT282" s="16"/>
      <c r="DU282" s="17"/>
      <c r="DV282" s="16"/>
      <c r="DW282" s="17"/>
      <c r="DX282" s="16"/>
      <c r="DY282" s="17"/>
      <c r="DZ282" s="16"/>
      <c r="EA282" s="17"/>
      <c r="EB282" s="16"/>
      <c r="EC282" s="17"/>
      <c r="ED282" s="16"/>
      <c r="EE282" s="17"/>
      <c r="EF282" s="16"/>
      <c r="EG282" s="17"/>
      <c r="EH282" s="16"/>
      <c r="EI282" s="17"/>
      <c r="EJ282" s="16"/>
      <c r="EK282" s="17"/>
      <c r="EL282" s="16"/>
      <c r="EM282" s="17"/>
      <c r="EN282" s="16"/>
      <c r="EO282" s="17"/>
      <c r="EP282" s="16"/>
      <c r="EQ282" s="17"/>
      <c r="ER282" s="16"/>
      <c r="ES282" s="17"/>
      <c r="ET282" s="16"/>
      <c r="EU282" s="15"/>
      <c r="EV282" s="16"/>
      <c r="EW282" s="15"/>
      <c r="EX282" s="16"/>
      <c r="EY282" s="15"/>
      <c r="EZ282" s="16"/>
      <c r="FA282" s="15"/>
      <c r="FB282" s="16"/>
      <c r="FC282" s="15"/>
      <c r="FD282" s="16"/>
      <c r="FE282" s="15"/>
      <c r="FF282" s="16"/>
      <c r="FG282" s="19"/>
      <c r="FH282" s="20"/>
      <c r="FI282" s="20">
        <f t="shared" si="36"/>
        <v>57080</v>
      </c>
      <c r="FJ282" s="20">
        <f t="shared" si="37"/>
        <v>43220</v>
      </c>
      <c r="FK282" s="21">
        <f t="shared" si="38"/>
        <v>13860</v>
      </c>
      <c r="FL282" s="1" t="str">
        <f t="shared" si="41"/>
        <v/>
      </c>
    </row>
    <row r="283" spans="1:168" ht="27.75" customHeight="1">
      <c r="A283" s="239">
        <v>2200275</v>
      </c>
      <c r="B283" s="131" t="s">
        <v>1047</v>
      </c>
      <c r="C283" s="239" t="s">
        <v>1048</v>
      </c>
      <c r="D283" s="9" t="s">
        <v>1414</v>
      </c>
      <c r="E283" s="9" t="s">
        <v>1411</v>
      </c>
      <c r="F283" s="139" t="s">
        <v>1049</v>
      </c>
      <c r="G283" s="149" t="s">
        <v>383</v>
      </c>
      <c r="H283" s="24" t="s">
        <v>1417</v>
      </c>
      <c r="I283" s="318"/>
      <c r="J283" s="24"/>
      <c r="K283" s="62">
        <v>6200</v>
      </c>
      <c r="L283" s="24" t="s">
        <v>1564</v>
      </c>
      <c r="M283" s="246">
        <f t="shared" si="34"/>
        <v>54560</v>
      </c>
      <c r="N283" s="14">
        <f t="shared" si="39"/>
        <v>20860</v>
      </c>
      <c r="O283" s="15">
        <v>1500</v>
      </c>
      <c r="P283" s="15">
        <v>1000</v>
      </c>
      <c r="Q283" s="15">
        <v>5000</v>
      </c>
      <c r="R283" s="15">
        <v>8000</v>
      </c>
      <c r="S283" s="182"/>
      <c r="T283" s="16">
        <v>1500</v>
      </c>
      <c r="U283" s="16">
        <v>1000</v>
      </c>
      <c r="V283" s="16">
        <v>5000</v>
      </c>
      <c r="W283" s="16">
        <v>0</v>
      </c>
      <c r="X283" s="182"/>
      <c r="Y283" s="16">
        <f>IF(($CB283-SUM($T283:X283))&gt;=$K283*0.7,$K283*0.7,($CB283-SUM($T283:X283)))</f>
        <v>4340</v>
      </c>
      <c r="Z283" s="16">
        <f>IF(($CB283-SUM($T283:Y283))&gt;=$K283*0.7,$K283*0.7,($CB283-SUM($T283:Y283)))</f>
        <v>4340</v>
      </c>
      <c r="AA283" s="16">
        <f>IF(($CB283-SUM($T283:Z283))&gt;=$K283*0.7,$K283*0.7,($CB283-SUM($T283:Z283)))</f>
        <v>4340</v>
      </c>
      <c r="AB283" s="16">
        <f>IF(($CB283-SUM($T283:AA283))&gt;=$K283*0.7,$K283*0.7,($CB283-SUM($T283:AA283)))</f>
        <v>4340</v>
      </c>
      <c r="AC283" s="16">
        <f>IF(($CB283-SUM($T283:AB283))&gt;=$K283*0.7,$K283*0.7,($CB283-SUM($T283:AB283)))</f>
        <v>4340</v>
      </c>
      <c r="AD283" s="16">
        <f>IF(($CB283-SUM($T283:AC283))&gt;=$K283*0.7,$K283*0.7,($CB283-SUM($T283:AC283)))</f>
        <v>4340</v>
      </c>
      <c r="AE283" s="16">
        <f>IF(($CB283-SUM($T283:AD283))&gt;=$K283*0.7,$K283*0.7,($CB283-SUM($T283:AD283)))</f>
        <v>160</v>
      </c>
      <c r="AF283" s="16">
        <f>IF(($CB283-SUM($T283:AE283))&gt;=$K283*0.7,$K283*0.7,($CB283-SUM($T283:AE283)))</f>
        <v>0</v>
      </c>
      <c r="AG283" s="16">
        <f>IF(($CB283-SUM($T283:AF283))&gt;=$K283*0.7,$K283*0.7,($CB283-SUM($T283:AF283)))</f>
        <v>0</v>
      </c>
      <c r="AH283" s="16">
        <f>IF(($CB283-SUM($T283:AG283))&gt;=$K283*0.7,$K283*0.7,($CB283-SUM($T283:AG283)))</f>
        <v>0</v>
      </c>
      <c r="AI283" s="16">
        <f>IF(($CB283-SUM($T283:AH283))&gt;=$K283*0.7,$K283*0.7,($CB283-SUM($T283:AH283)))</f>
        <v>0</v>
      </c>
      <c r="AJ283" s="16">
        <f>IF(($CB283-SUM($T283:AI283))&gt;=$K283*0.7,$K283*0.7,($CB283-SUM($T283:AI283)))</f>
        <v>0</v>
      </c>
      <c r="AK283" s="16">
        <f>IF(($CB283-SUM($T283:AJ283))&gt;=$K283*0.7,$K283*0.7,($CB283-SUM($T283:AJ283)))</f>
        <v>0</v>
      </c>
      <c r="AL283" s="16">
        <f>IF(($CB283-SUM($T283:AK283))&gt;=$K283*0.7,$K283*0.7,($CB283-SUM($T283:AK283)))</f>
        <v>0</v>
      </c>
      <c r="AM283" s="16">
        <f>IF(($CB283-SUM($T283:AL283))&gt;=$K283*0.7,$K283*0.7,($CB283-SUM($T283:AL283)))</f>
        <v>0</v>
      </c>
      <c r="AN283" s="16">
        <f>IF(($CB283-SUM($T283:AM283))&gt;=$K283*0.7,$K283*0.7,($CB283-SUM($T283:AM283)))</f>
        <v>0</v>
      </c>
      <c r="AO283" s="16">
        <f>IF(($CB283-SUM($T283:AN283))&gt;=$K283*0.7,$K283*0.7,($CB283-SUM($T283:AN283)))</f>
        <v>0</v>
      </c>
      <c r="AP283" s="16">
        <f>IF(($CB283-SUM($T283:AO283))&gt;=$K283*0.7,$K283*0.7,($CB283-SUM($T283:AO283)))</f>
        <v>0</v>
      </c>
      <c r="AQ283" s="16">
        <f>IF(($CB283-SUM($T283:AP283))&gt;=$K283*0.7,$K283*0.7,($CB283-SUM($T283:AP283)))</f>
        <v>0</v>
      </c>
      <c r="AR283" s="16">
        <f>IF(($CB283-SUM($T283:AQ283))&gt;=$K283*0.7,$K283*0.7,($CB283-SUM($T283:AQ283)))</f>
        <v>0</v>
      </c>
      <c r="AS283" s="16">
        <f>IF(($CB283-SUM($T283:AR283))&gt;=$K283*0.7,$K283*0.7,($CB283-SUM($T283:AR283)))</f>
        <v>0</v>
      </c>
      <c r="AT283" s="16">
        <f>IF(($CB283-SUM($T283:AS283))&gt;=$K283*0.7,$K283*0.7,($CB283-SUM($T283:AS283)))</f>
        <v>0</v>
      </c>
      <c r="AU283" s="16">
        <f>IF(($CB283-SUM($T283:AT283))&gt;=$K283*0.7,$K283*0.7,($CB283-SUM($T283:AT283)))</f>
        <v>0</v>
      </c>
      <c r="AV283" s="16">
        <f>IF(($CB283-SUM($T283:AU283))&gt;=$K283*0.7,$K283*0.7,($CB283-SUM($T283:AU283)))</f>
        <v>0</v>
      </c>
      <c r="AW283" s="182">
        <f t="shared" si="35"/>
        <v>33700</v>
      </c>
      <c r="AX283" s="182">
        <f>IF(LinkRpt!B$4=LinkRpt!B$2,VLOOKUP(LinkRpt!$A279,Rpt,LinkRpt!B$2+1),"")</f>
        <v>33700</v>
      </c>
      <c r="AY283" s="182">
        <f>IF(LinkRpt!C$4=LinkRpt!C$2,VLOOKUP(LinkRpt!$A279,Rpt,LinkRpt!C$2+1),"")</f>
        <v>0</v>
      </c>
      <c r="AZ283" s="182">
        <f>IF(LinkRpt!D$4=LinkRpt!D$2,VLOOKUP(LinkRpt!$A279,Rpt,LinkRpt!D$2+1),"")</f>
        <v>0</v>
      </c>
      <c r="BA283" s="182" t="str">
        <f>IF(LinkRpt!E$4=LinkRpt!E$2,VLOOKUP(LinkRpt!$A279,Rpt,LinkRpt!E$2+1),"")</f>
        <v/>
      </c>
      <c r="BB283" s="182">
        <f>IF(LinkRpt!F$4=LinkRpt!F$2,VLOOKUP(LinkRpt!$A279,Rpt,LinkRpt!F$2+1),"")</f>
        <v>0</v>
      </c>
      <c r="BC283" s="182">
        <f>IF(LinkRpt!G$4=LinkRpt!G$2,VLOOKUP(LinkRpt!$A279,Rpt,LinkRpt!G$2+1),"")</f>
        <v>0</v>
      </c>
      <c r="BD283" s="182">
        <f>IF(LinkRpt!H$4=LinkRpt!H$2,VLOOKUP(LinkRpt!$A279,Rpt,LinkRpt!H$2+1),"")</f>
        <v>0</v>
      </c>
      <c r="BE283" s="182" t="str">
        <f>IF(LinkRpt!I$4=LinkRpt!I$2,VLOOKUP(LinkRpt!$A279,Rpt,LinkRpt!I$2+1),"")</f>
        <v/>
      </c>
      <c r="BF283" s="182" t="str">
        <f>IF(LinkRpt!J$4=LinkRpt!J$2,VLOOKUP(LinkRpt!$A279,Rpt,LinkRpt!J$2+1),"")</f>
        <v/>
      </c>
      <c r="BG283" s="182" t="str">
        <f>IF(LinkRpt!K$4=LinkRpt!K$2,VLOOKUP(LinkRpt!$A279,Rpt,LinkRpt!K$2+1),"")</f>
        <v/>
      </c>
      <c r="BH283" s="182" t="str">
        <f>IF(LinkRpt!L$4=LinkRpt!L$2,VLOOKUP(LinkRpt!$A279,Rpt,LinkRpt!L$2+1),"")</f>
        <v/>
      </c>
      <c r="BI283" s="182" t="str">
        <f>IF(LinkRpt!M$4=LinkRpt!M$2,VLOOKUP(LinkRpt!$A279,Rpt,LinkRpt!M$2+1),"")</f>
        <v/>
      </c>
      <c r="BJ283" s="182" t="str">
        <f>IF(LinkRpt!N$4=LinkRpt!N$2,VLOOKUP(LinkRpt!$A279,Rpt,LinkRpt!N$2+1),"")</f>
        <v/>
      </c>
      <c r="BK283" s="182" t="str">
        <f>IF(LinkRpt!O$4=LinkRpt!O$2,VLOOKUP(LinkRpt!$A279,Rpt,LinkRpt!O$2+1),"")</f>
        <v/>
      </c>
      <c r="BL283" s="182" t="str">
        <f>IF(LinkRpt!P$4=LinkRpt!P$2,VLOOKUP(LinkRpt!$A279,Rpt,LinkRpt!P$2+1),"")</f>
        <v/>
      </c>
      <c r="BM283" s="182" t="str">
        <f>IF(LinkRpt!Q$4=LinkRpt!Q$2,VLOOKUP(LinkRpt!$A279,Rpt,LinkRpt!Q$2+1),"")</f>
        <v/>
      </c>
      <c r="BN283" s="182" t="str">
        <f>IF(LinkRpt!R$4=LinkRpt!R$2,VLOOKUP(LinkRpt!$A279,Rpt,LinkRpt!R$2+1),"")</f>
        <v/>
      </c>
      <c r="BO283" s="182" t="str">
        <f>IF(LinkRpt!S$4=LinkRpt!S$2,VLOOKUP(LinkRpt!$A279,Rpt,LinkRpt!S$2+1),"")</f>
        <v/>
      </c>
      <c r="BP283" s="182" t="str">
        <f>IF(LinkRpt!T$4=LinkRpt!T$2,VLOOKUP(LinkRpt!$A279,Rpt,LinkRpt!T$2+1),"")</f>
        <v/>
      </c>
      <c r="BQ283" s="182" t="str">
        <f>IF(LinkRpt!U$4=LinkRpt!U$2,VLOOKUP(LinkRpt!$A279,Rpt,LinkRpt!U$2+1),"")</f>
        <v/>
      </c>
      <c r="BR283" s="182" t="str">
        <f>IF(LinkRpt!V$4=LinkRpt!V$2,VLOOKUP(LinkRpt!$A279,Rpt,LinkRpt!V$2+1),"")</f>
        <v/>
      </c>
      <c r="BS283" s="182" t="str">
        <f>IF(LinkRpt!W$4=LinkRpt!W$2,VLOOKUP(LinkRpt!$A279,Rpt,LinkRpt!W$2+1),"")</f>
        <v/>
      </c>
      <c r="BT283" s="182" t="str">
        <f>IF(LinkRpt!X$4=LinkRpt!X$2,VLOOKUP(LinkRpt!$A279,Rpt,LinkRpt!X$2+1),"")</f>
        <v/>
      </c>
      <c r="BU283" s="182" t="str">
        <f>IF(LinkRpt!Y$4=LinkRpt!Y$2,VLOOKUP(LinkRpt!$A279,Rpt,LinkRpt!Y$2+1),"")</f>
        <v/>
      </c>
      <c r="BV283" s="182" t="str">
        <f>IF(LinkRpt!Z$4=LinkRpt!Z$2,VLOOKUP(LinkRpt!$A279,Rpt,LinkRpt!Z$2+1),"")</f>
        <v/>
      </c>
      <c r="BW283" s="182" t="str">
        <f>IF(LinkRpt!AA$4=LinkRpt!AA$2,VLOOKUP(LinkRpt!$A279,Rpt,LinkRpt!AA$2+1),"")</f>
        <v/>
      </c>
      <c r="BX283" s="182" t="str">
        <f>IF(LinkRpt!AB$4=LinkRpt!AB$2,VLOOKUP(LinkRpt!$A279,Rpt,LinkRpt!AB$2+1),"")</f>
        <v/>
      </c>
      <c r="BY283" s="182" t="str">
        <f>IF(LinkRpt!AC$4=LinkRpt!AC$2,VLOOKUP(LinkRpt!$A279,Rpt,LinkRpt!AC$2+1),"")</f>
        <v/>
      </c>
      <c r="BZ283" s="182" t="str">
        <f>IF(LinkRpt!AD$4=LinkRpt!AD$2,VLOOKUP(LinkRpt!$A279,Rpt,LinkRpt!AD$2+1),"")</f>
        <v/>
      </c>
      <c r="CA283" s="182" t="str">
        <f>IF(LinkRpt!AE$4=LinkRpt!AE$2,VLOOKUP(LinkRpt!$A279,Rpt,LinkRpt!AE$2+1),"")</f>
        <v/>
      </c>
      <c r="CB283" s="182">
        <f t="shared" si="40"/>
        <v>33700</v>
      </c>
      <c r="CC283" s="15">
        <v>1500</v>
      </c>
      <c r="CD283" s="16">
        <v>1500</v>
      </c>
      <c r="CE283" s="15">
        <v>1000</v>
      </c>
      <c r="CF283" s="16">
        <v>1000</v>
      </c>
      <c r="CG283" s="15">
        <v>5000</v>
      </c>
      <c r="CH283" s="16">
        <v>5000</v>
      </c>
      <c r="CI283" s="15">
        <v>8000</v>
      </c>
      <c r="CJ283" s="16">
        <v>0</v>
      </c>
      <c r="CK283" s="15"/>
      <c r="CL283" s="16"/>
      <c r="CM283" s="18">
        <v>4340</v>
      </c>
      <c r="CN283" s="90">
        <v>4620</v>
      </c>
      <c r="CO283" s="18">
        <v>4340</v>
      </c>
      <c r="CP283" s="16">
        <v>4620</v>
      </c>
      <c r="CQ283" s="18">
        <v>4340</v>
      </c>
      <c r="CR283" s="16">
        <v>4780</v>
      </c>
      <c r="CS283" s="18">
        <v>4340</v>
      </c>
      <c r="CT283" s="16">
        <v>4340</v>
      </c>
      <c r="CU283" s="18">
        <v>4340</v>
      </c>
      <c r="CV283" s="16"/>
      <c r="CW283" s="18">
        <v>4340</v>
      </c>
      <c r="CX283" s="16"/>
      <c r="CY283" s="18">
        <v>4340</v>
      </c>
      <c r="CZ283" s="16"/>
      <c r="DA283" s="18">
        <v>4340</v>
      </c>
      <c r="DB283" s="16"/>
      <c r="DC283" s="18">
        <v>4340</v>
      </c>
      <c r="DD283" s="16">
        <v>7840</v>
      </c>
      <c r="DE283" s="85"/>
      <c r="DF283" s="16"/>
      <c r="DG283" s="85"/>
      <c r="DH283" s="16"/>
      <c r="DI283" s="85"/>
      <c r="DJ283" s="16"/>
      <c r="DK283" s="220"/>
      <c r="DL283" s="16"/>
      <c r="DM283" s="17"/>
      <c r="DN283" s="16"/>
      <c r="DO283" s="17"/>
      <c r="DP283" s="16"/>
      <c r="DQ283" s="17"/>
      <c r="DR283" s="16"/>
      <c r="DS283" s="17"/>
      <c r="DT283" s="16"/>
      <c r="DU283" s="17"/>
      <c r="DV283" s="16"/>
      <c r="DW283" s="17"/>
      <c r="DX283" s="16"/>
      <c r="DY283" s="17"/>
      <c r="DZ283" s="16"/>
      <c r="EA283" s="17"/>
      <c r="EB283" s="16"/>
      <c r="EC283" s="17"/>
      <c r="ED283" s="16"/>
      <c r="EE283" s="17"/>
      <c r="EF283" s="16"/>
      <c r="EG283" s="17"/>
      <c r="EH283" s="16"/>
      <c r="EI283" s="17"/>
      <c r="EJ283" s="16"/>
      <c r="EK283" s="17"/>
      <c r="EL283" s="16"/>
      <c r="EM283" s="17"/>
      <c r="EN283" s="16"/>
      <c r="EO283" s="17"/>
      <c r="EP283" s="16"/>
      <c r="EQ283" s="17"/>
      <c r="ER283" s="16"/>
      <c r="ES283" s="17"/>
      <c r="ET283" s="16"/>
      <c r="EU283" s="15"/>
      <c r="EV283" s="16"/>
      <c r="EW283" s="15"/>
      <c r="EX283" s="16"/>
      <c r="EY283" s="15"/>
      <c r="EZ283" s="16"/>
      <c r="FA283" s="15"/>
      <c r="FB283" s="16"/>
      <c r="FC283" s="15"/>
      <c r="FD283" s="16"/>
      <c r="FE283" s="15"/>
      <c r="FF283" s="16"/>
      <c r="FG283" s="19"/>
      <c r="FH283" s="20"/>
      <c r="FI283" s="20">
        <f t="shared" si="36"/>
        <v>54560</v>
      </c>
      <c r="FJ283" s="20">
        <f t="shared" si="37"/>
        <v>33700</v>
      </c>
      <c r="FK283" s="21">
        <f t="shared" si="38"/>
        <v>20860</v>
      </c>
      <c r="FL283" s="1" t="str">
        <f t="shared" si="41"/>
        <v/>
      </c>
    </row>
    <row r="284" spans="1:168" ht="27.75" customHeight="1">
      <c r="A284" s="239">
        <v>2200276</v>
      </c>
      <c r="B284" s="35" t="s">
        <v>1050</v>
      </c>
      <c r="C284" s="239" t="s">
        <v>1051</v>
      </c>
      <c r="D284" s="9" t="s">
        <v>1414</v>
      </c>
      <c r="E284" s="9" t="s">
        <v>1411</v>
      </c>
      <c r="F284" s="83" t="s">
        <v>1052</v>
      </c>
      <c r="G284" s="149"/>
      <c r="H284" s="84" t="s">
        <v>1419</v>
      </c>
      <c r="I284" s="318"/>
      <c r="J284" s="84"/>
      <c r="K284" s="62">
        <v>4600</v>
      </c>
      <c r="L284" s="84" t="s">
        <v>1564</v>
      </c>
      <c r="M284" s="246">
        <f t="shared" si="34"/>
        <v>44480</v>
      </c>
      <c r="N284" s="14">
        <f t="shared" si="39"/>
        <v>2520</v>
      </c>
      <c r="O284" s="15">
        <v>1500</v>
      </c>
      <c r="P284" s="15">
        <v>1000</v>
      </c>
      <c r="Q284" s="15">
        <v>5000</v>
      </c>
      <c r="R284" s="15">
        <v>8000</v>
      </c>
      <c r="S284" s="182"/>
      <c r="T284" s="16">
        <v>1500</v>
      </c>
      <c r="U284" s="16">
        <v>1000</v>
      </c>
      <c r="V284" s="16">
        <v>5000</v>
      </c>
      <c r="W284" s="16">
        <v>0</v>
      </c>
      <c r="X284" s="182"/>
      <c r="Y284" s="16">
        <f>IF(($CB284-SUM($T284:X284))&gt;=$K284*0.7,$K284*0.7,($CB284-SUM($T284:X284)))</f>
        <v>3220</v>
      </c>
      <c r="Z284" s="16">
        <f>IF(($CB284-SUM($T284:Y284))&gt;=$K284*0.7,$K284*0.7,($CB284-SUM($T284:Y284)))</f>
        <v>3220</v>
      </c>
      <c r="AA284" s="16">
        <f>IF(($CB284-SUM($T284:Z284))&gt;=$K284*0.7,$K284*0.7,($CB284-SUM($T284:Z284)))</f>
        <v>3220</v>
      </c>
      <c r="AB284" s="16">
        <f>IF(($CB284-SUM($T284:AA284))&gt;=$K284*0.7,$K284*0.7,($CB284-SUM($T284:AA284)))</f>
        <v>3220</v>
      </c>
      <c r="AC284" s="16">
        <f>IF(($CB284-SUM($T284:AB284))&gt;=$K284*0.7,$K284*0.7,($CB284-SUM($T284:AB284)))</f>
        <v>3220</v>
      </c>
      <c r="AD284" s="16">
        <f>IF(($CB284-SUM($T284:AC284))&gt;=$K284*0.7,$K284*0.7,($CB284-SUM($T284:AC284)))</f>
        <v>3220</v>
      </c>
      <c r="AE284" s="16">
        <f>IF(($CB284-SUM($T284:AD284))&gt;=$K284*0.7,$K284*0.7,($CB284-SUM($T284:AD284)))</f>
        <v>3220</v>
      </c>
      <c r="AF284" s="16">
        <f>IF(($CB284-SUM($T284:AE284))&gt;=$K284*0.7,$K284*0.7,($CB284-SUM($T284:AE284)))</f>
        <v>3220</v>
      </c>
      <c r="AG284" s="16">
        <f>IF(($CB284-SUM($T284:AF284))&gt;=$K284*0.7,$K284*0.7,($CB284-SUM($T284:AF284)))</f>
        <v>3220</v>
      </c>
      <c r="AH284" s="16">
        <f>IF(($CB284-SUM($T284:AG284))&gt;=$K284*0.7,$K284*0.7,($CB284-SUM($T284:AG284)))</f>
        <v>3220</v>
      </c>
      <c r="AI284" s="16">
        <f>IF(($CB284-SUM($T284:AH284))&gt;=$K284*0.7,$K284*0.7,($CB284-SUM($T284:AH284)))</f>
        <v>2260</v>
      </c>
      <c r="AJ284" s="16">
        <f>IF(($CB284-SUM($T284:AI284))&gt;=$K284*0.7,$K284*0.7,($CB284-SUM($T284:AI284)))</f>
        <v>0</v>
      </c>
      <c r="AK284" s="16">
        <f>IF(($CB284-SUM($T284:AJ284))&gt;=$K284*0.7,$K284*0.7,($CB284-SUM($T284:AJ284)))</f>
        <v>0</v>
      </c>
      <c r="AL284" s="16">
        <f>IF(($CB284-SUM($T284:AK284))&gt;=$K284*0.7,$K284*0.7,($CB284-SUM($T284:AK284)))</f>
        <v>0</v>
      </c>
      <c r="AM284" s="16">
        <f>IF(($CB284-SUM($T284:AL284))&gt;=$K284*0.7,$K284*0.7,($CB284-SUM($T284:AL284)))</f>
        <v>0</v>
      </c>
      <c r="AN284" s="16">
        <f>IF(($CB284-SUM($T284:AM284))&gt;=$K284*0.7,$K284*0.7,($CB284-SUM($T284:AM284)))</f>
        <v>0</v>
      </c>
      <c r="AO284" s="16">
        <f>IF(($CB284-SUM($T284:AN284))&gt;=$K284*0.7,$K284*0.7,($CB284-SUM($T284:AN284)))</f>
        <v>0</v>
      </c>
      <c r="AP284" s="16">
        <f>IF(($CB284-SUM($T284:AO284))&gt;=$K284*0.7,$K284*0.7,($CB284-SUM($T284:AO284)))</f>
        <v>0</v>
      </c>
      <c r="AQ284" s="16">
        <f>IF(($CB284-SUM($T284:AP284))&gt;=$K284*0.7,$K284*0.7,($CB284-SUM($T284:AP284)))</f>
        <v>0</v>
      </c>
      <c r="AR284" s="16">
        <f>IF(($CB284-SUM($T284:AQ284))&gt;=$K284*0.7,$K284*0.7,($CB284-SUM($T284:AQ284)))</f>
        <v>0</v>
      </c>
      <c r="AS284" s="16">
        <f>IF(($CB284-SUM($T284:AR284))&gt;=$K284*0.7,$K284*0.7,($CB284-SUM($T284:AR284)))</f>
        <v>0</v>
      </c>
      <c r="AT284" s="16">
        <f>IF(($CB284-SUM($T284:AS284))&gt;=$K284*0.7,$K284*0.7,($CB284-SUM($T284:AS284)))</f>
        <v>0</v>
      </c>
      <c r="AU284" s="16">
        <f>IF(($CB284-SUM($T284:AT284))&gt;=$K284*0.7,$K284*0.7,($CB284-SUM($T284:AT284)))</f>
        <v>0</v>
      </c>
      <c r="AV284" s="16">
        <f>IF(($CB284-SUM($T284:AU284))&gt;=$K284*0.7,$K284*0.7,($CB284-SUM($T284:AU284)))</f>
        <v>0</v>
      </c>
      <c r="AW284" s="182">
        <f t="shared" si="35"/>
        <v>41960</v>
      </c>
      <c r="AX284" s="182">
        <f>IF(LinkRpt!B$4=LinkRpt!B$2,VLOOKUP(LinkRpt!$A280,Rpt,LinkRpt!B$2+1),"")</f>
        <v>41960</v>
      </c>
      <c r="AY284" s="182">
        <f>IF(LinkRpt!C$4=LinkRpt!C$2,VLOOKUP(LinkRpt!$A280,Rpt,LinkRpt!C$2+1),"")</f>
        <v>0</v>
      </c>
      <c r="AZ284" s="182">
        <f>IF(LinkRpt!D$4=LinkRpt!D$2,VLOOKUP(LinkRpt!$A280,Rpt,LinkRpt!D$2+1),"")</f>
        <v>0</v>
      </c>
      <c r="BA284" s="182" t="str">
        <f>IF(LinkRpt!E$4=LinkRpt!E$2,VLOOKUP(LinkRpt!$A280,Rpt,LinkRpt!E$2+1),"")</f>
        <v/>
      </c>
      <c r="BB284" s="182">
        <f>IF(LinkRpt!F$4=LinkRpt!F$2,VLOOKUP(LinkRpt!$A280,Rpt,LinkRpt!F$2+1),"")</f>
        <v>0</v>
      </c>
      <c r="BC284" s="182">
        <f>IF(LinkRpt!G$4=LinkRpt!G$2,VLOOKUP(LinkRpt!$A280,Rpt,LinkRpt!G$2+1),"")</f>
        <v>0</v>
      </c>
      <c r="BD284" s="182">
        <f>IF(LinkRpt!H$4=LinkRpt!H$2,VLOOKUP(LinkRpt!$A280,Rpt,LinkRpt!H$2+1),"")</f>
        <v>0</v>
      </c>
      <c r="BE284" s="182" t="str">
        <f>IF(LinkRpt!I$4=LinkRpt!I$2,VLOOKUP(LinkRpt!$A280,Rpt,LinkRpt!I$2+1),"")</f>
        <v/>
      </c>
      <c r="BF284" s="182" t="str">
        <f>IF(LinkRpt!J$4=LinkRpt!J$2,VLOOKUP(LinkRpt!$A280,Rpt,LinkRpt!J$2+1),"")</f>
        <v/>
      </c>
      <c r="BG284" s="182" t="str">
        <f>IF(LinkRpt!K$4=LinkRpt!K$2,VLOOKUP(LinkRpt!$A280,Rpt,LinkRpt!K$2+1),"")</f>
        <v/>
      </c>
      <c r="BH284" s="182" t="str">
        <f>IF(LinkRpt!L$4=LinkRpt!L$2,VLOOKUP(LinkRpt!$A280,Rpt,LinkRpt!L$2+1),"")</f>
        <v/>
      </c>
      <c r="BI284" s="182" t="str">
        <f>IF(LinkRpt!M$4=LinkRpt!M$2,VLOOKUP(LinkRpt!$A280,Rpt,LinkRpt!M$2+1),"")</f>
        <v/>
      </c>
      <c r="BJ284" s="182" t="str">
        <f>IF(LinkRpt!N$4=LinkRpt!N$2,VLOOKUP(LinkRpt!$A280,Rpt,LinkRpt!N$2+1),"")</f>
        <v/>
      </c>
      <c r="BK284" s="182" t="str">
        <f>IF(LinkRpt!O$4=LinkRpt!O$2,VLOOKUP(LinkRpt!$A280,Rpt,LinkRpt!O$2+1),"")</f>
        <v/>
      </c>
      <c r="BL284" s="182" t="str">
        <f>IF(LinkRpt!P$4=LinkRpt!P$2,VLOOKUP(LinkRpt!$A280,Rpt,LinkRpt!P$2+1),"")</f>
        <v/>
      </c>
      <c r="BM284" s="182" t="str">
        <f>IF(LinkRpt!Q$4=LinkRpt!Q$2,VLOOKUP(LinkRpt!$A280,Rpt,LinkRpt!Q$2+1),"")</f>
        <v/>
      </c>
      <c r="BN284" s="182" t="str">
        <f>IF(LinkRpt!R$4=LinkRpt!R$2,VLOOKUP(LinkRpt!$A280,Rpt,LinkRpt!R$2+1),"")</f>
        <v/>
      </c>
      <c r="BO284" s="182" t="str">
        <f>IF(LinkRpt!S$4=LinkRpt!S$2,VLOOKUP(LinkRpt!$A280,Rpt,LinkRpt!S$2+1),"")</f>
        <v/>
      </c>
      <c r="BP284" s="182" t="str">
        <f>IF(LinkRpt!T$4=LinkRpt!T$2,VLOOKUP(LinkRpt!$A280,Rpt,LinkRpt!T$2+1),"")</f>
        <v/>
      </c>
      <c r="BQ284" s="182" t="str">
        <f>IF(LinkRpt!U$4=LinkRpt!U$2,VLOOKUP(LinkRpt!$A280,Rpt,LinkRpt!U$2+1),"")</f>
        <v/>
      </c>
      <c r="BR284" s="182" t="str">
        <f>IF(LinkRpt!V$4=LinkRpt!V$2,VLOOKUP(LinkRpt!$A280,Rpt,LinkRpt!V$2+1),"")</f>
        <v/>
      </c>
      <c r="BS284" s="182" t="str">
        <f>IF(LinkRpt!W$4=LinkRpt!W$2,VLOOKUP(LinkRpt!$A280,Rpt,LinkRpt!W$2+1),"")</f>
        <v/>
      </c>
      <c r="BT284" s="182" t="str">
        <f>IF(LinkRpt!X$4=LinkRpt!X$2,VLOOKUP(LinkRpt!$A280,Rpt,LinkRpt!X$2+1),"")</f>
        <v/>
      </c>
      <c r="BU284" s="182" t="str">
        <f>IF(LinkRpt!Y$4=LinkRpt!Y$2,VLOOKUP(LinkRpt!$A280,Rpt,LinkRpt!Y$2+1),"")</f>
        <v/>
      </c>
      <c r="BV284" s="182" t="str">
        <f>IF(LinkRpt!Z$4=LinkRpt!Z$2,VLOOKUP(LinkRpt!$A280,Rpt,LinkRpt!Z$2+1),"")</f>
        <v/>
      </c>
      <c r="BW284" s="182" t="str">
        <f>IF(LinkRpt!AA$4=LinkRpt!AA$2,VLOOKUP(LinkRpt!$A280,Rpt,LinkRpt!AA$2+1),"")</f>
        <v/>
      </c>
      <c r="BX284" s="182" t="str">
        <f>IF(LinkRpt!AB$4=LinkRpt!AB$2,VLOOKUP(LinkRpt!$A280,Rpt,LinkRpt!AB$2+1),"")</f>
        <v/>
      </c>
      <c r="BY284" s="182" t="str">
        <f>IF(LinkRpt!AC$4=LinkRpt!AC$2,VLOOKUP(LinkRpt!$A280,Rpt,LinkRpt!AC$2+1),"")</f>
        <v/>
      </c>
      <c r="BZ284" s="182" t="str">
        <f>IF(LinkRpt!AD$4=LinkRpt!AD$2,VLOOKUP(LinkRpt!$A280,Rpt,LinkRpt!AD$2+1),"")</f>
        <v/>
      </c>
      <c r="CA284" s="182" t="str">
        <f>IF(LinkRpt!AE$4=LinkRpt!AE$2,VLOOKUP(LinkRpt!$A280,Rpt,LinkRpt!AE$2+1),"")</f>
        <v/>
      </c>
      <c r="CB284" s="182">
        <f t="shared" si="40"/>
        <v>41960</v>
      </c>
      <c r="CC284" s="15">
        <v>1500</v>
      </c>
      <c r="CD284" s="16">
        <v>1500</v>
      </c>
      <c r="CE284" s="15">
        <v>1000</v>
      </c>
      <c r="CF284" s="16">
        <v>1000</v>
      </c>
      <c r="CG284" s="15">
        <v>5000</v>
      </c>
      <c r="CH284" s="16">
        <v>5000</v>
      </c>
      <c r="CI284" s="15">
        <v>8000</v>
      </c>
      <c r="CJ284" s="16">
        <v>0</v>
      </c>
      <c r="CK284" s="15"/>
      <c r="CL284" s="16"/>
      <c r="CM284" s="18">
        <v>3220</v>
      </c>
      <c r="CN284" s="16">
        <v>11220</v>
      </c>
      <c r="CO284" s="18">
        <v>3220</v>
      </c>
      <c r="CP284" s="16">
        <v>0</v>
      </c>
      <c r="CQ284" s="18">
        <v>3220</v>
      </c>
      <c r="CR284" s="16">
        <v>0</v>
      </c>
      <c r="CS284" s="18">
        <v>3220</v>
      </c>
      <c r="CT284" s="16">
        <v>8540</v>
      </c>
      <c r="CU284" s="18">
        <v>3220</v>
      </c>
      <c r="CV284" s="16"/>
      <c r="CW284" s="18">
        <v>3220</v>
      </c>
      <c r="CX284" s="16"/>
      <c r="CY284" s="18">
        <v>3220</v>
      </c>
      <c r="CZ284" s="16"/>
      <c r="DA284" s="18">
        <v>3220</v>
      </c>
      <c r="DB284" s="16"/>
      <c r="DC284" s="18">
        <v>3220</v>
      </c>
      <c r="DD284" s="16">
        <v>14700</v>
      </c>
      <c r="DE284" s="85"/>
      <c r="DF284" s="16"/>
      <c r="DG284" s="85"/>
      <c r="DH284" s="16"/>
      <c r="DI284" s="85"/>
      <c r="DJ284" s="16"/>
      <c r="DK284" s="220"/>
      <c r="DL284" s="16"/>
      <c r="DM284" s="17"/>
      <c r="DN284" s="16"/>
      <c r="DO284" s="17"/>
      <c r="DP284" s="16"/>
      <c r="DQ284" s="17"/>
      <c r="DR284" s="16"/>
      <c r="DS284" s="17"/>
      <c r="DT284" s="16"/>
      <c r="DU284" s="17"/>
      <c r="DV284" s="16"/>
      <c r="DW284" s="17"/>
      <c r="DX284" s="16"/>
      <c r="DY284" s="17"/>
      <c r="DZ284" s="16"/>
      <c r="EA284" s="17"/>
      <c r="EB284" s="16"/>
      <c r="EC284" s="17"/>
      <c r="ED284" s="16"/>
      <c r="EE284" s="17"/>
      <c r="EF284" s="16"/>
      <c r="EG284" s="17"/>
      <c r="EH284" s="16"/>
      <c r="EI284" s="17"/>
      <c r="EJ284" s="16"/>
      <c r="EK284" s="17"/>
      <c r="EL284" s="16"/>
      <c r="EM284" s="17"/>
      <c r="EN284" s="16"/>
      <c r="EO284" s="17"/>
      <c r="EP284" s="16"/>
      <c r="EQ284" s="17"/>
      <c r="ER284" s="16"/>
      <c r="ES284" s="17"/>
      <c r="ET284" s="16"/>
      <c r="EU284" s="15"/>
      <c r="EV284" s="16"/>
      <c r="EW284" s="15"/>
      <c r="EX284" s="16"/>
      <c r="EY284" s="15"/>
      <c r="EZ284" s="16"/>
      <c r="FA284" s="15"/>
      <c r="FB284" s="16"/>
      <c r="FC284" s="15"/>
      <c r="FD284" s="16"/>
      <c r="FE284" s="15"/>
      <c r="FF284" s="16"/>
      <c r="FG284" s="19"/>
      <c r="FH284" s="20"/>
      <c r="FI284" s="20">
        <f t="shared" si="36"/>
        <v>44480</v>
      </c>
      <c r="FJ284" s="20">
        <f t="shared" si="37"/>
        <v>41960</v>
      </c>
      <c r="FK284" s="21">
        <f t="shared" si="38"/>
        <v>2520</v>
      </c>
      <c r="FL284" s="1" t="str">
        <f t="shared" si="41"/>
        <v/>
      </c>
    </row>
    <row r="285" spans="1:168" ht="27.75" customHeight="1">
      <c r="A285" s="239">
        <v>2200277</v>
      </c>
      <c r="B285" s="35" t="s">
        <v>1053</v>
      </c>
      <c r="C285" s="239" t="s">
        <v>1054</v>
      </c>
      <c r="D285" s="9" t="s">
        <v>1414</v>
      </c>
      <c r="E285" s="9" t="s">
        <v>1411</v>
      </c>
      <c r="F285" s="83" t="s">
        <v>1055</v>
      </c>
      <c r="G285" s="65"/>
      <c r="H285" s="84"/>
      <c r="I285" s="318"/>
      <c r="J285" s="84"/>
      <c r="K285" s="62">
        <v>6600</v>
      </c>
      <c r="L285" s="84" t="s">
        <v>1564</v>
      </c>
      <c r="M285" s="246">
        <f t="shared" si="34"/>
        <v>57080</v>
      </c>
      <c r="N285" s="14">
        <f t="shared" si="39"/>
        <v>0</v>
      </c>
      <c r="O285" s="15">
        <v>1500</v>
      </c>
      <c r="P285" s="15">
        <v>1000</v>
      </c>
      <c r="Q285" s="15">
        <v>5000</v>
      </c>
      <c r="R285" s="15">
        <v>8000</v>
      </c>
      <c r="S285" s="182"/>
      <c r="T285" s="16">
        <v>1500</v>
      </c>
      <c r="U285" s="16">
        <v>1000</v>
      </c>
      <c r="V285" s="16">
        <v>5000</v>
      </c>
      <c r="W285" s="16">
        <v>0</v>
      </c>
      <c r="X285" s="182"/>
      <c r="Y285" s="16">
        <f>IF(($CB285-SUM($T285:X285))&gt;=$K285*0.7,$K285*0.7,($CB285-SUM($T285:X285)))</f>
        <v>4620</v>
      </c>
      <c r="Z285" s="16">
        <f>IF(($CB285-SUM($T285:Y285))&gt;=$K285*0.7,$K285*0.7,($CB285-SUM($T285:Y285)))</f>
        <v>4620</v>
      </c>
      <c r="AA285" s="16">
        <f>IF(($CB285-SUM($T285:Z285))&gt;=$K285*0.7,$K285*0.7,($CB285-SUM($T285:Z285)))</f>
        <v>4620</v>
      </c>
      <c r="AB285" s="16">
        <f>IF(($CB285-SUM($T285:AA285))&gt;=$K285*0.7,$K285*0.7,($CB285-SUM($T285:AA285)))</f>
        <v>4620</v>
      </c>
      <c r="AC285" s="16">
        <f>IF(($CB285-SUM($T285:AB285))&gt;=$K285*0.7,$K285*0.7,($CB285-SUM($T285:AB285)))</f>
        <v>4620</v>
      </c>
      <c r="AD285" s="16">
        <f>IF(($CB285-SUM($T285:AC285))&gt;=$K285*0.7,$K285*0.7,($CB285-SUM($T285:AC285)))</f>
        <v>4620</v>
      </c>
      <c r="AE285" s="16">
        <f>IF(($CB285-SUM($T285:AD285))&gt;=$K285*0.7,$K285*0.7,($CB285-SUM($T285:AD285)))</f>
        <v>4620</v>
      </c>
      <c r="AF285" s="16">
        <f>IF(($CB285-SUM($T285:AE285))&gt;=$K285*0.7,$K285*0.7,($CB285-SUM($T285:AE285)))</f>
        <v>4620</v>
      </c>
      <c r="AG285" s="16">
        <f>IF(($CB285-SUM($T285:AF285))&gt;=$K285*0.7,$K285*0.7,($CB285-SUM($T285:AF285)))</f>
        <v>4620</v>
      </c>
      <c r="AH285" s="16">
        <f>IF(($CB285-SUM($T285:AG285))&gt;=$K285*0.7,$K285*0.7,($CB285-SUM($T285:AG285)))</f>
        <v>4620</v>
      </c>
      <c r="AI285" s="16">
        <f>IF(($CB285-SUM($T285:AH285))&gt;=$K285*0.7,$K285*0.7,($CB285-SUM($T285:AH285)))</f>
        <v>3380</v>
      </c>
      <c r="AJ285" s="16">
        <f>IF(($CB285-SUM($T285:AI285))&gt;=$K285*0.7,$K285*0.7,($CB285-SUM($T285:AI285)))</f>
        <v>0</v>
      </c>
      <c r="AK285" s="16">
        <f>IF(($CB285-SUM($T285:AJ285))&gt;=$K285*0.7,$K285*0.7,($CB285-SUM($T285:AJ285)))</f>
        <v>0</v>
      </c>
      <c r="AL285" s="16">
        <f>IF(($CB285-SUM($T285:AK285))&gt;=$K285*0.7,$K285*0.7,($CB285-SUM($T285:AK285)))</f>
        <v>0</v>
      </c>
      <c r="AM285" s="16">
        <f>IF(($CB285-SUM($T285:AL285))&gt;=$K285*0.7,$K285*0.7,($CB285-SUM($T285:AL285)))</f>
        <v>0</v>
      </c>
      <c r="AN285" s="16">
        <f>IF(($CB285-SUM($T285:AM285))&gt;=$K285*0.7,$K285*0.7,($CB285-SUM($T285:AM285)))</f>
        <v>0</v>
      </c>
      <c r="AO285" s="16">
        <f>IF(($CB285-SUM($T285:AN285))&gt;=$K285*0.7,$K285*0.7,($CB285-SUM($T285:AN285)))</f>
        <v>0</v>
      </c>
      <c r="AP285" s="16">
        <f>IF(($CB285-SUM($T285:AO285))&gt;=$K285*0.7,$K285*0.7,($CB285-SUM($T285:AO285)))</f>
        <v>0</v>
      </c>
      <c r="AQ285" s="16">
        <f>IF(($CB285-SUM($T285:AP285))&gt;=$K285*0.7,$K285*0.7,($CB285-SUM($T285:AP285)))</f>
        <v>0</v>
      </c>
      <c r="AR285" s="16">
        <f>IF(($CB285-SUM($T285:AQ285))&gt;=$K285*0.7,$K285*0.7,($CB285-SUM($T285:AQ285)))</f>
        <v>0</v>
      </c>
      <c r="AS285" s="16">
        <f>IF(($CB285-SUM($T285:AR285))&gt;=$K285*0.7,$K285*0.7,($CB285-SUM($T285:AR285)))</f>
        <v>0</v>
      </c>
      <c r="AT285" s="16">
        <f>IF(($CB285-SUM($T285:AS285))&gt;=$K285*0.7,$K285*0.7,($CB285-SUM($T285:AS285)))</f>
        <v>0</v>
      </c>
      <c r="AU285" s="16">
        <f>IF(($CB285-SUM($T285:AT285))&gt;=$K285*0.7,$K285*0.7,($CB285-SUM($T285:AT285)))</f>
        <v>0</v>
      </c>
      <c r="AV285" s="16">
        <f>IF(($CB285-SUM($T285:AU285))&gt;=$K285*0.7,$K285*0.7,($CB285-SUM($T285:AU285)))</f>
        <v>0</v>
      </c>
      <c r="AW285" s="182">
        <f t="shared" si="35"/>
        <v>57080</v>
      </c>
      <c r="AX285" s="182">
        <f>IF(LinkRpt!B$4=LinkRpt!B$2,VLOOKUP(LinkRpt!$A281,Rpt,LinkRpt!B$2+1),"")</f>
        <v>33980</v>
      </c>
      <c r="AY285" s="182">
        <f>IF(LinkRpt!C$4=LinkRpt!C$2,VLOOKUP(LinkRpt!$A281,Rpt,LinkRpt!C$2+1),"")</f>
        <v>23100</v>
      </c>
      <c r="AZ285" s="182">
        <f>IF(LinkRpt!D$4=LinkRpt!D$2,VLOOKUP(LinkRpt!$A281,Rpt,LinkRpt!D$2+1),"")</f>
        <v>0</v>
      </c>
      <c r="BA285" s="182" t="str">
        <f>IF(LinkRpt!E$4=LinkRpt!E$2,VLOOKUP(LinkRpt!$A281,Rpt,LinkRpt!E$2+1),"")</f>
        <v/>
      </c>
      <c r="BB285" s="182">
        <f>IF(LinkRpt!F$4=LinkRpt!F$2,VLOOKUP(LinkRpt!$A281,Rpt,LinkRpt!F$2+1),"")</f>
        <v>0</v>
      </c>
      <c r="BC285" s="182">
        <f>IF(LinkRpt!G$4=LinkRpt!G$2,VLOOKUP(LinkRpt!$A281,Rpt,LinkRpt!G$2+1),"")</f>
        <v>0</v>
      </c>
      <c r="BD285" s="182">
        <f>IF(LinkRpt!H$4=LinkRpt!H$2,VLOOKUP(LinkRpt!$A281,Rpt,LinkRpt!H$2+1),"")</f>
        <v>0</v>
      </c>
      <c r="BE285" s="182" t="str">
        <f>IF(LinkRpt!I$4=LinkRpt!I$2,VLOOKUP(LinkRpt!$A281,Rpt,LinkRpt!I$2+1),"")</f>
        <v/>
      </c>
      <c r="BF285" s="182" t="str">
        <f>IF(LinkRpt!J$4=LinkRpt!J$2,VLOOKUP(LinkRpt!$A281,Rpt,LinkRpt!J$2+1),"")</f>
        <v/>
      </c>
      <c r="BG285" s="182" t="str">
        <f>IF(LinkRpt!K$4=LinkRpt!K$2,VLOOKUP(LinkRpt!$A281,Rpt,LinkRpt!K$2+1),"")</f>
        <v/>
      </c>
      <c r="BH285" s="182" t="str">
        <f>IF(LinkRpt!L$4=LinkRpt!L$2,VLOOKUP(LinkRpt!$A281,Rpt,LinkRpt!L$2+1),"")</f>
        <v/>
      </c>
      <c r="BI285" s="182" t="str">
        <f>IF(LinkRpt!M$4=LinkRpt!M$2,VLOOKUP(LinkRpt!$A281,Rpt,LinkRpt!M$2+1),"")</f>
        <v/>
      </c>
      <c r="BJ285" s="182" t="str">
        <f>IF(LinkRpt!N$4=LinkRpt!N$2,VLOOKUP(LinkRpt!$A281,Rpt,LinkRpt!N$2+1),"")</f>
        <v/>
      </c>
      <c r="BK285" s="182" t="str">
        <f>IF(LinkRpt!O$4=LinkRpt!O$2,VLOOKUP(LinkRpt!$A281,Rpt,LinkRpt!O$2+1),"")</f>
        <v/>
      </c>
      <c r="BL285" s="182" t="str">
        <f>IF(LinkRpt!P$4=LinkRpt!P$2,VLOOKUP(LinkRpt!$A281,Rpt,LinkRpt!P$2+1),"")</f>
        <v/>
      </c>
      <c r="BM285" s="182" t="str">
        <f>IF(LinkRpt!Q$4=LinkRpt!Q$2,VLOOKUP(LinkRpt!$A281,Rpt,LinkRpt!Q$2+1),"")</f>
        <v/>
      </c>
      <c r="BN285" s="182" t="str">
        <f>IF(LinkRpt!R$4=LinkRpt!R$2,VLOOKUP(LinkRpt!$A281,Rpt,LinkRpt!R$2+1),"")</f>
        <v/>
      </c>
      <c r="BO285" s="182" t="str">
        <f>IF(LinkRpt!S$4=LinkRpt!S$2,VLOOKUP(LinkRpt!$A281,Rpt,LinkRpt!S$2+1),"")</f>
        <v/>
      </c>
      <c r="BP285" s="182" t="str">
        <f>IF(LinkRpt!T$4=LinkRpt!T$2,VLOOKUP(LinkRpt!$A281,Rpt,LinkRpt!T$2+1),"")</f>
        <v/>
      </c>
      <c r="BQ285" s="182" t="str">
        <f>IF(LinkRpt!U$4=LinkRpt!U$2,VLOOKUP(LinkRpt!$A281,Rpt,LinkRpt!U$2+1),"")</f>
        <v/>
      </c>
      <c r="BR285" s="182" t="str">
        <f>IF(LinkRpt!V$4=LinkRpt!V$2,VLOOKUP(LinkRpt!$A281,Rpt,LinkRpt!V$2+1),"")</f>
        <v/>
      </c>
      <c r="BS285" s="182" t="str">
        <f>IF(LinkRpt!W$4=LinkRpt!W$2,VLOOKUP(LinkRpt!$A281,Rpt,LinkRpt!W$2+1),"")</f>
        <v/>
      </c>
      <c r="BT285" s="182" t="str">
        <f>IF(LinkRpt!X$4=LinkRpt!X$2,VLOOKUP(LinkRpt!$A281,Rpt,LinkRpt!X$2+1),"")</f>
        <v/>
      </c>
      <c r="BU285" s="182" t="str">
        <f>IF(LinkRpt!Y$4=LinkRpt!Y$2,VLOOKUP(LinkRpt!$A281,Rpt,LinkRpt!Y$2+1),"")</f>
        <v/>
      </c>
      <c r="BV285" s="182" t="str">
        <f>IF(LinkRpt!Z$4=LinkRpt!Z$2,VLOOKUP(LinkRpt!$A281,Rpt,LinkRpt!Z$2+1),"")</f>
        <v/>
      </c>
      <c r="BW285" s="182" t="str">
        <f>IF(LinkRpt!AA$4=LinkRpt!AA$2,VLOOKUP(LinkRpt!$A281,Rpt,LinkRpt!AA$2+1),"")</f>
        <v/>
      </c>
      <c r="BX285" s="182" t="str">
        <f>IF(LinkRpt!AB$4=LinkRpt!AB$2,VLOOKUP(LinkRpt!$A281,Rpt,LinkRpt!AB$2+1),"")</f>
        <v/>
      </c>
      <c r="BY285" s="182" t="str">
        <f>IF(LinkRpt!AC$4=LinkRpt!AC$2,VLOOKUP(LinkRpt!$A281,Rpt,LinkRpt!AC$2+1),"")</f>
        <v/>
      </c>
      <c r="BZ285" s="182" t="str">
        <f>IF(LinkRpt!AD$4=LinkRpt!AD$2,VLOOKUP(LinkRpt!$A281,Rpt,LinkRpt!AD$2+1),"")</f>
        <v/>
      </c>
      <c r="CA285" s="182" t="str">
        <f>IF(LinkRpt!AE$4=LinkRpt!AE$2,VLOOKUP(LinkRpt!$A281,Rpt,LinkRpt!AE$2+1),"")</f>
        <v/>
      </c>
      <c r="CB285" s="182">
        <f t="shared" si="40"/>
        <v>57080</v>
      </c>
      <c r="CC285" s="15">
        <v>1500</v>
      </c>
      <c r="CD285" s="16">
        <v>1500</v>
      </c>
      <c r="CE285" s="15">
        <v>1000</v>
      </c>
      <c r="CF285" s="16">
        <v>1000</v>
      </c>
      <c r="CG285" s="15">
        <v>5000</v>
      </c>
      <c r="CH285" s="16">
        <v>5000</v>
      </c>
      <c r="CI285" s="15">
        <v>8000</v>
      </c>
      <c r="CJ285" s="16">
        <v>0</v>
      </c>
      <c r="CK285" s="15"/>
      <c r="CL285" s="16"/>
      <c r="CM285" s="18">
        <v>4620</v>
      </c>
      <c r="CN285" s="16">
        <v>0</v>
      </c>
      <c r="CO285" s="18">
        <v>4620</v>
      </c>
      <c r="CP285" s="16">
        <v>17420</v>
      </c>
      <c r="CQ285" s="18">
        <v>4620</v>
      </c>
      <c r="CR285" s="16">
        <v>0</v>
      </c>
      <c r="CS285" s="18">
        <v>4620</v>
      </c>
      <c r="CT285" s="16">
        <v>9060</v>
      </c>
      <c r="CU285" s="18">
        <v>4620</v>
      </c>
      <c r="CV285" s="16"/>
      <c r="CW285" s="18">
        <v>4620</v>
      </c>
      <c r="CX285" s="16"/>
      <c r="CY285" s="18">
        <v>4620</v>
      </c>
      <c r="CZ285" s="16"/>
      <c r="DA285" s="18">
        <v>4620</v>
      </c>
      <c r="DB285" s="16"/>
      <c r="DC285" s="18">
        <v>4620</v>
      </c>
      <c r="DD285" s="16"/>
      <c r="DE285" s="85"/>
      <c r="DF285" s="16"/>
      <c r="DG285" s="85"/>
      <c r="DH285" s="16"/>
      <c r="DI285" s="85"/>
      <c r="DJ285" s="16"/>
      <c r="DK285" s="220"/>
      <c r="DL285" s="16"/>
      <c r="DM285" s="17"/>
      <c r="DN285" s="16"/>
      <c r="DO285" s="17"/>
      <c r="DP285" s="16"/>
      <c r="DQ285" s="17"/>
      <c r="DR285" s="16"/>
      <c r="DS285" s="17"/>
      <c r="DT285" s="16"/>
      <c r="DU285" s="17"/>
      <c r="DV285" s="16"/>
      <c r="DW285" s="17"/>
      <c r="DX285" s="16"/>
      <c r="DY285" s="17"/>
      <c r="DZ285" s="16"/>
      <c r="EA285" s="17"/>
      <c r="EB285" s="16"/>
      <c r="EC285" s="17"/>
      <c r="ED285" s="16"/>
      <c r="EE285" s="17"/>
      <c r="EF285" s="16"/>
      <c r="EG285" s="17"/>
      <c r="EH285" s="16"/>
      <c r="EI285" s="17"/>
      <c r="EJ285" s="16"/>
      <c r="EK285" s="17"/>
      <c r="EL285" s="16"/>
      <c r="EM285" s="17"/>
      <c r="EN285" s="16"/>
      <c r="EO285" s="17"/>
      <c r="EP285" s="16"/>
      <c r="EQ285" s="17"/>
      <c r="ER285" s="16"/>
      <c r="ES285" s="17"/>
      <c r="ET285" s="16"/>
      <c r="EU285" s="15"/>
      <c r="EV285" s="16"/>
      <c r="EW285" s="15"/>
      <c r="EX285" s="16"/>
      <c r="EY285" s="15"/>
      <c r="EZ285" s="16"/>
      <c r="FA285" s="15"/>
      <c r="FB285" s="16"/>
      <c r="FC285" s="15"/>
      <c r="FD285" s="16"/>
      <c r="FE285" s="15"/>
      <c r="FF285" s="16"/>
      <c r="FG285" s="19"/>
      <c r="FH285" s="20"/>
      <c r="FI285" s="20">
        <f t="shared" si="36"/>
        <v>57080</v>
      </c>
      <c r="FJ285" s="20">
        <f t="shared" si="37"/>
        <v>33980</v>
      </c>
      <c r="FK285" s="21">
        <f t="shared" si="38"/>
        <v>23100</v>
      </c>
      <c r="FL285" s="1" t="str">
        <f t="shared" si="41"/>
        <v>X</v>
      </c>
    </row>
    <row r="286" spans="1:168" ht="27.75" customHeight="1">
      <c r="A286" s="239">
        <v>2200278</v>
      </c>
      <c r="B286" s="35" t="s">
        <v>377</v>
      </c>
      <c r="C286" s="239" t="s">
        <v>378</v>
      </c>
      <c r="D286" s="9" t="s">
        <v>1414</v>
      </c>
      <c r="E286" s="9" t="s">
        <v>1412</v>
      </c>
      <c r="F286" s="10" t="s">
        <v>379</v>
      </c>
      <c r="G286" s="65"/>
      <c r="H286" s="24"/>
      <c r="I286" s="318"/>
      <c r="J286" s="24"/>
      <c r="K286" s="12">
        <v>6600</v>
      </c>
      <c r="L286" s="24" t="s">
        <v>1564</v>
      </c>
      <c r="M286" s="246">
        <f t="shared" si="34"/>
        <v>57080</v>
      </c>
      <c r="N286" s="14">
        <f t="shared" si="39"/>
        <v>0</v>
      </c>
      <c r="O286" s="15">
        <v>1500</v>
      </c>
      <c r="P286" s="15">
        <v>1000</v>
      </c>
      <c r="Q286" s="15">
        <v>5000</v>
      </c>
      <c r="R286" s="15">
        <v>8000</v>
      </c>
      <c r="S286" s="182"/>
      <c r="T286" s="16">
        <v>1500</v>
      </c>
      <c r="U286" s="16">
        <v>1000</v>
      </c>
      <c r="V286" s="16">
        <v>5000</v>
      </c>
      <c r="W286" s="16">
        <v>0</v>
      </c>
      <c r="X286" s="182"/>
      <c r="Y286" s="16">
        <f>IF(($CB286-SUM($T286:X286))&gt;=$K286*0.7,$K286*0.7,($CB286-SUM($T286:X286)))</f>
        <v>4620</v>
      </c>
      <c r="Z286" s="16">
        <f>IF(($CB286-SUM($T286:Y286))&gt;=$K286*0.7,$K286*0.7,($CB286-SUM($T286:Y286)))</f>
        <v>4620</v>
      </c>
      <c r="AA286" s="16">
        <f>IF(($CB286-SUM($T286:Z286))&gt;=$K286*0.7,$K286*0.7,($CB286-SUM($T286:Z286)))</f>
        <v>4620</v>
      </c>
      <c r="AB286" s="16">
        <f>IF(($CB286-SUM($T286:AA286))&gt;=$K286*0.7,$K286*0.7,($CB286-SUM($T286:AA286)))</f>
        <v>4620</v>
      </c>
      <c r="AC286" s="16">
        <f>IF(($CB286-SUM($T286:AB286))&gt;=$K286*0.7,$K286*0.7,($CB286-SUM($T286:AB286)))</f>
        <v>4620</v>
      </c>
      <c r="AD286" s="16">
        <f>IF(($CB286-SUM($T286:AC286))&gt;=$K286*0.7,$K286*0.7,($CB286-SUM($T286:AC286)))</f>
        <v>4620</v>
      </c>
      <c r="AE286" s="16">
        <f>IF(($CB286-SUM($T286:AD286))&gt;=$K286*0.7,$K286*0.7,($CB286-SUM($T286:AD286)))</f>
        <v>4620</v>
      </c>
      <c r="AF286" s="16">
        <f>IF(($CB286-SUM($T286:AE286))&gt;=$K286*0.7,$K286*0.7,($CB286-SUM($T286:AE286)))</f>
        <v>4620</v>
      </c>
      <c r="AG286" s="16">
        <f>IF(($CB286-SUM($T286:AF286))&gt;=$K286*0.7,$K286*0.7,($CB286-SUM($T286:AF286)))</f>
        <v>4620</v>
      </c>
      <c r="AH286" s="16">
        <f>IF(($CB286-SUM($T286:AG286))&gt;=$K286*0.7,$K286*0.7,($CB286-SUM($T286:AG286)))</f>
        <v>4620</v>
      </c>
      <c r="AI286" s="16">
        <f>IF(($CB286-SUM($T286:AH286))&gt;=$K286*0.7,$K286*0.7,($CB286-SUM($T286:AH286)))</f>
        <v>3380</v>
      </c>
      <c r="AJ286" s="16">
        <f>IF(($CB286-SUM($T286:AI286))&gt;=$K286*0.7,$K286*0.7,($CB286-SUM($T286:AI286)))</f>
        <v>0</v>
      </c>
      <c r="AK286" s="16">
        <f>IF(($CB286-SUM($T286:AJ286))&gt;=$K286*0.7,$K286*0.7,($CB286-SUM($T286:AJ286)))</f>
        <v>0</v>
      </c>
      <c r="AL286" s="16">
        <f>IF(($CB286-SUM($T286:AK286))&gt;=$K286*0.7,$K286*0.7,($CB286-SUM($T286:AK286)))</f>
        <v>0</v>
      </c>
      <c r="AM286" s="16">
        <f>IF(($CB286-SUM($T286:AL286))&gt;=$K286*0.7,$K286*0.7,($CB286-SUM($T286:AL286)))</f>
        <v>0</v>
      </c>
      <c r="AN286" s="16">
        <f>IF(($CB286-SUM($T286:AM286))&gt;=$K286*0.7,$K286*0.7,($CB286-SUM($T286:AM286)))</f>
        <v>0</v>
      </c>
      <c r="AO286" s="16">
        <f>IF(($CB286-SUM($T286:AN286))&gt;=$K286*0.7,$K286*0.7,($CB286-SUM($T286:AN286)))</f>
        <v>0</v>
      </c>
      <c r="AP286" s="16">
        <f>IF(($CB286-SUM($T286:AO286))&gt;=$K286*0.7,$K286*0.7,($CB286-SUM($T286:AO286)))</f>
        <v>0</v>
      </c>
      <c r="AQ286" s="16">
        <f>IF(($CB286-SUM($T286:AP286))&gt;=$K286*0.7,$K286*0.7,($CB286-SUM($T286:AP286)))</f>
        <v>0</v>
      </c>
      <c r="AR286" s="16">
        <f>IF(($CB286-SUM($T286:AQ286))&gt;=$K286*0.7,$K286*0.7,($CB286-SUM($T286:AQ286)))</f>
        <v>0</v>
      </c>
      <c r="AS286" s="16">
        <f>IF(($CB286-SUM($T286:AR286))&gt;=$K286*0.7,$K286*0.7,($CB286-SUM($T286:AR286)))</f>
        <v>0</v>
      </c>
      <c r="AT286" s="16">
        <f>IF(($CB286-SUM($T286:AS286))&gt;=$K286*0.7,$K286*0.7,($CB286-SUM($T286:AS286)))</f>
        <v>0</v>
      </c>
      <c r="AU286" s="16">
        <f>IF(($CB286-SUM($T286:AT286))&gt;=$K286*0.7,$K286*0.7,($CB286-SUM($T286:AT286)))</f>
        <v>0</v>
      </c>
      <c r="AV286" s="16">
        <f>IF(($CB286-SUM($T286:AU286))&gt;=$K286*0.7,$K286*0.7,($CB286-SUM($T286:AU286)))</f>
        <v>0</v>
      </c>
      <c r="AW286" s="182">
        <f t="shared" si="35"/>
        <v>57080</v>
      </c>
      <c r="AX286" s="182">
        <f>IF(LinkRpt!B$4=LinkRpt!B$2,VLOOKUP(LinkRpt!$A282,Rpt,LinkRpt!B$2+1),"")</f>
        <v>57080</v>
      </c>
      <c r="AY286" s="182">
        <f>IF(LinkRpt!C$4=LinkRpt!C$2,VLOOKUP(LinkRpt!$A282,Rpt,LinkRpt!C$2+1),"")</f>
        <v>0</v>
      </c>
      <c r="AZ286" s="182">
        <f>IF(LinkRpt!D$4=LinkRpt!D$2,VLOOKUP(LinkRpt!$A282,Rpt,LinkRpt!D$2+1),"")</f>
        <v>0</v>
      </c>
      <c r="BA286" s="182" t="str">
        <f>IF(LinkRpt!E$4=LinkRpt!E$2,VLOOKUP(LinkRpt!$A282,Rpt,LinkRpt!E$2+1),"")</f>
        <v/>
      </c>
      <c r="BB286" s="182">
        <f>IF(LinkRpt!F$4=LinkRpt!F$2,VLOOKUP(LinkRpt!$A282,Rpt,LinkRpt!F$2+1),"")</f>
        <v>0</v>
      </c>
      <c r="BC286" s="182">
        <f>IF(LinkRpt!G$4=LinkRpt!G$2,VLOOKUP(LinkRpt!$A282,Rpt,LinkRpt!G$2+1),"")</f>
        <v>0</v>
      </c>
      <c r="BD286" s="182">
        <f>IF(LinkRpt!H$4=LinkRpt!H$2,VLOOKUP(LinkRpt!$A282,Rpt,LinkRpt!H$2+1),"")</f>
        <v>0</v>
      </c>
      <c r="BE286" s="182" t="str">
        <f>IF(LinkRpt!I$4=LinkRpt!I$2,VLOOKUP(LinkRpt!$A282,Rpt,LinkRpt!I$2+1),"")</f>
        <v/>
      </c>
      <c r="BF286" s="182" t="str">
        <f>IF(LinkRpt!J$4=LinkRpt!J$2,VLOOKUP(LinkRpt!$A282,Rpt,LinkRpt!J$2+1),"")</f>
        <v/>
      </c>
      <c r="BG286" s="182" t="str">
        <f>IF(LinkRpt!K$4=LinkRpt!K$2,VLOOKUP(LinkRpt!$A282,Rpt,LinkRpt!K$2+1),"")</f>
        <v/>
      </c>
      <c r="BH286" s="182" t="str">
        <f>IF(LinkRpt!L$4=LinkRpt!L$2,VLOOKUP(LinkRpt!$A282,Rpt,LinkRpt!L$2+1),"")</f>
        <v/>
      </c>
      <c r="BI286" s="182" t="str">
        <f>IF(LinkRpt!M$4=LinkRpt!M$2,VLOOKUP(LinkRpt!$A282,Rpt,LinkRpt!M$2+1),"")</f>
        <v/>
      </c>
      <c r="BJ286" s="182" t="str">
        <f>IF(LinkRpt!N$4=LinkRpt!N$2,VLOOKUP(LinkRpt!$A282,Rpt,LinkRpt!N$2+1),"")</f>
        <v/>
      </c>
      <c r="BK286" s="182" t="str">
        <f>IF(LinkRpt!O$4=LinkRpt!O$2,VLOOKUP(LinkRpt!$A282,Rpt,LinkRpt!O$2+1),"")</f>
        <v/>
      </c>
      <c r="BL286" s="182" t="str">
        <f>IF(LinkRpt!P$4=LinkRpt!P$2,VLOOKUP(LinkRpt!$A282,Rpt,LinkRpt!P$2+1),"")</f>
        <v/>
      </c>
      <c r="BM286" s="182" t="str">
        <f>IF(LinkRpt!Q$4=LinkRpt!Q$2,VLOOKUP(LinkRpt!$A282,Rpt,LinkRpt!Q$2+1),"")</f>
        <v/>
      </c>
      <c r="BN286" s="182" t="str">
        <f>IF(LinkRpt!R$4=LinkRpt!R$2,VLOOKUP(LinkRpt!$A282,Rpt,LinkRpt!R$2+1),"")</f>
        <v/>
      </c>
      <c r="BO286" s="182" t="str">
        <f>IF(LinkRpt!S$4=LinkRpt!S$2,VLOOKUP(LinkRpt!$A282,Rpt,LinkRpt!S$2+1),"")</f>
        <v/>
      </c>
      <c r="BP286" s="182" t="str">
        <f>IF(LinkRpt!T$4=LinkRpt!T$2,VLOOKUP(LinkRpt!$A282,Rpt,LinkRpt!T$2+1),"")</f>
        <v/>
      </c>
      <c r="BQ286" s="182" t="str">
        <f>IF(LinkRpt!U$4=LinkRpt!U$2,VLOOKUP(LinkRpt!$A282,Rpt,LinkRpt!U$2+1),"")</f>
        <v/>
      </c>
      <c r="BR286" s="182" t="str">
        <f>IF(LinkRpt!V$4=LinkRpt!V$2,VLOOKUP(LinkRpt!$A282,Rpt,LinkRpt!V$2+1),"")</f>
        <v/>
      </c>
      <c r="BS286" s="182" t="str">
        <f>IF(LinkRpt!W$4=LinkRpt!W$2,VLOOKUP(LinkRpt!$A282,Rpt,LinkRpt!W$2+1),"")</f>
        <v/>
      </c>
      <c r="BT286" s="182" t="str">
        <f>IF(LinkRpt!X$4=LinkRpt!X$2,VLOOKUP(LinkRpt!$A282,Rpt,LinkRpt!X$2+1),"")</f>
        <v/>
      </c>
      <c r="BU286" s="182" t="str">
        <f>IF(LinkRpt!Y$4=LinkRpt!Y$2,VLOOKUP(LinkRpt!$A282,Rpt,LinkRpt!Y$2+1),"")</f>
        <v/>
      </c>
      <c r="BV286" s="182" t="str">
        <f>IF(LinkRpt!Z$4=LinkRpt!Z$2,VLOOKUP(LinkRpt!$A282,Rpt,LinkRpt!Z$2+1),"")</f>
        <v/>
      </c>
      <c r="BW286" s="182" t="str">
        <f>IF(LinkRpt!AA$4=LinkRpt!AA$2,VLOOKUP(LinkRpt!$A282,Rpt,LinkRpt!AA$2+1),"")</f>
        <v/>
      </c>
      <c r="BX286" s="182" t="str">
        <f>IF(LinkRpt!AB$4=LinkRpt!AB$2,VLOOKUP(LinkRpt!$A282,Rpt,LinkRpt!AB$2+1),"")</f>
        <v/>
      </c>
      <c r="BY286" s="182" t="str">
        <f>IF(LinkRpt!AC$4=LinkRpt!AC$2,VLOOKUP(LinkRpt!$A282,Rpt,LinkRpt!AC$2+1),"")</f>
        <v/>
      </c>
      <c r="BZ286" s="182" t="str">
        <f>IF(LinkRpt!AD$4=LinkRpt!AD$2,VLOOKUP(LinkRpt!$A282,Rpt,LinkRpt!AD$2+1),"")</f>
        <v/>
      </c>
      <c r="CA286" s="182" t="str">
        <f>IF(LinkRpt!AE$4=LinkRpt!AE$2,VLOOKUP(LinkRpt!$A282,Rpt,LinkRpt!AE$2+1),"")</f>
        <v/>
      </c>
      <c r="CB286" s="182">
        <f t="shared" si="40"/>
        <v>57080</v>
      </c>
      <c r="CC286" s="15">
        <v>1500</v>
      </c>
      <c r="CD286" s="16">
        <v>1500</v>
      </c>
      <c r="CE286" s="15">
        <v>1000</v>
      </c>
      <c r="CF286" s="16">
        <v>1000</v>
      </c>
      <c r="CG286" s="15">
        <v>5000</v>
      </c>
      <c r="CH286" s="16">
        <v>5000</v>
      </c>
      <c r="CI286" s="15">
        <v>8000</v>
      </c>
      <c r="CJ286" s="16">
        <v>0</v>
      </c>
      <c r="CK286" s="17"/>
      <c r="CL286" s="16"/>
      <c r="CM286" s="15"/>
      <c r="CN286" s="16"/>
      <c r="CO286" s="18">
        <v>4620</v>
      </c>
      <c r="CP286" s="16">
        <v>12620</v>
      </c>
      <c r="CQ286" s="18">
        <v>4620</v>
      </c>
      <c r="CR286" s="16">
        <v>4620</v>
      </c>
      <c r="CS286" s="18">
        <v>4620</v>
      </c>
      <c r="CT286" s="16">
        <v>4620</v>
      </c>
      <c r="CU286" s="18">
        <v>4620</v>
      </c>
      <c r="CV286" s="16">
        <v>4620</v>
      </c>
      <c r="CW286" s="18">
        <v>4620</v>
      </c>
      <c r="CX286" s="16">
        <v>4620</v>
      </c>
      <c r="CY286" s="18">
        <v>4620</v>
      </c>
      <c r="CZ286" s="16">
        <v>4620</v>
      </c>
      <c r="DA286" s="18">
        <v>4620</v>
      </c>
      <c r="DB286" s="16">
        <v>4620</v>
      </c>
      <c r="DC286" s="18">
        <v>4620</v>
      </c>
      <c r="DD286" s="16">
        <v>4620</v>
      </c>
      <c r="DE286" s="18">
        <v>4620</v>
      </c>
      <c r="DF286" s="16">
        <v>4620</v>
      </c>
      <c r="DG286" s="17"/>
      <c r="DH286" s="16"/>
      <c r="DI286" s="17"/>
      <c r="DJ286" s="16"/>
      <c r="DK286" s="220"/>
      <c r="DL286" s="16"/>
      <c r="DM286" s="17"/>
      <c r="DN286" s="16"/>
      <c r="DO286" s="17"/>
      <c r="DP286" s="16"/>
      <c r="DQ286" s="17"/>
      <c r="DR286" s="16"/>
      <c r="DS286" s="17"/>
      <c r="DT286" s="16"/>
      <c r="DU286" s="17"/>
      <c r="DV286" s="16"/>
      <c r="DW286" s="17"/>
      <c r="DX286" s="16"/>
      <c r="DY286" s="17"/>
      <c r="DZ286" s="16"/>
      <c r="EA286" s="17"/>
      <c r="EB286" s="16"/>
      <c r="EC286" s="17"/>
      <c r="ED286" s="16"/>
      <c r="EE286" s="17"/>
      <c r="EF286" s="16"/>
      <c r="EG286" s="17"/>
      <c r="EH286" s="16"/>
      <c r="EI286" s="17"/>
      <c r="EJ286" s="16"/>
      <c r="EK286" s="17"/>
      <c r="EL286" s="16"/>
      <c r="EM286" s="17"/>
      <c r="EN286" s="16"/>
      <c r="EO286" s="17"/>
      <c r="EP286" s="16"/>
      <c r="EQ286" s="17"/>
      <c r="ER286" s="16"/>
      <c r="ES286" s="17"/>
      <c r="ET286" s="16"/>
      <c r="EU286" s="15"/>
      <c r="EV286" s="16"/>
      <c r="EW286" s="15"/>
      <c r="EX286" s="16"/>
      <c r="EY286" s="15"/>
      <c r="EZ286" s="16"/>
      <c r="FA286" s="15"/>
      <c r="FB286" s="16"/>
      <c r="FC286" s="15"/>
      <c r="FD286" s="16"/>
      <c r="FE286" s="15"/>
      <c r="FF286" s="16"/>
      <c r="FG286" s="19"/>
      <c r="FH286" s="20"/>
      <c r="FI286" s="20">
        <f t="shared" si="36"/>
        <v>57080</v>
      </c>
      <c r="FJ286" s="20">
        <f t="shared" si="37"/>
        <v>57080</v>
      </c>
      <c r="FK286" s="21">
        <f t="shared" si="38"/>
        <v>0</v>
      </c>
      <c r="FL286" s="1" t="str">
        <f t="shared" si="41"/>
        <v/>
      </c>
    </row>
    <row r="287" spans="1:168" ht="27.75" customHeight="1">
      <c r="A287" s="239">
        <v>2200279</v>
      </c>
      <c r="B287" s="35" t="s">
        <v>1056</v>
      </c>
      <c r="C287" s="239" t="s">
        <v>1057</v>
      </c>
      <c r="D287" s="9" t="s">
        <v>1414</v>
      </c>
      <c r="E287" s="9" t="s">
        <v>1411</v>
      </c>
      <c r="F287" s="83" t="s">
        <v>1058</v>
      </c>
      <c r="G287" s="65"/>
      <c r="H287" s="84" t="s">
        <v>1422</v>
      </c>
      <c r="I287" s="318"/>
      <c r="J287" s="84"/>
      <c r="K287" s="62">
        <v>3300</v>
      </c>
      <c r="L287" s="84" t="s">
        <v>1564</v>
      </c>
      <c r="M287" s="246">
        <f t="shared" si="34"/>
        <v>36290</v>
      </c>
      <c r="N287" s="14">
        <f t="shared" si="39"/>
        <v>6930</v>
      </c>
      <c r="O287" s="15">
        <v>1500</v>
      </c>
      <c r="P287" s="15">
        <v>1000</v>
      </c>
      <c r="Q287" s="15">
        <v>5000</v>
      </c>
      <c r="R287" s="15">
        <v>8000</v>
      </c>
      <c r="S287" s="182"/>
      <c r="T287" s="16">
        <v>1500</v>
      </c>
      <c r="U287" s="16">
        <v>1000</v>
      </c>
      <c r="V287" s="16">
        <v>5000</v>
      </c>
      <c r="W287" s="16">
        <v>0</v>
      </c>
      <c r="X287" s="182"/>
      <c r="Y287" s="16">
        <f>IF(($CB287-SUM($T287:X287))&gt;=$K287*0.7,$K287*0.7,($CB287-SUM($T287:X287)))</f>
        <v>2310</v>
      </c>
      <c r="Z287" s="16">
        <f>IF(($CB287-SUM($T287:Y287))&gt;=$K287*0.7,$K287*0.7,($CB287-SUM($T287:Y287)))</f>
        <v>2310</v>
      </c>
      <c r="AA287" s="16">
        <f>IF(($CB287-SUM($T287:Z287))&gt;=$K287*0.7,$K287*0.7,($CB287-SUM($T287:Z287)))</f>
        <v>2310</v>
      </c>
      <c r="AB287" s="16">
        <f>IF(($CB287-SUM($T287:AA287))&gt;=$K287*0.7,$K287*0.7,($CB287-SUM($T287:AA287)))</f>
        <v>2310</v>
      </c>
      <c r="AC287" s="16">
        <f>IF(($CB287-SUM($T287:AB287))&gt;=$K287*0.7,$K287*0.7,($CB287-SUM($T287:AB287)))</f>
        <v>2310</v>
      </c>
      <c r="AD287" s="16">
        <f>IF(($CB287-SUM($T287:AC287))&gt;=$K287*0.7,$K287*0.7,($CB287-SUM($T287:AC287)))</f>
        <v>2310</v>
      </c>
      <c r="AE287" s="16">
        <f>IF(($CB287-SUM($T287:AD287))&gt;=$K287*0.7,$K287*0.7,($CB287-SUM($T287:AD287)))</f>
        <v>2310</v>
      </c>
      <c r="AF287" s="16">
        <f>IF(($CB287-SUM($T287:AE287))&gt;=$K287*0.7,$K287*0.7,($CB287-SUM($T287:AE287)))</f>
        <v>2310</v>
      </c>
      <c r="AG287" s="16">
        <f>IF(($CB287-SUM($T287:AF287))&gt;=$K287*0.7,$K287*0.7,($CB287-SUM($T287:AF287)))</f>
        <v>2310</v>
      </c>
      <c r="AH287" s="16">
        <f>IF(($CB287-SUM($T287:AG287))&gt;=$K287*0.7,$K287*0.7,($CB287-SUM($T287:AG287)))</f>
        <v>1070</v>
      </c>
      <c r="AI287" s="16">
        <f>IF(($CB287-SUM($T287:AH287))&gt;=$K287*0.7,$K287*0.7,($CB287-SUM($T287:AH287)))</f>
        <v>0</v>
      </c>
      <c r="AJ287" s="16">
        <f>IF(($CB287-SUM($T287:AI287))&gt;=$K287*0.7,$K287*0.7,($CB287-SUM($T287:AI287)))</f>
        <v>0</v>
      </c>
      <c r="AK287" s="16">
        <f>IF(($CB287-SUM($T287:AJ287))&gt;=$K287*0.7,$K287*0.7,($CB287-SUM($T287:AJ287)))</f>
        <v>0</v>
      </c>
      <c r="AL287" s="16">
        <f>IF(($CB287-SUM($T287:AK287))&gt;=$K287*0.7,$K287*0.7,($CB287-SUM($T287:AK287)))</f>
        <v>0</v>
      </c>
      <c r="AM287" s="16">
        <f>IF(($CB287-SUM($T287:AL287))&gt;=$K287*0.7,$K287*0.7,($CB287-SUM($T287:AL287)))</f>
        <v>0</v>
      </c>
      <c r="AN287" s="16">
        <f>IF(($CB287-SUM($T287:AM287))&gt;=$K287*0.7,$K287*0.7,($CB287-SUM($T287:AM287)))</f>
        <v>0</v>
      </c>
      <c r="AO287" s="16">
        <f>IF(($CB287-SUM($T287:AN287))&gt;=$K287*0.7,$K287*0.7,($CB287-SUM($T287:AN287)))</f>
        <v>0</v>
      </c>
      <c r="AP287" s="16">
        <f>IF(($CB287-SUM($T287:AO287))&gt;=$K287*0.7,$K287*0.7,($CB287-SUM($T287:AO287)))</f>
        <v>0</v>
      </c>
      <c r="AQ287" s="16">
        <f>IF(($CB287-SUM($T287:AP287))&gt;=$K287*0.7,$K287*0.7,($CB287-SUM($T287:AP287)))</f>
        <v>0</v>
      </c>
      <c r="AR287" s="16">
        <f>IF(($CB287-SUM($T287:AQ287))&gt;=$K287*0.7,$K287*0.7,($CB287-SUM($T287:AQ287)))</f>
        <v>0</v>
      </c>
      <c r="AS287" s="16">
        <f>IF(($CB287-SUM($T287:AR287))&gt;=$K287*0.7,$K287*0.7,($CB287-SUM($T287:AR287)))</f>
        <v>0</v>
      </c>
      <c r="AT287" s="16">
        <f>IF(($CB287-SUM($T287:AS287))&gt;=$K287*0.7,$K287*0.7,($CB287-SUM($T287:AS287)))</f>
        <v>0</v>
      </c>
      <c r="AU287" s="16">
        <f>IF(($CB287-SUM($T287:AT287))&gt;=$K287*0.7,$K287*0.7,($CB287-SUM($T287:AT287)))</f>
        <v>0</v>
      </c>
      <c r="AV287" s="16">
        <f>IF(($CB287-SUM($T287:AU287))&gt;=$K287*0.7,$K287*0.7,($CB287-SUM($T287:AU287)))</f>
        <v>0</v>
      </c>
      <c r="AW287" s="182">
        <f t="shared" si="35"/>
        <v>29360</v>
      </c>
      <c r="AX287" s="182">
        <f>IF(LinkRpt!B$4=LinkRpt!B$2,VLOOKUP(LinkRpt!$A283,Rpt,LinkRpt!B$2+1),"")</f>
        <v>29360</v>
      </c>
      <c r="AY287" s="182">
        <f>IF(LinkRpt!C$4=LinkRpt!C$2,VLOOKUP(LinkRpt!$A283,Rpt,LinkRpt!C$2+1),"")</f>
        <v>0</v>
      </c>
      <c r="AZ287" s="182">
        <f>IF(LinkRpt!D$4=LinkRpt!D$2,VLOOKUP(LinkRpt!$A283,Rpt,LinkRpt!D$2+1),"")</f>
        <v>0</v>
      </c>
      <c r="BA287" s="182" t="str">
        <f>IF(LinkRpt!E$4=LinkRpt!E$2,VLOOKUP(LinkRpt!$A283,Rpt,LinkRpt!E$2+1),"")</f>
        <v/>
      </c>
      <c r="BB287" s="182">
        <f>IF(LinkRpt!F$4=LinkRpt!F$2,VLOOKUP(LinkRpt!$A283,Rpt,LinkRpt!F$2+1),"")</f>
        <v>0</v>
      </c>
      <c r="BC287" s="182">
        <f>IF(LinkRpt!G$4=LinkRpt!G$2,VLOOKUP(LinkRpt!$A283,Rpt,LinkRpt!G$2+1),"")</f>
        <v>0</v>
      </c>
      <c r="BD287" s="182">
        <f>IF(LinkRpt!H$4=LinkRpt!H$2,VLOOKUP(LinkRpt!$A283,Rpt,LinkRpt!H$2+1),"")</f>
        <v>0</v>
      </c>
      <c r="BE287" s="182" t="str">
        <f>IF(LinkRpt!I$4=LinkRpt!I$2,VLOOKUP(LinkRpt!$A283,Rpt,LinkRpt!I$2+1),"")</f>
        <v/>
      </c>
      <c r="BF287" s="182" t="str">
        <f>IF(LinkRpt!J$4=LinkRpt!J$2,VLOOKUP(LinkRpt!$A283,Rpt,LinkRpt!J$2+1),"")</f>
        <v/>
      </c>
      <c r="BG287" s="182" t="str">
        <f>IF(LinkRpt!K$4=LinkRpt!K$2,VLOOKUP(LinkRpt!$A283,Rpt,LinkRpt!K$2+1),"")</f>
        <v/>
      </c>
      <c r="BH287" s="182" t="str">
        <f>IF(LinkRpt!L$4=LinkRpt!L$2,VLOOKUP(LinkRpt!$A283,Rpt,LinkRpt!L$2+1),"")</f>
        <v/>
      </c>
      <c r="BI287" s="182" t="str">
        <f>IF(LinkRpt!M$4=LinkRpt!M$2,VLOOKUP(LinkRpt!$A283,Rpt,LinkRpt!M$2+1),"")</f>
        <v/>
      </c>
      <c r="BJ287" s="182" t="str">
        <f>IF(LinkRpt!N$4=LinkRpt!N$2,VLOOKUP(LinkRpt!$A283,Rpt,LinkRpt!N$2+1),"")</f>
        <v/>
      </c>
      <c r="BK287" s="182" t="str">
        <f>IF(LinkRpt!O$4=LinkRpt!O$2,VLOOKUP(LinkRpt!$A283,Rpt,LinkRpt!O$2+1),"")</f>
        <v/>
      </c>
      <c r="BL287" s="182" t="str">
        <f>IF(LinkRpt!P$4=LinkRpt!P$2,VLOOKUP(LinkRpt!$A283,Rpt,LinkRpt!P$2+1),"")</f>
        <v/>
      </c>
      <c r="BM287" s="182" t="str">
        <f>IF(LinkRpt!Q$4=LinkRpt!Q$2,VLOOKUP(LinkRpt!$A283,Rpt,LinkRpt!Q$2+1),"")</f>
        <v/>
      </c>
      <c r="BN287" s="182" t="str">
        <f>IF(LinkRpt!R$4=LinkRpt!R$2,VLOOKUP(LinkRpt!$A283,Rpt,LinkRpt!R$2+1),"")</f>
        <v/>
      </c>
      <c r="BO287" s="182" t="str">
        <f>IF(LinkRpt!S$4=LinkRpt!S$2,VLOOKUP(LinkRpt!$A283,Rpt,LinkRpt!S$2+1),"")</f>
        <v/>
      </c>
      <c r="BP287" s="182" t="str">
        <f>IF(LinkRpt!T$4=LinkRpt!T$2,VLOOKUP(LinkRpt!$A283,Rpt,LinkRpt!T$2+1),"")</f>
        <v/>
      </c>
      <c r="BQ287" s="182" t="str">
        <f>IF(LinkRpt!U$4=LinkRpt!U$2,VLOOKUP(LinkRpt!$A283,Rpt,LinkRpt!U$2+1),"")</f>
        <v/>
      </c>
      <c r="BR287" s="182" t="str">
        <f>IF(LinkRpt!V$4=LinkRpt!V$2,VLOOKUP(LinkRpt!$A283,Rpt,LinkRpt!V$2+1),"")</f>
        <v/>
      </c>
      <c r="BS287" s="182" t="str">
        <f>IF(LinkRpt!W$4=LinkRpt!W$2,VLOOKUP(LinkRpt!$A283,Rpt,LinkRpt!W$2+1),"")</f>
        <v/>
      </c>
      <c r="BT287" s="182" t="str">
        <f>IF(LinkRpt!X$4=LinkRpt!X$2,VLOOKUP(LinkRpt!$A283,Rpt,LinkRpt!X$2+1),"")</f>
        <v/>
      </c>
      <c r="BU287" s="182" t="str">
        <f>IF(LinkRpt!Y$4=LinkRpt!Y$2,VLOOKUP(LinkRpt!$A283,Rpt,LinkRpt!Y$2+1),"")</f>
        <v/>
      </c>
      <c r="BV287" s="182" t="str">
        <f>IF(LinkRpt!Z$4=LinkRpt!Z$2,VLOOKUP(LinkRpt!$A283,Rpt,LinkRpt!Z$2+1),"")</f>
        <v/>
      </c>
      <c r="BW287" s="182" t="str">
        <f>IF(LinkRpt!AA$4=LinkRpt!AA$2,VLOOKUP(LinkRpt!$A283,Rpt,LinkRpt!AA$2+1),"")</f>
        <v/>
      </c>
      <c r="BX287" s="182" t="str">
        <f>IF(LinkRpt!AB$4=LinkRpt!AB$2,VLOOKUP(LinkRpt!$A283,Rpt,LinkRpt!AB$2+1),"")</f>
        <v/>
      </c>
      <c r="BY287" s="182" t="str">
        <f>IF(LinkRpt!AC$4=LinkRpt!AC$2,VLOOKUP(LinkRpt!$A283,Rpt,LinkRpt!AC$2+1),"")</f>
        <v/>
      </c>
      <c r="BZ287" s="182" t="str">
        <f>IF(LinkRpt!AD$4=LinkRpt!AD$2,VLOOKUP(LinkRpt!$A283,Rpt,LinkRpt!AD$2+1),"")</f>
        <v/>
      </c>
      <c r="CA287" s="182" t="str">
        <f>IF(LinkRpt!AE$4=LinkRpt!AE$2,VLOOKUP(LinkRpt!$A283,Rpt,LinkRpt!AE$2+1),"")</f>
        <v/>
      </c>
      <c r="CB287" s="182">
        <f t="shared" si="40"/>
        <v>29360</v>
      </c>
      <c r="CC287" s="15">
        <v>1500</v>
      </c>
      <c r="CD287" s="16">
        <v>1500</v>
      </c>
      <c r="CE287" s="15">
        <v>1000</v>
      </c>
      <c r="CF287" s="16">
        <v>1000</v>
      </c>
      <c r="CG287" s="15">
        <v>5000</v>
      </c>
      <c r="CH287" s="16">
        <v>5000</v>
      </c>
      <c r="CI287" s="15">
        <v>8000</v>
      </c>
      <c r="CJ287" s="16">
        <v>0</v>
      </c>
      <c r="CK287" s="15"/>
      <c r="CL287" s="16"/>
      <c r="CM287" s="18">
        <v>2310</v>
      </c>
      <c r="CN287" s="16">
        <v>2310</v>
      </c>
      <c r="CO287" s="18">
        <v>2310</v>
      </c>
      <c r="CP287" s="16">
        <v>0</v>
      </c>
      <c r="CQ287" s="18">
        <v>2310</v>
      </c>
      <c r="CR287" s="16">
        <v>0</v>
      </c>
      <c r="CS287" s="18">
        <v>2310</v>
      </c>
      <c r="CT287" s="16">
        <v>10310</v>
      </c>
      <c r="CU287" s="18">
        <v>2310</v>
      </c>
      <c r="CV287" s="16"/>
      <c r="CW287" s="18">
        <v>2310</v>
      </c>
      <c r="CX287" s="16"/>
      <c r="CY287" s="18">
        <v>2310</v>
      </c>
      <c r="CZ287" s="16"/>
      <c r="DA287" s="18">
        <v>2310</v>
      </c>
      <c r="DB287" s="16"/>
      <c r="DC287" s="18">
        <v>2310</v>
      </c>
      <c r="DD287" s="16">
        <v>9240</v>
      </c>
      <c r="DE287" s="85"/>
      <c r="DF287" s="16"/>
      <c r="DG287" s="85"/>
      <c r="DH287" s="16"/>
      <c r="DI287" s="85"/>
      <c r="DJ287" s="16"/>
      <c r="DK287" s="220"/>
      <c r="DL287" s="16"/>
      <c r="DM287" s="17"/>
      <c r="DN287" s="16"/>
      <c r="DO287" s="17"/>
      <c r="DP287" s="16"/>
      <c r="DQ287" s="17"/>
      <c r="DR287" s="16"/>
      <c r="DS287" s="17"/>
      <c r="DT287" s="16"/>
      <c r="DU287" s="17"/>
      <c r="DV287" s="16"/>
      <c r="DW287" s="17"/>
      <c r="DX287" s="16"/>
      <c r="DY287" s="17"/>
      <c r="DZ287" s="16"/>
      <c r="EA287" s="17"/>
      <c r="EB287" s="16"/>
      <c r="EC287" s="17"/>
      <c r="ED287" s="16"/>
      <c r="EE287" s="17"/>
      <c r="EF287" s="16"/>
      <c r="EG287" s="17"/>
      <c r="EH287" s="16"/>
      <c r="EI287" s="17"/>
      <c r="EJ287" s="16"/>
      <c r="EK287" s="17"/>
      <c r="EL287" s="16"/>
      <c r="EM287" s="17"/>
      <c r="EN287" s="16"/>
      <c r="EO287" s="17"/>
      <c r="EP287" s="16"/>
      <c r="EQ287" s="17"/>
      <c r="ER287" s="16"/>
      <c r="ES287" s="17"/>
      <c r="ET287" s="16"/>
      <c r="EU287" s="15"/>
      <c r="EV287" s="16"/>
      <c r="EW287" s="15"/>
      <c r="EX287" s="16"/>
      <c r="EY287" s="15"/>
      <c r="EZ287" s="16"/>
      <c r="FA287" s="15"/>
      <c r="FB287" s="16"/>
      <c r="FC287" s="15"/>
      <c r="FD287" s="16"/>
      <c r="FE287" s="15"/>
      <c r="FF287" s="16"/>
      <c r="FG287" s="19"/>
      <c r="FH287" s="20"/>
      <c r="FI287" s="20">
        <f t="shared" si="36"/>
        <v>36290</v>
      </c>
      <c r="FJ287" s="20">
        <f t="shared" si="37"/>
        <v>29360</v>
      </c>
      <c r="FK287" s="21">
        <f t="shared" si="38"/>
        <v>6930</v>
      </c>
      <c r="FL287" s="1" t="str">
        <f t="shared" si="41"/>
        <v/>
      </c>
    </row>
    <row r="288" spans="1:168" ht="20.25" customHeight="1">
      <c r="A288" s="239">
        <v>2200280</v>
      </c>
      <c r="B288" s="34" t="s">
        <v>1059</v>
      </c>
      <c r="C288" s="239" t="s">
        <v>1060</v>
      </c>
      <c r="D288" s="9" t="s">
        <v>1414</v>
      </c>
      <c r="E288" s="9" t="s">
        <v>1411</v>
      </c>
      <c r="F288" s="83" t="s">
        <v>1061</v>
      </c>
      <c r="G288" s="144"/>
      <c r="H288" s="159" t="s">
        <v>872</v>
      </c>
      <c r="I288" s="318"/>
      <c r="J288" s="159">
        <v>0</v>
      </c>
      <c r="K288" s="111">
        <v>6600</v>
      </c>
      <c r="L288" s="159" t="s">
        <v>872</v>
      </c>
      <c r="M288" s="246">
        <f t="shared" si="34"/>
        <v>7500</v>
      </c>
      <c r="N288" s="14">
        <f t="shared" si="39"/>
        <v>0</v>
      </c>
      <c r="O288" s="15">
        <v>1500</v>
      </c>
      <c r="P288" s="15">
        <v>1000</v>
      </c>
      <c r="Q288" s="15">
        <v>5000</v>
      </c>
      <c r="R288" s="15"/>
      <c r="S288" s="182"/>
      <c r="T288" s="16">
        <v>1500</v>
      </c>
      <c r="U288" s="16">
        <v>1000</v>
      </c>
      <c r="V288" s="16">
        <v>5000</v>
      </c>
      <c r="W288" s="16"/>
      <c r="X288" s="182"/>
      <c r="Y288" s="16">
        <f>IF(($CB288-SUM($T288:X288))&gt;=$K288*0.7,$K288*0.7,($CB288-SUM($T288:X288)))</f>
        <v>0</v>
      </c>
      <c r="Z288" s="16">
        <f>IF(($CB288-SUM($T288:Y288))&gt;=$K288*0.7,$K288*0.7,($CB288-SUM($T288:Y288)))</f>
        <v>0</v>
      </c>
      <c r="AA288" s="16">
        <f>IF(($CB288-SUM($T288:Z288))&gt;=$K288*0.7,$K288*0.7,($CB288-SUM($T288:Z288)))</f>
        <v>0</v>
      </c>
      <c r="AB288" s="16">
        <f>IF(($CB288-SUM($T288:AA288))&gt;=$K288*0.7,$K288*0.7,($CB288-SUM($T288:AA288)))</f>
        <v>0</v>
      </c>
      <c r="AC288" s="16">
        <f>IF(($CB288-SUM($T288:AB288))&gt;=$K288*0.7,$K288*0.7,($CB288-SUM($T288:AB288)))</f>
        <v>0</v>
      </c>
      <c r="AD288" s="16">
        <f>IF(($CB288-SUM($T288:AC288))&gt;=$K288*0.7,$K288*0.7,($CB288-SUM($T288:AC288)))</f>
        <v>0</v>
      </c>
      <c r="AE288" s="16">
        <f>IF(($CB288-SUM($T288:AD288))&gt;=$K288*0.7,$K288*0.7,($CB288-SUM($T288:AD288)))</f>
        <v>0</v>
      </c>
      <c r="AF288" s="16">
        <f>IF(($CB288-SUM($T288:AE288))&gt;=$K288*0.7,$K288*0.7,($CB288-SUM($T288:AE288)))</f>
        <v>0</v>
      </c>
      <c r="AG288" s="16">
        <f>IF(($CB288-SUM($T288:AF288))&gt;=$K288*0.7,$K288*0.7,($CB288-SUM($T288:AF288)))</f>
        <v>0</v>
      </c>
      <c r="AH288" s="16">
        <f>IF(($CB288-SUM($T288:AG288))&gt;=$K288*0.7,$K288*0.7,($CB288-SUM($T288:AG288)))</f>
        <v>0</v>
      </c>
      <c r="AI288" s="16">
        <f>IF(($CB288-SUM($T288:AH288))&gt;=$K288*0.7,$K288*0.7,($CB288-SUM($T288:AH288)))</f>
        <v>0</v>
      </c>
      <c r="AJ288" s="16">
        <f>IF(($CB288-SUM($T288:AI288))&gt;=$K288*0.7,$K288*0.7,($CB288-SUM($T288:AI288)))</f>
        <v>0</v>
      </c>
      <c r="AK288" s="16">
        <f>IF(($CB288-SUM($T288:AJ288))&gt;=$K288*0.7,$K288*0.7,($CB288-SUM($T288:AJ288)))</f>
        <v>0</v>
      </c>
      <c r="AL288" s="16">
        <f>IF(($CB288-SUM($T288:AK288))&gt;=$K288*0.7,$K288*0.7,($CB288-SUM($T288:AK288)))</f>
        <v>0</v>
      </c>
      <c r="AM288" s="16">
        <f>IF(($CB288-SUM($T288:AL288))&gt;=$K288*0.7,$K288*0.7,($CB288-SUM($T288:AL288)))</f>
        <v>0</v>
      </c>
      <c r="AN288" s="16">
        <f>IF(($CB288-SUM($T288:AM288))&gt;=$K288*0.7,$K288*0.7,($CB288-SUM($T288:AM288)))</f>
        <v>0</v>
      </c>
      <c r="AO288" s="16">
        <f>IF(($CB288-SUM($T288:AN288))&gt;=$K288*0.7,$K288*0.7,($CB288-SUM($T288:AN288)))</f>
        <v>0</v>
      </c>
      <c r="AP288" s="16">
        <f>IF(($CB288-SUM($T288:AO288))&gt;=$K288*0.7,$K288*0.7,($CB288-SUM($T288:AO288)))</f>
        <v>0</v>
      </c>
      <c r="AQ288" s="16">
        <f>IF(($CB288-SUM($T288:AP288))&gt;=$K288*0.7,$K288*0.7,($CB288-SUM($T288:AP288)))</f>
        <v>0</v>
      </c>
      <c r="AR288" s="16">
        <f>IF(($CB288-SUM($T288:AQ288))&gt;=$K288*0.7,$K288*0.7,($CB288-SUM($T288:AQ288)))</f>
        <v>0</v>
      </c>
      <c r="AS288" s="16">
        <f>IF(($CB288-SUM($T288:AR288))&gt;=$K288*0.7,$K288*0.7,($CB288-SUM($T288:AR288)))</f>
        <v>0</v>
      </c>
      <c r="AT288" s="16">
        <f>IF(($CB288-SUM($T288:AS288))&gt;=$K288*0.7,$K288*0.7,($CB288-SUM($T288:AS288)))</f>
        <v>0</v>
      </c>
      <c r="AU288" s="16">
        <f>IF(($CB288-SUM($T288:AT288))&gt;=$K288*0.7,$K288*0.7,($CB288-SUM($T288:AT288)))</f>
        <v>0</v>
      </c>
      <c r="AV288" s="16">
        <f>IF(($CB288-SUM($T288:AU288))&gt;=$K288*0.7,$K288*0.7,($CB288-SUM($T288:AU288)))</f>
        <v>0</v>
      </c>
      <c r="AW288" s="182">
        <f t="shared" si="35"/>
        <v>7500</v>
      </c>
      <c r="AX288" s="182">
        <f>IF(LinkRpt!B$4=LinkRpt!B$2,VLOOKUP(LinkRpt!$A284,Rpt,LinkRpt!B$2+1),"")</f>
        <v>7500</v>
      </c>
      <c r="AY288" s="182">
        <f>IF(LinkRpt!C$4=LinkRpt!C$2,VLOOKUP(LinkRpt!$A284,Rpt,LinkRpt!C$2+1),"")</f>
        <v>0</v>
      </c>
      <c r="AZ288" s="182">
        <f>IF(LinkRpt!D$4=LinkRpt!D$2,VLOOKUP(LinkRpt!$A284,Rpt,LinkRpt!D$2+1),"")</f>
        <v>0</v>
      </c>
      <c r="BA288" s="182" t="str">
        <f>IF(LinkRpt!E$4=LinkRpt!E$2,VLOOKUP(LinkRpt!$A284,Rpt,LinkRpt!E$2+1),"")</f>
        <v/>
      </c>
      <c r="BB288" s="182">
        <f>IF(LinkRpt!F$4=LinkRpt!F$2,VLOOKUP(LinkRpt!$A284,Rpt,LinkRpt!F$2+1),"")</f>
        <v>0</v>
      </c>
      <c r="BC288" s="182">
        <f>IF(LinkRpt!G$4=LinkRpt!G$2,VLOOKUP(LinkRpt!$A284,Rpt,LinkRpt!G$2+1),"")</f>
        <v>0</v>
      </c>
      <c r="BD288" s="182">
        <f>IF(LinkRpt!H$4=LinkRpt!H$2,VLOOKUP(LinkRpt!$A284,Rpt,LinkRpt!H$2+1),"")</f>
        <v>0</v>
      </c>
      <c r="BE288" s="182" t="str">
        <f>IF(LinkRpt!I$4=LinkRpt!I$2,VLOOKUP(LinkRpt!$A284,Rpt,LinkRpt!I$2+1),"")</f>
        <v/>
      </c>
      <c r="BF288" s="182" t="str">
        <f>IF(LinkRpt!J$4=LinkRpt!J$2,VLOOKUP(LinkRpt!$A284,Rpt,LinkRpt!J$2+1),"")</f>
        <v/>
      </c>
      <c r="BG288" s="182" t="str">
        <f>IF(LinkRpt!K$4=LinkRpt!K$2,VLOOKUP(LinkRpt!$A284,Rpt,LinkRpt!K$2+1),"")</f>
        <v/>
      </c>
      <c r="BH288" s="182" t="str">
        <f>IF(LinkRpt!L$4=LinkRpt!L$2,VLOOKUP(LinkRpt!$A284,Rpt,LinkRpt!L$2+1),"")</f>
        <v/>
      </c>
      <c r="BI288" s="182" t="str">
        <f>IF(LinkRpt!M$4=LinkRpt!M$2,VLOOKUP(LinkRpt!$A284,Rpt,LinkRpt!M$2+1),"")</f>
        <v/>
      </c>
      <c r="BJ288" s="182" t="str">
        <f>IF(LinkRpt!N$4=LinkRpt!N$2,VLOOKUP(LinkRpt!$A284,Rpt,LinkRpt!N$2+1),"")</f>
        <v/>
      </c>
      <c r="BK288" s="182" t="str">
        <f>IF(LinkRpt!O$4=LinkRpt!O$2,VLOOKUP(LinkRpt!$A284,Rpt,LinkRpt!O$2+1),"")</f>
        <v/>
      </c>
      <c r="BL288" s="182" t="str">
        <f>IF(LinkRpt!P$4=LinkRpt!P$2,VLOOKUP(LinkRpt!$A284,Rpt,LinkRpt!P$2+1),"")</f>
        <v/>
      </c>
      <c r="BM288" s="182" t="str">
        <f>IF(LinkRpt!Q$4=LinkRpt!Q$2,VLOOKUP(LinkRpt!$A284,Rpt,LinkRpt!Q$2+1),"")</f>
        <v/>
      </c>
      <c r="BN288" s="182" t="str">
        <f>IF(LinkRpt!R$4=LinkRpt!R$2,VLOOKUP(LinkRpt!$A284,Rpt,LinkRpt!R$2+1),"")</f>
        <v/>
      </c>
      <c r="BO288" s="182" t="str">
        <f>IF(LinkRpt!S$4=LinkRpt!S$2,VLOOKUP(LinkRpt!$A284,Rpt,LinkRpt!S$2+1),"")</f>
        <v/>
      </c>
      <c r="BP288" s="182" t="str">
        <f>IF(LinkRpt!T$4=LinkRpt!T$2,VLOOKUP(LinkRpt!$A284,Rpt,LinkRpt!T$2+1),"")</f>
        <v/>
      </c>
      <c r="BQ288" s="182" t="str">
        <f>IF(LinkRpt!U$4=LinkRpt!U$2,VLOOKUP(LinkRpt!$A284,Rpt,LinkRpt!U$2+1),"")</f>
        <v/>
      </c>
      <c r="BR288" s="182" t="str">
        <f>IF(LinkRpt!V$4=LinkRpt!V$2,VLOOKUP(LinkRpt!$A284,Rpt,LinkRpt!V$2+1),"")</f>
        <v/>
      </c>
      <c r="BS288" s="182" t="str">
        <f>IF(LinkRpt!W$4=LinkRpt!W$2,VLOOKUP(LinkRpt!$A284,Rpt,LinkRpt!W$2+1),"")</f>
        <v/>
      </c>
      <c r="BT288" s="182" t="str">
        <f>IF(LinkRpt!X$4=LinkRpt!X$2,VLOOKUP(LinkRpt!$A284,Rpt,LinkRpt!X$2+1),"")</f>
        <v/>
      </c>
      <c r="BU288" s="182" t="str">
        <f>IF(LinkRpt!Y$4=LinkRpt!Y$2,VLOOKUP(LinkRpt!$A284,Rpt,LinkRpt!Y$2+1),"")</f>
        <v/>
      </c>
      <c r="BV288" s="182" t="str">
        <f>IF(LinkRpt!Z$4=LinkRpt!Z$2,VLOOKUP(LinkRpt!$A284,Rpt,LinkRpt!Z$2+1),"")</f>
        <v/>
      </c>
      <c r="BW288" s="182" t="str">
        <f>IF(LinkRpt!AA$4=LinkRpt!AA$2,VLOOKUP(LinkRpt!$A284,Rpt,LinkRpt!AA$2+1),"")</f>
        <v/>
      </c>
      <c r="BX288" s="182" t="str">
        <f>IF(LinkRpt!AB$4=LinkRpt!AB$2,VLOOKUP(LinkRpt!$A284,Rpt,LinkRpt!AB$2+1),"")</f>
        <v/>
      </c>
      <c r="BY288" s="182" t="str">
        <f>IF(LinkRpt!AC$4=LinkRpt!AC$2,VLOOKUP(LinkRpt!$A284,Rpt,LinkRpt!AC$2+1),"")</f>
        <v/>
      </c>
      <c r="BZ288" s="182" t="str">
        <f>IF(LinkRpt!AD$4=LinkRpt!AD$2,VLOOKUP(LinkRpt!$A284,Rpt,LinkRpt!AD$2+1),"")</f>
        <v/>
      </c>
      <c r="CA288" s="182" t="str">
        <f>IF(LinkRpt!AE$4=LinkRpt!AE$2,VLOOKUP(LinkRpt!$A284,Rpt,LinkRpt!AE$2+1),"")</f>
        <v/>
      </c>
      <c r="CB288" s="182">
        <f t="shared" si="40"/>
        <v>7500</v>
      </c>
      <c r="CC288" s="15">
        <v>1500</v>
      </c>
      <c r="CD288" s="16">
        <v>1500</v>
      </c>
      <c r="CE288" s="15">
        <v>1000</v>
      </c>
      <c r="CF288" s="16">
        <v>1000</v>
      </c>
      <c r="CG288" s="15">
        <v>5000</v>
      </c>
      <c r="CH288" s="16">
        <v>5000</v>
      </c>
      <c r="CI288" s="15"/>
      <c r="CJ288" s="16"/>
      <c r="CK288" s="15"/>
      <c r="CL288" s="16"/>
      <c r="CM288" s="18"/>
      <c r="CN288" s="16"/>
      <c r="CO288" s="18"/>
      <c r="CP288" s="16"/>
      <c r="CQ288" s="18"/>
      <c r="CR288" s="16"/>
      <c r="CS288" s="18"/>
      <c r="CT288" s="16"/>
      <c r="CU288" s="18"/>
      <c r="CV288" s="16"/>
      <c r="CW288" s="18"/>
      <c r="CX288" s="16"/>
      <c r="CY288" s="18"/>
      <c r="CZ288" s="16"/>
      <c r="DA288" s="18"/>
      <c r="DB288" s="16"/>
      <c r="DC288" s="18"/>
      <c r="DD288" s="16"/>
      <c r="DE288" s="85"/>
      <c r="DF288" s="16"/>
      <c r="DG288" s="85"/>
      <c r="DH288" s="16"/>
      <c r="DI288" s="85"/>
      <c r="DJ288" s="16"/>
      <c r="DK288" s="17"/>
      <c r="DL288" s="16"/>
      <c r="DM288" s="17"/>
      <c r="DN288" s="16"/>
      <c r="DO288" s="17"/>
      <c r="DP288" s="16"/>
      <c r="DQ288" s="17"/>
      <c r="DR288" s="16"/>
      <c r="DS288" s="17"/>
      <c r="DT288" s="16"/>
      <c r="DU288" s="17"/>
      <c r="DV288" s="16"/>
      <c r="DW288" s="17"/>
      <c r="DX288" s="16"/>
      <c r="DY288" s="17"/>
      <c r="DZ288" s="16"/>
      <c r="EA288" s="17"/>
      <c r="EB288" s="16"/>
      <c r="EC288" s="17"/>
      <c r="ED288" s="16"/>
      <c r="EE288" s="17"/>
      <c r="EF288" s="16"/>
      <c r="EG288" s="17"/>
      <c r="EH288" s="16"/>
      <c r="EI288" s="17"/>
      <c r="EJ288" s="16"/>
      <c r="EK288" s="17"/>
      <c r="EL288" s="16"/>
      <c r="EM288" s="17"/>
      <c r="EN288" s="16"/>
      <c r="EO288" s="17"/>
      <c r="EP288" s="16"/>
      <c r="EQ288" s="17"/>
      <c r="ER288" s="16"/>
      <c r="ES288" s="17"/>
      <c r="ET288" s="16"/>
      <c r="EU288" s="15"/>
      <c r="EV288" s="16"/>
      <c r="EW288" s="15"/>
      <c r="EX288" s="16"/>
      <c r="EY288" s="15"/>
      <c r="EZ288" s="16"/>
      <c r="FA288" s="15"/>
      <c r="FB288" s="16"/>
      <c r="FC288" s="15"/>
      <c r="FD288" s="16"/>
      <c r="FE288" s="15"/>
      <c r="FF288" s="16"/>
      <c r="FG288" s="19"/>
      <c r="FH288" s="20"/>
      <c r="FI288" s="20">
        <f t="shared" si="36"/>
        <v>7500</v>
      </c>
      <c r="FJ288" s="20">
        <f t="shared" si="37"/>
        <v>7500</v>
      </c>
      <c r="FK288" s="21">
        <f t="shared" si="38"/>
        <v>0</v>
      </c>
      <c r="FL288" s="1" t="str">
        <f t="shared" si="41"/>
        <v/>
      </c>
    </row>
    <row r="289" spans="1:168" ht="20.25" customHeight="1">
      <c r="A289" s="239">
        <v>2200281</v>
      </c>
      <c r="B289" s="35" t="s">
        <v>1062</v>
      </c>
      <c r="C289" s="239" t="s">
        <v>1063</v>
      </c>
      <c r="D289" s="9" t="s">
        <v>1414</v>
      </c>
      <c r="E289" s="9" t="s">
        <v>1411</v>
      </c>
      <c r="F289" s="83" t="s">
        <v>1064</v>
      </c>
      <c r="G289" s="143"/>
      <c r="H289" s="84"/>
      <c r="I289" s="318"/>
      <c r="J289" s="84"/>
      <c r="K289" s="62">
        <v>6600</v>
      </c>
      <c r="L289" s="84" t="s">
        <v>1564</v>
      </c>
      <c r="M289" s="246">
        <f t="shared" si="34"/>
        <v>57080</v>
      </c>
      <c r="N289" s="14">
        <f t="shared" si="39"/>
        <v>23100</v>
      </c>
      <c r="O289" s="15">
        <v>1500</v>
      </c>
      <c r="P289" s="15">
        <v>1000</v>
      </c>
      <c r="Q289" s="15">
        <v>5000</v>
      </c>
      <c r="R289" s="15">
        <v>8000</v>
      </c>
      <c r="S289" s="182"/>
      <c r="T289" s="16">
        <v>1500</v>
      </c>
      <c r="U289" s="16">
        <v>1000</v>
      </c>
      <c r="V289" s="16">
        <v>5000</v>
      </c>
      <c r="W289" s="16">
        <v>0</v>
      </c>
      <c r="X289" s="182"/>
      <c r="Y289" s="16">
        <f>IF(($CB289-SUM($T289:X289))&gt;=$K289*0.7,$K289*0.7,($CB289-SUM($T289:X289)))</f>
        <v>4620</v>
      </c>
      <c r="Z289" s="16">
        <f>IF(($CB289-SUM($T289:Y289))&gt;=$K289*0.7,$K289*0.7,($CB289-SUM($T289:Y289)))</f>
        <v>4620</v>
      </c>
      <c r="AA289" s="16">
        <f>IF(($CB289-SUM($T289:Z289))&gt;=$K289*0.7,$K289*0.7,($CB289-SUM($T289:Z289)))</f>
        <v>4620</v>
      </c>
      <c r="AB289" s="16">
        <f>IF(($CB289-SUM($T289:AA289))&gt;=$K289*0.7,$K289*0.7,($CB289-SUM($T289:AA289)))</f>
        <v>4620</v>
      </c>
      <c r="AC289" s="16">
        <f>IF(($CB289-SUM($T289:AB289))&gt;=$K289*0.7,$K289*0.7,($CB289-SUM($T289:AB289)))</f>
        <v>4620</v>
      </c>
      <c r="AD289" s="16">
        <f>IF(($CB289-SUM($T289:AC289))&gt;=$K289*0.7,$K289*0.7,($CB289-SUM($T289:AC289)))</f>
        <v>3380</v>
      </c>
      <c r="AE289" s="16">
        <f>IF(($CB289-SUM($T289:AD289))&gt;=$K289*0.7,$K289*0.7,($CB289-SUM($T289:AD289)))</f>
        <v>0</v>
      </c>
      <c r="AF289" s="16">
        <f>IF(($CB289-SUM($T289:AE289))&gt;=$K289*0.7,$K289*0.7,($CB289-SUM($T289:AE289)))</f>
        <v>0</v>
      </c>
      <c r="AG289" s="16">
        <f>IF(($CB289-SUM($T289:AF289))&gt;=$K289*0.7,$K289*0.7,($CB289-SUM($T289:AF289)))</f>
        <v>0</v>
      </c>
      <c r="AH289" s="16">
        <f>IF(($CB289-SUM($T289:AG289))&gt;=$K289*0.7,$K289*0.7,($CB289-SUM($T289:AG289)))</f>
        <v>0</v>
      </c>
      <c r="AI289" s="16">
        <f>IF(($CB289-SUM($T289:AH289))&gt;=$K289*0.7,$K289*0.7,($CB289-SUM($T289:AH289)))</f>
        <v>0</v>
      </c>
      <c r="AJ289" s="16">
        <f>IF(($CB289-SUM($T289:AI289))&gt;=$K289*0.7,$K289*0.7,($CB289-SUM($T289:AI289)))</f>
        <v>0</v>
      </c>
      <c r="AK289" s="16">
        <f>IF(($CB289-SUM($T289:AJ289))&gt;=$K289*0.7,$K289*0.7,($CB289-SUM($T289:AJ289)))</f>
        <v>0</v>
      </c>
      <c r="AL289" s="16">
        <f>IF(($CB289-SUM($T289:AK289))&gt;=$K289*0.7,$K289*0.7,($CB289-SUM($T289:AK289)))</f>
        <v>0</v>
      </c>
      <c r="AM289" s="16">
        <f>IF(($CB289-SUM($T289:AL289))&gt;=$K289*0.7,$K289*0.7,($CB289-SUM($T289:AL289)))</f>
        <v>0</v>
      </c>
      <c r="AN289" s="16">
        <f>IF(($CB289-SUM($T289:AM289))&gt;=$K289*0.7,$K289*0.7,($CB289-SUM($T289:AM289)))</f>
        <v>0</v>
      </c>
      <c r="AO289" s="16">
        <f>IF(($CB289-SUM($T289:AN289))&gt;=$K289*0.7,$K289*0.7,($CB289-SUM($T289:AN289)))</f>
        <v>0</v>
      </c>
      <c r="AP289" s="16">
        <f>IF(($CB289-SUM($T289:AO289))&gt;=$K289*0.7,$K289*0.7,($CB289-SUM($T289:AO289)))</f>
        <v>0</v>
      </c>
      <c r="AQ289" s="16">
        <f>IF(($CB289-SUM($T289:AP289))&gt;=$K289*0.7,$K289*0.7,($CB289-SUM($T289:AP289)))</f>
        <v>0</v>
      </c>
      <c r="AR289" s="16">
        <f>IF(($CB289-SUM($T289:AQ289))&gt;=$K289*0.7,$K289*0.7,($CB289-SUM($T289:AQ289)))</f>
        <v>0</v>
      </c>
      <c r="AS289" s="16">
        <f>IF(($CB289-SUM($T289:AR289))&gt;=$K289*0.7,$K289*0.7,($CB289-SUM($T289:AR289)))</f>
        <v>0</v>
      </c>
      <c r="AT289" s="16">
        <f>IF(($CB289-SUM($T289:AS289))&gt;=$K289*0.7,$K289*0.7,($CB289-SUM($T289:AS289)))</f>
        <v>0</v>
      </c>
      <c r="AU289" s="16">
        <f>IF(($CB289-SUM($T289:AT289))&gt;=$K289*0.7,$K289*0.7,($CB289-SUM($T289:AT289)))</f>
        <v>0</v>
      </c>
      <c r="AV289" s="16">
        <f>IF(($CB289-SUM($T289:AU289))&gt;=$K289*0.7,$K289*0.7,($CB289-SUM($T289:AU289)))</f>
        <v>0</v>
      </c>
      <c r="AW289" s="182">
        <f t="shared" si="35"/>
        <v>33980</v>
      </c>
      <c r="AX289" s="182">
        <f>IF(LinkRpt!B$4=LinkRpt!B$2,VLOOKUP(LinkRpt!$A285,Rpt,LinkRpt!B$2+1),"")</f>
        <v>33980</v>
      </c>
      <c r="AY289" s="182">
        <f>IF(LinkRpt!C$4=LinkRpt!C$2,VLOOKUP(LinkRpt!$A285,Rpt,LinkRpt!C$2+1),"")</f>
        <v>0</v>
      </c>
      <c r="AZ289" s="182">
        <f>IF(LinkRpt!D$4=LinkRpt!D$2,VLOOKUP(LinkRpt!$A285,Rpt,LinkRpt!D$2+1),"")</f>
        <v>0</v>
      </c>
      <c r="BA289" s="182" t="str">
        <f>IF(LinkRpt!E$4=LinkRpt!E$2,VLOOKUP(LinkRpt!$A285,Rpt,LinkRpt!E$2+1),"")</f>
        <v/>
      </c>
      <c r="BB289" s="182">
        <f>IF(LinkRpt!F$4=LinkRpt!F$2,VLOOKUP(LinkRpt!$A285,Rpt,LinkRpt!F$2+1),"")</f>
        <v>0</v>
      </c>
      <c r="BC289" s="182">
        <f>IF(LinkRpt!G$4=LinkRpt!G$2,VLOOKUP(LinkRpt!$A285,Rpt,LinkRpt!G$2+1),"")</f>
        <v>0</v>
      </c>
      <c r="BD289" s="182">
        <f>IF(LinkRpt!H$4=LinkRpt!H$2,VLOOKUP(LinkRpt!$A285,Rpt,LinkRpt!H$2+1),"")</f>
        <v>0</v>
      </c>
      <c r="BE289" s="182" t="str">
        <f>IF(LinkRpt!I$4=LinkRpt!I$2,VLOOKUP(LinkRpt!$A285,Rpt,LinkRpt!I$2+1),"")</f>
        <v/>
      </c>
      <c r="BF289" s="182" t="str">
        <f>IF(LinkRpt!J$4=LinkRpt!J$2,VLOOKUP(LinkRpt!$A285,Rpt,LinkRpt!J$2+1),"")</f>
        <v/>
      </c>
      <c r="BG289" s="182" t="str">
        <f>IF(LinkRpt!K$4=LinkRpt!K$2,VLOOKUP(LinkRpt!$A285,Rpt,LinkRpt!K$2+1),"")</f>
        <v/>
      </c>
      <c r="BH289" s="182" t="str">
        <f>IF(LinkRpt!L$4=LinkRpt!L$2,VLOOKUP(LinkRpt!$A285,Rpt,LinkRpt!L$2+1),"")</f>
        <v/>
      </c>
      <c r="BI289" s="182" t="str">
        <f>IF(LinkRpt!M$4=LinkRpt!M$2,VLOOKUP(LinkRpt!$A285,Rpt,LinkRpt!M$2+1),"")</f>
        <v/>
      </c>
      <c r="BJ289" s="182" t="str">
        <f>IF(LinkRpt!N$4=LinkRpt!N$2,VLOOKUP(LinkRpt!$A285,Rpt,LinkRpt!N$2+1),"")</f>
        <v/>
      </c>
      <c r="BK289" s="182" t="str">
        <f>IF(LinkRpt!O$4=LinkRpt!O$2,VLOOKUP(LinkRpt!$A285,Rpt,LinkRpt!O$2+1),"")</f>
        <v/>
      </c>
      <c r="BL289" s="182" t="str">
        <f>IF(LinkRpt!P$4=LinkRpt!P$2,VLOOKUP(LinkRpt!$A285,Rpt,LinkRpt!P$2+1),"")</f>
        <v/>
      </c>
      <c r="BM289" s="182" t="str">
        <f>IF(LinkRpt!Q$4=LinkRpt!Q$2,VLOOKUP(LinkRpt!$A285,Rpt,LinkRpt!Q$2+1),"")</f>
        <v/>
      </c>
      <c r="BN289" s="182" t="str">
        <f>IF(LinkRpt!R$4=LinkRpt!R$2,VLOOKUP(LinkRpt!$A285,Rpt,LinkRpt!R$2+1),"")</f>
        <v/>
      </c>
      <c r="BO289" s="182" t="str">
        <f>IF(LinkRpt!S$4=LinkRpt!S$2,VLOOKUP(LinkRpt!$A285,Rpt,LinkRpt!S$2+1),"")</f>
        <v/>
      </c>
      <c r="BP289" s="182" t="str">
        <f>IF(LinkRpt!T$4=LinkRpt!T$2,VLOOKUP(LinkRpt!$A285,Rpt,LinkRpt!T$2+1),"")</f>
        <v/>
      </c>
      <c r="BQ289" s="182" t="str">
        <f>IF(LinkRpt!U$4=LinkRpt!U$2,VLOOKUP(LinkRpt!$A285,Rpt,LinkRpt!U$2+1),"")</f>
        <v/>
      </c>
      <c r="BR289" s="182" t="str">
        <f>IF(LinkRpt!V$4=LinkRpt!V$2,VLOOKUP(LinkRpt!$A285,Rpt,LinkRpt!V$2+1),"")</f>
        <v/>
      </c>
      <c r="BS289" s="182" t="str">
        <f>IF(LinkRpt!W$4=LinkRpt!W$2,VLOOKUP(LinkRpt!$A285,Rpt,LinkRpt!W$2+1),"")</f>
        <v/>
      </c>
      <c r="BT289" s="182" t="str">
        <f>IF(LinkRpt!X$4=LinkRpt!X$2,VLOOKUP(LinkRpt!$A285,Rpt,LinkRpt!X$2+1),"")</f>
        <v/>
      </c>
      <c r="BU289" s="182" t="str">
        <f>IF(LinkRpt!Y$4=LinkRpt!Y$2,VLOOKUP(LinkRpt!$A285,Rpt,LinkRpt!Y$2+1),"")</f>
        <v/>
      </c>
      <c r="BV289" s="182" t="str">
        <f>IF(LinkRpt!Z$4=LinkRpt!Z$2,VLOOKUP(LinkRpt!$A285,Rpt,LinkRpt!Z$2+1),"")</f>
        <v/>
      </c>
      <c r="BW289" s="182" t="str">
        <f>IF(LinkRpt!AA$4=LinkRpt!AA$2,VLOOKUP(LinkRpt!$A285,Rpt,LinkRpt!AA$2+1),"")</f>
        <v/>
      </c>
      <c r="BX289" s="182" t="str">
        <f>IF(LinkRpt!AB$4=LinkRpt!AB$2,VLOOKUP(LinkRpt!$A285,Rpt,LinkRpt!AB$2+1),"")</f>
        <v/>
      </c>
      <c r="BY289" s="182" t="str">
        <f>IF(LinkRpt!AC$4=LinkRpt!AC$2,VLOOKUP(LinkRpt!$A285,Rpt,LinkRpt!AC$2+1),"")</f>
        <v/>
      </c>
      <c r="BZ289" s="182" t="str">
        <f>IF(LinkRpt!AD$4=LinkRpt!AD$2,VLOOKUP(LinkRpt!$A285,Rpt,LinkRpt!AD$2+1),"")</f>
        <v/>
      </c>
      <c r="CA289" s="182" t="str">
        <f>IF(LinkRpt!AE$4=LinkRpt!AE$2,VLOOKUP(LinkRpt!$A285,Rpt,LinkRpt!AE$2+1),"")</f>
        <v/>
      </c>
      <c r="CB289" s="182">
        <f t="shared" si="40"/>
        <v>33980</v>
      </c>
      <c r="CC289" s="15">
        <v>1500</v>
      </c>
      <c r="CD289" s="16">
        <v>1500</v>
      </c>
      <c r="CE289" s="15">
        <v>1000</v>
      </c>
      <c r="CF289" s="16">
        <v>1000</v>
      </c>
      <c r="CG289" s="15">
        <v>5000</v>
      </c>
      <c r="CH289" s="16">
        <v>5000</v>
      </c>
      <c r="CI289" s="15">
        <v>8000</v>
      </c>
      <c r="CJ289" s="16">
        <v>0</v>
      </c>
      <c r="CK289" s="15"/>
      <c r="CL289" s="16"/>
      <c r="CM289" s="18">
        <v>4620</v>
      </c>
      <c r="CN289" s="16">
        <v>0</v>
      </c>
      <c r="CO289" s="18">
        <v>4620</v>
      </c>
      <c r="CP289" s="16">
        <v>0</v>
      </c>
      <c r="CQ289" s="18">
        <v>4620</v>
      </c>
      <c r="CR289" s="16">
        <v>0</v>
      </c>
      <c r="CS289" s="18">
        <v>4620</v>
      </c>
      <c r="CT289" s="16">
        <v>26480</v>
      </c>
      <c r="CU289" s="18">
        <v>4620</v>
      </c>
      <c r="CV289" s="16"/>
      <c r="CW289" s="18">
        <v>4620</v>
      </c>
      <c r="CX289" s="16"/>
      <c r="CY289" s="18">
        <v>4620</v>
      </c>
      <c r="CZ289" s="16"/>
      <c r="DA289" s="18">
        <v>4620</v>
      </c>
      <c r="DB289" s="16"/>
      <c r="DC289" s="18">
        <v>4620</v>
      </c>
      <c r="DD289" s="16"/>
      <c r="DE289" s="85"/>
      <c r="DF289" s="16"/>
      <c r="DG289" s="85"/>
      <c r="DH289" s="16"/>
      <c r="DI289" s="85"/>
      <c r="DJ289" s="16"/>
      <c r="DK289" s="17"/>
      <c r="DL289" s="16"/>
      <c r="DM289" s="17"/>
      <c r="DN289" s="16"/>
      <c r="DO289" s="17"/>
      <c r="DP289" s="16"/>
      <c r="DQ289" s="17"/>
      <c r="DR289" s="16"/>
      <c r="DS289" s="17"/>
      <c r="DT289" s="16"/>
      <c r="DU289" s="17"/>
      <c r="DV289" s="16"/>
      <c r="DW289" s="17"/>
      <c r="DX289" s="16"/>
      <c r="DY289" s="17"/>
      <c r="DZ289" s="16"/>
      <c r="EA289" s="17"/>
      <c r="EB289" s="16"/>
      <c r="EC289" s="17"/>
      <c r="ED289" s="16"/>
      <c r="EE289" s="17"/>
      <c r="EF289" s="16"/>
      <c r="EG289" s="17"/>
      <c r="EH289" s="16"/>
      <c r="EI289" s="17"/>
      <c r="EJ289" s="16"/>
      <c r="EK289" s="17"/>
      <c r="EL289" s="16"/>
      <c r="EM289" s="17"/>
      <c r="EN289" s="16"/>
      <c r="EO289" s="17"/>
      <c r="EP289" s="16"/>
      <c r="EQ289" s="17"/>
      <c r="ER289" s="16"/>
      <c r="ES289" s="17"/>
      <c r="ET289" s="16"/>
      <c r="EU289" s="15"/>
      <c r="EV289" s="16"/>
      <c r="EW289" s="15"/>
      <c r="EX289" s="16"/>
      <c r="EY289" s="15"/>
      <c r="EZ289" s="16"/>
      <c r="FA289" s="15"/>
      <c r="FB289" s="16"/>
      <c r="FC289" s="15"/>
      <c r="FD289" s="16"/>
      <c r="FE289" s="15"/>
      <c r="FF289" s="16"/>
      <c r="FG289" s="19"/>
      <c r="FH289" s="20"/>
      <c r="FI289" s="20">
        <f t="shared" si="36"/>
        <v>57080</v>
      </c>
      <c r="FJ289" s="20">
        <f t="shared" si="37"/>
        <v>33980</v>
      </c>
      <c r="FK289" s="21">
        <f t="shared" si="38"/>
        <v>23100</v>
      </c>
      <c r="FL289" s="1" t="str">
        <f t="shared" si="41"/>
        <v/>
      </c>
    </row>
    <row r="290" spans="1:168" ht="20.25" customHeight="1">
      <c r="A290" s="239">
        <v>2200282</v>
      </c>
      <c r="B290" s="35" t="s">
        <v>380</v>
      </c>
      <c r="C290" s="239" t="s">
        <v>381</v>
      </c>
      <c r="D290" s="9" t="s">
        <v>1414</v>
      </c>
      <c r="E290" s="9" t="s">
        <v>1412</v>
      </c>
      <c r="F290" s="10" t="s">
        <v>382</v>
      </c>
      <c r="G290" s="141" t="s">
        <v>383</v>
      </c>
      <c r="H290" s="24" t="s">
        <v>1417</v>
      </c>
      <c r="I290" s="318"/>
      <c r="J290" s="24"/>
      <c r="K290" s="12">
        <v>6200</v>
      </c>
      <c r="L290" s="24" t="s">
        <v>1564</v>
      </c>
      <c r="M290" s="246">
        <f t="shared" si="34"/>
        <v>54560</v>
      </c>
      <c r="N290" s="14">
        <f t="shared" si="39"/>
        <v>-2520</v>
      </c>
      <c r="O290" s="15">
        <v>1500</v>
      </c>
      <c r="P290" s="15">
        <v>1000</v>
      </c>
      <c r="Q290" s="15">
        <v>5000</v>
      </c>
      <c r="R290" s="15">
        <v>8000</v>
      </c>
      <c r="S290" s="182"/>
      <c r="T290" s="16">
        <v>1500</v>
      </c>
      <c r="U290" s="16">
        <v>1000</v>
      </c>
      <c r="V290" s="16">
        <v>5000</v>
      </c>
      <c r="W290" s="16">
        <v>0</v>
      </c>
      <c r="X290" s="182"/>
      <c r="Y290" s="16">
        <f>IF(($CB290-SUM($T290:X290))&gt;=$K290*0.7,$K290*0.7,($CB290-SUM($T290:X290)))</f>
        <v>4340</v>
      </c>
      <c r="Z290" s="16">
        <f>IF(($CB290-SUM($T290:Y290))&gt;=$K290*0.7,$K290*0.7,($CB290-SUM($T290:Y290)))</f>
        <v>4340</v>
      </c>
      <c r="AA290" s="16">
        <f>IF(($CB290-SUM($T290:Z290))&gt;=$K290*0.7,$K290*0.7,($CB290-SUM($T290:Z290)))</f>
        <v>4340</v>
      </c>
      <c r="AB290" s="16">
        <f>IF(($CB290-SUM($T290:AA290))&gt;=$K290*0.7,$K290*0.7,($CB290-SUM($T290:AA290)))</f>
        <v>4340</v>
      </c>
      <c r="AC290" s="16">
        <f>IF(($CB290-SUM($T290:AB290))&gt;=$K290*0.7,$K290*0.7,($CB290-SUM($T290:AB290)))</f>
        <v>4340</v>
      </c>
      <c r="AD290" s="16">
        <f>IF(($CB290-SUM($T290:AC290))&gt;=$K290*0.7,$K290*0.7,($CB290-SUM($T290:AC290)))</f>
        <v>4340</v>
      </c>
      <c r="AE290" s="16">
        <f>IF(($CB290-SUM($T290:AD290))&gt;=$K290*0.7,$K290*0.7,($CB290-SUM($T290:AD290)))</f>
        <v>4340</v>
      </c>
      <c r="AF290" s="16">
        <f>IF(($CB290-SUM($T290:AE290))&gt;=$K290*0.7,$K290*0.7,($CB290-SUM($T290:AE290)))</f>
        <v>4340</v>
      </c>
      <c r="AG290" s="16">
        <f>IF(($CB290-SUM($T290:AF290))&gt;=$K290*0.7,$K290*0.7,($CB290-SUM($T290:AF290)))</f>
        <v>4340</v>
      </c>
      <c r="AH290" s="16">
        <f>IF(($CB290-SUM($T290:AG290))&gt;=$K290*0.7,$K290*0.7,($CB290-SUM($T290:AG290)))</f>
        <v>4340</v>
      </c>
      <c r="AI290" s="16">
        <f>IF(($CB290-SUM($T290:AH290))&gt;=$K290*0.7,$K290*0.7,($CB290-SUM($T290:AH290)))</f>
        <v>4340</v>
      </c>
      <c r="AJ290" s="16">
        <f>IF(($CB290-SUM($T290:AI290))&gt;=$K290*0.7,$K290*0.7,($CB290-SUM($T290:AI290)))</f>
        <v>1840</v>
      </c>
      <c r="AK290" s="16">
        <f>IF(($CB290-SUM($T290:AJ290))&gt;=$K290*0.7,$K290*0.7,($CB290-SUM($T290:AJ290)))</f>
        <v>0</v>
      </c>
      <c r="AL290" s="16">
        <f>IF(($CB290-SUM($T290:AK290))&gt;=$K290*0.7,$K290*0.7,($CB290-SUM($T290:AK290)))</f>
        <v>0</v>
      </c>
      <c r="AM290" s="16">
        <f>IF(($CB290-SUM($T290:AL290))&gt;=$K290*0.7,$K290*0.7,($CB290-SUM($T290:AL290)))</f>
        <v>0</v>
      </c>
      <c r="AN290" s="16">
        <f>IF(($CB290-SUM($T290:AM290))&gt;=$K290*0.7,$K290*0.7,($CB290-SUM($T290:AM290)))</f>
        <v>0</v>
      </c>
      <c r="AO290" s="16">
        <f>IF(($CB290-SUM($T290:AN290))&gt;=$K290*0.7,$K290*0.7,($CB290-SUM($T290:AN290)))</f>
        <v>0</v>
      </c>
      <c r="AP290" s="16">
        <f>IF(($CB290-SUM($T290:AO290))&gt;=$K290*0.7,$K290*0.7,($CB290-SUM($T290:AO290)))</f>
        <v>0</v>
      </c>
      <c r="AQ290" s="16">
        <f>IF(($CB290-SUM($T290:AP290))&gt;=$K290*0.7,$K290*0.7,($CB290-SUM($T290:AP290)))</f>
        <v>0</v>
      </c>
      <c r="AR290" s="16">
        <f>IF(($CB290-SUM($T290:AQ290))&gt;=$K290*0.7,$K290*0.7,($CB290-SUM($T290:AQ290)))</f>
        <v>0</v>
      </c>
      <c r="AS290" s="16">
        <f>IF(($CB290-SUM($T290:AR290))&gt;=$K290*0.7,$K290*0.7,($CB290-SUM($T290:AR290)))</f>
        <v>0</v>
      </c>
      <c r="AT290" s="16">
        <f>IF(($CB290-SUM($T290:AS290))&gt;=$K290*0.7,$K290*0.7,($CB290-SUM($T290:AS290)))</f>
        <v>0</v>
      </c>
      <c r="AU290" s="16">
        <f>IF(($CB290-SUM($T290:AT290))&gt;=$K290*0.7,$K290*0.7,($CB290-SUM($T290:AT290)))</f>
        <v>0</v>
      </c>
      <c r="AV290" s="16">
        <f>IF(($CB290-SUM($T290:AU290))&gt;=$K290*0.7,$K290*0.7,($CB290-SUM($T290:AU290)))</f>
        <v>0</v>
      </c>
      <c r="AW290" s="182">
        <f t="shared" si="35"/>
        <v>57080</v>
      </c>
      <c r="AX290" s="182">
        <f>IF(LinkRpt!B$4=LinkRpt!B$2,VLOOKUP(LinkRpt!$A286,Rpt,LinkRpt!B$2+1),"")</f>
        <v>57080</v>
      </c>
      <c r="AY290" s="182">
        <f>IF(LinkRpt!C$4=LinkRpt!C$2,VLOOKUP(LinkRpt!$A286,Rpt,LinkRpt!C$2+1),"")</f>
        <v>0</v>
      </c>
      <c r="AZ290" s="182">
        <f>IF(LinkRpt!D$4=LinkRpt!D$2,VLOOKUP(LinkRpt!$A286,Rpt,LinkRpt!D$2+1),"")</f>
        <v>0</v>
      </c>
      <c r="BA290" s="182" t="str">
        <f>IF(LinkRpt!E$4=LinkRpt!E$2,VLOOKUP(LinkRpt!$A286,Rpt,LinkRpt!E$2+1),"")</f>
        <v/>
      </c>
      <c r="BB290" s="182">
        <f>IF(LinkRpt!F$4=LinkRpt!F$2,VLOOKUP(LinkRpt!$A286,Rpt,LinkRpt!F$2+1),"")</f>
        <v>0</v>
      </c>
      <c r="BC290" s="182">
        <f>IF(LinkRpt!G$4=LinkRpt!G$2,VLOOKUP(LinkRpt!$A286,Rpt,LinkRpt!G$2+1),"")</f>
        <v>0</v>
      </c>
      <c r="BD290" s="182">
        <f>IF(LinkRpt!H$4=LinkRpt!H$2,VLOOKUP(LinkRpt!$A286,Rpt,LinkRpt!H$2+1),"")</f>
        <v>0</v>
      </c>
      <c r="BE290" s="182" t="str">
        <f>IF(LinkRpt!I$4=LinkRpt!I$2,VLOOKUP(LinkRpt!$A286,Rpt,LinkRpt!I$2+1),"")</f>
        <v/>
      </c>
      <c r="BF290" s="182" t="str">
        <f>IF(LinkRpt!J$4=LinkRpt!J$2,VLOOKUP(LinkRpt!$A286,Rpt,LinkRpt!J$2+1),"")</f>
        <v/>
      </c>
      <c r="BG290" s="182" t="str">
        <f>IF(LinkRpt!K$4=LinkRpt!K$2,VLOOKUP(LinkRpt!$A286,Rpt,LinkRpt!K$2+1),"")</f>
        <v/>
      </c>
      <c r="BH290" s="182" t="str">
        <f>IF(LinkRpt!L$4=LinkRpt!L$2,VLOOKUP(LinkRpt!$A286,Rpt,LinkRpt!L$2+1),"")</f>
        <v/>
      </c>
      <c r="BI290" s="182" t="str">
        <f>IF(LinkRpt!M$4=LinkRpt!M$2,VLOOKUP(LinkRpt!$A286,Rpt,LinkRpt!M$2+1),"")</f>
        <v/>
      </c>
      <c r="BJ290" s="182" t="str">
        <f>IF(LinkRpt!N$4=LinkRpt!N$2,VLOOKUP(LinkRpt!$A286,Rpt,LinkRpt!N$2+1),"")</f>
        <v/>
      </c>
      <c r="BK290" s="182" t="str">
        <f>IF(LinkRpt!O$4=LinkRpt!O$2,VLOOKUP(LinkRpt!$A286,Rpt,LinkRpt!O$2+1),"")</f>
        <v/>
      </c>
      <c r="BL290" s="182" t="str">
        <f>IF(LinkRpt!P$4=LinkRpt!P$2,VLOOKUP(LinkRpt!$A286,Rpt,LinkRpt!P$2+1),"")</f>
        <v/>
      </c>
      <c r="BM290" s="182" t="str">
        <f>IF(LinkRpt!Q$4=LinkRpt!Q$2,VLOOKUP(LinkRpt!$A286,Rpt,LinkRpt!Q$2+1),"")</f>
        <v/>
      </c>
      <c r="BN290" s="182" t="str">
        <f>IF(LinkRpt!R$4=LinkRpt!R$2,VLOOKUP(LinkRpt!$A286,Rpt,LinkRpt!R$2+1),"")</f>
        <v/>
      </c>
      <c r="BO290" s="182" t="str">
        <f>IF(LinkRpt!S$4=LinkRpt!S$2,VLOOKUP(LinkRpt!$A286,Rpt,LinkRpt!S$2+1),"")</f>
        <v/>
      </c>
      <c r="BP290" s="182" t="str">
        <f>IF(LinkRpt!T$4=LinkRpt!T$2,VLOOKUP(LinkRpt!$A286,Rpt,LinkRpt!T$2+1),"")</f>
        <v/>
      </c>
      <c r="BQ290" s="182" t="str">
        <f>IF(LinkRpt!U$4=LinkRpt!U$2,VLOOKUP(LinkRpt!$A286,Rpt,LinkRpt!U$2+1),"")</f>
        <v/>
      </c>
      <c r="BR290" s="182" t="str">
        <f>IF(LinkRpt!V$4=LinkRpt!V$2,VLOOKUP(LinkRpt!$A286,Rpt,LinkRpt!V$2+1),"")</f>
        <v/>
      </c>
      <c r="BS290" s="182" t="str">
        <f>IF(LinkRpt!W$4=LinkRpt!W$2,VLOOKUP(LinkRpt!$A286,Rpt,LinkRpt!W$2+1),"")</f>
        <v/>
      </c>
      <c r="BT290" s="182" t="str">
        <f>IF(LinkRpt!X$4=LinkRpt!X$2,VLOOKUP(LinkRpt!$A286,Rpt,LinkRpt!X$2+1),"")</f>
        <v/>
      </c>
      <c r="BU290" s="182" t="str">
        <f>IF(LinkRpt!Y$4=LinkRpt!Y$2,VLOOKUP(LinkRpt!$A286,Rpt,LinkRpt!Y$2+1),"")</f>
        <v/>
      </c>
      <c r="BV290" s="182" t="str">
        <f>IF(LinkRpt!Z$4=LinkRpt!Z$2,VLOOKUP(LinkRpt!$A286,Rpt,LinkRpt!Z$2+1),"")</f>
        <v/>
      </c>
      <c r="BW290" s="182" t="str">
        <f>IF(LinkRpt!AA$4=LinkRpt!AA$2,VLOOKUP(LinkRpt!$A286,Rpt,LinkRpt!AA$2+1),"")</f>
        <v/>
      </c>
      <c r="BX290" s="182" t="str">
        <f>IF(LinkRpt!AB$4=LinkRpt!AB$2,VLOOKUP(LinkRpt!$A286,Rpt,LinkRpt!AB$2+1),"")</f>
        <v/>
      </c>
      <c r="BY290" s="182" t="str">
        <f>IF(LinkRpt!AC$4=LinkRpt!AC$2,VLOOKUP(LinkRpt!$A286,Rpt,LinkRpt!AC$2+1),"")</f>
        <v/>
      </c>
      <c r="BZ290" s="182" t="str">
        <f>IF(LinkRpt!AD$4=LinkRpt!AD$2,VLOOKUP(LinkRpt!$A286,Rpt,LinkRpt!AD$2+1),"")</f>
        <v/>
      </c>
      <c r="CA290" s="182" t="str">
        <f>IF(LinkRpt!AE$4=LinkRpt!AE$2,VLOOKUP(LinkRpt!$A286,Rpt,LinkRpt!AE$2+1),"")</f>
        <v/>
      </c>
      <c r="CB290" s="182">
        <f t="shared" si="40"/>
        <v>57080</v>
      </c>
      <c r="CC290" s="15">
        <v>1500</v>
      </c>
      <c r="CD290" s="16">
        <v>1500</v>
      </c>
      <c r="CE290" s="15">
        <v>1000</v>
      </c>
      <c r="CF290" s="16">
        <v>1000</v>
      </c>
      <c r="CG290" s="15">
        <v>5000</v>
      </c>
      <c r="CH290" s="16">
        <v>5000</v>
      </c>
      <c r="CI290" s="15">
        <v>8000</v>
      </c>
      <c r="CJ290" s="16">
        <v>0</v>
      </c>
      <c r="CK290" s="17"/>
      <c r="CL290" s="16"/>
      <c r="CM290" s="15"/>
      <c r="CN290" s="16"/>
      <c r="CO290" s="18">
        <v>4340</v>
      </c>
      <c r="CP290" s="16">
        <v>0</v>
      </c>
      <c r="CQ290" s="18">
        <v>4340</v>
      </c>
      <c r="CR290" s="16">
        <v>0</v>
      </c>
      <c r="CS290" s="18">
        <v>4340</v>
      </c>
      <c r="CT290" s="16">
        <v>0</v>
      </c>
      <c r="CU290" s="18">
        <v>4340</v>
      </c>
      <c r="CV290" s="16">
        <v>22480</v>
      </c>
      <c r="CW290" s="18">
        <v>4340</v>
      </c>
      <c r="CX290" s="16"/>
      <c r="CY290" s="18">
        <v>4340</v>
      </c>
      <c r="CZ290" s="16"/>
      <c r="DA290" s="18">
        <v>4340</v>
      </c>
      <c r="DB290" s="16"/>
      <c r="DC290" s="18">
        <v>4340</v>
      </c>
      <c r="DD290" s="16"/>
      <c r="DE290" s="18">
        <v>4340</v>
      </c>
      <c r="DF290" s="16">
        <v>27100</v>
      </c>
      <c r="DG290" s="17"/>
      <c r="DH290" s="16"/>
      <c r="DI290" s="17"/>
      <c r="DJ290" s="16"/>
      <c r="DK290" s="17"/>
      <c r="DL290" s="16"/>
      <c r="DM290" s="17"/>
      <c r="DN290" s="16"/>
      <c r="DO290" s="17"/>
      <c r="DP290" s="16"/>
      <c r="DQ290" s="17"/>
      <c r="DR290" s="16"/>
      <c r="DS290" s="17"/>
      <c r="DT290" s="16"/>
      <c r="DU290" s="17"/>
      <c r="DV290" s="16"/>
      <c r="DW290" s="17"/>
      <c r="DX290" s="16"/>
      <c r="DY290" s="17"/>
      <c r="DZ290" s="16"/>
      <c r="EA290" s="17"/>
      <c r="EB290" s="16"/>
      <c r="EC290" s="17"/>
      <c r="ED290" s="16"/>
      <c r="EE290" s="17"/>
      <c r="EF290" s="16"/>
      <c r="EG290" s="17"/>
      <c r="EH290" s="16"/>
      <c r="EI290" s="17"/>
      <c r="EJ290" s="16"/>
      <c r="EK290" s="17"/>
      <c r="EL290" s="16"/>
      <c r="EM290" s="17"/>
      <c r="EN290" s="16"/>
      <c r="EO290" s="17"/>
      <c r="EP290" s="16"/>
      <c r="EQ290" s="17"/>
      <c r="ER290" s="16"/>
      <c r="ES290" s="17"/>
      <c r="ET290" s="16"/>
      <c r="EU290" s="15"/>
      <c r="EV290" s="16"/>
      <c r="EW290" s="15"/>
      <c r="EX290" s="16"/>
      <c r="EY290" s="15"/>
      <c r="EZ290" s="16"/>
      <c r="FA290" s="15"/>
      <c r="FB290" s="16"/>
      <c r="FC290" s="15"/>
      <c r="FD290" s="16"/>
      <c r="FE290" s="15"/>
      <c r="FF290" s="16"/>
      <c r="FG290" s="19"/>
      <c r="FH290" s="20"/>
      <c r="FI290" s="20">
        <f t="shared" si="36"/>
        <v>54560</v>
      </c>
      <c r="FJ290" s="20">
        <f t="shared" si="37"/>
        <v>57080</v>
      </c>
      <c r="FK290" s="21">
        <f t="shared" si="38"/>
        <v>-2520</v>
      </c>
      <c r="FL290" s="1" t="str">
        <f t="shared" si="41"/>
        <v/>
      </c>
    </row>
    <row r="291" spans="1:168">
      <c r="A291" s="239">
        <v>2200283</v>
      </c>
      <c r="B291" s="35" t="s">
        <v>1065</v>
      </c>
      <c r="C291" s="239" t="s">
        <v>1066</v>
      </c>
      <c r="D291" s="9" t="s">
        <v>1414</v>
      </c>
      <c r="E291" s="9" t="s">
        <v>1411</v>
      </c>
      <c r="F291" s="83" t="s">
        <v>1067</v>
      </c>
      <c r="G291" s="22"/>
      <c r="H291" s="84"/>
      <c r="I291" s="318"/>
      <c r="J291" s="84"/>
      <c r="K291" s="62">
        <v>6600</v>
      </c>
      <c r="L291" s="84" t="s">
        <v>1564</v>
      </c>
      <c r="M291" s="246">
        <f t="shared" si="34"/>
        <v>57080</v>
      </c>
      <c r="N291" s="14">
        <f t="shared" si="39"/>
        <v>23100</v>
      </c>
      <c r="O291" s="15">
        <v>1500</v>
      </c>
      <c r="P291" s="15">
        <v>1000</v>
      </c>
      <c r="Q291" s="15">
        <v>5000</v>
      </c>
      <c r="R291" s="15">
        <v>8000</v>
      </c>
      <c r="S291" s="182"/>
      <c r="T291" s="16">
        <v>1500</v>
      </c>
      <c r="U291" s="16">
        <v>1000</v>
      </c>
      <c r="V291" s="16">
        <v>5000</v>
      </c>
      <c r="W291" s="16">
        <v>0</v>
      </c>
      <c r="X291" s="182"/>
      <c r="Y291" s="16">
        <f>IF(($CB291-SUM($T291:X291))&gt;=$K291*0.7,$K291*0.7,($CB291-SUM($T291:X291)))</f>
        <v>4620</v>
      </c>
      <c r="Z291" s="16">
        <f>IF(($CB291-SUM($T291:Y291))&gt;=$K291*0.7,$K291*0.7,($CB291-SUM($T291:Y291)))</f>
        <v>4620</v>
      </c>
      <c r="AA291" s="16">
        <f>IF(($CB291-SUM($T291:Z291))&gt;=$K291*0.7,$K291*0.7,($CB291-SUM($T291:Z291)))</f>
        <v>4620</v>
      </c>
      <c r="AB291" s="16">
        <f>IF(($CB291-SUM($T291:AA291))&gt;=$K291*0.7,$K291*0.7,($CB291-SUM($T291:AA291)))</f>
        <v>4620</v>
      </c>
      <c r="AC291" s="16">
        <f>IF(($CB291-SUM($T291:AB291))&gt;=$K291*0.7,$K291*0.7,($CB291-SUM($T291:AB291)))</f>
        <v>4620</v>
      </c>
      <c r="AD291" s="16">
        <f>IF(($CB291-SUM($T291:AC291))&gt;=$K291*0.7,$K291*0.7,($CB291-SUM($T291:AC291)))</f>
        <v>3380</v>
      </c>
      <c r="AE291" s="16">
        <f>IF(($CB291-SUM($T291:AD291))&gt;=$K291*0.7,$K291*0.7,($CB291-SUM($T291:AD291)))</f>
        <v>0</v>
      </c>
      <c r="AF291" s="16">
        <f>IF(($CB291-SUM($T291:AE291))&gt;=$K291*0.7,$K291*0.7,($CB291-SUM($T291:AE291)))</f>
        <v>0</v>
      </c>
      <c r="AG291" s="16">
        <f>IF(($CB291-SUM($T291:AF291))&gt;=$K291*0.7,$K291*0.7,($CB291-SUM($T291:AF291)))</f>
        <v>0</v>
      </c>
      <c r="AH291" s="16">
        <f>IF(($CB291-SUM($T291:AG291))&gt;=$K291*0.7,$K291*0.7,($CB291-SUM($T291:AG291)))</f>
        <v>0</v>
      </c>
      <c r="AI291" s="16">
        <f>IF(($CB291-SUM($T291:AH291))&gt;=$K291*0.7,$K291*0.7,($CB291-SUM($T291:AH291)))</f>
        <v>0</v>
      </c>
      <c r="AJ291" s="16">
        <f>IF(($CB291-SUM($T291:AI291))&gt;=$K291*0.7,$K291*0.7,($CB291-SUM($T291:AI291)))</f>
        <v>0</v>
      </c>
      <c r="AK291" s="16">
        <f>IF(($CB291-SUM($T291:AJ291))&gt;=$K291*0.7,$K291*0.7,($CB291-SUM($T291:AJ291)))</f>
        <v>0</v>
      </c>
      <c r="AL291" s="16">
        <f>IF(($CB291-SUM($T291:AK291))&gt;=$K291*0.7,$K291*0.7,($CB291-SUM($T291:AK291)))</f>
        <v>0</v>
      </c>
      <c r="AM291" s="16">
        <f>IF(($CB291-SUM($T291:AL291))&gt;=$K291*0.7,$K291*0.7,($CB291-SUM($T291:AL291)))</f>
        <v>0</v>
      </c>
      <c r="AN291" s="16">
        <f>IF(($CB291-SUM($T291:AM291))&gt;=$K291*0.7,$K291*0.7,($CB291-SUM($T291:AM291)))</f>
        <v>0</v>
      </c>
      <c r="AO291" s="16">
        <f>IF(($CB291-SUM($T291:AN291))&gt;=$K291*0.7,$K291*0.7,($CB291-SUM($T291:AN291)))</f>
        <v>0</v>
      </c>
      <c r="AP291" s="16">
        <f>IF(($CB291-SUM($T291:AO291))&gt;=$K291*0.7,$K291*0.7,($CB291-SUM($T291:AO291)))</f>
        <v>0</v>
      </c>
      <c r="AQ291" s="16">
        <f>IF(($CB291-SUM($T291:AP291))&gt;=$K291*0.7,$K291*0.7,($CB291-SUM($T291:AP291)))</f>
        <v>0</v>
      </c>
      <c r="AR291" s="16">
        <f>IF(($CB291-SUM($T291:AQ291))&gt;=$K291*0.7,$K291*0.7,($CB291-SUM($T291:AQ291)))</f>
        <v>0</v>
      </c>
      <c r="AS291" s="16">
        <f>IF(($CB291-SUM($T291:AR291))&gt;=$K291*0.7,$K291*0.7,($CB291-SUM($T291:AR291)))</f>
        <v>0</v>
      </c>
      <c r="AT291" s="16">
        <f>IF(($CB291-SUM($T291:AS291))&gt;=$K291*0.7,$K291*0.7,($CB291-SUM($T291:AS291)))</f>
        <v>0</v>
      </c>
      <c r="AU291" s="16">
        <f>IF(($CB291-SUM($T291:AT291))&gt;=$K291*0.7,$K291*0.7,($CB291-SUM($T291:AT291)))</f>
        <v>0</v>
      </c>
      <c r="AV291" s="16">
        <f>IF(($CB291-SUM($T291:AU291))&gt;=$K291*0.7,$K291*0.7,($CB291-SUM($T291:AU291)))</f>
        <v>0</v>
      </c>
      <c r="AW291" s="182">
        <f t="shared" si="35"/>
        <v>33980</v>
      </c>
      <c r="AX291" s="182">
        <f>IF(LinkRpt!B$4=LinkRpt!B$2,VLOOKUP(LinkRpt!$A287,Rpt,LinkRpt!B$2+1),"")</f>
        <v>33980</v>
      </c>
      <c r="AY291" s="182">
        <f>IF(LinkRpt!C$4=LinkRpt!C$2,VLOOKUP(LinkRpt!$A287,Rpt,LinkRpt!C$2+1),"")</f>
        <v>0</v>
      </c>
      <c r="AZ291" s="182">
        <f>IF(LinkRpt!D$4=LinkRpt!D$2,VLOOKUP(LinkRpt!$A287,Rpt,LinkRpt!D$2+1),"")</f>
        <v>0</v>
      </c>
      <c r="BA291" s="182" t="str">
        <f>IF(LinkRpt!E$4=LinkRpt!E$2,VLOOKUP(LinkRpt!$A287,Rpt,LinkRpt!E$2+1),"")</f>
        <v/>
      </c>
      <c r="BB291" s="182">
        <f>IF(LinkRpt!F$4=LinkRpt!F$2,VLOOKUP(LinkRpt!$A287,Rpt,LinkRpt!F$2+1),"")</f>
        <v>0</v>
      </c>
      <c r="BC291" s="182">
        <f>IF(LinkRpt!G$4=LinkRpt!G$2,VLOOKUP(LinkRpt!$A287,Rpt,LinkRpt!G$2+1),"")</f>
        <v>0</v>
      </c>
      <c r="BD291" s="182">
        <f>IF(LinkRpt!H$4=LinkRpt!H$2,VLOOKUP(LinkRpt!$A287,Rpt,LinkRpt!H$2+1),"")</f>
        <v>0</v>
      </c>
      <c r="BE291" s="182" t="str">
        <f>IF(LinkRpt!I$4=LinkRpt!I$2,VLOOKUP(LinkRpt!$A287,Rpt,LinkRpt!I$2+1),"")</f>
        <v/>
      </c>
      <c r="BF291" s="182" t="str">
        <f>IF(LinkRpt!J$4=LinkRpt!J$2,VLOOKUP(LinkRpt!$A287,Rpt,LinkRpt!J$2+1),"")</f>
        <v/>
      </c>
      <c r="BG291" s="182" t="str">
        <f>IF(LinkRpt!K$4=LinkRpt!K$2,VLOOKUP(LinkRpt!$A287,Rpt,LinkRpt!K$2+1),"")</f>
        <v/>
      </c>
      <c r="BH291" s="182" t="str">
        <f>IF(LinkRpt!L$4=LinkRpt!L$2,VLOOKUP(LinkRpt!$A287,Rpt,LinkRpt!L$2+1),"")</f>
        <v/>
      </c>
      <c r="BI291" s="182" t="str">
        <f>IF(LinkRpt!M$4=LinkRpt!M$2,VLOOKUP(LinkRpt!$A287,Rpt,LinkRpt!M$2+1),"")</f>
        <v/>
      </c>
      <c r="BJ291" s="182" t="str">
        <f>IF(LinkRpt!N$4=LinkRpt!N$2,VLOOKUP(LinkRpt!$A287,Rpt,LinkRpt!N$2+1),"")</f>
        <v/>
      </c>
      <c r="BK291" s="182" t="str">
        <f>IF(LinkRpt!O$4=LinkRpt!O$2,VLOOKUP(LinkRpt!$A287,Rpt,LinkRpt!O$2+1),"")</f>
        <v/>
      </c>
      <c r="BL291" s="182" t="str">
        <f>IF(LinkRpt!P$4=LinkRpt!P$2,VLOOKUP(LinkRpt!$A287,Rpt,LinkRpt!P$2+1),"")</f>
        <v/>
      </c>
      <c r="BM291" s="182" t="str">
        <f>IF(LinkRpt!Q$4=LinkRpt!Q$2,VLOOKUP(LinkRpt!$A287,Rpt,LinkRpt!Q$2+1),"")</f>
        <v/>
      </c>
      <c r="BN291" s="182" t="str">
        <f>IF(LinkRpt!R$4=LinkRpt!R$2,VLOOKUP(LinkRpt!$A287,Rpt,LinkRpt!R$2+1),"")</f>
        <v/>
      </c>
      <c r="BO291" s="182" t="str">
        <f>IF(LinkRpt!S$4=LinkRpt!S$2,VLOOKUP(LinkRpt!$A287,Rpt,LinkRpt!S$2+1),"")</f>
        <v/>
      </c>
      <c r="BP291" s="182" t="str">
        <f>IF(LinkRpt!T$4=LinkRpt!T$2,VLOOKUP(LinkRpt!$A287,Rpt,LinkRpt!T$2+1),"")</f>
        <v/>
      </c>
      <c r="BQ291" s="182" t="str">
        <f>IF(LinkRpt!U$4=LinkRpt!U$2,VLOOKUP(LinkRpt!$A287,Rpt,LinkRpt!U$2+1),"")</f>
        <v/>
      </c>
      <c r="BR291" s="182" t="str">
        <f>IF(LinkRpt!V$4=LinkRpt!V$2,VLOOKUP(LinkRpt!$A287,Rpt,LinkRpt!V$2+1),"")</f>
        <v/>
      </c>
      <c r="BS291" s="182" t="str">
        <f>IF(LinkRpt!W$4=LinkRpt!W$2,VLOOKUP(LinkRpt!$A287,Rpt,LinkRpt!W$2+1),"")</f>
        <v/>
      </c>
      <c r="BT291" s="182" t="str">
        <f>IF(LinkRpt!X$4=LinkRpt!X$2,VLOOKUP(LinkRpt!$A287,Rpt,LinkRpt!X$2+1),"")</f>
        <v/>
      </c>
      <c r="BU291" s="182" t="str">
        <f>IF(LinkRpt!Y$4=LinkRpt!Y$2,VLOOKUP(LinkRpt!$A287,Rpt,LinkRpt!Y$2+1),"")</f>
        <v/>
      </c>
      <c r="BV291" s="182" t="str">
        <f>IF(LinkRpt!Z$4=LinkRpt!Z$2,VLOOKUP(LinkRpt!$A287,Rpt,LinkRpt!Z$2+1),"")</f>
        <v/>
      </c>
      <c r="BW291" s="182" t="str">
        <f>IF(LinkRpt!AA$4=LinkRpt!AA$2,VLOOKUP(LinkRpt!$A287,Rpt,LinkRpt!AA$2+1),"")</f>
        <v/>
      </c>
      <c r="BX291" s="182" t="str">
        <f>IF(LinkRpt!AB$4=LinkRpt!AB$2,VLOOKUP(LinkRpt!$A287,Rpt,LinkRpt!AB$2+1),"")</f>
        <v/>
      </c>
      <c r="BY291" s="182" t="str">
        <f>IF(LinkRpt!AC$4=LinkRpt!AC$2,VLOOKUP(LinkRpt!$A287,Rpt,LinkRpt!AC$2+1),"")</f>
        <v/>
      </c>
      <c r="BZ291" s="182" t="str">
        <f>IF(LinkRpt!AD$4=LinkRpt!AD$2,VLOOKUP(LinkRpt!$A287,Rpt,LinkRpt!AD$2+1),"")</f>
        <v/>
      </c>
      <c r="CA291" s="182" t="str">
        <f>IF(LinkRpt!AE$4=LinkRpt!AE$2,VLOOKUP(LinkRpt!$A287,Rpt,LinkRpt!AE$2+1),"")</f>
        <v/>
      </c>
      <c r="CB291" s="182">
        <f t="shared" si="40"/>
        <v>33980</v>
      </c>
      <c r="CC291" s="15">
        <v>1500</v>
      </c>
      <c r="CD291" s="16">
        <v>1500</v>
      </c>
      <c r="CE291" s="15">
        <v>1000</v>
      </c>
      <c r="CF291" s="16">
        <v>1000</v>
      </c>
      <c r="CG291" s="15">
        <v>5000</v>
      </c>
      <c r="CH291" s="16">
        <v>5000</v>
      </c>
      <c r="CI291" s="15">
        <v>8000</v>
      </c>
      <c r="CJ291" s="16">
        <v>0</v>
      </c>
      <c r="CK291" s="15"/>
      <c r="CL291" s="16"/>
      <c r="CM291" s="18">
        <v>4620</v>
      </c>
      <c r="CN291" s="16">
        <v>0</v>
      </c>
      <c r="CO291" s="18">
        <v>4620</v>
      </c>
      <c r="CP291" s="16">
        <v>0</v>
      </c>
      <c r="CQ291" s="18">
        <v>4620</v>
      </c>
      <c r="CR291" s="16">
        <v>0</v>
      </c>
      <c r="CS291" s="18">
        <v>4620</v>
      </c>
      <c r="CT291" s="16">
        <v>26480</v>
      </c>
      <c r="CU291" s="18">
        <v>4620</v>
      </c>
      <c r="CV291" s="16"/>
      <c r="CW291" s="18">
        <v>4620</v>
      </c>
      <c r="CX291" s="16"/>
      <c r="CY291" s="18">
        <v>4620</v>
      </c>
      <c r="CZ291" s="16"/>
      <c r="DA291" s="18">
        <v>4620</v>
      </c>
      <c r="DB291" s="16"/>
      <c r="DC291" s="18">
        <v>4620</v>
      </c>
      <c r="DD291" s="16"/>
      <c r="DE291" s="85"/>
      <c r="DF291" s="16"/>
      <c r="DG291" s="85"/>
      <c r="DH291" s="16"/>
      <c r="DI291" s="85"/>
      <c r="DJ291" s="16"/>
      <c r="DK291" s="17"/>
      <c r="DL291" s="16"/>
      <c r="DM291" s="17"/>
      <c r="DN291" s="16"/>
      <c r="DO291" s="17"/>
      <c r="DP291" s="16"/>
      <c r="DQ291" s="17"/>
      <c r="DR291" s="16"/>
      <c r="DS291" s="17"/>
      <c r="DT291" s="16"/>
      <c r="DU291" s="17"/>
      <c r="DV291" s="16"/>
      <c r="DW291" s="17"/>
      <c r="DX291" s="16"/>
      <c r="DY291" s="17"/>
      <c r="DZ291" s="16"/>
      <c r="EA291" s="17"/>
      <c r="EB291" s="16"/>
      <c r="EC291" s="17"/>
      <c r="ED291" s="16"/>
      <c r="EE291" s="17"/>
      <c r="EF291" s="16"/>
      <c r="EG291" s="17"/>
      <c r="EH291" s="16"/>
      <c r="EI291" s="17"/>
      <c r="EJ291" s="16"/>
      <c r="EK291" s="17"/>
      <c r="EL291" s="16"/>
      <c r="EM291" s="17"/>
      <c r="EN291" s="16"/>
      <c r="EO291" s="17"/>
      <c r="EP291" s="16"/>
      <c r="EQ291" s="17"/>
      <c r="ER291" s="16"/>
      <c r="ES291" s="17"/>
      <c r="ET291" s="16"/>
      <c r="EU291" s="15"/>
      <c r="EV291" s="16"/>
      <c r="EW291" s="15"/>
      <c r="EX291" s="16"/>
      <c r="EY291" s="15"/>
      <c r="EZ291" s="16"/>
      <c r="FA291" s="15"/>
      <c r="FB291" s="16"/>
      <c r="FC291" s="15"/>
      <c r="FD291" s="16"/>
      <c r="FE291" s="15"/>
      <c r="FF291" s="16"/>
      <c r="FG291" s="19"/>
      <c r="FH291" s="20"/>
      <c r="FI291" s="20">
        <f t="shared" si="36"/>
        <v>57080</v>
      </c>
      <c r="FJ291" s="20">
        <f t="shared" si="37"/>
        <v>33980</v>
      </c>
      <c r="FK291" s="21">
        <f t="shared" si="38"/>
        <v>23100</v>
      </c>
      <c r="FL291" s="1" t="str">
        <f t="shared" si="41"/>
        <v/>
      </c>
    </row>
    <row r="292" spans="1:168" ht="20.25" customHeight="1">
      <c r="A292" s="239">
        <v>2200284</v>
      </c>
      <c r="B292" s="44" t="s">
        <v>384</v>
      </c>
      <c r="C292" s="239" t="s">
        <v>385</v>
      </c>
      <c r="D292" s="9" t="s">
        <v>1414</v>
      </c>
      <c r="E292" s="9" t="s">
        <v>1412</v>
      </c>
      <c r="F292" s="32" t="s">
        <v>386</v>
      </c>
      <c r="G292" s="142"/>
      <c r="H292" s="24"/>
      <c r="I292" s="318"/>
      <c r="J292" s="24"/>
      <c r="K292" s="12">
        <v>6600</v>
      </c>
      <c r="L292" s="24" t="s">
        <v>1564</v>
      </c>
      <c r="M292" s="246">
        <f t="shared" si="34"/>
        <v>57080</v>
      </c>
      <c r="N292" s="14">
        <f t="shared" si="39"/>
        <v>0</v>
      </c>
      <c r="O292" s="15">
        <v>1500</v>
      </c>
      <c r="P292" s="15">
        <v>1000</v>
      </c>
      <c r="Q292" s="15">
        <v>5000</v>
      </c>
      <c r="R292" s="15">
        <v>8000</v>
      </c>
      <c r="S292" s="182"/>
      <c r="T292" s="16">
        <v>1500</v>
      </c>
      <c r="U292" s="16">
        <v>1000</v>
      </c>
      <c r="V292" s="16">
        <v>5000</v>
      </c>
      <c r="W292" s="16">
        <v>0</v>
      </c>
      <c r="X292" s="182"/>
      <c r="Y292" s="16">
        <f>IF(($CB292-SUM($T292:X292))&gt;=$K292*0.7,$K292*0.7,($CB292-SUM($T292:X292)))</f>
        <v>4620</v>
      </c>
      <c r="Z292" s="16">
        <f>IF(($CB292-SUM($T292:Y292))&gt;=$K292*0.7,$K292*0.7,($CB292-SUM($T292:Y292)))</f>
        <v>4620</v>
      </c>
      <c r="AA292" s="16">
        <f>IF(($CB292-SUM($T292:Z292))&gt;=$K292*0.7,$K292*0.7,($CB292-SUM($T292:Z292)))</f>
        <v>4620</v>
      </c>
      <c r="AB292" s="16">
        <f>IF(($CB292-SUM($T292:AA292))&gt;=$K292*0.7,$K292*0.7,($CB292-SUM($T292:AA292)))</f>
        <v>4620</v>
      </c>
      <c r="AC292" s="16">
        <f>IF(($CB292-SUM($T292:AB292))&gt;=$K292*0.7,$K292*0.7,($CB292-SUM($T292:AB292)))</f>
        <v>4620</v>
      </c>
      <c r="AD292" s="16">
        <f>IF(($CB292-SUM($T292:AC292))&gt;=$K292*0.7,$K292*0.7,($CB292-SUM($T292:AC292)))</f>
        <v>4620</v>
      </c>
      <c r="AE292" s="16">
        <f>IF(($CB292-SUM($T292:AD292))&gt;=$K292*0.7,$K292*0.7,($CB292-SUM($T292:AD292)))</f>
        <v>4620</v>
      </c>
      <c r="AF292" s="16">
        <f>IF(($CB292-SUM($T292:AE292))&gt;=$K292*0.7,$K292*0.7,($CB292-SUM($T292:AE292)))</f>
        <v>4620</v>
      </c>
      <c r="AG292" s="16">
        <f>IF(($CB292-SUM($T292:AF292))&gt;=$K292*0.7,$K292*0.7,($CB292-SUM($T292:AF292)))</f>
        <v>4620</v>
      </c>
      <c r="AH292" s="16">
        <f>IF(($CB292-SUM($T292:AG292))&gt;=$K292*0.7,$K292*0.7,($CB292-SUM($T292:AG292)))</f>
        <v>4620</v>
      </c>
      <c r="AI292" s="16">
        <f>IF(($CB292-SUM($T292:AH292))&gt;=$K292*0.7,$K292*0.7,($CB292-SUM($T292:AH292)))</f>
        <v>3380</v>
      </c>
      <c r="AJ292" s="16">
        <f>IF(($CB292-SUM($T292:AI292))&gt;=$K292*0.7,$K292*0.7,($CB292-SUM($T292:AI292)))</f>
        <v>0</v>
      </c>
      <c r="AK292" s="16">
        <f>IF(($CB292-SUM($T292:AJ292))&gt;=$K292*0.7,$K292*0.7,($CB292-SUM($T292:AJ292)))</f>
        <v>0</v>
      </c>
      <c r="AL292" s="16">
        <f>IF(($CB292-SUM($T292:AK292))&gt;=$K292*0.7,$K292*0.7,($CB292-SUM($T292:AK292)))</f>
        <v>0</v>
      </c>
      <c r="AM292" s="16">
        <f>IF(($CB292-SUM($T292:AL292))&gt;=$K292*0.7,$K292*0.7,($CB292-SUM($T292:AL292)))</f>
        <v>0</v>
      </c>
      <c r="AN292" s="16">
        <f>IF(($CB292-SUM($T292:AM292))&gt;=$K292*0.7,$K292*0.7,($CB292-SUM($T292:AM292)))</f>
        <v>0</v>
      </c>
      <c r="AO292" s="16">
        <f>IF(($CB292-SUM($T292:AN292))&gt;=$K292*0.7,$K292*0.7,($CB292-SUM($T292:AN292)))</f>
        <v>0</v>
      </c>
      <c r="AP292" s="16">
        <f>IF(($CB292-SUM($T292:AO292))&gt;=$K292*0.7,$K292*0.7,($CB292-SUM($T292:AO292)))</f>
        <v>0</v>
      </c>
      <c r="AQ292" s="16">
        <f>IF(($CB292-SUM($T292:AP292))&gt;=$K292*0.7,$K292*0.7,($CB292-SUM($T292:AP292)))</f>
        <v>0</v>
      </c>
      <c r="AR292" s="16">
        <f>IF(($CB292-SUM($T292:AQ292))&gt;=$K292*0.7,$K292*0.7,($CB292-SUM($T292:AQ292)))</f>
        <v>0</v>
      </c>
      <c r="AS292" s="16">
        <f>IF(($CB292-SUM($T292:AR292))&gt;=$K292*0.7,$K292*0.7,($CB292-SUM($T292:AR292)))</f>
        <v>0</v>
      </c>
      <c r="AT292" s="16">
        <f>IF(($CB292-SUM($T292:AS292))&gt;=$K292*0.7,$K292*0.7,($CB292-SUM($T292:AS292)))</f>
        <v>0</v>
      </c>
      <c r="AU292" s="16">
        <f>IF(($CB292-SUM($T292:AT292))&gt;=$K292*0.7,$K292*0.7,($CB292-SUM($T292:AT292)))</f>
        <v>0</v>
      </c>
      <c r="AV292" s="16">
        <f>IF(($CB292-SUM($T292:AU292))&gt;=$K292*0.7,$K292*0.7,($CB292-SUM($T292:AU292)))</f>
        <v>0</v>
      </c>
      <c r="AW292" s="182">
        <f t="shared" si="35"/>
        <v>57080</v>
      </c>
      <c r="AX292" s="182">
        <f>IF(LinkRpt!B$4=LinkRpt!B$2,VLOOKUP(LinkRpt!$A288,Rpt,LinkRpt!B$2+1),"")</f>
        <v>57080</v>
      </c>
      <c r="AY292" s="182">
        <f>IF(LinkRpt!C$4=LinkRpt!C$2,VLOOKUP(LinkRpt!$A288,Rpt,LinkRpt!C$2+1),"")</f>
        <v>0</v>
      </c>
      <c r="AZ292" s="182">
        <f>IF(LinkRpt!D$4=LinkRpt!D$2,VLOOKUP(LinkRpt!$A288,Rpt,LinkRpt!D$2+1),"")</f>
        <v>0</v>
      </c>
      <c r="BA292" s="182" t="str">
        <f>IF(LinkRpt!E$4=LinkRpt!E$2,VLOOKUP(LinkRpt!$A288,Rpt,LinkRpt!E$2+1),"")</f>
        <v/>
      </c>
      <c r="BB292" s="182">
        <f>IF(LinkRpt!F$4=LinkRpt!F$2,VLOOKUP(LinkRpt!$A288,Rpt,LinkRpt!F$2+1),"")</f>
        <v>0</v>
      </c>
      <c r="BC292" s="182">
        <f>IF(LinkRpt!G$4=LinkRpt!G$2,VLOOKUP(LinkRpt!$A288,Rpt,LinkRpt!G$2+1),"")</f>
        <v>0</v>
      </c>
      <c r="BD292" s="182">
        <f>IF(LinkRpt!H$4=LinkRpt!H$2,VLOOKUP(LinkRpt!$A288,Rpt,LinkRpt!H$2+1),"")</f>
        <v>0</v>
      </c>
      <c r="BE292" s="182" t="str">
        <f>IF(LinkRpt!I$4=LinkRpt!I$2,VLOOKUP(LinkRpt!$A288,Rpt,LinkRpt!I$2+1),"")</f>
        <v/>
      </c>
      <c r="BF292" s="182" t="str">
        <f>IF(LinkRpt!J$4=LinkRpt!J$2,VLOOKUP(LinkRpt!$A288,Rpt,LinkRpt!J$2+1),"")</f>
        <v/>
      </c>
      <c r="BG292" s="182" t="str">
        <f>IF(LinkRpt!K$4=LinkRpt!K$2,VLOOKUP(LinkRpt!$A288,Rpt,LinkRpt!K$2+1),"")</f>
        <v/>
      </c>
      <c r="BH292" s="182" t="str">
        <f>IF(LinkRpt!L$4=LinkRpt!L$2,VLOOKUP(LinkRpt!$A288,Rpt,LinkRpt!L$2+1),"")</f>
        <v/>
      </c>
      <c r="BI292" s="182" t="str">
        <f>IF(LinkRpt!M$4=LinkRpt!M$2,VLOOKUP(LinkRpt!$A288,Rpt,LinkRpt!M$2+1),"")</f>
        <v/>
      </c>
      <c r="BJ292" s="182" t="str">
        <f>IF(LinkRpt!N$4=LinkRpt!N$2,VLOOKUP(LinkRpt!$A288,Rpt,LinkRpt!N$2+1),"")</f>
        <v/>
      </c>
      <c r="BK292" s="182" t="str">
        <f>IF(LinkRpt!O$4=LinkRpt!O$2,VLOOKUP(LinkRpt!$A288,Rpt,LinkRpt!O$2+1),"")</f>
        <v/>
      </c>
      <c r="BL292" s="182" t="str">
        <f>IF(LinkRpt!P$4=LinkRpt!P$2,VLOOKUP(LinkRpt!$A288,Rpt,LinkRpt!P$2+1),"")</f>
        <v/>
      </c>
      <c r="BM292" s="182" t="str">
        <f>IF(LinkRpt!Q$4=LinkRpt!Q$2,VLOOKUP(LinkRpt!$A288,Rpt,LinkRpt!Q$2+1),"")</f>
        <v/>
      </c>
      <c r="BN292" s="182" t="str">
        <f>IF(LinkRpt!R$4=LinkRpt!R$2,VLOOKUP(LinkRpt!$A288,Rpt,LinkRpt!R$2+1),"")</f>
        <v/>
      </c>
      <c r="BO292" s="182" t="str">
        <f>IF(LinkRpt!S$4=LinkRpt!S$2,VLOOKUP(LinkRpt!$A288,Rpt,LinkRpt!S$2+1),"")</f>
        <v/>
      </c>
      <c r="BP292" s="182" t="str">
        <f>IF(LinkRpt!T$4=LinkRpt!T$2,VLOOKUP(LinkRpt!$A288,Rpt,LinkRpt!T$2+1),"")</f>
        <v/>
      </c>
      <c r="BQ292" s="182" t="str">
        <f>IF(LinkRpt!U$4=LinkRpt!U$2,VLOOKUP(LinkRpt!$A288,Rpt,LinkRpt!U$2+1),"")</f>
        <v/>
      </c>
      <c r="BR292" s="182" t="str">
        <f>IF(LinkRpt!V$4=LinkRpt!V$2,VLOOKUP(LinkRpt!$A288,Rpt,LinkRpt!V$2+1),"")</f>
        <v/>
      </c>
      <c r="BS292" s="182" t="str">
        <f>IF(LinkRpt!W$4=LinkRpt!W$2,VLOOKUP(LinkRpt!$A288,Rpt,LinkRpt!W$2+1),"")</f>
        <v/>
      </c>
      <c r="BT292" s="182" t="str">
        <f>IF(LinkRpt!X$4=LinkRpt!X$2,VLOOKUP(LinkRpt!$A288,Rpt,LinkRpt!X$2+1),"")</f>
        <v/>
      </c>
      <c r="BU292" s="182" t="str">
        <f>IF(LinkRpt!Y$4=LinkRpt!Y$2,VLOOKUP(LinkRpt!$A288,Rpt,LinkRpt!Y$2+1),"")</f>
        <v/>
      </c>
      <c r="BV292" s="182" t="str">
        <f>IF(LinkRpt!Z$4=LinkRpt!Z$2,VLOOKUP(LinkRpt!$A288,Rpt,LinkRpt!Z$2+1),"")</f>
        <v/>
      </c>
      <c r="BW292" s="182" t="str">
        <f>IF(LinkRpt!AA$4=LinkRpt!AA$2,VLOOKUP(LinkRpt!$A288,Rpt,LinkRpt!AA$2+1),"")</f>
        <v/>
      </c>
      <c r="BX292" s="182" t="str">
        <f>IF(LinkRpt!AB$4=LinkRpt!AB$2,VLOOKUP(LinkRpt!$A288,Rpt,LinkRpt!AB$2+1),"")</f>
        <v/>
      </c>
      <c r="BY292" s="182" t="str">
        <f>IF(LinkRpt!AC$4=LinkRpt!AC$2,VLOOKUP(LinkRpt!$A288,Rpt,LinkRpt!AC$2+1),"")</f>
        <v/>
      </c>
      <c r="BZ292" s="182" t="str">
        <f>IF(LinkRpt!AD$4=LinkRpt!AD$2,VLOOKUP(LinkRpt!$A288,Rpt,LinkRpt!AD$2+1),"")</f>
        <v/>
      </c>
      <c r="CA292" s="182" t="str">
        <f>IF(LinkRpt!AE$4=LinkRpt!AE$2,VLOOKUP(LinkRpt!$A288,Rpt,LinkRpt!AE$2+1),"")</f>
        <v/>
      </c>
      <c r="CB292" s="182">
        <f t="shared" si="40"/>
        <v>57080</v>
      </c>
      <c r="CC292" s="15">
        <v>1500</v>
      </c>
      <c r="CD292" s="16">
        <v>1500</v>
      </c>
      <c r="CE292" s="15">
        <v>1000</v>
      </c>
      <c r="CF292" s="16">
        <v>1000</v>
      </c>
      <c r="CG292" s="15">
        <v>5000</v>
      </c>
      <c r="CH292" s="16">
        <v>5000</v>
      </c>
      <c r="CI292" s="15">
        <v>8000</v>
      </c>
      <c r="CJ292" s="16">
        <v>0</v>
      </c>
      <c r="CK292" s="17"/>
      <c r="CL292" s="16"/>
      <c r="CM292" s="15"/>
      <c r="CN292" s="16"/>
      <c r="CO292" s="18">
        <v>4620</v>
      </c>
      <c r="CP292" s="16">
        <v>0</v>
      </c>
      <c r="CQ292" s="18">
        <v>4620</v>
      </c>
      <c r="CR292" s="16">
        <v>0</v>
      </c>
      <c r="CS292" s="18">
        <v>4620</v>
      </c>
      <c r="CT292" s="16">
        <v>0</v>
      </c>
      <c r="CU292" s="18">
        <v>4620</v>
      </c>
      <c r="CV292" s="16">
        <v>26480</v>
      </c>
      <c r="CW292" s="18">
        <v>4620</v>
      </c>
      <c r="CX292" s="16"/>
      <c r="CY292" s="18">
        <v>4620</v>
      </c>
      <c r="CZ292" s="16"/>
      <c r="DA292" s="18">
        <v>4620</v>
      </c>
      <c r="DB292" s="16"/>
      <c r="DC292" s="18">
        <v>4620</v>
      </c>
      <c r="DD292" s="16"/>
      <c r="DE292" s="18">
        <v>4620</v>
      </c>
      <c r="DF292" s="16">
        <v>23100</v>
      </c>
      <c r="DG292" s="17"/>
      <c r="DH292" s="16"/>
      <c r="DI292" s="17"/>
      <c r="DJ292" s="16"/>
      <c r="DK292" s="17"/>
      <c r="DL292" s="16"/>
      <c r="DM292" s="17"/>
      <c r="DN292" s="16"/>
      <c r="DO292" s="17"/>
      <c r="DP292" s="16"/>
      <c r="DQ292" s="17"/>
      <c r="DR292" s="16"/>
      <c r="DS292" s="17"/>
      <c r="DT292" s="16"/>
      <c r="DU292" s="17"/>
      <c r="DV292" s="16"/>
      <c r="DW292" s="17"/>
      <c r="DX292" s="16"/>
      <c r="DY292" s="17"/>
      <c r="DZ292" s="16"/>
      <c r="EA292" s="17"/>
      <c r="EB292" s="16"/>
      <c r="EC292" s="17"/>
      <c r="ED292" s="16"/>
      <c r="EE292" s="17"/>
      <c r="EF292" s="16"/>
      <c r="EG292" s="17"/>
      <c r="EH292" s="16"/>
      <c r="EI292" s="17"/>
      <c r="EJ292" s="16"/>
      <c r="EK292" s="17"/>
      <c r="EL292" s="16"/>
      <c r="EM292" s="17"/>
      <c r="EN292" s="16"/>
      <c r="EO292" s="17"/>
      <c r="EP292" s="16"/>
      <c r="EQ292" s="17"/>
      <c r="ER292" s="16"/>
      <c r="ES292" s="17"/>
      <c r="ET292" s="16"/>
      <c r="EU292" s="15"/>
      <c r="EV292" s="16"/>
      <c r="EW292" s="15"/>
      <c r="EX292" s="16"/>
      <c r="EY292" s="15"/>
      <c r="EZ292" s="16"/>
      <c r="FA292" s="15"/>
      <c r="FB292" s="16"/>
      <c r="FC292" s="15"/>
      <c r="FD292" s="16"/>
      <c r="FE292" s="15"/>
      <c r="FF292" s="16"/>
      <c r="FG292" s="19"/>
      <c r="FH292" s="20"/>
      <c r="FI292" s="20">
        <f t="shared" si="36"/>
        <v>57080</v>
      </c>
      <c r="FJ292" s="20">
        <f t="shared" si="37"/>
        <v>57080</v>
      </c>
      <c r="FK292" s="21">
        <f t="shared" si="38"/>
        <v>0</v>
      </c>
      <c r="FL292" s="1" t="str">
        <f t="shared" si="41"/>
        <v/>
      </c>
    </row>
    <row r="293" spans="1:168" ht="20.25" customHeight="1">
      <c r="A293" s="239">
        <v>2200285</v>
      </c>
      <c r="B293" s="35" t="s">
        <v>1068</v>
      </c>
      <c r="C293" s="239" t="s">
        <v>1069</v>
      </c>
      <c r="D293" s="9" t="s">
        <v>1414</v>
      </c>
      <c r="E293" s="9" t="s">
        <v>1411</v>
      </c>
      <c r="F293" s="83" t="s">
        <v>1070</v>
      </c>
      <c r="G293" s="22"/>
      <c r="H293" s="84"/>
      <c r="I293" s="318"/>
      <c r="J293" s="84"/>
      <c r="K293" s="62">
        <v>6600</v>
      </c>
      <c r="L293" s="84" t="s">
        <v>1564</v>
      </c>
      <c r="M293" s="246">
        <f t="shared" si="34"/>
        <v>57080</v>
      </c>
      <c r="N293" s="14">
        <f t="shared" si="39"/>
        <v>4620</v>
      </c>
      <c r="O293" s="15">
        <v>1500</v>
      </c>
      <c r="P293" s="15">
        <v>1000</v>
      </c>
      <c r="Q293" s="15">
        <v>5000</v>
      </c>
      <c r="R293" s="15">
        <v>8000</v>
      </c>
      <c r="S293" s="182"/>
      <c r="T293" s="16">
        <v>1500</v>
      </c>
      <c r="U293" s="16">
        <v>1000</v>
      </c>
      <c r="V293" s="16">
        <v>5000</v>
      </c>
      <c r="W293" s="16">
        <v>0</v>
      </c>
      <c r="X293" s="182"/>
      <c r="Y293" s="16">
        <f>IF(($CB293-SUM($T293:X293))&gt;=$K293*0.7,$K293*0.7,($CB293-SUM($T293:X293)))</f>
        <v>4620</v>
      </c>
      <c r="Z293" s="16">
        <f>IF(($CB293-SUM($T293:Y293))&gt;=$K293*0.7,$K293*0.7,($CB293-SUM($T293:Y293)))</f>
        <v>4620</v>
      </c>
      <c r="AA293" s="16">
        <f>IF(($CB293-SUM($T293:Z293))&gt;=$K293*0.7,$K293*0.7,($CB293-SUM($T293:Z293)))</f>
        <v>4620</v>
      </c>
      <c r="AB293" s="16">
        <f>IF(($CB293-SUM($T293:AA293))&gt;=$K293*0.7,$K293*0.7,($CB293-SUM($T293:AA293)))</f>
        <v>4620</v>
      </c>
      <c r="AC293" s="16">
        <f>IF(($CB293-SUM($T293:AB293))&gt;=$K293*0.7,$K293*0.7,($CB293-SUM($T293:AB293)))</f>
        <v>4620</v>
      </c>
      <c r="AD293" s="16">
        <f>IF(($CB293-SUM($T293:AC293))&gt;=$K293*0.7,$K293*0.7,($CB293-SUM($T293:AC293)))</f>
        <v>4620</v>
      </c>
      <c r="AE293" s="16">
        <f>IF(($CB293-SUM($T293:AD293))&gt;=$K293*0.7,$K293*0.7,($CB293-SUM($T293:AD293)))</f>
        <v>4620</v>
      </c>
      <c r="AF293" s="16">
        <f>IF(($CB293-SUM($T293:AE293))&gt;=$K293*0.7,$K293*0.7,($CB293-SUM($T293:AE293)))</f>
        <v>4620</v>
      </c>
      <c r="AG293" s="16">
        <f>IF(($CB293-SUM($T293:AF293))&gt;=$K293*0.7,$K293*0.7,($CB293-SUM($T293:AF293)))</f>
        <v>4620</v>
      </c>
      <c r="AH293" s="16">
        <f>IF(($CB293-SUM($T293:AG293))&gt;=$K293*0.7,$K293*0.7,($CB293-SUM($T293:AG293)))</f>
        <v>3380</v>
      </c>
      <c r="AI293" s="16">
        <f>IF(($CB293-SUM($T293:AH293))&gt;=$K293*0.7,$K293*0.7,($CB293-SUM($T293:AH293)))</f>
        <v>0</v>
      </c>
      <c r="AJ293" s="16">
        <f>IF(($CB293-SUM($T293:AI293))&gt;=$K293*0.7,$K293*0.7,($CB293-SUM($T293:AI293)))</f>
        <v>0</v>
      </c>
      <c r="AK293" s="16">
        <f>IF(($CB293-SUM($T293:AJ293))&gt;=$K293*0.7,$K293*0.7,($CB293-SUM($T293:AJ293)))</f>
        <v>0</v>
      </c>
      <c r="AL293" s="16">
        <f>IF(($CB293-SUM($T293:AK293))&gt;=$K293*0.7,$K293*0.7,($CB293-SUM($T293:AK293)))</f>
        <v>0</v>
      </c>
      <c r="AM293" s="16">
        <f>IF(($CB293-SUM($T293:AL293))&gt;=$K293*0.7,$K293*0.7,($CB293-SUM($T293:AL293)))</f>
        <v>0</v>
      </c>
      <c r="AN293" s="16">
        <f>IF(($CB293-SUM($T293:AM293))&gt;=$K293*0.7,$K293*0.7,($CB293-SUM($T293:AM293)))</f>
        <v>0</v>
      </c>
      <c r="AO293" s="16">
        <f>IF(($CB293-SUM($T293:AN293))&gt;=$K293*0.7,$K293*0.7,($CB293-SUM($T293:AN293)))</f>
        <v>0</v>
      </c>
      <c r="AP293" s="16">
        <f>IF(($CB293-SUM($T293:AO293))&gt;=$K293*0.7,$K293*0.7,($CB293-SUM($T293:AO293)))</f>
        <v>0</v>
      </c>
      <c r="AQ293" s="16">
        <f>IF(($CB293-SUM($T293:AP293))&gt;=$K293*0.7,$K293*0.7,($CB293-SUM($T293:AP293)))</f>
        <v>0</v>
      </c>
      <c r="AR293" s="16">
        <f>IF(($CB293-SUM($T293:AQ293))&gt;=$K293*0.7,$K293*0.7,($CB293-SUM($T293:AQ293)))</f>
        <v>0</v>
      </c>
      <c r="AS293" s="16">
        <f>IF(($CB293-SUM($T293:AR293))&gt;=$K293*0.7,$K293*0.7,($CB293-SUM($T293:AR293)))</f>
        <v>0</v>
      </c>
      <c r="AT293" s="16">
        <f>IF(($CB293-SUM($T293:AS293))&gt;=$K293*0.7,$K293*0.7,($CB293-SUM($T293:AS293)))</f>
        <v>0</v>
      </c>
      <c r="AU293" s="16">
        <f>IF(($CB293-SUM($T293:AT293))&gt;=$K293*0.7,$K293*0.7,($CB293-SUM($T293:AT293)))</f>
        <v>0</v>
      </c>
      <c r="AV293" s="16">
        <f>IF(($CB293-SUM($T293:AU293))&gt;=$K293*0.7,$K293*0.7,($CB293-SUM($T293:AU293)))</f>
        <v>0</v>
      </c>
      <c r="AW293" s="182">
        <f t="shared" si="35"/>
        <v>52460</v>
      </c>
      <c r="AX293" s="182">
        <f>IF(LinkRpt!B$4=LinkRpt!B$2,VLOOKUP(LinkRpt!$A289,Rpt,LinkRpt!B$2+1),"")</f>
        <v>52460</v>
      </c>
      <c r="AY293" s="182">
        <f>IF(LinkRpt!C$4=LinkRpt!C$2,VLOOKUP(LinkRpt!$A289,Rpt,LinkRpt!C$2+1),"")</f>
        <v>0</v>
      </c>
      <c r="AZ293" s="182">
        <f>IF(LinkRpt!D$4=LinkRpt!D$2,VLOOKUP(LinkRpt!$A289,Rpt,LinkRpt!D$2+1),"")</f>
        <v>0</v>
      </c>
      <c r="BA293" s="182" t="str">
        <f>IF(LinkRpt!E$4=LinkRpt!E$2,VLOOKUP(LinkRpt!$A289,Rpt,LinkRpt!E$2+1),"")</f>
        <v/>
      </c>
      <c r="BB293" s="182">
        <f>IF(LinkRpt!F$4=LinkRpt!F$2,VLOOKUP(LinkRpt!$A289,Rpt,LinkRpt!F$2+1),"")</f>
        <v>0</v>
      </c>
      <c r="BC293" s="182">
        <f>IF(LinkRpt!G$4=LinkRpt!G$2,VLOOKUP(LinkRpt!$A289,Rpt,LinkRpt!G$2+1),"")</f>
        <v>0</v>
      </c>
      <c r="BD293" s="182">
        <f>IF(LinkRpt!H$4=LinkRpt!H$2,VLOOKUP(LinkRpt!$A289,Rpt,LinkRpt!H$2+1),"")</f>
        <v>0</v>
      </c>
      <c r="BE293" s="182" t="str">
        <f>IF(LinkRpt!I$4=LinkRpt!I$2,VLOOKUP(LinkRpt!$A289,Rpt,LinkRpt!I$2+1),"")</f>
        <v/>
      </c>
      <c r="BF293" s="182" t="str">
        <f>IF(LinkRpt!J$4=LinkRpt!J$2,VLOOKUP(LinkRpt!$A289,Rpt,LinkRpt!J$2+1),"")</f>
        <v/>
      </c>
      <c r="BG293" s="182" t="str">
        <f>IF(LinkRpt!K$4=LinkRpt!K$2,VLOOKUP(LinkRpt!$A289,Rpt,LinkRpt!K$2+1),"")</f>
        <v/>
      </c>
      <c r="BH293" s="182" t="str">
        <f>IF(LinkRpt!L$4=LinkRpt!L$2,VLOOKUP(LinkRpt!$A289,Rpt,LinkRpt!L$2+1),"")</f>
        <v/>
      </c>
      <c r="BI293" s="182" t="str">
        <f>IF(LinkRpt!M$4=LinkRpt!M$2,VLOOKUP(LinkRpt!$A289,Rpt,LinkRpt!M$2+1),"")</f>
        <v/>
      </c>
      <c r="BJ293" s="182" t="str">
        <f>IF(LinkRpt!N$4=LinkRpt!N$2,VLOOKUP(LinkRpt!$A289,Rpt,LinkRpt!N$2+1),"")</f>
        <v/>
      </c>
      <c r="BK293" s="182" t="str">
        <f>IF(LinkRpt!O$4=LinkRpt!O$2,VLOOKUP(LinkRpt!$A289,Rpt,LinkRpt!O$2+1),"")</f>
        <v/>
      </c>
      <c r="BL293" s="182" t="str">
        <f>IF(LinkRpt!P$4=LinkRpt!P$2,VLOOKUP(LinkRpt!$A289,Rpt,LinkRpt!P$2+1),"")</f>
        <v/>
      </c>
      <c r="BM293" s="182" t="str">
        <f>IF(LinkRpt!Q$4=LinkRpt!Q$2,VLOOKUP(LinkRpt!$A289,Rpt,LinkRpt!Q$2+1),"")</f>
        <v/>
      </c>
      <c r="BN293" s="182" t="str">
        <f>IF(LinkRpt!R$4=LinkRpt!R$2,VLOOKUP(LinkRpt!$A289,Rpt,LinkRpt!R$2+1),"")</f>
        <v/>
      </c>
      <c r="BO293" s="182" t="str">
        <f>IF(LinkRpt!S$4=LinkRpt!S$2,VLOOKUP(LinkRpt!$A289,Rpt,LinkRpt!S$2+1),"")</f>
        <v/>
      </c>
      <c r="BP293" s="182" t="str">
        <f>IF(LinkRpt!T$4=LinkRpt!T$2,VLOOKUP(LinkRpt!$A289,Rpt,LinkRpt!T$2+1),"")</f>
        <v/>
      </c>
      <c r="BQ293" s="182" t="str">
        <f>IF(LinkRpt!U$4=LinkRpt!U$2,VLOOKUP(LinkRpt!$A289,Rpt,LinkRpt!U$2+1),"")</f>
        <v/>
      </c>
      <c r="BR293" s="182" t="str">
        <f>IF(LinkRpt!V$4=LinkRpt!V$2,VLOOKUP(LinkRpt!$A289,Rpt,LinkRpt!V$2+1),"")</f>
        <v/>
      </c>
      <c r="BS293" s="182" t="str">
        <f>IF(LinkRpt!W$4=LinkRpt!W$2,VLOOKUP(LinkRpt!$A289,Rpt,LinkRpt!W$2+1),"")</f>
        <v/>
      </c>
      <c r="BT293" s="182" t="str">
        <f>IF(LinkRpt!X$4=LinkRpt!X$2,VLOOKUP(LinkRpt!$A289,Rpt,LinkRpt!X$2+1),"")</f>
        <v/>
      </c>
      <c r="BU293" s="182" t="str">
        <f>IF(LinkRpt!Y$4=LinkRpt!Y$2,VLOOKUP(LinkRpt!$A289,Rpt,LinkRpt!Y$2+1),"")</f>
        <v/>
      </c>
      <c r="BV293" s="182" t="str">
        <f>IF(LinkRpt!Z$4=LinkRpt!Z$2,VLOOKUP(LinkRpt!$A289,Rpt,LinkRpt!Z$2+1),"")</f>
        <v/>
      </c>
      <c r="BW293" s="182" t="str">
        <f>IF(LinkRpt!AA$4=LinkRpt!AA$2,VLOOKUP(LinkRpt!$A289,Rpt,LinkRpt!AA$2+1),"")</f>
        <v/>
      </c>
      <c r="BX293" s="182" t="str">
        <f>IF(LinkRpt!AB$4=LinkRpt!AB$2,VLOOKUP(LinkRpt!$A289,Rpt,LinkRpt!AB$2+1),"")</f>
        <v/>
      </c>
      <c r="BY293" s="182" t="str">
        <f>IF(LinkRpt!AC$4=LinkRpt!AC$2,VLOOKUP(LinkRpt!$A289,Rpt,LinkRpt!AC$2+1),"")</f>
        <v/>
      </c>
      <c r="BZ293" s="182" t="str">
        <f>IF(LinkRpt!AD$4=LinkRpt!AD$2,VLOOKUP(LinkRpt!$A289,Rpt,LinkRpt!AD$2+1),"")</f>
        <v/>
      </c>
      <c r="CA293" s="182" t="str">
        <f>IF(LinkRpt!AE$4=LinkRpt!AE$2,VLOOKUP(LinkRpt!$A289,Rpt,LinkRpt!AE$2+1),"")</f>
        <v/>
      </c>
      <c r="CB293" s="182">
        <f t="shared" si="40"/>
        <v>52460</v>
      </c>
      <c r="CC293" s="15">
        <v>1500</v>
      </c>
      <c r="CD293" s="16">
        <v>1500</v>
      </c>
      <c r="CE293" s="15">
        <v>1000</v>
      </c>
      <c r="CF293" s="16">
        <v>1000</v>
      </c>
      <c r="CG293" s="15">
        <v>5000</v>
      </c>
      <c r="CH293" s="16">
        <v>5000</v>
      </c>
      <c r="CI293" s="15">
        <v>8000</v>
      </c>
      <c r="CJ293" s="16">
        <v>0</v>
      </c>
      <c r="CK293" s="15"/>
      <c r="CL293" s="16"/>
      <c r="CM293" s="18">
        <v>4620</v>
      </c>
      <c r="CN293" s="16">
        <v>4620</v>
      </c>
      <c r="CO293" s="18">
        <v>4620</v>
      </c>
      <c r="CP293" s="16">
        <v>12620</v>
      </c>
      <c r="CQ293" s="18">
        <v>4620</v>
      </c>
      <c r="CR293" s="16">
        <v>4620</v>
      </c>
      <c r="CS293" s="18">
        <v>4620</v>
      </c>
      <c r="CT293" s="16">
        <v>4620</v>
      </c>
      <c r="CU293" s="18">
        <v>4620</v>
      </c>
      <c r="CV293" s="16">
        <v>4620</v>
      </c>
      <c r="CW293" s="18">
        <v>4620</v>
      </c>
      <c r="CX293" s="16">
        <v>4620</v>
      </c>
      <c r="CY293" s="18">
        <v>4620</v>
      </c>
      <c r="CZ293" s="16">
        <v>4620</v>
      </c>
      <c r="DA293" s="18">
        <v>4620</v>
      </c>
      <c r="DB293" s="16"/>
      <c r="DC293" s="18">
        <v>4620</v>
      </c>
      <c r="DD293" s="16">
        <v>4620</v>
      </c>
      <c r="DE293" s="85"/>
      <c r="DF293" s="16"/>
      <c r="DG293" s="85"/>
      <c r="DH293" s="16"/>
      <c r="DI293" s="85"/>
      <c r="DJ293" s="16"/>
      <c r="DK293" s="17"/>
      <c r="DL293" s="16"/>
      <c r="DM293" s="17"/>
      <c r="DN293" s="16"/>
      <c r="DO293" s="17"/>
      <c r="DP293" s="16"/>
      <c r="DQ293" s="17"/>
      <c r="DR293" s="16"/>
      <c r="DS293" s="17"/>
      <c r="DT293" s="16"/>
      <c r="DU293" s="17"/>
      <c r="DV293" s="16"/>
      <c r="DW293" s="17"/>
      <c r="DX293" s="16"/>
      <c r="DY293" s="17"/>
      <c r="DZ293" s="16"/>
      <c r="EA293" s="17"/>
      <c r="EB293" s="16"/>
      <c r="EC293" s="17"/>
      <c r="ED293" s="16"/>
      <c r="EE293" s="17"/>
      <c r="EF293" s="16"/>
      <c r="EG293" s="17"/>
      <c r="EH293" s="16"/>
      <c r="EI293" s="17"/>
      <c r="EJ293" s="16"/>
      <c r="EK293" s="17"/>
      <c r="EL293" s="16"/>
      <c r="EM293" s="17"/>
      <c r="EN293" s="16"/>
      <c r="EO293" s="17"/>
      <c r="EP293" s="16"/>
      <c r="EQ293" s="17"/>
      <c r="ER293" s="16"/>
      <c r="ES293" s="17"/>
      <c r="ET293" s="16"/>
      <c r="EU293" s="15"/>
      <c r="EV293" s="16"/>
      <c r="EW293" s="15"/>
      <c r="EX293" s="16"/>
      <c r="EY293" s="15"/>
      <c r="EZ293" s="16"/>
      <c r="FA293" s="15"/>
      <c r="FB293" s="16"/>
      <c r="FC293" s="15"/>
      <c r="FD293" s="16"/>
      <c r="FE293" s="15"/>
      <c r="FF293" s="16"/>
      <c r="FG293" s="19"/>
      <c r="FH293" s="20"/>
      <c r="FI293" s="20">
        <f t="shared" si="36"/>
        <v>57080</v>
      </c>
      <c r="FJ293" s="20">
        <f t="shared" si="37"/>
        <v>52460</v>
      </c>
      <c r="FK293" s="21">
        <f t="shared" si="38"/>
        <v>4620</v>
      </c>
      <c r="FL293" s="1" t="str">
        <f t="shared" si="41"/>
        <v/>
      </c>
    </row>
    <row r="294" spans="1:168" ht="20.25" customHeight="1">
      <c r="A294" s="239">
        <v>2200286</v>
      </c>
      <c r="B294" s="35" t="s">
        <v>1071</v>
      </c>
      <c r="C294" s="239" t="s">
        <v>1072</v>
      </c>
      <c r="D294" s="9" t="s">
        <v>1414</v>
      </c>
      <c r="E294" s="9" t="s">
        <v>1411</v>
      </c>
      <c r="F294" s="83" t="s">
        <v>1073</v>
      </c>
      <c r="G294" s="145" t="s">
        <v>383</v>
      </c>
      <c r="H294" s="24" t="s">
        <v>1417</v>
      </c>
      <c r="I294" s="318"/>
      <c r="J294" s="24"/>
      <c r="K294" s="62">
        <v>6200</v>
      </c>
      <c r="L294" s="24" t="s">
        <v>1564</v>
      </c>
      <c r="M294" s="246">
        <f t="shared" si="34"/>
        <v>54560</v>
      </c>
      <c r="N294" s="14">
        <f t="shared" si="39"/>
        <v>4340</v>
      </c>
      <c r="O294" s="15">
        <v>1500</v>
      </c>
      <c r="P294" s="15">
        <v>1000</v>
      </c>
      <c r="Q294" s="15">
        <v>5000</v>
      </c>
      <c r="R294" s="15">
        <v>8000</v>
      </c>
      <c r="S294" s="182"/>
      <c r="T294" s="16">
        <v>1500</v>
      </c>
      <c r="U294" s="16">
        <v>1000</v>
      </c>
      <c r="V294" s="16">
        <v>5000</v>
      </c>
      <c r="W294" s="16">
        <v>8000</v>
      </c>
      <c r="X294" s="182"/>
      <c r="Y294" s="16">
        <f>IF(($CB294-SUM($T294:X294))&gt;=$K294*0.7,$K294*0.7,($CB294-SUM($T294:X294)))</f>
        <v>4340</v>
      </c>
      <c r="Z294" s="16">
        <f>IF(($CB294-SUM($T294:Y294))&gt;=$K294*0.7,$K294*0.7,($CB294-SUM($T294:Y294)))</f>
        <v>4340</v>
      </c>
      <c r="AA294" s="16">
        <f>IF(($CB294-SUM($T294:Z294))&gt;=$K294*0.7,$K294*0.7,($CB294-SUM($T294:Z294)))</f>
        <v>4340</v>
      </c>
      <c r="AB294" s="16">
        <f>IF(($CB294-SUM($T294:AA294))&gt;=$K294*0.7,$K294*0.7,($CB294-SUM($T294:AA294)))</f>
        <v>4340</v>
      </c>
      <c r="AC294" s="16">
        <f>IF(($CB294-SUM($T294:AB294))&gt;=$K294*0.7,$K294*0.7,($CB294-SUM($T294:AB294)))</f>
        <v>4340</v>
      </c>
      <c r="AD294" s="16">
        <f>IF(($CB294-SUM($T294:AC294))&gt;=$K294*0.7,$K294*0.7,($CB294-SUM($T294:AC294)))</f>
        <v>4340</v>
      </c>
      <c r="AE294" s="16">
        <f>IF(($CB294-SUM($T294:AD294))&gt;=$K294*0.7,$K294*0.7,($CB294-SUM($T294:AD294)))</f>
        <v>4340</v>
      </c>
      <c r="AF294" s="16">
        <f>IF(($CB294-SUM($T294:AE294))&gt;=$K294*0.7,$K294*0.7,($CB294-SUM($T294:AE294)))</f>
        <v>4340</v>
      </c>
      <c r="AG294" s="16">
        <f>IF(($CB294-SUM($T294:AF294))&gt;=$K294*0.7,$K294*0.7,($CB294-SUM($T294:AF294)))</f>
        <v>0</v>
      </c>
      <c r="AH294" s="16">
        <f>IF(($CB294-SUM($T294:AG294))&gt;=$K294*0.7,$K294*0.7,($CB294-SUM($T294:AG294)))</f>
        <v>0</v>
      </c>
      <c r="AI294" s="16">
        <f>IF(($CB294-SUM($T294:AH294))&gt;=$K294*0.7,$K294*0.7,($CB294-SUM($T294:AH294)))</f>
        <v>0</v>
      </c>
      <c r="AJ294" s="16">
        <f>IF(($CB294-SUM($T294:AI294))&gt;=$K294*0.7,$K294*0.7,($CB294-SUM($T294:AI294)))</f>
        <v>0</v>
      </c>
      <c r="AK294" s="16">
        <f>IF(($CB294-SUM($T294:AJ294))&gt;=$K294*0.7,$K294*0.7,($CB294-SUM($T294:AJ294)))</f>
        <v>0</v>
      </c>
      <c r="AL294" s="16">
        <f>IF(($CB294-SUM($T294:AK294))&gt;=$K294*0.7,$K294*0.7,($CB294-SUM($T294:AK294)))</f>
        <v>0</v>
      </c>
      <c r="AM294" s="16">
        <f>IF(($CB294-SUM($T294:AL294))&gt;=$K294*0.7,$K294*0.7,($CB294-SUM($T294:AL294)))</f>
        <v>0</v>
      </c>
      <c r="AN294" s="16">
        <f>IF(($CB294-SUM($T294:AM294))&gt;=$K294*0.7,$K294*0.7,($CB294-SUM($T294:AM294)))</f>
        <v>0</v>
      </c>
      <c r="AO294" s="16">
        <f>IF(($CB294-SUM($T294:AN294))&gt;=$K294*0.7,$K294*0.7,($CB294-SUM($T294:AN294)))</f>
        <v>0</v>
      </c>
      <c r="AP294" s="16">
        <f>IF(($CB294-SUM($T294:AO294))&gt;=$K294*0.7,$K294*0.7,($CB294-SUM($T294:AO294)))</f>
        <v>0</v>
      </c>
      <c r="AQ294" s="16">
        <f>IF(($CB294-SUM($T294:AP294))&gt;=$K294*0.7,$K294*0.7,($CB294-SUM($T294:AP294)))</f>
        <v>0</v>
      </c>
      <c r="AR294" s="16">
        <f>IF(($CB294-SUM($T294:AQ294))&gt;=$K294*0.7,$K294*0.7,($CB294-SUM($T294:AQ294)))</f>
        <v>0</v>
      </c>
      <c r="AS294" s="16">
        <f>IF(($CB294-SUM($T294:AR294))&gt;=$K294*0.7,$K294*0.7,($CB294-SUM($T294:AR294)))</f>
        <v>0</v>
      </c>
      <c r="AT294" s="16">
        <f>IF(($CB294-SUM($T294:AS294))&gt;=$K294*0.7,$K294*0.7,($CB294-SUM($T294:AS294)))</f>
        <v>0</v>
      </c>
      <c r="AU294" s="16">
        <f>IF(($CB294-SUM($T294:AT294))&gt;=$K294*0.7,$K294*0.7,($CB294-SUM($T294:AT294)))</f>
        <v>0</v>
      </c>
      <c r="AV294" s="16">
        <f>IF(($CB294-SUM($T294:AU294))&gt;=$K294*0.7,$K294*0.7,($CB294-SUM($T294:AU294)))</f>
        <v>0</v>
      </c>
      <c r="AW294" s="182">
        <f t="shared" si="35"/>
        <v>50220</v>
      </c>
      <c r="AX294" s="182">
        <f>IF(LinkRpt!B$4=LinkRpt!B$2,VLOOKUP(LinkRpt!$A290,Rpt,LinkRpt!B$2+1),"")</f>
        <v>50220</v>
      </c>
      <c r="AY294" s="182">
        <f>IF(LinkRpt!C$4=LinkRpt!C$2,VLOOKUP(LinkRpt!$A290,Rpt,LinkRpt!C$2+1),"")</f>
        <v>0</v>
      </c>
      <c r="AZ294" s="182">
        <f>IF(LinkRpt!D$4=LinkRpt!D$2,VLOOKUP(LinkRpt!$A290,Rpt,LinkRpt!D$2+1),"")</f>
        <v>0</v>
      </c>
      <c r="BA294" s="182" t="str">
        <f>IF(LinkRpt!E$4=LinkRpt!E$2,VLOOKUP(LinkRpt!$A290,Rpt,LinkRpt!E$2+1),"")</f>
        <v/>
      </c>
      <c r="BB294" s="182">
        <f>IF(LinkRpt!F$4=LinkRpt!F$2,VLOOKUP(LinkRpt!$A290,Rpt,LinkRpt!F$2+1),"")</f>
        <v>0</v>
      </c>
      <c r="BC294" s="182">
        <f>IF(LinkRpt!G$4=LinkRpt!G$2,VLOOKUP(LinkRpt!$A290,Rpt,LinkRpt!G$2+1),"")</f>
        <v>0</v>
      </c>
      <c r="BD294" s="182">
        <f>IF(LinkRpt!H$4=LinkRpt!H$2,VLOOKUP(LinkRpt!$A290,Rpt,LinkRpt!H$2+1),"")</f>
        <v>0</v>
      </c>
      <c r="BE294" s="182" t="str">
        <f>IF(LinkRpt!I$4=LinkRpt!I$2,VLOOKUP(LinkRpt!$A290,Rpt,LinkRpt!I$2+1),"")</f>
        <v/>
      </c>
      <c r="BF294" s="182" t="str">
        <f>IF(LinkRpt!J$4=LinkRpt!J$2,VLOOKUP(LinkRpt!$A290,Rpt,LinkRpt!J$2+1),"")</f>
        <v/>
      </c>
      <c r="BG294" s="182" t="str">
        <f>IF(LinkRpt!K$4=LinkRpt!K$2,VLOOKUP(LinkRpt!$A290,Rpt,LinkRpt!K$2+1),"")</f>
        <v/>
      </c>
      <c r="BH294" s="182" t="str">
        <f>IF(LinkRpt!L$4=LinkRpt!L$2,VLOOKUP(LinkRpt!$A290,Rpt,LinkRpt!L$2+1),"")</f>
        <v/>
      </c>
      <c r="BI294" s="182" t="str">
        <f>IF(LinkRpt!M$4=LinkRpt!M$2,VLOOKUP(LinkRpt!$A290,Rpt,LinkRpt!M$2+1),"")</f>
        <v/>
      </c>
      <c r="BJ294" s="182" t="str">
        <f>IF(LinkRpt!N$4=LinkRpt!N$2,VLOOKUP(LinkRpt!$A290,Rpt,LinkRpt!N$2+1),"")</f>
        <v/>
      </c>
      <c r="BK294" s="182" t="str">
        <f>IF(LinkRpt!O$4=LinkRpt!O$2,VLOOKUP(LinkRpt!$A290,Rpt,LinkRpt!O$2+1),"")</f>
        <v/>
      </c>
      <c r="BL294" s="182" t="str">
        <f>IF(LinkRpt!P$4=LinkRpt!P$2,VLOOKUP(LinkRpt!$A290,Rpt,LinkRpt!P$2+1),"")</f>
        <v/>
      </c>
      <c r="BM294" s="182" t="str">
        <f>IF(LinkRpt!Q$4=LinkRpt!Q$2,VLOOKUP(LinkRpt!$A290,Rpt,LinkRpt!Q$2+1),"")</f>
        <v/>
      </c>
      <c r="BN294" s="182" t="str">
        <f>IF(LinkRpt!R$4=LinkRpt!R$2,VLOOKUP(LinkRpt!$A290,Rpt,LinkRpt!R$2+1),"")</f>
        <v/>
      </c>
      <c r="BO294" s="182" t="str">
        <f>IF(LinkRpt!S$4=LinkRpt!S$2,VLOOKUP(LinkRpt!$A290,Rpt,LinkRpt!S$2+1),"")</f>
        <v/>
      </c>
      <c r="BP294" s="182" t="str">
        <f>IF(LinkRpt!T$4=LinkRpt!T$2,VLOOKUP(LinkRpt!$A290,Rpt,LinkRpt!T$2+1),"")</f>
        <v/>
      </c>
      <c r="BQ294" s="182" t="str">
        <f>IF(LinkRpt!U$4=LinkRpt!U$2,VLOOKUP(LinkRpt!$A290,Rpt,LinkRpt!U$2+1),"")</f>
        <v/>
      </c>
      <c r="BR294" s="182" t="str">
        <f>IF(LinkRpt!V$4=LinkRpt!V$2,VLOOKUP(LinkRpt!$A290,Rpt,LinkRpt!V$2+1),"")</f>
        <v/>
      </c>
      <c r="BS294" s="182" t="str">
        <f>IF(LinkRpt!W$4=LinkRpt!W$2,VLOOKUP(LinkRpt!$A290,Rpt,LinkRpt!W$2+1),"")</f>
        <v/>
      </c>
      <c r="BT294" s="182" t="str">
        <f>IF(LinkRpt!X$4=LinkRpt!X$2,VLOOKUP(LinkRpt!$A290,Rpt,LinkRpt!X$2+1),"")</f>
        <v/>
      </c>
      <c r="BU294" s="182" t="str">
        <f>IF(LinkRpt!Y$4=LinkRpt!Y$2,VLOOKUP(LinkRpt!$A290,Rpt,LinkRpt!Y$2+1),"")</f>
        <v/>
      </c>
      <c r="BV294" s="182" t="str">
        <f>IF(LinkRpt!Z$4=LinkRpt!Z$2,VLOOKUP(LinkRpt!$A290,Rpt,LinkRpt!Z$2+1),"")</f>
        <v/>
      </c>
      <c r="BW294" s="182" t="str">
        <f>IF(LinkRpt!AA$4=LinkRpt!AA$2,VLOOKUP(LinkRpt!$A290,Rpt,LinkRpt!AA$2+1),"")</f>
        <v/>
      </c>
      <c r="BX294" s="182" t="str">
        <f>IF(LinkRpt!AB$4=LinkRpt!AB$2,VLOOKUP(LinkRpt!$A290,Rpt,LinkRpt!AB$2+1),"")</f>
        <v/>
      </c>
      <c r="BY294" s="182" t="str">
        <f>IF(LinkRpt!AC$4=LinkRpt!AC$2,VLOOKUP(LinkRpt!$A290,Rpt,LinkRpt!AC$2+1),"")</f>
        <v/>
      </c>
      <c r="BZ294" s="182" t="str">
        <f>IF(LinkRpt!AD$4=LinkRpt!AD$2,VLOOKUP(LinkRpt!$A290,Rpt,LinkRpt!AD$2+1),"")</f>
        <v/>
      </c>
      <c r="CA294" s="182" t="str">
        <f>IF(LinkRpt!AE$4=LinkRpt!AE$2,VLOOKUP(LinkRpt!$A290,Rpt,LinkRpt!AE$2+1),"")</f>
        <v/>
      </c>
      <c r="CB294" s="182">
        <f t="shared" si="40"/>
        <v>50220</v>
      </c>
      <c r="CC294" s="15">
        <v>1500</v>
      </c>
      <c r="CD294" s="16">
        <v>1500</v>
      </c>
      <c r="CE294" s="15">
        <v>1000</v>
      </c>
      <c r="CF294" s="16">
        <v>1000</v>
      </c>
      <c r="CG294" s="15">
        <v>5000</v>
      </c>
      <c r="CH294" s="16">
        <v>5000</v>
      </c>
      <c r="CI294" s="15">
        <v>8000</v>
      </c>
      <c r="CJ294" s="16">
        <v>8000</v>
      </c>
      <c r="CK294" s="15"/>
      <c r="CL294" s="16"/>
      <c r="CM294" s="18">
        <v>4340</v>
      </c>
      <c r="CN294" s="16">
        <v>4620</v>
      </c>
      <c r="CO294" s="18">
        <v>4340</v>
      </c>
      <c r="CP294" s="16">
        <v>0</v>
      </c>
      <c r="CQ294" s="18">
        <v>4340</v>
      </c>
      <c r="CR294" s="16">
        <v>0</v>
      </c>
      <c r="CS294" s="18">
        <v>4340</v>
      </c>
      <c r="CT294" s="16">
        <v>12740</v>
      </c>
      <c r="CU294" s="18">
        <v>4340</v>
      </c>
      <c r="CV294" s="16">
        <v>17360</v>
      </c>
      <c r="CW294" s="18">
        <v>4340</v>
      </c>
      <c r="CX294" s="16">
        <v>0</v>
      </c>
      <c r="CY294" s="18">
        <v>4340</v>
      </c>
      <c r="CZ294" s="16">
        <v>0</v>
      </c>
      <c r="DA294" s="18">
        <v>4340</v>
      </c>
      <c r="DB294" s="16">
        <v>0</v>
      </c>
      <c r="DC294" s="18">
        <v>4340</v>
      </c>
      <c r="DD294" s="16"/>
      <c r="DE294" s="85"/>
      <c r="DF294" s="16"/>
      <c r="DG294" s="85"/>
      <c r="DH294" s="16"/>
      <c r="DI294" s="85"/>
      <c r="DJ294" s="16"/>
      <c r="DK294" s="17"/>
      <c r="DL294" s="16"/>
      <c r="DM294" s="17"/>
      <c r="DN294" s="16"/>
      <c r="DO294" s="17"/>
      <c r="DP294" s="16"/>
      <c r="DQ294" s="17"/>
      <c r="DR294" s="16"/>
      <c r="DS294" s="17"/>
      <c r="DT294" s="16"/>
      <c r="DU294" s="17"/>
      <c r="DV294" s="16"/>
      <c r="DW294" s="17"/>
      <c r="DX294" s="16"/>
      <c r="DY294" s="17"/>
      <c r="DZ294" s="16"/>
      <c r="EA294" s="17"/>
      <c r="EB294" s="16"/>
      <c r="EC294" s="17"/>
      <c r="ED294" s="16"/>
      <c r="EE294" s="17"/>
      <c r="EF294" s="16"/>
      <c r="EG294" s="17"/>
      <c r="EH294" s="16"/>
      <c r="EI294" s="17"/>
      <c r="EJ294" s="16"/>
      <c r="EK294" s="17"/>
      <c r="EL294" s="16"/>
      <c r="EM294" s="17"/>
      <c r="EN294" s="16"/>
      <c r="EO294" s="17"/>
      <c r="EP294" s="16"/>
      <c r="EQ294" s="17"/>
      <c r="ER294" s="16"/>
      <c r="ES294" s="17"/>
      <c r="ET294" s="16"/>
      <c r="EU294" s="15"/>
      <c r="EV294" s="16"/>
      <c r="EW294" s="15"/>
      <c r="EX294" s="16"/>
      <c r="EY294" s="15"/>
      <c r="EZ294" s="16"/>
      <c r="FA294" s="15"/>
      <c r="FB294" s="16"/>
      <c r="FC294" s="15"/>
      <c r="FD294" s="16"/>
      <c r="FE294" s="15"/>
      <c r="FF294" s="16"/>
      <c r="FG294" s="19"/>
      <c r="FH294" s="20"/>
      <c r="FI294" s="20">
        <f t="shared" si="36"/>
        <v>54560</v>
      </c>
      <c r="FJ294" s="20">
        <f t="shared" si="37"/>
        <v>50220</v>
      </c>
      <c r="FK294" s="21">
        <f t="shared" si="38"/>
        <v>4340</v>
      </c>
      <c r="FL294" s="1" t="str">
        <f t="shared" si="41"/>
        <v/>
      </c>
    </row>
    <row r="295" spans="1:168" ht="20.25" customHeight="1">
      <c r="A295" s="239">
        <v>2200287</v>
      </c>
      <c r="B295" s="35" t="s">
        <v>1074</v>
      </c>
      <c r="C295" s="239" t="s">
        <v>1075</v>
      </c>
      <c r="D295" s="9" t="s">
        <v>1414</v>
      </c>
      <c r="E295" s="9" t="s">
        <v>1411</v>
      </c>
      <c r="F295" s="83" t="s">
        <v>1076</v>
      </c>
      <c r="G295" s="145" t="s">
        <v>383</v>
      </c>
      <c r="H295" s="24" t="s">
        <v>1417</v>
      </c>
      <c r="I295" s="318"/>
      <c r="J295" s="24"/>
      <c r="K295" s="62">
        <v>6200</v>
      </c>
      <c r="L295" s="24" t="s">
        <v>1564</v>
      </c>
      <c r="M295" s="246">
        <f t="shared" si="34"/>
        <v>54560</v>
      </c>
      <c r="N295" s="14">
        <f t="shared" si="39"/>
        <v>24720</v>
      </c>
      <c r="O295" s="15">
        <v>1500</v>
      </c>
      <c r="P295" s="15">
        <v>1000</v>
      </c>
      <c r="Q295" s="15">
        <v>5000</v>
      </c>
      <c r="R295" s="15">
        <v>8000</v>
      </c>
      <c r="S295" s="182"/>
      <c r="T295" s="16">
        <v>1500</v>
      </c>
      <c r="U295" s="16">
        <v>1000</v>
      </c>
      <c r="V295" s="16">
        <v>5000</v>
      </c>
      <c r="W295" s="16">
        <v>0</v>
      </c>
      <c r="X295" s="182"/>
      <c r="Y295" s="16">
        <f>IF(($CB295-SUM($T295:X295))&gt;=$K295*0.7,$K295*0.7,($CB295-SUM($T295:X295)))</f>
        <v>4340</v>
      </c>
      <c r="Z295" s="16">
        <f>IF(($CB295-SUM($T295:Y295))&gt;=$K295*0.7,$K295*0.7,($CB295-SUM($T295:Y295)))</f>
        <v>4340</v>
      </c>
      <c r="AA295" s="16">
        <f>IF(($CB295-SUM($T295:Z295))&gt;=$K295*0.7,$K295*0.7,($CB295-SUM($T295:Z295)))</f>
        <v>4340</v>
      </c>
      <c r="AB295" s="16">
        <f>IF(($CB295-SUM($T295:AA295))&gt;=$K295*0.7,$K295*0.7,($CB295-SUM($T295:AA295)))</f>
        <v>4340</v>
      </c>
      <c r="AC295" s="16">
        <f>IF(($CB295-SUM($T295:AB295))&gt;=$K295*0.7,$K295*0.7,($CB295-SUM($T295:AB295)))</f>
        <v>4340</v>
      </c>
      <c r="AD295" s="16">
        <f>IF(($CB295-SUM($T295:AC295))&gt;=$K295*0.7,$K295*0.7,($CB295-SUM($T295:AC295)))</f>
        <v>640</v>
      </c>
      <c r="AE295" s="16">
        <f>IF(($CB295-SUM($T295:AD295))&gt;=$K295*0.7,$K295*0.7,($CB295-SUM($T295:AD295)))</f>
        <v>0</v>
      </c>
      <c r="AF295" s="16">
        <f>IF(($CB295-SUM($T295:AE295))&gt;=$K295*0.7,$K295*0.7,($CB295-SUM($T295:AE295)))</f>
        <v>0</v>
      </c>
      <c r="AG295" s="16">
        <f>IF(($CB295-SUM($T295:AF295))&gt;=$K295*0.7,$K295*0.7,($CB295-SUM($T295:AF295)))</f>
        <v>0</v>
      </c>
      <c r="AH295" s="16">
        <f>IF(($CB295-SUM($T295:AG295))&gt;=$K295*0.7,$K295*0.7,($CB295-SUM($T295:AG295)))</f>
        <v>0</v>
      </c>
      <c r="AI295" s="16">
        <f>IF(($CB295-SUM($T295:AH295))&gt;=$K295*0.7,$K295*0.7,($CB295-SUM($T295:AH295)))</f>
        <v>0</v>
      </c>
      <c r="AJ295" s="16">
        <f>IF(($CB295-SUM($T295:AI295))&gt;=$K295*0.7,$K295*0.7,($CB295-SUM($T295:AI295)))</f>
        <v>0</v>
      </c>
      <c r="AK295" s="16">
        <f>IF(($CB295-SUM($T295:AJ295))&gt;=$K295*0.7,$K295*0.7,($CB295-SUM($T295:AJ295)))</f>
        <v>0</v>
      </c>
      <c r="AL295" s="16">
        <f>IF(($CB295-SUM($T295:AK295))&gt;=$K295*0.7,$K295*0.7,($CB295-SUM($T295:AK295)))</f>
        <v>0</v>
      </c>
      <c r="AM295" s="16">
        <f>IF(($CB295-SUM($T295:AL295))&gt;=$K295*0.7,$K295*0.7,($CB295-SUM($T295:AL295)))</f>
        <v>0</v>
      </c>
      <c r="AN295" s="16">
        <f>IF(($CB295-SUM($T295:AM295))&gt;=$K295*0.7,$K295*0.7,($CB295-SUM($T295:AM295)))</f>
        <v>0</v>
      </c>
      <c r="AO295" s="16">
        <f>IF(($CB295-SUM($T295:AN295))&gt;=$K295*0.7,$K295*0.7,($CB295-SUM($T295:AN295)))</f>
        <v>0</v>
      </c>
      <c r="AP295" s="16">
        <f>IF(($CB295-SUM($T295:AO295))&gt;=$K295*0.7,$K295*0.7,($CB295-SUM($T295:AO295)))</f>
        <v>0</v>
      </c>
      <c r="AQ295" s="16">
        <f>IF(($CB295-SUM($T295:AP295))&gt;=$K295*0.7,$K295*0.7,($CB295-SUM($T295:AP295)))</f>
        <v>0</v>
      </c>
      <c r="AR295" s="16">
        <f>IF(($CB295-SUM($T295:AQ295))&gt;=$K295*0.7,$K295*0.7,($CB295-SUM($T295:AQ295)))</f>
        <v>0</v>
      </c>
      <c r="AS295" s="16">
        <f>IF(($CB295-SUM($T295:AR295))&gt;=$K295*0.7,$K295*0.7,($CB295-SUM($T295:AR295)))</f>
        <v>0</v>
      </c>
      <c r="AT295" s="16">
        <f>IF(($CB295-SUM($T295:AS295))&gt;=$K295*0.7,$K295*0.7,($CB295-SUM($T295:AS295)))</f>
        <v>0</v>
      </c>
      <c r="AU295" s="16">
        <f>IF(($CB295-SUM($T295:AT295))&gt;=$K295*0.7,$K295*0.7,($CB295-SUM($T295:AT295)))</f>
        <v>0</v>
      </c>
      <c r="AV295" s="16">
        <f>IF(($CB295-SUM($T295:AU295))&gt;=$K295*0.7,$K295*0.7,($CB295-SUM($T295:AU295)))</f>
        <v>0</v>
      </c>
      <c r="AW295" s="182">
        <f t="shared" si="35"/>
        <v>29840</v>
      </c>
      <c r="AX295" s="182">
        <f>IF(LinkRpt!B$4=LinkRpt!B$2,VLOOKUP(LinkRpt!$A291,Rpt,LinkRpt!B$2+1),"")</f>
        <v>29840</v>
      </c>
      <c r="AY295" s="182">
        <f>IF(LinkRpt!C$4=LinkRpt!C$2,VLOOKUP(LinkRpt!$A291,Rpt,LinkRpt!C$2+1),"")</f>
        <v>0</v>
      </c>
      <c r="AZ295" s="182">
        <f>IF(LinkRpt!D$4=LinkRpt!D$2,VLOOKUP(LinkRpt!$A291,Rpt,LinkRpt!D$2+1),"")</f>
        <v>0</v>
      </c>
      <c r="BA295" s="182" t="str">
        <f>IF(LinkRpt!E$4=LinkRpt!E$2,VLOOKUP(LinkRpt!$A291,Rpt,LinkRpt!E$2+1),"")</f>
        <v/>
      </c>
      <c r="BB295" s="182">
        <f>IF(LinkRpt!F$4=LinkRpt!F$2,VLOOKUP(LinkRpt!$A291,Rpt,LinkRpt!F$2+1),"")</f>
        <v>0</v>
      </c>
      <c r="BC295" s="182">
        <f>IF(LinkRpt!G$4=LinkRpt!G$2,VLOOKUP(LinkRpt!$A291,Rpt,LinkRpt!G$2+1),"")</f>
        <v>0</v>
      </c>
      <c r="BD295" s="182">
        <f>IF(LinkRpt!H$4=LinkRpt!H$2,VLOOKUP(LinkRpt!$A291,Rpt,LinkRpt!H$2+1),"")</f>
        <v>0</v>
      </c>
      <c r="BE295" s="182" t="str">
        <f>IF(LinkRpt!I$4=LinkRpt!I$2,VLOOKUP(LinkRpt!$A291,Rpt,LinkRpt!I$2+1),"")</f>
        <v/>
      </c>
      <c r="BF295" s="182" t="str">
        <f>IF(LinkRpt!J$4=LinkRpt!J$2,VLOOKUP(LinkRpt!$A291,Rpt,LinkRpt!J$2+1),"")</f>
        <v/>
      </c>
      <c r="BG295" s="182" t="str">
        <f>IF(LinkRpt!K$4=LinkRpt!K$2,VLOOKUP(LinkRpt!$A291,Rpt,LinkRpt!K$2+1),"")</f>
        <v/>
      </c>
      <c r="BH295" s="182" t="str">
        <f>IF(LinkRpt!L$4=LinkRpt!L$2,VLOOKUP(LinkRpt!$A291,Rpt,LinkRpt!L$2+1),"")</f>
        <v/>
      </c>
      <c r="BI295" s="182" t="str">
        <f>IF(LinkRpt!M$4=LinkRpt!M$2,VLOOKUP(LinkRpt!$A291,Rpt,LinkRpt!M$2+1),"")</f>
        <v/>
      </c>
      <c r="BJ295" s="182" t="str">
        <f>IF(LinkRpt!N$4=LinkRpt!N$2,VLOOKUP(LinkRpt!$A291,Rpt,LinkRpt!N$2+1),"")</f>
        <v/>
      </c>
      <c r="BK295" s="182" t="str">
        <f>IF(LinkRpt!O$4=LinkRpt!O$2,VLOOKUP(LinkRpt!$A291,Rpt,LinkRpt!O$2+1),"")</f>
        <v/>
      </c>
      <c r="BL295" s="182" t="str">
        <f>IF(LinkRpt!P$4=LinkRpt!P$2,VLOOKUP(LinkRpt!$A291,Rpt,LinkRpt!P$2+1),"")</f>
        <v/>
      </c>
      <c r="BM295" s="182" t="str">
        <f>IF(LinkRpt!Q$4=LinkRpt!Q$2,VLOOKUP(LinkRpt!$A291,Rpt,LinkRpt!Q$2+1),"")</f>
        <v/>
      </c>
      <c r="BN295" s="182" t="str">
        <f>IF(LinkRpt!R$4=LinkRpt!R$2,VLOOKUP(LinkRpt!$A291,Rpt,LinkRpt!R$2+1),"")</f>
        <v/>
      </c>
      <c r="BO295" s="182" t="str">
        <f>IF(LinkRpt!S$4=LinkRpt!S$2,VLOOKUP(LinkRpt!$A291,Rpt,LinkRpt!S$2+1),"")</f>
        <v/>
      </c>
      <c r="BP295" s="182" t="str">
        <f>IF(LinkRpt!T$4=LinkRpt!T$2,VLOOKUP(LinkRpt!$A291,Rpt,LinkRpt!T$2+1),"")</f>
        <v/>
      </c>
      <c r="BQ295" s="182" t="str">
        <f>IF(LinkRpt!U$4=LinkRpt!U$2,VLOOKUP(LinkRpt!$A291,Rpt,LinkRpt!U$2+1),"")</f>
        <v/>
      </c>
      <c r="BR295" s="182" t="str">
        <f>IF(LinkRpt!V$4=LinkRpt!V$2,VLOOKUP(LinkRpt!$A291,Rpt,LinkRpt!V$2+1),"")</f>
        <v/>
      </c>
      <c r="BS295" s="182" t="str">
        <f>IF(LinkRpt!W$4=LinkRpt!W$2,VLOOKUP(LinkRpt!$A291,Rpt,LinkRpt!W$2+1),"")</f>
        <v/>
      </c>
      <c r="BT295" s="182" t="str">
        <f>IF(LinkRpt!X$4=LinkRpt!X$2,VLOOKUP(LinkRpt!$A291,Rpt,LinkRpt!X$2+1),"")</f>
        <v/>
      </c>
      <c r="BU295" s="182" t="str">
        <f>IF(LinkRpt!Y$4=LinkRpt!Y$2,VLOOKUP(LinkRpt!$A291,Rpt,LinkRpt!Y$2+1),"")</f>
        <v/>
      </c>
      <c r="BV295" s="182" t="str">
        <f>IF(LinkRpt!Z$4=LinkRpt!Z$2,VLOOKUP(LinkRpt!$A291,Rpt,LinkRpt!Z$2+1),"")</f>
        <v/>
      </c>
      <c r="BW295" s="182" t="str">
        <f>IF(LinkRpt!AA$4=LinkRpt!AA$2,VLOOKUP(LinkRpt!$A291,Rpt,LinkRpt!AA$2+1),"")</f>
        <v/>
      </c>
      <c r="BX295" s="182" t="str">
        <f>IF(LinkRpt!AB$4=LinkRpt!AB$2,VLOOKUP(LinkRpt!$A291,Rpt,LinkRpt!AB$2+1),"")</f>
        <v/>
      </c>
      <c r="BY295" s="182" t="str">
        <f>IF(LinkRpt!AC$4=LinkRpt!AC$2,VLOOKUP(LinkRpt!$A291,Rpt,LinkRpt!AC$2+1),"")</f>
        <v/>
      </c>
      <c r="BZ295" s="182" t="str">
        <f>IF(LinkRpt!AD$4=LinkRpt!AD$2,VLOOKUP(LinkRpt!$A291,Rpt,LinkRpt!AD$2+1),"")</f>
        <v/>
      </c>
      <c r="CA295" s="182" t="str">
        <f>IF(LinkRpt!AE$4=LinkRpt!AE$2,VLOOKUP(LinkRpt!$A291,Rpt,LinkRpt!AE$2+1),"")</f>
        <v/>
      </c>
      <c r="CB295" s="182">
        <f t="shared" si="40"/>
        <v>29840</v>
      </c>
      <c r="CC295" s="15">
        <v>1500</v>
      </c>
      <c r="CD295" s="16">
        <v>1500</v>
      </c>
      <c r="CE295" s="15">
        <v>1000</v>
      </c>
      <c r="CF295" s="16">
        <v>1000</v>
      </c>
      <c r="CG295" s="15">
        <v>5000</v>
      </c>
      <c r="CH295" s="16">
        <v>5000</v>
      </c>
      <c r="CI295" s="15">
        <v>8000</v>
      </c>
      <c r="CJ295" s="16">
        <v>0</v>
      </c>
      <c r="CK295" s="15"/>
      <c r="CL295" s="16"/>
      <c r="CM295" s="18">
        <v>4340</v>
      </c>
      <c r="CN295" s="16">
        <v>0</v>
      </c>
      <c r="CO295" s="18">
        <v>4340</v>
      </c>
      <c r="CP295" s="16">
        <v>0</v>
      </c>
      <c r="CQ295" s="18">
        <v>4340</v>
      </c>
      <c r="CR295" s="16">
        <f>8000+0</f>
        <v>8000</v>
      </c>
      <c r="CS295" s="18">
        <v>4340</v>
      </c>
      <c r="CT295" s="16">
        <v>10000</v>
      </c>
      <c r="CU295" s="18">
        <v>4340</v>
      </c>
      <c r="CV295" s="16"/>
      <c r="CW295" s="18">
        <v>4340</v>
      </c>
      <c r="CX295" s="16"/>
      <c r="CY295" s="18">
        <v>4340</v>
      </c>
      <c r="CZ295" s="16"/>
      <c r="DA295" s="18">
        <v>4340</v>
      </c>
      <c r="DB295" s="16"/>
      <c r="DC295" s="18">
        <v>4340</v>
      </c>
      <c r="DD295" s="16">
        <v>4340</v>
      </c>
      <c r="DE295" s="85"/>
      <c r="DF295" s="16"/>
      <c r="DG295" s="85"/>
      <c r="DH295" s="16"/>
      <c r="DI295" s="85"/>
      <c r="DJ295" s="16"/>
      <c r="DK295" s="17"/>
      <c r="DL295" s="16"/>
      <c r="DM295" s="17"/>
      <c r="DN295" s="16"/>
      <c r="DO295" s="17"/>
      <c r="DP295" s="16"/>
      <c r="DQ295" s="17"/>
      <c r="DR295" s="16"/>
      <c r="DS295" s="17"/>
      <c r="DT295" s="16"/>
      <c r="DU295" s="17"/>
      <c r="DV295" s="16"/>
      <c r="DW295" s="17"/>
      <c r="DX295" s="16"/>
      <c r="DY295" s="17"/>
      <c r="DZ295" s="16"/>
      <c r="EA295" s="17"/>
      <c r="EB295" s="16"/>
      <c r="EC295" s="17"/>
      <c r="ED295" s="16"/>
      <c r="EE295" s="17"/>
      <c r="EF295" s="16"/>
      <c r="EG295" s="17"/>
      <c r="EH295" s="16"/>
      <c r="EI295" s="17"/>
      <c r="EJ295" s="16"/>
      <c r="EK295" s="17"/>
      <c r="EL295" s="16"/>
      <c r="EM295" s="17"/>
      <c r="EN295" s="16"/>
      <c r="EO295" s="17"/>
      <c r="EP295" s="16"/>
      <c r="EQ295" s="17"/>
      <c r="ER295" s="16"/>
      <c r="ES295" s="17"/>
      <c r="ET295" s="16"/>
      <c r="EU295" s="15"/>
      <c r="EV295" s="16"/>
      <c r="EW295" s="15"/>
      <c r="EX295" s="16"/>
      <c r="EY295" s="15"/>
      <c r="EZ295" s="16"/>
      <c r="FA295" s="15"/>
      <c r="FB295" s="16"/>
      <c r="FC295" s="15"/>
      <c r="FD295" s="16"/>
      <c r="FE295" s="15"/>
      <c r="FF295" s="16"/>
      <c r="FG295" s="19"/>
      <c r="FH295" s="20"/>
      <c r="FI295" s="20">
        <f t="shared" si="36"/>
        <v>54560</v>
      </c>
      <c r="FJ295" s="20">
        <f t="shared" si="37"/>
        <v>29840</v>
      </c>
      <c r="FK295" s="21">
        <f t="shared" si="38"/>
        <v>24720</v>
      </c>
      <c r="FL295" s="1" t="str">
        <f t="shared" si="41"/>
        <v/>
      </c>
    </row>
    <row r="296" spans="1:168" ht="20.25" customHeight="1">
      <c r="A296" s="239">
        <v>2200288</v>
      </c>
      <c r="B296" s="35" t="s">
        <v>1077</v>
      </c>
      <c r="C296" s="239" t="s">
        <v>1078</v>
      </c>
      <c r="D296" s="9" t="s">
        <v>1414</v>
      </c>
      <c r="E296" s="9" t="s">
        <v>1411</v>
      </c>
      <c r="F296" s="83" t="s">
        <v>1079</v>
      </c>
      <c r="G296" s="22"/>
      <c r="H296" s="84"/>
      <c r="I296" s="318"/>
      <c r="J296" s="84"/>
      <c r="K296" s="62">
        <v>6600</v>
      </c>
      <c r="L296" s="84" t="s">
        <v>1564</v>
      </c>
      <c r="M296" s="246">
        <f t="shared" si="34"/>
        <v>57080</v>
      </c>
      <c r="N296" s="14">
        <f t="shared" si="39"/>
        <v>0</v>
      </c>
      <c r="O296" s="15">
        <v>1500</v>
      </c>
      <c r="P296" s="15">
        <v>1000</v>
      </c>
      <c r="Q296" s="15">
        <v>5000</v>
      </c>
      <c r="R296" s="15">
        <v>8000</v>
      </c>
      <c r="S296" s="182"/>
      <c r="T296" s="16">
        <v>1500</v>
      </c>
      <c r="U296" s="16">
        <v>1000</v>
      </c>
      <c r="V296" s="16">
        <v>5000</v>
      </c>
      <c r="W296" s="16">
        <v>0</v>
      </c>
      <c r="X296" s="182"/>
      <c r="Y296" s="16">
        <f>IF(($CB296-SUM($T296:X296))&gt;=$K296*0.7,$K296*0.7,($CB296-SUM($T296:X296)))</f>
        <v>4620</v>
      </c>
      <c r="Z296" s="16">
        <f>IF(($CB296-SUM($T296:Y296))&gt;=$K296*0.7,$K296*0.7,($CB296-SUM($T296:Y296)))</f>
        <v>4620</v>
      </c>
      <c r="AA296" s="16">
        <f>IF(($CB296-SUM($T296:Z296))&gt;=$K296*0.7,$K296*0.7,($CB296-SUM($T296:Z296)))</f>
        <v>4620</v>
      </c>
      <c r="AB296" s="16">
        <f>IF(($CB296-SUM($T296:AA296))&gt;=$K296*0.7,$K296*0.7,($CB296-SUM($T296:AA296)))</f>
        <v>4620</v>
      </c>
      <c r="AC296" s="16">
        <f>IF(($CB296-SUM($T296:AB296))&gt;=$K296*0.7,$K296*0.7,($CB296-SUM($T296:AB296)))</f>
        <v>4620</v>
      </c>
      <c r="AD296" s="16">
        <f>IF(($CB296-SUM($T296:AC296))&gt;=$K296*0.7,$K296*0.7,($CB296-SUM($T296:AC296)))</f>
        <v>4620</v>
      </c>
      <c r="AE296" s="16">
        <f>IF(($CB296-SUM($T296:AD296))&gt;=$K296*0.7,$K296*0.7,($CB296-SUM($T296:AD296)))</f>
        <v>4620</v>
      </c>
      <c r="AF296" s="16">
        <f>IF(($CB296-SUM($T296:AE296))&gt;=$K296*0.7,$K296*0.7,($CB296-SUM($T296:AE296)))</f>
        <v>4620</v>
      </c>
      <c r="AG296" s="16">
        <f>IF(($CB296-SUM($T296:AF296))&gt;=$K296*0.7,$K296*0.7,($CB296-SUM($T296:AF296)))</f>
        <v>4620</v>
      </c>
      <c r="AH296" s="16">
        <f>IF(($CB296-SUM($T296:AG296))&gt;=$K296*0.7,$K296*0.7,($CB296-SUM($T296:AG296)))</f>
        <v>4620</v>
      </c>
      <c r="AI296" s="16">
        <f>IF(($CB296-SUM($T296:AH296))&gt;=$K296*0.7,$K296*0.7,($CB296-SUM($T296:AH296)))</f>
        <v>3380</v>
      </c>
      <c r="AJ296" s="16">
        <f>IF(($CB296-SUM($T296:AI296))&gt;=$K296*0.7,$K296*0.7,($CB296-SUM($T296:AI296)))</f>
        <v>0</v>
      </c>
      <c r="AK296" s="16">
        <f>IF(($CB296-SUM($T296:AJ296))&gt;=$K296*0.7,$K296*0.7,($CB296-SUM($T296:AJ296)))</f>
        <v>0</v>
      </c>
      <c r="AL296" s="16">
        <f>IF(($CB296-SUM($T296:AK296))&gt;=$K296*0.7,$K296*0.7,($CB296-SUM($T296:AK296)))</f>
        <v>0</v>
      </c>
      <c r="AM296" s="16">
        <f>IF(($CB296-SUM($T296:AL296))&gt;=$K296*0.7,$K296*0.7,($CB296-SUM($T296:AL296)))</f>
        <v>0</v>
      </c>
      <c r="AN296" s="16">
        <f>IF(($CB296-SUM($T296:AM296))&gt;=$K296*0.7,$K296*0.7,($CB296-SUM($T296:AM296)))</f>
        <v>0</v>
      </c>
      <c r="AO296" s="16">
        <f>IF(($CB296-SUM($T296:AN296))&gt;=$K296*0.7,$K296*0.7,($CB296-SUM($T296:AN296)))</f>
        <v>0</v>
      </c>
      <c r="AP296" s="16">
        <f>IF(($CB296-SUM($T296:AO296))&gt;=$K296*0.7,$K296*0.7,($CB296-SUM($T296:AO296)))</f>
        <v>0</v>
      </c>
      <c r="AQ296" s="16">
        <f>IF(($CB296-SUM($T296:AP296))&gt;=$K296*0.7,$K296*0.7,($CB296-SUM($T296:AP296)))</f>
        <v>0</v>
      </c>
      <c r="AR296" s="16">
        <f>IF(($CB296-SUM($T296:AQ296))&gt;=$K296*0.7,$K296*0.7,($CB296-SUM($T296:AQ296)))</f>
        <v>0</v>
      </c>
      <c r="AS296" s="16">
        <f>IF(($CB296-SUM($T296:AR296))&gt;=$K296*0.7,$K296*0.7,($CB296-SUM($T296:AR296)))</f>
        <v>0</v>
      </c>
      <c r="AT296" s="16">
        <f>IF(($CB296-SUM($T296:AS296))&gt;=$K296*0.7,$K296*0.7,($CB296-SUM($T296:AS296)))</f>
        <v>0</v>
      </c>
      <c r="AU296" s="16">
        <f>IF(($CB296-SUM($T296:AT296))&gt;=$K296*0.7,$K296*0.7,($CB296-SUM($T296:AT296)))</f>
        <v>0</v>
      </c>
      <c r="AV296" s="16">
        <f>IF(($CB296-SUM($T296:AU296))&gt;=$K296*0.7,$K296*0.7,($CB296-SUM($T296:AU296)))</f>
        <v>0</v>
      </c>
      <c r="AW296" s="182">
        <f t="shared" si="35"/>
        <v>57080</v>
      </c>
      <c r="AX296" s="182">
        <f>IF(LinkRpt!B$4=LinkRpt!B$2,VLOOKUP(LinkRpt!$A292,Rpt,LinkRpt!B$2+1),"")</f>
        <v>57080</v>
      </c>
      <c r="AY296" s="182">
        <f>IF(LinkRpt!C$4=LinkRpt!C$2,VLOOKUP(LinkRpt!$A292,Rpt,LinkRpt!C$2+1),"")</f>
        <v>0</v>
      </c>
      <c r="AZ296" s="182">
        <f>IF(LinkRpt!D$4=LinkRpt!D$2,VLOOKUP(LinkRpt!$A292,Rpt,LinkRpt!D$2+1),"")</f>
        <v>0</v>
      </c>
      <c r="BA296" s="182" t="str">
        <f>IF(LinkRpt!E$4=LinkRpt!E$2,VLOOKUP(LinkRpt!$A292,Rpt,LinkRpt!E$2+1),"")</f>
        <v/>
      </c>
      <c r="BB296" s="182">
        <f>IF(LinkRpt!F$4=LinkRpt!F$2,VLOOKUP(LinkRpt!$A292,Rpt,LinkRpt!F$2+1),"")</f>
        <v>0</v>
      </c>
      <c r="BC296" s="182">
        <f>IF(LinkRpt!G$4=LinkRpt!G$2,VLOOKUP(LinkRpt!$A292,Rpt,LinkRpt!G$2+1),"")</f>
        <v>0</v>
      </c>
      <c r="BD296" s="182">
        <f>IF(LinkRpt!H$4=LinkRpt!H$2,VLOOKUP(LinkRpt!$A292,Rpt,LinkRpt!H$2+1),"")</f>
        <v>0</v>
      </c>
      <c r="BE296" s="182" t="str">
        <f>IF(LinkRpt!I$4=LinkRpt!I$2,VLOOKUP(LinkRpt!$A292,Rpt,LinkRpt!I$2+1),"")</f>
        <v/>
      </c>
      <c r="BF296" s="182" t="str">
        <f>IF(LinkRpt!J$4=LinkRpt!J$2,VLOOKUP(LinkRpt!$A292,Rpt,LinkRpt!J$2+1),"")</f>
        <v/>
      </c>
      <c r="BG296" s="182" t="str">
        <f>IF(LinkRpt!K$4=LinkRpt!K$2,VLOOKUP(LinkRpt!$A292,Rpt,LinkRpt!K$2+1),"")</f>
        <v/>
      </c>
      <c r="BH296" s="182" t="str">
        <f>IF(LinkRpt!L$4=LinkRpt!L$2,VLOOKUP(LinkRpt!$A292,Rpt,LinkRpt!L$2+1),"")</f>
        <v/>
      </c>
      <c r="BI296" s="182" t="str">
        <f>IF(LinkRpt!M$4=LinkRpt!M$2,VLOOKUP(LinkRpt!$A292,Rpt,LinkRpt!M$2+1),"")</f>
        <v/>
      </c>
      <c r="BJ296" s="182" t="str">
        <f>IF(LinkRpt!N$4=LinkRpt!N$2,VLOOKUP(LinkRpt!$A292,Rpt,LinkRpt!N$2+1),"")</f>
        <v/>
      </c>
      <c r="BK296" s="182" t="str">
        <f>IF(LinkRpt!O$4=LinkRpt!O$2,VLOOKUP(LinkRpt!$A292,Rpt,LinkRpt!O$2+1),"")</f>
        <v/>
      </c>
      <c r="BL296" s="182" t="str">
        <f>IF(LinkRpt!P$4=LinkRpt!P$2,VLOOKUP(LinkRpt!$A292,Rpt,LinkRpt!P$2+1),"")</f>
        <v/>
      </c>
      <c r="BM296" s="182" t="str">
        <f>IF(LinkRpt!Q$4=LinkRpt!Q$2,VLOOKUP(LinkRpt!$A292,Rpt,LinkRpt!Q$2+1),"")</f>
        <v/>
      </c>
      <c r="BN296" s="182" t="str">
        <f>IF(LinkRpt!R$4=LinkRpt!R$2,VLOOKUP(LinkRpt!$A292,Rpt,LinkRpt!R$2+1),"")</f>
        <v/>
      </c>
      <c r="BO296" s="182" t="str">
        <f>IF(LinkRpt!S$4=LinkRpt!S$2,VLOOKUP(LinkRpt!$A292,Rpt,LinkRpt!S$2+1),"")</f>
        <v/>
      </c>
      <c r="BP296" s="182" t="str">
        <f>IF(LinkRpt!T$4=LinkRpt!T$2,VLOOKUP(LinkRpt!$A292,Rpt,LinkRpt!T$2+1),"")</f>
        <v/>
      </c>
      <c r="BQ296" s="182" t="str">
        <f>IF(LinkRpt!U$4=LinkRpt!U$2,VLOOKUP(LinkRpt!$A292,Rpt,LinkRpt!U$2+1),"")</f>
        <v/>
      </c>
      <c r="BR296" s="182" t="str">
        <f>IF(LinkRpt!V$4=LinkRpt!V$2,VLOOKUP(LinkRpt!$A292,Rpt,LinkRpt!V$2+1),"")</f>
        <v/>
      </c>
      <c r="BS296" s="182" t="str">
        <f>IF(LinkRpt!W$4=LinkRpt!W$2,VLOOKUP(LinkRpt!$A292,Rpt,LinkRpt!W$2+1),"")</f>
        <v/>
      </c>
      <c r="BT296" s="182" t="str">
        <f>IF(LinkRpt!X$4=LinkRpt!X$2,VLOOKUP(LinkRpt!$A292,Rpt,LinkRpt!X$2+1),"")</f>
        <v/>
      </c>
      <c r="BU296" s="182" t="str">
        <f>IF(LinkRpt!Y$4=LinkRpt!Y$2,VLOOKUP(LinkRpt!$A292,Rpt,LinkRpt!Y$2+1),"")</f>
        <v/>
      </c>
      <c r="BV296" s="182" t="str">
        <f>IF(LinkRpt!Z$4=LinkRpt!Z$2,VLOOKUP(LinkRpt!$A292,Rpt,LinkRpt!Z$2+1),"")</f>
        <v/>
      </c>
      <c r="BW296" s="182" t="str">
        <f>IF(LinkRpt!AA$4=LinkRpt!AA$2,VLOOKUP(LinkRpt!$A292,Rpt,LinkRpt!AA$2+1),"")</f>
        <v/>
      </c>
      <c r="BX296" s="182" t="str">
        <f>IF(LinkRpt!AB$4=LinkRpt!AB$2,VLOOKUP(LinkRpt!$A292,Rpt,LinkRpt!AB$2+1),"")</f>
        <v/>
      </c>
      <c r="BY296" s="182" t="str">
        <f>IF(LinkRpt!AC$4=LinkRpt!AC$2,VLOOKUP(LinkRpt!$A292,Rpt,LinkRpt!AC$2+1),"")</f>
        <v/>
      </c>
      <c r="BZ296" s="182" t="str">
        <f>IF(LinkRpt!AD$4=LinkRpt!AD$2,VLOOKUP(LinkRpt!$A292,Rpt,LinkRpt!AD$2+1),"")</f>
        <v/>
      </c>
      <c r="CA296" s="182" t="str">
        <f>IF(LinkRpt!AE$4=LinkRpt!AE$2,VLOOKUP(LinkRpt!$A292,Rpt,LinkRpt!AE$2+1),"")</f>
        <v/>
      </c>
      <c r="CB296" s="182">
        <f t="shared" si="40"/>
        <v>57080</v>
      </c>
      <c r="CC296" s="15">
        <v>1500</v>
      </c>
      <c r="CD296" s="16">
        <v>1500</v>
      </c>
      <c r="CE296" s="15">
        <v>1000</v>
      </c>
      <c r="CF296" s="16">
        <v>1000</v>
      </c>
      <c r="CG296" s="15">
        <v>5000</v>
      </c>
      <c r="CH296" s="16">
        <v>5000</v>
      </c>
      <c r="CI296" s="15">
        <v>8000</v>
      </c>
      <c r="CJ296" s="16">
        <v>0</v>
      </c>
      <c r="CK296" s="15"/>
      <c r="CL296" s="16"/>
      <c r="CM296" s="18">
        <v>4620</v>
      </c>
      <c r="CN296" s="16">
        <v>0</v>
      </c>
      <c r="CO296" s="18">
        <v>4620</v>
      </c>
      <c r="CP296" s="16">
        <v>0</v>
      </c>
      <c r="CQ296" s="18">
        <v>4620</v>
      </c>
      <c r="CR296" s="16"/>
      <c r="CS296" s="18">
        <v>4620</v>
      </c>
      <c r="CT296" s="16">
        <v>17240</v>
      </c>
      <c r="CU296" s="18">
        <v>4620</v>
      </c>
      <c r="CV296" s="16">
        <v>13860</v>
      </c>
      <c r="CW296" s="18">
        <v>4620</v>
      </c>
      <c r="CX296" s="16"/>
      <c r="CY296" s="18">
        <v>4620</v>
      </c>
      <c r="CZ296" s="16">
        <v>9240</v>
      </c>
      <c r="DA296" s="18">
        <v>4620</v>
      </c>
      <c r="DB296" s="16"/>
      <c r="DC296" s="18">
        <v>4620</v>
      </c>
      <c r="DD296" s="16">
        <v>9240</v>
      </c>
      <c r="DE296" s="85"/>
      <c r="DF296" s="16"/>
      <c r="DG296" s="85"/>
      <c r="DH296" s="16"/>
      <c r="DI296" s="85"/>
      <c r="DJ296" s="16"/>
      <c r="DK296" s="17"/>
      <c r="DL296" s="16"/>
      <c r="DM296" s="17"/>
      <c r="DN296" s="16"/>
      <c r="DO296" s="17"/>
      <c r="DP296" s="16"/>
      <c r="DQ296" s="17"/>
      <c r="DR296" s="16"/>
      <c r="DS296" s="17"/>
      <c r="DT296" s="16"/>
      <c r="DU296" s="17"/>
      <c r="DV296" s="16"/>
      <c r="DW296" s="17"/>
      <c r="DX296" s="16"/>
      <c r="DY296" s="17"/>
      <c r="DZ296" s="16"/>
      <c r="EA296" s="17"/>
      <c r="EB296" s="16"/>
      <c r="EC296" s="17"/>
      <c r="ED296" s="16"/>
      <c r="EE296" s="17"/>
      <c r="EF296" s="16"/>
      <c r="EG296" s="17"/>
      <c r="EH296" s="16"/>
      <c r="EI296" s="17"/>
      <c r="EJ296" s="16"/>
      <c r="EK296" s="17"/>
      <c r="EL296" s="16"/>
      <c r="EM296" s="17"/>
      <c r="EN296" s="16"/>
      <c r="EO296" s="17"/>
      <c r="EP296" s="16"/>
      <c r="EQ296" s="17"/>
      <c r="ER296" s="16"/>
      <c r="ES296" s="17"/>
      <c r="ET296" s="16"/>
      <c r="EU296" s="15"/>
      <c r="EV296" s="16"/>
      <c r="EW296" s="15"/>
      <c r="EX296" s="16"/>
      <c r="EY296" s="15"/>
      <c r="EZ296" s="16"/>
      <c r="FA296" s="15"/>
      <c r="FB296" s="16"/>
      <c r="FC296" s="15"/>
      <c r="FD296" s="16"/>
      <c r="FE296" s="15"/>
      <c r="FF296" s="16"/>
      <c r="FG296" s="19"/>
      <c r="FH296" s="20"/>
      <c r="FI296" s="20">
        <f t="shared" si="36"/>
        <v>57080</v>
      </c>
      <c r="FJ296" s="20">
        <f t="shared" si="37"/>
        <v>57080</v>
      </c>
      <c r="FK296" s="21">
        <f t="shared" si="38"/>
        <v>0</v>
      </c>
      <c r="FL296" s="1" t="str">
        <f t="shared" si="41"/>
        <v/>
      </c>
    </row>
    <row r="297" spans="1:168" ht="20.25" customHeight="1">
      <c r="A297" s="239">
        <v>2200289</v>
      </c>
      <c r="B297" s="35" t="s">
        <v>1080</v>
      </c>
      <c r="C297" s="239" t="s">
        <v>1081</v>
      </c>
      <c r="D297" s="9" t="s">
        <v>1414</v>
      </c>
      <c r="E297" s="9" t="s">
        <v>1411</v>
      </c>
      <c r="F297" s="83" t="s">
        <v>1082</v>
      </c>
      <c r="G297" s="142"/>
      <c r="H297" s="84" t="s">
        <v>1422</v>
      </c>
      <c r="I297" s="318"/>
      <c r="J297" s="84"/>
      <c r="K297" s="62">
        <v>3300</v>
      </c>
      <c r="L297" s="84" t="s">
        <v>1564</v>
      </c>
      <c r="M297" s="246">
        <f t="shared" si="34"/>
        <v>36290</v>
      </c>
      <c r="N297" s="14">
        <f t="shared" si="39"/>
        <v>3620</v>
      </c>
      <c r="O297" s="15">
        <v>1500</v>
      </c>
      <c r="P297" s="15">
        <v>1000</v>
      </c>
      <c r="Q297" s="15">
        <v>5000</v>
      </c>
      <c r="R297" s="15">
        <v>8000</v>
      </c>
      <c r="S297" s="182"/>
      <c r="T297" s="16">
        <v>1500</v>
      </c>
      <c r="U297" s="16">
        <v>1000</v>
      </c>
      <c r="V297" s="16">
        <v>5000</v>
      </c>
      <c r="W297" s="16">
        <v>0</v>
      </c>
      <c r="X297" s="182"/>
      <c r="Y297" s="16">
        <f>IF(($CB297-SUM($T297:X297))&gt;=$K297*0.7,$K297*0.7,($CB297-SUM($T297:X297)))</f>
        <v>2310</v>
      </c>
      <c r="Z297" s="16">
        <f>IF(($CB297-SUM($T297:Y297))&gt;=$K297*0.7,$K297*0.7,($CB297-SUM($T297:Y297)))</f>
        <v>2310</v>
      </c>
      <c r="AA297" s="16">
        <f>IF(($CB297-SUM($T297:Z297))&gt;=$K297*0.7,$K297*0.7,($CB297-SUM($T297:Z297)))</f>
        <v>2310</v>
      </c>
      <c r="AB297" s="16">
        <f>IF(($CB297-SUM($T297:AA297))&gt;=$K297*0.7,$K297*0.7,($CB297-SUM($T297:AA297)))</f>
        <v>2310</v>
      </c>
      <c r="AC297" s="16">
        <f>IF(($CB297-SUM($T297:AB297))&gt;=$K297*0.7,$K297*0.7,($CB297-SUM($T297:AB297)))</f>
        <v>2310</v>
      </c>
      <c r="AD297" s="16">
        <f>IF(($CB297-SUM($T297:AC297))&gt;=$K297*0.7,$K297*0.7,($CB297-SUM($T297:AC297)))</f>
        <v>2310</v>
      </c>
      <c r="AE297" s="16">
        <f>IF(($CB297-SUM($T297:AD297))&gt;=$K297*0.7,$K297*0.7,($CB297-SUM($T297:AD297)))</f>
        <v>2310</v>
      </c>
      <c r="AF297" s="16">
        <f>IF(($CB297-SUM($T297:AE297))&gt;=$K297*0.7,$K297*0.7,($CB297-SUM($T297:AE297)))</f>
        <v>2310</v>
      </c>
      <c r="AG297" s="16">
        <f>IF(($CB297-SUM($T297:AF297))&gt;=$K297*0.7,$K297*0.7,($CB297-SUM($T297:AF297)))</f>
        <v>2310</v>
      </c>
      <c r="AH297" s="16">
        <f>IF(($CB297-SUM($T297:AG297))&gt;=$K297*0.7,$K297*0.7,($CB297-SUM($T297:AG297)))</f>
        <v>2310</v>
      </c>
      <c r="AI297" s="16">
        <f>IF(($CB297-SUM($T297:AH297))&gt;=$K297*0.7,$K297*0.7,($CB297-SUM($T297:AH297)))</f>
        <v>2070</v>
      </c>
      <c r="AJ297" s="16">
        <f>IF(($CB297-SUM($T297:AI297))&gt;=$K297*0.7,$K297*0.7,($CB297-SUM($T297:AI297)))</f>
        <v>0</v>
      </c>
      <c r="AK297" s="16">
        <f>IF(($CB297-SUM($T297:AJ297))&gt;=$K297*0.7,$K297*0.7,($CB297-SUM($T297:AJ297)))</f>
        <v>0</v>
      </c>
      <c r="AL297" s="16">
        <f>IF(($CB297-SUM($T297:AK297))&gt;=$K297*0.7,$K297*0.7,($CB297-SUM($T297:AK297)))</f>
        <v>0</v>
      </c>
      <c r="AM297" s="16">
        <f>IF(($CB297-SUM($T297:AL297))&gt;=$K297*0.7,$K297*0.7,($CB297-SUM($T297:AL297)))</f>
        <v>0</v>
      </c>
      <c r="AN297" s="16">
        <f>IF(($CB297-SUM($T297:AM297))&gt;=$K297*0.7,$K297*0.7,($CB297-SUM($T297:AM297)))</f>
        <v>0</v>
      </c>
      <c r="AO297" s="16">
        <f>IF(($CB297-SUM($T297:AN297))&gt;=$K297*0.7,$K297*0.7,($CB297-SUM($T297:AN297)))</f>
        <v>0</v>
      </c>
      <c r="AP297" s="16">
        <f>IF(($CB297-SUM($T297:AO297))&gt;=$K297*0.7,$K297*0.7,($CB297-SUM($T297:AO297)))</f>
        <v>0</v>
      </c>
      <c r="AQ297" s="16">
        <f>IF(($CB297-SUM($T297:AP297))&gt;=$K297*0.7,$K297*0.7,($CB297-SUM($T297:AP297)))</f>
        <v>0</v>
      </c>
      <c r="AR297" s="16">
        <f>IF(($CB297-SUM($T297:AQ297))&gt;=$K297*0.7,$K297*0.7,($CB297-SUM($T297:AQ297)))</f>
        <v>0</v>
      </c>
      <c r="AS297" s="16">
        <f>IF(($CB297-SUM($T297:AR297))&gt;=$K297*0.7,$K297*0.7,($CB297-SUM($T297:AR297)))</f>
        <v>0</v>
      </c>
      <c r="AT297" s="16">
        <f>IF(($CB297-SUM($T297:AS297))&gt;=$K297*0.7,$K297*0.7,($CB297-SUM($T297:AS297)))</f>
        <v>0</v>
      </c>
      <c r="AU297" s="16">
        <f>IF(($CB297-SUM($T297:AT297))&gt;=$K297*0.7,$K297*0.7,($CB297-SUM($T297:AT297)))</f>
        <v>0</v>
      </c>
      <c r="AV297" s="16">
        <f>IF(($CB297-SUM($T297:AU297))&gt;=$K297*0.7,$K297*0.7,($CB297-SUM($T297:AU297)))</f>
        <v>0</v>
      </c>
      <c r="AW297" s="182">
        <f t="shared" si="35"/>
        <v>32670</v>
      </c>
      <c r="AX297" s="182">
        <f>IF(LinkRpt!B$4=LinkRpt!B$2,VLOOKUP(LinkRpt!$A293,Rpt,LinkRpt!B$2+1),"")</f>
        <v>32670</v>
      </c>
      <c r="AY297" s="182">
        <f>IF(LinkRpt!C$4=LinkRpt!C$2,VLOOKUP(LinkRpt!$A293,Rpt,LinkRpt!C$2+1),"")</f>
        <v>0</v>
      </c>
      <c r="AZ297" s="182">
        <f>IF(LinkRpt!D$4=LinkRpt!D$2,VLOOKUP(LinkRpt!$A293,Rpt,LinkRpt!D$2+1),"")</f>
        <v>0</v>
      </c>
      <c r="BA297" s="182" t="str">
        <f>IF(LinkRpt!E$4=LinkRpt!E$2,VLOOKUP(LinkRpt!$A293,Rpt,LinkRpt!E$2+1),"")</f>
        <v/>
      </c>
      <c r="BB297" s="182">
        <f>IF(LinkRpt!F$4=LinkRpt!F$2,VLOOKUP(LinkRpt!$A293,Rpt,LinkRpt!F$2+1),"")</f>
        <v>0</v>
      </c>
      <c r="BC297" s="182">
        <f>IF(LinkRpt!G$4=LinkRpt!G$2,VLOOKUP(LinkRpt!$A293,Rpt,LinkRpt!G$2+1),"")</f>
        <v>0</v>
      </c>
      <c r="BD297" s="182">
        <f>IF(LinkRpt!H$4=LinkRpt!H$2,VLOOKUP(LinkRpt!$A293,Rpt,LinkRpt!H$2+1),"")</f>
        <v>0</v>
      </c>
      <c r="BE297" s="182" t="str">
        <f>IF(LinkRpt!I$4=LinkRpt!I$2,VLOOKUP(LinkRpt!$A293,Rpt,LinkRpt!I$2+1),"")</f>
        <v/>
      </c>
      <c r="BF297" s="182" t="str">
        <f>IF(LinkRpt!J$4=LinkRpt!J$2,VLOOKUP(LinkRpt!$A293,Rpt,LinkRpt!J$2+1),"")</f>
        <v/>
      </c>
      <c r="BG297" s="182" t="str">
        <f>IF(LinkRpt!K$4=LinkRpt!K$2,VLOOKUP(LinkRpt!$A293,Rpt,LinkRpt!K$2+1),"")</f>
        <v/>
      </c>
      <c r="BH297" s="182" t="str">
        <f>IF(LinkRpt!L$4=LinkRpt!L$2,VLOOKUP(LinkRpt!$A293,Rpt,LinkRpt!L$2+1),"")</f>
        <v/>
      </c>
      <c r="BI297" s="182" t="str">
        <f>IF(LinkRpt!M$4=LinkRpt!M$2,VLOOKUP(LinkRpt!$A293,Rpt,LinkRpt!M$2+1),"")</f>
        <v/>
      </c>
      <c r="BJ297" s="182" t="str">
        <f>IF(LinkRpt!N$4=LinkRpt!N$2,VLOOKUP(LinkRpt!$A293,Rpt,LinkRpt!N$2+1),"")</f>
        <v/>
      </c>
      <c r="BK297" s="182" t="str">
        <f>IF(LinkRpt!O$4=LinkRpt!O$2,VLOOKUP(LinkRpt!$A293,Rpt,LinkRpt!O$2+1),"")</f>
        <v/>
      </c>
      <c r="BL297" s="182" t="str">
        <f>IF(LinkRpt!P$4=LinkRpt!P$2,VLOOKUP(LinkRpt!$A293,Rpt,LinkRpt!P$2+1),"")</f>
        <v/>
      </c>
      <c r="BM297" s="182" t="str">
        <f>IF(LinkRpt!Q$4=LinkRpt!Q$2,VLOOKUP(LinkRpt!$A293,Rpt,LinkRpt!Q$2+1),"")</f>
        <v/>
      </c>
      <c r="BN297" s="182" t="str">
        <f>IF(LinkRpt!R$4=LinkRpt!R$2,VLOOKUP(LinkRpt!$A293,Rpt,LinkRpt!R$2+1),"")</f>
        <v/>
      </c>
      <c r="BO297" s="182" t="str">
        <f>IF(LinkRpt!S$4=LinkRpt!S$2,VLOOKUP(LinkRpt!$A293,Rpt,LinkRpt!S$2+1),"")</f>
        <v/>
      </c>
      <c r="BP297" s="182" t="str">
        <f>IF(LinkRpt!T$4=LinkRpt!T$2,VLOOKUP(LinkRpt!$A293,Rpt,LinkRpt!T$2+1),"")</f>
        <v/>
      </c>
      <c r="BQ297" s="182" t="str">
        <f>IF(LinkRpt!U$4=LinkRpt!U$2,VLOOKUP(LinkRpt!$A293,Rpt,LinkRpt!U$2+1),"")</f>
        <v/>
      </c>
      <c r="BR297" s="182" t="str">
        <f>IF(LinkRpt!V$4=LinkRpt!V$2,VLOOKUP(LinkRpt!$A293,Rpt,LinkRpt!V$2+1),"")</f>
        <v/>
      </c>
      <c r="BS297" s="182" t="str">
        <f>IF(LinkRpt!W$4=LinkRpt!W$2,VLOOKUP(LinkRpt!$A293,Rpt,LinkRpt!W$2+1),"")</f>
        <v/>
      </c>
      <c r="BT297" s="182" t="str">
        <f>IF(LinkRpt!X$4=LinkRpt!X$2,VLOOKUP(LinkRpt!$A293,Rpt,LinkRpt!X$2+1),"")</f>
        <v/>
      </c>
      <c r="BU297" s="182" t="str">
        <f>IF(LinkRpt!Y$4=LinkRpt!Y$2,VLOOKUP(LinkRpt!$A293,Rpt,LinkRpt!Y$2+1),"")</f>
        <v/>
      </c>
      <c r="BV297" s="182" t="str">
        <f>IF(LinkRpt!Z$4=LinkRpt!Z$2,VLOOKUP(LinkRpt!$A293,Rpt,LinkRpt!Z$2+1),"")</f>
        <v/>
      </c>
      <c r="BW297" s="182" t="str">
        <f>IF(LinkRpt!AA$4=LinkRpt!AA$2,VLOOKUP(LinkRpt!$A293,Rpt,LinkRpt!AA$2+1),"")</f>
        <v/>
      </c>
      <c r="BX297" s="182" t="str">
        <f>IF(LinkRpt!AB$4=LinkRpt!AB$2,VLOOKUP(LinkRpt!$A293,Rpt,LinkRpt!AB$2+1),"")</f>
        <v/>
      </c>
      <c r="BY297" s="182" t="str">
        <f>IF(LinkRpt!AC$4=LinkRpt!AC$2,VLOOKUP(LinkRpt!$A293,Rpt,LinkRpt!AC$2+1),"")</f>
        <v/>
      </c>
      <c r="BZ297" s="182" t="str">
        <f>IF(LinkRpt!AD$4=LinkRpt!AD$2,VLOOKUP(LinkRpt!$A293,Rpt,LinkRpt!AD$2+1),"")</f>
        <v/>
      </c>
      <c r="CA297" s="182" t="str">
        <f>IF(LinkRpt!AE$4=LinkRpt!AE$2,VLOOKUP(LinkRpt!$A293,Rpt,LinkRpt!AE$2+1),"")</f>
        <v/>
      </c>
      <c r="CB297" s="182">
        <f t="shared" si="40"/>
        <v>32670</v>
      </c>
      <c r="CC297" s="15">
        <v>1500</v>
      </c>
      <c r="CD297" s="16">
        <v>1500</v>
      </c>
      <c r="CE297" s="15">
        <v>1000</v>
      </c>
      <c r="CF297" s="16">
        <v>1000</v>
      </c>
      <c r="CG297" s="15">
        <v>5000</v>
      </c>
      <c r="CH297" s="16">
        <v>5000</v>
      </c>
      <c r="CI297" s="15">
        <v>8000</v>
      </c>
      <c r="CJ297" s="16">
        <v>0</v>
      </c>
      <c r="CK297" s="15"/>
      <c r="CL297" s="16"/>
      <c r="CM297" s="18">
        <v>2310</v>
      </c>
      <c r="CN297" s="90">
        <v>2310</v>
      </c>
      <c r="CO297" s="18">
        <v>2310</v>
      </c>
      <c r="CP297" s="16">
        <v>2310</v>
      </c>
      <c r="CQ297" s="18">
        <v>2310</v>
      </c>
      <c r="CR297" s="16">
        <v>2310</v>
      </c>
      <c r="CS297" s="18">
        <v>2310</v>
      </c>
      <c r="CT297" s="16">
        <v>2310</v>
      </c>
      <c r="CU297" s="18">
        <v>2310</v>
      </c>
      <c r="CV297" s="16">
        <f>2310+8000</f>
        <v>10310</v>
      </c>
      <c r="CW297" s="18">
        <v>2310</v>
      </c>
      <c r="CX297" s="16">
        <v>2310</v>
      </c>
      <c r="CY297" s="18">
        <v>2310</v>
      </c>
      <c r="CZ297" s="16"/>
      <c r="DA297" s="18">
        <v>2310</v>
      </c>
      <c r="DB297" s="16">
        <v>2310</v>
      </c>
      <c r="DC297" s="18">
        <v>2310</v>
      </c>
      <c r="DD297" s="16">
        <v>1000</v>
      </c>
      <c r="DE297" s="85"/>
      <c r="DF297" s="16"/>
      <c r="DG297" s="85"/>
      <c r="DH297" s="16"/>
      <c r="DI297" s="85"/>
      <c r="DJ297" s="16"/>
      <c r="DK297" s="17"/>
      <c r="DL297" s="16"/>
      <c r="DM297" s="17"/>
      <c r="DN297" s="16"/>
      <c r="DO297" s="17"/>
      <c r="DP297" s="16"/>
      <c r="DQ297" s="17"/>
      <c r="DR297" s="16"/>
      <c r="DS297" s="17"/>
      <c r="DT297" s="16"/>
      <c r="DU297" s="17"/>
      <c r="DV297" s="16"/>
      <c r="DW297" s="17"/>
      <c r="DX297" s="16"/>
      <c r="DY297" s="17"/>
      <c r="DZ297" s="16"/>
      <c r="EA297" s="17"/>
      <c r="EB297" s="16"/>
      <c r="EC297" s="17"/>
      <c r="ED297" s="16"/>
      <c r="EE297" s="17"/>
      <c r="EF297" s="16"/>
      <c r="EG297" s="17"/>
      <c r="EH297" s="16"/>
      <c r="EI297" s="17"/>
      <c r="EJ297" s="16"/>
      <c r="EK297" s="17"/>
      <c r="EL297" s="16"/>
      <c r="EM297" s="17"/>
      <c r="EN297" s="16"/>
      <c r="EO297" s="17"/>
      <c r="EP297" s="16"/>
      <c r="EQ297" s="17"/>
      <c r="ER297" s="16"/>
      <c r="ES297" s="17"/>
      <c r="ET297" s="16"/>
      <c r="EU297" s="15"/>
      <c r="EV297" s="16"/>
      <c r="EW297" s="15"/>
      <c r="EX297" s="16"/>
      <c r="EY297" s="15"/>
      <c r="EZ297" s="16"/>
      <c r="FA297" s="15"/>
      <c r="FB297" s="16"/>
      <c r="FC297" s="15"/>
      <c r="FD297" s="16"/>
      <c r="FE297" s="15"/>
      <c r="FF297" s="16"/>
      <c r="FG297" s="19"/>
      <c r="FH297" s="20"/>
      <c r="FI297" s="20">
        <f t="shared" si="36"/>
        <v>36290</v>
      </c>
      <c r="FJ297" s="20">
        <f t="shared" si="37"/>
        <v>32670</v>
      </c>
      <c r="FK297" s="21">
        <f t="shared" si="38"/>
        <v>3620</v>
      </c>
      <c r="FL297" s="1" t="str">
        <f t="shared" si="41"/>
        <v/>
      </c>
    </row>
    <row r="298" spans="1:168">
      <c r="A298" s="239">
        <v>2200290</v>
      </c>
      <c r="B298" s="35" t="s">
        <v>1083</v>
      </c>
      <c r="C298" s="239" t="s">
        <v>1084</v>
      </c>
      <c r="D298" s="9" t="s">
        <v>1414</v>
      </c>
      <c r="E298" s="9" t="s">
        <v>1411</v>
      </c>
      <c r="F298" s="83" t="s">
        <v>1085</v>
      </c>
      <c r="G298" s="145" t="s">
        <v>383</v>
      </c>
      <c r="H298" s="24" t="s">
        <v>1417</v>
      </c>
      <c r="I298" s="318"/>
      <c r="J298" s="24"/>
      <c r="K298" s="62">
        <v>6200</v>
      </c>
      <c r="L298" s="24" t="s">
        <v>1564</v>
      </c>
      <c r="M298" s="246">
        <f t="shared" si="34"/>
        <v>54560</v>
      </c>
      <c r="N298" s="14">
        <f t="shared" si="39"/>
        <v>4340</v>
      </c>
      <c r="O298" s="15">
        <v>1500</v>
      </c>
      <c r="P298" s="15">
        <v>1000</v>
      </c>
      <c r="Q298" s="15">
        <v>5000</v>
      </c>
      <c r="R298" s="15">
        <v>8000</v>
      </c>
      <c r="S298" s="182"/>
      <c r="T298" s="16">
        <v>1500</v>
      </c>
      <c r="U298" s="16">
        <v>1000</v>
      </c>
      <c r="V298" s="16">
        <v>5000</v>
      </c>
      <c r="W298" s="16">
        <f>0+0</f>
        <v>0</v>
      </c>
      <c r="X298" s="182"/>
      <c r="Y298" s="16">
        <f>IF(($CB298-SUM($T298:X298))&gt;=$K298*0.7,$K298*0.7,($CB298-SUM($T298:X298)))</f>
        <v>4340</v>
      </c>
      <c r="Z298" s="16">
        <f>IF(($CB298-SUM($T298:Y298))&gt;=$K298*0.7,$K298*0.7,($CB298-SUM($T298:Y298)))</f>
        <v>4340</v>
      </c>
      <c r="AA298" s="16">
        <f>IF(($CB298-SUM($T298:Z298))&gt;=$K298*0.7,$K298*0.7,($CB298-SUM($T298:Z298)))</f>
        <v>4340</v>
      </c>
      <c r="AB298" s="16">
        <f>IF(($CB298-SUM($T298:AA298))&gt;=$K298*0.7,$K298*0.7,($CB298-SUM($T298:AA298)))</f>
        <v>4340</v>
      </c>
      <c r="AC298" s="16">
        <f>IF(($CB298-SUM($T298:AB298))&gt;=$K298*0.7,$K298*0.7,($CB298-SUM($T298:AB298)))</f>
        <v>4340</v>
      </c>
      <c r="AD298" s="16">
        <f>IF(($CB298-SUM($T298:AC298))&gt;=$K298*0.7,$K298*0.7,($CB298-SUM($T298:AC298)))</f>
        <v>4340</v>
      </c>
      <c r="AE298" s="16">
        <f>IF(($CB298-SUM($T298:AD298))&gt;=$K298*0.7,$K298*0.7,($CB298-SUM($T298:AD298)))</f>
        <v>4340</v>
      </c>
      <c r="AF298" s="16">
        <f>IF(($CB298-SUM($T298:AE298))&gt;=$K298*0.7,$K298*0.7,($CB298-SUM($T298:AE298)))</f>
        <v>4340</v>
      </c>
      <c r="AG298" s="16">
        <f>IF(($CB298-SUM($T298:AF298))&gt;=$K298*0.7,$K298*0.7,($CB298-SUM($T298:AF298)))</f>
        <v>4340</v>
      </c>
      <c r="AH298" s="16">
        <f>IF(($CB298-SUM($T298:AG298))&gt;=$K298*0.7,$K298*0.7,($CB298-SUM($T298:AG298)))</f>
        <v>3660</v>
      </c>
      <c r="AI298" s="16">
        <f>IF(($CB298-SUM($T298:AH298))&gt;=$K298*0.7,$K298*0.7,($CB298-SUM($T298:AH298)))</f>
        <v>0</v>
      </c>
      <c r="AJ298" s="16">
        <f>IF(($CB298-SUM($T298:AI298))&gt;=$K298*0.7,$K298*0.7,($CB298-SUM($T298:AI298)))</f>
        <v>0</v>
      </c>
      <c r="AK298" s="16">
        <f>IF(($CB298-SUM($T298:AJ298))&gt;=$K298*0.7,$K298*0.7,($CB298-SUM($T298:AJ298)))</f>
        <v>0</v>
      </c>
      <c r="AL298" s="16">
        <f>IF(($CB298-SUM($T298:AK298))&gt;=$K298*0.7,$K298*0.7,($CB298-SUM($T298:AK298)))</f>
        <v>0</v>
      </c>
      <c r="AM298" s="16">
        <f>IF(($CB298-SUM($T298:AL298))&gt;=$K298*0.7,$K298*0.7,($CB298-SUM($T298:AL298)))</f>
        <v>0</v>
      </c>
      <c r="AN298" s="16">
        <f>IF(($CB298-SUM($T298:AM298))&gt;=$K298*0.7,$K298*0.7,($CB298-SUM($T298:AM298)))</f>
        <v>0</v>
      </c>
      <c r="AO298" s="16">
        <f>IF(($CB298-SUM($T298:AN298))&gt;=$K298*0.7,$K298*0.7,($CB298-SUM($T298:AN298)))</f>
        <v>0</v>
      </c>
      <c r="AP298" s="16">
        <f>IF(($CB298-SUM($T298:AO298))&gt;=$K298*0.7,$K298*0.7,($CB298-SUM($T298:AO298)))</f>
        <v>0</v>
      </c>
      <c r="AQ298" s="16">
        <f>IF(($CB298-SUM($T298:AP298))&gt;=$K298*0.7,$K298*0.7,($CB298-SUM($T298:AP298)))</f>
        <v>0</v>
      </c>
      <c r="AR298" s="16">
        <f>IF(($CB298-SUM($T298:AQ298))&gt;=$K298*0.7,$K298*0.7,($CB298-SUM($T298:AQ298)))</f>
        <v>0</v>
      </c>
      <c r="AS298" s="16">
        <f>IF(($CB298-SUM($T298:AR298))&gt;=$K298*0.7,$K298*0.7,($CB298-SUM($T298:AR298)))</f>
        <v>0</v>
      </c>
      <c r="AT298" s="16">
        <f>IF(($CB298-SUM($T298:AS298))&gt;=$K298*0.7,$K298*0.7,($CB298-SUM($T298:AS298)))</f>
        <v>0</v>
      </c>
      <c r="AU298" s="16">
        <f>IF(($CB298-SUM($T298:AT298))&gt;=$K298*0.7,$K298*0.7,($CB298-SUM($T298:AT298)))</f>
        <v>0</v>
      </c>
      <c r="AV298" s="16">
        <f>IF(($CB298-SUM($T298:AU298))&gt;=$K298*0.7,$K298*0.7,($CB298-SUM($T298:AU298)))</f>
        <v>0</v>
      </c>
      <c r="AW298" s="182">
        <f t="shared" si="35"/>
        <v>50220</v>
      </c>
      <c r="AX298" s="182">
        <f>IF(LinkRpt!B$4=LinkRpt!B$2,VLOOKUP(LinkRpt!$A294,Rpt,LinkRpt!B$2+1),"")</f>
        <v>50220</v>
      </c>
      <c r="AY298" s="182">
        <f>IF(LinkRpt!C$4=LinkRpt!C$2,VLOOKUP(LinkRpt!$A294,Rpt,LinkRpt!C$2+1),"")</f>
        <v>0</v>
      </c>
      <c r="AZ298" s="182">
        <f>IF(LinkRpt!D$4=LinkRpt!D$2,VLOOKUP(LinkRpt!$A294,Rpt,LinkRpt!D$2+1),"")</f>
        <v>0</v>
      </c>
      <c r="BA298" s="182" t="str">
        <f>IF(LinkRpt!E$4=LinkRpt!E$2,VLOOKUP(LinkRpt!$A294,Rpt,LinkRpt!E$2+1),"")</f>
        <v/>
      </c>
      <c r="BB298" s="182">
        <f>IF(LinkRpt!F$4=LinkRpt!F$2,VLOOKUP(LinkRpt!$A294,Rpt,LinkRpt!F$2+1),"")</f>
        <v>0</v>
      </c>
      <c r="BC298" s="182">
        <f>IF(LinkRpt!G$4=LinkRpt!G$2,VLOOKUP(LinkRpt!$A294,Rpt,LinkRpt!G$2+1),"")</f>
        <v>0</v>
      </c>
      <c r="BD298" s="182">
        <f>IF(LinkRpt!H$4=LinkRpt!H$2,VLOOKUP(LinkRpt!$A294,Rpt,LinkRpt!H$2+1),"")</f>
        <v>0</v>
      </c>
      <c r="BE298" s="182" t="str">
        <f>IF(LinkRpt!I$4=LinkRpt!I$2,VLOOKUP(LinkRpt!$A294,Rpt,LinkRpt!I$2+1),"")</f>
        <v/>
      </c>
      <c r="BF298" s="182" t="str">
        <f>IF(LinkRpt!J$4=LinkRpt!J$2,VLOOKUP(LinkRpt!$A294,Rpt,LinkRpt!J$2+1),"")</f>
        <v/>
      </c>
      <c r="BG298" s="182" t="str">
        <f>IF(LinkRpt!K$4=LinkRpt!K$2,VLOOKUP(LinkRpt!$A294,Rpt,LinkRpt!K$2+1),"")</f>
        <v/>
      </c>
      <c r="BH298" s="182" t="str">
        <f>IF(LinkRpt!L$4=LinkRpt!L$2,VLOOKUP(LinkRpt!$A294,Rpt,LinkRpt!L$2+1),"")</f>
        <v/>
      </c>
      <c r="BI298" s="182" t="str">
        <f>IF(LinkRpt!M$4=LinkRpt!M$2,VLOOKUP(LinkRpt!$A294,Rpt,LinkRpt!M$2+1),"")</f>
        <v/>
      </c>
      <c r="BJ298" s="182" t="str">
        <f>IF(LinkRpt!N$4=LinkRpt!N$2,VLOOKUP(LinkRpt!$A294,Rpt,LinkRpt!N$2+1),"")</f>
        <v/>
      </c>
      <c r="BK298" s="182" t="str">
        <f>IF(LinkRpt!O$4=LinkRpt!O$2,VLOOKUP(LinkRpt!$A294,Rpt,LinkRpt!O$2+1),"")</f>
        <v/>
      </c>
      <c r="BL298" s="182" t="str">
        <f>IF(LinkRpt!P$4=LinkRpt!P$2,VLOOKUP(LinkRpt!$A294,Rpt,LinkRpt!P$2+1),"")</f>
        <v/>
      </c>
      <c r="BM298" s="182" t="str">
        <f>IF(LinkRpt!Q$4=LinkRpt!Q$2,VLOOKUP(LinkRpt!$A294,Rpt,LinkRpt!Q$2+1),"")</f>
        <v/>
      </c>
      <c r="BN298" s="182" t="str">
        <f>IF(LinkRpt!R$4=LinkRpt!R$2,VLOOKUP(LinkRpt!$A294,Rpt,LinkRpt!R$2+1),"")</f>
        <v/>
      </c>
      <c r="BO298" s="182" t="str">
        <f>IF(LinkRpt!S$4=LinkRpt!S$2,VLOOKUP(LinkRpt!$A294,Rpt,LinkRpt!S$2+1),"")</f>
        <v/>
      </c>
      <c r="BP298" s="182" t="str">
        <f>IF(LinkRpt!T$4=LinkRpt!T$2,VLOOKUP(LinkRpt!$A294,Rpt,LinkRpt!T$2+1),"")</f>
        <v/>
      </c>
      <c r="BQ298" s="182" t="str">
        <f>IF(LinkRpt!U$4=LinkRpt!U$2,VLOOKUP(LinkRpt!$A294,Rpt,LinkRpt!U$2+1),"")</f>
        <v/>
      </c>
      <c r="BR298" s="182" t="str">
        <f>IF(LinkRpt!V$4=LinkRpt!V$2,VLOOKUP(LinkRpt!$A294,Rpt,LinkRpt!V$2+1),"")</f>
        <v/>
      </c>
      <c r="BS298" s="182" t="str">
        <f>IF(LinkRpt!W$4=LinkRpt!W$2,VLOOKUP(LinkRpt!$A294,Rpt,LinkRpt!W$2+1),"")</f>
        <v/>
      </c>
      <c r="BT298" s="182" t="str">
        <f>IF(LinkRpt!X$4=LinkRpt!X$2,VLOOKUP(LinkRpt!$A294,Rpt,LinkRpt!X$2+1),"")</f>
        <v/>
      </c>
      <c r="BU298" s="182" t="str">
        <f>IF(LinkRpt!Y$4=LinkRpt!Y$2,VLOOKUP(LinkRpt!$A294,Rpt,LinkRpt!Y$2+1),"")</f>
        <v/>
      </c>
      <c r="BV298" s="182" t="str">
        <f>IF(LinkRpt!Z$4=LinkRpt!Z$2,VLOOKUP(LinkRpt!$A294,Rpt,LinkRpt!Z$2+1),"")</f>
        <v/>
      </c>
      <c r="BW298" s="182" t="str">
        <f>IF(LinkRpt!AA$4=LinkRpt!AA$2,VLOOKUP(LinkRpt!$A294,Rpt,LinkRpt!AA$2+1),"")</f>
        <v/>
      </c>
      <c r="BX298" s="182" t="str">
        <f>IF(LinkRpt!AB$4=LinkRpt!AB$2,VLOOKUP(LinkRpt!$A294,Rpt,LinkRpt!AB$2+1),"")</f>
        <v/>
      </c>
      <c r="BY298" s="182" t="str">
        <f>IF(LinkRpt!AC$4=LinkRpt!AC$2,VLOOKUP(LinkRpt!$A294,Rpt,LinkRpt!AC$2+1),"")</f>
        <v/>
      </c>
      <c r="BZ298" s="182" t="str">
        <f>IF(LinkRpt!AD$4=LinkRpt!AD$2,VLOOKUP(LinkRpt!$A294,Rpt,LinkRpt!AD$2+1),"")</f>
        <v/>
      </c>
      <c r="CA298" s="182" t="str">
        <f>IF(LinkRpt!AE$4=LinkRpt!AE$2,VLOOKUP(LinkRpt!$A294,Rpt,LinkRpt!AE$2+1),"")</f>
        <v/>
      </c>
      <c r="CB298" s="182">
        <f t="shared" si="40"/>
        <v>50220</v>
      </c>
      <c r="CC298" s="15">
        <v>1500</v>
      </c>
      <c r="CD298" s="16">
        <v>1500</v>
      </c>
      <c r="CE298" s="15">
        <v>1000</v>
      </c>
      <c r="CF298" s="16">
        <v>1000</v>
      </c>
      <c r="CG298" s="15">
        <v>5000</v>
      </c>
      <c r="CH298" s="16">
        <v>5000</v>
      </c>
      <c r="CI298" s="15">
        <v>8000</v>
      </c>
      <c r="CJ298" s="16">
        <f>0+0</f>
        <v>0</v>
      </c>
      <c r="CK298" s="15"/>
      <c r="CL298" s="16"/>
      <c r="CM298" s="18">
        <v>4340</v>
      </c>
      <c r="CN298" s="16">
        <f>8000+0</f>
        <v>8000</v>
      </c>
      <c r="CO298" s="18">
        <v>4340</v>
      </c>
      <c r="CP298" s="16">
        <v>9240</v>
      </c>
      <c r="CQ298" s="18">
        <v>4340</v>
      </c>
      <c r="CR298" s="16">
        <v>0</v>
      </c>
      <c r="CS298" s="18">
        <v>4340</v>
      </c>
      <c r="CT298" s="16">
        <v>8120</v>
      </c>
      <c r="CU298" s="18">
        <v>4340</v>
      </c>
      <c r="CV298" s="16">
        <v>4340</v>
      </c>
      <c r="CW298" s="18">
        <v>4340</v>
      </c>
      <c r="CX298" s="16"/>
      <c r="CY298" s="18">
        <v>4340</v>
      </c>
      <c r="CZ298" s="16"/>
      <c r="DA298" s="18">
        <v>4340</v>
      </c>
      <c r="DB298" s="16"/>
      <c r="DC298" s="18">
        <v>4340</v>
      </c>
      <c r="DD298" s="16">
        <v>13020</v>
      </c>
      <c r="DE298" s="85"/>
      <c r="DF298" s="16"/>
      <c r="DG298" s="85"/>
      <c r="DH298" s="16"/>
      <c r="DI298" s="85"/>
      <c r="DJ298" s="16"/>
      <c r="DK298" s="17"/>
      <c r="DL298" s="16"/>
      <c r="DM298" s="17"/>
      <c r="DN298" s="16"/>
      <c r="DO298" s="17"/>
      <c r="DP298" s="16"/>
      <c r="DQ298" s="17"/>
      <c r="DR298" s="16"/>
      <c r="DS298" s="17"/>
      <c r="DT298" s="16"/>
      <c r="DU298" s="17"/>
      <c r="DV298" s="16"/>
      <c r="DW298" s="17"/>
      <c r="DX298" s="16"/>
      <c r="DY298" s="17"/>
      <c r="DZ298" s="16"/>
      <c r="EA298" s="17"/>
      <c r="EB298" s="16"/>
      <c r="EC298" s="17"/>
      <c r="ED298" s="16"/>
      <c r="EE298" s="17"/>
      <c r="EF298" s="16"/>
      <c r="EG298" s="17"/>
      <c r="EH298" s="16"/>
      <c r="EI298" s="17"/>
      <c r="EJ298" s="16"/>
      <c r="EK298" s="17"/>
      <c r="EL298" s="16"/>
      <c r="EM298" s="17"/>
      <c r="EN298" s="16"/>
      <c r="EO298" s="17"/>
      <c r="EP298" s="16"/>
      <c r="EQ298" s="17"/>
      <c r="ER298" s="16"/>
      <c r="ES298" s="17"/>
      <c r="ET298" s="16"/>
      <c r="EU298" s="15"/>
      <c r="EV298" s="16"/>
      <c r="EW298" s="15"/>
      <c r="EX298" s="16"/>
      <c r="EY298" s="15"/>
      <c r="EZ298" s="16"/>
      <c r="FA298" s="15"/>
      <c r="FB298" s="16"/>
      <c r="FC298" s="15"/>
      <c r="FD298" s="16"/>
      <c r="FE298" s="15"/>
      <c r="FF298" s="16"/>
      <c r="FG298" s="19"/>
      <c r="FH298" s="20"/>
      <c r="FI298" s="20">
        <f t="shared" si="36"/>
        <v>54560</v>
      </c>
      <c r="FJ298" s="20">
        <f t="shared" si="37"/>
        <v>50220</v>
      </c>
      <c r="FK298" s="21">
        <f t="shared" si="38"/>
        <v>4340</v>
      </c>
      <c r="FL298" s="1" t="str">
        <f t="shared" si="41"/>
        <v/>
      </c>
    </row>
    <row r="299" spans="1:168" ht="20.25" customHeight="1">
      <c r="A299" s="239">
        <v>2200291</v>
      </c>
      <c r="B299" s="35" t="s">
        <v>1086</v>
      </c>
      <c r="C299" s="239" t="s">
        <v>1087</v>
      </c>
      <c r="D299" s="9" t="s">
        <v>1414</v>
      </c>
      <c r="E299" s="9" t="s">
        <v>1411</v>
      </c>
      <c r="F299" s="83" t="s">
        <v>1088</v>
      </c>
      <c r="G299" s="145"/>
      <c r="H299" s="24"/>
      <c r="I299" s="318"/>
      <c r="J299" s="24"/>
      <c r="K299" s="62">
        <v>6600</v>
      </c>
      <c r="L299" s="24" t="s">
        <v>1564</v>
      </c>
      <c r="M299" s="246">
        <f t="shared" si="34"/>
        <v>57080</v>
      </c>
      <c r="N299" s="14">
        <f t="shared" si="39"/>
        <v>18280</v>
      </c>
      <c r="O299" s="15">
        <v>1500</v>
      </c>
      <c r="P299" s="15">
        <v>1000</v>
      </c>
      <c r="Q299" s="15">
        <v>5000</v>
      </c>
      <c r="R299" s="15">
        <v>8000</v>
      </c>
      <c r="S299" s="182"/>
      <c r="T299" s="16">
        <v>1500</v>
      </c>
      <c r="U299" s="16">
        <v>1000</v>
      </c>
      <c r="V299" s="16">
        <v>5000</v>
      </c>
      <c r="W299" s="16">
        <f>0+0</f>
        <v>0</v>
      </c>
      <c r="X299" s="182"/>
      <c r="Y299" s="16">
        <f>IF(($CB299-SUM($T299:X299))&gt;=$K299*0.7,$K299*0.7,($CB299-SUM($T299:X299)))</f>
        <v>4620</v>
      </c>
      <c r="Z299" s="16">
        <f>IF(($CB299-SUM($T299:Y299))&gt;=$K299*0.7,$K299*0.7,($CB299-SUM($T299:Y299)))</f>
        <v>4620</v>
      </c>
      <c r="AA299" s="16">
        <f>IF(($CB299-SUM($T299:Z299))&gt;=$K299*0.7,$K299*0.7,($CB299-SUM($T299:Z299)))</f>
        <v>4620</v>
      </c>
      <c r="AB299" s="16">
        <f>IF(($CB299-SUM($T299:AA299))&gt;=$K299*0.7,$K299*0.7,($CB299-SUM($T299:AA299)))</f>
        <v>4620</v>
      </c>
      <c r="AC299" s="16">
        <f>IF(($CB299-SUM($T299:AB299))&gt;=$K299*0.7,$K299*0.7,($CB299-SUM($T299:AB299)))</f>
        <v>4620</v>
      </c>
      <c r="AD299" s="16">
        <f>IF(($CB299-SUM($T299:AC299))&gt;=$K299*0.7,$K299*0.7,($CB299-SUM($T299:AC299)))</f>
        <v>4620</v>
      </c>
      <c r="AE299" s="16">
        <f>IF(($CB299-SUM($T299:AD299))&gt;=$K299*0.7,$K299*0.7,($CB299-SUM($T299:AD299)))</f>
        <v>3580</v>
      </c>
      <c r="AF299" s="16">
        <f>IF(($CB299-SUM($T299:AE299))&gt;=$K299*0.7,$K299*0.7,($CB299-SUM($T299:AE299)))</f>
        <v>0</v>
      </c>
      <c r="AG299" s="16">
        <f>IF(($CB299-SUM($T299:AF299))&gt;=$K299*0.7,$K299*0.7,($CB299-SUM($T299:AF299)))</f>
        <v>0</v>
      </c>
      <c r="AH299" s="16">
        <f>IF(($CB299-SUM($T299:AG299))&gt;=$K299*0.7,$K299*0.7,($CB299-SUM($T299:AG299)))</f>
        <v>0</v>
      </c>
      <c r="AI299" s="16">
        <f>IF(($CB299-SUM($T299:AH299))&gt;=$K299*0.7,$K299*0.7,($CB299-SUM($T299:AH299)))</f>
        <v>0</v>
      </c>
      <c r="AJ299" s="16">
        <f>IF(($CB299-SUM($T299:AI299))&gt;=$K299*0.7,$K299*0.7,($CB299-SUM($T299:AI299)))</f>
        <v>0</v>
      </c>
      <c r="AK299" s="16">
        <f>IF(($CB299-SUM($T299:AJ299))&gt;=$K299*0.7,$K299*0.7,($CB299-SUM($T299:AJ299)))</f>
        <v>0</v>
      </c>
      <c r="AL299" s="16">
        <f>IF(($CB299-SUM($T299:AK299))&gt;=$K299*0.7,$K299*0.7,($CB299-SUM($T299:AK299)))</f>
        <v>0</v>
      </c>
      <c r="AM299" s="16">
        <f>IF(($CB299-SUM($T299:AL299))&gt;=$K299*0.7,$K299*0.7,($CB299-SUM($T299:AL299)))</f>
        <v>0</v>
      </c>
      <c r="AN299" s="16">
        <f>IF(($CB299-SUM($T299:AM299))&gt;=$K299*0.7,$K299*0.7,($CB299-SUM($T299:AM299)))</f>
        <v>0</v>
      </c>
      <c r="AO299" s="16">
        <f>IF(($CB299-SUM($T299:AN299))&gt;=$K299*0.7,$K299*0.7,($CB299-SUM($T299:AN299)))</f>
        <v>0</v>
      </c>
      <c r="AP299" s="16">
        <f>IF(($CB299-SUM($T299:AO299))&gt;=$K299*0.7,$K299*0.7,($CB299-SUM($T299:AO299)))</f>
        <v>0</v>
      </c>
      <c r="AQ299" s="16">
        <f>IF(($CB299-SUM($T299:AP299))&gt;=$K299*0.7,$K299*0.7,($CB299-SUM($T299:AP299)))</f>
        <v>0</v>
      </c>
      <c r="AR299" s="16">
        <f>IF(($CB299-SUM($T299:AQ299))&gt;=$K299*0.7,$K299*0.7,($CB299-SUM($T299:AQ299)))</f>
        <v>0</v>
      </c>
      <c r="AS299" s="16">
        <f>IF(($CB299-SUM($T299:AR299))&gt;=$K299*0.7,$K299*0.7,($CB299-SUM($T299:AR299)))</f>
        <v>0</v>
      </c>
      <c r="AT299" s="16">
        <f>IF(($CB299-SUM($T299:AS299))&gt;=$K299*0.7,$K299*0.7,($CB299-SUM($T299:AS299)))</f>
        <v>0</v>
      </c>
      <c r="AU299" s="16">
        <f>IF(($CB299-SUM($T299:AT299))&gt;=$K299*0.7,$K299*0.7,($CB299-SUM($T299:AT299)))</f>
        <v>0</v>
      </c>
      <c r="AV299" s="16">
        <f>IF(($CB299-SUM($T299:AU299))&gt;=$K299*0.7,$K299*0.7,($CB299-SUM($T299:AU299)))</f>
        <v>0</v>
      </c>
      <c r="AW299" s="182">
        <f t="shared" si="35"/>
        <v>38800</v>
      </c>
      <c r="AX299" s="182">
        <f>IF(LinkRpt!B$4=LinkRpt!B$2,VLOOKUP(LinkRpt!$A295,Rpt,LinkRpt!B$2+1),"")</f>
        <v>38800</v>
      </c>
      <c r="AY299" s="182">
        <f>IF(LinkRpt!C$4=LinkRpt!C$2,VLOOKUP(LinkRpt!$A295,Rpt,LinkRpt!C$2+1),"")</f>
        <v>0</v>
      </c>
      <c r="AZ299" s="182">
        <f>IF(LinkRpt!D$4=LinkRpt!D$2,VLOOKUP(LinkRpt!$A295,Rpt,LinkRpt!D$2+1),"")</f>
        <v>0</v>
      </c>
      <c r="BA299" s="182" t="str">
        <f>IF(LinkRpt!E$4=LinkRpt!E$2,VLOOKUP(LinkRpt!$A295,Rpt,LinkRpt!E$2+1),"")</f>
        <v/>
      </c>
      <c r="BB299" s="182">
        <f>IF(LinkRpt!F$4=LinkRpt!F$2,VLOOKUP(LinkRpt!$A295,Rpt,LinkRpt!F$2+1),"")</f>
        <v>0</v>
      </c>
      <c r="BC299" s="182">
        <f>IF(LinkRpt!G$4=LinkRpt!G$2,VLOOKUP(LinkRpt!$A295,Rpt,LinkRpt!G$2+1),"")</f>
        <v>0</v>
      </c>
      <c r="BD299" s="182">
        <f>IF(LinkRpt!H$4=LinkRpt!H$2,VLOOKUP(LinkRpt!$A295,Rpt,LinkRpt!H$2+1),"")</f>
        <v>0</v>
      </c>
      <c r="BE299" s="182" t="str">
        <f>IF(LinkRpt!I$4=LinkRpt!I$2,VLOOKUP(LinkRpt!$A295,Rpt,LinkRpt!I$2+1),"")</f>
        <v/>
      </c>
      <c r="BF299" s="182" t="str">
        <f>IF(LinkRpt!J$4=LinkRpt!J$2,VLOOKUP(LinkRpt!$A295,Rpt,LinkRpt!J$2+1),"")</f>
        <v/>
      </c>
      <c r="BG299" s="182" t="str">
        <f>IF(LinkRpt!K$4=LinkRpt!K$2,VLOOKUP(LinkRpt!$A295,Rpt,LinkRpt!K$2+1),"")</f>
        <v/>
      </c>
      <c r="BH299" s="182" t="str">
        <f>IF(LinkRpt!L$4=LinkRpt!L$2,VLOOKUP(LinkRpt!$A295,Rpt,LinkRpt!L$2+1),"")</f>
        <v/>
      </c>
      <c r="BI299" s="182" t="str">
        <f>IF(LinkRpt!M$4=LinkRpt!M$2,VLOOKUP(LinkRpt!$A295,Rpt,LinkRpt!M$2+1),"")</f>
        <v/>
      </c>
      <c r="BJ299" s="182" t="str">
        <f>IF(LinkRpt!N$4=LinkRpt!N$2,VLOOKUP(LinkRpt!$A295,Rpt,LinkRpt!N$2+1),"")</f>
        <v/>
      </c>
      <c r="BK299" s="182" t="str">
        <f>IF(LinkRpt!O$4=LinkRpt!O$2,VLOOKUP(LinkRpt!$A295,Rpt,LinkRpt!O$2+1),"")</f>
        <v/>
      </c>
      <c r="BL299" s="182" t="str">
        <f>IF(LinkRpt!P$4=LinkRpt!P$2,VLOOKUP(LinkRpt!$A295,Rpt,LinkRpt!P$2+1),"")</f>
        <v/>
      </c>
      <c r="BM299" s="182" t="str">
        <f>IF(LinkRpt!Q$4=LinkRpt!Q$2,VLOOKUP(LinkRpt!$A295,Rpt,LinkRpt!Q$2+1),"")</f>
        <v/>
      </c>
      <c r="BN299" s="182" t="str">
        <f>IF(LinkRpt!R$4=LinkRpt!R$2,VLOOKUP(LinkRpt!$A295,Rpt,LinkRpt!R$2+1),"")</f>
        <v/>
      </c>
      <c r="BO299" s="182" t="str">
        <f>IF(LinkRpt!S$4=LinkRpt!S$2,VLOOKUP(LinkRpt!$A295,Rpt,LinkRpt!S$2+1),"")</f>
        <v/>
      </c>
      <c r="BP299" s="182" t="str">
        <f>IF(LinkRpt!T$4=LinkRpt!T$2,VLOOKUP(LinkRpt!$A295,Rpt,LinkRpt!T$2+1),"")</f>
        <v/>
      </c>
      <c r="BQ299" s="182" t="str">
        <f>IF(LinkRpt!U$4=LinkRpt!U$2,VLOOKUP(LinkRpt!$A295,Rpt,LinkRpt!U$2+1),"")</f>
        <v/>
      </c>
      <c r="BR299" s="182" t="str">
        <f>IF(LinkRpt!V$4=LinkRpt!V$2,VLOOKUP(LinkRpt!$A295,Rpt,LinkRpt!V$2+1),"")</f>
        <v/>
      </c>
      <c r="BS299" s="182" t="str">
        <f>IF(LinkRpt!W$4=LinkRpt!W$2,VLOOKUP(LinkRpt!$A295,Rpt,LinkRpt!W$2+1),"")</f>
        <v/>
      </c>
      <c r="BT299" s="182" t="str">
        <f>IF(LinkRpt!X$4=LinkRpt!X$2,VLOOKUP(LinkRpt!$A295,Rpt,LinkRpt!X$2+1),"")</f>
        <v/>
      </c>
      <c r="BU299" s="182" t="str">
        <f>IF(LinkRpt!Y$4=LinkRpt!Y$2,VLOOKUP(LinkRpt!$A295,Rpt,LinkRpt!Y$2+1),"")</f>
        <v/>
      </c>
      <c r="BV299" s="182" t="str">
        <f>IF(LinkRpt!Z$4=LinkRpt!Z$2,VLOOKUP(LinkRpt!$A295,Rpt,LinkRpt!Z$2+1),"")</f>
        <v/>
      </c>
      <c r="BW299" s="182" t="str">
        <f>IF(LinkRpt!AA$4=LinkRpt!AA$2,VLOOKUP(LinkRpt!$A295,Rpt,LinkRpt!AA$2+1),"")</f>
        <v/>
      </c>
      <c r="BX299" s="182" t="str">
        <f>IF(LinkRpt!AB$4=LinkRpt!AB$2,VLOOKUP(LinkRpt!$A295,Rpt,LinkRpt!AB$2+1),"")</f>
        <v/>
      </c>
      <c r="BY299" s="182" t="str">
        <f>IF(LinkRpt!AC$4=LinkRpt!AC$2,VLOOKUP(LinkRpt!$A295,Rpt,LinkRpt!AC$2+1),"")</f>
        <v/>
      </c>
      <c r="BZ299" s="182" t="str">
        <f>IF(LinkRpt!AD$4=LinkRpt!AD$2,VLOOKUP(LinkRpt!$A295,Rpt,LinkRpt!AD$2+1),"")</f>
        <v/>
      </c>
      <c r="CA299" s="182" t="str">
        <f>IF(LinkRpt!AE$4=LinkRpt!AE$2,VLOOKUP(LinkRpt!$A295,Rpt,LinkRpt!AE$2+1),"")</f>
        <v/>
      </c>
      <c r="CB299" s="182">
        <f t="shared" si="40"/>
        <v>38800</v>
      </c>
      <c r="CC299" s="15">
        <v>1500</v>
      </c>
      <c r="CD299" s="16">
        <v>1500</v>
      </c>
      <c r="CE299" s="15">
        <v>1000</v>
      </c>
      <c r="CF299" s="16">
        <v>1000</v>
      </c>
      <c r="CG299" s="15">
        <v>5000</v>
      </c>
      <c r="CH299" s="16">
        <v>5000</v>
      </c>
      <c r="CI299" s="15">
        <v>8000</v>
      </c>
      <c r="CJ299" s="16">
        <f>0+0</f>
        <v>0</v>
      </c>
      <c r="CK299" s="15"/>
      <c r="CL299" s="16"/>
      <c r="CM299" s="18">
        <v>4620</v>
      </c>
      <c r="CN299" s="16">
        <v>0</v>
      </c>
      <c r="CO299" s="18">
        <v>4620</v>
      </c>
      <c r="CP299" s="16"/>
      <c r="CQ299" s="18">
        <v>4620</v>
      </c>
      <c r="CR299" s="16"/>
      <c r="CS299" s="18">
        <v>4620</v>
      </c>
      <c r="CT299" s="16">
        <v>7000</v>
      </c>
      <c r="CU299" s="18">
        <v>4620</v>
      </c>
      <c r="CV299" s="16">
        <v>7000</v>
      </c>
      <c r="CW299" s="18">
        <v>4620</v>
      </c>
      <c r="CX299" s="16">
        <v>5000</v>
      </c>
      <c r="CY299" s="18">
        <v>4620</v>
      </c>
      <c r="CZ299" s="16">
        <v>5000</v>
      </c>
      <c r="DA299" s="18">
        <v>4620</v>
      </c>
      <c r="DB299" s="16"/>
      <c r="DC299" s="18">
        <v>4620</v>
      </c>
      <c r="DD299" s="16">
        <v>7300</v>
      </c>
      <c r="DE299" s="85"/>
      <c r="DF299" s="16"/>
      <c r="DG299" s="85"/>
      <c r="DH299" s="16"/>
      <c r="DI299" s="85"/>
      <c r="DJ299" s="16"/>
      <c r="DK299" s="17"/>
      <c r="DL299" s="16"/>
      <c r="DM299" s="17"/>
      <c r="DN299" s="16"/>
      <c r="DO299" s="17"/>
      <c r="DP299" s="16"/>
      <c r="DQ299" s="17"/>
      <c r="DR299" s="16"/>
      <c r="DS299" s="17"/>
      <c r="DT299" s="16"/>
      <c r="DU299" s="17"/>
      <c r="DV299" s="16"/>
      <c r="DW299" s="17"/>
      <c r="DX299" s="16"/>
      <c r="DY299" s="17"/>
      <c r="DZ299" s="16"/>
      <c r="EA299" s="17"/>
      <c r="EB299" s="16"/>
      <c r="EC299" s="17"/>
      <c r="ED299" s="16"/>
      <c r="EE299" s="17"/>
      <c r="EF299" s="16"/>
      <c r="EG299" s="17"/>
      <c r="EH299" s="16"/>
      <c r="EI299" s="17"/>
      <c r="EJ299" s="16"/>
      <c r="EK299" s="17"/>
      <c r="EL299" s="16"/>
      <c r="EM299" s="17"/>
      <c r="EN299" s="16"/>
      <c r="EO299" s="17"/>
      <c r="EP299" s="16"/>
      <c r="EQ299" s="17"/>
      <c r="ER299" s="16"/>
      <c r="ES299" s="17"/>
      <c r="ET299" s="16"/>
      <c r="EU299" s="15"/>
      <c r="EV299" s="16"/>
      <c r="EW299" s="15"/>
      <c r="EX299" s="16"/>
      <c r="EY299" s="15"/>
      <c r="EZ299" s="16"/>
      <c r="FA299" s="15"/>
      <c r="FB299" s="16"/>
      <c r="FC299" s="15"/>
      <c r="FD299" s="16"/>
      <c r="FE299" s="15"/>
      <c r="FF299" s="16"/>
      <c r="FG299" s="19"/>
      <c r="FH299" s="20"/>
      <c r="FI299" s="20">
        <f t="shared" si="36"/>
        <v>57080</v>
      </c>
      <c r="FJ299" s="20">
        <f t="shared" si="37"/>
        <v>38800</v>
      </c>
      <c r="FK299" s="21">
        <f t="shared" si="38"/>
        <v>18280</v>
      </c>
      <c r="FL299" s="1" t="str">
        <f t="shared" si="41"/>
        <v/>
      </c>
    </row>
    <row r="300" spans="1:168" ht="20.25" customHeight="1">
      <c r="A300" s="239">
        <v>2200292</v>
      </c>
      <c r="B300" s="35" t="s">
        <v>1089</v>
      </c>
      <c r="C300" s="239" t="s">
        <v>1090</v>
      </c>
      <c r="D300" s="9" t="s">
        <v>1414</v>
      </c>
      <c r="E300" s="9" t="s">
        <v>1411</v>
      </c>
      <c r="F300" s="83" t="s">
        <v>1091</v>
      </c>
      <c r="G300" s="89"/>
      <c r="H300" s="161" t="s">
        <v>109</v>
      </c>
      <c r="I300" s="318"/>
      <c r="J300" s="161" t="s">
        <v>1544</v>
      </c>
      <c r="K300" s="111">
        <v>6600</v>
      </c>
      <c r="L300" s="161" t="s">
        <v>109</v>
      </c>
      <c r="M300" s="246">
        <f t="shared" si="34"/>
        <v>43220</v>
      </c>
      <c r="N300" s="14">
        <f t="shared" si="39"/>
        <v>0</v>
      </c>
      <c r="O300" s="15">
        <v>1500</v>
      </c>
      <c r="P300" s="15">
        <v>1000</v>
      </c>
      <c r="Q300" s="15">
        <v>5000</v>
      </c>
      <c r="R300" s="15">
        <v>8000</v>
      </c>
      <c r="S300" s="182"/>
      <c r="T300" s="16">
        <v>1500</v>
      </c>
      <c r="U300" s="16">
        <v>1000</v>
      </c>
      <c r="V300" s="16">
        <v>5000</v>
      </c>
      <c r="W300" s="16"/>
      <c r="X300" s="182"/>
      <c r="Y300" s="16">
        <f>IF(($CB300-SUM($T300:X300))&gt;=$K300*0.7,$K300*0.7,($CB300-SUM($T300:X300)))</f>
        <v>4620</v>
      </c>
      <c r="Z300" s="16">
        <f>IF(($CB300-SUM($T300:Y300))&gt;=$K300*0.7,$K300*0.7,($CB300-SUM($T300:Y300)))</f>
        <v>4620</v>
      </c>
      <c r="AA300" s="16">
        <f>IF(($CB300-SUM($T300:Z300))&gt;=$K300*0.7,$K300*0.7,($CB300-SUM($T300:Z300)))</f>
        <v>4620</v>
      </c>
      <c r="AB300" s="16">
        <f>IF(($CB300-SUM($T300:AA300))&gt;=$K300*0.7,$K300*0.7,($CB300-SUM($T300:AA300)))</f>
        <v>4620</v>
      </c>
      <c r="AC300" s="16">
        <f>IF(($CB300-SUM($T300:AB300))&gt;=$K300*0.7,$K300*0.7,($CB300-SUM($T300:AB300)))</f>
        <v>4620</v>
      </c>
      <c r="AD300" s="16">
        <f>IF(($CB300-SUM($T300:AC300))&gt;=$K300*0.7,$K300*0.7,($CB300-SUM($T300:AC300)))</f>
        <v>4620</v>
      </c>
      <c r="AE300" s="16">
        <f>IF(($CB300-SUM($T300:AD300))&gt;=$K300*0.7,$K300*0.7,($CB300-SUM($T300:AD300)))</f>
        <v>4620</v>
      </c>
      <c r="AF300" s="16">
        <f>IF(($CB300-SUM($T300:AE300))&gt;=$K300*0.7,$K300*0.7,($CB300-SUM($T300:AE300)))</f>
        <v>3380</v>
      </c>
      <c r="AG300" s="16">
        <f>IF(($CB300-SUM($T300:AF300))&gt;=$K300*0.7,$K300*0.7,($CB300-SUM($T300:AF300)))</f>
        <v>0</v>
      </c>
      <c r="AH300" s="16">
        <f>IF(($CB300-SUM($T300:AG300))&gt;=$K300*0.7,$K300*0.7,($CB300-SUM($T300:AG300)))</f>
        <v>0</v>
      </c>
      <c r="AI300" s="16">
        <f>IF(($CB300-SUM($T300:AH300))&gt;=$K300*0.7,$K300*0.7,($CB300-SUM($T300:AH300)))</f>
        <v>0</v>
      </c>
      <c r="AJ300" s="16">
        <f>IF(($CB300-SUM($T300:AI300))&gt;=$K300*0.7,$K300*0.7,($CB300-SUM($T300:AI300)))</f>
        <v>0</v>
      </c>
      <c r="AK300" s="16">
        <f>IF(($CB300-SUM($T300:AJ300))&gt;=$K300*0.7,$K300*0.7,($CB300-SUM($T300:AJ300)))</f>
        <v>0</v>
      </c>
      <c r="AL300" s="16">
        <f>IF(($CB300-SUM($T300:AK300))&gt;=$K300*0.7,$K300*0.7,($CB300-SUM($T300:AK300)))</f>
        <v>0</v>
      </c>
      <c r="AM300" s="16">
        <f>IF(($CB300-SUM($T300:AL300))&gt;=$K300*0.7,$K300*0.7,($CB300-SUM($T300:AL300)))</f>
        <v>0</v>
      </c>
      <c r="AN300" s="16">
        <f>IF(($CB300-SUM($T300:AM300))&gt;=$K300*0.7,$K300*0.7,($CB300-SUM($T300:AM300)))</f>
        <v>0</v>
      </c>
      <c r="AO300" s="16">
        <f>IF(($CB300-SUM($T300:AN300))&gt;=$K300*0.7,$K300*0.7,($CB300-SUM($T300:AN300)))</f>
        <v>0</v>
      </c>
      <c r="AP300" s="16">
        <f>IF(($CB300-SUM($T300:AO300))&gt;=$K300*0.7,$K300*0.7,($CB300-SUM($T300:AO300)))</f>
        <v>0</v>
      </c>
      <c r="AQ300" s="16">
        <f>IF(($CB300-SUM($T300:AP300))&gt;=$K300*0.7,$K300*0.7,($CB300-SUM($T300:AP300)))</f>
        <v>0</v>
      </c>
      <c r="AR300" s="16">
        <f>IF(($CB300-SUM($T300:AQ300))&gt;=$K300*0.7,$K300*0.7,($CB300-SUM($T300:AQ300)))</f>
        <v>0</v>
      </c>
      <c r="AS300" s="16">
        <f>IF(($CB300-SUM($T300:AR300))&gt;=$K300*0.7,$K300*0.7,($CB300-SUM($T300:AR300)))</f>
        <v>0</v>
      </c>
      <c r="AT300" s="16">
        <f>IF(($CB300-SUM($T300:AS300))&gt;=$K300*0.7,$K300*0.7,($CB300-SUM($T300:AS300)))</f>
        <v>0</v>
      </c>
      <c r="AU300" s="16">
        <f>IF(($CB300-SUM($T300:AT300))&gt;=$K300*0.7,$K300*0.7,($CB300-SUM($T300:AT300)))</f>
        <v>0</v>
      </c>
      <c r="AV300" s="16">
        <f>IF(($CB300-SUM($T300:AU300))&gt;=$K300*0.7,$K300*0.7,($CB300-SUM($T300:AU300)))</f>
        <v>0</v>
      </c>
      <c r="AW300" s="182">
        <f t="shared" si="35"/>
        <v>43220</v>
      </c>
      <c r="AX300" s="182">
        <f>IF(LinkRpt!B$4=LinkRpt!B$2,VLOOKUP(LinkRpt!$A296,Rpt,LinkRpt!B$2+1),"")</f>
        <v>43220</v>
      </c>
      <c r="AY300" s="182">
        <f>IF(LinkRpt!C$4=LinkRpt!C$2,VLOOKUP(LinkRpt!$A296,Rpt,LinkRpt!C$2+1),"")</f>
        <v>0</v>
      </c>
      <c r="AZ300" s="182">
        <f>IF(LinkRpt!D$4=LinkRpt!D$2,VLOOKUP(LinkRpt!$A296,Rpt,LinkRpt!D$2+1),"")</f>
        <v>0</v>
      </c>
      <c r="BA300" s="182" t="str">
        <f>IF(LinkRpt!E$4=LinkRpt!E$2,VLOOKUP(LinkRpt!$A296,Rpt,LinkRpt!E$2+1),"")</f>
        <v/>
      </c>
      <c r="BB300" s="182">
        <f>IF(LinkRpt!F$4=LinkRpt!F$2,VLOOKUP(LinkRpt!$A296,Rpt,LinkRpt!F$2+1),"")</f>
        <v>0</v>
      </c>
      <c r="BC300" s="182">
        <f>IF(LinkRpt!G$4=LinkRpt!G$2,VLOOKUP(LinkRpt!$A296,Rpt,LinkRpt!G$2+1),"")</f>
        <v>0</v>
      </c>
      <c r="BD300" s="182">
        <f>IF(LinkRpt!H$4=LinkRpt!H$2,VLOOKUP(LinkRpt!$A296,Rpt,LinkRpt!H$2+1),"")</f>
        <v>0</v>
      </c>
      <c r="BE300" s="182" t="str">
        <f>IF(LinkRpt!I$4=LinkRpt!I$2,VLOOKUP(LinkRpt!$A296,Rpt,LinkRpt!I$2+1),"")</f>
        <v/>
      </c>
      <c r="BF300" s="182" t="str">
        <f>IF(LinkRpt!J$4=LinkRpt!J$2,VLOOKUP(LinkRpt!$A296,Rpt,LinkRpt!J$2+1),"")</f>
        <v/>
      </c>
      <c r="BG300" s="182" t="str">
        <f>IF(LinkRpt!K$4=LinkRpt!K$2,VLOOKUP(LinkRpt!$A296,Rpt,LinkRpt!K$2+1),"")</f>
        <v/>
      </c>
      <c r="BH300" s="182" t="str">
        <f>IF(LinkRpt!L$4=LinkRpt!L$2,VLOOKUP(LinkRpt!$A296,Rpt,LinkRpt!L$2+1),"")</f>
        <v/>
      </c>
      <c r="BI300" s="182" t="str">
        <f>IF(LinkRpt!M$4=LinkRpt!M$2,VLOOKUP(LinkRpt!$A296,Rpt,LinkRpt!M$2+1),"")</f>
        <v/>
      </c>
      <c r="BJ300" s="182" t="str">
        <f>IF(LinkRpt!N$4=LinkRpt!N$2,VLOOKUP(LinkRpt!$A296,Rpt,LinkRpt!N$2+1),"")</f>
        <v/>
      </c>
      <c r="BK300" s="182" t="str">
        <f>IF(LinkRpt!O$4=LinkRpt!O$2,VLOOKUP(LinkRpt!$A296,Rpt,LinkRpt!O$2+1),"")</f>
        <v/>
      </c>
      <c r="BL300" s="182" t="str">
        <f>IF(LinkRpt!P$4=LinkRpt!P$2,VLOOKUP(LinkRpt!$A296,Rpt,LinkRpt!P$2+1),"")</f>
        <v/>
      </c>
      <c r="BM300" s="182" t="str">
        <f>IF(LinkRpt!Q$4=LinkRpt!Q$2,VLOOKUP(LinkRpt!$A296,Rpt,LinkRpt!Q$2+1),"")</f>
        <v/>
      </c>
      <c r="BN300" s="182" t="str">
        <f>IF(LinkRpt!R$4=LinkRpt!R$2,VLOOKUP(LinkRpt!$A296,Rpt,LinkRpt!R$2+1),"")</f>
        <v/>
      </c>
      <c r="BO300" s="182" t="str">
        <f>IF(LinkRpt!S$4=LinkRpt!S$2,VLOOKUP(LinkRpt!$A296,Rpt,LinkRpt!S$2+1),"")</f>
        <v/>
      </c>
      <c r="BP300" s="182" t="str">
        <f>IF(LinkRpt!T$4=LinkRpt!T$2,VLOOKUP(LinkRpt!$A296,Rpt,LinkRpt!T$2+1),"")</f>
        <v/>
      </c>
      <c r="BQ300" s="182" t="str">
        <f>IF(LinkRpt!U$4=LinkRpt!U$2,VLOOKUP(LinkRpt!$A296,Rpt,LinkRpt!U$2+1),"")</f>
        <v/>
      </c>
      <c r="BR300" s="182" t="str">
        <f>IF(LinkRpt!V$4=LinkRpt!V$2,VLOOKUP(LinkRpt!$A296,Rpt,LinkRpt!V$2+1),"")</f>
        <v/>
      </c>
      <c r="BS300" s="182" t="str">
        <f>IF(LinkRpt!W$4=LinkRpt!W$2,VLOOKUP(LinkRpt!$A296,Rpt,LinkRpt!W$2+1),"")</f>
        <v/>
      </c>
      <c r="BT300" s="182" t="str">
        <f>IF(LinkRpt!X$4=LinkRpt!X$2,VLOOKUP(LinkRpt!$A296,Rpt,LinkRpt!X$2+1),"")</f>
        <v/>
      </c>
      <c r="BU300" s="182" t="str">
        <f>IF(LinkRpt!Y$4=LinkRpt!Y$2,VLOOKUP(LinkRpt!$A296,Rpt,LinkRpt!Y$2+1),"")</f>
        <v/>
      </c>
      <c r="BV300" s="182" t="str">
        <f>IF(LinkRpt!Z$4=LinkRpt!Z$2,VLOOKUP(LinkRpt!$A296,Rpt,LinkRpt!Z$2+1),"")</f>
        <v/>
      </c>
      <c r="BW300" s="182" t="str">
        <f>IF(LinkRpt!AA$4=LinkRpt!AA$2,VLOOKUP(LinkRpt!$A296,Rpt,LinkRpt!AA$2+1),"")</f>
        <v/>
      </c>
      <c r="BX300" s="182" t="str">
        <f>IF(LinkRpt!AB$4=LinkRpt!AB$2,VLOOKUP(LinkRpt!$A296,Rpt,LinkRpt!AB$2+1),"")</f>
        <v/>
      </c>
      <c r="BY300" s="182" t="str">
        <f>IF(LinkRpt!AC$4=LinkRpt!AC$2,VLOOKUP(LinkRpt!$A296,Rpt,LinkRpt!AC$2+1),"")</f>
        <v/>
      </c>
      <c r="BZ300" s="182" t="str">
        <f>IF(LinkRpt!AD$4=LinkRpt!AD$2,VLOOKUP(LinkRpt!$A296,Rpt,LinkRpt!AD$2+1),"")</f>
        <v/>
      </c>
      <c r="CA300" s="182" t="str">
        <f>IF(LinkRpt!AE$4=LinkRpt!AE$2,VLOOKUP(LinkRpt!$A296,Rpt,LinkRpt!AE$2+1),"")</f>
        <v/>
      </c>
      <c r="CB300" s="182">
        <f t="shared" si="40"/>
        <v>43220</v>
      </c>
      <c r="CC300" s="15">
        <v>1500</v>
      </c>
      <c r="CD300" s="16">
        <v>1500</v>
      </c>
      <c r="CE300" s="15">
        <v>1000</v>
      </c>
      <c r="CF300" s="16">
        <v>1000</v>
      </c>
      <c r="CG300" s="15">
        <v>5000</v>
      </c>
      <c r="CH300" s="16">
        <v>5000</v>
      </c>
      <c r="CI300" s="15">
        <v>8000</v>
      </c>
      <c r="CJ300" s="16"/>
      <c r="CK300" s="15"/>
      <c r="CL300" s="16"/>
      <c r="CM300" s="18">
        <v>4620</v>
      </c>
      <c r="CN300" s="16">
        <v>0</v>
      </c>
      <c r="CO300" s="18">
        <v>4620</v>
      </c>
      <c r="CP300" s="16">
        <v>17240</v>
      </c>
      <c r="CQ300" s="18">
        <v>4620</v>
      </c>
      <c r="CR300" s="16">
        <v>0</v>
      </c>
      <c r="CS300" s="18">
        <v>4620</v>
      </c>
      <c r="CT300" s="16">
        <v>9240</v>
      </c>
      <c r="CU300" s="18">
        <v>4620</v>
      </c>
      <c r="CV300" s="16">
        <v>4620</v>
      </c>
      <c r="CW300" s="18">
        <v>4620</v>
      </c>
      <c r="CX300" s="16"/>
      <c r="CY300" s="18"/>
      <c r="CZ300" s="16">
        <v>4620</v>
      </c>
      <c r="DA300" s="18"/>
      <c r="DB300" s="16"/>
      <c r="DC300" s="18"/>
      <c r="DD300" s="16"/>
      <c r="DE300" s="85"/>
      <c r="DF300" s="16"/>
      <c r="DG300" s="85"/>
      <c r="DH300" s="16"/>
      <c r="DI300" s="85"/>
      <c r="DJ300" s="16"/>
      <c r="DK300" s="17"/>
      <c r="DL300" s="16"/>
      <c r="DM300" s="17"/>
      <c r="DN300" s="16"/>
      <c r="DO300" s="17"/>
      <c r="DP300" s="16"/>
      <c r="DQ300" s="17"/>
      <c r="DR300" s="16"/>
      <c r="DS300" s="17"/>
      <c r="DT300" s="16"/>
      <c r="DU300" s="17"/>
      <c r="DV300" s="16"/>
      <c r="DW300" s="17"/>
      <c r="DX300" s="16"/>
      <c r="DY300" s="17"/>
      <c r="DZ300" s="16"/>
      <c r="EA300" s="17"/>
      <c r="EB300" s="16"/>
      <c r="EC300" s="17"/>
      <c r="ED300" s="16"/>
      <c r="EE300" s="17"/>
      <c r="EF300" s="16"/>
      <c r="EG300" s="17"/>
      <c r="EH300" s="16"/>
      <c r="EI300" s="17"/>
      <c r="EJ300" s="16"/>
      <c r="EK300" s="17"/>
      <c r="EL300" s="16"/>
      <c r="EM300" s="17"/>
      <c r="EN300" s="16"/>
      <c r="EO300" s="17"/>
      <c r="EP300" s="16"/>
      <c r="EQ300" s="17"/>
      <c r="ER300" s="16"/>
      <c r="ES300" s="17"/>
      <c r="ET300" s="16"/>
      <c r="EU300" s="15"/>
      <c r="EV300" s="16"/>
      <c r="EW300" s="15"/>
      <c r="EX300" s="16"/>
      <c r="EY300" s="15"/>
      <c r="EZ300" s="16"/>
      <c r="FA300" s="15"/>
      <c r="FB300" s="16"/>
      <c r="FC300" s="15"/>
      <c r="FD300" s="16"/>
      <c r="FE300" s="15"/>
      <c r="FF300" s="16"/>
      <c r="FG300" s="19"/>
      <c r="FH300" s="20"/>
      <c r="FI300" s="20">
        <f t="shared" si="36"/>
        <v>43220</v>
      </c>
      <c r="FJ300" s="20">
        <f t="shared" si="37"/>
        <v>43220</v>
      </c>
      <c r="FK300" s="21">
        <f t="shared" si="38"/>
        <v>0</v>
      </c>
      <c r="FL300" s="1" t="str">
        <f t="shared" si="41"/>
        <v/>
      </c>
    </row>
    <row r="301" spans="1:168" ht="20.25" customHeight="1">
      <c r="A301" s="239">
        <v>2200293</v>
      </c>
      <c r="B301" s="35" t="s">
        <v>1092</v>
      </c>
      <c r="C301" s="239" t="s">
        <v>1093</v>
      </c>
      <c r="D301" s="9" t="s">
        <v>1414</v>
      </c>
      <c r="E301" s="9" t="s">
        <v>1411</v>
      </c>
      <c r="F301" s="83" t="s">
        <v>1094</v>
      </c>
      <c r="G301" s="143"/>
      <c r="H301" s="84"/>
      <c r="I301" s="318"/>
      <c r="J301" s="84"/>
      <c r="K301" s="62">
        <v>6600</v>
      </c>
      <c r="L301" s="84" t="s">
        <v>1564</v>
      </c>
      <c r="M301" s="246">
        <f t="shared" si="34"/>
        <v>57080</v>
      </c>
      <c r="N301" s="14">
        <f t="shared" si="39"/>
        <v>23100</v>
      </c>
      <c r="O301" s="15">
        <v>1500</v>
      </c>
      <c r="P301" s="15">
        <v>1000</v>
      </c>
      <c r="Q301" s="15">
        <v>5000</v>
      </c>
      <c r="R301" s="15">
        <v>8000</v>
      </c>
      <c r="S301" s="182"/>
      <c r="T301" s="16">
        <v>1500</v>
      </c>
      <c r="U301" s="16">
        <v>1000</v>
      </c>
      <c r="V301" s="16">
        <v>5000</v>
      </c>
      <c r="W301" s="16">
        <v>0</v>
      </c>
      <c r="X301" s="182"/>
      <c r="Y301" s="16">
        <f>IF(($CB301-SUM($T301:X301))&gt;=$K301*0.7,$K301*0.7,($CB301-SUM($T301:X301)))</f>
        <v>4620</v>
      </c>
      <c r="Z301" s="16">
        <f>IF(($CB301-SUM($T301:Y301))&gt;=$K301*0.7,$K301*0.7,($CB301-SUM($T301:Y301)))</f>
        <v>4620</v>
      </c>
      <c r="AA301" s="16">
        <f>IF(($CB301-SUM($T301:Z301))&gt;=$K301*0.7,$K301*0.7,($CB301-SUM($T301:Z301)))</f>
        <v>4620</v>
      </c>
      <c r="AB301" s="16">
        <f>IF(($CB301-SUM($T301:AA301))&gt;=$K301*0.7,$K301*0.7,($CB301-SUM($T301:AA301)))</f>
        <v>4620</v>
      </c>
      <c r="AC301" s="16">
        <f>IF(($CB301-SUM($T301:AB301))&gt;=$K301*0.7,$K301*0.7,($CB301-SUM($T301:AB301)))</f>
        <v>4620</v>
      </c>
      <c r="AD301" s="16">
        <f>IF(($CB301-SUM($T301:AC301))&gt;=$K301*0.7,$K301*0.7,($CB301-SUM($T301:AC301)))</f>
        <v>3380</v>
      </c>
      <c r="AE301" s="16">
        <f>IF(($CB301-SUM($T301:AD301))&gt;=$K301*0.7,$K301*0.7,($CB301-SUM($T301:AD301)))</f>
        <v>0</v>
      </c>
      <c r="AF301" s="16">
        <f>IF(($CB301-SUM($T301:AE301))&gt;=$K301*0.7,$K301*0.7,($CB301-SUM($T301:AE301)))</f>
        <v>0</v>
      </c>
      <c r="AG301" s="16">
        <f>IF(($CB301-SUM($T301:AF301))&gt;=$K301*0.7,$K301*0.7,($CB301-SUM($T301:AF301)))</f>
        <v>0</v>
      </c>
      <c r="AH301" s="16">
        <f>IF(($CB301-SUM($T301:AG301))&gt;=$K301*0.7,$K301*0.7,($CB301-SUM($T301:AG301)))</f>
        <v>0</v>
      </c>
      <c r="AI301" s="16">
        <f>IF(($CB301-SUM($T301:AH301))&gt;=$K301*0.7,$K301*0.7,($CB301-SUM($T301:AH301)))</f>
        <v>0</v>
      </c>
      <c r="AJ301" s="16">
        <f>IF(($CB301-SUM($T301:AI301))&gt;=$K301*0.7,$K301*0.7,($CB301-SUM($T301:AI301)))</f>
        <v>0</v>
      </c>
      <c r="AK301" s="16">
        <f>IF(($CB301-SUM($T301:AJ301))&gt;=$K301*0.7,$K301*0.7,($CB301-SUM($T301:AJ301)))</f>
        <v>0</v>
      </c>
      <c r="AL301" s="16">
        <f>IF(($CB301-SUM($T301:AK301))&gt;=$K301*0.7,$K301*0.7,($CB301-SUM($T301:AK301)))</f>
        <v>0</v>
      </c>
      <c r="AM301" s="16">
        <f>IF(($CB301-SUM($T301:AL301))&gt;=$K301*0.7,$K301*0.7,($CB301-SUM($T301:AL301)))</f>
        <v>0</v>
      </c>
      <c r="AN301" s="16">
        <f>IF(($CB301-SUM($T301:AM301))&gt;=$K301*0.7,$K301*0.7,($CB301-SUM($T301:AM301)))</f>
        <v>0</v>
      </c>
      <c r="AO301" s="16">
        <f>IF(($CB301-SUM($T301:AN301))&gt;=$K301*0.7,$K301*0.7,($CB301-SUM($T301:AN301)))</f>
        <v>0</v>
      </c>
      <c r="AP301" s="16">
        <f>IF(($CB301-SUM($T301:AO301))&gt;=$K301*0.7,$K301*0.7,($CB301-SUM($T301:AO301)))</f>
        <v>0</v>
      </c>
      <c r="AQ301" s="16">
        <f>IF(($CB301-SUM($T301:AP301))&gt;=$K301*0.7,$K301*0.7,($CB301-SUM($T301:AP301)))</f>
        <v>0</v>
      </c>
      <c r="AR301" s="16">
        <f>IF(($CB301-SUM($T301:AQ301))&gt;=$K301*0.7,$K301*0.7,($CB301-SUM($T301:AQ301)))</f>
        <v>0</v>
      </c>
      <c r="AS301" s="16">
        <f>IF(($CB301-SUM($T301:AR301))&gt;=$K301*0.7,$K301*0.7,($CB301-SUM($T301:AR301)))</f>
        <v>0</v>
      </c>
      <c r="AT301" s="16">
        <f>IF(($CB301-SUM($T301:AS301))&gt;=$K301*0.7,$K301*0.7,($CB301-SUM($T301:AS301)))</f>
        <v>0</v>
      </c>
      <c r="AU301" s="16">
        <f>IF(($CB301-SUM($T301:AT301))&gt;=$K301*0.7,$K301*0.7,($CB301-SUM($T301:AT301)))</f>
        <v>0</v>
      </c>
      <c r="AV301" s="16">
        <f>IF(($CB301-SUM($T301:AU301))&gt;=$K301*0.7,$K301*0.7,($CB301-SUM($T301:AU301)))</f>
        <v>0</v>
      </c>
      <c r="AW301" s="182">
        <f t="shared" si="35"/>
        <v>33980</v>
      </c>
      <c r="AX301" s="182">
        <f>IF(LinkRpt!B$4=LinkRpt!B$2,VLOOKUP(LinkRpt!$A297,Rpt,LinkRpt!B$2+1),"")</f>
        <v>33980</v>
      </c>
      <c r="AY301" s="182">
        <f>IF(LinkRpt!C$4=LinkRpt!C$2,VLOOKUP(LinkRpt!$A297,Rpt,LinkRpt!C$2+1),"")</f>
        <v>0</v>
      </c>
      <c r="AZ301" s="182">
        <f>IF(LinkRpt!D$4=LinkRpt!D$2,VLOOKUP(LinkRpt!$A297,Rpt,LinkRpt!D$2+1),"")</f>
        <v>0</v>
      </c>
      <c r="BA301" s="182" t="str">
        <f>IF(LinkRpt!E$4=LinkRpt!E$2,VLOOKUP(LinkRpt!$A297,Rpt,LinkRpt!E$2+1),"")</f>
        <v/>
      </c>
      <c r="BB301" s="182">
        <f>IF(LinkRpt!F$4=LinkRpt!F$2,VLOOKUP(LinkRpt!$A297,Rpt,LinkRpt!F$2+1),"")</f>
        <v>0</v>
      </c>
      <c r="BC301" s="182">
        <f>IF(LinkRpt!G$4=LinkRpt!G$2,VLOOKUP(LinkRpt!$A297,Rpt,LinkRpt!G$2+1),"")</f>
        <v>0</v>
      </c>
      <c r="BD301" s="182">
        <f>IF(LinkRpt!H$4=LinkRpt!H$2,VLOOKUP(LinkRpt!$A297,Rpt,LinkRpt!H$2+1),"")</f>
        <v>0</v>
      </c>
      <c r="BE301" s="182" t="str">
        <f>IF(LinkRpt!I$4=LinkRpt!I$2,VLOOKUP(LinkRpt!$A297,Rpt,LinkRpt!I$2+1),"")</f>
        <v/>
      </c>
      <c r="BF301" s="182" t="str">
        <f>IF(LinkRpt!J$4=LinkRpt!J$2,VLOOKUP(LinkRpt!$A297,Rpt,LinkRpt!J$2+1),"")</f>
        <v/>
      </c>
      <c r="BG301" s="182" t="str">
        <f>IF(LinkRpt!K$4=LinkRpt!K$2,VLOOKUP(LinkRpt!$A297,Rpt,LinkRpt!K$2+1),"")</f>
        <v/>
      </c>
      <c r="BH301" s="182" t="str">
        <f>IF(LinkRpt!L$4=LinkRpt!L$2,VLOOKUP(LinkRpt!$A297,Rpt,LinkRpt!L$2+1),"")</f>
        <v/>
      </c>
      <c r="BI301" s="182" t="str">
        <f>IF(LinkRpt!M$4=LinkRpt!M$2,VLOOKUP(LinkRpt!$A297,Rpt,LinkRpt!M$2+1),"")</f>
        <v/>
      </c>
      <c r="BJ301" s="182" t="str">
        <f>IF(LinkRpt!N$4=LinkRpt!N$2,VLOOKUP(LinkRpt!$A297,Rpt,LinkRpt!N$2+1),"")</f>
        <v/>
      </c>
      <c r="BK301" s="182" t="str">
        <f>IF(LinkRpt!O$4=LinkRpt!O$2,VLOOKUP(LinkRpt!$A297,Rpt,LinkRpt!O$2+1),"")</f>
        <v/>
      </c>
      <c r="BL301" s="182" t="str">
        <f>IF(LinkRpt!P$4=LinkRpt!P$2,VLOOKUP(LinkRpt!$A297,Rpt,LinkRpt!P$2+1),"")</f>
        <v/>
      </c>
      <c r="BM301" s="182" t="str">
        <f>IF(LinkRpt!Q$4=LinkRpt!Q$2,VLOOKUP(LinkRpt!$A297,Rpt,LinkRpt!Q$2+1),"")</f>
        <v/>
      </c>
      <c r="BN301" s="182" t="str">
        <f>IF(LinkRpt!R$4=LinkRpt!R$2,VLOOKUP(LinkRpt!$A297,Rpt,LinkRpt!R$2+1),"")</f>
        <v/>
      </c>
      <c r="BO301" s="182" t="str">
        <f>IF(LinkRpt!S$4=LinkRpt!S$2,VLOOKUP(LinkRpt!$A297,Rpt,LinkRpt!S$2+1),"")</f>
        <v/>
      </c>
      <c r="BP301" s="182" t="str">
        <f>IF(LinkRpt!T$4=LinkRpt!T$2,VLOOKUP(LinkRpt!$A297,Rpt,LinkRpt!T$2+1),"")</f>
        <v/>
      </c>
      <c r="BQ301" s="182" t="str">
        <f>IF(LinkRpt!U$4=LinkRpt!U$2,VLOOKUP(LinkRpt!$A297,Rpt,LinkRpt!U$2+1),"")</f>
        <v/>
      </c>
      <c r="BR301" s="182" t="str">
        <f>IF(LinkRpt!V$4=LinkRpt!V$2,VLOOKUP(LinkRpt!$A297,Rpt,LinkRpt!V$2+1),"")</f>
        <v/>
      </c>
      <c r="BS301" s="182" t="str">
        <f>IF(LinkRpt!W$4=LinkRpt!W$2,VLOOKUP(LinkRpt!$A297,Rpt,LinkRpt!W$2+1),"")</f>
        <v/>
      </c>
      <c r="BT301" s="182" t="str">
        <f>IF(LinkRpt!X$4=LinkRpt!X$2,VLOOKUP(LinkRpt!$A297,Rpt,LinkRpt!X$2+1),"")</f>
        <v/>
      </c>
      <c r="BU301" s="182" t="str">
        <f>IF(LinkRpt!Y$4=LinkRpt!Y$2,VLOOKUP(LinkRpt!$A297,Rpt,LinkRpt!Y$2+1),"")</f>
        <v/>
      </c>
      <c r="BV301" s="182" t="str">
        <f>IF(LinkRpt!Z$4=LinkRpt!Z$2,VLOOKUP(LinkRpt!$A297,Rpt,LinkRpt!Z$2+1),"")</f>
        <v/>
      </c>
      <c r="BW301" s="182" t="str">
        <f>IF(LinkRpt!AA$4=LinkRpt!AA$2,VLOOKUP(LinkRpt!$A297,Rpt,LinkRpt!AA$2+1),"")</f>
        <v/>
      </c>
      <c r="BX301" s="182" t="str">
        <f>IF(LinkRpt!AB$4=LinkRpt!AB$2,VLOOKUP(LinkRpt!$A297,Rpt,LinkRpt!AB$2+1),"")</f>
        <v/>
      </c>
      <c r="BY301" s="182" t="str">
        <f>IF(LinkRpt!AC$4=LinkRpt!AC$2,VLOOKUP(LinkRpt!$A297,Rpt,LinkRpt!AC$2+1),"")</f>
        <v/>
      </c>
      <c r="BZ301" s="182" t="str">
        <f>IF(LinkRpt!AD$4=LinkRpt!AD$2,VLOOKUP(LinkRpt!$A297,Rpt,LinkRpt!AD$2+1),"")</f>
        <v/>
      </c>
      <c r="CA301" s="182" t="str">
        <f>IF(LinkRpt!AE$4=LinkRpt!AE$2,VLOOKUP(LinkRpt!$A297,Rpt,LinkRpt!AE$2+1),"")</f>
        <v/>
      </c>
      <c r="CB301" s="182">
        <f t="shared" si="40"/>
        <v>33980</v>
      </c>
      <c r="CC301" s="15">
        <v>1500</v>
      </c>
      <c r="CD301" s="16">
        <v>1500</v>
      </c>
      <c r="CE301" s="15">
        <v>1000</v>
      </c>
      <c r="CF301" s="16">
        <v>1000</v>
      </c>
      <c r="CG301" s="15">
        <v>5000</v>
      </c>
      <c r="CH301" s="16">
        <v>5000</v>
      </c>
      <c r="CI301" s="15">
        <v>8000</v>
      </c>
      <c r="CJ301" s="16">
        <v>0</v>
      </c>
      <c r="CK301" s="104"/>
      <c r="CL301" s="16"/>
      <c r="CM301" s="18">
        <v>4620</v>
      </c>
      <c r="CN301" s="16">
        <v>0</v>
      </c>
      <c r="CO301" s="18">
        <v>4620</v>
      </c>
      <c r="CP301" s="16">
        <v>0</v>
      </c>
      <c r="CQ301" s="18">
        <v>4620</v>
      </c>
      <c r="CR301" s="16">
        <v>0</v>
      </c>
      <c r="CS301" s="18">
        <v>4620</v>
      </c>
      <c r="CT301" s="16">
        <v>26480</v>
      </c>
      <c r="CU301" s="18">
        <v>4620</v>
      </c>
      <c r="CV301" s="16"/>
      <c r="CW301" s="18">
        <v>4620</v>
      </c>
      <c r="CX301" s="16"/>
      <c r="CY301" s="18">
        <v>4620</v>
      </c>
      <c r="CZ301" s="16"/>
      <c r="DA301" s="18">
        <v>4620</v>
      </c>
      <c r="DB301" s="16"/>
      <c r="DC301" s="18">
        <v>4620</v>
      </c>
      <c r="DD301" s="16"/>
      <c r="DE301" s="85"/>
      <c r="DF301" s="16"/>
      <c r="DG301" s="85"/>
      <c r="DH301" s="16"/>
      <c r="DI301" s="85"/>
      <c r="DJ301" s="16"/>
      <c r="DK301" s="17"/>
      <c r="DL301" s="16"/>
      <c r="DM301" s="17"/>
      <c r="DN301" s="16"/>
      <c r="DO301" s="17"/>
      <c r="DP301" s="16"/>
      <c r="DQ301" s="17"/>
      <c r="DR301" s="16"/>
      <c r="DS301" s="17"/>
      <c r="DT301" s="16"/>
      <c r="DU301" s="17"/>
      <c r="DV301" s="16"/>
      <c r="DW301" s="17"/>
      <c r="DX301" s="16"/>
      <c r="DY301" s="17"/>
      <c r="DZ301" s="16"/>
      <c r="EA301" s="17"/>
      <c r="EB301" s="16"/>
      <c r="EC301" s="17"/>
      <c r="ED301" s="16"/>
      <c r="EE301" s="17"/>
      <c r="EF301" s="16"/>
      <c r="EG301" s="17"/>
      <c r="EH301" s="16"/>
      <c r="EI301" s="17"/>
      <c r="EJ301" s="16"/>
      <c r="EK301" s="17"/>
      <c r="EL301" s="16"/>
      <c r="EM301" s="17"/>
      <c r="EN301" s="16"/>
      <c r="EO301" s="17"/>
      <c r="EP301" s="16"/>
      <c r="EQ301" s="17"/>
      <c r="ER301" s="16"/>
      <c r="ES301" s="17"/>
      <c r="ET301" s="16"/>
      <c r="EU301" s="15"/>
      <c r="EV301" s="16"/>
      <c r="EW301" s="15"/>
      <c r="EX301" s="16"/>
      <c r="EY301" s="15"/>
      <c r="EZ301" s="16"/>
      <c r="FA301" s="15"/>
      <c r="FB301" s="16"/>
      <c r="FC301" s="15"/>
      <c r="FD301" s="16"/>
      <c r="FE301" s="15"/>
      <c r="FF301" s="16"/>
      <c r="FG301" s="19"/>
      <c r="FH301" s="20"/>
      <c r="FI301" s="20">
        <f t="shared" si="36"/>
        <v>57080</v>
      </c>
      <c r="FJ301" s="20">
        <f t="shared" si="37"/>
        <v>33980</v>
      </c>
      <c r="FK301" s="21">
        <f t="shared" si="38"/>
        <v>23100</v>
      </c>
      <c r="FL301" s="1" t="str">
        <f t="shared" si="41"/>
        <v/>
      </c>
    </row>
    <row r="302" spans="1:168" ht="20.25" customHeight="1">
      <c r="A302" s="239">
        <v>2200294</v>
      </c>
      <c r="B302" s="35" t="s">
        <v>1095</v>
      </c>
      <c r="C302" s="239" t="s">
        <v>1096</v>
      </c>
      <c r="D302" s="9" t="s">
        <v>1414</v>
      </c>
      <c r="E302" s="9" t="s">
        <v>1411</v>
      </c>
      <c r="F302" s="83" t="s">
        <v>1097</v>
      </c>
      <c r="G302" s="144"/>
      <c r="H302" s="100"/>
      <c r="I302" s="318"/>
      <c r="J302" s="100"/>
      <c r="K302" s="62">
        <v>6600</v>
      </c>
      <c r="L302" s="100" t="s">
        <v>1564</v>
      </c>
      <c r="M302" s="246">
        <f t="shared" si="34"/>
        <v>57080</v>
      </c>
      <c r="N302" s="14">
        <f t="shared" si="39"/>
        <v>35580</v>
      </c>
      <c r="O302" s="15">
        <v>1500</v>
      </c>
      <c r="P302" s="15">
        <v>1000</v>
      </c>
      <c r="Q302" s="15">
        <v>5000</v>
      </c>
      <c r="R302" s="15">
        <v>8000</v>
      </c>
      <c r="S302" s="182"/>
      <c r="T302" s="16">
        <v>1500</v>
      </c>
      <c r="U302" s="16">
        <v>1000</v>
      </c>
      <c r="V302" s="16">
        <v>5000</v>
      </c>
      <c r="W302" s="16">
        <v>0</v>
      </c>
      <c r="X302" s="182"/>
      <c r="Y302" s="16">
        <f>IF(($CB302-SUM($T302:X302))&gt;=$K302*0.7,$K302*0.7,($CB302-SUM($T302:X302)))</f>
        <v>4620</v>
      </c>
      <c r="Z302" s="16">
        <f>IF(($CB302-SUM($T302:Y302))&gt;=$K302*0.7,$K302*0.7,($CB302-SUM($T302:Y302)))</f>
        <v>4620</v>
      </c>
      <c r="AA302" s="16">
        <f>IF(($CB302-SUM($T302:Z302))&gt;=$K302*0.7,$K302*0.7,($CB302-SUM($T302:Z302)))</f>
        <v>4620</v>
      </c>
      <c r="AB302" s="16">
        <f>IF(($CB302-SUM($T302:AA302))&gt;=$K302*0.7,$K302*0.7,($CB302-SUM($T302:AA302)))</f>
        <v>140</v>
      </c>
      <c r="AC302" s="16">
        <f>IF(($CB302-SUM($T302:AB302))&gt;=$K302*0.7,$K302*0.7,($CB302-SUM($T302:AB302)))</f>
        <v>0</v>
      </c>
      <c r="AD302" s="16">
        <f>IF(($CB302-SUM($T302:AC302))&gt;=$K302*0.7,$K302*0.7,($CB302-SUM($T302:AC302)))</f>
        <v>0</v>
      </c>
      <c r="AE302" s="16">
        <f>IF(($CB302-SUM($T302:AD302))&gt;=$K302*0.7,$K302*0.7,($CB302-SUM($T302:AD302)))</f>
        <v>0</v>
      </c>
      <c r="AF302" s="16">
        <f>IF(($CB302-SUM($T302:AE302))&gt;=$K302*0.7,$K302*0.7,($CB302-SUM($T302:AE302)))</f>
        <v>0</v>
      </c>
      <c r="AG302" s="16">
        <f>IF(($CB302-SUM($T302:AF302))&gt;=$K302*0.7,$K302*0.7,($CB302-SUM($T302:AF302)))</f>
        <v>0</v>
      </c>
      <c r="AH302" s="16">
        <f>IF(($CB302-SUM($T302:AG302))&gt;=$K302*0.7,$K302*0.7,($CB302-SUM($T302:AG302)))</f>
        <v>0</v>
      </c>
      <c r="AI302" s="16">
        <f>IF(($CB302-SUM($T302:AH302))&gt;=$K302*0.7,$K302*0.7,($CB302-SUM($T302:AH302)))</f>
        <v>0</v>
      </c>
      <c r="AJ302" s="16">
        <f>IF(($CB302-SUM($T302:AI302))&gt;=$K302*0.7,$K302*0.7,($CB302-SUM($T302:AI302)))</f>
        <v>0</v>
      </c>
      <c r="AK302" s="16">
        <f>IF(($CB302-SUM($T302:AJ302))&gt;=$K302*0.7,$K302*0.7,($CB302-SUM($T302:AJ302)))</f>
        <v>0</v>
      </c>
      <c r="AL302" s="16">
        <f>IF(($CB302-SUM($T302:AK302))&gt;=$K302*0.7,$K302*0.7,($CB302-SUM($T302:AK302)))</f>
        <v>0</v>
      </c>
      <c r="AM302" s="16">
        <f>IF(($CB302-SUM($T302:AL302))&gt;=$K302*0.7,$K302*0.7,($CB302-SUM($T302:AL302)))</f>
        <v>0</v>
      </c>
      <c r="AN302" s="16">
        <f>IF(($CB302-SUM($T302:AM302))&gt;=$K302*0.7,$K302*0.7,($CB302-SUM($T302:AM302)))</f>
        <v>0</v>
      </c>
      <c r="AO302" s="16">
        <f>IF(($CB302-SUM($T302:AN302))&gt;=$K302*0.7,$K302*0.7,($CB302-SUM($T302:AN302)))</f>
        <v>0</v>
      </c>
      <c r="AP302" s="16">
        <f>IF(($CB302-SUM($T302:AO302))&gt;=$K302*0.7,$K302*0.7,($CB302-SUM($T302:AO302)))</f>
        <v>0</v>
      </c>
      <c r="AQ302" s="16">
        <f>IF(($CB302-SUM($T302:AP302))&gt;=$K302*0.7,$K302*0.7,($CB302-SUM($T302:AP302)))</f>
        <v>0</v>
      </c>
      <c r="AR302" s="16">
        <f>IF(($CB302-SUM($T302:AQ302))&gt;=$K302*0.7,$K302*0.7,($CB302-SUM($T302:AQ302)))</f>
        <v>0</v>
      </c>
      <c r="AS302" s="16">
        <f>IF(($CB302-SUM($T302:AR302))&gt;=$K302*0.7,$K302*0.7,($CB302-SUM($T302:AR302)))</f>
        <v>0</v>
      </c>
      <c r="AT302" s="16">
        <f>IF(($CB302-SUM($T302:AS302))&gt;=$K302*0.7,$K302*0.7,($CB302-SUM($T302:AS302)))</f>
        <v>0</v>
      </c>
      <c r="AU302" s="16">
        <f>IF(($CB302-SUM($T302:AT302))&gt;=$K302*0.7,$K302*0.7,($CB302-SUM($T302:AT302)))</f>
        <v>0</v>
      </c>
      <c r="AV302" s="16">
        <f>IF(($CB302-SUM($T302:AU302))&gt;=$K302*0.7,$K302*0.7,($CB302-SUM($T302:AU302)))</f>
        <v>0</v>
      </c>
      <c r="AW302" s="182">
        <f t="shared" si="35"/>
        <v>21500</v>
      </c>
      <c r="AX302" s="182">
        <f>IF(LinkRpt!B$4=LinkRpt!B$2,VLOOKUP(LinkRpt!$A298,Rpt,LinkRpt!B$2+1),"")</f>
        <v>21500</v>
      </c>
      <c r="AY302" s="182">
        <f>IF(LinkRpt!C$4=LinkRpt!C$2,VLOOKUP(LinkRpt!$A298,Rpt,LinkRpt!C$2+1),"")</f>
        <v>0</v>
      </c>
      <c r="AZ302" s="182">
        <f>IF(LinkRpt!D$4=LinkRpt!D$2,VLOOKUP(LinkRpt!$A298,Rpt,LinkRpt!D$2+1),"")</f>
        <v>0</v>
      </c>
      <c r="BA302" s="182" t="str">
        <f>IF(LinkRpt!E$4=LinkRpt!E$2,VLOOKUP(LinkRpt!$A298,Rpt,LinkRpt!E$2+1),"")</f>
        <v/>
      </c>
      <c r="BB302" s="182">
        <f>IF(LinkRpt!F$4=LinkRpt!F$2,VLOOKUP(LinkRpt!$A298,Rpt,LinkRpt!F$2+1),"")</f>
        <v>0</v>
      </c>
      <c r="BC302" s="182">
        <f>IF(LinkRpt!G$4=LinkRpt!G$2,VLOOKUP(LinkRpt!$A298,Rpt,LinkRpt!G$2+1),"")</f>
        <v>0</v>
      </c>
      <c r="BD302" s="182">
        <f>IF(LinkRpt!H$4=LinkRpt!H$2,VLOOKUP(LinkRpt!$A298,Rpt,LinkRpt!H$2+1),"")</f>
        <v>0</v>
      </c>
      <c r="BE302" s="182" t="str">
        <f>IF(LinkRpt!I$4=LinkRpt!I$2,VLOOKUP(LinkRpt!$A298,Rpt,LinkRpt!I$2+1),"")</f>
        <v/>
      </c>
      <c r="BF302" s="182" t="str">
        <f>IF(LinkRpt!J$4=LinkRpt!J$2,VLOOKUP(LinkRpt!$A298,Rpt,LinkRpt!J$2+1),"")</f>
        <v/>
      </c>
      <c r="BG302" s="182" t="str">
        <f>IF(LinkRpt!K$4=LinkRpt!K$2,VLOOKUP(LinkRpt!$A298,Rpt,LinkRpt!K$2+1),"")</f>
        <v/>
      </c>
      <c r="BH302" s="182" t="str">
        <f>IF(LinkRpt!L$4=LinkRpt!L$2,VLOOKUP(LinkRpt!$A298,Rpt,LinkRpt!L$2+1),"")</f>
        <v/>
      </c>
      <c r="BI302" s="182" t="str">
        <f>IF(LinkRpt!M$4=LinkRpt!M$2,VLOOKUP(LinkRpt!$A298,Rpt,LinkRpt!M$2+1),"")</f>
        <v/>
      </c>
      <c r="BJ302" s="182" t="str">
        <f>IF(LinkRpt!N$4=LinkRpt!N$2,VLOOKUP(LinkRpt!$A298,Rpt,LinkRpt!N$2+1),"")</f>
        <v/>
      </c>
      <c r="BK302" s="182" t="str">
        <f>IF(LinkRpt!O$4=LinkRpt!O$2,VLOOKUP(LinkRpt!$A298,Rpt,LinkRpt!O$2+1),"")</f>
        <v/>
      </c>
      <c r="BL302" s="182" t="str">
        <f>IF(LinkRpt!P$4=LinkRpt!P$2,VLOOKUP(LinkRpt!$A298,Rpt,LinkRpt!P$2+1),"")</f>
        <v/>
      </c>
      <c r="BM302" s="182" t="str">
        <f>IF(LinkRpt!Q$4=LinkRpt!Q$2,VLOOKUP(LinkRpt!$A298,Rpt,LinkRpt!Q$2+1),"")</f>
        <v/>
      </c>
      <c r="BN302" s="182" t="str">
        <f>IF(LinkRpt!R$4=LinkRpt!R$2,VLOOKUP(LinkRpt!$A298,Rpt,LinkRpt!R$2+1),"")</f>
        <v/>
      </c>
      <c r="BO302" s="182" t="str">
        <f>IF(LinkRpt!S$4=LinkRpt!S$2,VLOOKUP(LinkRpt!$A298,Rpt,LinkRpt!S$2+1),"")</f>
        <v/>
      </c>
      <c r="BP302" s="182" t="str">
        <f>IF(LinkRpt!T$4=LinkRpt!T$2,VLOOKUP(LinkRpt!$A298,Rpt,LinkRpt!T$2+1),"")</f>
        <v/>
      </c>
      <c r="BQ302" s="182" t="str">
        <f>IF(LinkRpt!U$4=LinkRpt!U$2,VLOOKUP(LinkRpt!$A298,Rpt,LinkRpt!U$2+1),"")</f>
        <v/>
      </c>
      <c r="BR302" s="182" t="str">
        <f>IF(LinkRpt!V$4=LinkRpt!V$2,VLOOKUP(LinkRpt!$A298,Rpt,LinkRpt!V$2+1),"")</f>
        <v/>
      </c>
      <c r="BS302" s="182" t="str">
        <f>IF(LinkRpt!W$4=LinkRpt!W$2,VLOOKUP(LinkRpt!$A298,Rpt,LinkRpt!W$2+1),"")</f>
        <v/>
      </c>
      <c r="BT302" s="182" t="str">
        <f>IF(LinkRpt!X$4=LinkRpt!X$2,VLOOKUP(LinkRpt!$A298,Rpt,LinkRpt!X$2+1),"")</f>
        <v/>
      </c>
      <c r="BU302" s="182" t="str">
        <f>IF(LinkRpt!Y$4=LinkRpt!Y$2,VLOOKUP(LinkRpt!$A298,Rpt,LinkRpt!Y$2+1),"")</f>
        <v/>
      </c>
      <c r="BV302" s="182" t="str">
        <f>IF(LinkRpt!Z$4=LinkRpt!Z$2,VLOOKUP(LinkRpt!$A298,Rpt,LinkRpt!Z$2+1),"")</f>
        <v/>
      </c>
      <c r="BW302" s="182" t="str">
        <f>IF(LinkRpt!AA$4=LinkRpt!AA$2,VLOOKUP(LinkRpt!$A298,Rpt,LinkRpt!AA$2+1),"")</f>
        <v/>
      </c>
      <c r="BX302" s="182" t="str">
        <f>IF(LinkRpt!AB$4=LinkRpt!AB$2,VLOOKUP(LinkRpt!$A298,Rpt,LinkRpt!AB$2+1),"")</f>
        <v/>
      </c>
      <c r="BY302" s="182" t="str">
        <f>IF(LinkRpt!AC$4=LinkRpt!AC$2,VLOOKUP(LinkRpt!$A298,Rpt,LinkRpt!AC$2+1),"")</f>
        <v/>
      </c>
      <c r="BZ302" s="182" t="str">
        <f>IF(LinkRpt!AD$4=LinkRpt!AD$2,VLOOKUP(LinkRpt!$A298,Rpt,LinkRpt!AD$2+1),"")</f>
        <v/>
      </c>
      <c r="CA302" s="182" t="str">
        <f>IF(LinkRpt!AE$4=LinkRpt!AE$2,VLOOKUP(LinkRpt!$A298,Rpt,LinkRpt!AE$2+1),"")</f>
        <v/>
      </c>
      <c r="CB302" s="182">
        <f t="shared" si="40"/>
        <v>21500</v>
      </c>
      <c r="CC302" s="15">
        <v>1500</v>
      </c>
      <c r="CD302" s="16">
        <v>1500</v>
      </c>
      <c r="CE302" s="15">
        <v>1000</v>
      </c>
      <c r="CF302" s="16">
        <v>1000</v>
      </c>
      <c r="CG302" s="15">
        <v>5000</v>
      </c>
      <c r="CH302" s="16">
        <v>5000</v>
      </c>
      <c r="CI302" s="15">
        <v>8000</v>
      </c>
      <c r="CJ302" s="16">
        <v>0</v>
      </c>
      <c r="CK302" s="15"/>
      <c r="CL302" s="16"/>
      <c r="CM302" s="18">
        <v>4620</v>
      </c>
      <c r="CN302" s="16">
        <v>0</v>
      </c>
      <c r="CO302" s="18">
        <v>4620</v>
      </c>
      <c r="CP302" s="16">
        <v>0</v>
      </c>
      <c r="CQ302" s="18">
        <v>4620</v>
      </c>
      <c r="CR302" s="16"/>
      <c r="CS302" s="18">
        <v>4620</v>
      </c>
      <c r="CT302" s="16">
        <v>14000</v>
      </c>
      <c r="CU302" s="18">
        <v>4620</v>
      </c>
      <c r="CV302" s="16"/>
      <c r="CW302" s="18">
        <v>4620</v>
      </c>
      <c r="CX302" s="16"/>
      <c r="CY302" s="18">
        <v>4620</v>
      </c>
      <c r="CZ302" s="16"/>
      <c r="DA302" s="18">
        <v>4620</v>
      </c>
      <c r="DB302" s="16"/>
      <c r="DC302" s="18">
        <v>4620</v>
      </c>
      <c r="DD302" s="16"/>
      <c r="DE302" s="85"/>
      <c r="DF302" s="16"/>
      <c r="DG302" s="85"/>
      <c r="DH302" s="16"/>
      <c r="DI302" s="85"/>
      <c r="DJ302" s="16"/>
      <c r="DK302" s="17"/>
      <c r="DL302" s="16"/>
      <c r="DM302" s="17"/>
      <c r="DN302" s="16"/>
      <c r="DO302" s="17"/>
      <c r="DP302" s="16"/>
      <c r="DQ302" s="17"/>
      <c r="DR302" s="16"/>
      <c r="DS302" s="17"/>
      <c r="DT302" s="16"/>
      <c r="DU302" s="17"/>
      <c r="DV302" s="16"/>
      <c r="DW302" s="17"/>
      <c r="DX302" s="16"/>
      <c r="DY302" s="17"/>
      <c r="DZ302" s="16"/>
      <c r="EA302" s="17"/>
      <c r="EB302" s="16"/>
      <c r="EC302" s="17"/>
      <c r="ED302" s="16"/>
      <c r="EE302" s="17"/>
      <c r="EF302" s="16"/>
      <c r="EG302" s="17"/>
      <c r="EH302" s="16"/>
      <c r="EI302" s="17"/>
      <c r="EJ302" s="16"/>
      <c r="EK302" s="17"/>
      <c r="EL302" s="16"/>
      <c r="EM302" s="17"/>
      <c r="EN302" s="16"/>
      <c r="EO302" s="17"/>
      <c r="EP302" s="16"/>
      <c r="EQ302" s="17"/>
      <c r="ER302" s="16"/>
      <c r="ES302" s="17"/>
      <c r="ET302" s="16"/>
      <c r="EU302" s="15"/>
      <c r="EV302" s="16"/>
      <c r="EW302" s="15"/>
      <c r="EX302" s="16"/>
      <c r="EY302" s="15"/>
      <c r="EZ302" s="16"/>
      <c r="FA302" s="15"/>
      <c r="FB302" s="16"/>
      <c r="FC302" s="15"/>
      <c r="FD302" s="16"/>
      <c r="FE302" s="15"/>
      <c r="FF302" s="16"/>
      <c r="FG302" s="19"/>
      <c r="FH302" s="20"/>
      <c r="FI302" s="20">
        <f t="shared" si="36"/>
        <v>57080</v>
      </c>
      <c r="FJ302" s="20">
        <f t="shared" si="37"/>
        <v>21500</v>
      </c>
      <c r="FK302" s="21">
        <f t="shared" si="38"/>
        <v>35580</v>
      </c>
      <c r="FL302" s="1" t="str">
        <f t="shared" si="41"/>
        <v/>
      </c>
    </row>
    <row r="303" spans="1:168" ht="20.25" customHeight="1">
      <c r="A303" s="239">
        <v>2200295</v>
      </c>
      <c r="B303" s="44" t="s">
        <v>387</v>
      </c>
      <c r="C303" s="239" t="s">
        <v>388</v>
      </c>
      <c r="D303" s="9" t="s">
        <v>1414</v>
      </c>
      <c r="E303" s="9" t="s">
        <v>1412</v>
      </c>
      <c r="F303" s="32" t="s">
        <v>389</v>
      </c>
      <c r="G303" s="153"/>
      <c r="H303" s="154" t="s">
        <v>109</v>
      </c>
      <c r="I303" s="318"/>
      <c r="J303" s="154" t="s">
        <v>1543</v>
      </c>
      <c r="K303" s="111">
        <v>6600</v>
      </c>
      <c r="L303" s="154" t="s">
        <v>109</v>
      </c>
      <c r="M303" s="246">
        <f t="shared" si="34"/>
        <v>38600</v>
      </c>
      <c r="N303" s="14">
        <f t="shared" si="39"/>
        <v>0</v>
      </c>
      <c r="O303" s="15">
        <v>1500</v>
      </c>
      <c r="P303" s="15">
        <v>1000</v>
      </c>
      <c r="Q303" s="15">
        <v>5000</v>
      </c>
      <c r="R303" s="15">
        <v>8000</v>
      </c>
      <c r="S303" s="182"/>
      <c r="T303" s="16">
        <v>1500</v>
      </c>
      <c r="U303" s="16">
        <v>1000</v>
      </c>
      <c r="V303" s="16">
        <v>5000</v>
      </c>
      <c r="W303" s="16">
        <v>0</v>
      </c>
      <c r="X303" s="182"/>
      <c r="Y303" s="16">
        <f>IF(($CB303-SUM($T303:X303))&gt;=$K303*0.7,$K303*0.7,($CB303-SUM($T303:X303)))</f>
        <v>4620</v>
      </c>
      <c r="Z303" s="16">
        <f>IF(($CB303-SUM($T303:Y303))&gt;=$K303*0.7,$K303*0.7,($CB303-SUM($T303:Y303)))</f>
        <v>4620</v>
      </c>
      <c r="AA303" s="16">
        <f>IF(($CB303-SUM($T303:Z303))&gt;=$K303*0.7,$K303*0.7,($CB303-SUM($T303:Z303)))</f>
        <v>4620</v>
      </c>
      <c r="AB303" s="16">
        <f>IF(($CB303-SUM($T303:AA303))&gt;=$K303*0.7,$K303*0.7,($CB303-SUM($T303:AA303)))</f>
        <v>4620</v>
      </c>
      <c r="AC303" s="16">
        <f>IF(($CB303-SUM($T303:AB303))&gt;=$K303*0.7,$K303*0.7,($CB303-SUM($T303:AB303)))</f>
        <v>4620</v>
      </c>
      <c r="AD303" s="16">
        <f>IF(($CB303-SUM($T303:AC303))&gt;=$K303*0.7,$K303*0.7,($CB303-SUM($T303:AC303)))</f>
        <v>4620</v>
      </c>
      <c r="AE303" s="16">
        <f>IF(($CB303-SUM($T303:AD303))&gt;=$K303*0.7,$K303*0.7,($CB303-SUM($T303:AD303)))</f>
        <v>3380</v>
      </c>
      <c r="AF303" s="16">
        <f>IF(($CB303-SUM($T303:AE303))&gt;=$K303*0.7,$K303*0.7,($CB303-SUM($T303:AE303)))</f>
        <v>0</v>
      </c>
      <c r="AG303" s="16">
        <f>IF(($CB303-SUM($T303:AF303))&gt;=$K303*0.7,$K303*0.7,($CB303-SUM($T303:AF303)))</f>
        <v>0</v>
      </c>
      <c r="AH303" s="16">
        <f>IF(($CB303-SUM($T303:AG303))&gt;=$K303*0.7,$K303*0.7,($CB303-SUM($T303:AG303)))</f>
        <v>0</v>
      </c>
      <c r="AI303" s="16">
        <f>IF(($CB303-SUM($T303:AH303))&gt;=$K303*0.7,$K303*0.7,($CB303-SUM($T303:AH303)))</f>
        <v>0</v>
      </c>
      <c r="AJ303" s="16">
        <f>IF(($CB303-SUM($T303:AI303))&gt;=$K303*0.7,$K303*0.7,($CB303-SUM($T303:AI303)))</f>
        <v>0</v>
      </c>
      <c r="AK303" s="16">
        <f>IF(($CB303-SUM($T303:AJ303))&gt;=$K303*0.7,$K303*0.7,($CB303-SUM($T303:AJ303)))</f>
        <v>0</v>
      </c>
      <c r="AL303" s="16">
        <f>IF(($CB303-SUM($T303:AK303))&gt;=$K303*0.7,$K303*0.7,($CB303-SUM($T303:AK303)))</f>
        <v>0</v>
      </c>
      <c r="AM303" s="16">
        <f>IF(($CB303-SUM($T303:AL303))&gt;=$K303*0.7,$K303*0.7,($CB303-SUM($T303:AL303)))</f>
        <v>0</v>
      </c>
      <c r="AN303" s="16">
        <f>IF(($CB303-SUM($T303:AM303))&gt;=$K303*0.7,$K303*0.7,($CB303-SUM($T303:AM303)))</f>
        <v>0</v>
      </c>
      <c r="AO303" s="16">
        <f>IF(($CB303-SUM($T303:AN303))&gt;=$K303*0.7,$K303*0.7,($CB303-SUM($T303:AN303)))</f>
        <v>0</v>
      </c>
      <c r="AP303" s="16">
        <f>IF(($CB303-SUM($T303:AO303))&gt;=$K303*0.7,$K303*0.7,($CB303-SUM($T303:AO303)))</f>
        <v>0</v>
      </c>
      <c r="AQ303" s="16">
        <f>IF(($CB303-SUM($T303:AP303))&gt;=$K303*0.7,$K303*0.7,($CB303-SUM($T303:AP303)))</f>
        <v>0</v>
      </c>
      <c r="AR303" s="16">
        <f>IF(($CB303-SUM($T303:AQ303))&gt;=$K303*0.7,$K303*0.7,($CB303-SUM($T303:AQ303)))</f>
        <v>0</v>
      </c>
      <c r="AS303" s="16">
        <f>IF(($CB303-SUM($T303:AR303))&gt;=$K303*0.7,$K303*0.7,($CB303-SUM($T303:AR303)))</f>
        <v>0</v>
      </c>
      <c r="AT303" s="16">
        <f>IF(($CB303-SUM($T303:AS303))&gt;=$K303*0.7,$K303*0.7,($CB303-SUM($T303:AS303)))</f>
        <v>0</v>
      </c>
      <c r="AU303" s="16">
        <f>IF(($CB303-SUM($T303:AT303))&gt;=$K303*0.7,$K303*0.7,($CB303-SUM($T303:AT303)))</f>
        <v>0</v>
      </c>
      <c r="AV303" s="16">
        <f>IF(($CB303-SUM($T303:AU303))&gt;=$K303*0.7,$K303*0.7,($CB303-SUM($T303:AU303)))</f>
        <v>0</v>
      </c>
      <c r="AW303" s="182">
        <f t="shared" si="35"/>
        <v>38600</v>
      </c>
      <c r="AX303" s="182">
        <f>IF(LinkRpt!B$4=LinkRpt!B$2,VLOOKUP(LinkRpt!$A299,Rpt,LinkRpt!B$2+1),"")</f>
        <v>38600</v>
      </c>
      <c r="AY303" s="182">
        <f>IF(LinkRpt!C$4=LinkRpt!C$2,VLOOKUP(LinkRpt!$A299,Rpt,LinkRpt!C$2+1),"")</f>
        <v>0</v>
      </c>
      <c r="AZ303" s="182">
        <f>IF(LinkRpt!D$4=LinkRpt!D$2,VLOOKUP(LinkRpt!$A299,Rpt,LinkRpt!D$2+1),"")</f>
        <v>0</v>
      </c>
      <c r="BA303" s="182" t="str">
        <f>IF(LinkRpt!E$4=LinkRpt!E$2,VLOOKUP(LinkRpt!$A299,Rpt,LinkRpt!E$2+1),"")</f>
        <v/>
      </c>
      <c r="BB303" s="182">
        <f>IF(LinkRpt!F$4=LinkRpt!F$2,VLOOKUP(LinkRpt!$A299,Rpt,LinkRpt!F$2+1),"")</f>
        <v>0</v>
      </c>
      <c r="BC303" s="182">
        <f>IF(LinkRpt!G$4=LinkRpt!G$2,VLOOKUP(LinkRpt!$A299,Rpt,LinkRpt!G$2+1),"")</f>
        <v>0</v>
      </c>
      <c r="BD303" s="182">
        <f>IF(LinkRpt!H$4=LinkRpt!H$2,VLOOKUP(LinkRpt!$A299,Rpt,LinkRpt!H$2+1),"")</f>
        <v>0</v>
      </c>
      <c r="BE303" s="182" t="str">
        <f>IF(LinkRpt!I$4=LinkRpt!I$2,VLOOKUP(LinkRpt!$A299,Rpt,LinkRpt!I$2+1),"")</f>
        <v/>
      </c>
      <c r="BF303" s="182" t="str">
        <f>IF(LinkRpt!J$4=LinkRpt!J$2,VLOOKUP(LinkRpt!$A299,Rpt,LinkRpt!J$2+1),"")</f>
        <v/>
      </c>
      <c r="BG303" s="182" t="str">
        <f>IF(LinkRpt!K$4=LinkRpt!K$2,VLOOKUP(LinkRpt!$A299,Rpt,LinkRpt!K$2+1),"")</f>
        <v/>
      </c>
      <c r="BH303" s="182" t="str">
        <f>IF(LinkRpt!L$4=LinkRpt!L$2,VLOOKUP(LinkRpt!$A299,Rpt,LinkRpt!L$2+1),"")</f>
        <v/>
      </c>
      <c r="BI303" s="182" t="str">
        <f>IF(LinkRpt!M$4=LinkRpt!M$2,VLOOKUP(LinkRpt!$A299,Rpt,LinkRpt!M$2+1),"")</f>
        <v/>
      </c>
      <c r="BJ303" s="182" t="str">
        <f>IF(LinkRpt!N$4=LinkRpt!N$2,VLOOKUP(LinkRpt!$A299,Rpt,LinkRpt!N$2+1),"")</f>
        <v/>
      </c>
      <c r="BK303" s="182" t="str">
        <f>IF(LinkRpt!O$4=LinkRpt!O$2,VLOOKUP(LinkRpt!$A299,Rpt,LinkRpt!O$2+1),"")</f>
        <v/>
      </c>
      <c r="BL303" s="182" t="str">
        <f>IF(LinkRpt!P$4=LinkRpt!P$2,VLOOKUP(LinkRpt!$A299,Rpt,LinkRpt!P$2+1),"")</f>
        <v/>
      </c>
      <c r="BM303" s="182" t="str">
        <f>IF(LinkRpt!Q$4=LinkRpt!Q$2,VLOOKUP(LinkRpt!$A299,Rpt,LinkRpt!Q$2+1),"")</f>
        <v/>
      </c>
      <c r="BN303" s="182" t="str">
        <f>IF(LinkRpt!R$4=LinkRpt!R$2,VLOOKUP(LinkRpt!$A299,Rpt,LinkRpt!R$2+1),"")</f>
        <v/>
      </c>
      <c r="BO303" s="182" t="str">
        <f>IF(LinkRpt!S$4=LinkRpt!S$2,VLOOKUP(LinkRpt!$A299,Rpt,LinkRpt!S$2+1),"")</f>
        <v/>
      </c>
      <c r="BP303" s="182" t="str">
        <f>IF(LinkRpt!T$4=LinkRpt!T$2,VLOOKUP(LinkRpt!$A299,Rpt,LinkRpt!T$2+1),"")</f>
        <v/>
      </c>
      <c r="BQ303" s="182" t="str">
        <f>IF(LinkRpt!U$4=LinkRpt!U$2,VLOOKUP(LinkRpt!$A299,Rpt,LinkRpt!U$2+1),"")</f>
        <v/>
      </c>
      <c r="BR303" s="182" t="str">
        <f>IF(LinkRpt!V$4=LinkRpt!V$2,VLOOKUP(LinkRpt!$A299,Rpt,LinkRpt!V$2+1),"")</f>
        <v/>
      </c>
      <c r="BS303" s="182" t="str">
        <f>IF(LinkRpt!W$4=LinkRpt!W$2,VLOOKUP(LinkRpt!$A299,Rpt,LinkRpt!W$2+1),"")</f>
        <v/>
      </c>
      <c r="BT303" s="182" t="str">
        <f>IF(LinkRpt!X$4=LinkRpt!X$2,VLOOKUP(LinkRpt!$A299,Rpt,LinkRpt!X$2+1),"")</f>
        <v/>
      </c>
      <c r="BU303" s="182" t="str">
        <f>IF(LinkRpt!Y$4=LinkRpt!Y$2,VLOOKUP(LinkRpt!$A299,Rpt,LinkRpt!Y$2+1),"")</f>
        <v/>
      </c>
      <c r="BV303" s="182" t="str">
        <f>IF(LinkRpt!Z$4=LinkRpt!Z$2,VLOOKUP(LinkRpt!$A299,Rpt,LinkRpt!Z$2+1),"")</f>
        <v/>
      </c>
      <c r="BW303" s="182" t="str">
        <f>IF(LinkRpt!AA$4=LinkRpt!AA$2,VLOOKUP(LinkRpt!$A299,Rpt,LinkRpt!AA$2+1),"")</f>
        <v/>
      </c>
      <c r="BX303" s="182" t="str">
        <f>IF(LinkRpt!AB$4=LinkRpt!AB$2,VLOOKUP(LinkRpt!$A299,Rpt,LinkRpt!AB$2+1),"")</f>
        <v/>
      </c>
      <c r="BY303" s="182" t="str">
        <f>IF(LinkRpt!AC$4=LinkRpt!AC$2,VLOOKUP(LinkRpt!$A299,Rpt,LinkRpt!AC$2+1),"")</f>
        <v/>
      </c>
      <c r="BZ303" s="182" t="str">
        <f>IF(LinkRpt!AD$4=LinkRpt!AD$2,VLOOKUP(LinkRpt!$A299,Rpt,LinkRpt!AD$2+1),"")</f>
        <v/>
      </c>
      <c r="CA303" s="182" t="str">
        <f>IF(LinkRpt!AE$4=LinkRpt!AE$2,VLOOKUP(LinkRpt!$A299,Rpt,LinkRpt!AE$2+1),"")</f>
        <v/>
      </c>
      <c r="CB303" s="182">
        <f t="shared" si="40"/>
        <v>38600</v>
      </c>
      <c r="CC303" s="15">
        <v>1500</v>
      </c>
      <c r="CD303" s="16">
        <v>1500</v>
      </c>
      <c r="CE303" s="15">
        <v>1000</v>
      </c>
      <c r="CF303" s="16">
        <v>1000</v>
      </c>
      <c r="CG303" s="15">
        <v>5000</v>
      </c>
      <c r="CH303" s="16">
        <v>5000</v>
      </c>
      <c r="CI303" s="15">
        <v>8000</v>
      </c>
      <c r="CJ303" s="16">
        <v>0</v>
      </c>
      <c r="CK303" s="17"/>
      <c r="CL303" s="16"/>
      <c r="CM303" s="15"/>
      <c r="CN303" s="16"/>
      <c r="CO303" s="18">
        <v>4620</v>
      </c>
      <c r="CP303" s="16">
        <v>12420</v>
      </c>
      <c r="CQ303" s="18">
        <v>4620</v>
      </c>
      <c r="CR303" s="16">
        <v>4620</v>
      </c>
      <c r="CS303" s="18">
        <v>4620</v>
      </c>
      <c r="CT303" s="16">
        <v>4820</v>
      </c>
      <c r="CU303" s="18">
        <v>4620</v>
      </c>
      <c r="CV303" s="16">
        <v>4620</v>
      </c>
      <c r="CW303" s="18">
        <v>4620</v>
      </c>
      <c r="CX303" s="16">
        <v>4620</v>
      </c>
      <c r="CY303" s="18"/>
      <c r="CZ303" s="16"/>
      <c r="DA303" s="18"/>
      <c r="DB303" s="16"/>
      <c r="DC303" s="18"/>
      <c r="DD303" s="16"/>
      <c r="DE303" s="18"/>
      <c r="DF303" s="16"/>
      <c r="DG303" s="17"/>
      <c r="DH303" s="16"/>
      <c r="DI303" s="17"/>
      <c r="DJ303" s="16"/>
      <c r="DK303" s="17"/>
      <c r="DL303" s="16"/>
      <c r="DM303" s="17"/>
      <c r="DN303" s="16"/>
      <c r="DO303" s="17"/>
      <c r="DP303" s="16"/>
      <c r="DQ303" s="17"/>
      <c r="DR303" s="16"/>
      <c r="DS303" s="17"/>
      <c r="DT303" s="16"/>
      <c r="DU303" s="17"/>
      <c r="DV303" s="16"/>
      <c r="DW303" s="17"/>
      <c r="DX303" s="16"/>
      <c r="DY303" s="17"/>
      <c r="DZ303" s="16"/>
      <c r="EA303" s="17"/>
      <c r="EB303" s="16"/>
      <c r="EC303" s="17"/>
      <c r="ED303" s="16"/>
      <c r="EE303" s="17"/>
      <c r="EF303" s="16"/>
      <c r="EG303" s="17"/>
      <c r="EH303" s="16"/>
      <c r="EI303" s="17"/>
      <c r="EJ303" s="16"/>
      <c r="EK303" s="17"/>
      <c r="EL303" s="16"/>
      <c r="EM303" s="17"/>
      <c r="EN303" s="16"/>
      <c r="EO303" s="17"/>
      <c r="EP303" s="16"/>
      <c r="EQ303" s="17"/>
      <c r="ER303" s="16"/>
      <c r="ES303" s="17"/>
      <c r="ET303" s="16"/>
      <c r="EU303" s="15"/>
      <c r="EV303" s="16"/>
      <c r="EW303" s="15"/>
      <c r="EX303" s="16"/>
      <c r="EY303" s="15"/>
      <c r="EZ303" s="16"/>
      <c r="FA303" s="15"/>
      <c r="FB303" s="16"/>
      <c r="FC303" s="15"/>
      <c r="FD303" s="16"/>
      <c r="FE303" s="15"/>
      <c r="FF303" s="16"/>
      <c r="FG303" s="19"/>
      <c r="FH303" s="20"/>
      <c r="FI303" s="20">
        <f t="shared" si="36"/>
        <v>38600</v>
      </c>
      <c r="FJ303" s="20">
        <f t="shared" si="37"/>
        <v>38600</v>
      </c>
      <c r="FK303" s="21">
        <f t="shared" si="38"/>
        <v>0</v>
      </c>
      <c r="FL303" s="1" t="str">
        <f t="shared" si="41"/>
        <v/>
      </c>
    </row>
    <row r="304" spans="1:168" ht="20.25" customHeight="1">
      <c r="A304" s="239">
        <v>2200296</v>
      </c>
      <c r="B304" s="105" t="s">
        <v>1098</v>
      </c>
      <c r="C304" s="239" t="s">
        <v>1099</v>
      </c>
      <c r="D304" s="9" t="s">
        <v>1414</v>
      </c>
      <c r="E304" s="9" t="s">
        <v>1411</v>
      </c>
      <c r="F304" s="106" t="s">
        <v>1100</v>
      </c>
      <c r="G304" s="143"/>
      <c r="H304" s="84"/>
      <c r="I304" s="318"/>
      <c r="J304" s="84"/>
      <c r="K304" s="62">
        <v>6600</v>
      </c>
      <c r="L304" s="84" t="s">
        <v>1564</v>
      </c>
      <c r="M304" s="246">
        <f t="shared" si="34"/>
        <v>57080</v>
      </c>
      <c r="N304" s="14">
        <f t="shared" si="39"/>
        <v>49580</v>
      </c>
      <c r="O304" s="15">
        <v>1500</v>
      </c>
      <c r="P304" s="15">
        <v>1000</v>
      </c>
      <c r="Q304" s="15">
        <v>5000</v>
      </c>
      <c r="R304" s="15">
        <v>8000</v>
      </c>
      <c r="S304" s="182"/>
      <c r="T304" s="16">
        <v>1500</v>
      </c>
      <c r="U304" s="16">
        <v>1000</v>
      </c>
      <c r="V304" s="16">
        <v>5000</v>
      </c>
      <c r="W304" s="16"/>
      <c r="X304" s="182"/>
      <c r="Y304" s="16">
        <f>IF(($CB304-SUM($T304:X304))&gt;=$K304*0.7,$K304*0.7,($CB304-SUM($T304:X304)))</f>
        <v>0</v>
      </c>
      <c r="Z304" s="16">
        <f>IF(($CB304-SUM($T304:Y304))&gt;=$K304*0.7,$K304*0.7,($CB304-SUM($T304:Y304)))</f>
        <v>0</v>
      </c>
      <c r="AA304" s="16">
        <f>IF(($CB304-SUM($T304:Z304))&gt;=$K304*0.7,$K304*0.7,($CB304-SUM($T304:Z304)))</f>
        <v>0</v>
      </c>
      <c r="AB304" s="16">
        <f>IF(($CB304-SUM($T304:AA304))&gt;=$K304*0.7,$K304*0.7,($CB304-SUM($T304:AA304)))</f>
        <v>0</v>
      </c>
      <c r="AC304" s="16">
        <f>IF(($CB304-SUM($T304:AB304))&gt;=$K304*0.7,$K304*0.7,($CB304-SUM($T304:AB304)))</f>
        <v>0</v>
      </c>
      <c r="AD304" s="16">
        <f>IF(($CB304-SUM($T304:AC304))&gt;=$K304*0.7,$K304*0.7,($CB304-SUM($T304:AC304)))</f>
        <v>0</v>
      </c>
      <c r="AE304" s="16">
        <f>IF(($CB304-SUM($T304:AD304))&gt;=$K304*0.7,$K304*0.7,($CB304-SUM($T304:AD304)))</f>
        <v>0</v>
      </c>
      <c r="AF304" s="16">
        <f>IF(($CB304-SUM($T304:AE304))&gt;=$K304*0.7,$K304*0.7,($CB304-SUM($T304:AE304)))</f>
        <v>0</v>
      </c>
      <c r="AG304" s="16">
        <f>IF(($CB304-SUM($T304:AF304))&gt;=$K304*0.7,$K304*0.7,($CB304-SUM($T304:AF304)))</f>
        <v>0</v>
      </c>
      <c r="AH304" s="16">
        <f>IF(($CB304-SUM($T304:AG304))&gt;=$K304*0.7,$K304*0.7,($CB304-SUM($T304:AG304)))</f>
        <v>0</v>
      </c>
      <c r="AI304" s="16">
        <f>IF(($CB304-SUM($T304:AH304))&gt;=$K304*0.7,$K304*0.7,($CB304-SUM($T304:AH304)))</f>
        <v>0</v>
      </c>
      <c r="AJ304" s="16">
        <f>IF(($CB304-SUM($T304:AI304))&gt;=$K304*0.7,$K304*0.7,($CB304-SUM($T304:AI304)))</f>
        <v>0</v>
      </c>
      <c r="AK304" s="16">
        <f>IF(($CB304-SUM($T304:AJ304))&gt;=$K304*0.7,$K304*0.7,($CB304-SUM($T304:AJ304)))</f>
        <v>0</v>
      </c>
      <c r="AL304" s="16">
        <f>IF(($CB304-SUM($T304:AK304))&gt;=$K304*0.7,$K304*0.7,($CB304-SUM($T304:AK304)))</f>
        <v>0</v>
      </c>
      <c r="AM304" s="16">
        <f>IF(($CB304-SUM($T304:AL304))&gt;=$K304*0.7,$K304*0.7,($CB304-SUM($T304:AL304)))</f>
        <v>0</v>
      </c>
      <c r="AN304" s="16">
        <f>IF(($CB304-SUM($T304:AM304))&gt;=$K304*0.7,$K304*0.7,($CB304-SUM($T304:AM304)))</f>
        <v>0</v>
      </c>
      <c r="AO304" s="16">
        <f>IF(($CB304-SUM($T304:AN304))&gt;=$K304*0.7,$K304*0.7,($CB304-SUM($T304:AN304)))</f>
        <v>0</v>
      </c>
      <c r="AP304" s="16">
        <f>IF(($CB304-SUM($T304:AO304))&gt;=$K304*0.7,$K304*0.7,($CB304-SUM($T304:AO304)))</f>
        <v>0</v>
      </c>
      <c r="AQ304" s="16">
        <f>IF(($CB304-SUM($T304:AP304))&gt;=$K304*0.7,$K304*0.7,($CB304-SUM($T304:AP304)))</f>
        <v>0</v>
      </c>
      <c r="AR304" s="16">
        <f>IF(($CB304-SUM($T304:AQ304))&gt;=$K304*0.7,$K304*0.7,($CB304-SUM($T304:AQ304)))</f>
        <v>0</v>
      </c>
      <c r="AS304" s="16">
        <f>IF(($CB304-SUM($T304:AR304))&gt;=$K304*0.7,$K304*0.7,($CB304-SUM($T304:AR304)))</f>
        <v>0</v>
      </c>
      <c r="AT304" s="16">
        <f>IF(($CB304-SUM($T304:AS304))&gt;=$K304*0.7,$K304*0.7,($CB304-SUM($T304:AS304)))</f>
        <v>0</v>
      </c>
      <c r="AU304" s="16">
        <f>IF(($CB304-SUM($T304:AT304))&gt;=$K304*0.7,$K304*0.7,($CB304-SUM($T304:AT304)))</f>
        <v>0</v>
      </c>
      <c r="AV304" s="16">
        <f>IF(($CB304-SUM($T304:AU304))&gt;=$K304*0.7,$K304*0.7,($CB304-SUM($T304:AU304)))</f>
        <v>0</v>
      </c>
      <c r="AW304" s="182">
        <f t="shared" si="35"/>
        <v>7500</v>
      </c>
      <c r="AX304" s="182">
        <f>IF(LinkRpt!B$4=LinkRpt!B$2,VLOOKUP(LinkRpt!$A300,Rpt,LinkRpt!B$2+1),"")</f>
        <v>7500</v>
      </c>
      <c r="AY304" s="182">
        <f>IF(LinkRpt!C$4=LinkRpt!C$2,VLOOKUP(LinkRpt!$A300,Rpt,LinkRpt!C$2+1),"")</f>
        <v>0</v>
      </c>
      <c r="AZ304" s="182">
        <f>IF(LinkRpt!D$4=LinkRpt!D$2,VLOOKUP(LinkRpt!$A300,Rpt,LinkRpt!D$2+1),"")</f>
        <v>0</v>
      </c>
      <c r="BA304" s="182" t="str">
        <f>IF(LinkRpt!E$4=LinkRpt!E$2,VLOOKUP(LinkRpt!$A300,Rpt,LinkRpt!E$2+1),"")</f>
        <v/>
      </c>
      <c r="BB304" s="182">
        <f>IF(LinkRpt!F$4=LinkRpt!F$2,VLOOKUP(LinkRpt!$A300,Rpt,LinkRpt!F$2+1),"")</f>
        <v>0</v>
      </c>
      <c r="BC304" s="182">
        <f>IF(LinkRpt!G$4=LinkRpt!G$2,VLOOKUP(LinkRpt!$A300,Rpt,LinkRpt!G$2+1),"")</f>
        <v>0</v>
      </c>
      <c r="BD304" s="182">
        <f>IF(LinkRpt!H$4=LinkRpt!H$2,VLOOKUP(LinkRpt!$A300,Rpt,LinkRpt!H$2+1),"")</f>
        <v>0</v>
      </c>
      <c r="BE304" s="182" t="str">
        <f>IF(LinkRpt!I$4=LinkRpt!I$2,VLOOKUP(LinkRpt!$A300,Rpt,LinkRpt!I$2+1),"")</f>
        <v/>
      </c>
      <c r="BF304" s="182" t="str">
        <f>IF(LinkRpt!J$4=LinkRpt!J$2,VLOOKUP(LinkRpt!$A300,Rpt,LinkRpt!J$2+1),"")</f>
        <v/>
      </c>
      <c r="BG304" s="182" t="str">
        <f>IF(LinkRpt!K$4=LinkRpt!K$2,VLOOKUP(LinkRpt!$A300,Rpt,LinkRpt!K$2+1),"")</f>
        <v/>
      </c>
      <c r="BH304" s="182" t="str">
        <f>IF(LinkRpt!L$4=LinkRpt!L$2,VLOOKUP(LinkRpt!$A300,Rpt,LinkRpt!L$2+1),"")</f>
        <v/>
      </c>
      <c r="BI304" s="182" t="str">
        <f>IF(LinkRpt!M$4=LinkRpt!M$2,VLOOKUP(LinkRpt!$A300,Rpt,LinkRpt!M$2+1),"")</f>
        <v/>
      </c>
      <c r="BJ304" s="182" t="str">
        <f>IF(LinkRpt!N$4=LinkRpt!N$2,VLOOKUP(LinkRpt!$A300,Rpt,LinkRpt!N$2+1),"")</f>
        <v/>
      </c>
      <c r="BK304" s="182" t="str">
        <f>IF(LinkRpt!O$4=LinkRpt!O$2,VLOOKUP(LinkRpt!$A300,Rpt,LinkRpt!O$2+1),"")</f>
        <v/>
      </c>
      <c r="BL304" s="182" t="str">
        <f>IF(LinkRpt!P$4=LinkRpt!P$2,VLOOKUP(LinkRpt!$A300,Rpt,LinkRpt!P$2+1),"")</f>
        <v/>
      </c>
      <c r="BM304" s="182" t="str">
        <f>IF(LinkRpt!Q$4=LinkRpt!Q$2,VLOOKUP(LinkRpt!$A300,Rpt,LinkRpt!Q$2+1),"")</f>
        <v/>
      </c>
      <c r="BN304" s="182" t="str">
        <f>IF(LinkRpt!R$4=LinkRpt!R$2,VLOOKUP(LinkRpt!$A300,Rpt,LinkRpt!R$2+1),"")</f>
        <v/>
      </c>
      <c r="BO304" s="182" t="str">
        <f>IF(LinkRpt!S$4=LinkRpt!S$2,VLOOKUP(LinkRpt!$A300,Rpt,LinkRpt!S$2+1),"")</f>
        <v/>
      </c>
      <c r="BP304" s="182" t="str">
        <f>IF(LinkRpt!T$4=LinkRpt!T$2,VLOOKUP(LinkRpt!$A300,Rpt,LinkRpt!T$2+1),"")</f>
        <v/>
      </c>
      <c r="BQ304" s="182" t="str">
        <f>IF(LinkRpt!U$4=LinkRpt!U$2,VLOOKUP(LinkRpt!$A300,Rpt,LinkRpt!U$2+1),"")</f>
        <v/>
      </c>
      <c r="BR304" s="182" t="str">
        <f>IF(LinkRpt!V$4=LinkRpt!V$2,VLOOKUP(LinkRpt!$A300,Rpt,LinkRpt!V$2+1),"")</f>
        <v/>
      </c>
      <c r="BS304" s="182" t="str">
        <f>IF(LinkRpt!W$4=LinkRpt!W$2,VLOOKUP(LinkRpt!$A300,Rpt,LinkRpt!W$2+1),"")</f>
        <v/>
      </c>
      <c r="BT304" s="182" t="str">
        <f>IF(LinkRpt!X$4=LinkRpt!X$2,VLOOKUP(LinkRpt!$A300,Rpt,LinkRpt!X$2+1),"")</f>
        <v/>
      </c>
      <c r="BU304" s="182" t="str">
        <f>IF(LinkRpt!Y$4=LinkRpt!Y$2,VLOOKUP(LinkRpt!$A300,Rpt,LinkRpt!Y$2+1),"")</f>
        <v/>
      </c>
      <c r="BV304" s="182" t="str">
        <f>IF(LinkRpt!Z$4=LinkRpt!Z$2,VLOOKUP(LinkRpt!$A300,Rpt,LinkRpt!Z$2+1),"")</f>
        <v/>
      </c>
      <c r="BW304" s="182" t="str">
        <f>IF(LinkRpt!AA$4=LinkRpt!AA$2,VLOOKUP(LinkRpt!$A300,Rpt,LinkRpt!AA$2+1),"")</f>
        <v/>
      </c>
      <c r="BX304" s="182" t="str">
        <f>IF(LinkRpt!AB$4=LinkRpt!AB$2,VLOOKUP(LinkRpt!$A300,Rpt,LinkRpt!AB$2+1),"")</f>
        <v/>
      </c>
      <c r="BY304" s="182" t="str">
        <f>IF(LinkRpt!AC$4=LinkRpt!AC$2,VLOOKUP(LinkRpt!$A300,Rpt,LinkRpt!AC$2+1),"")</f>
        <v/>
      </c>
      <c r="BZ304" s="182" t="str">
        <f>IF(LinkRpt!AD$4=LinkRpt!AD$2,VLOOKUP(LinkRpt!$A300,Rpt,LinkRpt!AD$2+1),"")</f>
        <v/>
      </c>
      <c r="CA304" s="182" t="str">
        <f>IF(LinkRpt!AE$4=LinkRpt!AE$2,VLOOKUP(LinkRpt!$A300,Rpt,LinkRpt!AE$2+1),"")</f>
        <v/>
      </c>
      <c r="CB304" s="182">
        <f t="shared" si="40"/>
        <v>7500</v>
      </c>
      <c r="CC304" s="15">
        <v>1500</v>
      </c>
      <c r="CD304" s="16">
        <v>1500</v>
      </c>
      <c r="CE304" s="15">
        <v>1000</v>
      </c>
      <c r="CF304" s="16">
        <v>1000</v>
      </c>
      <c r="CG304" s="15">
        <v>5000</v>
      </c>
      <c r="CH304" s="16">
        <v>5000</v>
      </c>
      <c r="CI304" s="15">
        <v>8000</v>
      </c>
      <c r="CJ304" s="16"/>
      <c r="CK304" s="15"/>
      <c r="CL304" s="16"/>
      <c r="CM304" s="18">
        <v>4620</v>
      </c>
      <c r="CN304" s="16"/>
      <c r="CO304" s="18">
        <v>4620</v>
      </c>
      <c r="CP304" s="16"/>
      <c r="CQ304" s="18">
        <v>4620</v>
      </c>
      <c r="CR304" s="16"/>
      <c r="CS304" s="18">
        <v>4620</v>
      </c>
      <c r="CT304" s="16"/>
      <c r="CU304" s="18">
        <v>4620</v>
      </c>
      <c r="CV304" s="16"/>
      <c r="CW304" s="18">
        <v>4620</v>
      </c>
      <c r="CX304" s="16"/>
      <c r="CY304" s="18">
        <v>4620</v>
      </c>
      <c r="CZ304" s="16"/>
      <c r="DA304" s="18">
        <v>4620</v>
      </c>
      <c r="DB304" s="16"/>
      <c r="DC304" s="18">
        <v>4620</v>
      </c>
      <c r="DD304" s="16"/>
      <c r="DE304" s="85"/>
      <c r="DF304" s="16"/>
      <c r="DG304" s="85"/>
      <c r="DH304" s="16"/>
      <c r="DI304" s="85"/>
      <c r="DJ304" s="16"/>
      <c r="DK304" s="17"/>
      <c r="DL304" s="16"/>
      <c r="DM304" s="17"/>
      <c r="DN304" s="16"/>
      <c r="DO304" s="17"/>
      <c r="DP304" s="16"/>
      <c r="DQ304" s="17"/>
      <c r="DR304" s="16"/>
      <c r="DS304" s="17"/>
      <c r="DT304" s="16"/>
      <c r="DU304" s="17"/>
      <c r="DV304" s="16"/>
      <c r="DW304" s="17"/>
      <c r="DX304" s="16"/>
      <c r="DY304" s="17"/>
      <c r="DZ304" s="16"/>
      <c r="EA304" s="17"/>
      <c r="EB304" s="16"/>
      <c r="EC304" s="17"/>
      <c r="ED304" s="16"/>
      <c r="EE304" s="17"/>
      <c r="EF304" s="16"/>
      <c r="EG304" s="17"/>
      <c r="EH304" s="16"/>
      <c r="EI304" s="17"/>
      <c r="EJ304" s="16"/>
      <c r="EK304" s="17"/>
      <c r="EL304" s="16"/>
      <c r="EM304" s="17"/>
      <c r="EN304" s="16"/>
      <c r="EO304" s="17"/>
      <c r="EP304" s="16"/>
      <c r="EQ304" s="17"/>
      <c r="ER304" s="16"/>
      <c r="ES304" s="17"/>
      <c r="ET304" s="16"/>
      <c r="EU304" s="15"/>
      <c r="EV304" s="16"/>
      <c r="EW304" s="15"/>
      <c r="EX304" s="16"/>
      <c r="EY304" s="15"/>
      <c r="EZ304" s="16"/>
      <c r="FA304" s="15"/>
      <c r="FB304" s="16"/>
      <c r="FC304" s="15"/>
      <c r="FD304" s="16"/>
      <c r="FE304" s="15"/>
      <c r="FF304" s="16"/>
      <c r="FG304" s="19"/>
      <c r="FH304" s="20"/>
      <c r="FI304" s="20">
        <f t="shared" si="36"/>
        <v>57080</v>
      </c>
      <c r="FJ304" s="20">
        <f t="shared" si="37"/>
        <v>7500</v>
      </c>
      <c r="FK304" s="21">
        <f t="shared" si="38"/>
        <v>49580</v>
      </c>
      <c r="FL304" s="1" t="str">
        <f t="shared" si="41"/>
        <v/>
      </c>
    </row>
    <row r="305" spans="1:168" ht="20.25" customHeight="1">
      <c r="A305" s="239">
        <v>2200297</v>
      </c>
      <c r="B305" s="35" t="s">
        <v>390</v>
      </c>
      <c r="C305" s="239" t="s">
        <v>391</v>
      </c>
      <c r="D305" s="9" t="s">
        <v>1414</v>
      </c>
      <c r="E305" s="9" t="s">
        <v>1412</v>
      </c>
      <c r="F305" s="10" t="s">
        <v>392</v>
      </c>
      <c r="G305" s="22"/>
      <c r="H305" s="24"/>
      <c r="I305" s="318"/>
      <c r="J305" s="24"/>
      <c r="K305" s="12">
        <v>6600</v>
      </c>
      <c r="L305" s="24" t="s">
        <v>1564</v>
      </c>
      <c r="M305" s="246">
        <f t="shared" si="34"/>
        <v>57080</v>
      </c>
      <c r="N305" s="14">
        <f t="shared" si="39"/>
        <v>0</v>
      </c>
      <c r="O305" s="15">
        <v>1500</v>
      </c>
      <c r="P305" s="15">
        <v>1000</v>
      </c>
      <c r="Q305" s="15">
        <v>5000</v>
      </c>
      <c r="R305" s="15">
        <v>8000</v>
      </c>
      <c r="S305" s="182"/>
      <c r="T305" s="16">
        <v>1500</v>
      </c>
      <c r="U305" s="16">
        <v>1000</v>
      </c>
      <c r="V305" s="16">
        <v>5000</v>
      </c>
      <c r="W305" s="16">
        <v>0</v>
      </c>
      <c r="X305" s="182"/>
      <c r="Y305" s="16">
        <f>IF(($CB305-SUM($T305:X305))&gt;=$K305*0.7,$K305*0.7,($CB305-SUM($T305:X305)))</f>
        <v>4620</v>
      </c>
      <c r="Z305" s="16">
        <f>IF(($CB305-SUM($T305:Y305))&gt;=$K305*0.7,$K305*0.7,($CB305-SUM($T305:Y305)))</f>
        <v>4620</v>
      </c>
      <c r="AA305" s="16">
        <f>IF(($CB305-SUM($T305:Z305))&gt;=$K305*0.7,$K305*0.7,($CB305-SUM($T305:Z305)))</f>
        <v>4620</v>
      </c>
      <c r="AB305" s="16">
        <f>IF(($CB305-SUM($T305:AA305))&gt;=$K305*0.7,$K305*0.7,($CB305-SUM($T305:AA305)))</f>
        <v>4620</v>
      </c>
      <c r="AC305" s="16">
        <f>IF(($CB305-SUM($T305:AB305))&gt;=$K305*0.7,$K305*0.7,($CB305-SUM($T305:AB305)))</f>
        <v>4620</v>
      </c>
      <c r="AD305" s="16">
        <f>IF(($CB305-SUM($T305:AC305))&gt;=$K305*0.7,$K305*0.7,($CB305-SUM($T305:AC305)))</f>
        <v>4620</v>
      </c>
      <c r="AE305" s="16">
        <f>IF(($CB305-SUM($T305:AD305))&gt;=$K305*0.7,$K305*0.7,($CB305-SUM($T305:AD305)))</f>
        <v>4620</v>
      </c>
      <c r="AF305" s="16">
        <f>IF(($CB305-SUM($T305:AE305))&gt;=$K305*0.7,$K305*0.7,($CB305-SUM($T305:AE305)))</f>
        <v>4620</v>
      </c>
      <c r="AG305" s="16">
        <f>IF(($CB305-SUM($T305:AF305))&gt;=$K305*0.7,$K305*0.7,($CB305-SUM($T305:AF305)))</f>
        <v>4620</v>
      </c>
      <c r="AH305" s="16">
        <f>IF(($CB305-SUM($T305:AG305))&gt;=$K305*0.7,$K305*0.7,($CB305-SUM($T305:AG305)))</f>
        <v>4620</v>
      </c>
      <c r="AI305" s="16">
        <f>IF(($CB305-SUM($T305:AH305))&gt;=$K305*0.7,$K305*0.7,($CB305-SUM($T305:AH305)))</f>
        <v>3380</v>
      </c>
      <c r="AJ305" s="16">
        <f>IF(($CB305-SUM($T305:AI305))&gt;=$K305*0.7,$K305*0.7,($CB305-SUM($T305:AI305)))</f>
        <v>0</v>
      </c>
      <c r="AK305" s="16">
        <f>IF(($CB305-SUM($T305:AJ305))&gt;=$K305*0.7,$K305*0.7,($CB305-SUM($T305:AJ305)))</f>
        <v>0</v>
      </c>
      <c r="AL305" s="16">
        <f>IF(($CB305-SUM($T305:AK305))&gt;=$K305*0.7,$K305*0.7,($CB305-SUM($T305:AK305)))</f>
        <v>0</v>
      </c>
      <c r="AM305" s="16">
        <f>IF(($CB305-SUM($T305:AL305))&gt;=$K305*0.7,$K305*0.7,($CB305-SUM($T305:AL305)))</f>
        <v>0</v>
      </c>
      <c r="AN305" s="16">
        <f>IF(($CB305-SUM($T305:AM305))&gt;=$K305*0.7,$K305*0.7,($CB305-SUM($T305:AM305)))</f>
        <v>0</v>
      </c>
      <c r="AO305" s="16">
        <f>IF(($CB305-SUM($T305:AN305))&gt;=$K305*0.7,$K305*0.7,($CB305-SUM($T305:AN305)))</f>
        <v>0</v>
      </c>
      <c r="AP305" s="16">
        <f>IF(($CB305-SUM($T305:AO305))&gt;=$K305*0.7,$K305*0.7,($CB305-SUM($T305:AO305)))</f>
        <v>0</v>
      </c>
      <c r="AQ305" s="16">
        <f>IF(($CB305-SUM($T305:AP305))&gt;=$K305*0.7,$K305*0.7,($CB305-SUM($T305:AP305)))</f>
        <v>0</v>
      </c>
      <c r="AR305" s="16">
        <f>IF(($CB305-SUM($T305:AQ305))&gt;=$K305*0.7,$K305*0.7,($CB305-SUM($T305:AQ305)))</f>
        <v>0</v>
      </c>
      <c r="AS305" s="16">
        <f>IF(($CB305-SUM($T305:AR305))&gt;=$K305*0.7,$K305*0.7,($CB305-SUM($T305:AR305)))</f>
        <v>0</v>
      </c>
      <c r="AT305" s="16">
        <f>IF(($CB305-SUM($T305:AS305))&gt;=$K305*0.7,$K305*0.7,($CB305-SUM($T305:AS305)))</f>
        <v>0</v>
      </c>
      <c r="AU305" s="16">
        <f>IF(($CB305-SUM($T305:AT305))&gt;=$K305*0.7,$K305*0.7,($CB305-SUM($T305:AT305)))</f>
        <v>0</v>
      </c>
      <c r="AV305" s="16">
        <f>IF(($CB305-SUM($T305:AU305))&gt;=$K305*0.7,$K305*0.7,($CB305-SUM($T305:AU305)))</f>
        <v>0</v>
      </c>
      <c r="AW305" s="182">
        <f t="shared" si="35"/>
        <v>57080</v>
      </c>
      <c r="AX305" s="182">
        <f>IF(LinkRpt!B$4=LinkRpt!B$2,VLOOKUP(LinkRpt!$A301,Rpt,LinkRpt!B$2+1),"")</f>
        <v>57080</v>
      </c>
      <c r="AY305" s="182">
        <f>IF(LinkRpt!C$4=LinkRpt!C$2,VLOOKUP(LinkRpt!$A301,Rpt,LinkRpt!C$2+1),"")</f>
        <v>0</v>
      </c>
      <c r="AZ305" s="182">
        <f>IF(LinkRpt!D$4=LinkRpt!D$2,VLOOKUP(LinkRpt!$A301,Rpt,LinkRpt!D$2+1),"")</f>
        <v>0</v>
      </c>
      <c r="BA305" s="182" t="str">
        <f>IF(LinkRpt!E$4=LinkRpt!E$2,VLOOKUP(LinkRpt!$A301,Rpt,LinkRpt!E$2+1),"")</f>
        <v/>
      </c>
      <c r="BB305" s="182">
        <f>IF(LinkRpt!F$4=LinkRpt!F$2,VLOOKUP(LinkRpt!$A301,Rpt,LinkRpt!F$2+1),"")</f>
        <v>0</v>
      </c>
      <c r="BC305" s="182">
        <f>IF(LinkRpt!G$4=LinkRpt!G$2,VLOOKUP(LinkRpt!$A301,Rpt,LinkRpt!G$2+1),"")</f>
        <v>0</v>
      </c>
      <c r="BD305" s="182">
        <f>IF(LinkRpt!H$4=LinkRpt!H$2,VLOOKUP(LinkRpt!$A301,Rpt,LinkRpt!H$2+1),"")</f>
        <v>0</v>
      </c>
      <c r="BE305" s="182" t="str">
        <f>IF(LinkRpt!I$4=LinkRpt!I$2,VLOOKUP(LinkRpt!$A301,Rpt,LinkRpt!I$2+1),"")</f>
        <v/>
      </c>
      <c r="BF305" s="182" t="str">
        <f>IF(LinkRpt!J$4=LinkRpt!J$2,VLOOKUP(LinkRpt!$A301,Rpt,LinkRpt!J$2+1),"")</f>
        <v/>
      </c>
      <c r="BG305" s="182" t="str">
        <f>IF(LinkRpt!K$4=LinkRpt!K$2,VLOOKUP(LinkRpt!$A301,Rpt,LinkRpt!K$2+1),"")</f>
        <v/>
      </c>
      <c r="BH305" s="182" t="str">
        <f>IF(LinkRpt!L$4=LinkRpt!L$2,VLOOKUP(LinkRpt!$A301,Rpt,LinkRpt!L$2+1),"")</f>
        <v/>
      </c>
      <c r="BI305" s="182" t="str">
        <f>IF(LinkRpt!M$4=LinkRpt!M$2,VLOOKUP(LinkRpt!$A301,Rpt,LinkRpt!M$2+1),"")</f>
        <v/>
      </c>
      <c r="BJ305" s="182" t="str">
        <f>IF(LinkRpt!N$4=LinkRpt!N$2,VLOOKUP(LinkRpt!$A301,Rpt,LinkRpt!N$2+1),"")</f>
        <v/>
      </c>
      <c r="BK305" s="182" t="str">
        <f>IF(LinkRpt!O$4=LinkRpt!O$2,VLOOKUP(LinkRpt!$A301,Rpt,LinkRpt!O$2+1),"")</f>
        <v/>
      </c>
      <c r="BL305" s="182" t="str">
        <f>IF(LinkRpt!P$4=LinkRpt!P$2,VLOOKUP(LinkRpt!$A301,Rpt,LinkRpt!P$2+1),"")</f>
        <v/>
      </c>
      <c r="BM305" s="182" t="str">
        <f>IF(LinkRpt!Q$4=LinkRpt!Q$2,VLOOKUP(LinkRpt!$A301,Rpt,LinkRpt!Q$2+1),"")</f>
        <v/>
      </c>
      <c r="BN305" s="182" t="str">
        <f>IF(LinkRpt!R$4=LinkRpt!R$2,VLOOKUP(LinkRpt!$A301,Rpt,LinkRpt!R$2+1),"")</f>
        <v/>
      </c>
      <c r="BO305" s="182" t="str">
        <f>IF(LinkRpt!S$4=LinkRpt!S$2,VLOOKUP(LinkRpt!$A301,Rpt,LinkRpt!S$2+1),"")</f>
        <v/>
      </c>
      <c r="BP305" s="182" t="str">
        <f>IF(LinkRpt!T$4=LinkRpt!T$2,VLOOKUP(LinkRpt!$A301,Rpt,LinkRpt!T$2+1),"")</f>
        <v/>
      </c>
      <c r="BQ305" s="182" t="str">
        <f>IF(LinkRpt!U$4=LinkRpt!U$2,VLOOKUP(LinkRpt!$A301,Rpt,LinkRpt!U$2+1),"")</f>
        <v/>
      </c>
      <c r="BR305" s="182" t="str">
        <f>IF(LinkRpt!V$4=LinkRpt!V$2,VLOOKUP(LinkRpt!$A301,Rpt,LinkRpt!V$2+1),"")</f>
        <v/>
      </c>
      <c r="BS305" s="182" t="str">
        <f>IF(LinkRpt!W$4=LinkRpt!W$2,VLOOKUP(LinkRpt!$A301,Rpt,LinkRpt!W$2+1),"")</f>
        <v/>
      </c>
      <c r="BT305" s="182" t="str">
        <f>IF(LinkRpt!X$4=LinkRpt!X$2,VLOOKUP(LinkRpt!$A301,Rpt,LinkRpt!X$2+1),"")</f>
        <v/>
      </c>
      <c r="BU305" s="182" t="str">
        <f>IF(LinkRpt!Y$4=LinkRpt!Y$2,VLOOKUP(LinkRpt!$A301,Rpt,LinkRpt!Y$2+1),"")</f>
        <v/>
      </c>
      <c r="BV305" s="182" t="str">
        <f>IF(LinkRpt!Z$4=LinkRpt!Z$2,VLOOKUP(LinkRpt!$A301,Rpt,LinkRpt!Z$2+1),"")</f>
        <v/>
      </c>
      <c r="BW305" s="182" t="str">
        <f>IF(LinkRpt!AA$4=LinkRpt!AA$2,VLOOKUP(LinkRpt!$A301,Rpt,LinkRpt!AA$2+1),"")</f>
        <v/>
      </c>
      <c r="BX305" s="182" t="str">
        <f>IF(LinkRpt!AB$4=LinkRpt!AB$2,VLOOKUP(LinkRpt!$A301,Rpt,LinkRpt!AB$2+1),"")</f>
        <v/>
      </c>
      <c r="BY305" s="182" t="str">
        <f>IF(LinkRpt!AC$4=LinkRpt!AC$2,VLOOKUP(LinkRpt!$A301,Rpt,LinkRpt!AC$2+1),"")</f>
        <v/>
      </c>
      <c r="BZ305" s="182" t="str">
        <f>IF(LinkRpt!AD$4=LinkRpt!AD$2,VLOOKUP(LinkRpt!$A301,Rpt,LinkRpt!AD$2+1),"")</f>
        <v/>
      </c>
      <c r="CA305" s="182" t="str">
        <f>IF(LinkRpt!AE$4=LinkRpt!AE$2,VLOOKUP(LinkRpt!$A301,Rpt,LinkRpt!AE$2+1),"")</f>
        <v/>
      </c>
      <c r="CB305" s="182">
        <f t="shared" si="40"/>
        <v>57080</v>
      </c>
      <c r="CC305" s="15">
        <v>1500</v>
      </c>
      <c r="CD305" s="16">
        <v>1500</v>
      </c>
      <c r="CE305" s="15">
        <v>1000</v>
      </c>
      <c r="CF305" s="16">
        <v>1000</v>
      </c>
      <c r="CG305" s="15">
        <v>5000</v>
      </c>
      <c r="CH305" s="16">
        <v>5000</v>
      </c>
      <c r="CI305" s="15">
        <v>8000</v>
      </c>
      <c r="CJ305" s="16">
        <v>0</v>
      </c>
      <c r="CK305" s="17"/>
      <c r="CL305" s="16"/>
      <c r="CM305" s="15"/>
      <c r="CN305" s="16">
        <v>8000</v>
      </c>
      <c r="CO305" s="18">
        <v>4620</v>
      </c>
      <c r="CP305" s="16">
        <v>4620</v>
      </c>
      <c r="CQ305" s="18">
        <v>4620</v>
      </c>
      <c r="CR305" s="16">
        <v>4620</v>
      </c>
      <c r="CS305" s="18">
        <v>4620</v>
      </c>
      <c r="CT305" s="16">
        <v>4620</v>
      </c>
      <c r="CU305" s="18">
        <v>4620</v>
      </c>
      <c r="CV305" s="16">
        <v>4620</v>
      </c>
      <c r="CW305" s="18">
        <v>4620</v>
      </c>
      <c r="CX305" s="16">
        <v>4620</v>
      </c>
      <c r="CY305" s="18">
        <v>4620</v>
      </c>
      <c r="CZ305" s="16">
        <v>4620</v>
      </c>
      <c r="DA305" s="18">
        <v>4620</v>
      </c>
      <c r="DB305" s="16">
        <v>4620</v>
      </c>
      <c r="DC305" s="18">
        <v>4620</v>
      </c>
      <c r="DD305" s="16">
        <v>4620</v>
      </c>
      <c r="DE305" s="18">
        <v>4620</v>
      </c>
      <c r="DF305" s="16">
        <v>4620</v>
      </c>
      <c r="DG305" s="17"/>
      <c r="DH305" s="16"/>
      <c r="DI305" s="17"/>
      <c r="DJ305" s="16"/>
      <c r="DK305" s="17"/>
      <c r="DL305" s="16"/>
      <c r="DM305" s="17"/>
      <c r="DN305" s="16"/>
      <c r="DO305" s="17"/>
      <c r="DP305" s="16"/>
      <c r="DQ305" s="17"/>
      <c r="DR305" s="16"/>
      <c r="DS305" s="17"/>
      <c r="DT305" s="16"/>
      <c r="DU305" s="17"/>
      <c r="DV305" s="16"/>
      <c r="DW305" s="17"/>
      <c r="DX305" s="16"/>
      <c r="DY305" s="17"/>
      <c r="DZ305" s="16"/>
      <c r="EA305" s="17"/>
      <c r="EB305" s="16"/>
      <c r="EC305" s="17"/>
      <c r="ED305" s="16"/>
      <c r="EE305" s="17"/>
      <c r="EF305" s="16"/>
      <c r="EG305" s="17"/>
      <c r="EH305" s="16"/>
      <c r="EI305" s="17"/>
      <c r="EJ305" s="16"/>
      <c r="EK305" s="17"/>
      <c r="EL305" s="16"/>
      <c r="EM305" s="17"/>
      <c r="EN305" s="16"/>
      <c r="EO305" s="17"/>
      <c r="EP305" s="16"/>
      <c r="EQ305" s="17"/>
      <c r="ER305" s="16"/>
      <c r="ES305" s="17"/>
      <c r="ET305" s="16"/>
      <c r="EU305" s="15"/>
      <c r="EV305" s="16"/>
      <c r="EW305" s="15"/>
      <c r="EX305" s="16"/>
      <c r="EY305" s="15"/>
      <c r="EZ305" s="16"/>
      <c r="FA305" s="15"/>
      <c r="FB305" s="16"/>
      <c r="FC305" s="15"/>
      <c r="FD305" s="16"/>
      <c r="FE305" s="15"/>
      <c r="FF305" s="16"/>
      <c r="FG305" s="19"/>
      <c r="FH305" s="20"/>
      <c r="FI305" s="20">
        <f t="shared" si="36"/>
        <v>57080</v>
      </c>
      <c r="FJ305" s="20">
        <f t="shared" si="37"/>
        <v>57080</v>
      </c>
      <c r="FK305" s="21">
        <f t="shared" si="38"/>
        <v>0</v>
      </c>
      <c r="FL305" s="1" t="str">
        <f t="shared" si="41"/>
        <v/>
      </c>
    </row>
    <row r="306" spans="1:168" ht="20.25" customHeight="1">
      <c r="A306" s="239">
        <v>2200298</v>
      </c>
      <c r="B306" s="35" t="s">
        <v>393</v>
      </c>
      <c r="C306" s="239" t="s">
        <v>394</v>
      </c>
      <c r="D306" s="9" t="s">
        <v>1414</v>
      </c>
      <c r="E306" s="9" t="s">
        <v>1412</v>
      </c>
      <c r="F306" s="10" t="s">
        <v>395</v>
      </c>
      <c r="G306" s="22"/>
      <c r="H306" s="84" t="s">
        <v>1547</v>
      </c>
      <c r="I306" s="318"/>
      <c r="J306" s="13"/>
      <c r="K306" s="12">
        <v>3300</v>
      </c>
      <c r="L306" s="13" t="s">
        <v>1564</v>
      </c>
      <c r="M306" s="246">
        <f t="shared" si="34"/>
        <v>36290</v>
      </c>
      <c r="N306" s="14">
        <f t="shared" si="39"/>
        <v>0</v>
      </c>
      <c r="O306" s="15">
        <v>1500</v>
      </c>
      <c r="P306" s="15">
        <v>1000</v>
      </c>
      <c r="Q306" s="15">
        <v>5000</v>
      </c>
      <c r="R306" s="15">
        <v>8000</v>
      </c>
      <c r="S306" s="182"/>
      <c r="T306" s="16">
        <v>1500</v>
      </c>
      <c r="U306" s="16">
        <v>1000</v>
      </c>
      <c r="V306" s="16">
        <v>5000</v>
      </c>
      <c r="W306" s="16">
        <v>0</v>
      </c>
      <c r="X306" s="182"/>
      <c r="Y306" s="16">
        <f>IF(($CB306-SUM($T306:X306))&gt;=$K306*0.7,$K306*0.7,($CB306-SUM($T306:X306)))</f>
        <v>2310</v>
      </c>
      <c r="Z306" s="16">
        <f>IF(($CB306-SUM($T306:Y306))&gt;=$K306*0.7,$K306*0.7,($CB306-SUM($T306:Y306)))</f>
        <v>2310</v>
      </c>
      <c r="AA306" s="16">
        <f>IF(($CB306-SUM($T306:Z306))&gt;=$K306*0.7,$K306*0.7,($CB306-SUM($T306:Z306)))</f>
        <v>2310</v>
      </c>
      <c r="AB306" s="16">
        <f>IF(($CB306-SUM($T306:AA306))&gt;=$K306*0.7,$K306*0.7,($CB306-SUM($T306:AA306)))</f>
        <v>2310</v>
      </c>
      <c r="AC306" s="16">
        <f>IF(($CB306-SUM($T306:AB306))&gt;=$K306*0.7,$K306*0.7,($CB306-SUM($T306:AB306)))</f>
        <v>2310</v>
      </c>
      <c r="AD306" s="16">
        <f>IF(($CB306-SUM($T306:AC306))&gt;=$K306*0.7,$K306*0.7,($CB306-SUM($T306:AC306)))</f>
        <v>2310</v>
      </c>
      <c r="AE306" s="16">
        <f>IF(($CB306-SUM($T306:AD306))&gt;=$K306*0.7,$K306*0.7,($CB306-SUM($T306:AD306)))</f>
        <v>2310</v>
      </c>
      <c r="AF306" s="16">
        <f>IF(($CB306-SUM($T306:AE306))&gt;=$K306*0.7,$K306*0.7,($CB306-SUM($T306:AE306)))</f>
        <v>2310</v>
      </c>
      <c r="AG306" s="16">
        <f>IF(($CB306-SUM($T306:AF306))&gt;=$K306*0.7,$K306*0.7,($CB306-SUM($T306:AF306)))</f>
        <v>2310</v>
      </c>
      <c r="AH306" s="16">
        <f>IF(($CB306-SUM($T306:AG306))&gt;=$K306*0.7,$K306*0.7,($CB306-SUM($T306:AG306)))</f>
        <v>2310</v>
      </c>
      <c r="AI306" s="16">
        <f>IF(($CB306-SUM($T306:AH306))&gt;=$K306*0.7,$K306*0.7,($CB306-SUM($T306:AH306)))</f>
        <v>2310</v>
      </c>
      <c r="AJ306" s="16">
        <f>IF(($CB306-SUM($T306:AI306))&gt;=$K306*0.7,$K306*0.7,($CB306-SUM($T306:AI306)))</f>
        <v>2310</v>
      </c>
      <c r="AK306" s="16">
        <f>IF(($CB306-SUM($T306:AJ306))&gt;=$K306*0.7,$K306*0.7,($CB306-SUM($T306:AJ306)))</f>
        <v>1070</v>
      </c>
      <c r="AL306" s="16">
        <f>IF(($CB306-SUM($T306:AK306))&gt;=$K306*0.7,$K306*0.7,($CB306-SUM($T306:AK306)))</f>
        <v>0</v>
      </c>
      <c r="AM306" s="16">
        <f>IF(($CB306-SUM($T306:AL306))&gt;=$K306*0.7,$K306*0.7,($CB306-SUM($T306:AL306)))</f>
        <v>0</v>
      </c>
      <c r="AN306" s="16">
        <f>IF(($CB306-SUM($T306:AM306))&gt;=$K306*0.7,$K306*0.7,($CB306-SUM($T306:AM306)))</f>
        <v>0</v>
      </c>
      <c r="AO306" s="16">
        <f>IF(($CB306-SUM($T306:AN306))&gt;=$K306*0.7,$K306*0.7,($CB306-SUM($T306:AN306)))</f>
        <v>0</v>
      </c>
      <c r="AP306" s="16">
        <f>IF(($CB306-SUM($T306:AO306))&gt;=$K306*0.7,$K306*0.7,($CB306-SUM($T306:AO306)))</f>
        <v>0</v>
      </c>
      <c r="AQ306" s="16">
        <f>IF(($CB306-SUM($T306:AP306))&gt;=$K306*0.7,$K306*0.7,($CB306-SUM($T306:AP306)))</f>
        <v>0</v>
      </c>
      <c r="AR306" s="16">
        <f>IF(($CB306-SUM($T306:AQ306))&gt;=$K306*0.7,$K306*0.7,($CB306-SUM($T306:AQ306)))</f>
        <v>0</v>
      </c>
      <c r="AS306" s="16">
        <f>IF(($CB306-SUM($T306:AR306))&gt;=$K306*0.7,$K306*0.7,($CB306-SUM($T306:AR306)))</f>
        <v>0</v>
      </c>
      <c r="AT306" s="16">
        <f>IF(($CB306-SUM($T306:AS306))&gt;=$K306*0.7,$K306*0.7,($CB306-SUM($T306:AS306)))</f>
        <v>0</v>
      </c>
      <c r="AU306" s="16">
        <f>IF(($CB306-SUM($T306:AT306))&gt;=$K306*0.7,$K306*0.7,($CB306-SUM($T306:AT306)))</f>
        <v>0</v>
      </c>
      <c r="AV306" s="16">
        <f>IF(($CB306-SUM($T306:AU306))&gt;=$K306*0.7,$K306*0.7,($CB306-SUM($T306:AU306)))</f>
        <v>0</v>
      </c>
      <c r="AW306" s="182">
        <f t="shared" si="35"/>
        <v>36290</v>
      </c>
      <c r="AX306" s="182">
        <f>IF(LinkRpt!B$4=LinkRpt!B$2,VLOOKUP(LinkRpt!$A302,Rpt,LinkRpt!B$2+1),"")</f>
        <v>36290</v>
      </c>
      <c r="AY306" s="182">
        <f>IF(LinkRpt!C$4=LinkRpt!C$2,VLOOKUP(LinkRpt!$A302,Rpt,LinkRpt!C$2+1),"")</f>
        <v>0</v>
      </c>
      <c r="AZ306" s="182">
        <f>IF(LinkRpt!D$4=LinkRpt!D$2,VLOOKUP(LinkRpt!$A302,Rpt,LinkRpt!D$2+1),"")</f>
        <v>0</v>
      </c>
      <c r="BA306" s="182" t="str">
        <f>IF(LinkRpt!E$4=LinkRpt!E$2,VLOOKUP(LinkRpt!$A302,Rpt,LinkRpt!E$2+1),"")</f>
        <v/>
      </c>
      <c r="BB306" s="182">
        <f>IF(LinkRpt!F$4=LinkRpt!F$2,VLOOKUP(LinkRpt!$A302,Rpt,LinkRpt!F$2+1),"")</f>
        <v>0</v>
      </c>
      <c r="BC306" s="182">
        <f>IF(LinkRpt!G$4=LinkRpt!G$2,VLOOKUP(LinkRpt!$A302,Rpt,LinkRpt!G$2+1),"")</f>
        <v>0</v>
      </c>
      <c r="BD306" s="182">
        <f>IF(LinkRpt!H$4=LinkRpt!H$2,VLOOKUP(LinkRpt!$A302,Rpt,LinkRpt!H$2+1),"")</f>
        <v>0</v>
      </c>
      <c r="BE306" s="182" t="str">
        <f>IF(LinkRpt!I$4=LinkRpt!I$2,VLOOKUP(LinkRpt!$A302,Rpt,LinkRpt!I$2+1),"")</f>
        <v/>
      </c>
      <c r="BF306" s="182" t="str">
        <f>IF(LinkRpt!J$4=LinkRpt!J$2,VLOOKUP(LinkRpt!$A302,Rpt,LinkRpt!J$2+1),"")</f>
        <v/>
      </c>
      <c r="BG306" s="182" t="str">
        <f>IF(LinkRpt!K$4=LinkRpt!K$2,VLOOKUP(LinkRpt!$A302,Rpt,LinkRpt!K$2+1),"")</f>
        <v/>
      </c>
      <c r="BH306" s="182" t="str">
        <f>IF(LinkRpt!L$4=LinkRpt!L$2,VLOOKUP(LinkRpt!$A302,Rpt,LinkRpt!L$2+1),"")</f>
        <v/>
      </c>
      <c r="BI306" s="182" t="str">
        <f>IF(LinkRpt!M$4=LinkRpt!M$2,VLOOKUP(LinkRpt!$A302,Rpt,LinkRpt!M$2+1),"")</f>
        <v/>
      </c>
      <c r="BJ306" s="182" t="str">
        <f>IF(LinkRpt!N$4=LinkRpt!N$2,VLOOKUP(LinkRpt!$A302,Rpt,LinkRpt!N$2+1),"")</f>
        <v/>
      </c>
      <c r="BK306" s="182" t="str">
        <f>IF(LinkRpt!O$4=LinkRpt!O$2,VLOOKUP(LinkRpt!$A302,Rpt,LinkRpt!O$2+1),"")</f>
        <v/>
      </c>
      <c r="BL306" s="182" t="str">
        <f>IF(LinkRpt!P$4=LinkRpt!P$2,VLOOKUP(LinkRpt!$A302,Rpt,LinkRpt!P$2+1),"")</f>
        <v/>
      </c>
      <c r="BM306" s="182" t="str">
        <f>IF(LinkRpt!Q$4=LinkRpt!Q$2,VLOOKUP(LinkRpt!$A302,Rpt,LinkRpt!Q$2+1),"")</f>
        <v/>
      </c>
      <c r="BN306" s="182" t="str">
        <f>IF(LinkRpt!R$4=LinkRpt!R$2,VLOOKUP(LinkRpt!$A302,Rpt,LinkRpt!R$2+1),"")</f>
        <v/>
      </c>
      <c r="BO306" s="182" t="str">
        <f>IF(LinkRpt!S$4=LinkRpt!S$2,VLOOKUP(LinkRpt!$A302,Rpt,LinkRpt!S$2+1),"")</f>
        <v/>
      </c>
      <c r="BP306" s="182" t="str">
        <f>IF(LinkRpt!T$4=LinkRpt!T$2,VLOOKUP(LinkRpt!$A302,Rpt,LinkRpt!T$2+1),"")</f>
        <v/>
      </c>
      <c r="BQ306" s="182" t="str">
        <f>IF(LinkRpt!U$4=LinkRpt!U$2,VLOOKUP(LinkRpt!$A302,Rpt,LinkRpt!U$2+1),"")</f>
        <v/>
      </c>
      <c r="BR306" s="182" t="str">
        <f>IF(LinkRpt!V$4=LinkRpt!V$2,VLOOKUP(LinkRpt!$A302,Rpt,LinkRpt!V$2+1),"")</f>
        <v/>
      </c>
      <c r="BS306" s="182" t="str">
        <f>IF(LinkRpt!W$4=LinkRpt!W$2,VLOOKUP(LinkRpt!$A302,Rpt,LinkRpt!W$2+1),"")</f>
        <v/>
      </c>
      <c r="BT306" s="182" t="str">
        <f>IF(LinkRpt!X$4=LinkRpt!X$2,VLOOKUP(LinkRpt!$A302,Rpt,LinkRpt!X$2+1),"")</f>
        <v/>
      </c>
      <c r="BU306" s="182" t="str">
        <f>IF(LinkRpt!Y$4=LinkRpt!Y$2,VLOOKUP(LinkRpt!$A302,Rpt,LinkRpt!Y$2+1),"")</f>
        <v/>
      </c>
      <c r="BV306" s="182" t="str">
        <f>IF(LinkRpt!Z$4=LinkRpt!Z$2,VLOOKUP(LinkRpt!$A302,Rpt,LinkRpt!Z$2+1),"")</f>
        <v/>
      </c>
      <c r="BW306" s="182" t="str">
        <f>IF(LinkRpt!AA$4=LinkRpt!AA$2,VLOOKUP(LinkRpt!$A302,Rpt,LinkRpt!AA$2+1),"")</f>
        <v/>
      </c>
      <c r="BX306" s="182" t="str">
        <f>IF(LinkRpt!AB$4=LinkRpt!AB$2,VLOOKUP(LinkRpt!$A302,Rpt,LinkRpt!AB$2+1),"")</f>
        <v/>
      </c>
      <c r="BY306" s="182" t="str">
        <f>IF(LinkRpt!AC$4=LinkRpt!AC$2,VLOOKUP(LinkRpt!$A302,Rpt,LinkRpt!AC$2+1),"")</f>
        <v/>
      </c>
      <c r="BZ306" s="182" t="str">
        <f>IF(LinkRpt!AD$4=LinkRpt!AD$2,VLOOKUP(LinkRpt!$A302,Rpt,LinkRpt!AD$2+1),"")</f>
        <v/>
      </c>
      <c r="CA306" s="182" t="str">
        <f>IF(LinkRpt!AE$4=LinkRpt!AE$2,VLOOKUP(LinkRpt!$A302,Rpt,LinkRpt!AE$2+1),"")</f>
        <v/>
      </c>
      <c r="CB306" s="182">
        <f t="shared" si="40"/>
        <v>36290</v>
      </c>
      <c r="CC306" s="15">
        <v>1500</v>
      </c>
      <c r="CD306" s="16">
        <v>1500</v>
      </c>
      <c r="CE306" s="15">
        <v>1000</v>
      </c>
      <c r="CF306" s="16">
        <v>1000</v>
      </c>
      <c r="CG306" s="15">
        <v>5000</v>
      </c>
      <c r="CH306" s="16">
        <v>5000</v>
      </c>
      <c r="CI306" s="15">
        <v>8000</v>
      </c>
      <c r="CJ306" s="16">
        <v>0</v>
      </c>
      <c r="CK306" s="17"/>
      <c r="CL306" s="16"/>
      <c r="CM306" s="15"/>
      <c r="CN306" s="16"/>
      <c r="CO306" s="18">
        <v>2310</v>
      </c>
      <c r="CP306" s="16">
        <f>8000+4620</f>
        <v>12620</v>
      </c>
      <c r="CQ306" s="18">
        <v>2310</v>
      </c>
      <c r="CR306" s="16">
        <v>4620</v>
      </c>
      <c r="CS306" s="18">
        <v>2310</v>
      </c>
      <c r="CT306" s="16"/>
      <c r="CU306" s="18">
        <v>2310</v>
      </c>
      <c r="CV306" s="16"/>
      <c r="CW306" s="18">
        <v>2310</v>
      </c>
      <c r="CX306" s="16">
        <v>2310</v>
      </c>
      <c r="CY306" s="18">
        <v>2310</v>
      </c>
      <c r="CZ306" s="16">
        <v>2310</v>
      </c>
      <c r="DA306" s="18">
        <v>2310</v>
      </c>
      <c r="DB306" s="16"/>
      <c r="DC306" s="18">
        <v>2310</v>
      </c>
      <c r="DD306" s="16"/>
      <c r="DE306" s="18">
        <v>2310</v>
      </c>
      <c r="DF306" s="16">
        <v>6930</v>
      </c>
      <c r="DG306" s="17"/>
      <c r="DH306" s="16"/>
      <c r="DI306" s="17"/>
      <c r="DJ306" s="16"/>
      <c r="DK306" s="17"/>
      <c r="DL306" s="16"/>
      <c r="DM306" s="17"/>
      <c r="DN306" s="16"/>
      <c r="DO306" s="17"/>
      <c r="DP306" s="16"/>
      <c r="DQ306" s="17"/>
      <c r="DR306" s="16"/>
      <c r="DS306" s="17"/>
      <c r="DT306" s="16"/>
      <c r="DU306" s="17"/>
      <c r="DV306" s="16"/>
      <c r="DW306" s="17"/>
      <c r="DX306" s="16"/>
      <c r="DY306" s="17"/>
      <c r="DZ306" s="16"/>
      <c r="EA306" s="17"/>
      <c r="EB306" s="16"/>
      <c r="EC306" s="17"/>
      <c r="ED306" s="16"/>
      <c r="EE306" s="17"/>
      <c r="EF306" s="16"/>
      <c r="EG306" s="17"/>
      <c r="EH306" s="16"/>
      <c r="EI306" s="17"/>
      <c r="EJ306" s="16"/>
      <c r="EK306" s="17"/>
      <c r="EL306" s="16"/>
      <c r="EM306" s="17"/>
      <c r="EN306" s="16"/>
      <c r="EO306" s="17"/>
      <c r="EP306" s="16"/>
      <c r="EQ306" s="17"/>
      <c r="ER306" s="16"/>
      <c r="ES306" s="17"/>
      <c r="ET306" s="16"/>
      <c r="EU306" s="15"/>
      <c r="EV306" s="16"/>
      <c r="EW306" s="15"/>
      <c r="EX306" s="16"/>
      <c r="EY306" s="15"/>
      <c r="EZ306" s="16"/>
      <c r="FA306" s="15"/>
      <c r="FB306" s="16"/>
      <c r="FC306" s="15"/>
      <c r="FD306" s="16"/>
      <c r="FE306" s="15"/>
      <c r="FF306" s="16"/>
      <c r="FG306" s="19"/>
      <c r="FH306" s="20"/>
      <c r="FI306" s="20">
        <f t="shared" si="36"/>
        <v>36290</v>
      </c>
      <c r="FJ306" s="20">
        <f t="shared" si="37"/>
        <v>36290</v>
      </c>
      <c r="FK306" s="21">
        <f t="shared" si="38"/>
        <v>0</v>
      </c>
      <c r="FL306" s="1" t="str">
        <f t="shared" si="41"/>
        <v/>
      </c>
    </row>
    <row r="307" spans="1:168" ht="20.25" customHeight="1">
      <c r="A307" s="239">
        <v>2200299</v>
      </c>
      <c r="B307" s="35" t="s">
        <v>396</v>
      </c>
      <c r="C307" s="239" t="s">
        <v>397</v>
      </c>
      <c r="D307" s="9" t="s">
        <v>1414</v>
      </c>
      <c r="E307" s="9" t="s">
        <v>1412</v>
      </c>
      <c r="F307" s="10" t="s">
        <v>398</v>
      </c>
      <c r="G307" s="22"/>
      <c r="H307" s="24"/>
      <c r="I307" s="318"/>
      <c r="J307" s="24"/>
      <c r="K307" s="12">
        <v>6600</v>
      </c>
      <c r="L307" s="24" t="s">
        <v>1564</v>
      </c>
      <c r="M307" s="246">
        <f t="shared" si="34"/>
        <v>57080</v>
      </c>
      <c r="N307" s="14">
        <f t="shared" si="39"/>
        <v>0</v>
      </c>
      <c r="O307" s="15">
        <v>1500</v>
      </c>
      <c r="P307" s="15">
        <v>1000</v>
      </c>
      <c r="Q307" s="15">
        <v>5000</v>
      </c>
      <c r="R307" s="15">
        <v>8000</v>
      </c>
      <c r="S307" s="182"/>
      <c r="T307" s="16">
        <v>1500</v>
      </c>
      <c r="U307" s="16">
        <v>1000</v>
      </c>
      <c r="V307" s="16">
        <v>5000</v>
      </c>
      <c r="W307" s="16">
        <v>0</v>
      </c>
      <c r="X307" s="182"/>
      <c r="Y307" s="16">
        <f>IF(($CB307-SUM($T307:X307))&gt;=$K307*0.7,$K307*0.7,($CB307-SUM($T307:X307)))</f>
        <v>4620</v>
      </c>
      <c r="Z307" s="16">
        <f>IF(($CB307-SUM($T307:Y307))&gt;=$K307*0.7,$K307*0.7,($CB307-SUM($T307:Y307)))</f>
        <v>4620</v>
      </c>
      <c r="AA307" s="16">
        <f>IF(($CB307-SUM($T307:Z307))&gt;=$K307*0.7,$K307*0.7,($CB307-SUM($T307:Z307)))</f>
        <v>4620</v>
      </c>
      <c r="AB307" s="16">
        <f>IF(($CB307-SUM($T307:AA307))&gt;=$K307*0.7,$K307*0.7,($CB307-SUM($T307:AA307)))</f>
        <v>4620</v>
      </c>
      <c r="AC307" s="16">
        <f>IF(($CB307-SUM($T307:AB307))&gt;=$K307*0.7,$K307*0.7,($CB307-SUM($T307:AB307)))</f>
        <v>4620</v>
      </c>
      <c r="AD307" s="16">
        <f>IF(($CB307-SUM($T307:AC307))&gt;=$K307*0.7,$K307*0.7,($CB307-SUM($T307:AC307)))</f>
        <v>4620</v>
      </c>
      <c r="AE307" s="16">
        <f>IF(($CB307-SUM($T307:AD307))&gt;=$K307*0.7,$K307*0.7,($CB307-SUM($T307:AD307)))</f>
        <v>4620</v>
      </c>
      <c r="AF307" s="16">
        <f>IF(($CB307-SUM($T307:AE307))&gt;=$K307*0.7,$K307*0.7,($CB307-SUM($T307:AE307)))</f>
        <v>4620</v>
      </c>
      <c r="AG307" s="16">
        <f>IF(($CB307-SUM($T307:AF307))&gt;=$K307*0.7,$K307*0.7,($CB307-SUM($T307:AF307)))</f>
        <v>4620</v>
      </c>
      <c r="AH307" s="16">
        <f>IF(($CB307-SUM($T307:AG307))&gt;=$K307*0.7,$K307*0.7,($CB307-SUM($T307:AG307)))</f>
        <v>4620</v>
      </c>
      <c r="AI307" s="16">
        <f>IF(($CB307-SUM($T307:AH307))&gt;=$K307*0.7,$K307*0.7,($CB307-SUM($T307:AH307)))</f>
        <v>3380</v>
      </c>
      <c r="AJ307" s="16">
        <f>IF(($CB307-SUM($T307:AI307))&gt;=$K307*0.7,$K307*0.7,($CB307-SUM($T307:AI307)))</f>
        <v>0</v>
      </c>
      <c r="AK307" s="16">
        <f>IF(($CB307-SUM($T307:AJ307))&gt;=$K307*0.7,$K307*0.7,($CB307-SUM($T307:AJ307)))</f>
        <v>0</v>
      </c>
      <c r="AL307" s="16">
        <f>IF(($CB307-SUM($T307:AK307))&gt;=$K307*0.7,$K307*0.7,($CB307-SUM($T307:AK307)))</f>
        <v>0</v>
      </c>
      <c r="AM307" s="16">
        <f>IF(($CB307-SUM($T307:AL307))&gt;=$K307*0.7,$K307*0.7,($CB307-SUM($T307:AL307)))</f>
        <v>0</v>
      </c>
      <c r="AN307" s="16">
        <f>IF(($CB307-SUM($T307:AM307))&gt;=$K307*0.7,$K307*0.7,($CB307-SUM($T307:AM307)))</f>
        <v>0</v>
      </c>
      <c r="AO307" s="16">
        <f>IF(($CB307-SUM($T307:AN307))&gt;=$K307*0.7,$K307*0.7,($CB307-SUM($T307:AN307)))</f>
        <v>0</v>
      </c>
      <c r="AP307" s="16">
        <f>IF(($CB307-SUM($T307:AO307))&gt;=$K307*0.7,$K307*0.7,($CB307-SUM($T307:AO307)))</f>
        <v>0</v>
      </c>
      <c r="AQ307" s="16">
        <f>IF(($CB307-SUM($T307:AP307))&gt;=$K307*0.7,$K307*0.7,($CB307-SUM($T307:AP307)))</f>
        <v>0</v>
      </c>
      <c r="AR307" s="16">
        <f>IF(($CB307-SUM($T307:AQ307))&gt;=$K307*0.7,$K307*0.7,($CB307-SUM($T307:AQ307)))</f>
        <v>0</v>
      </c>
      <c r="AS307" s="16">
        <f>IF(($CB307-SUM($T307:AR307))&gt;=$K307*0.7,$K307*0.7,($CB307-SUM($T307:AR307)))</f>
        <v>0</v>
      </c>
      <c r="AT307" s="16">
        <f>IF(($CB307-SUM($T307:AS307))&gt;=$K307*0.7,$K307*0.7,($CB307-SUM($T307:AS307)))</f>
        <v>0</v>
      </c>
      <c r="AU307" s="16">
        <f>IF(($CB307-SUM($T307:AT307))&gt;=$K307*0.7,$K307*0.7,($CB307-SUM($T307:AT307)))</f>
        <v>0</v>
      </c>
      <c r="AV307" s="16">
        <f>IF(($CB307-SUM($T307:AU307))&gt;=$K307*0.7,$K307*0.7,($CB307-SUM($T307:AU307)))</f>
        <v>0</v>
      </c>
      <c r="AW307" s="182">
        <f t="shared" si="35"/>
        <v>57080</v>
      </c>
      <c r="AX307" s="182">
        <f>IF(LinkRpt!B$4=LinkRpt!B$2,VLOOKUP(LinkRpt!$A303,Rpt,LinkRpt!B$2+1),"")</f>
        <v>57080</v>
      </c>
      <c r="AY307" s="182">
        <f>IF(LinkRpt!C$4=LinkRpt!C$2,VLOOKUP(LinkRpt!$A303,Rpt,LinkRpt!C$2+1),"")</f>
        <v>0</v>
      </c>
      <c r="AZ307" s="182">
        <f>IF(LinkRpt!D$4=LinkRpt!D$2,VLOOKUP(LinkRpt!$A303,Rpt,LinkRpt!D$2+1),"")</f>
        <v>0</v>
      </c>
      <c r="BA307" s="182" t="str">
        <f>IF(LinkRpt!E$4=LinkRpt!E$2,VLOOKUP(LinkRpt!$A303,Rpt,LinkRpt!E$2+1),"")</f>
        <v/>
      </c>
      <c r="BB307" s="182">
        <f>IF(LinkRpt!F$4=LinkRpt!F$2,VLOOKUP(LinkRpt!$A303,Rpt,LinkRpt!F$2+1),"")</f>
        <v>0</v>
      </c>
      <c r="BC307" s="182">
        <f>IF(LinkRpt!G$4=LinkRpt!G$2,VLOOKUP(LinkRpt!$A303,Rpt,LinkRpt!G$2+1),"")</f>
        <v>0</v>
      </c>
      <c r="BD307" s="182">
        <f>IF(LinkRpt!H$4=LinkRpt!H$2,VLOOKUP(LinkRpt!$A303,Rpt,LinkRpt!H$2+1),"")</f>
        <v>0</v>
      </c>
      <c r="BE307" s="182" t="str">
        <f>IF(LinkRpt!I$4=LinkRpt!I$2,VLOOKUP(LinkRpt!$A303,Rpt,LinkRpt!I$2+1),"")</f>
        <v/>
      </c>
      <c r="BF307" s="182" t="str">
        <f>IF(LinkRpt!J$4=LinkRpt!J$2,VLOOKUP(LinkRpt!$A303,Rpt,LinkRpt!J$2+1),"")</f>
        <v/>
      </c>
      <c r="BG307" s="182" t="str">
        <f>IF(LinkRpt!K$4=LinkRpt!K$2,VLOOKUP(LinkRpt!$A303,Rpt,LinkRpt!K$2+1),"")</f>
        <v/>
      </c>
      <c r="BH307" s="182" t="str">
        <f>IF(LinkRpt!L$4=LinkRpt!L$2,VLOOKUP(LinkRpt!$A303,Rpt,LinkRpt!L$2+1),"")</f>
        <v/>
      </c>
      <c r="BI307" s="182" t="str">
        <f>IF(LinkRpt!M$4=LinkRpt!M$2,VLOOKUP(LinkRpt!$A303,Rpt,LinkRpt!M$2+1),"")</f>
        <v/>
      </c>
      <c r="BJ307" s="182" t="str">
        <f>IF(LinkRpt!N$4=LinkRpt!N$2,VLOOKUP(LinkRpt!$A303,Rpt,LinkRpt!N$2+1),"")</f>
        <v/>
      </c>
      <c r="BK307" s="182" t="str">
        <f>IF(LinkRpt!O$4=LinkRpt!O$2,VLOOKUP(LinkRpt!$A303,Rpt,LinkRpt!O$2+1),"")</f>
        <v/>
      </c>
      <c r="BL307" s="182" t="str">
        <f>IF(LinkRpt!P$4=LinkRpt!P$2,VLOOKUP(LinkRpt!$A303,Rpt,LinkRpt!P$2+1),"")</f>
        <v/>
      </c>
      <c r="BM307" s="182" t="str">
        <f>IF(LinkRpt!Q$4=LinkRpt!Q$2,VLOOKUP(LinkRpt!$A303,Rpt,LinkRpt!Q$2+1),"")</f>
        <v/>
      </c>
      <c r="BN307" s="182" t="str">
        <f>IF(LinkRpt!R$4=LinkRpt!R$2,VLOOKUP(LinkRpt!$A303,Rpt,LinkRpt!R$2+1),"")</f>
        <v/>
      </c>
      <c r="BO307" s="182" t="str">
        <f>IF(LinkRpt!S$4=LinkRpt!S$2,VLOOKUP(LinkRpt!$A303,Rpt,LinkRpt!S$2+1),"")</f>
        <v/>
      </c>
      <c r="BP307" s="182" t="str">
        <f>IF(LinkRpt!T$4=LinkRpt!T$2,VLOOKUP(LinkRpt!$A303,Rpt,LinkRpt!T$2+1),"")</f>
        <v/>
      </c>
      <c r="BQ307" s="182" t="str">
        <f>IF(LinkRpt!U$4=LinkRpt!U$2,VLOOKUP(LinkRpt!$A303,Rpt,LinkRpt!U$2+1),"")</f>
        <v/>
      </c>
      <c r="BR307" s="182" t="str">
        <f>IF(LinkRpt!V$4=LinkRpt!V$2,VLOOKUP(LinkRpt!$A303,Rpt,LinkRpt!V$2+1),"")</f>
        <v/>
      </c>
      <c r="BS307" s="182" t="str">
        <f>IF(LinkRpt!W$4=LinkRpt!W$2,VLOOKUP(LinkRpt!$A303,Rpt,LinkRpt!W$2+1),"")</f>
        <v/>
      </c>
      <c r="BT307" s="182" t="str">
        <f>IF(LinkRpt!X$4=LinkRpt!X$2,VLOOKUP(LinkRpt!$A303,Rpt,LinkRpt!X$2+1),"")</f>
        <v/>
      </c>
      <c r="BU307" s="182" t="str">
        <f>IF(LinkRpt!Y$4=LinkRpt!Y$2,VLOOKUP(LinkRpt!$A303,Rpt,LinkRpt!Y$2+1),"")</f>
        <v/>
      </c>
      <c r="BV307" s="182" t="str">
        <f>IF(LinkRpt!Z$4=LinkRpt!Z$2,VLOOKUP(LinkRpt!$A303,Rpt,LinkRpt!Z$2+1),"")</f>
        <v/>
      </c>
      <c r="BW307" s="182" t="str">
        <f>IF(LinkRpt!AA$4=LinkRpt!AA$2,VLOOKUP(LinkRpt!$A303,Rpt,LinkRpt!AA$2+1),"")</f>
        <v/>
      </c>
      <c r="BX307" s="182" t="str">
        <f>IF(LinkRpt!AB$4=LinkRpt!AB$2,VLOOKUP(LinkRpt!$A303,Rpt,LinkRpt!AB$2+1),"")</f>
        <v/>
      </c>
      <c r="BY307" s="182" t="str">
        <f>IF(LinkRpt!AC$4=LinkRpt!AC$2,VLOOKUP(LinkRpt!$A303,Rpt,LinkRpt!AC$2+1),"")</f>
        <v/>
      </c>
      <c r="BZ307" s="182" t="str">
        <f>IF(LinkRpt!AD$4=LinkRpt!AD$2,VLOOKUP(LinkRpt!$A303,Rpt,LinkRpt!AD$2+1),"")</f>
        <v/>
      </c>
      <c r="CA307" s="182" t="str">
        <f>IF(LinkRpt!AE$4=LinkRpt!AE$2,VLOOKUP(LinkRpt!$A303,Rpt,LinkRpt!AE$2+1),"")</f>
        <v/>
      </c>
      <c r="CB307" s="182">
        <f t="shared" si="40"/>
        <v>57080</v>
      </c>
      <c r="CC307" s="15">
        <v>1500</v>
      </c>
      <c r="CD307" s="16">
        <v>1500</v>
      </c>
      <c r="CE307" s="15">
        <v>1000</v>
      </c>
      <c r="CF307" s="16">
        <v>1000</v>
      </c>
      <c r="CG307" s="15">
        <v>5000</v>
      </c>
      <c r="CH307" s="16">
        <v>5000</v>
      </c>
      <c r="CI307" s="15">
        <v>8000</v>
      </c>
      <c r="CJ307" s="16">
        <v>0</v>
      </c>
      <c r="CK307" s="17"/>
      <c r="CL307" s="16"/>
      <c r="CM307" s="15"/>
      <c r="CN307" s="16"/>
      <c r="CO307" s="18">
        <v>4620</v>
      </c>
      <c r="CP307" s="16">
        <v>0</v>
      </c>
      <c r="CQ307" s="18">
        <v>4620</v>
      </c>
      <c r="CR307" s="16">
        <v>0</v>
      </c>
      <c r="CS307" s="18">
        <v>4620</v>
      </c>
      <c r="CT307" s="16">
        <v>0</v>
      </c>
      <c r="CU307" s="18">
        <v>4620</v>
      </c>
      <c r="CV307" s="16">
        <v>26480</v>
      </c>
      <c r="CW307" s="18">
        <v>4620</v>
      </c>
      <c r="CX307" s="16"/>
      <c r="CY307" s="18">
        <v>4620</v>
      </c>
      <c r="CZ307" s="16"/>
      <c r="DA307" s="18">
        <v>4620</v>
      </c>
      <c r="DB307" s="16"/>
      <c r="DC307" s="18">
        <v>4620</v>
      </c>
      <c r="DD307" s="16"/>
      <c r="DE307" s="18">
        <v>4620</v>
      </c>
      <c r="DF307" s="16">
        <v>23100</v>
      </c>
      <c r="DG307" s="17"/>
      <c r="DH307" s="16"/>
      <c r="DI307" s="17"/>
      <c r="DJ307" s="16"/>
      <c r="DK307" s="17"/>
      <c r="DL307" s="16"/>
      <c r="DM307" s="17"/>
      <c r="DN307" s="16"/>
      <c r="DO307" s="17"/>
      <c r="DP307" s="16"/>
      <c r="DQ307" s="17"/>
      <c r="DR307" s="16"/>
      <c r="DS307" s="17"/>
      <c r="DT307" s="16"/>
      <c r="DU307" s="17"/>
      <c r="DV307" s="16"/>
      <c r="DW307" s="17"/>
      <c r="DX307" s="16"/>
      <c r="DY307" s="17"/>
      <c r="DZ307" s="16"/>
      <c r="EA307" s="17"/>
      <c r="EB307" s="16"/>
      <c r="EC307" s="17"/>
      <c r="ED307" s="16"/>
      <c r="EE307" s="17"/>
      <c r="EF307" s="16"/>
      <c r="EG307" s="17"/>
      <c r="EH307" s="16"/>
      <c r="EI307" s="17"/>
      <c r="EJ307" s="16"/>
      <c r="EK307" s="17"/>
      <c r="EL307" s="16"/>
      <c r="EM307" s="17"/>
      <c r="EN307" s="16"/>
      <c r="EO307" s="17"/>
      <c r="EP307" s="16"/>
      <c r="EQ307" s="17"/>
      <c r="ER307" s="16"/>
      <c r="ES307" s="17"/>
      <c r="ET307" s="16"/>
      <c r="EU307" s="15"/>
      <c r="EV307" s="16"/>
      <c r="EW307" s="15"/>
      <c r="EX307" s="16"/>
      <c r="EY307" s="15"/>
      <c r="EZ307" s="16"/>
      <c r="FA307" s="15"/>
      <c r="FB307" s="16"/>
      <c r="FC307" s="15"/>
      <c r="FD307" s="16"/>
      <c r="FE307" s="15"/>
      <c r="FF307" s="16"/>
      <c r="FG307" s="19"/>
      <c r="FH307" s="20"/>
      <c r="FI307" s="20">
        <f t="shared" si="36"/>
        <v>57080</v>
      </c>
      <c r="FJ307" s="20">
        <f t="shared" si="37"/>
        <v>57080</v>
      </c>
      <c r="FK307" s="21">
        <f t="shared" si="38"/>
        <v>0</v>
      </c>
      <c r="FL307" s="1" t="str">
        <f t="shared" si="41"/>
        <v/>
      </c>
    </row>
    <row r="308" spans="1:168">
      <c r="A308" s="239">
        <v>2200300</v>
      </c>
      <c r="B308" s="35" t="s">
        <v>749</v>
      </c>
      <c r="C308" s="239" t="s">
        <v>1101</v>
      </c>
      <c r="D308" s="9" t="s">
        <v>1414</v>
      </c>
      <c r="E308" s="9" t="s">
        <v>1411</v>
      </c>
      <c r="F308" s="83" t="s">
        <v>1102</v>
      </c>
      <c r="G308" s="26"/>
      <c r="H308" s="162" t="s">
        <v>1103</v>
      </c>
      <c r="I308" s="318"/>
      <c r="J308" s="162"/>
      <c r="K308" s="62">
        <v>3300</v>
      </c>
      <c r="L308" s="162" t="s">
        <v>1564</v>
      </c>
      <c r="M308" s="246">
        <f t="shared" si="34"/>
        <v>36290</v>
      </c>
      <c r="N308" s="14">
        <f t="shared" si="39"/>
        <v>11550</v>
      </c>
      <c r="O308" s="15">
        <v>1500</v>
      </c>
      <c r="P308" s="15">
        <v>1000</v>
      </c>
      <c r="Q308" s="15">
        <v>5000</v>
      </c>
      <c r="R308" s="15">
        <v>8000</v>
      </c>
      <c r="S308" s="182"/>
      <c r="T308" s="16">
        <v>1500</v>
      </c>
      <c r="U308" s="16">
        <v>1000</v>
      </c>
      <c r="V308" s="16">
        <v>5000</v>
      </c>
      <c r="W308" s="16">
        <v>0</v>
      </c>
      <c r="X308" s="182"/>
      <c r="Y308" s="16">
        <f>IF(($CB308-SUM($T308:X308))&gt;=$K308*0.7,$K308*0.7,($CB308-SUM($T308:X308)))</f>
        <v>2310</v>
      </c>
      <c r="Z308" s="16">
        <f>IF(($CB308-SUM($T308:Y308))&gt;=$K308*0.7,$K308*0.7,($CB308-SUM($T308:Y308)))</f>
        <v>2310</v>
      </c>
      <c r="AA308" s="16">
        <f>IF(($CB308-SUM($T308:Z308))&gt;=$K308*0.7,$K308*0.7,($CB308-SUM($T308:Z308)))</f>
        <v>2310</v>
      </c>
      <c r="AB308" s="16">
        <f>IF(($CB308-SUM($T308:AA308))&gt;=$K308*0.7,$K308*0.7,($CB308-SUM($T308:AA308)))</f>
        <v>2310</v>
      </c>
      <c r="AC308" s="16">
        <f>IF(($CB308-SUM($T308:AB308))&gt;=$K308*0.7,$K308*0.7,($CB308-SUM($T308:AB308)))</f>
        <v>2310</v>
      </c>
      <c r="AD308" s="16">
        <f>IF(($CB308-SUM($T308:AC308))&gt;=$K308*0.7,$K308*0.7,($CB308-SUM($T308:AC308)))</f>
        <v>2310</v>
      </c>
      <c r="AE308" s="16">
        <f>IF(($CB308-SUM($T308:AD308))&gt;=$K308*0.7,$K308*0.7,($CB308-SUM($T308:AD308)))</f>
        <v>2310</v>
      </c>
      <c r="AF308" s="16">
        <f>IF(($CB308-SUM($T308:AE308))&gt;=$K308*0.7,$K308*0.7,($CB308-SUM($T308:AE308)))</f>
        <v>1070</v>
      </c>
      <c r="AG308" s="16">
        <f>IF(($CB308-SUM($T308:AF308))&gt;=$K308*0.7,$K308*0.7,($CB308-SUM($T308:AF308)))</f>
        <v>0</v>
      </c>
      <c r="AH308" s="16">
        <f>IF(($CB308-SUM($T308:AG308))&gt;=$K308*0.7,$K308*0.7,($CB308-SUM($T308:AG308)))</f>
        <v>0</v>
      </c>
      <c r="AI308" s="16">
        <f>IF(($CB308-SUM($T308:AH308))&gt;=$K308*0.7,$K308*0.7,($CB308-SUM($T308:AH308)))</f>
        <v>0</v>
      </c>
      <c r="AJ308" s="16">
        <f>IF(($CB308-SUM($T308:AI308))&gt;=$K308*0.7,$K308*0.7,($CB308-SUM($T308:AI308)))</f>
        <v>0</v>
      </c>
      <c r="AK308" s="16">
        <f>IF(($CB308-SUM($T308:AJ308))&gt;=$K308*0.7,$K308*0.7,($CB308-SUM($T308:AJ308)))</f>
        <v>0</v>
      </c>
      <c r="AL308" s="16">
        <f>IF(($CB308-SUM($T308:AK308))&gt;=$K308*0.7,$K308*0.7,($CB308-SUM($T308:AK308)))</f>
        <v>0</v>
      </c>
      <c r="AM308" s="16">
        <f>IF(($CB308-SUM($T308:AL308))&gt;=$K308*0.7,$K308*0.7,($CB308-SUM($T308:AL308)))</f>
        <v>0</v>
      </c>
      <c r="AN308" s="16">
        <f>IF(($CB308-SUM($T308:AM308))&gt;=$K308*0.7,$K308*0.7,($CB308-SUM($T308:AM308)))</f>
        <v>0</v>
      </c>
      <c r="AO308" s="16">
        <f>IF(($CB308-SUM($T308:AN308))&gt;=$K308*0.7,$K308*0.7,($CB308-SUM($T308:AN308)))</f>
        <v>0</v>
      </c>
      <c r="AP308" s="16">
        <f>IF(($CB308-SUM($T308:AO308))&gt;=$K308*0.7,$K308*0.7,($CB308-SUM($T308:AO308)))</f>
        <v>0</v>
      </c>
      <c r="AQ308" s="16">
        <f>IF(($CB308-SUM($T308:AP308))&gt;=$K308*0.7,$K308*0.7,($CB308-SUM($T308:AP308)))</f>
        <v>0</v>
      </c>
      <c r="AR308" s="16">
        <f>IF(($CB308-SUM($T308:AQ308))&gt;=$K308*0.7,$K308*0.7,($CB308-SUM($T308:AQ308)))</f>
        <v>0</v>
      </c>
      <c r="AS308" s="16">
        <f>IF(($CB308-SUM($T308:AR308))&gt;=$K308*0.7,$K308*0.7,($CB308-SUM($T308:AR308)))</f>
        <v>0</v>
      </c>
      <c r="AT308" s="16">
        <f>IF(($CB308-SUM($T308:AS308))&gt;=$K308*0.7,$K308*0.7,($CB308-SUM($T308:AS308)))</f>
        <v>0</v>
      </c>
      <c r="AU308" s="16">
        <f>IF(($CB308-SUM($T308:AT308))&gt;=$K308*0.7,$K308*0.7,($CB308-SUM($T308:AT308)))</f>
        <v>0</v>
      </c>
      <c r="AV308" s="16">
        <f>IF(($CB308-SUM($T308:AU308))&gt;=$K308*0.7,$K308*0.7,($CB308-SUM($T308:AU308)))</f>
        <v>0</v>
      </c>
      <c r="AW308" s="182">
        <f t="shared" si="35"/>
        <v>24740</v>
      </c>
      <c r="AX308" s="182">
        <f>IF(LinkRpt!B$4=LinkRpt!B$2,VLOOKUP(LinkRpt!$A304,Rpt,LinkRpt!B$2+1),"")</f>
        <v>24740</v>
      </c>
      <c r="AY308" s="182">
        <f>IF(LinkRpt!C$4=LinkRpt!C$2,VLOOKUP(LinkRpt!$A304,Rpt,LinkRpt!C$2+1),"")</f>
        <v>0</v>
      </c>
      <c r="AZ308" s="182">
        <f>IF(LinkRpt!D$4=LinkRpt!D$2,VLOOKUP(LinkRpt!$A304,Rpt,LinkRpt!D$2+1),"")</f>
        <v>0</v>
      </c>
      <c r="BA308" s="182" t="str">
        <f>IF(LinkRpt!E$4=LinkRpt!E$2,VLOOKUP(LinkRpt!$A304,Rpt,LinkRpt!E$2+1),"")</f>
        <v/>
      </c>
      <c r="BB308" s="182">
        <f>IF(LinkRpt!F$4=LinkRpt!F$2,VLOOKUP(LinkRpt!$A304,Rpt,LinkRpt!F$2+1),"")</f>
        <v>0</v>
      </c>
      <c r="BC308" s="182">
        <f>IF(LinkRpt!G$4=LinkRpt!G$2,VLOOKUP(LinkRpt!$A304,Rpt,LinkRpt!G$2+1),"")</f>
        <v>0</v>
      </c>
      <c r="BD308" s="182">
        <f>IF(LinkRpt!H$4=LinkRpt!H$2,VLOOKUP(LinkRpt!$A304,Rpt,LinkRpt!H$2+1),"")</f>
        <v>0</v>
      </c>
      <c r="BE308" s="182" t="str">
        <f>IF(LinkRpt!I$4=LinkRpt!I$2,VLOOKUP(LinkRpt!$A304,Rpt,LinkRpt!I$2+1),"")</f>
        <v/>
      </c>
      <c r="BF308" s="182" t="str">
        <f>IF(LinkRpt!J$4=LinkRpt!J$2,VLOOKUP(LinkRpt!$A304,Rpt,LinkRpt!J$2+1),"")</f>
        <v/>
      </c>
      <c r="BG308" s="182" t="str">
        <f>IF(LinkRpt!K$4=LinkRpt!K$2,VLOOKUP(LinkRpt!$A304,Rpt,LinkRpt!K$2+1),"")</f>
        <v/>
      </c>
      <c r="BH308" s="182" t="str">
        <f>IF(LinkRpt!L$4=LinkRpt!L$2,VLOOKUP(LinkRpt!$A304,Rpt,LinkRpt!L$2+1),"")</f>
        <v/>
      </c>
      <c r="BI308" s="182" t="str">
        <f>IF(LinkRpt!M$4=LinkRpt!M$2,VLOOKUP(LinkRpt!$A304,Rpt,LinkRpt!M$2+1),"")</f>
        <v/>
      </c>
      <c r="BJ308" s="182" t="str">
        <f>IF(LinkRpt!N$4=LinkRpt!N$2,VLOOKUP(LinkRpt!$A304,Rpt,LinkRpt!N$2+1),"")</f>
        <v/>
      </c>
      <c r="BK308" s="182" t="str">
        <f>IF(LinkRpt!O$4=LinkRpt!O$2,VLOOKUP(LinkRpt!$A304,Rpt,LinkRpt!O$2+1),"")</f>
        <v/>
      </c>
      <c r="BL308" s="182" t="str">
        <f>IF(LinkRpt!P$4=LinkRpt!P$2,VLOOKUP(LinkRpt!$A304,Rpt,LinkRpt!P$2+1),"")</f>
        <v/>
      </c>
      <c r="BM308" s="182" t="str">
        <f>IF(LinkRpt!Q$4=LinkRpt!Q$2,VLOOKUP(LinkRpt!$A304,Rpt,LinkRpt!Q$2+1),"")</f>
        <v/>
      </c>
      <c r="BN308" s="182" t="str">
        <f>IF(LinkRpt!R$4=LinkRpt!R$2,VLOOKUP(LinkRpt!$A304,Rpt,LinkRpt!R$2+1),"")</f>
        <v/>
      </c>
      <c r="BO308" s="182" t="str">
        <f>IF(LinkRpt!S$4=LinkRpt!S$2,VLOOKUP(LinkRpt!$A304,Rpt,LinkRpt!S$2+1),"")</f>
        <v/>
      </c>
      <c r="BP308" s="182" t="str">
        <f>IF(LinkRpt!T$4=LinkRpt!T$2,VLOOKUP(LinkRpt!$A304,Rpt,LinkRpt!T$2+1),"")</f>
        <v/>
      </c>
      <c r="BQ308" s="182" t="str">
        <f>IF(LinkRpt!U$4=LinkRpt!U$2,VLOOKUP(LinkRpt!$A304,Rpt,LinkRpt!U$2+1),"")</f>
        <v/>
      </c>
      <c r="BR308" s="182" t="str">
        <f>IF(LinkRpt!V$4=LinkRpt!V$2,VLOOKUP(LinkRpt!$A304,Rpt,LinkRpt!V$2+1),"")</f>
        <v/>
      </c>
      <c r="BS308" s="182" t="str">
        <f>IF(LinkRpt!W$4=LinkRpt!W$2,VLOOKUP(LinkRpt!$A304,Rpt,LinkRpt!W$2+1),"")</f>
        <v/>
      </c>
      <c r="BT308" s="182" t="str">
        <f>IF(LinkRpt!X$4=LinkRpt!X$2,VLOOKUP(LinkRpt!$A304,Rpt,LinkRpt!X$2+1),"")</f>
        <v/>
      </c>
      <c r="BU308" s="182" t="str">
        <f>IF(LinkRpt!Y$4=LinkRpt!Y$2,VLOOKUP(LinkRpt!$A304,Rpt,LinkRpt!Y$2+1),"")</f>
        <v/>
      </c>
      <c r="BV308" s="182" t="str">
        <f>IF(LinkRpt!Z$4=LinkRpt!Z$2,VLOOKUP(LinkRpt!$A304,Rpt,LinkRpt!Z$2+1),"")</f>
        <v/>
      </c>
      <c r="BW308" s="182" t="str">
        <f>IF(LinkRpt!AA$4=LinkRpt!AA$2,VLOOKUP(LinkRpt!$A304,Rpt,LinkRpt!AA$2+1),"")</f>
        <v/>
      </c>
      <c r="BX308" s="182" t="str">
        <f>IF(LinkRpt!AB$4=LinkRpt!AB$2,VLOOKUP(LinkRpt!$A304,Rpt,LinkRpt!AB$2+1),"")</f>
        <v/>
      </c>
      <c r="BY308" s="182" t="str">
        <f>IF(LinkRpt!AC$4=LinkRpt!AC$2,VLOOKUP(LinkRpt!$A304,Rpt,LinkRpt!AC$2+1),"")</f>
        <v/>
      </c>
      <c r="BZ308" s="182" t="str">
        <f>IF(LinkRpt!AD$4=LinkRpt!AD$2,VLOOKUP(LinkRpt!$A304,Rpt,LinkRpt!AD$2+1),"")</f>
        <v/>
      </c>
      <c r="CA308" s="182" t="str">
        <f>IF(LinkRpt!AE$4=LinkRpt!AE$2,VLOOKUP(LinkRpt!$A304,Rpt,LinkRpt!AE$2+1),"")</f>
        <v/>
      </c>
      <c r="CB308" s="182">
        <f t="shared" si="40"/>
        <v>24740</v>
      </c>
      <c r="CC308" s="15">
        <v>1500</v>
      </c>
      <c r="CD308" s="16">
        <v>1500</v>
      </c>
      <c r="CE308" s="15">
        <v>1000</v>
      </c>
      <c r="CF308" s="16">
        <v>1000</v>
      </c>
      <c r="CG308" s="15">
        <v>5000</v>
      </c>
      <c r="CH308" s="16">
        <v>5000</v>
      </c>
      <c r="CI308" s="15">
        <v>8000</v>
      </c>
      <c r="CJ308" s="16">
        <v>0</v>
      </c>
      <c r="CK308" s="15"/>
      <c r="CL308" s="16"/>
      <c r="CM308" s="18">
        <v>2310</v>
      </c>
      <c r="CN308" s="16">
        <v>0</v>
      </c>
      <c r="CO308" s="18">
        <v>2310</v>
      </c>
      <c r="CP308" s="16">
        <v>0</v>
      </c>
      <c r="CQ308" s="18">
        <v>2310</v>
      </c>
      <c r="CR308" s="16">
        <v>0</v>
      </c>
      <c r="CS308" s="18">
        <v>2310</v>
      </c>
      <c r="CT308" s="16">
        <v>17240</v>
      </c>
      <c r="CU308" s="18">
        <v>2310</v>
      </c>
      <c r="CV308" s="16"/>
      <c r="CW308" s="18">
        <v>2310</v>
      </c>
      <c r="CX308" s="16"/>
      <c r="CY308" s="18">
        <v>2310</v>
      </c>
      <c r="CZ308" s="16"/>
      <c r="DA308" s="18">
        <v>2310</v>
      </c>
      <c r="DB308" s="16"/>
      <c r="DC308" s="18">
        <v>2310</v>
      </c>
      <c r="DD308" s="16"/>
      <c r="DE308" s="85"/>
      <c r="DF308" s="16"/>
      <c r="DG308" s="85"/>
      <c r="DH308" s="16"/>
      <c r="DI308" s="85"/>
      <c r="DJ308" s="16"/>
      <c r="DK308" s="17"/>
      <c r="DL308" s="16"/>
      <c r="DM308" s="17"/>
      <c r="DN308" s="16"/>
      <c r="DO308" s="17"/>
      <c r="DP308" s="16"/>
      <c r="DQ308" s="17"/>
      <c r="DR308" s="16"/>
      <c r="DS308" s="17"/>
      <c r="DT308" s="16"/>
      <c r="DU308" s="17"/>
      <c r="DV308" s="16"/>
      <c r="DW308" s="17"/>
      <c r="DX308" s="16"/>
      <c r="DY308" s="17"/>
      <c r="DZ308" s="16"/>
      <c r="EA308" s="17"/>
      <c r="EB308" s="16"/>
      <c r="EC308" s="17"/>
      <c r="ED308" s="16"/>
      <c r="EE308" s="17"/>
      <c r="EF308" s="16"/>
      <c r="EG308" s="17"/>
      <c r="EH308" s="16"/>
      <c r="EI308" s="17"/>
      <c r="EJ308" s="16"/>
      <c r="EK308" s="17"/>
      <c r="EL308" s="16"/>
      <c r="EM308" s="17"/>
      <c r="EN308" s="16"/>
      <c r="EO308" s="17"/>
      <c r="EP308" s="16"/>
      <c r="EQ308" s="17"/>
      <c r="ER308" s="16"/>
      <c r="ES308" s="17"/>
      <c r="ET308" s="16"/>
      <c r="EU308" s="15"/>
      <c r="EV308" s="16"/>
      <c r="EW308" s="15"/>
      <c r="EX308" s="16"/>
      <c r="EY308" s="15"/>
      <c r="EZ308" s="16"/>
      <c r="FA308" s="15"/>
      <c r="FB308" s="16"/>
      <c r="FC308" s="15"/>
      <c r="FD308" s="16"/>
      <c r="FE308" s="15"/>
      <c r="FF308" s="16"/>
      <c r="FG308" s="19"/>
      <c r="FH308" s="20"/>
      <c r="FI308" s="20">
        <f t="shared" si="36"/>
        <v>36290</v>
      </c>
      <c r="FJ308" s="20">
        <f t="shared" si="37"/>
        <v>24740</v>
      </c>
      <c r="FK308" s="21">
        <f t="shared" si="38"/>
        <v>11550</v>
      </c>
      <c r="FL308" s="1" t="str">
        <f t="shared" si="41"/>
        <v/>
      </c>
    </row>
    <row r="309" spans="1:168" ht="20.25" customHeight="1">
      <c r="A309" s="239">
        <v>2200301</v>
      </c>
      <c r="B309" s="35" t="s">
        <v>1104</v>
      </c>
      <c r="C309" s="239" t="s">
        <v>1105</v>
      </c>
      <c r="D309" s="9" t="s">
        <v>1414</v>
      </c>
      <c r="E309" s="9" t="s">
        <v>1411</v>
      </c>
      <c r="F309" s="83" t="s">
        <v>1106</v>
      </c>
      <c r="G309" s="22"/>
      <c r="H309" s="24"/>
      <c r="I309" s="318"/>
      <c r="J309" s="24"/>
      <c r="K309" s="62">
        <v>6600</v>
      </c>
      <c r="L309" s="24" t="s">
        <v>1564</v>
      </c>
      <c r="M309" s="246">
        <f t="shared" si="34"/>
        <v>57080</v>
      </c>
      <c r="N309" s="14">
        <f t="shared" si="39"/>
        <v>23100</v>
      </c>
      <c r="O309" s="15">
        <v>1500</v>
      </c>
      <c r="P309" s="15">
        <v>1000</v>
      </c>
      <c r="Q309" s="15">
        <v>5000</v>
      </c>
      <c r="R309" s="15">
        <v>8000</v>
      </c>
      <c r="S309" s="182"/>
      <c r="T309" s="16">
        <v>1500</v>
      </c>
      <c r="U309" s="16">
        <v>1000</v>
      </c>
      <c r="V309" s="16">
        <v>5000</v>
      </c>
      <c r="W309" s="16">
        <v>0</v>
      </c>
      <c r="X309" s="182"/>
      <c r="Y309" s="16">
        <f>IF(($CB309-SUM($T309:X309))&gt;=$K309*0.7,$K309*0.7,($CB309-SUM($T309:X309)))</f>
        <v>4620</v>
      </c>
      <c r="Z309" s="16">
        <f>IF(($CB309-SUM($T309:Y309))&gt;=$K309*0.7,$K309*0.7,($CB309-SUM($T309:Y309)))</f>
        <v>4620</v>
      </c>
      <c r="AA309" s="16">
        <f>IF(($CB309-SUM($T309:Z309))&gt;=$K309*0.7,$K309*0.7,($CB309-SUM($T309:Z309)))</f>
        <v>4620</v>
      </c>
      <c r="AB309" s="16">
        <f>IF(($CB309-SUM($T309:AA309))&gt;=$K309*0.7,$K309*0.7,($CB309-SUM($T309:AA309)))</f>
        <v>4620</v>
      </c>
      <c r="AC309" s="16">
        <f>IF(($CB309-SUM($T309:AB309))&gt;=$K309*0.7,$K309*0.7,($CB309-SUM($T309:AB309)))</f>
        <v>4620</v>
      </c>
      <c r="AD309" s="16">
        <f>IF(($CB309-SUM($T309:AC309))&gt;=$K309*0.7,$K309*0.7,($CB309-SUM($T309:AC309)))</f>
        <v>3380</v>
      </c>
      <c r="AE309" s="16">
        <f>IF(($CB309-SUM($T309:AD309))&gt;=$K309*0.7,$K309*0.7,($CB309-SUM($T309:AD309)))</f>
        <v>0</v>
      </c>
      <c r="AF309" s="16">
        <f>IF(($CB309-SUM($T309:AE309))&gt;=$K309*0.7,$K309*0.7,($CB309-SUM($T309:AE309)))</f>
        <v>0</v>
      </c>
      <c r="AG309" s="16">
        <f>IF(($CB309-SUM($T309:AF309))&gt;=$K309*0.7,$K309*0.7,($CB309-SUM($T309:AF309)))</f>
        <v>0</v>
      </c>
      <c r="AH309" s="16">
        <f>IF(($CB309-SUM($T309:AG309))&gt;=$K309*0.7,$K309*0.7,($CB309-SUM($T309:AG309)))</f>
        <v>0</v>
      </c>
      <c r="AI309" s="16">
        <f>IF(($CB309-SUM($T309:AH309))&gt;=$K309*0.7,$K309*0.7,($CB309-SUM($T309:AH309)))</f>
        <v>0</v>
      </c>
      <c r="AJ309" s="16">
        <f>IF(($CB309-SUM($T309:AI309))&gt;=$K309*0.7,$K309*0.7,($CB309-SUM($T309:AI309)))</f>
        <v>0</v>
      </c>
      <c r="AK309" s="16">
        <f>IF(($CB309-SUM($T309:AJ309))&gt;=$K309*0.7,$K309*0.7,($CB309-SUM($T309:AJ309)))</f>
        <v>0</v>
      </c>
      <c r="AL309" s="16">
        <f>IF(($CB309-SUM($T309:AK309))&gt;=$K309*0.7,$K309*0.7,($CB309-SUM($T309:AK309)))</f>
        <v>0</v>
      </c>
      <c r="AM309" s="16">
        <f>IF(($CB309-SUM($T309:AL309))&gt;=$K309*0.7,$K309*0.7,($CB309-SUM($T309:AL309)))</f>
        <v>0</v>
      </c>
      <c r="AN309" s="16">
        <f>IF(($CB309-SUM($T309:AM309))&gt;=$K309*0.7,$K309*0.7,($CB309-SUM($T309:AM309)))</f>
        <v>0</v>
      </c>
      <c r="AO309" s="16">
        <f>IF(($CB309-SUM($T309:AN309))&gt;=$K309*0.7,$K309*0.7,($CB309-SUM($T309:AN309)))</f>
        <v>0</v>
      </c>
      <c r="AP309" s="16">
        <f>IF(($CB309-SUM($T309:AO309))&gt;=$K309*0.7,$K309*0.7,($CB309-SUM($T309:AO309)))</f>
        <v>0</v>
      </c>
      <c r="AQ309" s="16">
        <f>IF(($CB309-SUM($T309:AP309))&gt;=$K309*0.7,$K309*0.7,($CB309-SUM($T309:AP309)))</f>
        <v>0</v>
      </c>
      <c r="AR309" s="16">
        <f>IF(($CB309-SUM($T309:AQ309))&gt;=$K309*0.7,$K309*0.7,($CB309-SUM($T309:AQ309)))</f>
        <v>0</v>
      </c>
      <c r="AS309" s="16">
        <f>IF(($CB309-SUM($T309:AR309))&gt;=$K309*0.7,$K309*0.7,($CB309-SUM($T309:AR309)))</f>
        <v>0</v>
      </c>
      <c r="AT309" s="16">
        <f>IF(($CB309-SUM($T309:AS309))&gt;=$K309*0.7,$K309*0.7,($CB309-SUM($T309:AS309)))</f>
        <v>0</v>
      </c>
      <c r="AU309" s="16">
        <f>IF(($CB309-SUM($T309:AT309))&gt;=$K309*0.7,$K309*0.7,($CB309-SUM($T309:AT309)))</f>
        <v>0</v>
      </c>
      <c r="AV309" s="16">
        <f>IF(($CB309-SUM($T309:AU309))&gt;=$K309*0.7,$K309*0.7,($CB309-SUM($T309:AU309)))</f>
        <v>0</v>
      </c>
      <c r="AW309" s="182">
        <f t="shared" si="35"/>
        <v>33980</v>
      </c>
      <c r="AX309" s="182">
        <f>IF(LinkRpt!B$4=LinkRpt!B$2,VLOOKUP(LinkRpt!$A305,Rpt,LinkRpt!B$2+1),"")</f>
        <v>33980</v>
      </c>
      <c r="AY309" s="182">
        <f>IF(LinkRpt!C$4=LinkRpt!C$2,VLOOKUP(LinkRpt!$A305,Rpt,LinkRpt!C$2+1),"")</f>
        <v>0</v>
      </c>
      <c r="AZ309" s="182">
        <f>IF(LinkRpt!D$4=LinkRpt!D$2,VLOOKUP(LinkRpt!$A305,Rpt,LinkRpt!D$2+1),"")</f>
        <v>0</v>
      </c>
      <c r="BA309" s="182" t="str">
        <f>IF(LinkRpt!E$4=LinkRpt!E$2,VLOOKUP(LinkRpt!$A305,Rpt,LinkRpt!E$2+1),"")</f>
        <v/>
      </c>
      <c r="BB309" s="182">
        <f>IF(LinkRpt!F$4=LinkRpt!F$2,VLOOKUP(LinkRpt!$A305,Rpt,LinkRpt!F$2+1),"")</f>
        <v>0</v>
      </c>
      <c r="BC309" s="182">
        <f>IF(LinkRpt!G$4=LinkRpt!G$2,VLOOKUP(LinkRpt!$A305,Rpt,LinkRpt!G$2+1),"")</f>
        <v>0</v>
      </c>
      <c r="BD309" s="182">
        <f>IF(LinkRpt!H$4=LinkRpt!H$2,VLOOKUP(LinkRpt!$A305,Rpt,LinkRpt!H$2+1),"")</f>
        <v>0</v>
      </c>
      <c r="BE309" s="182" t="str">
        <f>IF(LinkRpt!I$4=LinkRpt!I$2,VLOOKUP(LinkRpt!$A305,Rpt,LinkRpt!I$2+1),"")</f>
        <v/>
      </c>
      <c r="BF309" s="182" t="str">
        <f>IF(LinkRpt!J$4=LinkRpt!J$2,VLOOKUP(LinkRpt!$A305,Rpt,LinkRpt!J$2+1),"")</f>
        <v/>
      </c>
      <c r="BG309" s="182" t="str">
        <f>IF(LinkRpt!K$4=LinkRpt!K$2,VLOOKUP(LinkRpt!$A305,Rpt,LinkRpt!K$2+1),"")</f>
        <v/>
      </c>
      <c r="BH309" s="182" t="str">
        <f>IF(LinkRpt!L$4=LinkRpt!L$2,VLOOKUP(LinkRpt!$A305,Rpt,LinkRpt!L$2+1),"")</f>
        <v/>
      </c>
      <c r="BI309" s="182" t="str">
        <f>IF(LinkRpt!M$4=LinkRpt!M$2,VLOOKUP(LinkRpt!$A305,Rpt,LinkRpt!M$2+1),"")</f>
        <v/>
      </c>
      <c r="BJ309" s="182" t="str">
        <f>IF(LinkRpt!N$4=LinkRpt!N$2,VLOOKUP(LinkRpt!$A305,Rpt,LinkRpt!N$2+1),"")</f>
        <v/>
      </c>
      <c r="BK309" s="182" t="str">
        <f>IF(LinkRpt!O$4=LinkRpt!O$2,VLOOKUP(LinkRpt!$A305,Rpt,LinkRpt!O$2+1),"")</f>
        <v/>
      </c>
      <c r="BL309" s="182" t="str">
        <f>IF(LinkRpt!P$4=LinkRpt!P$2,VLOOKUP(LinkRpt!$A305,Rpt,LinkRpt!P$2+1),"")</f>
        <v/>
      </c>
      <c r="BM309" s="182" t="str">
        <f>IF(LinkRpt!Q$4=LinkRpt!Q$2,VLOOKUP(LinkRpt!$A305,Rpt,LinkRpt!Q$2+1),"")</f>
        <v/>
      </c>
      <c r="BN309" s="182" t="str">
        <f>IF(LinkRpt!R$4=LinkRpt!R$2,VLOOKUP(LinkRpt!$A305,Rpt,LinkRpt!R$2+1),"")</f>
        <v/>
      </c>
      <c r="BO309" s="182" t="str">
        <f>IF(LinkRpt!S$4=LinkRpt!S$2,VLOOKUP(LinkRpt!$A305,Rpt,LinkRpt!S$2+1),"")</f>
        <v/>
      </c>
      <c r="BP309" s="182" t="str">
        <f>IF(LinkRpt!T$4=LinkRpt!T$2,VLOOKUP(LinkRpt!$A305,Rpt,LinkRpt!T$2+1),"")</f>
        <v/>
      </c>
      <c r="BQ309" s="182" t="str">
        <f>IF(LinkRpt!U$4=LinkRpt!U$2,VLOOKUP(LinkRpt!$A305,Rpt,LinkRpt!U$2+1),"")</f>
        <v/>
      </c>
      <c r="BR309" s="182" t="str">
        <f>IF(LinkRpt!V$4=LinkRpt!V$2,VLOOKUP(LinkRpt!$A305,Rpt,LinkRpt!V$2+1),"")</f>
        <v/>
      </c>
      <c r="BS309" s="182" t="str">
        <f>IF(LinkRpt!W$4=LinkRpt!W$2,VLOOKUP(LinkRpt!$A305,Rpt,LinkRpt!W$2+1),"")</f>
        <v/>
      </c>
      <c r="BT309" s="182" t="str">
        <f>IF(LinkRpt!X$4=LinkRpt!X$2,VLOOKUP(LinkRpt!$A305,Rpt,LinkRpt!X$2+1),"")</f>
        <v/>
      </c>
      <c r="BU309" s="182" t="str">
        <f>IF(LinkRpt!Y$4=LinkRpt!Y$2,VLOOKUP(LinkRpt!$A305,Rpt,LinkRpt!Y$2+1),"")</f>
        <v/>
      </c>
      <c r="BV309" s="182" t="str">
        <f>IF(LinkRpt!Z$4=LinkRpt!Z$2,VLOOKUP(LinkRpt!$A305,Rpt,LinkRpt!Z$2+1),"")</f>
        <v/>
      </c>
      <c r="BW309" s="182" t="str">
        <f>IF(LinkRpt!AA$4=LinkRpt!AA$2,VLOOKUP(LinkRpt!$A305,Rpt,LinkRpt!AA$2+1),"")</f>
        <v/>
      </c>
      <c r="BX309" s="182" t="str">
        <f>IF(LinkRpt!AB$4=LinkRpt!AB$2,VLOOKUP(LinkRpt!$A305,Rpt,LinkRpt!AB$2+1),"")</f>
        <v/>
      </c>
      <c r="BY309" s="182" t="str">
        <f>IF(LinkRpt!AC$4=LinkRpt!AC$2,VLOOKUP(LinkRpt!$A305,Rpt,LinkRpt!AC$2+1),"")</f>
        <v/>
      </c>
      <c r="BZ309" s="182" t="str">
        <f>IF(LinkRpt!AD$4=LinkRpt!AD$2,VLOOKUP(LinkRpt!$A305,Rpt,LinkRpt!AD$2+1),"")</f>
        <v/>
      </c>
      <c r="CA309" s="182" t="str">
        <f>IF(LinkRpt!AE$4=LinkRpt!AE$2,VLOOKUP(LinkRpt!$A305,Rpt,LinkRpt!AE$2+1),"")</f>
        <v/>
      </c>
      <c r="CB309" s="182">
        <f t="shared" si="40"/>
        <v>33980</v>
      </c>
      <c r="CC309" s="15">
        <v>1500</v>
      </c>
      <c r="CD309" s="16">
        <v>1500</v>
      </c>
      <c r="CE309" s="15">
        <v>1000</v>
      </c>
      <c r="CF309" s="16">
        <v>1000</v>
      </c>
      <c r="CG309" s="15">
        <v>5000</v>
      </c>
      <c r="CH309" s="16">
        <v>5000</v>
      </c>
      <c r="CI309" s="15">
        <v>8000</v>
      </c>
      <c r="CJ309" s="16">
        <v>0</v>
      </c>
      <c r="CK309" s="15"/>
      <c r="CL309" s="16"/>
      <c r="CM309" s="18">
        <v>4620</v>
      </c>
      <c r="CN309" s="16">
        <v>0</v>
      </c>
      <c r="CO309" s="18">
        <v>4620</v>
      </c>
      <c r="CP309" s="16">
        <v>0</v>
      </c>
      <c r="CQ309" s="18">
        <v>4620</v>
      </c>
      <c r="CR309" s="16">
        <v>0</v>
      </c>
      <c r="CS309" s="18">
        <v>4620</v>
      </c>
      <c r="CT309" s="16">
        <v>26480</v>
      </c>
      <c r="CU309" s="18">
        <v>4620</v>
      </c>
      <c r="CV309" s="16"/>
      <c r="CW309" s="18">
        <v>4620</v>
      </c>
      <c r="CX309" s="16"/>
      <c r="CY309" s="18">
        <v>4620</v>
      </c>
      <c r="CZ309" s="16"/>
      <c r="DA309" s="18">
        <v>4620</v>
      </c>
      <c r="DB309" s="16"/>
      <c r="DC309" s="18">
        <v>4620</v>
      </c>
      <c r="DD309" s="16"/>
      <c r="DE309" s="85"/>
      <c r="DF309" s="16"/>
      <c r="DG309" s="85"/>
      <c r="DH309" s="16"/>
      <c r="DI309" s="85"/>
      <c r="DJ309" s="16"/>
      <c r="DK309" s="17"/>
      <c r="DL309" s="16"/>
      <c r="DM309" s="17"/>
      <c r="DN309" s="16"/>
      <c r="DO309" s="17"/>
      <c r="DP309" s="16"/>
      <c r="DQ309" s="17"/>
      <c r="DR309" s="16"/>
      <c r="DS309" s="17"/>
      <c r="DT309" s="16"/>
      <c r="DU309" s="17"/>
      <c r="DV309" s="16"/>
      <c r="DW309" s="17"/>
      <c r="DX309" s="16"/>
      <c r="DY309" s="17"/>
      <c r="DZ309" s="16"/>
      <c r="EA309" s="17"/>
      <c r="EB309" s="16"/>
      <c r="EC309" s="17"/>
      <c r="ED309" s="16"/>
      <c r="EE309" s="17"/>
      <c r="EF309" s="16"/>
      <c r="EG309" s="17"/>
      <c r="EH309" s="16"/>
      <c r="EI309" s="17"/>
      <c r="EJ309" s="16"/>
      <c r="EK309" s="17"/>
      <c r="EL309" s="16"/>
      <c r="EM309" s="17"/>
      <c r="EN309" s="16"/>
      <c r="EO309" s="17"/>
      <c r="EP309" s="16"/>
      <c r="EQ309" s="17"/>
      <c r="ER309" s="16"/>
      <c r="ES309" s="17"/>
      <c r="ET309" s="16"/>
      <c r="EU309" s="15"/>
      <c r="EV309" s="16"/>
      <c r="EW309" s="15"/>
      <c r="EX309" s="16"/>
      <c r="EY309" s="15"/>
      <c r="EZ309" s="16"/>
      <c r="FA309" s="15"/>
      <c r="FB309" s="16"/>
      <c r="FC309" s="15"/>
      <c r="FD309" s="16"/>
      <c r="FE309" s="15"/>
      <c r="FF309" s="16"/>
      <c r="FG309" s="19"/>
      <c r="FH309" s="20"/>
      <c r="FI309" s="20">
        <f t="shared" si="36"/>
        <v>57080</v>
      </c>
      <c r="FJ309" s="20">
        <f t="shared" si="37"/>
        <v>33980</v>
      </c>
      <c r="FK309" s="21">
        <f t="shared" si="38"/>
        <v>23100</v>
      </c>
      <c r="FL309" s="1" t="str">
        <f t="shared" si="41"/>
        <v/>
      </c>
    </row>
    <row r="310" spans="1:168" ht="20.25" customHeight="1">
      <c r="A310" s="239">
        <v>2200302</v>
      </c>
      <c r="B310" s="35" t="s">
        <v>1107</v>
      </c>
      <c r="C310" s="239" t="s">
        <v>1108</v>
      </c>
      <c r="D310" s="9" t="s">
        <v>1414</v>
      </c>
      <c r="E310" s="9" t="s">
        <v>1411</v>
      </c>
      <c r="F310" s="83" t="s">
        <v>1109</v>
      </c>
      <c r="G310" s="22"/>
      <c r="H310" s="84"/>
      <c r="I310" s="318"/>
      <c r="J310" s="84"/>
      <c r="K310" s="62">
        <v>6600</v>
      </c>
      <c r="L310" s="84" t="s">
        <v>1564</v>
      </c>
      <c r="M310" s="246">
        <f t="shared" si="34"/>
        <v>57080</v>
      </c>
      <c r="N310" s="14">
        <f t="shared" si="39"/>
        <v>13860</v>
      </c>
      <c r="O310" s="15">
        <v>1500</v>
      </c>
      <c r="P310" s="15">
        <v>1000</v>
      </c>
      <c r="Q310" s="15">
        <v>5000</v>
      </c>
      <c r="R310" s="15">
        <v>8000</v>
      </c>
      <c r="S310" s="182"/>
      <c r="T310" s="16">
        <v>1500</v>
      </c>
      <c r="U310" s="16">
        <v>1000</v>
      </c>
      <c r="V310" s="16">
        <v>5000</v>
      </c>
      <c r="W310" s="16">
        <v>0</v>
      </c>
      <c r="X310" s="182"/>
      <c r="Y310" s="16">
        <f>IF(($CB310-SUM($T310:X310))&gt;=$K310*0.7,$K310*0.7,($CB310-SUM($T310:X310)))</f>
        <v>4620</v>
      </c>
      <c r="Z310" s="16">
        <f>IF(($CB310-SUM($T310:Y310))&gt;=$K310*0.7,$K310*0.7,($CB310-SUM($T310:Y310)))</f>
        <v>4620</v>
      </c>
      <c r="AA310" s="16">
        <f>IF(($CB310-SUM($T310:Z310))&gt;=$K310*0.7,$K310*0.7,($CB310-SUM($T310:Z310)))</f>
        <v>4620</v>
      </c>
      <c r="AB310" s="16">
        <f>IF(($CB310-SUM($T310:AA310))&gt;=$K310*0.7,$K310*0.7,($CB310-SUM($T310:AA310)))</f>
        <v>4620</v>
      </c>
      <c r="AC310" s="16">
        <f>IF(($CB310-SUM($T310:AB310))&gt;=$K310*0.7,$K310*0.7,($CB310-SUM($T310:AB310)))</f>
        <v>4620</v>
      </c>
      <c r="AD310" s="16">
        <f>IF(($CB310-SUM($T310:AC310))&gt;=$K310*0.7,$K310*0.7,($CB310-SUM($T310:AC310)))</f>
        <v>4620</v>
      </c>
      <c r="AE310" s="16">
        <f>IF(($CB310-SUM($T310:AD310))&gt;=$K310*0.7,$K310*0.7,($CB310-SUM($T310:AD310)))</f>
        <v>4620</v>
      </c>
      <c r="AF310" s="16">
        <f>IF(($CB310-SUM($T310:AE310))&gt;=$K310*0.7,$K310*0.7,($CB310-SUM($T310:AE310)))</f>
        <v>3380</v>
      </c>
      <c r="AG310" s="16">
        <f>IF(($CB310-SUM($T310:AF310))&gt;=$K310*0.7,$K310*0.7,($CB310-SUM($T310:AF310)))</f>
        <v>0</v>
      </c>
      <c r="AH310" s="16">
        <f>IF(($CB310-SUM($T310:AG310))&gt;=$K310*0.7,$K310*0.7,($CB310-SUM($T310:AG310)))</f>
        <v>0</v>
      </c>
      <c r="AI310" s="16">
        <f>IF(($CB310-SUM($T310:AH310))&gt;=$K310*0.7,$K310*0.7,($CB310-SUM($T310:AH310)))</f>
        <v>0</v>
      </c>
      <c r="AJ310" s="16">
        <f>IF(($CB310-SUM($T310:AI310))&gt;=$K310*0.7,$K310*0.7,($CB310-SUM($T310:AI310)))</f>
        <v>0</v>
      </c>
      <c r="AK310" s="16">
        <f>IF(($CB310-SUM($T310:AJ310))&gt;=$K310*0.7,$K310*0.7,($CB310-SUM($T310:AJ310)))</f>
        <v>0</v>
      </c>
      <c r="AL310" s="16">
        <f>IF(($CB310-SUM($T310:AK310))&gt;=$K310*0.7,$K310*0.7,($CB310-SUM($T310:AK310)))</f>
        <v>0</v>
      </c>
      <c r="AM310" s="16">
        <f>IF(($CB310-SUM($T310:AL310))&gt;=$K310*0.7,$K310*0.7,($CB310-SUM($T310:AL310)))</f>
        <v>0</v>
      </c>
      <c r="AN310" s="16">
        <f>IF(($CB310-SUM($T310:AM310))&gt;=$K310*0.7,$K310*0.7,($CB310-SUM($T310:AM310)))</f>
        <v>0</v>
      </c>
      <c r="AO310" s="16">
        <f>IF(($CB310-SUM($T310:AN310))&gt;=$K310*0.7,$K310*0.7,($CB310-SUM($T310:AN310)))</f>
        <v>0</v>
      </c>
      <c r="AP310" s="16">
        <f>IF(($CB310-SUM($T310:AO310))&gt;=$K310*0.7,$K310*0.7,($CB310-SUM($T310:AO310)))</f>
        <v>0</v>
      </c>
      <c r="AQ310" s="16">
        <f>IF(($CB310-SUM($T310:AP310))&gt;=$K310*0.7,$K310*0.7,($CB310-SUM($T310:AP310)))</f>
        <v>0</v>
      </c>
      <c r="AR310" s="16">
        <f>IF(($CB310-SUM($T310:AQ310))&gt;=$K310*0.7,$K310*0.7,($CB310-SUM($T310:AQ310)))</f>
        <v>0</v>
      </c>
      <c r="AS310" s="16">
        <f>IF(($CB310-SUM($T310:AR310))&gt;=$K310*0.7,$K310*0.7,($CB310-SUM($T310:AR310)))</f>
        <v>0</v>
      </c>
      <c r="AT310" s="16">
        <f>IF(($CB310-SUM($T310:AS310))&gt;=$K310*0.7,$K310*0.7,($CB310-SUM($T310:AS310)))</f>
        <v>0</v>
      </c>
      <c r="AU310" s="16">
        <f>IF(($CB310-SUM($T310:AT310))&gt;=$K310*0.7,$K310*0.7,($CB310-SUM($T310:AT310)))</f>
        <v>0</v>
      </c>
      <c r="AV310" s="16">
        <f>IF(($CB310-SUM($T310:AU310))&gt;=$K310*0.7,$K310*0.7,($CB310-SUM($T310:AU310)))</f>
        <v>0</v>
      </c>
      <c r="AW310" s="182">
        <f t="shared" si="35"/>
        <v>43220</v>
      </c>
      <c r="AX310" s="182">
        <f>IF(LinkRpt!B$4=LinkRpt!B$2,VLOOKUP(LinkRpt!$A306,Rpt,LinkRpt!B$2+1),"")</f>
        <v>43220</v>
      </c>
      <c r="AY310" s="182">
        <f>IF(LinkRpt!C$4=LinkRpt!C$2,VLOOKUP(LinkRpt!$A306,Rpt,LinkRpt!C$2+1),"")</f>
        <v>0</v>
      </c>
      <c r="AZ310" s="182">
        <f>IF(LinkRpt!D$4=LinkRpt!D$2,VLOOKUP(LinkRpt!$A306,Rpt,LinkRpt!D$2+1),"")</f>
        <v>0</v>
      </c>
      <c r="BA310" s="182" t="str">
        <f>IF(LinkRpt!E$4=LinkRpt!E$2,VLOOKUP(LinkRpt!$A306,Rpt,LinkRpt!E$2+1),"")</f>
        <v/>
      </c>
      <c r="BB310" s="182">
        <f>IF(LinkRpt!F$4=LinkRpt!F$2,VLOOKUP(LinkRpt!$A306,Rpt,LinkRpt!F$2+1),"")</f>
        <v>0</v>
      </c>
      <c r="BC310" s="182">
        <f>IF(LinkRpt!G$4=LinkRpt!G$2,VLOOKUP(LinkRpt!$A306,Rpt,LinkRpt!G$2+1),"")</f>
        <v>0</v>
      </c>
      <c r="BD310" s="182">
        <f>IF(LinkRpt!H$4=LinkRpt!H$2,VLOOKUP(LinkRpt!$A306,Rpt,LinkRpt!H$2+1),"")</f>
        <v>0</v>
      </c>
      <c r="BE310" s="182" t="str">
        <f>IF(LinkRpt!I$4=LinkRpt!I$2,VLOOKUP(LinkRpt!$A306,Rpt,LinkRpt!I$2+1),"")</f>
        <v/>
      </c>
      <c r="BF310" s="182" t="str">
        <f>IF(LinkRpt!J$4=LinkRpt!J$2,VLOOKUP(LinkRpt!$A306,Rpt,LinkRpt!J$2+1),"")</f>
        <v/>
      </c>
      <c r="BG310" s="182" t="str">
        <f>IF(LinkRpt!K$4=LinkRpt!K$2,VLOOKUP(LinkRpt!$A306,Rpt,LinkRpt!K$2+1),"")</f>
        <v/>
      </c>
      <c r="BH310" s="182" t="str">
        <f>IF(LinkRpt!L$4=LinkRpt!L$2,VLOOKUP(LinkRpt!$A306,Rpt,LinkRpt!L$2+1),"")</f>
        <v/>
      </c>
      <c r="BI310" s="182" t="str">
        <f>IF(LinkRpt!M$4=LinkRpt!M$2,VLOOKUP(LinkRpt!$A306,Rpt,LinkRpt!M$2+1),"")</f>
        <v/>
      </c>
      <c r="BJ310" s="182" t="str">
        <f>IF(LinkRpt!N$4=LinkRpt!N$2,VLOOKUP(LinkRpt!$A306,Rpt,LinkRpt!N$2+1),"")</f>
        <v/>
      </c>
      <c r="BK310" s="182" t="str">
        <f>IF(LinkRpt!O$4=LinkRpt!O$2,VLOOKUP(LinkRpt!$A306,Rpt,LinkRpt!O$2+1),"")</f>
        <v/>
      </c>
      <c r="BL310" s="182" t="str">
        <f>IF(LinkRpt!P$4=LinkRpt!P$2,VLOOKUP(LinkRpt!$A306,Rpt,LinkRpt!P$2+1),"")</f>
        <v/>
      </c>
      <c r="BM310" s="182" t="str">
        <f>IF(LinkRpt!Q$4=LinkRpt!Q$2,VLOOKUP(LinkRpt!$A306,Rpt,LinkRpt!Q$2+1),"")</f>
        <v/>
      </c>
      <c r="BN310" s="182" t="str">
        <f>IF(LinkRpt!R$4=LinkRpt!R$2,VLOOKUP(LinkRpt!$A306,Rpt,LinkRpt!R$2+1),"")</f>
        <v/>
      </c>
      <c r="BO310" s="182" t="str">
        <f>IF(LinkRpt!S$4=LinkRpt!S$2,VLOOKUP(LinkRpt!$A306,Rpt,LinkRpt!S$2+1),"")</f>
        <v/>
      </c>
      <c r="BP310" s="182" t="str">
        <f>IF(LinkRpt!T$4=LinkRpt!T$2,VLOOKUP(LinkRpt!$A306,Rpt,LinkRpt!T$2+1),"")</f>
        <v/>
      </c>
      <c r="BQ310" s="182" t="str">
        <f>IF(LinkRpt!U$4=LinkRpt!U$2,VLOOKUP(LinkRpt!$A306,Rpt,LinkRpt!U$2+1),"")</f>
        <v/>
      </c>
      <c r="BR310" s="182" t="str">
        <f>IF(LinkRpt!V$4=LinkRpt!V$2,VLOOKUP(LinkRpt!$A306,Rpt,LinkRpt!V$2+1),"")</f>
        <v/>
      </c>
      <c r="BS310" s="182" t="str">
        <f>IF(LinkRpt!W$4=LinkRpt!W$2,VLOOKUP(LinkRpt!$A306,Rpt,LinkRpt!W$2+1),"")</f>
        <v/>
      </c>
      <c r="BT310" s="182" t="str">
        <f>IF(LinkRpt!X$4=LinkRpt!X$2,VLOOKUP(LinkRpt!$A306,Rpt,LinkRpt!X$2+1),"")</f>
        <v/>
      </c>
      <c r="BU310" s="182" t="str">
        <f>IF(LinkRpt!Y$4=LinkRpt!Y$2,VLOOKUP(LinkRpt!$A306,Rpt,LinkRpt!Y$2+1),"")</f>
        <v/>
      </c>
      <c r="BV310" s="182" t="str">
        <f>IF(LinkRpt!Z$4=LinkRpt!Z$2,VLOOKUP(LinkRpt!$A306,Rpt,LinkRpt!Z$2+1),"")</f>
        <v/>
      </c>
      <c r="BW310" s="182" t="str">
        <f>IF(LinkRpt!AA$4=LinkRpt!AA$2,VLOOKUP(LinkRpt!$A306,Rpt,LinkRpt!AA$2+1),"")</f>
        <v/>
      </c>
      <c r="BX310" s="182" t="str">
        <f>IF(LinkRpt!AB$4=LinkRpt!AB$2,VLOOKUP(LinkRpt!$A306,Rpt,LinkRpt!AB$2+1),"")</f>
        <v/>
      </c>
      <c r="BY310" s="182" t="str">
        <f>IF(LinkRpt!AC$4=LinkRpt!AC$2,VLOOKUP(LinkRpt!$A306,Rpt,LinkRpt!AC$2+1),"")</f>
        <v/>
      </c>
      <c r="BZ310" s="182" t="str">
        <f>IF(LinkRpt!AD$4=LinkRpt!AD$2,VLOOKUP(LinkRpt!$A306,Rpt,LinkRpt!AD$2+1),"")</f>
        <v/>
      </c>
      <c r="CA310" s="182" t="str">
        <f>IF(LinkRpt!AE$4=LinkRpt!AE$2,VLOOKUP(LinkRpt!$A306,Rpt,LinkRpt!AE$2+1),"")</f>
        <v/>
      </c>
      <c r="CB310" s="182">
        <f t="shared" si="40"/>
        <v>43220</v>
      </c>
      <c r="CC310" s="15">
        <v>1500</v>
      </c>
      <c r="CD310" s="16">
        <v>1500</v>
      </c>
      <c r="CE310" s="15">
        <v>1000</v>
      </c>
      <c r="CF310" s="16">
        <v>1000</v>
      </c>
      <c r="CG310" s="15">
        <v>5000</v>
      </c>
      <c r="CH310" s="16">
        <v>5000</v>
      </c>
      <c r="CI310" s="15">
        <v>8000</v>
      </c>
      <c r="CJ310" s="16">
        <v>0</v>
      </c>
      <c r="CK310" s="15"/>
      <c r="CL310" s="16"/>
      <c r="CM310" s="18">
        <v>4620</v>
      </c>
      <c r="CN310" s="16">
        <v>0</v>
      </c>
      <c r="CO310" s="18">
        <v>4620</v>
      </c>
      <c r="CP310" s="16">
        <v>0</v>
      </c>
      <c r="CQ310" s="18">
        <v>4620</v>
      </c>
      <c r="CR310" s="16">
        <v>0</v>
      </c>
      <c r="CS310" s="18">
        <v>4620</v>
      </c>
      <c r="CT310" s="16">
        <v>26480</v>
      </c>
      <c r="CU310" s="18">
        <v>4620</v>
      </c>
      <c r="CV310" s="16"/>
      <c r="CW310" s="18">
        <v>4620</v>
      </c>
      <c r="CX310" s="16"/>
      <c r="CY310" s="18">
        <v>4620</v>
      </c>
      <c r="CZ310" s="16"/>
      <c r="DA310" s="18">
        <v>4620</v>
      </c>
      <c r="DB310" s="16"/>
      <c r="DC310" s="18">
        <v>4620</v>
      </c>
      <c r="DD310" s="16">
        <v>9240</v>
      </c>
      <c r="DE310" s="85"/>
      <c r="DF310" s="16"/>
      <c r="DG310" s="85"/>
      <c r="DH310" s="16"/>
      <c r="DI310" s="85"/>
      <c r="DJ310" s="16"/>
      <c r="DK310" s="17"/>
      <c r="DL310" s="16"/>
      <c r="DM310" s="17"/>
      <c r="DN310" s="16"/>
      <c r="DO310" s="17"/>
      <c r="DP310" s="16"/>
      <c r="DQ310" s="17"/>
      <c r="DR310" s="16"/>
      <c r="DS310" s="17"/>
      <c r="DT310" s="16"/>
      <c r="DU310" s="17"/>
      <c r="DV310" s="16"/>
      <c r="DW310" s="17"/>
      <c r="DX310" s="16"/>
      <c r="DY310" s="17"/>
      <c r="DZ310" s="16"/>
      <c r="EA310" s="17"/>
      <c r="EB310" s="16"/>
      <c r="EC310" s="17"/>
      <c r="ED310" s="16"/>
      <c r="EE310" s="17"/>
      <c r="EF310" s="16"/>
      <c r="EG310" s="17"/>
      <c r="EH310" s="16"/>
      <c r="EI310" s="17"/>
      <c r="EJ310" s="16"/>
      <c r="EK310" s="17"/>
      <c r="EL310" s="16"/>
      <c r="EM310" s="17"/>
      <c r="EN310" s="16"/>
      <c r="EO310" s="17"/>
      <c r="EP310" s="16"/>
      <c r="EQ310" s="17"/>
      <c r="ER310" s="16"/>
      <c r="ES310" s="17"/>
      <c r="ET310" s="16"/>
      <c r="EU310" s="15"/>
      <c r="EV310" s="16"/>
      <c r="EW310" s="15"/>
      <c r="EX310" s="16"/>
      <c r="EY310" s="15"/>
      <c r="EZ310" s="16"/>
      <c r="FA310" s="15"/>
      <c r="FB310" s="16"/>
      <c r="FC310" s="15"/>
      <c r="FD310" s="16"/>
      <c r="FE310" s="15"/>
      <c r="FF310" s="16"/>
      <c r="FG310" s="19"/>
      <c r="FH310" s="20"/>
      <c r="FI310" s="20">
        <f t="shared" si="36"/>
        <v>57080</v>
      </c>
      <c r="FJ310" s="20">
        <f t="shared" si="37"/>
        <v>43220</v>
      </c>
      <c r="FK310" s="21">
        <f t="shared" si="38"/>
        <v>13860</v>
      </c>
      <c r="FL310" s="1" t="str">
        <f t="shared" si="41"/>
        <v/>
      </c>
    </row>
    <row r="311" spans="1:168" ht="20.25" customHeight="1">
      <c r="A311" s="239">
        <v>2200303</v>
      </c>
      <c r="B311" s="35" t="s">
        <v>1110</v>
      </c>
      <c r="C311" s="239" t="s">
        <v>1111</v>
      </c>
      <c r="D311" s="9" t="s">
        <v>1414</v>
      </c>
      <c r="E311" s="9" t="s">
        <v>1411</v>
      </c>
      <c r="F311" s="83" t="s">
        <v>1109</v>
      </c>
      <c r="G311" s="22"/>
      <c r="H311" s="214"/>
      <c r="I311" s="318"/>
      <c r="J311" s="214"/>
      <c r="K311" s="62">
        <v>6600</v>
      </c>
      <c r="L311" s="247" t="s">
        <v>1564</v>
      </c>
      <c r="M311" s="246">
        <f t="shared" si="34"/>
        <v>57080</v>
      </c>
      <c r="N311" s="14">
        <f t="shared" si="39"/>
        <v>31100</v>
      </c>
      <c r="O311" s="15">
        <v>1500</v>
      </c>
      <c r="P311" s="15">
        <v>1000</v>
      </c>
      <c r="Q311" s="15">
        <v>5000</v>
      </c>
      <c r="R311" s="15">
        <v>8000</v>
      </c>
      <c r="S311" s="182"/>
      <c r="T311" s="16">
        <v>1500</v>
      </c>
      <c r="U311" s="16">
        <v>1000</v>
      </c>
      <c r="V311" s="16">
        <v>5000</v>
      </c>
      <c r="W311" s="16"/>
      <c r="X311" s="182"/>
      <c r="Y311" s="16">
        <f>IF(($CB311-SUM($T311:X311))&gt;=$K311*0.7,$K311*0.7,($CB311-SUM($T311:X311)))</f>
        <v>4620</v>
      </c>
      <c r="Z311" s="16">
        <f>IF(($CB311-SUM($T311:Y311))&gt;=$K311*0.7,$K311*0.7,($CB311-SUM($T311:Y311)))</f>
        <v>4620</v>
      </c>
      <c r="AA311" s="16">
        <f>IF(($CB311-SUM($T311:Z311))&gt;=$K311*0.7,$K311*0.7,($CB311-SUM($T311:Z311)))</f>
        <v>4620</v>
      </c>
      <c r="AB311" s="16">
        <f>IF(($CB311-SUM($T311:AA311))&gt;=$K311*0.7,$K311*0.7,($CB311-SUM($T311:AA311)))</f>
        <v>4620</v>
      </c>
      <c r="AC311" s="16">
        <f>IF(($CB311-SUM($T311:AB311))&gt;=$K311*0.7,$K311*0.7,($CB311-SUM($T311:AB311)))</f>
        <v>0</v>
      </c>
      <c r="AD311" s="16">
        <f>IF(($CB311-SUM($T311:AC311))&gt;=$K311*0.7,$K311*0.7,($CB311-SUM($T311:AC311)))</f>
        <v>0</v>
      </c>
      <c r="AE311" s="16">
        <f>IF(($CB311-SUM($T311:AD311))&gt;=$K311*0.7,$K311*0.7,($CB311-SUM($T311:AD311)))</f>
        <v>0</v>
      </c>
      <c r="AF311" s="16">
        <f>IF(($CB311-SUM($T311:AE311))&gt;=$K311*0.7,$K311*0.7,($CB311-SUM($T311:AE311)))</f>
        <v>0</v>
      </c>
      <c r="AG311" s="16">
        <f>IF(($CB311-SUM($T311:AF311))&gt;=$K311*0.7,$K311*0.7,($CB311-SUM($T311:AF311)))</f>
        <v>0</v>
      </c>
      <c r="AH311" s="16">
        <f>IF(($CB311-SUM($T311:AG311))&gt;=$K311*0.7,$K311*0.7,($CB311-SUM($T311:AG311)))</f>
        <v>0</v>
      </c>
      <c r="AI311" s="16">
        <f>IF(($CB311-SUM($T311:AH311))&gt;=$K311*0.7,$K311*0.7,($CB311-SUM($T311:AH311)))</f>
        <v>0</v>
      </c>
      <c r="AJ311" s="16">
        <f>IF(($CB311-SUM($T311:AI311))&gt;=$K311*0.7,$K311*0.7,($CB311-SUM($T311:AI311)))</f>
        <v>0</v>
      </c>
      <c r="AK311" s="16">
        <f>IF(($CB311-SUM($T311:AJ311))&gt;=$K311*0.7,$K311*0.7,($CB311-SUM($T311:AJ311)))</f>
        <v>0</v>
      </c>
      <c r="AL311" s="16">
        <f>IF(($CB311-SUM($T311:AK311))&gt;=$K311*0.7,$K311*0.7,($CB311-SUM($T311:AK311)))</f>
        <v>0</v>
      </c>
      <c r="AM311" s="16">
        <f>IF(($CB311-SUM($T311:AL311))&gt;=$K311*0.7,$K311*0.7,($CB311-SUM($T311:AL311)))</f>
        <v>0</v>
      </c>
      <c r="AN311" s="16">
        <f>IF(($CB311-SUM($T311:AM311))&gt;=$K311*0.7,$K311*0.7,($CB311-SUM($T311:AM311)))</f>
        <v>0</v>
      </c>
      <c r="AO311" s="16">
        <f>IF(($CB311-SUM($T311:AN311))&gt;=$K311*0.7,$K311*0.7,($CB311-SUM($T311:AN311)))</f>
        <v>0</v>
      </c>
      <c r="AP311" s="16">
        <f>IF(($CB311-SUM($T311:AO311))&gt;=$K311*0.7,$K311*0.7,($CB311-SUM($T311:AO311)))</f>
        <v>0</v>
      </c>
      <c r="AQ311" s="16">
        <f>IF(($CB311-SUM($T311:AP311))&gt;=$K311*0.7,$K311*0.7,($CB311-SUM($T311:AP311)))</f>
        <v>0</v>
      </c>
      <c r="AR311" s="16">
        <f>IF(($CB311-SUM($T311:AQ311))&gt;=$K311*0.7,$K311*0.7,($CB311-SUM($T311:AQ311)))</f>
        <v>0</v>
      </c>
      <c r="AS311" s="16">
        <f>IF(($CB311-SUM($T311:AR311))&gt;=$K311*0.7,$K311*0.7,($CB311-SUM($T311:AR311)))</f>
        <v>0</v>
      </c>
      <c r="AT311" s="16">
        <f>IF(($CB311-SUM($T311:AS311))&gt;=$K311*0.7,$K311*0.7,($CB311-SUM($T311:AS311)))</f>
        <v>0</v>
      </c>
      <c r="AU311" s="16">
        <f>IF(($CB311-SUM($T311:AT311))&gt;=$K311*0.7,$K311*0.7,($CB311-SUM($T311:AT311)))</f>
        <v>0</v>
      </c>
      <c r="AV311" s="16">
        <f>IF(($CB311-SUM($T311:AU311))&gt;=$K311*0.7,$K311*0.7,($CB311-SUM($T311:AU311)))</f>
        <v>0</v>
      </c>
      <c r="AW311" s="182">
        <f t="shared" si="35"/>
        <v>25980</v>
      </c>
      <c r="AX311" s="182">
        <f>IF(LinkRpt!B$4=LinkRpt!B$2,VLOOKUP(LinkRpt!$A307,Rpt,LinkRpt!B$2+1),"")</f>
        <v>25980</v>
      </c>
      <c r="AY311" s="182">
        <f>IF(LinkRpt!C$4=LinkRpt!C$2,VLOOKUP(LinkRpt!$A307,Rpt,LinkRpt!C$2+1),"")</f>
        <v>0</v>
      </c>
      <c r="AZ311" s="182">
        <f>IF(LinkRpt!D$4=LinkRpt!D$2,VLOOKUP(LinkRpt!$A307,Rpt,LinkRpt!D$2+1),"")</f>
        <v>0</v>
      </c>
      <c r="BA311" s="182" t="str">
        <f>IF(LinkRpt!E$4=LinkRpt!E$2,VLOOKUP(LinkRpt!$A307,Rpt,LinkRpt!E$2+1),"")</f>
        <v/>
      </c>
      <c r="BB311" s="182">
        <f>IF(LinkRpt!F$4=LinkRpt!F$2,VLOOKUP(LinkRpt!$A307,Rpt,LinkRpt!F$2+1),"")</f>
        <v>0</v>
      </c>
      <c r="BC311" s="182">
        <f>IF(LinkRpt!G$4=LinkRpt!G$2,VLOOKUP(LinkRpt!$A307,Rpt,LinkRpt!G$2+1),"")</f>
        <v>0</v>
      </c>
      <c r="BD311" s="182">
        <f>IF(LinkRpt!H$4=LinkRpt!H$2,VLOOKUP(LinkRpt!$A307,Rpt,LinkRpt!H$2+1),"")</f>
        <v>0</v>
      </c>
      <c r="BE311" s="182" t="str">
        <f>IF(LinkRpt!I$4=LinkRpt!I$2,VLOOKUP(LinkRpt!$A307,Rpt,LinkRpt!I$2+1),"")</f>
        <v/>
      </c>
      <c r="BF311" s="182" t="str">
        <f>IF(LinkRpt!J$4=LinkRpt!J$2,VLOOKUP(LinkRpt!$A307,Rpt,LinkRpt!J$2+1),"")</f>
        <v/>
      </c>
      <c r="BG311" s="182" t="str">
        <f>IF(LinkRpt!K$4=LinkRpt!K$2,VLOOKUP(LinkRpt!$A307,Rpt,LinkRpt!K$2+1),"")</f>
        <v/>
      </c>
      <c r="BH311" s="182" t="str">
        <f>IF(LinkRpt!L$4=LinkRpt!L$2,VLOOKUP(LinkRpt!$A307,Rpt,LinkRpt!L$2+1),"")</f>
        <v/>
      </c>
      <c r="BI311" s="182" t="str">
        <f>IF(LinkRpt!M$4=LinkRpt!M$2,VLOOKUP(LinkRpt!$A307,Rpt,LinkRpt!M$2+1),"")</f>
        <v/>
      </c>
      <c r="BJ311" s="182" t="str">
        <f>IF(LinkRpt!N$4=LinkRpt!N$2,VLOOKUP(LinkRpt!$A307,Rpt,LinkRpt!N$2+1),"")</f>
        <v/>
      </c>
      <c r="BK311" s="182" t="str">
        <f>IF(LinkRpt!O$4=LinkRpt!O$2,VLOOKUP(LinkRpt!$A307,Rpt,LinkRpt!O$2+1),"")</f>
        <v/>
      </c>
      <c r="BL311" s="182" t="str">
        <f>IF(LinkRpt!P$4=LinkRpt!P$2,VLOOKUP(LinkRpt!$A307,Rpt,LinkRpt!P$2+1),"")</f>
        <v/>
      </c>
      <c r="BM311" s="182" t="str">
        <f>IF(LinkRpt!Q$4=LinkRpt!Q$2,VLOOKUP(LinkRpt!$A307,Rpt,LinkRpt!Q$2+1),"")</f>
        <v/>
      </c>
      <c r="BN311" s="182" t="str">
        <f>IF(LinkRpt!R$4=LinkRpt!R$2,VLOOKUP(LinkRpt!$A307,Rpt,LinkRpt!R$2+1),"")</f>
        <v/>
      </c>
      <c r="BO311" s="182" t="str">
        <f>IF(LinkRpt!S$4=LinkRpt!S$2,VLOOKUP(LinkRpt!$A307,Rpt,LinkRpt!S$2+1),"")</f>
        <v/>
      </c>
      <c r="BP311" s="182" t="str">
        <f>IF(LinkRpt!T$4=LinkRpt!T$2,VLOOKUP(LinkRpt!$A307,Rpt,LinkRpt!T$2+1),"")</f>
        <v/>
      </c>
      <c r="BQ311" s="182" t="str">
        <f>IF(LinkRpt!U$4=LinkRpt!U$2,VLOOKUP(LinkRpt!$A307,Rpt,LinkRpt!U$2+1),"")</f>
        <v/>
      </c>
      <c r="BR311" s="182" t="str">
        <f>IF(LinkRpt!V$4=LinkRpt!V$2,VLOOKUP(LinkRpt!$A307,Rpt,LinkRpt!V$2+1),"")</f>
        <v/>
      </c>
      <c r="BS311" s="182" t="str">
        <f>IF(LinkRpt!W$4=LinkRpt!W$2,VLOOKUP(LinkRpt!$A307,Rpt,LinkRpt!W$2+1),"")</f>
        <v/>
      </c>
      <c r="BT311" s="182" t="str">
        <f>IF(LinkRpt!X$4=LinkRpt!X$2,VLOOKUP(LinkRpt!$A307,Rpt,LinkRpt!X$2+1),"")</f>
        <v/>
      </c>
      <c r="BU311" s="182" t="str">
        <f>IF(LinkRpt!Y$4=LinkRpt!Y$2,VLOOKUP(LinkRpt!$A307,Rpt,LinkRpt!Y$2+1),"")</f>
        <v/>
      </c>
      <c r="BV311" s="182" t="str">
        <f>IF(LinkRpt!Z$4=LinkRpt!Z$2,VLOOKUP(LinkRpt!$A307,Rpt,LinkRpt!Z$2+1),"")</f>
        <v/>
      </c>
      <c r="BW311" s="182" t="str">
        <f>IF(LinkRpt!AA$4=LinkRpt!AA$2,VLOOKUP(LinkRpt!$A307,Rpt,LinkRpt!AA$2+1),"")</f>
        <v/>
      </c>
      <c r="BX311" s="182" t="str">
        <f>IF(LinkRpt!AB$4=LinkRpt!AB$2,VLOOKUP(LinkRpt!$A307,Rpt,LinkRpt!AB$2+1),"")</f>
        <v/>
      </c>
      <c r="BY311" s="182" t="str">
        <f>IF(LinkRpt!AC$4=LinkRpt!AC$2,VLOOKUP(LinkRpt!$A307,Rpt,LinkRpt!AC$2+1),"")</f>
        <v/>
      </c>
      <c r="BZ311" s="182" t="str">
        <f>IF(LinkRpt!AD$4=LinkRpt!AD$2,VLOOKUP(LinkRpt!$A307,Rpt,LinkRpt!AD$2+1),"")</f>
        <v/>
      </c>
      <c r="CA311" s="182" t="str">
        <f>IF(LinkRpt!AE$4=LinkRpt!AE$2,VLOOKUP(LinkRpt!$A307,Rpt,LinkRpt!AE$2+1),"")</f>
        <v/>
      </c>
      <c r="CB311" s="182">
        <f t="shared" si="40"/>
        <v>25980</v>
      </c>
      <c r="CC311" s="15">
        <v>1500</v>
      </c>
      <c r="CD311" s="16">
        <v>1500</v>
      </c>
      <c r="CE311" s="15">
        <v>1000</v>
      </c>
      <c r="CF311" s="16">
        <v>1000</v>
      </c>
      <c r="CG311" s="15">
        <v>5000</v>
      </c>
      <c r="CH311" s="16">
        <v>5000</v>
      </c>
      <c r="CI311" s="15">
        <v>8000</v>
      </c>
      <c r="CJ311" s="16"/>
      <c r="CK311" s="15"/>
      <c r="CL311" s="16"/>
      <c r="CM311" s="18">
        <v>4620</v>
      </c>
      <c r="CN311" s="16">
        <v>0</v>
      </c>
      <c r="CO311" s="18">
        <v>4620</v>
      </c>
      <c r="CP311" s="16">
        <v>0</v>
      </c>
      <c r="CQ311" s="18">
        <v>4620</v>
      </c>
      <c r="CR311" s="16">
        <v>0</v>
      </c>
      <c r="CS311" s="18">
        <v>4620</v>
      </c>
      <c r="CT311" s="16">
        <v>18480</v>
      </c>
      <c r="CU311" s="18">
        <v>4620</v>
      </c>
      <c r="CV311" s="16"/>
      <c r="CW311" s="18">
        <v>4620</v>
      </c>
      <c r="CX311" s="16"/>
      <c r="CY311" s="18">
        <v>4620</v>
      </c>
      <c r="CZ311" s="16"/>
      <c r="DA311" s="18">
        <v>4620</v>
      </c>
      <c r="DB311" s="16"/>
      <c r="DC311" s="18">
        <v>4620</v>
      </c>
      <c r="DD311" s="16"/>
      <c r="DE311" s="85"/>
      <c r="DF311" s="16"/>
      <c r="DG311" s="85"/>
      <c r="DH311" s="16"/>
      <c r="DI311" s="85"/>
      <c r="DJ311" s="16"/>
      <c r="DK311" s="17"/>
      <c r="DL311" s="16"/>
      <c r="DM311" s="17"/>
      <c r="DN311" s="16"/>
      <c r="DO311" s="17"/>
      <c r="DP311" s="16"/>
      <c r="DQ311" s="17"/>
      <c r="DR311" s="16"/>
      <c r="DS311" s="17"/>
      <c r="DT311" s="16"/>
      <c r="DU311" s="17"/>
      <c r="DV311" s="16"/>
      <c r="DW311" s="17"/>
      <c r="DX311" s="16"/>
      <c r="DY311" s="17"/>
      <c r="DZ311" s="16"/>
      <c r="EA311" s="17"/>
      <c r="EB311" s="16"/>
      <c r="EC311" s="17"/>
      <c r="ED311" s="16"/>
      <c r="EE311" s="17"/>
      <c r="EF311" s="16"/>
      <c r="EG311" s="17"/>
      <c r="EH311" s="16"/>
      <c r="EI311" s="17"/>
      <c r="EJ311" s="16"/>
      <c r="EK311" s="17"/>
      <c r="EL311" s="16"/>
      <c r="EM311" s="17"/>
      <c r="EN311" s="16"/>
      <c r="EO311" s="17"/>
      <c r="EP311" s="16"/>
      <c r="EQ311" s="17"/>
      <c r="ER311" s="16"/>
      <c r="ES311" s="17"/>
      <c r="ET311" s="16"/>
      <c r="EU311" s="15"/>
      <c r="EV311" s="16"/>
      <c r="EW311" s="15"/>
      <c r="EX311" s="16"/>
      <c r="EY311" s="15"/>
      <c r="EZ311" s="16"/>
      <c r="FA311" s="15"/>
      <c r="FB311" s="16"/>
      <c r="FC311" s="15"/>
      <c r="FD311" s="16"/>
      <c r="FE311" s="15"/>
      <c r="FF311" s="16"/>
      <c r="FG311" s="19"/>
      <c r="FH311" s="20"/>
      <c r="FI311" s="20">
        <f t="shared" si="36"/>
        <v>57080</v>
      </c>
      <c r="FJ311" s="20">
        <f t="shared" si="37"/>
        <v>25980</v>
      </c>
      <c r="FK311" s="21">
        <f t="shared" si="38"/>
        <v>31100</v>
      </c>
      <c r="FL311" s="1" t="str">
        <f t="shared" si="41"/>
        <v/>
      </c>
    </row>
    <row r="312" spans="1:168" ht="20.25" customHeight="1">
      <c r="A312" s="239">
        <v>2200304</v>
      </c>
      <c r="B312" s="35" t="s">
        <v>1112</v>
      </c>
      <c r="C312" s="239" t="s">
        <v>1113</v>
      </c>
      <c r="D312" s="9" t="s">
        <v>1414</v>
      </c>
      <c r="E312" s="9" t="s">
        <v>1411</v>
      </c>
      <c r="F312" s="83" t="s">
        <v>1114</v>
      </c>
      <c r="G312" s="107"/>
      <c r="H312" s="84"/>
      <c r="I312" s="318"/>
      <c r="J312" s="84"/>
      <c r="K312" s="62">
        <v>6600</v>
      </c>
      <c r="L312" s="84" t="s">
        <v>1564</v>
      </c>
      <c r="M312" s="246">
        <f t="shared" si="34"/>
        <v>57080</v>
      </c>
      <c r="N312" s="14">
        <f t="shared" si="39"/>
        <v>0</v>
      </c>
      <c r="O312" s="15">
        <v>1500</v>
      </c>
      <c r="P312" s="15">
        <v>1000</v>
      </c>
      <c r="Q312" s="15">
        <v>5000</v>
      </c>
      <c r="R312" s="15">
        <v>8000</v>
      </c>
      <c r="S312" s="182"/>
      <c r="T312" s="16">
        <v>1500</v>
      </c>
      <c r="U312" s="16">
        <v>1000</v>
      </c>
      <c r="V312" s="16">
        <v>5000</v>
      </c>
      <c r="W312" s="16">
        <v>0</v>
      </c>
      <c r="X312" s="182"/>
      <c r="Y312" s="16">
        <f>IF(($CB312-SUM($T312:X312))&gt;=$K312*0.7,$K312*0.7,($CB312-SUM($T312:X312)))</f>
        <v>4620</v>
      </c>
      <c r="Z312" s="16">
        <f>IF(($CB312-SUM($T312:Y312))&gt;=$K312*0.7,$K312*0.7,($CB312-SUM($T312:Y312)))</f>
        <v>4620</v>
      </c>
      <c r="AA312" s="16">
        <f>IF(($CB312-SUM($T312:Z312))&gt;=$K312*0.7,$K312*0.7,($CB312-SUM($T312:Z312)))</f>
        <v>4620</v>
      </c>
      <c r="AB312" s="16">
        <f>IF(($CB312-SUM($T312:AA312))&gt;=$K312*0.7,$K312*0.7,($CB312-SUM($T312:AA312)))</f>
        <v>4620</v>
      </c>
      <c r="AC312" s="16">
        <f>IF(($CB312-SUM($T312:AB312))&gt;=$K312*0.7,$K312*0.7,($CB312-SUM($T312:AB312)))</f>
        <v>4620</v>
      </c>
      <c r="AD312" s="16">
        <f>IF(($CB312-SUM($T312:AC312))&gt;=$K312*0.7,$K312*0.7,($CB312-SUM($T312:AC312)))</f>
        <v>4620</v>
      </c>
      <c r="AE312" s="16">
        <f>IF(($CB312-SUM($T312:AD312))&gt;=$K312*0.7,$K312*0.7,($CB312-SUM($T312:AD312)))</f>
        <v>4620</v>
      </c>
      <c r="AF312" s="16">
        <f>IF(($CB312-SUM($T312:AE312))&gt;=$K312*0.7,$K312*0.7,($CB312-SUM($T312:AE312)))</f>
        <v>4620</v>
      </c>
      <c r="AG312" s="16">
        <f>IF(($CB312-SUM($T312:AF312))&gt;=$K312*0.7,$K312*0.7,($CB312-SUM($T312:AF312)))</f>
        <v>4620</v>
      </c>
      <c r="AH312" s="16">
        <f>IF(($CB312-SUM($T312:AG312))&gt;=$K312*0.7,$K312*0.7,($CB312-SUM($T312:AG312)))</f>
        <v>4620</v>
      </c>
      <c r="AI312" s="16">
        <f>IF(($CB312-SUM($T312:AH312))&gt;=$K312*0.7,$K312*0.7,($CB312-SUM($T312:AH312)))</f>
        <v>3380</v>
      </c>
      <c r="AJ312" s="16">
        <f>IF(($CB312-SUM($T312:AI312))&gt;=$K312*0.7,$K312*0.7,($CB312-SUM($T312:AI312)))</f>
        <v>0</v>
      </c>
      <c r="AK312" s="16">
        <f>IF(($CB312-SUM($T312:AJ312))&gt;=$K312*0.7,$K312*0.7,($CB312-SUM($T312:AJ312)))</f>
        <v>0</v>
      </c>
      <c r="AL312" s="16">
        <f>IF(($CB312-SUM($T312:AK312))&gt;=$K312*0.7,$K312*0.7,($CB312-SUM($T312:AK312)))</f>
        <v>0</v>
      </c>
      <c r="AM312" s="16">
        <f>IF(($CB312-SUM($T312:AL312))&gt;=$K312*0.7,$K312*0.7,($CB312-SUM($T312:AL312)))</f>
        <v>0</v>
      </c>
      <c r="AN312" s="16">
        <f>IF(($CB312-SUM($T312:AM312))&gt;=$K312*0.7,$K312*0.7,($CB312-SUM($T312:AM312)))</f>
        <v>0</v>
      </c>
      <c r="AO312" s="16">
        <f>IF(($CB312-SUM($T312:AN312))&gt;=$K312*0.7,$K312*0.7,($CB312-SUM($T312:AN312)))</f>
        <v>0</v>
      </c>
      <c r="AP312" s="16">
        <f>IF(($CB312-SUM($T312:AO312))&gt;=$K312*0.7,$K312*0.7,($CB312-SUM($T312:AO312)))</f>
        <v>0</v>
      </c>
      <c r="AQ312" s="16">
        <f>IF(($CB312-SUM($T312:AP312))&gt;=$K312*0.7,$K312*0.7,($CB312-SUM($T312:AP312)))</f>
        <v>0</v>
      </c>
      <c r="AR312" s="16">
        <f>IF(($CB312-SUM($T312:AQ312))&gt;=$K312*0.7,$K312*0.7,($CB312-SUM($T312:AQ312)))</f>
        <v>0</v>
      </c>
      <c r="AS312" s="16">
        <f>IF(($CB312-SUM($T312:AR312))&gt;=$K312*0.7,$K312*0.7,($CB312-SUM($T312:AR312)))</f>
        <v>0</v>
      </c>
      <c r="AT312" s="16">
        <f>IF(($CB312-SUM($T312:AS312))&gt;=$K312*0.7,$K312*0.7,($CB312-SUM($T312:AS312)))</f>
        <v>0</v>
      </c>
      <c r="AU312" s="16">
        <f>IF(($CB312-SUM($T312:AT312))&gt;=$K312*0.7,$K312*0.7,($CB312-SUM($T312:AT312)))</f>
        <v>0</v>
      </c>
      <c r="AV312" s="16">
        <f>IF(($CB312-SUM($T312:AU312))&gt;=$K312*0.7,$K312*0.7,($CB312-SUM($T312:AU312)))</f>
        <v>0</v>
      </c>
      <c r="AW312" s="182">
        <f t="shared" si="35"/>
        <v>57080</v>
      </c>
      <c r="AX312" s="182">
        <f>IF(LinkRpt!B$4=LinkRpt!B$2,VLOOKUP(LinkRpt!$A308,Rpt,LinkRpt!B$2+1),"")</f>
        <v>57080</v>
      </c>
      <c r="AY312" s="182">
        <f>IF(LinkRpt!C$4=LinkRpt!C$2,VLOOKUP(LinkRpt!$A308,Rpt,LinkRpt!C$2+1),"")</f>
        <v>0</v>
      </c>
      <c r="AZ312" s="182">
        <f>IF(LinkRpt!D$4=LinkRpt!D$2,VLOOKUP(LinkRpt!$A308,Rpt,LinkRpt!D$2+1),"")</f>
        <v>0</v>
      </c>
      <c r="BA312" s="182" t="str">
        <f>IF(LinkRpt!E$4=LinkRpt!E$2,VLOOKUP(LinkRpt!$A308,Rpt,LinkRpt!E$2+1),"")</f>
        <v/>
      </c>
      <c r="BB312" s="182">
        <f>IF(LinkRpt!F$4=LinkRpt!F$2,VLOOKUP(LinkRpt!$A308,Rpt,LinkRpt!F$2+1),"")</f>
        <v>0</v>
      </c>
      <c r="BC312" s="182">
        <f>IF(LinkRpt!G$4=LinkRpt!G$2,VLOOKUP(LinkRpt!$A308,Rpt,LinkRpt!G$2+1),"")</f>
        <v>0</v>
      </c>
      <c r="BD312" s="182">
        <f>IF(LinkRpt!H$4=LinkRpt!H$2,VLOOKUP(LinkRpt!$A308,Rpt,LinkRpt!H$2+1),"")</f>
        <v>0</v>
      </c>
      <c r="BE312" s="182" t="str">
        <f>IF(LinkRpt!I$4=LinkRpt!I$2,VLOOKUP(LinkRpt!$A308,Rpt,LinkRpt!I$2+1),"")</f>
        <v/>
      </c>
      <c r="BF312" s="182" t="str">
        <f>IF(LinkRpt!J$4=LinkRpt!J$2,VLOOKUP(LinkRpt!$A308,Rpt,LinkRpt!J$2+1),"")</f>
        <v/>
      </c>
      <c r="BG312" s="182" t="str">
        <f>IF(LinkRpt!K$4=LinkRpt!K$2,VLOOKUP(LinkRpt!$A308,Rpt,LinkRpt!K$2+1),"")</f>
        <v/>
      </c>
      <c r="BH312" s="182" t="str">
        <f>IF(LinkRpt!L$4=LinkRpt!L$2,VLOOKUP(LinkRpt!$A308,Rpt,LinkRpt!L$2+1),"")</f>
        <v/>
      </c>
      <c r="BI312" s="182" t="str">
        <f>IF(LinkRpt!M$4=LinkRpt!M$2,VLOOKUP(LinkRpt!$A308,Rpt,LinkRpt!M$2+1),"")</f>
        <v/>
      </c>
      <c r="BJ312" s="182" t="str">
        <f>IF(LinkRpt!N$4=LinkRpt!N$2,VLOOKUP(LinkRpt!$A308,Rpt,LinkRpt!N$2+1),"")</f>
        <v/>
      </c>
      <c r="BK312" s="182" t="str">
        <f>IF(LinkRpt!O$4=LinkRpt!O$2,VLOOKUP(LinkRpt!$A308,Rpt,LinkRpt!O$2+1),"")</f>
        <v/>
      </c>
      <c r="BL312" s="182" t="str">
        <f>IF(LinkRpt!P$4=LinkRpt!P$2,VLOOKUP(LinkRpt!$A308,Rpt,LinkRpt!P$2+1),"")</f>
        <v/>
      </c>
      <c r="BM312" s="182" t="str">
        <f>IF(LinkRpt!Q$4=LinkRpt!Q$2,VLOOKUP(LinkRpt!$A308,Rpt,LinkRpt!Q$2+1),"")</f>
        <v/>
      </c>
      <c r="BN312" s="182" t="str">
        <f>IF(LinkRpt!R$4=LinkRpt!R$2,VLOOKUP(LinkRpt!$A308,Rpt,LinkRpt!R$2+1),"")</f>
        <v/>
      </c>
      <c r="BO312" s="182" t="str">
        <f>IF(LinkRpt!S$4=LinkRpt!S$2,VLOOKUP(LinkRpt!$A308,Rpt,LinkRpt!S$2+1),"")</f>
        <v/>
      </c>
      <c r="BP312" s="182" t="str">
        <f>IF(LinkRpt!T$4=LinkRpt!T$2,VLOOKUP(LinkRpt!$A308,Rpt,LinkRpt!T$2+1),"")</f>
        <v/>
      </c>
      <c r="BQ312" s="182" t="str">
        <f>IF(LinkRpt!U$4=LinkRpt!U$2,VLOOKUP(LinkRpt!$A308,Rpt,LinkRpt!U$2+1),"")</f>
        <v/>
      </c>
      <c r="BR312" s="182" t="str">
        <f>IF(LinkRpt!V$4=LinkRpt!V$2,VLOOKUP(LinkRpt!$A308,Rpt,LinkRpt!V$2+1),"")</f>
        <v/>
      </c>
      <c r="BS312" s="182" t="str">
        <f>IF(LinkRpt!W$4=LinkRpt!W$2,VLOOKUP(LinkRpt!$A308,Rpt,LinkRpt!W$2+1),"")</f>
        <v/>
      </c>
      <c r="BT312" s="182" t="str">
        <f>IF(LinkRpt!X$4=LinkRpt!X$2,VLOOKUP(LinkRpt!$A308,Rpt,LinkRpt!X$2+1),"")</f>
        <v/>
      </c>
      <c r="BU312" s="182" t="str">
        <f>IF(LinkRpt!Y$4=LinkRpt!Y$2,VLOOKUP(LinkRpt!$A308,Rpt,LinkRpt!Y$2+1),"")</f>
        <v/>
      </c>
      <c r="BV312" s="182" t="str">
        <f>IF(LinkRpt!Z$4=LinkRpt!Z$2,VLOOKUP(LinkRpt!$A308,Rpt,LinkRpt!Z$2+1),"")</f>
        <v/>
      </c>
      <c r="BW312" s="182" t="str">
        <f>IF(LinkRpt!AA$4=LinkRpt!AA$2,VLOOKUP(LinkRpt!$A308,Rpt,LinkRpt!AA$2+1),"")</f>
        <v/>
      </c>
      <c r="BX312" s="182" t="str">
        <f>IF(LinkRpt!AB$4=LinkRpt!AB$2,VLOOKUP(LinkRpt!$A308,Rpt,LinkRpt!AB$2+1),"")</f>
        <v/>
      </c>
      <c r="BY312" s="182" t="str">
        <f>IF(LinkRpt!AC$4=LinkRpt!AC$2,VLOOKUP(LinkRpt!$A308,Rpt,LinkRpt!AC$2+1),"")</f>
        <v/>
      </c>
      <c r="BZ312" s="182" t="str">
        <f>IF(LinkRpt!AD$4=LinkRpt!AD$2,VLOOKUP(LinkRpt!$A308,Rpt,LinkRpt!AD$2+1),"")</f>
        <v/>
      </c>
      <c r="CA312" s="182" t="str">
        <f>IF(LinkRpt!AE$4=LinkRpt!AE$2,VLOOKUP(LinkRpt!$A308,Rpt,LinkRpt!AE$2+1),"")</f>
        <v/>
      </c>
      <c r="CB312" s="182">
        <f t="shared" si="40"/>
        <v>57080</v>
      </c>
      <c r="CC312" s="15">
        <v>1500</v>
      </c>
      <c r="CD312" s="16">
        <v>1500</v>
      </c>
      <c r="CE312" s="15">
        <v>1000</v>
      </c>
      <c r="CF312" s="16">
        <v>1000</v>
      </c>
      <c r="CG312" s="15">
        <v>5000</v>
      </c>
      <c r="CH312" s="16">
        <v>5000</v>
      </c>
      <c r="CI312" s="15">
        <v>8000</v>
      </c>
      <c r="CJ312" s="16">
        <v>0</v>
      </c>
      <c r="CK312" s="15"/>
      <c r="CL312" s="16"/>
      <c r="CM312" s="18">
        <v>4620</v>
      </c>
      <c r="CN312" s="16">
        <v>0</v>
      </c>
      <c r="CO312" s="18">
        <v>4620</v>
      </c>
      <c r="CP312" s="16">
        <v>0</v>
      </c>
      <c r="CQ312" s="18">
        <v>4620</v>
      </c>
      <c r="CR312" s="16">
        <v>0</v>
      </c>
      <c r="CS312" s="18">
        <v>4620</v>
      </c>
      <c r="CT312" s="16">
        <v>26480</v>
      </c>
      <c r="CU312" s="18">
        <v>4620</v>
      </c>
      <c r="CV312" s="16"/>
      <c r="CW312" s="18">
        <v>4620</v>
      </c>
      <c r="CX312" s="16"/>
      <c r="CY312" s="18">
        <v>4620</v>
      </c>
      <c r="CZ312" s="16"/>
      <c r="DA312" s="18">
        <v>4620</v>
      </c>
      <c r="DB312" s="16"/>
      <c r="DC312" s="18">
        <v>4620</v>
      </c>
      <c r="DD312" s="16">
        <v>23100</v>
      </c>
      <c r="DE312" s="85"/>
      <c r="DF312" s="16"/>
      <c r="DG312" s="85"/>
      <c r="DH312" s="16"/>
      <c r="DI312" s="85"/>
      <c r="DJ312" s="16"/>
      <c r="DK312" s="17"/>
      <c r="DL312" s="16"/>
      <c r="DM312" s="17"/>
      <c r="DN312" s="16"/>
      <c r="DO312" s="17"/>
      <c r="DP312" s="16"/>
      <c r="DQ312" s="17"/>
      <c r="DR312" s="16"/>
      <c r="DS312" s="17"/>
      <c r="DT312" s="16"/>
      <c r="DU312" s="17"/>
      <c r="DV312" s="16"/>
      <c r="DW312" s="17"/>
      <c r="DX312" s="16"/>
      <c r="DY312" s="17"/>
      <c r="DZ312" s="16"/>
      <c r="EA312" s="17"/>
      <c r="EB312" s="16"/>
      <c r="EC312" s="17"/>
      <c r="ED312" s="16"/>
      <c r="EE312" s="17"/>
      <c r="EF312" s="16"/>
      <c r="EG312" s="17"/>
      <c r="EH312" s="16"/>
      <c r="EI312" s="17"/>
      <c r="EJ312" s="16"/>
      <c r="EK312" s="17"/>
      <c r="EL312" s="16"/>
      <c r="EM312" s="17"/>
      <c r="EN312" s="16"/>
      <c r="EO312" s="17"/>
      <c r="EP312" s="16"/>
      <c r="EQ312" s="17"/>
      <c r="ER312" s="16"/>
      <c r="ES312" s="17"/>
      <c r="ET312" s="16"/>
      <c r="EU312" s="15"/>
      <c r="EV312" s="16"/>
      <c r="EW312" s="15"/>
      <c r="EX312" s="16"/>
      <c r="EY312" s="15"/>
      <c r="EZ312" s="16"/>
      <c r="FA312" s="15"/>
      <c r="FB312" s="16"/>
      <c r="FC312" s="15"/>
      <c r="FD312" s="16"/>
      <c r="FE312" s="15"/>
      <c r="FF312" s="16"/>
      <c r="FG312" s="19"/>
      <c r="FH312" s="20"/>
      <c r="FI312" s="20">
        <f t="shared" si="36"/>
        <v>57080</v>
      </c>
      <c r="FJ312" s="20">
        <f t="shared" si="37"/>
        <v>57080</v>
      </c>
      <c r="FK312" s="21">
        <f t="shared" si="38"/>
        <v>0</v>
      </c>
      <c r="FL312" s="1" t="str">
        <f t="shared" si="41"/>
        <v/>
      </c>
    </row>
    <row r="313" spans="1:168" ht="20.25" customHeight="1">
      <c r="A313" s="239">
        <v>2200305</v>
      </c>
      <c r="B313" s="35" t="s">
        <v>1115</v>
      </c>
      <c r="C313" s="239" t="s">
        <v>1116</v>
      </c>
      <c r="D313" s="9" t="s">
        <v>1414</v>
      </c>
      <c r="E313" s="9" t="s">
        <v>1411</v>
      </c>
      <c r="F313" s="83" t="s">
        <v>1117</v>
      </c>
      <c r="G313" s="153"/>
      <c r="H313" s="154" t="s">
        <v>109</v>
      </c>
      <c r="I313" s="318"/>
      <c r="J313" s="154" t="s">
        <v>1543</v>
      </c>
      <c r="K313" s="111">
        <v>6600</v>
      </c>
      <c r="L313" s="154" t="s">
        <v>109</v>
      </c>
      <c r="M313" s="246">
        <f t="shared" si="34"/>
        <v>38600</v>
      </c>
      <c r="N313" s="14">
        <f t="shared" si="39"/>
        <v>0</v>
      </c>
      <c r="O313" s="15">
        <v>1500</v>
      </c>
      <c r="P313" s="15">
        <v>1000</v>
      </c>
      <c r="Q313" s="15">
        <v>5000</v>
      </c>
      <c r="R313" s="15">
        <v>8000</v>
      </c>
      <c r="S313" s="182"/>
      <c r="T313" s="16">
        <v>1500</v>
      </c>
      <c r="U313" s="16">
        <v>1000</v>
      </c>
      <c r="V313" s="16">
        <v>5000</v>
      </c>
      <c r="W313" s="16">
        <v>0</v>
      </c>
      <c r="X313" s="182"/>
      <c r="Y313" s="16">
        <f>IF(($CB313-SUM($T313:X313))&gt;=$K313*0.7,$K313*0.7,($CB313-SUM($T313:X313)))</f>
        <v>4620</v>
      </c>
      <c r="Z313" s="16">
        <f>IF(($CB313-SUM($T313:Y313))&gt;=$K313*0.7,$K313*0.7,($CB313-SUM($T313:Y313)))</f>
        <v>4620</v>
      </c>
      <c r="AA313" s="16">
        <f>IF(($CB313-SUM($T313:Z313))&gt;=$K313*0.7,$K313*0.7,($CB313-SUM($T313:Z313)))</f>
        <v>4620</v>
      </c>
      <c r="AB313" s="16">
        <f>IF(($CB313-SUM($T313:AA313))&gt;=$K313*0.7,$K313*0.7,($CB313-SUM($T313:AA313)))</f>
        <v>4620</v>
      </c>
      <c r="AC313" s="16">
        <f>IF(($CB313-SUM($T313:AB313))&gt;=$K313*0.7,$K313*0.7,($CB313-SUM($T313:AB313)))</f>
        <v>4620</v>
      </c>
      <c r="AD313" s="16">
        <f>IF(($CB313-SUM($T313:AC313))&gt;=$K313*0.7,$K313*0.7,($CB313-SUM($T313:AC313)))</f>
        <v>4620</v>
      </c>
      <c r="AE313" s="16">
        <f>IF(($CB313-SUM($T313:AD313))&gt;=$K313*0.7,$K313*0.7,($CB313-SUM($T313:AD313)))</f>
        <v>3380</v>
      </c>
      <c r="AF313" s="16">
        <f>IF(($CB313-SUM($T313:AE313))&gt;=$K313*0.7,$K313*0.7,($CB313-SUM($T313:AE313)))</f>
        <v>0</v>
      </c>
      <c r="AG313" s="16">
        <f>IF(($CB313-SUM($T313:AF313))&gt;=$K313*0.7,$K313*0.7,($CB313-SUM($T313:AF313)))</f>
        <v>0</v>
      </c>
      <c r="AH313" s="16">
        <f>IF(($CB313-SUM($T313:AG313))&gt;=$K313*0.7,$K313*0.7,($CB313-SUM($T313:AG313)))</f>
        <v>0</v>
      </c>
      <c r="AI313" s="16">
        <f>IF(($CB313-SUM($T313:AH313))&gt;=$K313*0.7,$K313*0.7,($CB313-SUM($T313:AH313)))</f>
        <v>0</v>
      </c>
      <c r="AJ313" s="16">
        <f>IF(($CB313-SUM($T313:AI313))&gt;=$K313*0.7,$K313*0.7,($CB313-SUM($T313:AI313)))</f>
        <v>0</v>
      </c>
      <c r="AK313" s="16">
        <f>IF(($CB313-SUM($T313:AJ313))&gt;=$K313*0.7,$K313*0.7,($CB313-SUM($T313:AJ313)))</f>
        <v>0</v>
      </c>
      <c r="AL313" s="16">
        <f>IF(($CB313-SUM($T313:AK313))&gt;=$K313*0.7,$K313*0.7,($CB313-SUM($T313:AK313)))</f>
        <v>0</v>
      </c>
      <c r="AM313" s="16">
        <f>IF(($CB313-SUM($T313:AL313))&gt;=$K313*0.7,$K313*0.7,($CB313-SUM($T313:AL313)))</f>
        <v>0</v>
      </c>
      <c r="AN313" s="16">
        <f>IF(($CB313-SUM($T313:AM313))&gt;=$K313*0.7,$K313*0.7,($CB313-SUM($T313:AM313)))</f>
        <v>0</v>
      </c>
      <c r="AO313" s="16">
        <f>IF(($CB313-SUM($T313:AN313))&gt;=$K313*0.7,$K313*0.7,($CB313-SUM($T313:AN313)))</f>
        <v>0</v>
      </c>
      <c r="AP313" s="16">
        <f>IF(($CB313-SUM($T313:AO313))&gt;=$K313*0.7,$K313*0.7,($CB313-SUM($T313:AO313)))</f>
        <v>0</v>
      </c>
      <c r="AQ313" s="16">
        <f>IF(($CB313-SUM($T313:AP313))&gt;=$K313*0.7,$K313*0.7,($CB313-SUM($T313:AP313)))</f>
        <v>0</v>
      </c>
      <c r="AR313" s="16">
        <f>IF(($CB313-SUM($T313:AQ313))&gt;=$K313*0.7,$K313*0.7,($CB313-SUM($T313:AQ313)))</f>
        <v>0</v>
      </c>
      <c r="AS313" s="16">
        <f>IF(($CB313-SUM($T313:AR313))&gt;=$K313*0.7,$K313*0.7,($CB313-SUM($T313:AR313)))</f>
        <v>0</v>
      </c>
      <c r="AT313" s="16">
        <f>IF(($CB313-SUM($T313:AS313))&gt;=$K313*0.7,$K313*0.7,($CB313-SUM($T313:AS313)))</f>
        <v>0</v>
      </c>
      <c r="AU313" s="16">
        <f>IF(($CB313-SUM($T313:AT313))&gt;=$K313*0.7,$K313*0.7,($CB313-SUM($T313:AT313)))</f>
        <v>0</v>
      </c>
      <c r="AV313" s="16">
        <f>IF(($CB313-SUM($T313:AU313))&gt;=$K313*0.7,$K313*0.7,($CB313-SUM($T313:AU313)))</f>
        <v>0</v>
      </c>
      <c r="AW313" s="182">
        <f t="shared" si="35"/>
        <v>38600</v>
      </c>
      <c r="AX313" s="182">
        <f>IF(LinkRpt!B$4=LinkRpt!B$2,VLOOKUP(LinkRpt!$A309,Rpt,LinkRpt!B$2+1),"")</f>
        <v>38600</v>
      </c>
      <c r="AY313" s="182">
        <f>IF(LinkRpt!C$4=LinkRpt!C$2,VLOOKUP(LinkRpt!$A309,Rpt,LinkRpt!C$2+1),"")</f>
        <v>0</v>
      </c>
      <c r="AZ313" s="182">
        <f>IF(LinkRpt!D$4=LinkRpt!D$2,VLOOKUP(LinkRpt!$A309,Rpt,LinkRpt!D$2+1),"")</f>
        <v>0</v>
      </c>
      <c r="BA313" s="182" t="str">
        <f>IF(LinkRpt!E$4=LinkRpt!E$2,VLOOKUP(LinkRpt!$A309,Rpt,LinkRpt!E$2+1),"")</f>
        <v/>
      </c>
      <c r="BB313" s="182">
        <f>IF(LinkRpt!F$4=LinkRpt!F$2,VLOOKUP(LinkRpt!$A309,Rpt,LinkRpt!F$2+1),"")</f>
        <v>0</v>
      </c>
      <c r="BC313" s="182">
        <f>IF(LinkRpt!G$4=LinkRpt!G$2,VLOOKUP(LinkRpt!$A309,Rpt,LinkRpt!G$2+1),"")</f>
        <v>0</v>
      </c>
      <c r="BD313" s="182">
        <f>IF(LinkRpt!H$4=LinkRpt!H$2,VLOOKUP(LinkRpt!$A309,Rpt,LinkRpt!H$2+1),"")</f>
        <v>0</v>
      </c>
      <c r="BE313" s="182" t="str">
        <f>IF(LinkRpt!I$4=LinkRpt!I$2,VLOOKUP(LinkRpt!$A309,Rpt,LinkRpt!I$2+1),"")</f>
        <v/>
      </c>
      <c r="BF313" s="182" t="str">
        <f>IF(LinkRpt!J$4=LinkRpt!J$2,VLOOKUP(LinkRpt!$A309,Rpt,LinkRpt!J$2+1),"")</f>
        <v/>
      </c>
      <c r="BG313" s="182" t="str">
        <f>IF(LinkRpt!K$4=LinkRpt!K$2,VLOOKUP(LinkRpt!$A309,Rpt,LinkRpt!K$2+1),"")</f>
        <v/>
      </c>
      <c r="BH313" s="182" t="str">
        <f>IF(LinkRpt!L$4=LinkRpt!L$2,VLOOKUP(LinkRpt!$A309,Rpt,LinkRpt!L$2+1),"")</f>
        <v/>
      </c>
      <c r="BI313" s="182" t="str">
        <f>IF(LinkRpt!M$4=LinkRpt!M$2,VLOOKUP(LinkRpt!$A309,Rpt,LinkRpt!M$2+1),"")</f>
        <v/>
      </c>
      <c r="BJ313" s="182" t="str">
        <f>IF(LinkRpt!N$4=LinkRpt!N$2,VLOOKUP(LinkRpt!$A309,Rpt,LinkRpt!N$2+1),"")</f>
        <v/>
      </c>
      <c r="BK313" s="182" t="str">
        <f>IF(LinkRpt!O$4=LinkRpt!O$2,VLOOKUP(LinkRpt!$A309,Rpt,LinkRpt!O$2+1),"")</f>
        <v/>
      </c>
      <c r="BL313" s="182" t="str">
        <f>IF(LinkRpt!P$4=LinkRpt!P$2,VLOOKUP(LinkRpt!$A309,Rpt,LinkRpt!P$2+1),"")</f>
        <v/>
      </c>
      <c r="BM313" s="182" t="str">
        <f>IF(LinkRpt!Q$4=LinkRpt!Q$2,VLOOKUP(LinkRpt!$A309,Rpt,LinkRpt!Q$2+1),"")</f>
        <v/>
      </c>
      <c r="BN313" s="182" t="str">
        <f>IF(LinkRpt!R$4=LinkRpt!R$2,VLOOKUP(LinkRpt!$A309,Rpt,LinkRpt!R$2+1),"")</f>
        <v/>
      </c>
      <c r="BO313" s="182" t="str">
        <f>IF(LinkRpt!S$4=LinkRpt!S$2,VLOOKUP(LinkRpt!$A309,Rpt,LinkRpt!S$2+1),"")</f>
        <v/>
      </c>
      <c r="BP313" s="182" t="str">
        <f>IF(LinkRpt!T$4=LinkRpt!T$2,VLOOKUP(LinkRpt!$A309,Rpt,LinkRpt!T$2+1),"")</f>
        <v/>
      </c>
      <c r="BQ313" s="182" t="str">
        <f>IF(LinkRpt!U$4=LinkRpt!U$2,VLOOKUP(LinkRpt!$A309,Rpt,LinkRpt!U$2+1),"")</f>
        <v/>
      </c>
      <c r="BR313" s="182" t="str">
        <f>IF(LinkRpt!V$4=LinkRpt!V$2,VLOOKUP(LinkRpt!$A309,Rpt,LinkRpt!V$2+1),"")</f>
        <v/>
      </c>
      <c r="BS313" s="182" t="str">
        <f>IF(LinkRpt!W$4=LinkRpt!W$2,VLOOKUP(LinkRpt!$A309,Rpt,LinkRpt!W$2+1),"")</f>
        <v/>
      </c>
      <c r="BT313" s="182" t="str">
        <f>IF(LinkRpt!X$4=LinkRpt!X$2,VLOOKUP(LinkRpt!$A309,Rpt,LinkRpt!X$2+1),"")</f>
        <v/>
      </c>
      <c r="BU313" s="182" t="str">
        <f>IF(LinkRpt!Y$4=LinkRpt!Y$2,VLOOKUP(LinkRpt!$A309,Rpt,LinkRpt!Y$2+1),"")</f>
        <v/>
      </c>
      <c r="BV313" s="182" t="str">
        <f>IF(LinkRpt!Z$4=LinkRpt!Z$2,VLOOKUP(LinkRpt!$A309,Rpt,LinkRpt!Z$2+1),"")</f>
        <v/>
      </c>
      <c r="BW313" s="182" t="str">
        <f>IF(LinkRpt!AA$4=LinkRpt!AA$2,VLOOKUP(LinkRpt!$A309,Rpt,LinkRpt!AA$2+1),"")</f>
        <v/>
      </c>
      <c r="BX313" s="182" t="str">
        <f>IF(LinkRpt!AB$4=LinkRpt!AB$2,VLOOKUP(LinkRpt!$A309,Rpt,LinkRpt!AB$2+1),"")</f>
        <v/>
      </c>
      <c r="BY313" s="182" t="str">
        <f>IF(LinkRpt!AC$4=LinkRpt!AC$2,VLOOKUP(LinkRpt!$A309,Rpt,LinkRpt!AC$2+1),"")</f>
        <v/>
      </c>
      <c r="BZ313" s="182" t="str">
        <f>IF(LinkRpt!AD$4=LinkRpt!AD$2,VLOOKUP(LinkRpt!$A309,Rpt,LinkRpt!AD$2+1),"")</f>
        <v/>
      </c>
      <c r="CA313" s="182" t="str">
        <f>IF(LinkRpt!AE$4=LinkRpt!AE$2,VLOOKUP(LinkRpt!$A309,Rpt,LinkRpt!AE$2+1),"")</f>
        <v/>
      </c>
      <c r="CB313" s="182">
        <f t="shared" si="40"/>
        <v>38600</v>
      </c>
      <c r="CC313" s="15">
        <v>1500</v>
      </c>
      <c r="CD313" s="16">
        <v>1500</v>
      </c>
      <c r="CE313" s="15">
        <v>1000</v>
      </c>
      <c r="CF313" s="16">
        <v>1000</v>
      </c>
      <c r="CG313" s="15">
        <v>5000</v>
      </c>
      <c r="CH313" s="16">
        <v>5000</v>
      </c>
      <c r="CI313" s="15">
        <v>8000</v>
      </c>
      <c r="CJ313" s="16">
        <v>0</v>
      </c>
      <c r="CK313" s="15"/>
      <c r="CL313" s="16"/>
      <c r="CM313" s="18">
        <v>4620</v>
      </c>
      <c r="CN313" s="16">
        <v>0</v>
      </c>
      <c r="CO313" s="18">
        <v>4620</v>
      </c>
      <c r="CP313" s="16"/>
      <c r="CQ313" s="18">
        <v>4620</v>
      </c>
      <c r="CR313" s="16"/>
      <c r="CS313" s="18">
        <v>4620</v>
      </c>
      <c r="CT313" s="16"/>
      <c r="CU313" s="18">
        <v>4620</v>
      </c>
      <c r="CV313" s="16">
        <f>15100+16000</f>
        <v>31100</v>
      </c>
      <c r="CW313" s="18"/>
      <c r="CX313" s="16"/>
      <c r="CY313" s="18"/>
      <c r="CZ313" s="16"/>
      <c r="DA313" s="18"/>
      <c r="DB313" s="16"/>
      <c r="DC313" s="18"/>
      <c r="DD313" s="16"/>
      <c r="DE313" s="85"/>
      <c r="DF313" s="16"/>
      <c r="DG313" s="85"/>
      <c r="DH313" s="16"/>
      <c r="DI313" s="85"/>
      <c r="DJ313" s="16"/>
      <c r="DK313" s="17"/>
      <c r="DL313" s="16"/>
      <c r="DM313" s="17"/>
      <c r="DN313" s="16"/>
      <c r="DO313" s="17"/>
      <c r="DP313" s="16"/>
      <c r="DQ313" s="17"/>
      <c r="DR313" s="16"/>
      <c r="DS313" s="17"/>
      <c r="DT313" s="16"/>
      <c r="DU313" s="17"/>
      <c r="DV313" s="16"/>
      <c r="DW313" s="17"/>
      <c r="DX313" s="16"/>
      <c r="DY313" s="17"/>
      <c r="DZ313" s="16"/>
      <c r="EA313" s="17"/>
      <c r="EB313" s="16"/>
      <c r="EC313" s="17"/>
      <c r="ED313" s="16"/>
      <c r="EE313" s="17"/>
      <c r="EF313" s="16"/>
      <c r="EG313" s="17"/>
      <c r="EH313" s="16"/>
      <c r="EI313" s="17"/>
      <c r="EJ313" s="16"/>
      <c r="EK313" s="17"/>
      <c r="EL313" s="16"/>
      <c r="EM313" s="17"/>
      <c r="EN313" s="16"/>
      <c r="EO313" s="17"/>
      <c r="EP313" s="16"/>
      <c r="EQ313" s="17"/>
      <c r="ER313" s="16"/>
      <c r="ES313" s="17"/>
      <c r="ET313" s="16"/>
      <c r="EU313" s="15"/>
      <c r="EV313" s="16"/>
      <c r="EW313" s="15"/>
      <c r="EX313" s="16"/>
      <c r="EY313" s="15"/>
      <c r="EZ313" s="16"/>
      <c r="FA313" s="15"/>
      <c r="FB313" s="16"/>
      <c r="FC313" s="15"/>
      <c r="FD313" s="16"/>
      <c r="FE313" s="15"/>
      <c r="FF313" s="16"/>
      <c r="FG313" s="19"/>
      <c r="FH313" s="20"/>
      <c r="FI313" s="20">
        <f t="shared" si="36"/>
        <v>38600</v>
      </c>
      <c r="FJ313" s="20">
        <f t="shared" si="37"/>
        <v>38600</v>
      </c>
      <c r="FK313" s="21">
        <f t="shared" si="38"/>
        <v>0</v>
      </c>
      <c r="FL313" s="1" t="str">
        <f t="shared" si="41"/>
        <v/>
      </c>
    </row>
    <row r="314" spans="1:168" ht="20.25" customHeight="1">
      <c r="A314" s="239">
        <v>2200306</v>
      </c>
      <c r="B314" s="35" t="s">
        <v>1118</v>
      </c>
      <c r="C314" s="239" t="s">
        <v>1119</v>
      </c>
      <c r="D314" s="9" t="s">
        <v>1414</v>
      </c>
      <c r="E314" s="9" t="s">
        <v>1411</v>
      </c>
      <c r="F314" s="83" t="s">
        <v>1120</v>
      </c>
      <c r="G314" s="22"/>
      <c r="H314" s="84"/>
      <c r="I314" s="318"/>
      <c r="J314" s="84"/>
      <c r="K314" s="62">
        <v>6600</v>
      </c>
      <c r="L314" s="84" t="s">
        <v>1564</v>
      </c>
      <c r="M314" s="246">
        <f t="shared" si="34"/>
        <v>57080</v>
      </c>
      <c r="N314" s="14">
        <f t="shared" si="39"/>
        <v>4620</v>
      </c>
      <c r="O314" s="15">
        <v>1500</v>
      </c>
      <c r="P314" s="15">
        <v>1000</v>
      </c>
      <c r="Q314" s="15">
        <v>5000</v>
      </c>
      <c r="R314" s="15">
        <v>8000</v>
      </c>
      <c r="S314" s="182"/>
      <c r="T314" s="16">
        <v>1500</v>
      </c>
      <c r="U314" s="16">
        <v>1000</v>
      </c>
      <c r="V314" s="16">
        <v>5000</v>
      </c>
      <c r="W314" s="16">
        <v>0</v>
      </c>
      <c r="X314" s="182"/>
      <c r="Y314" s="16">
        <f>IF(($CB314-SUM($T314:X314))&gt;=$K314*0.7,$K314*0.7,($CB314-SUM($T314:X314)))</f>
        <v>4620</v>
      </c>
      <c r="Z314" s="16">
        <f>IF(($CB314-SUM($T314:Y314))&gt;=$K314*0.7,$K314*0.7,($CB314-SUM($T314:Y314)))</f>
        <v>4620</v>
      </c>
      <c r="AA314" s="16">
        <f>IF(($CB314-SUM($T314:Z314))&gt;=$K314*0.7,$K314*0.7,($CB314-SUM($T314:Z314)))</f>
        <v>4620</v>
      </c>
      <c r="AB314" s="16">
        <f>IF(($CB314-SUM($T314:AA314))&gt;=$K314*0.7,$K314*0.7,($CB314-SUM($T314:AA314)))</f>
        <v>4620</v>
      </c>
      <c r="AC314" s="16">
        <f>IF(($CB314-SUM($T314:AB314))&gt;=$K314*0.7,$K314*0.7,($CB314-SUM($T314:AB314)))</f>
        <v>4620</v>
      </c>
      <c r="AD314" s="16">
        <f>IF(($CB314-SUM($T314:AC314))&gt;=$K314*0.7,$K314*0.7,($CB314-SUM($T314:AC314)))</f>
        <v>4620</v>
      </c>
      <c r="AE314" s="16">
        <f>IF(($CB314-SUM($T314:AD314))&gt;=$K314*0.7,$K314*0.7,($CB314-SUM($T314:AD314)))</f>
        <v>4620</v>
      </c>
      <c r="AF314" s="16">
        <f>IF(($CB314-SUM($T314:AE314))&gt;=$K314*0.7,$K314*0.7,($CB314-SUM($T314:AE314)))</f>
        <v>4620</v>
      </c>
      <c r="AG314" s="16">
        <f>IF(($CB314-SUM($T314:AF314))&gt;=$K314*0.7,$K314*0.7,($CB314-SUM($T314:AF314)))</f>
        <v>4620</v>
      </c>
      <c r="AH314" s="16">
        <f>IF(($CB314-SUM($T314:AG314))&gt;=$K314*0.7,$K314*0.7,($CB314-SUM($T314:AG314)))</f>
        <v>3380</v>
      </c>
      <c r="AI314" s="16">
        <f>IF(($CB314-SUM($T314:AH314))&gt;=$K314*0.7,$K314*0.7,($CB314-SUM($T314:AH314)))</f>
        <v>0</v>
      </c>
      <c r="AJ314" s="16">
        <f>IF(($CB314-SUM($T314:AI314))&gt;=$K314*0.7,$K314*0.7,($CB314-SUM($T314:AI314)))</f>
        <v>0</v>
      </c>
      <c r="AK314" s="16">
        <f>IF(($CB314-SUM($T314:AJ314))&gt;=$K314*0.7,$K314*0.7,($CB314-SUM($T314:AJ314)))</f>
        <v>0</v>
      </c>
      <c r="AL314" s="16">
        <f>IF(($CB314-SUM($T314:AK314))&gt;=$K314*0.7,$K314*0.7,($CB314-SUM($T314:AK314)))</f>
        <v>0</v>
      </c>
      <c r="AM314" s="16">
        <f>IF(($CB314-SUM($T314:AL314))&gt;=$K314*0.7,$K314*0.7,($CB314-SUM($T314:AL314)))</f>
        <v>0</v>
      </c>
      <c r="AN314" s="16">
        <f>IF(($CB314-SUM($T314:AM314))&gt;=$K314*0.7,$K314*0.7,($CB314-SUM($T314:AM314)))</f>
        <v>0</v>
      </c>
      <c r="AO314" s="16">
        <f>IF(($CB314-SUM($T314:AN314))&gt;=$K314*0.7,$K314*0.7,($CB314-SUM($T314:AN314)))</f>
        <v>0</v>
      </c>
      <c r="AP314" s="16">
        <f>IF(($CB314-SUM($T314:AO314))&gt;=$K314*0.7,$K314*0.7,($CB314-SUM($T314:AO314)))</f>
        <v>0</v>
      </c>
      <c r="AQ314" s="16">
        <f>IF(($CB314-SUM($T314:AP314))&gt;=$K314*0.7,$K314*0.7,($CB314-SUM($T314:AP314)))</f>
        <v>0</v>
      </c>
      <c r="AR314" s="16">
        <f>IF(($CB314-SUM($T314:AQ314))&gt;=$K314*0.7,$K314*0.7,($CB314-SUM($T314:AQ314)))</f>
        <v>0</v>
      </c>
      <c r="AS314" s="16">
        <f>IF(($CB314-SUM($T314:AR314))&gt;=$K314*0.7,$K314*0.7,($CB314-SUM($T314:AR314)))</f>
        <v>0</v>
      </c>
      <c r="AT314" s="16">
        <f>IF(($CB314-SUM($T314:AS314))&gt;=$K314*0.7,$K314*0.7,($CB314-SUM($T314:AS314)))</f>
        <v>0</v>
      </c>
      <c r="AU314" s="16">
        <f>IF(($CB314-SUM($T314:AT314))&gt;=$K314*0.7,$K314*0.7,($CB314-SUM($T314:AT314)))</f>
        <v>0</v>
      </c>
      <c r="AV314" s="16">
        <f>IF(($CB314-SUM($T314:AU314))&gt;=$K314*0.7,$K314*0.7,($CB314-SUM($T314:AU314)))</f>
        <v>0</v>
      </c>
      <c r="AW314" s="182">
        <f t="shared" si="35"/>
        <v>52460</v>
      </c>
      <c r="AX314" s="182">
        <f>IF(LinkRpt!B$4=LinkRpt!B$2,VLOOKUP(LinkRpt!$A310,Rpt,LinkRpt!B$2+1),"")</f>
        <v>52460</v>
      </c>
      <c r="AY314" s="182">
        <f>IF(LinkRpt!C$4=LinkRpt!C$2,VLOOKUP(LinkRpt!$A310,Rpt,LinkRpt!C$2+1),"")</f>
        <v>0</v>
      </c>
      <c r="AZ314" s="182">
        <f>IF(LinkRpt!D$4=LinkRpt!D$2,VLOOKUP(LinkRpt!$A310,Rpt,LinkRpt!D$2+1),"")</f>
        <v>0</v>
      </c>
      <c r="BA314" s="182" t="str">
        <f>IF(LinkRpt!E$4=LinkRpt!E$2,VLOOKUP(LinkRpt!$A310,Rpt,LinkRpt!E$2+1),"")</f>
        <v/>
      </c>
      <c r="BB314" s="182">
        <f>IF(LinkRpt!F$4=LinkRpt!F$2,VLOOKUP(LinkRpt!$A310,Rpt,LinkRpt!F$2+1),"")</f>
        <v>0</v>
      </c>
      <c r="BC314" s="182">
        <f>IF(LinkRpt!G$4=LinkRpt!G$2,VLOOKUP(LinkRpt!$A310,Rpt,LinkRpt!G$2+1),"")</f>
        <v>0</v>
      </c>
      <c r="BD314" s="182">
        <f>IF(LinkRpt!H$4=LinkRpt!H$2,VLOOKUP(LinkRpt!$A310,Rpt,LinkRpt!H$2+1),"")</f>
        <v>0</v>
      </c>
      <c r="BE314" s="182" t="str">
        <f>IF(LinkRpt!I$4=LinkRpt!I$2,VLOOKUP(LinkRpt!$A310,Rpt,LinkRpt!I$2+1),"")</f>
        <v/>
      </c>
      <c r="BF314" s="182" t="str">
        <f>IF(LinkRpt!J$4=LinkRpt!J$2,VLOOKUP(LinkRpt!$A310,Rpt,LinkRpt!J$2+1),"")</f>
        <v/>
      </c>
      <c r="BG314" s="182" t="str">
        <f>IF(LinkRpt!K$4=LinkRpt!K$2,VLOOKUP(LinkRpt!$A310,Rpt,LinkRpt!K$2+1),"")</f>
        <v/>
      </c>
      <c r="BH314" s="182" t="str">
        <f>IF(LinkRpt!L$4=LinkRpt!L$2,VLOOKUP(LinkRpt!$A310,Rpt,LinkRpt!L$2+1),"")</f>
        <v/>
      </c>
      <c r="BI314" s="182" t="str">
        <f>IF(LinkRpt!M$4=LinkRpt!M$2,VLOOKUP(LinkRpt!$A310,Rpt,LinkRpt!M$2+1),"")</f>
        <v/>
      </c>
      <c r="BJ314" s="182" t="str">
        <f>IF(LinkRpt!N$4=LinkRpt!N$2,VLOOKUP(LinkRpt!$A310,Rpt,LinkRpt!N$2+1),"")</f>
        <v/>
      </c>
      <c r="BK314" s="182" t="str">
        <f>IF(LinkRpt!O$4=LinkRpt!O$2,VLOOKUP(LinkRpt!$A310,Rpt,LinkRpt!O$2+1),"")</f>
        <v/>
      </c>
      <c r="BL314" s="182" t="str">
        <f>IF(LinkRpt!P$4=LinkRpt!P$2,VLOOKUP(LinkRpt!$A310,Rpt,LinkRpt!P$2+1),"")</f>
        <v/>
      </c>
      <c r="BM314" s="182" t="str">
        <f>IF(LinkRpt!Q$4=LinkRpt!Q$2,VLOOKUP(LinkRpt!$A310,Rpt,LinkRpt!Q$2+1),"")</f>
        <v/>
      </c>
      <c r="BN314" s="182" t="str">
        <f>IF(LinkRpt!R$4=LinkRpt!R$2,VLOOKUP(LinkRpt!$A310,Rpt,LinkRpt!R$2+1),"")</f>
        <v/>
      </c>
      <c r="BO314" s="182" t="str">
        <f>IF(LinkRpt!S$4=LinkRpt!S$2,VLOOKUP(LinkRpt!$A310,Rpt,LinkRpt!S$2+1),"")</f>
        <v/>
      </c>
      <c r="BP314" s="182" t="str">
        <f>IF(LinkRpt!T$4=LinkRpt!T$2,VLOOKUP(LinkRpt!$A310,Rpt,LinkRpt!T$2+1),"")</f>
        <v/>
      </c>
      <c r="BQ314" s="182" t="str">
        <f>IF(LinkRpt!U$4=LinkRpt!U$2,VLOOKUP(LinkRpt!$A310,Rpt,LinkRpt!U$2+1),"")</f>
        <v/>
      </c>
      <c r="BR314" s="182" t="str">
        <f>IF(LinkRpt!V$4=LinkRpt!V$2,VLOOKUP(LinkRpt!$A310,Rpt,LinkRpt!V$2+1),"")</f>
        <v/>
      </c>
      <c r="BS314" s="182" t="str">
        <f>IF(LinkRpt!W$4=LinkRpt!W$2,VLOOKUP(LinkRpt!$A310,Rpt,LinkRpt!W$2+1),"")</f>
        <v/>
      </c>
      <c r="BT314" s="182" t="str">
        <f>IF(LinkRpt!X$4=LinkRpt!X$2,VLOOKUP(LinkRpt!$A310,Rpt,LinkRpt!X$2+1),"")</f>
        <v/>
      </c>
      <c r="BU314" s="182" t="str">
        <f>IF(LinkRpt!Y$4=LinkRpt!Y$2,VLOOKUP(LinkRpt!$A310,Rpt,LinkRpt!Y$2+1),"")</f>
        <v/>
      </c>
      <c r="BV314" s="182" t="str">
        <f>IF(LinkRpt!Z$4=LinkRpt!Z$2,VLOOKUP(LinkRpt!$A310,Rpt,LinkRpt!Z$2+1),"")</f>
        <v/>
      </c>
      <c r="BW314" s="182" t="str">
        <f>IF(LinkRpt!AA$4=LinkRpt!AA$2,VLOOKUP(LinkRpt!$A310,Rpt,LinkRpt!AA$2+1),"")</f>
        <v/>
      </c>
      <c r="BX314" s="182" t="str">
        <f>IF(LinkRpt!AB$4=LinkRpt!AB$2,VLOOKUP(LinkRpt!$A310,Rpt,LinkRpt!AB$2+1),"")</f>
        <v/>
      </c>
      <c r="BY314" s="182" t="str">
        <f>IF(LinkRpt!AC$4=LinkRpt!AC$2,VLOOKUP(LinkRpt!$A310,Rpt,LinkRpt!AC$2+1),"")</f>
        <v/>
      </c>
      <c r="BZ314" s="182" t="str">
        <f>IF(LinkRpt!AD$4=LinkRpt!AD$2,VLOOKUP(LinkRpt!$A310,Rpt,LinkRpt!AD$2+1),"")</f>
        <v/>
      </c>
      <c r="CA314" s="182" t="str">
        <f>IF(LinkRpt!AE$4=LinkRpt!AE$2,VLOOKUP(LinkRpt!$A310,Rpt,LinkRpt!AE$2+1),"")</f>
        <v/>
      </c>
      <c r="CB314" s="182">
        <f t="shared" si="40"/>
        <v>52460</v>
      </c>
      <c r="CC314" s="15">
        <v>1500</v>
      </c>
      <c r="CD314" s="16">
        <v>1500</v>
      </c>
      <c r="CE314" s="15">
        <v>1000</v>
      </c>
      <c r="CF314" s="16">
        <v>1000</v>
      </c>
      <c r="CG314" s="15">
        <v>5000</v>
      </c>
      <c r="CH314" s="16">
        <v>5000</v>
      </c>
      <c r="CI314" s="15">
        <v>8000</v>
      </c>
      <c r="CJ314" s="16">
        <v>0</v>
      </c>
      <c r="CK314" s="15"/>
      <c r="CL314" s="16"/>
      <c r="CM314" s="18">
        <v>4620</v>
      </c>
      <c r="CN314" s="16"/>
      <c r="CO314" s="18">
        <v>4620</v>
      </c>
      <c r="CP314" s="16"/>
      <c r="CQ314" s="18">
        <v>4620</v>
      </c>
      <c r="CR314" s="16"/>
      <c r="CS314" s="18">
        <v>4620</v>
      </c>
      <c r="CT314" s="16">
        <v>5500</v>
      </c>
      <c r="CU314" s="18">
        <v>4620</v>
      </c>
      <c r="CV314" s="16"/>
      <c r="CW314" s="18">
        <v>4620</v>
      </c>
      <c r="CX314" s="16">
        <v>20000</v>
      </c>
      <c r="CY314" s="18">
        <v>4620</v>
      </c>
      <c r="CZ314" s="16"/>
      <c r="DA314" s="18">
        <v>4620</v>
      </c>
      <c r="DB314" s="16"/>
      <c r="DC314" s="18">
        <v>4620</v>
      </c>
      <c r="DD314" s="16">
        <v>19460</v>
      </c>
      <c r="DE314" s="85"/>
      <c r="DF314" s="16"/>
      <c r="DG314" s="85"/>
      <c r="DH314" s="16"/>
      <c r="DI314" s="85"/>
      <c r="DJ314" s="16"/>
      <c r="DK314" s="17"/>
      <c r="DL314" s="16"/>
      <c r="DM314" s="17"/>
      <c r="DN314" s="16"/>
      <c r="DO314" s="17"/>
      <c r="DP314" s="16"/>
      <c r="DQ314" s="17"/>
      <c r="DR314" s="16"/>
      <c r="DS314" s="17"/>
      <c r="DT314" s="16"/>
      <c r="DU314" s="17"/>
      <c r="DV314" s="16"/>
      <c r="DW314" s="17"/>
      <c r="DX314" s="16"/>
      <c r="DY314" s="17"/>
      <c r="DZ314" s="16"/>
      <c r="EA314" s="17"/>
      <c r="EB314" s="16"/>
      <c r="EC314" s="17"/>
      <c r="ED314" s="16"/>
      <c r="EE314" s="17"/>
      <c r="EF314" s="16"/>
      <c r="EG314" s="17"/>
      <c r="EH314" s="16"/>
      <c r="EI314" s="17"/>
      <c r="EJ314" s="16"/>
      <c r="EK314" s="17"/>
      <c r="EL314" s="16"/>
      <c r="EM314" s="17"/>
      <c r="EN314" s="16"/>
      <c r="EO314" s="17"/>
      <c r="EP314" s="16"/>
      <c r="EQ314" s="17"/>
      <c r="ER314" s="16"/>
      <c r="ES314" s="17"/>
      <c r="ET314" s="16"/>
      <c r="EU314" s="15"/>
      <c r="EV314" s="16"/>
      <c r="EW314" s="15"/>
      <c r="EX314" s="16"/>
      <c r="EY314" s="15"/>
      <c r="EZ314" s="16"/>
      <c r="FA314" s="15"/>
      <c r="FB314" s="16"/>
      <c r="FC314" s="15"/>
      <c r="FD314" s="16"/>
      <c r="FE314" s="15"/>
      <c r="FF314" s="16"/>
      <c r="FG314" s="19"/>
      <c r="FH314" s="20"/>
      <c r="FI314" s="20">
        <f t="shared" si="36"/>
        <v>57080</v>
      </c>
      <c r="FJ314" s="20">
        <f t="shared" si="37"/>
        <v>52460</v>
      </c>
      <c r="FK314" s="21">
        <f t="shared" si="38"/>
        <v>4620</v>
      </c>
      <c r="FL314" s="1" t="str">
        <f t="shared" si="41"/>
        <v/>
      </c>
    </row>
    <row r="315" spans="1:168" ht="20.25" customHeight="1">
      <c r="A315" s="239">
        <v>2200307</v>
      </c>
      <c r="B315" s="35" t="s">
        <v>1121</v>
      </c>
      <c r="C315" s="239" t="s">
        <v>1122</v>
      </c>
      <c r="D315" s="9" t="s">
        <v>1414</v>
      </c>
      <c r="E315" s="9" t="s">
        <v>1411</v>
      </c>
      <c r="F315" s="83" t="s">
        <v>1123</v>
      </c>
      <c r="G315" s="145" t="s">
        <v>383</v>
      </c>
      <c r="H315" s="24" t="s">
        <v>1417</v>
      </c>
      <c r="I315" s="318"/>
      <c r="J315" s="24"/>
      <c r="K315" s="62">
        <v>6200</v>
      </c>
      <c r="L315" s="24" t="s">
        <v>1564</v>
      </c>
      <c r="M315" s="246">
        <f t="shared" si="34"/>
        <v>54560</v>
      </c>
      <c r="N315" s="14">
        <f t="shared" si="39"/>
        <v>8960</v>
      </c>
      <c r="O315" s="15">
        <v>1500</v>
      </c>
      <c r="P315" s="15">
        <v>1000</v>
      </c>
      <c r="Q315" s="15">
        <v>5000</v>
      </c>
      <c r="R315" s="15">
        <v>8000</v>
      </c>
      <c r="S315" s="182"/>
      <c r="T315" s="16">
        <v>1500</v>
      </c>
      <c r="U315" s="16">
        <v>1000</v>
      </c>
      <c r="V315" s="16">
        <v>5000</v>
      </c>
      <c r="W315" s="16"/>
      <c r="X315" s="182"/>
      <c r="Y315" s="16">
        <f>IF(($CB315-SUM($T315:X315))&gt;=$K315*0.7,$K315*0.7,($CB315-SUM($T315:X315)))</f>
        <v>4340</v>
      </c>
      <c r="Z315" s="16">
        <f>IF(($CB315-SUM($T315:Y315))&gt;=$K315*0.7,$K315*0.7,($CB315-SUM($T315:Y315)))</f>
        <v>4340</v>
      </c>
      <c r="AA315" s="16">
        <f>IF(($CB315-SUM($T315:Z315))&gt;=$K315*0.7,$K315*0.7,($CB315-SUM($T315:Z315)))</f>
        <v>4340</v>
      </c>
      <c r="AB315" s="16">
        <f>IF(($CB315-SUM($T315:AA315))&gt;=$K315*0.7,$K315*0.7,($CB315-SUM($T315:AA315)))</f>
        <v>4340</v>
      </c>
      <c r="AC315" s="16">
        <f>IF(($CB315-SUM($T315:AB315))&gt;=$K315*0.7,$K315*0.7,($CB315-SUM($T315:AB315)))</f>
        <v>4340</v>
      </c>
      <c r="AD315" s="16">
        <f>IF(($CB315-SUM($T315:AC315))&gt;=$K315*0.7,$K315*0.7,($CB315-SUM($T315:AC315)))</f>
        <v>4340</v>
      </c>
      <c r="AE315" s="16">
        <f>IF(($CB315-SUM($T315:AD315))&gt;=$K315*0.7,$K315*0.7,($CB315-SUM($T315:AD315)))</f>
        <v>4340</v>
      </c>
      <c r="AF315" s="16">
        <f>IF(($CB315-SUM($T315:AE315))&gt;=$K315*0.7,$K315*0.7,($CB315-SUM($T315:AE315)))</f>
        <v>4340</v>
      </c>
      <c r="AG315" s="16">
        <f>IF(($CB315-SUM($T315:AF315))&gt;=$K315*0.7,$K315*0.7,($CB315-SUM($T315:AF315)))</f>
        <v>3380</v>
      </c>
      <c r="AH315" s="16">
        <f>IF(($CB315-SUM($T315:AG315))&gt;=$K315*0.7,$K315*0.7,($CB315-SUM($T315:AG315)))</f>
        <v>0</v>
      </c>
      <c r="AI315" s="16">
        <f>IF(($CB315-SUM($T315:AH315))&gt;=$K315*0.7,$K315*0.7,($CB315-SUM($T315:AH315)))</f>
        <v>0</v>
      </c>
      <c r="AJ315" s="16">
        <f>IF(($CB315-SUM($T315:AI315))&gt;=$K315*0.7,$K315*0.7,($CB315-SUM($T315:AI315)))</f>
        <v>0</v>
      </c>
      <c r="AK315" s="16">
        <f>IF(($CB315-SUM($T315:AJ315))&gt;=$K315*0.7,$K315*0.7,($CB315-SUM($T315:AJ315)))</f>
        <v>0</v>
      </c>
      <c r="AL315" s="16">
        <f>IF(($CB315-SUM($T315:AK315))&gt;=$K315*0.7,$K315*0.7,($CB315-SUM($T315:AK315)))</f>
        <v>0</v>
      </c>
      <c r="AM315" s="16">
        <f>IF(($CB315-SUM($T315:AL315))&gt;=$K315*0.7,$K315*0.7,($CB315-SUM($T315:AL315)))</f>
        <v>0</v>
      </c>
      <c r="AN315" s="16">
        <f>IF(($CB315-SUM($T315:AM315))&gt;=$K315*0.7,$K315*0.7,($CB315-SUM($T315:AM315)))</f>
        <v>0</v>
      </c>
      <c r="AO315" s="16">
        <f>IF(($CB315-SUM($T315:AN315))&gt;=$K315*0.7,$K315*0.7,($CB315-SUM($T315:AN315)))</f>
        <v>0</v>
      </c>
      <c r="AP315" s="16">
        <f>IF(($CB315-SUM($T315:AO315))&gt;=$K315*0.7,$K315*0.7,($CB315-SUM($T315:AO315)))</f>
        <v>0</v>
      </c>
      <c r="AQ315" s="16">
        <f>IF(($CB315-SUM($T315:AP315))&gt;=$K315*0.7,$K315*0.7,($CB315-SUM($T315:AP315)))</f>
        <v>0</v>
      </c>
      <c r="AR315" s="16">
        <f>IF(($CB315-SUM($T315:AQ315))&gt;=$K315*0.7,$K315*0.7,($CB315-SUM($T315:AQ315)))</f>
        <v>0</v>
      </c>
      <c r="AS315" s="16">
        <f>IF(($CB315-SUM($T315:AR315))&gt;=$K315*0.7,$K315*0.7,($CB315-SUM($T315:AR315)))</f>
        <v>0</v>
      </c>
      <c r="AT315" s="16">
        <f>IF(($CB315-SUM($T315:AS315))&gt;=$K315*0.7,$K315*0.7,($CB315-SUM($T315:AS315)))</f>
        <v>0</v>
      </c>
      <c r="AU315" s="16">
        <f>IF(($CB315-SUM($T315:AT315))&gt;=$K315*0.7,$K315*0.7,($CB315-SUM($T315:AT315)))</f>
        <v>0</v>
      </c>
      <c r="AV315" s="16">
        <f>IF(($CB315-SUM($T315:AU315))&gt;=$K315*0.7,$K315*0.7,($CB315-SUM($T315:AU315)))</f>
        <v>0</v>
      </c>
      <c r="AW315" s="182">
        <f t="shared" si="35"/>
        <v>45600</v>
      </c>
      <c r="AX315" s="182">
        <f>IF(LinkRpt!B$4=LinkRpt!B$2,VLOOKUP(LinkRpt!$A311,Rpt,LinkRpt!B$2+1),"")</f>
        <v>45600</v>
      </c>
      <c r="AY315" s="182">
        <f>IF(LinkRpt!C$4=LinkRpt!C$2,VLOOKUP(LinkRpt!$A311,Rpt,LinkRpt!C$2+1),"")</f>
        <v>0</v>
      </c>
      <c r="AZ315" s="182">
        <f>IF(LinkRpt!D$4=LinkRpt!D$2,VLOOKUP(LinkRpt!$A311,Rpt,LinkRpt!D$2+1),"")</f>
        <v>0</v>
      </c>
      <c r="BA315" s="182" t="str">
        <f>IF(LinkRpt!E$4=LinkRpt!E$2,VLOOKUP(LinkRpt!$A311,Rpt,LinkRpt!E$2+1),"")</f>
        <v/>
      </c>
      <c r="BB315" s="182">
        <f>IF(LinkRpt!F$4=LinkRpt!F$2,VLOOKUP(LinkRpt!$A311,Rpt,LinkRpt!F$2+1),"")</f>
        <v>0</v>
      </c>
      <c r="BC315" s="182">
        <f>IF(LinkRpt!G$4=LinkRpt!G$2,VLOOKUP(LinkRpt!$A311,Rpt,LinkRpt!G$2+1),"")</f>
        <v>0</v>
      </c>
      <c r="BD315" s="182">
        <f>IF(LinkRpt!H$4=LinkRpt!H$2,VLOOKUP(LinkRpt!$A311,Rpt,LinkRpt!H$2+1),"")</f>
        <v>0</v>
      </c>
      <c r="BE315" s="182" t="str">
        <f>IF(LinkRpt!I$4=LinkRpt!I$2,VLOOKUP(LinkRpt!$A311,Rpt,LinkRpt!I$2+1),"")</f>
        <v/>
      </c>
      <c r="BF315" s="182" t="str">
        <f>IF(LinkRpt!J$4=LinkRpt!J$2,VLOOKUP(LinkRpt!$A311,Rpt,LinkRpt!J$2+1),"")</f>
        <v/>
      </c>
      <c r="BG315" s="182" t="str">
        <f>IF(LinkRpt!K$4=LinkRpt!K$2,VLOOKUP(LinkRpt!$A311,Rpt,LinkRpt!K$2+1),"")</f>
        <v/>
      </c>
      <c r="BH315" s="182" t="str">
        <f>IF(LinkRpt!L$4=LinkRpt!L$2,VLOOKUP(LinkRpt!$A311,Rpt,LinkRpt!L$2+1),"")</f>
        <v/>
      </c>
      <c r="BI315" s="182" t="str">
        <f>IF(LinkRpt!M$4=LinkRpt!M$2,VLOOKUP(LinkRpt!$A311,Rpt,LinkRpt!M$2+1),"")</f>
        <v/>
      </c>
      <c r="BJ315" s="182" t="str">
        <f>IF(LinkRpt!N$4=LinkRpt!N$2,VLOOKUP(LinkRpt!$A311,Rpt,LinkRpt!N$2+1),"")</f>
        <v/>
      </c>
      <c r="BK315" s="182" t="str">
        <f>IF(LinkRpt!O$4=LinkRpt!O$2,VLOOKUP(LinkRpt!$A311,Rpt,LinkRpt!O$2+1),"")</f>
        <v/>
      </c>
      <c r="BL315" s="182" t="str">
        <f>IF(LinkRpt!P$4=LinkRpt!P$2,VLOOKUP(LinkRpt!$A311,Rpt,LinkRpt!P$2+1),"")</f>
        <v/>
      </c>
      <c r="BM315" s="182" t="str">
        <f>IF(LinkRpt!Q$4=LinkRpt!Q$2,VLOOKUP(LinkRpt!$A311,Rpt,LinkRpt!Q$2+1),"")</f>
        <v/>
      </c>
      <c r="BN315" s="182" t="str">
        <f>IF(LinkRpt!R$4=LinkRpt!R$2,VLOOKUP(LinkRpt!$A311,Rpt,LinkRpt!R$2+1),"")</f>
        <v/>
      </c>
      <c r="BO315" s="182" t="str">
        <f>IF(LinkRpt!S$4=LinkRpt!S$2,VLOOKUP(LinkRpt!$A311,Rpt,LinkRpt!S$2+1),"")</f>
        <v/>
      </c>
      <c r="BP315" s="182" t="str">
        <f>IF(LinkRpt!T$4=LinkRpt!T$2,VLOOKUP(LinkRpt!$A311,Rpt,LinkRpt!T$2+1),"")</f>
        <v/>
      </c>
      <c r="BQ315" s="182" t="str">
        <f>IF(LinkRpt!U$4=LinkRpt!U$2,VLOOKUP(LinkRpt!$A311,Rpt,LinkRpt!U$2+1),"")</f>
        <v/>
      </c>
      <c r="BR315" s="182" t="str">
        <f>IF(LinkRpt!V$4=LinkRpt!V$2,VLOOKUP(LinkRpt!$A311,Rpt,LinkRpt!V$2+1),"")</f>
        <v/>
      </c>
      <c r="BS315" s="182" t="str">
        <f>IF(LinkRpt!W$4=LinkRpt!W$2,VLOOKUP(LinkRpt!$A311,Rpt,LinkRpt!W$2+1),"")</f>
        <v/>
      </c>
      <c r="BT315" s="182" t="str">
        <f>IF(LinkRpt!X$4=LinkRpt!X$2,VLOOKUP(LinkRpt!$A311,Rpt,LinkRpt!X$2+1),"")</f>
        <v/>
      </c>
      <c r="BU315" s="182" t="str">
        <f>IF(LinkRpt!Y$4=LinkRpt!Y$2,VLOOKUP(LinkRpt!$A311,Rpt,LinkRpt!Y$2+1),"")</f>
        <v/>
      </c>
      <c r="BV315" s="182" t="str">
        <f>IF(LinkRpt!Z$4=LinkRpt!Z$2,VLOOKUP(LinkRpt!$A311,Rpt,LinkRpt!Z$2+1),"")</f>
        <v/>
      </c>
      <c r="BW315" s="182" t="str">
        <f>IF(LinkRpt!AA$4=LinkRpt!AA$2,VLOOKUP(LinkRpt!$A311,Rpt,LinkRpt!AA$2+1),"")</f>
        <v/>
      </c>
      <c r="BX315" s="182" t="str">
        <f>IF(LinkRpt!AB$4=LinkRpt!AB$2,VLOOKUP(LinkRpt!$A311,Rpt,LinkRpt!AB$2+1),"")</f>
        <v/>
      </c>
      <c r="BY315" s="182" t="str">
        <f>IF(LinkRpt!AC$4=LinkRpt!AC$2,VLOOKUP(LinkRpt!$A311,Rpt,LinkRpt!AC$2+1),"")</f>
        <v/>
      </c>
      <c r="BZ315" s="182" t="str">
        <f>IF(LinkRpt!AD$4=LinkRpt!AD$2,VLOOKUP(LinkRpt!$A311,Rpt,LinkRpt!AD$2+1),"")</f>
        <v/>
      </c>
      <c r="CA315" s="182" t="str">
        <f>IF(LinkRpt!AE$4=LinkRpt!AE$2,VLOOKUP(LinkRpt!$A311,Rpt,LinkRpt!AE$2+1),"")</f>
        <v/>
      </c>
      <c r="CB315" s="182">
        <f t="shared" si="40"/>
        <v>45600</v>
      </c>
      <c r="CC315" s="15">
        <v>1500</v>
      </c>
      <c r="CD315" s="16">
        <v>1500</v>
      </c>
      <c r="CE315" s="15">
        <v>1000</v>
      </c>
      <c r="CF315" s="16">
        <v>1000</v>
      </c>
      <c r="CG315" s="15">
        <v>5000</v>
      </c>
      <c r="CH315" s="16">
        <v>5000</v>
      </c>
      <c r="CI315" s="15">
        <v>8000</v>
      </c>
      <c r="CJ315" s="16"/>
      <c r="CK315" s="15"/>
      <c r="CL315" s="16"/>
      <c r="CM315" s="18">
        <v>4340</v>
      </c>
      <c r="CN315" s="16"/>
      <c r="CO315" s="18">
        <v>4340</v>
      </c>
      <c r="CP315" s="16">
        <v>0</v>
      </c>
      <c r="CQ315" s="18">
        <v>4340</v>
      </c>
      <c r="CR315" s="16">
        <v>0</v>
      </c>
      <c r="CS315" s="18">
        <v>4340</v>
      </c>
      <c r="CT315" s="16">
        <v>16400</v>
      </c>
      <c r="CU315" s="18">
        <v>4340</v>
      </c>
      <c r="CV315" s="16">
        <v>8680</v>
      </c>
      <c r="CW315" s="18">
        <v>4340</v>
      </c>
      <c r="CX315" s="16">
        <v>4340</v>
      </c>
      <c r="CY315" s="18">
        <v>4340</v>
      </c>
      <c r="CZ315" s="16"/>
      <c r="DA315" s="18">
        <v>4340</v>
      </c>
      <c r="DB315" s="16"/>
      <c r="DC315" s="18">
        <v>4340</v>
      </c>
      <c r="DD315" s="16">
        <v>8680</v>
      </c>
      <c r="DE315" s="85"/>
      <c r="DF315" s="16"/>
      <c r="DG315" s="85"/>
      <c r="DH315" s="16"/>
      <c r="DI315" s="85"/>
      <c r="DJ315" s="16"/>
      <c r="DK315" s="17"/>
      <c r="DL315" s="16"/>
      <c r="DM315" s="17"/>
      <c r="DN315" s="16"/>
      <c r="DO315" s="17"/>
      <c r="DP315" s="16"/>
      <c r="DQ315" s="17"/>
      <c r="DR315" s="16"/>
      <c r="DS315" s="17"/>
      <c r="DT315" s="16"/>
      <c r="DU315" s="17"/>
      <c r="DV315" s="16"/>
      <c r="DW315" s="17"/>
      <c r="DX315" s="16"/>
      <c r="DY315" s="17"/>
      <c r="DZ315" s="16"/>
      <c r="EA315" s="17"/>
      <c r="EB315" s="16"/>
      <c r="EC315" s="17"/>
      <c r="ED315" s="16"/>
      <c r="EE315" s="17"/>
      <c r="EF315" s="16"/>
      <c r="EG315" s="17"/>
      <c r="EH315" s="16"/>
      <c r="EI315" s="17"/>
      <c r="EJ315" s="16"/>
      <c r="EK315" s="17"/>
      <c r="EL315" s="16"/>
      <c r="EM315" s="17"/>
      <c r="EN315" s="16"/>
      <c r="EO315" s="17"/>
      <c r="EP315" s="16"/>
      <c r="EQ315" s="17"/>
      <c r="ER315" s="16"/>
      <c r="ES315" s="17"/>
      <c r="ET315" s="16"/>
      <c r="EU315" s="15"/>
      <c r="EV315" s="16"/>
      <c r="EW315" s="15"/>
      <c r="EX315" s="16"/>
      <c r="EY315" s="15"/>
      <c r="EZ315" s="16"/>
      <c r="FA315" s="15"/>
      <c r="FB315" s="16"/>
      <c r="FC315" s="15"/>
      <c r="FD315" s="16"/>
      <c r="FE315" s="15"/>
      <c r="FF315" s="16"/>
      <c r="FG315" s="19"/>
      <c r="FH315" s="20"/>
      <c r="FI315" s="20">
        <f t="shared" si="36"/>
        <v>54560</v>
      </c>
      <c r="FJ315" s="20">
        <f t="shared" si="37"/>
        <v>45600</v>
      </c>
      <c r="FK315" s="21">
        <f t="shared" si="38"/>
        <v>8960</v>
      </c>
      <c r="FL315" s="1" t="str">
        <f t="shared" si="41"/>
        <v/>
      </c>
    </row>
    <row r="316" spans="1:168" ht="21.75" customHeight="1">
      <c r="A316" s="239">
        <v>2200308</v>
      </c>
      <c r="B316" s="110" t="s">
        <v>1124</v>
      </c>
      <c r="C316" s="239" t="s">
        <v>1125</v>
      </c>
      <c r="D316" s="9" t="s">
        <v>1414</v>
      </c>
      <c r="E316" s="9" t="s">
        <v>1411</v>
      </c>
      <c r="F316" s="83" t="s">
        <v>1126</v>
      </c>
      <c r="G316" s="11"/>
      <c r="H316" s="146"/>
      <c r="I316" s="318"/>
      <c r="J316" s="146"/>
      <c r="K316" s="62">
        <v>6600</v>
      </c>
      <c r="L316" s="146" t="s">
        <v>1564</v>
      </c>
      <c r="M316" s="246">
        <f t="shared" si="34"/>
        <v>57080</v>
      </c>
      <c r="N316" s="14">
        <f t="shared" si="39"/>
        <v>25790</v>
      </c>
      <c r="O316" s="15">
        <v>1500</v>
      </c>
      <c r="P316" s="15">
        <v>1000</v>
      </c>
      <c r="Q316" s="15">
        <v>5000</v>
      </c>
      <c r="R316" s="15">
        <v>8000</v>
      </c>
      <c r="S316" s="182"/>
      <c r="T316" s="16">
        <v>1500</v>
      </c>
      <c r="U316" s="16">
        <v>1000</v>
      </c>
      <c r="V316" s="16">
        <v>5000</v>
      </c>
      <c r="W316" s="16">
        <v>0</v>
      </c>
      <c r="X316" s="182"/>
      <c r="Y316" s="16">
        <f>IF(($CB316-SUM($T316:X316))&gt;=$K316*0.7,$K316*0.7,($CB316-SUM($T316:X316)))</f>
        <v>4620</v>
      </c>
      <c r="Z316" s="16">
        <f>IF(($CB316-SUM($T316:Y316))&gt;=$K316*0.7,$K316*0.7,($CB316-SUM($T316:Y316)))</f>
        <v>4620</v>
      </c>
      <c r="AA316" s="16">
        <f>IF(($CB316-SUM($T316:Z316))&gt;=$K316*0.7,$K316*0.7,($CB316-SUM($T316:Z316)))</f>
        <v>4620</v>
      </c>
      <c r="AB316" s="16">
        <f>IF(($CB316-SUM($T316:AA316))&gt;=$K316*0.7,$K316*0.7,($CB316-SUM($T316:AA316)))</f>
        <v>4620</v>
      </c>
      <c r="AC316" s="16">
        <f>IF(($CB316-SUM($T316:AB316))&gt;=$K316*0.7,$K316*0.7,($CB316-SUM($T316:AB316)))</f>
        <v>4620</v>
      </c>
      <c r="AD316" s="16">
        <f>IF(($CB316-SUM($T316:AC316))&gt;=$K316*0.7,$K316*0.7,($CB316-SUM($T316:AC316)))</f>
        <v>690</v>
      </c>
      <c r="AE316" s="16">
        <f>IF(($CB316-SUM($T316:AD316))&gt;=$K316*0.7,$K316*0.7,($CB316-SUM($T316:AD316)))</f>
        <v>0</v>
      </c>
      <c r="AF316" s="16">
        <f>IF(($CB316-SUM($T316:AE316))&gt;=$K316*0.7,$K316*0.7,($CB316-SUM($T316:AE316)))</f>
        <v>0</v>
      </c>
      <c r="AG316" s="16">
        <f>IF(($CB316-SUM($T316:AF316))&gt;=$K316*0.7,$K316*0.7,($CB316-SUM($T316:AF316)))</f>
        <v>0</v>
      </c>
      <c r="AH316" s="16">
        <f>IF(($CB316-SUM($T316:AG316))&gt;=$K316*0.7,$K316*0.7,($CB316-SUM($T316:AG316)))</f>
        <v>0</v>
      </c>
      <c r="AI316" s="16">
        <f>IF(($CB316-SUM($T316:AH316))&gt;=$K316*0.7,$K316*0.7,($CB316-SUM($T316:AH316)))</f>
        <v>0</v>
      </c>
      <c r="AJ316" s="16">
        <f>IF(($CB316-SUM($T316:AI316))&gt;=$K316*0.7,$K316*0.7,($CB316-SUM($T316:AI316)))</f>
        <v>0</v>
      </c>
      <c r="AK316" s="16">
        <f>IF(($CB316-SUM($T316:AJ316))&gt;=$K316*0.7,$K316*0.7,($CB316-SUM($T316:AJ316)))</f>
        <v>0</v>
      </c>
      <c r="AL316" s="16">
        <f>IF(($CB316-SUM($T316:AK316))&gt;=$K316*0.7,$K316*0.7,($CB316-SUM($T316:AK316)))</f>
        <v>0</v>
      </c>
      <c r="AM316" s="16">
        <f>IF(($CB316-SUM($T316:AL316))&gt;=$K316*0.7,$K316*0.7,($CB316-SUM($T316:AL316)))</f>
        <v>0</v>
      </c>
      <c r="AN316" s="16">
        <f>IF(($CB316-SUM($T316:AM316))&gt;=$K316*0.7,$K316*0.7,($CB316-SUM($T316:AM316)))</f>
        <v>0</v>
      </c>
      <c r="AO316" s="16">
        <f>IF(($CB316-SUM($T316:AN316))&gt;=$K316*0.7,$K316*0.7,($CB316-SUM($T316:AN316)))</f>
        <v>0</v>
      </c>
      <c r="AP316" s="16">
        <f>IF(($CB316-SUM($T316:AO316))&gt;=$K316*0.7,$K316*0.7,($CB316-SUM($T316:AO316)))</f>
        <v>0</v>
      </c>
      <c r="AQ316" s="16">
        <f>IF(($CB316-SUM($T316:AP316))&gt;=$K316*0.7,$K316*0.7,($CB316-SUM($T316:AP316)))</f>
        <v>0</v>
      </c>
      <c r="AR316" s="16">
        <f>IF(($CB316-SUM($T316:AQ316))&gt;=$K316*0.7,$K316*0.7,($CB316-SUM($T316:AQ316)))</f>
        <v>0</v>
      </c>
      <c r="AS316" s="16">
        <f>IF(($CB316-SUM($T316:AR316))&gt;=$K316*0.7,$K316*0.7,($CB316-SUM($T316:AR316)))</f>
        <v>0</v>
      </c>
      <c r="AT316" s="16">
        <f>IF(($CB316-SUM($T316:AS316))&gt;=$K316*0.7,$K316*0.7,($CB316-SUM($T316:AS316)))</f>
        <v>0</v>
      </c>
      <c r="AU316" s="16">
        <f>IF(($CB316-SUM($T316:AT316))&gt;=$K316*0.7,$K316*0.7,($CB316-SUM($T316:AT316)))</f>
        <v>0</v>
      </c>
      <c r="AV316" s="16">
        <f>IF(($CB316-SUM($T316:AU316))&gt;=$K316*0.7,$K316*0.7,($CB316-SUM($T316:AU316)))</f>
        <v>0</v>
      </c>
      <c r="AW316" s="182">
        <f t="shared" si="35"/>
        <v>31290</v>
      </c>
      <c r="AX316" s="182">
        <f>IF(LinkRpt!B$4=LinkRpt!B$2,VLOOKUP(LinkRpt!$A312,Rpt,LinkRpt!B$2+1),"")</f>
        <v>31290</v>
      </c>
      <c r="AY316" s="182">
        <f>IF(LinkRpt!C$4=LinkRpt!C$2,VLOOKUP(LinkRpt!$A312,Rpt,LinkRpt!C$2+1),"")</f>
        <v>0</v>
      </c>
      <c r="AZ316" s="182">
        <f>IF(LinkRpt!D$4=LinkRpt!D$2,VLOOKUP(LinkRpt!$A312,Rpt,LinkRpt!D$2+1),"")</f>
        <v>0</v>
      </c>
      <c r="BA316" s="182" t="str">
        <f>IF(LinkRpt!E$4=LinkRpt!E$2,VLOOKUP(LinkRpt!$A312,Rpt,LinkRpt!E$2+1),"")</f>
        <v/>
      </c>
      <c r="BB316" s="182">
        <f>IF(LinkRpt!F$4=LinkRpt!F$2,VLOOKUP(LinkRpt!$A312,Rpt,LinkRpt!F$2+1),"")</f>
        <v>0</v>
      </c>
      <c r="BC316" s="182">
        <f>IF(LinkRpt!G$4=LinkRpt!G$2,VLOOKUP(LinkRpt!$A312,Rpt,LinkRpt!G$2+1),"")</f>
        <v>0</v>
      </c>
      <c r="BD316" s="182">
        <f>IF(LinkRpt!H$4=LinkRpt!H$2,VLOOKUP(LinkRpt!$A312,Rpt,LinkRpt!H$2+1),"")</f>
        <v>0</v>
      </c>
      <c r="BE316" s="182" t="str">
        <f>IF(LinkRpt!I$4=LinkRpt!I$2,VLOOKUP(LinkRpt!$A312,Rpt,LinkRpt!I$2+1),"")</f>
        <v/>
      </c>
      <c r="BF316" s="182" t="str">
        <f>IF(LinkRpt!J$4=LinkRpt!J$2,VLOOKUP(LinkRpt!$A312,Rpt,LinkRpt!J$2+1),"")</f>
        <v/>
      </c>
      <c r="BG316" s="182" t="str">
        <f>IF(LinkRpt!K$4=LinkRpt!K$2,VLOOKUP(LinkRpt!$A312,Rpt,LinkRpt!K$2+1),"")</f>
        <v/>
      </c>
      <c r="BH316" s="182" t="str">
        <f>IF(LinkRpt!L$4=LinkRpt!L$2,VLOOKUP(LinkRpt!$A312,Rpt,LinkRpt!L$2+1),"")</f>
        <v/>
      </c>
      <c r="BI316" s="182" t="str">
        <f>IF(LinkRpt!M$4=LinkRpt!M$2,VLOOKUP(LinkRpt!$A312,Rpt,LinkRpt!M$2+1),"")</f>
        <v/>
      </c>
      <c r="BJ316" s="182" t="str">
        <f>IF(LinkRpt!N$4=LinkRpt!N$2,VLOOKUP(LinkRpt!$A312,Rpt,LinkRpt!N$2+1),"")</f>
        <v/>
      </c>
      <c r="BK316" s="182" t="str">
        <f>IF(LinkRpt!O$4=LinkRpt!O$2,VLOOKUP(LinkRpt!$A312,Rpt,LinkRpt!O$2+1),"")</f>
        <v/>
      </c>
      <c r="BL316" s="182" t="str">
        <f>IF(LinkRpt!P$4=LinkRpt!P$2,VLOOKUP(LinkRpt!$A312,Rpt,LinkRpt!P$2+1),"")</f>
        <v/>
      </c>
      <c r="BM316" s="182" t="str">
        <f>IF(LinkRpt!Q$4=LinkRpt!Q$2,VLOOKUP(LinkRpt!$A312,Rpt,LinkRpt!Q$2+1),"")</f>
        <v/>
      </c>
      <c r="BN316" s="182" t="str">
        <f>IF(LinkRpt!R$4=LinkRpt!R$2,VLOOKUP(LinkRpt!$A312,Rpt,LinkRpt!R$2+1),"")</f>
        <v/>
      </c>
      <c r="BO316" s="182" t="str">
        <f>IF(LinkRpt!S$4=LinkRpt!S$2,VLOOKUP(LinkRpt!$A312,Rpt,LinkRpt!S$2+1),"")</f>
        <v/>
      </c>
      <c r="BP316" s="182" t="str">
        <f>IF(LinkRpt!T$4=LinkRpt!T$2,VLOOKUP(LinkRpt!$A312,Rpt,LinkRpt!T$2+1),"")</f>
        <v/>
      </c>
      <c r="BQ316" s="182" t="str">
        <f>IF(LinkRpt!U$4=LinkRpt!U$2,VLOOKUP(LinkRpt!$A312,Rpt,LinkRpt!U$2+1),"")</f>
        <v/>
      </c>
      <c r="BR316" s="182" t="str">
        <f>IF(LinkRpt!V$4=LinkRpt!V$2,VLOOKUP(LinkRpt!$A312,Rpt,LinkRpt!V$2+1),"")</f>
        <v/>
      </c>
      <c r="BS316" s="182" t="str">
        <f>IF(LinkRpt!W$4=LinkRpt!W$2,VLOOKUP(LinkRpt!$A312,Rpt,LinkRpt!W$2+1),"")</f>
        <v/>
      </c>
      <c r="BT316" s="182" t="str">
        <f>IF(LinkRpt!X$4=LinkRpt!X$2,VLOOKUP(LinkRpt!$A312,Rpt,LinkRpt!X$2+1),"")</f>
        <v/>
      </c>
      <c r="BU316" s="182" t="str">
        <f>IF(LinkRpt!Y$4=LinkRpt!Y$2,VLOOKUP(LinkRpt!$A312,Rpt,LinkRpt!Y$2+1),"")</f>
        <v/>
      </c>
      <c r="BV316" s="182" t="str">
        <f>IF(LinkRpt!Z$4=LinkRpt!Z$2,VLOOKUP(LinkRpt!$A312,Rpt,LinkRpt!Z$2+1),"")</f>
        <v/>
      </c>
      <c r="BW316" s="182" t="str">
        <f>IF(LinkRpt!AA$4=LinkRpt!AA$2,VLOOKUP(LinkRpt!$A312,Rpt,LinkRpt!AA$2+1),"")</f>
        <v/>
      </c>
      <c r="BX316" s="182" t="str">
        <f>IF(LinkRpt!AB$4=LinkRpt!AB$2,VLOOKUP(LinkRpt!$A312,Rpt,LinkRpt!AB$2+1),"")</f>
        <v/>
      </c>
      <c r="BY316" s="182" t="str">
        <f>IF(LinkRpt!AC$4=LinkRpt!AC$2,VLOOKUP(LinkRpt!$A312,Rpt,LinkRpt!AC$2+1),"")</f>
        <v/>
      </c>
      <c r="BZ316" s="182" t="str">
        <f>IF(LinkRpt!AD$4=LinkRpt!AD$2,VLOOKUP(LinkRpt!$A312,Rpt,LinkRpt!AD$2+1),"")</f>
        <v/>
      </c>
      <c r="CA316" s="182" t="str">
        <f>IF(LinkRpt!AE$4=LinkRpt!AE$2,VLOOKUP(LinkRpt!$A312,Rpt,LinkRpt!AE$2+1),"")</f>
        <v/>
      </c>
      <c r="CB316" s="182">
        <f t="shared" si="40"/>
        <v>31290</v>
      </c>
      <c r="CC316" s="15">
        <v>1500</v>
      </c>
      <c r="CD316" s="16">
        <v>1500</v>
      </c>
      <c r="CE316" s="15">
        <v>1000</v>
      </c>
      <c r="CF316" s="16">
        <v>1000</v>
      </c>
      <c r="CG316" s="15">
        <v>5000</v>
      </c>
      <c r="CH316" s="16">
        <v>5000</v>
      </c>
      <c r="CI316" s="15">
        <v>8000</v>
      </c>
      <c r="CJ316" s="16">
        <v>0</v>
      </c>
      <c r="CK316" s="15"/>
      <c r="CL316" s="16"/>
      <c r="CM316" s="18">
        <v>4620</v>
      </c>
      <c r="CN316" s="16">
        <v>0</v>
      </c>
      <c r="CO316" s="18">
        <v>4620</v>
      </c>
      <c r="CP316" s="16">
        <f>2310+0</f>
        <v>2310</v>
      </c>
      <c r="CQ316" s="18">
        <v>4620</v>
      </c>
      <c r="CR316" s="16">
        <v>0</v>
      </c>
      <c r="CS316" s="18">
        <v>4620</v>
      </c>
      <c r="CT316" s="16">
        <v>9930</v>
      </c>
      <c r="CU316" s="18">
        <v>4620</v>
      </c>
      <c r="CV316" s="16">
        <v>2310</v>
      </c>
      <c r="CW316" s="18">
        <v>4620</v>
      </c>
      <c r="CX316" s="16">
        <v>2310</v>
      </c>
      <c r="CY316" s="18">
        <v>4620</v>
      </c>
      <c r="CZ316" s="16"/>
      <c r="DA316" s="18">
        <v>4620</v>
      </c>
      <c r="DB316" s="16"/>
      <c r="DC316" s="18">
        <v>4620</v>
      </c>
      <c r="DD316" s="16">
        <v>6930</v>
      </c>
      <c r="DE316" s="85"/>
      <c r="DF316" s="16"/>
      <c r="DG316" s="85"/>
      <c r="DH316" s="16"/>
      <c r="DI316" s="85"/>
      <c r="DJ316" s="16"/>
      <c r="DK316" s="17"/>
      <c r="DL316" s="16"/>
      <c r="DM316" s="17"/>
      <c r="DN316" s="16"/>
      <c r="DO316" s="17"/>
      <c r="DP316" s="16"/>
      <c r="DQ316" s="17"/>
      <c r="DR316" s="16"/>
      <c r="DS316" s="17"/>
      <c r="DT316" s="16"/>
      <c r="DU316" s="17"/>
      <c r="DV316" s="16"/>
      <c r="DW316" s="17"/>
      <c r="DX316" s="16"/>
      <c r="DY316" s="17"/>
      <c r="DZ316" s="16"/>
      <c r="EA316" s="17"/>
      <c r="EB316" s="16"/>
      <c r="EC316" s="17"/>
      <c r="ED316" s="16"/>
      <c r="EE316" s="17"/>
      <c r="EF316" s="16"/>
      <c r="EG316" s="17"/>
      <c r="EH316" s="16"/>
      <c r="EI316" s="17"/>
      <c r="EJ316" s="16"/>
      <c r="EK316" s="17"/>
      <c r="EL316" s="16"/>
      <c r="EM316" s="17"/>
      <c r="EN316" s="16"/>
      <c r="EO316" s="17"/>
      <c r="EP316" s="16"/>
      <c r="EQ316" s="17"/>
      <c r="ER316" s="16"/>
      <c r="ES316" s="17"/>
      <c r="ET316" s="16"/>
      <c r="EU316" s="15"/>
      <c r="EV316" s="16"/>
      <c r="EW316" s="15"/>
      <c r="EX316" s="16"/>
      <c r="EY316" s="15"/>
      <c r="EZ316" s="16"/>
      <c r="FA316" s="15"/>
      <c r="FB316" s="16"/>
      <c r="FC316" s="15"/>
      <c r="FD316" s="16"/>
      <c r="FE316" s="15"/>
      <c r="FF316" s="16"/>
      <c r="FG316" s="19"/>
      <c r="FH316" s="20"/>
      <c r="FI316" s="20">
        <f t="shared" si="36"/>
        <v>57080</v>
      </c>
      <c r="FJ316" s="20">
        <f t="shared" si="37"/>
        <v>31290</v>
      </c>
      <c r="FK316" s="21">
        <f t="shared" si="38"/>
        <v>25790</v>
      </c>
      <c r="FL316" s="1" t="str">
        <f t="shared" si="41"/>
        <v/>
      </c>
    </row>
    <row r="317" spans="1:168" ht="20.25" customHeight="1">
      <c r="A317" s="239">
        <v>2200309</v>
      </c>
      <c r="B317" s="35" t="s">
        <v>1127</v>
      </c>
      <c r="C317" s="239" t="s">
        <v>1128</v>
      </c>
      <c r="D317" s="9" t="s">
        <v>1414</v>
      </c>
      <c r="E317" s="9" t="s">
        <v>1411</v>
      </c>
      <c r="F317" s="83" t="s">
        <v>1129</v>
      </c>
      <c r="G317" s="22"/>
      <c r="H317" s="84"/>
      <c r="I317" s="318"/>
      <c r="J317" s="84"/>
      <c r="K317" s="62">
        <v>6600</v>
      </c>
      <c r="L317" s="84" t="s">
        <v>1564</v>
      </c>
      <c r="M317" s="246">
        <f t="shared" si="34"/>
        <v>57080</v>
      </c>
      <c r="N317" s="14">
        <f t="shared" si="39"/>
        <v>44580</v>
      </c>
      <c r="O317" s="15">
        <v>1500</v>
      </c>
      <c r="P317" s="15">
        <v>1000</v>
      </c>
      <c r="Q317" s="15">
        <v>5000</v>
      </c>
      <c r="R317" s="15">
        <v>8000</v>
      </c>
      <c r="S317" s="182"/>
      <c r="T317" s="16">
        <v>1500</v>
      </c>
      <c r="U317" s="16">
        <v>1000</v>
      </c>
      <c r="V317" s="16">
        <v>5000</v>
      </c>
      <c r="W317" s="16">
        <v>0</v>
      </c>
      <c r="X317" s="182"/>
      <c r="Y317" s="16">
        <f>IF(($CB317-SUM($T317:X317))&gt;=$K317*0.7,$K317*0.7,($CB317-SUM($T317:X317)))</f>
        <v>4620</v>
      </c>
      <c r="Z317" s="16">
        <f>IF(($CB317-SUM($T317:Y317))&gt;=$K317*0.7,$K317*0.7,($CB317-SUM($T317:Y317)))</f>
        <v>380</v>
      </c>
      <c r="AA317" s="16">
        <f>IF(($CB317-SUM($T317:Z317))&gt;=$K317*0.7,$K317*0.7,($CB317-SUM($T317:Z317)))</f>
        <v>0</v>
      </c>
      <c r="AB317" s="16">
        <f>IF(($CB317-SUM($T317:AA317))&gt;=$K317*0.7,$K317*0.7,($CB317-SUM($T317:AA317)))</f>
        <v>0</v>
      </c>
      <c r="AC317" s="16">
        <f>IF(($CB317-SUM($T317:AB317))&gt;=$K317*0.7,$K317*0.7,($CB317-SUM($T317:AB317)))</f>
        <v>0</v>
      </c>
      <c r="AD317" s="16">
        <f>IF(($CB317-SUM($T317:AC317))&gt;=$K317*0.7,$K317*0.7,($CB317-SUM($T317:AC317)))</f>
        <v>0</v>
      </c>
      <c r="AE317" s="16">
        <f>IF(($CB317-SUM($T317:AD317))&gt;=$K317*0.7,$K317*0.7,($CB317-SUM($T317:AD317)))</f>
        <v>0</v>
      </c>
      <c r="AF317" s="16">
        <f>IF(($CB317-SUM($T317:AE317))&gt;=$K317*0.7,$K317*0.7,($CB317-SUM($T317:AE317)))</f>
        <v>0</v>
      </c>
      <c r="AG317" s="16">
        <f>IF(($CB317-SUM($T317:AF317))&gt;=$K317*0.7,$K317*0.7,($CB317-SUM($T317:AF317)))</f>
        <v>0</v>
      </c>
      <c r="AH317" s="16">
        <f>IF(($CB317-SUM($T317:AG317))&gt;=$K317*0.7,$K317*0.7,($CB317-SUM($T317:AG317)))</f>
        <v>0</v>
      </c>
      <c r="AI317" s="16">
        <f>IF(($CB317-SUM($T317:AH317))&gt;=$K317*0.7,$K317*0.7,($CB317-SUM($T317:AH317)))</f>
        <v>0</v>
      </c>
      <c r="AJ317" s="16">
        <f>IF(($CB317-SUM($T317:AI317))&gt;=$K317*0.7,$K317*0.7,($CB317-SUM($T317:AI317)))</f>
        <v>0</v>
      </c>
      <c r="AK317" s="16">
        <f>IF(($CB317-SUM($T317:AJ317))&gt;=$K317*0.7,$K317*0.7,($CB317-SUM($T317:AJ317)))</f>
        <v>0</v>
      </c>
      <c r="AL317" s="16">
        <f>IF(($CB317-SUM($T317:AK317))&gt;=$K317*0.7,$K317*0.7,($CB317-SUM($T317:AK317)))</f>
        <v>0</v>
      </c>
      <c r="AM317" s="16">
        <f>IF(($CB317-SUM($T317:AL317))&gt;=$K317*0.7,$K317*0.7,($CB317-SUM($T317:AL317)))</f>
        <v>0</v>
      </c>
      <c r="AN317" s="16">
        <f>IF(($CB317-SUM($T317:AM317))&gt;=$K317*0.7,$K317*0.7,($CB317-SUM($T317:AM317)))</f>
        <v>0</v>
      </c>
      <c r="AO317" s="16">
        <f>IF(($CB317-SUM($T317:AN317))&gt;=$K317*0.7,$K317*0.7,($CB317-SUM($T317:AN317)))</f>
        <v>0</v>
      </c>
      <c r="AP317" s="16">
        <f>IF(($CB317-SUM($T317:AO317))&gt;=$K317*0.7,$K317*0.7,($CB317-SUM($T317:AO317)))</f>
        <v>0</v>
      </c>
      <c r="AQ317" s="16">
        <f>IF(($CB317-SUM($T317:AP317))&gt;=$K317*0.7,$K317*0.7,($CB317-SUM($T317:AP317)))</f>
        <v>0</v>
      </c>
      <c r="AR317" s="16">
        <f>IF(($CB317-SUM($T317:AQ317))&gt;=$K317*0.7,$K317*0.7,($CB317-SUM($T317:AQ317)))</f>
        <v>0</v>
      </c>
      <c r="AS317" s="16">
        <f>IF(($CB317-SUM($T317:AR317))&gt;=$K317*0.7,$K317*0.7,($CB317-SUM($T317:AR317)))</f>
        <v>0</v>
      </c>
      <c r="AT317" s="16">
        <f>IF(($CB317-SUM($T317:AS317))&gt;=$K317*0.7,$K317*0.7,($CB317-SUM($T317:AS317)))</f>
        <v>0</v>
      </c>
      <c r="AU317" s="16">
        <f>IF(($CB317-SUM($T317:AT317))&gt;=$K317*0.7,$K317*0.7,($CB317-SUM($T317:AT317)))</f>
        <v>0</v>
      </c>
      <c r="AV317" s="16">
        <f>IF(($CB317-SUM($T317:AU317))&gt;=$K317*0.7,$K317*0.7,($CB317-SUM($T317:AU317)))</f>
        <v>0</v>
      </c>
      <c r="AW317" s="182">
        <f t="shared" si="35"/>
        <v>12500</v>
      </c>
      <c r="AX317" s="182">
        <f>IF(LinkRpt!B$4=LinkRpt!B$2,VLOOKUP(LinkRpt!$A313,Rpt,LinkRpt!B$2+1),"")</f>
        <v>12500</v>
      </c>
      <c r="AY317" s="182">
        <f>IF(LinkRpt!C$4=LinkRpt!C$2,VLOOKUP(LinkRpt!$A313,Rpt,LinkRpt!C$2+1),"")</f>
        <v>0</v>
      </c>
      <c r="AZ317" s="182">
        <f>IF(LinkRpt!D$4=LinkRpt!D$2,VLOOKUP(LinkRpt!$A313,Rpt,LinkRpt!D$2+1),"")</f>
        <v>0</v>
      </c>
      <c r="BA317" s="182" t="str">
        <f>IF(LinkRpt!E$4=LinkRpt!E$2,VLOOKUP(LinkRpt!$A313,Rpt,LinkRpt!E$2+1),"")</f>
        <v/>
      </c>
      <c r="BB317" s="182">
        <f>IF(LinkRpt!F$4=LinkRpt!F$2,VLOOKUP(LinkRpt!$A313,Rpt,LinkRpt!F$2+1),"")</f>
        <v>0</v>
      </c>
      <c r="BC317" s="182">
        <f>IF(LinkRpt!G$4=LinkRpt!G$2,VLOOKUP(LinkRpt!$A313,Rpt,LinkRpt!G$2+1),"")</f>
        <v>0</v>
      </c>
      <c r="BD317" s="182">
        <f>IF(LinkRpt!H$4=LinkRpt!H$2,VLOOKUP(LinkRpt!$A313,Rpt,LinkRpt!H$2+1),"")</f>
        <v>0</v>
      </c>
      <c r="BE317" s="182" t="str">
        <f>IF(LinkRpt!I$4=LinkRpt!I$2,VLOOKUP(LinkRpt!$A313,Rpt,LinkRpt!I$2+1),"")</f>
        <v/>
      </c>
      <c r="BF317" s="182" t="str">
        <f>IF(LinkRpt!J$4=LinkRpt!J$2,VLOOKUP(LinkRpt!$A313,Rpt,LinkRpt!J$2+1),"")</f>
        <v/>
      </c>
      <c r="BG317" s="182" t="str">
        <f>IF(LinkRpt!K$4=LinkRpt!K$2,VLOOKUP(LinkRpt!$A313,Rpt,LinkRpt!K$2+1),"")</f>
        <v/>
      </c>
      <c r="BH317" s="182" t="str">
        <f>IF(LinkRpt!L$4=LinkRpt!L$2,VLOOKUP(LinkRpt!$A313,Rpt,LinkRpt!L$2+1),"")</f>
        <v/>
      </c>
      <c r="BI317" s="182" t="str">
        <f>IF(LinkRpt!M$4=LinkRpt!M$2,VLOOKUP(LinkRpt!$A313,Rpt,LinkRpt!M$2+1),"")</f>
        <v/>
      </c>
      <c r="BJ317" s="182" t="str">
        <f>IF(LinkRpt!N$4=LinkRpt!N$2,VLOOKUP(LinkRpt!$A313,Rpt,LinkRpt!N$2+1),"")</f>
        <v/>
      </c>
      <c r="BK317" s="182" t="str">
        <f>IF(LinkRpt!O$4=LinkRpt!O$2,VLOOKUP(LinkRpt!$A313,Rpt,LinkRpt!O$2+1),"")</f>
        <v/>
      </c>
      <c r="BL317" s="182" t="str">
        <f>IF(LinkRpt!P$4=LinkRpt!P$2,VLOOKUP(LinkRpt!$A313,Rpt,LinkRpt!P$2+1),"")</f>
        <v/>
      </c>
      <c r="BM317" s="182" t="str">
        <f>IF(LinkRpt!Q$4=LinkRpt!Q$2,VLOOKUP(LinkRpt!$A313,Rpt,LinkRpt!Q$2+1),"")</f>
        <v/>
      </c>
      <c r="BN317" s="182" t="str">
        <f>IF(LinkRpt!R$4=LinkRpt!R$2,VLOOKUP(LinkRpt!$A313,Rpt,LinkRpt!R$2+1),"")</f>
        <v/>
      </c>
      <c r="BO317" s="182" t="str">
        <f>IF(LinkRpt!S$4=LinkRpt!S$2,VLOOKUP(LinkRpt!$A313,Rpt,LinkRpt!S$2+1),"")</f>
        <v/>
      </c>
      <c r="BP317" s="182" t="str">
        <f>IF(LinkRpt!T$4=LinkRpt!T$2,VLOOKUP(LinkRpt!$A313,Rpt,LinkRpt!T$2+1),"")</f>
        <v/>
      </c>
      <c r="BQ317" s="182" t="str">
        <f>IF(LinkRpt!U$4=LinkRpt!U$2,VLOOKUP(LinkRpt!$A313,Rpt,LinkRpt!U$2+1),"")</f>
        <v/>
      </c>
      <c r="BR317" s="182" t="str">
        <f>IF(LinkRpt!V$4=LinkRpt!V$2,VLOOKUP(LinkRpt!$A313,Rpt,LinkRpt!V$2+1),"")</f>
        <v/>
      </c>
      <c r="BS317" s="182" t="str">
        <f>IF(LinkRpt!W$4=LinkRpt!W$2,VLOOKUP(LinkRpt!$A313,Rpt,LinkRpt!W$2+1),"")</f>
        <v/>
      </c>
      <c r="BT317" s="182" t="str">
        <f>IF(LinkRpt!X$4=LinkRpt!X$2,VLOOKUP(LinkRpt!$A313,Rpt,LinkRpt!X$2+1),"")</f>
        <v/>
      </c>
      <c r="BU317" s="182" t="str">
        <f>IF(LinkRpt!Y$4=LinkRpt!Y$2,VLOOKUP(LinkRpt!$A313,Rpt,LinkRpt!Y$2+1),"")</f>
        <v/>
      </c>
      <c r="BV317" s="182" t="str">
        <f>IF(LinkRpt!Z$4=LinkRpt!Z$2,VLOOKUP(LinkRpt!$A313,Rpt,LinkRpt!Z$2+1),"")</f>
        <v/>
      </c>
      <c r="BW317" s="182" t="str">
        <f>IF(LinkRpt!AA$4=LinkRpt!AA$2,VLOOKUP(LinkRpt!$A313,Rpt,LinkRpt!AA$2+1),"")</f>
        <v/>
      </c>
      <c r="BX317" s="182" t="str">
        <f>IF(LinkRpt!AB$4=LinkRpt!AB$2,VLOOKUP(LinkRpt!$A313,Rpt,LinkRpt!AB$2+1),"")</f>
        <v/>
      </c>
      <c r="BY317" s="182" t="str">
        <f>IF(LinkRpt!AC$4=LinkRpt!AC$2,VLOOKUP(LinkRpt!$A313,Rpt,LinkRpt!AC$2+1),"")</f>
        <v/>
      </c>
      <c r="BZ317" s="182" t="str">
        <f>IF(LinkRpt!AD$4=LinkRpt!AD$2,VLOOKUP(LinkRpt!$A313,Rpt,LinkRpt!AD$2+1),"")</f>
        <v/>
      </c>
      <c r="CA317" s="182" t="str">
        <f>IF(LinkRpt!AE$4=LinkRpt!AE$2,VLOOKUP(LinkRpt!$A313,Rpt,LinkRpt!AE$2+1),"")</f>
        <v/>
      </c>
      <c r="CB317" s="182">
        <f t="shared" si="40"/>
        <v>12500</v>
      </c>
      <c r="CC317" s="15">
        <v>1500</v>
      </c>
      <c r="CD317" s="16">
        <v>1500</v>
      </c>
      <c r="CE317" s="15">
        <v>1000</v>
      </c>
      <c r="CF317" s="16">
        <v>1000</v>
      </c>
      <c r="CG317" s="15">
        <v>5000</v>
      </c>
      <c r="CH317" s="16">
        <v>5000</v>
      </c>
      <c r="CI317" s="15">
        <v>8000</v>
      </c>
      <c r="CJ317" s="16">
        <v>0</v>
      </c>
      <c r="CK317" s="15"/>
      <c r="CL317" s="16"/>
      <c r="CM317" s="18">
        <v>4620</v>
      </c>
      <c r="CN317" s="16"/>
      <c r="CO317" s="18">
        <v>4620</v>
      </c>
      <c r="CP317" s="16"/>
      <c r="CQ317" s="18">
        <v>4620</v>
      </c>
      <c r="CR317" s="16"/>
      <c r="CS317" s="18">
        <v>4620</v>
      </c>
      <c r="CT317" s="16">
        <v>5000</v>
      </c>
      <c r="CU317" s="18">
        <v>4620</v>
      </c>
      <c r="CV317" s="16"/>
      <c r="CW317" s="18">
        <v>4620</v>
      </c>
      <c r="CX317" s="16"/>
      <c r="CY317" s="18">
        <v>4620</v>
      </c>
      <c r="CZ317" s="16"/>
      <c r="DA317" s="18">
        <v>4620</v>
      </c>
      <c r="DB317" s="16"/>
      <c r="DC317" s="18">
        <v>4620</v>
      </c>
      <c r="DD317" s="64"/>
      <c r="DE317" s="85"/>
      <c r="DF317" s="16"/>
      <c r="DG317" s="85"/>
      <c r="DH317" s="16"/>
      <c r="DI317" s="85"/>
      <c r="DJ317" s="16"/>
      <c r="DK317" s="17"/>
      <c r="DL317" s="16"/>
      <c r="DM317" s="17"/>
      <c r="DN317" s="16"/>
      <c r="DO317" s="17"/>
      <c r="DP317" s="16"/>
      <c r="DQ317" s="17"/>
      <c r="DR317" s="16"/>
      <c r="DS317" s="17"/>
      <c r="DT317" s="16"/>
      <c r="DU317" s="17"/>
      <c r="DV317" s="16"/>
      <c r="DW317" s="17"/>
      <c r="DX317" s="16"/>
      <c r="DY317" s="17"/>
      <c r="DZ317" s="16"/>
      <c r="EA317" s="17"/>
      <c r="EB317" s="16"/>
      <c r="EC317" s="17"/>
      <c r="ED317" s="16"/>
      <c r="EE317" s="17"/>
      <c r="EF317" s="16"/>
      <c r="EG317" s="17"/>
      <c r="EH317" s="16"/>
      <c r="EI317" s="17"/>
      <c r="EJ317" s="16"/>
      <c r="EK317" s="17"/>
      <c r="EL317" s="16"/>
      <c r="EM317" s="17"/>
      <c r="EN317" s="16"/>
      <c r="EO317" s="17"/>
      <c r="EP317" s="16"/>
      <c r="EQ317" s="17"/>
      <c r="ER317" s="16"/>
      <c r="ES317" s="17"/>
      <c r="ET317" s="16"/>
      <c r="EU317" s="15"/>
      <c r="EV317" s="16"/>
      <c r="EW317" s="15"/>
      <c r="EX317" s="16"/>
      <c r="EY317" s="15"/>
      <c r="EZ317" s="16"/>
      <c r="FA317" s="15"/>
      <c r="FB317" s="16"/>
      <c r="FC317" s="15"/>
      <c r="FD317" s="16"/>
      <c r="FE317" s="15"/>
      <c r="FF317" s="16"/>
      <c r="FG317" s="19"/>
      <c r="FH317" s="20"/>
      <c r="FI317" s="20">
        <f t="shared" si="36"/>
        <v>57080</v>
      </c>
      <c r="FJ317" s="20">
        <f t="shared" si="37"/>
        <v>12500</v>
      </c>
      <c r="FK317" s="21">
        <f t="shared" si="38"/>
        <v>44580</v>
      </c>
      <c r="FL317" s="1" t="str">
        <f t="shared" si="41"/>
        <v/>
      </c>
    </row>
    <row r="318" spans="1:168" ht="20.25" customHeight="1">
      <c r="A318" s="239">
        <v>2200310</v>
      </c>
      <c r="B318" s="35" t="s">
        <v>1130</v>
      </c>
      <c r="C318" s="239" t="s">
        <v>1131</v>
      </c>
      <c r="D318" s="9" t="s">
        <v>1414</v>
      </c>
      <c r="E318" s="9" t="s">
        <v>1411</v>
      </c>
      <c r="F318" s="83" t="s">
        <v>1132</v>
      </c>
      <c r="G318" s="22"/>
      <c r="H318" s="84"/>
      <c r="I318" s="318"/>
      <c r="J318" s="84"/>
      <c r="K318" s="62">
        <v>6600</v>
      </c>
      <c r="L318" s="84" t="s">
        <v>1564</v>
      </c>
      <c r="M318" s="246">
        <f t="shared" si="34"/>
        <v>57080</v>
      </c>
      <c r="N318" s="14">
        <f t="shared" si="39"/>
        <v>9240</v>
      </c>
      <c r="O318" s="15">
        <v>1500</v>
      </c>
      <c r="P318" s="15">
        <v>1000</v>
      </c>
      <c r="Q318" s="15">
        <v>5000</v>
      </c>
      <c r="R318" s="15">
        <v>8000</v>
      </c>
      <c r="S318" s="182"/>
      <c r="T318" s="16">
        <v>1500</v>
      </c>
      <c r="U318" s="16">
        <v>1000</v>
      </c>
      <c r="V318" s="16">
        <v>5000</v>
      </c>
      <c r="W318" s="16">
        <v>0</v>
      </c>
      <c r="X318" s="182"/>
      <c r="Y318" s="16">
        <f>IF(($CB318-SUM($T318:X318))&gt;=$K318*0.7,$K318*0.7,($CB318-SUM($T318:X318)))</f>
        <v>4620</v>
      </c>
      <c r="Z318" s="16">
        <f>IF(($CB318-SUM($T318:Y318))&gt;=$K318*0.7,$K318*0.7,($CB318-SUM($T318:Y318)))</f>
        <v>4620</v>
      </c>
      <c r="AA318" s="16">
        <f>IF(($CB318-SUM($T318:Z318))&gt;=$K318*0.7,$K318*0.7,($CB318-SUM($T318:Z318)))</f>
        <v>4620</v>
      </c>
      <c r="AB318" s="16">
        <f>IF(($CB318-SUM($T318:AA318))&gt;=$K318*0.7,$K318*0.7,($CB318-SUM($T318:AA318)))</f>
        <v>4620</v>
      </c>
      <c r="AC318" s="16">
        <f>IF(($CB318-SUM($T318:AB318))&gt;=$K318*0.7,$K318*0.7,($CB318-SUM($T318:AB318)))</f>
        <v>4620</v>
      </c>
      <c r="AD318" s="16">
        <f>IF(($CB318-SUM($T318:AC318))&gt;=$K318*0.7,$K318*0.7,($CB318-SUM($T318:AC318)))</f>
        <v>4620</v>
      </c>
      <c r="AE318" s="16">
        <f>IF(($CB318-SUM($T318:AD318))&gt;=$K318*0.7,$K318*0.7,($CB318-SUM($T318:AD318)))</f>
        <v>4620</v>
      </c>
      <c r="AF318" s="16">
        <f>IF(($CB318-SUM($T318:AE318))&gt;=$K318*0.7,$K318*0.7,($CB318-SUM($T318:AE318)))</f>
        <v>4620</v>
      </c>
      <c r="AG318" s="16">
        <f>IF(($CB318-SUM($T318:AF318))&gt;=$K318*0.7,$K318*0.7,($CB318-SUM($T318:AF318)))</f>
        <v>3380</v>
      </c>
      <c r="AH318" s="16">
        <f>IF(($CB318-SUM($T318:AG318))&gt;=$K318*0.7,$K318*0.7,($CB318-SUM($T318:AG318)))</f>
        <v>0</v>
      </c>
      <c r="AI318" s="16">
        <f>IF(($CB318-SUM($T318:AH318))&gt;=$K318*0.7,$K318*0.7,($CB318-SUM($T318:AH318)))</f>
        <v>0</v>
      </c>
      <c r="AJ318" s="16">
        <f>IF(($CB318-SUM($T318:AI318))&gt;=$K318*0.7,$K318*0.7,($CB318-SUM($T318:AI318)))</f>
        <v>0</v>
      </c>
      <c r="AK318" s="16">
        <f>IF(($CB318-SUM($T318:AJ318))&gt;=$K318*0.7,$K318*0.7,($CB318-SUM($T318:AJ318)))</f>
        <v>0</v>
      </c>
      <c r="AL318" s="16">
        <f>IF(($CB318-SUM($T318:AK318))&gt;=$K318*0.7,$K318*0.7,($CB318-SUM($T318:AK318)))</f>
        <v>0</v>
      </c>
      <c r="AM318" s="16">
        <f>IF(($CB318-SUM($T318:AL318))&gt;=$K318*0.7,$K318*0.7,($CB318-SUM($T318:AL318)))</f>
        <v>0</v>
      </c>
      <c r="AN318" s="16">
        <f>IF(($CB318-SUM($T318:AM318))&gt;=$K318*0.7,$K318*0.7,($CB318-SUM($T318:AM318)))</f>
        <v>0</v>
      </c>
      <c r="AO318" s="16">
        <f>IF(($CB318-SUM($T318:AN318))&gt;=$K318*0.7,$K318*0.7,($CB318-SUM($T318:AN318)))</f>
        <v>0</v>
      </c>
      <c r="AP318" s="16">
        <f>IF(($CB318-SUM($T318:AO318))&gt;=$K318*0.7,$K318*0.7,($CB318-SUM($T318:AO318)))</f>
        <v>0</v>
      </c>
      <c r="AQ318" s="16">
        <f>IF(($CB318-SUM($T318:AP318))&gt;=$K318*0.7,$K318*0.7,($CB318-SUM($T318:AP318)))</f>
        <v>0</v>
      </c>
      <c r="AR318" s="16">
        <f>IF(($CB318-SUM($T318:AQ318))&gt;=$K318*0.7,$K318*0.7,($CB318-SUM($T318:AQ318)))</f>
        <v>0</v>
      </c>
      <c r="AS318" s="16">
        <f>IF(($CB318-SUM($T318:AR318))&gt;=$K318*0.7,$K318*0.7,($CB318-SUM($T318:AR318)))</f>
        <v>0</v>
      </c>
      <c r="AT318" s="16">
        <f>IF(($CB318-SUM($T318:AS318))&gt;=$K318*0.7,$K318*0.7,($CB318-SUM($T318:AS318)))</f>
        <v>0</v>
      </c>
      <c r="AU318" s="16">
        <f>IF(($CB318-SUM($T318:AT318))&gt;=$K318*0.7,$K318*0.7,($CB318-SUM($T318:AT318)))</f>
        <v>0</v>
      </c>
      <c r="AV318" s="16">
        <f>IF(($CB318-SUM($T318:AU318))&gt;=$K318*0.7,$K318*0.7,($CB318-SUM($T318:AU318)))</f>
        <v>0</v>
      </c>
      <c r="AW318" s="182">
        <f t="shared" si="35"/>
        <v>47840</v>
      </c>
      <c r="AX318" s="182">
        <f>IF(LinkRpt!B$4=LinkRpt!B$2,VLOOKUP(LinkRpt!$A314,Rpt,LinkRpt!B$2+1),"")</f>
        <v>47840</v>
      </c>
      <c r="AY318" s="182">
        <f>IF(LinkRpt!C$4=LinkRpt!C$2,VLOOKUP(LinkRpt!$A314,Rpt,LinkRpt!C$2+1),"")</f>
        <v>0</v>
      </c>
      <c r="AZ318" s="182">
        <f>IF(LinkRpt!D$4=LinkRpt!D$2,VLOOKUP(LinkRpt!$A314,Rpt,LinkRpt!D$2+1),"")</f>
        <v>0</v>
      </c>
      <c r="BA318" s="182" t="str">
        <f>IF(LinkRpt!E$4=LinkRpt!E$2,VLOOKUP(LinkRpt!$A314,Rpt,LinkRpt!E$2+1),"")</f>
        <v/>
      </c>
      <c r="BB318" s="182">
        <f>IF(LinkRpt!F$4=LinkRpt!F$2,VLOOKUP(LinkRpt!$A314,Rpt,LinkRpt!F$2+1),"")</f>
        <v>0</v>
      </c>
      <c r="BC318" s="182">
        <f>IF(LinkRpt!G$4=LinkRpt!G$2,VLOOKUP(LinkRpt!$A314,Rpt,LinkRpt!G$2+1),"")</f>
        <v>0</v>
      </c>
      <c r="BD318" s="182">
        <f>IF(LinkRpt!H$4=LinkRpt!H$2,VLOOKUP(LinkRpt!$A314,Rpt,LinkRpt!H$2+1),"")</f>
        <v>0</v>
      </c>
      <c r="BE318" s="182" t="str">
        <f>IF(LinkRpt!I$4=LinkRpt!I$2,VLOOKUP(LinkRpt!$A314,Rpt,LinkRpt!I$2+1),"")</f>
        <v/>
      </c>
      <c r="BF318" s="182" t="str">
        <f>IF(LinkRpt!J$4=LinkRpt!J$2,VLOOKUP(LinkRpt!$A314,Rpt,LinkRpt!J$2+1),"")</f>
        <v/>
      </c>
      <c r="BG318" s="182" t="str">
        <f>IF(LinkRpt!K$4=LinkRpt!K$2,VLOOKUP(LinkRpt!$A314,Rpt,LinkRpt!K$2+1),"")</f>
        <v/>
      </c>
      <c r="BH318" s="182" t="str">
        <f>IF(LinkRpt!L$4=LinkRpt!L$2,VLOOKUP(LinkRpt!$A314,Rpt,LinkRpt!L$2+1),"")</f>
        <v/>
      </c>
      <c r="BI318" s="182" t="str">
        <f>IF(LinkRpt!M$4=LinkRpt!M$2,VLOOKUP(LinkRpt!$A314,Rpt,LinkRpt!M$2+1),"")</f>
        <v/>
      </c>
      <c r="BJ318" s="182" t="str">
        <f>IF(LinkRpt!N$4=LinkRpt!N$2,VLOOKUP(LinkRpt!$A314,Rpt,LinkRpt!N$2+1),"")</f>
        <v/>
      </c>
      <c r="BK318" s="182" t="str">
        <f>IF(LinkRpt!O$4=LinkRpt!O$2,VLOOKUP(LinkRpt!$A314,Rpt,LinkRpt!O$2+1),"")</f>
        <v/>
      </c>
      <c r="BL318" s="182" t="str">
        <f>IF(LinkRpt!P$4=LinkRpt!P$2,VLOOKUP(LinkRpt!$A314,Rpt,LinkRpt!P$2+1),"")</f>
        <v/>
      </c>
      <c r="BM318" s="182" t="str">
        <f>IF(LinkRpt!Q$4=LinkRpt!Q$2,VLOOKUP(LinkRpt!$A314,Rpt,LinkRpt!Q$2+1),"")</f>
        <v/>
      </c>
      <c r="BN318" s="182" t="str">
        <f>IF(LinkRpt!R$4=LinkRpt!R$2,VLOOKUP(LinkRpt!$A314,Rpt,LinkRpt!R$2+1),"")</f>
        <v/>
      </c>
      <c r="BO318" s="182" t="str">
        <f>IF(LinkRpt!S$4=LinkRpt!S$2,VLOOKUP(LinkRpt!$A314,Rpt,LinkRpt!S$2+1),"")</f>
        <v/>
      </c>
      <c r="BP318" s="182" t="str">
        <f>IF(LinkRpt!T$4=LinkRpt!T$2,VLOOKUP(LinkRpt!$A314,Rpt,LinkRpt!T$2+1),"")</f>
        <v/>
      </c>
      <c r="BQ318" s="182" t="str">
        <f>IF(LinkRpt!U$4=LinkRpt!U$2,VLOOKUP(LinkRpt!$A314,Rpt,LinkRpt!U$2+1),"")</f>
        <v/>
      </c>
      <c r="BR318" s="182" t="str">
        <f>IF(LinkRpt!V$4=LinkRpt!V$2,VLOOKUP(LinkRpt!$A314,Rpt,LinkRpt!V$2+1),"")</f>
        <v/>
      </c>
      <c r="BS318" s="182" t="str">
        <f>IF(LinkRpt!W$4=LinkRpt!W$2,VLOOKUP(LinkRpt!$A314,Rpt,LinkRpt!W$2+1),"")</f>
        <v/>
      </c>
      <c r="BT318" s="182" t="str">
        <f>IF(LinkRpt!X$4=LinkRpt!X$2,VLOOKUP(LinkRpt!$A314,Rpt,LinkRpt!X$2+1),"")</f>
        <v/>
      </c>
      <c r="BU318" s="182" t="str">
        <f>IF(LinkRpt!Y$4=LinkRpt!Y$2,VLOOKUP(LinkRpt!$A314,Rpt,LinkRpt!Y$2+1),"")</f>
        <v/>
      </c>
      <c r="BV318" s="182" t="str">
        <f>IF(LinkRpt!Z$4=LinkRpt!Z$2,VLOOKUP(LinkRpt!$A314,Rpt,LinkRpt!Z$2+1),"")</f>
        <v/>
      </c>
      <c r="BW318" s="182" t="str">
        <f>IF(LinkRpt!AA$4=LinkRpt!AA$2,VLOOKUP(LinkRpt!$A314,Rpt,LinkRpt!AA$2+1),"")</f>
        <v/>
      </c>
      <c r="BX318" s="182" t="str">
        <f>IF(LinkRpt!AB$4=LinkRpt!AB$2,VLOOKUP(LinkRpt!$A314,Rpt,LinkRpt!AB$2+1),"")</f>
        <v/>
      </c>
      <c r="BY318" s="182" t="str">
        <f>IF(LinkRpt!AC$4=LinkRpt!AC$2,VLOOKUP(LinkRpt!$A314,Rpt,LinkRpt!AC$2+1),"")</f>
        <v/>
      </c>
      <c r="BZ318" s="182" t="str">
        <f>IF(LinkRpt!AD$4=LinkRpt!AD$2,VLOOKUP(LinkRpt!$A314,Rpt,LinkRpt!AD$2+1),"")</f>
        <v/>
      </c>
      <c r="CA318" s="182" t="str">
        <f>IF(LinkRpt!AE$4=LinkRpt!AE$2,VLOOKUP(LinkRpt!$A314,Rpt,LinkRpt!AE$2+1),"")</f>
        <v/>
      </c>
      <c r="CB318" s="182">
        <f t="shared" si="40"/>
        <v>47840</v>
      </c>
      <c r="CC318" s="15">
        <v>1500</v>
      </c>
      <c r="CD318" s="16">
        <v>1500</v>
      </c>
      <c r="CE318" s="15">
        <v>1000</v>
      </c>
      <c r="CF318" s="16">
        <v>1000</v>
      </c>
      <c r="CG318" s="15">
        <v>5000</v>
      </c>
      <c r="CH318" s="16">
        <v>5000</v>
      </c>
      <c r="CI318" s="15">
        <v>8000</v>
      </c>
      <c r="CJ318" s="16">
        <v>0</v>
      </c>
      <c r="CK318" s="15"/>
      <c r="CL318" s="16"/>
      <c r="CM318" s="18">
        <v>4620</v>
      </c>
      <c r="CN318" s="16"/>
      <c r="CO318" s="18">
        <v>4620</v>
      </c>
      <c r="CP318" s="16"/>
      <c r="CQ318" s="18">
        <v>4620</v>
      </c>
      <c r="CR318" s="16"/>
      <c r="CS318" s="18">
        <v>4620</v>
      </c>
      <c r="CT318" s="16">
        <v>8000</v>
      </c>
      <c r="CU318" s="18">
        <v>4620</v>
      </c>
      <c r="CV318" s="16">
        <v>9240</v>
      </c>
      <c r="CW318" s="18">
        <v>4620</v>
      </c>
      <c r="CX318" s="16">
        <v>18480</v>
      </c>
      <c r="CY318" s="18">
        <v>4620</v>
      </c>
      <c r="CZ318" s="16"/>
      <c r="DA318" s="18">
        <v>4620</v>
      </c>
      <c r="DB318" s="16">
        <v>4620</v>
      </c>
      <c r="DC318" s="18">
        <v>4620</v>
      </c>
      <c r="DD318" s="16"/>
      <c r="DE318" s="85"/>
      <c r="DF318" s="16"/>
      <c r="DG318" s="85"/>
      <c r="DH318" s="16"/>
      <c r="DI318" s="85"/>
      <c r="DJ318" s="16"/>
      <c r="DK318" s="17"/>
      <c r="DL318" s="16"/>
      <c r="DM318" s="17"/>
      <c r="DN318" s="16"/>
      <c r="DO318" s="17"/>
      <c r="DP318" s="16"/>
      <c r="DQ318" s="17"/>
      <c r="DR318" s="16"/>
      <c r="DS318" s="17"/>
      <c r="DT318" s="16"/>
      <c r="DU318" s="17"/>
      <c r="DV318" s="16"/>
      <c r="DW318" s="17"/>
      <c r="DX318" s="16"/>
      <c r="DY318" s="17"/>
      <c r="DZ318" s="16"/>
      <c r="EA318" s="17"/>
      <c r="EB318" s="16"/>
      <c r="EC318" s="17"/>
      <c r="ED318" s="16"/>
      <c r="EE318" s="17"/>
      <c r="EF318" s="16"/>
      <c r="EG318" s="17"/>
      <c r="EH318" s="16"/>
      <c r="EI318" s="17"/>
      <c r="EJ318" s="16"/>
      <c r="EK318" s="17"/>
      <c r="EL318" s="16"/>
      <c r="EM318" s="17"/>
      <c r="EN318" s="16"/>
      <c r="EO318" s="17"/>
      <c r="EP318" s="16"/>
      <c r="EQ318" s="17"/>
      <c r="ER318" s="16"/>
      <c r="ES318" s="17"/>
      <c r="ET318" s="16"/>
      <c r="EU318" s="15"/>
      <c r="EV318" s="16"/>
      <c r="EW318" s="15"/>
      <c r="EX318" s="16"/>
      <c r="EY318" s="15"/>
      <c r="EZ318" s="16"/>
      <c r="FA318" s="15"/>
      <c r="FB318" s="16"/>
      <c r="FC318" s="15"/>
      <c r="FD318" s="16"/>
      <c r="FE318" s="15"/>
      <c r="FF318" s="16"/>
      <c r="FG318" s="19"/>
      <c r="FH318" s="20"/>
      <c r="FI318" s="20">
        <f t="shared" si="36"/>
        <v>57080</v>
      </c>
      <c r="FJ318" s="20">
        <f t="shared" si="37"/>
        <v>47840</v>
      </c>
      <c r="FK318" s="21">
        <f t="shared" si="38"/>
        <v>9240</v>
      </c>
      <c r="FL318" s="1" t="str">
        <f t="shared" si="41"/>
        <v/>
      </c>
    </row>
    <row r="319" spans="1:168" ht="20.25" customHeight="1">
      <c r="A319" s="239">
        <v>2200311</v>
      </c>
      <c r="B319" s="35" t="s">
        <v>1133</v>
      </c>
      <c r="C319" s="239" t="s">
        <v>1134</v>
      </c>
      <c r="D319" s="9" t="s">
        <v>1414</v>
      </c>
      <c r="E319" s="9" t="s">
        <v>1411</v>
      </c>
      <c r="F319" s="83" t="s">
        <v>1135</v>
      </c>
      <c r="G319" s="39"/>
      <c r="H319" s="84"/>
      <c r="I319" s="318"/>
      <c r="J319" s="84"/>
      <c r="K319" s="62">
        <v>6600</v>
      </c>
      <c r="L319" s="84" t="s">
        <v>1564</v>
      </c>
      <c r="M319" s="246">
        <f t="shared" si="34"/>
        <v>57080</v>
      </c>
      <c r="N319" s="14">
        <f t="shared" si="39"/>
        <v>9240</v>
      </c>
      <c r="O319" s="15">
        <v>1500</v>
      </c>
      <c r="P319" s="15">
        <v>1000</v>
      </c>
      <c r="Q319" s="15">
        <v>5000</v>
      </c>
      <c r="R319" s="15">
        <v>8000</v>
      </c>
      <c r="S319" s="182"/>
      <c r="T319" s="16">
        <v>1500</v>
      </c>
      <c r="U319" s="16">
        <v>1000</v>
      </c>
      <c r="V319" s="16">
        <v>5000</v>
      </c>
      <c r="W319" s="16">
        <v>0</v>
      </c>
      <c r="X319" s="182"/>
      <c r="Y319" s="16">
        <f>IF(($CB319-SUM($T319:X319))&gt;=$K319*0.7,$K319*0.7,($CB319-SUM($T319:X319)))</f>
        <v>4620</v>
      </c>
      <c r="Z319" s="16">
        <f>IF(($CB319-SUM($T319:Y319))&gt;=$K319*0.7,$K319*0.7,($CB319-SUM($T319:Y319)))</f>
        <v>4620</v>
      </c>
      <c r="AA319" s="16">
        <f>IF(($CB319-SUM($T319:Z319))&gt;=$K319*0.7,$K319*0.7,($CB319-SUM($T319:Z319)))</f>
        <v>4620</v>
      </c>
      <c r="AB319" s="16">
        <f>IF(($CB319-SUM($T319:AA319))&gt;=$K319*0.7,$K319*0.7,($CB319-SUM($T319:AA319)))</f>
        <v>4620</v>
      </c>
      <c r="AC319" s="16">
        <f>IF(($CB319-SUM($T319:AB319))&gt;=$K319*0.7,$K319*0.7,($CB319-SUM($T319:AB319)))</f>
        <v>4620</v>
      </c>
      <c r="AD319" s="16">
        <f>IF(($CB319-SUM($T319:AC319))&gt;=$K319*0.7,$K319*0.7,($CB319-SUM($T319:AC319)))</f>
        <v>4620</v>
      </c>
      <c r="AE319" s="16">
        <f>IF(($CB319-SUM($T319:AD319))&gt;=$K319*0.7,$K319*0.7,($CB319-SUM($T319:AD319)))</f>
        <v>4620</v>
      </c>
      <c r="AF319" s="16">
        <f>IF(($CB319-SUM($T319:AE319))&gt;=$K319*0.7,$K319*0.7,($CB319-SUM($T319:AE319)))</f>
        <v>4620</v>
      </c>
      <c r="AG319" s="16">
        <f>IF(($CB319-SUM($T319:AF319))&gt;=$K319*0.7,$K319*0.7,($CB319-SUM($T319:AF319)))</f>
        <v>3380</v>
      </c>
      <c r="AH319" s="16">
        <f>IF(($CB319-SUM($T319:AG319))&gt;=$K319*0.7,$K319*0.7,($CB319-SUM($T319:AG319)))</f>
        <v>0</v>
      </c>
      <c r="AI319" s="16">
        <f>IF(($CB319-SUM($T319:AH319))&gt;=$K319*0.7,$K319*0.7,($CB319-SUM($T319:AH319)))</f>
        <v>0</v>
      </c>
      <c r="AJ319" s="16">
        <f>IF(($CB319-SUM($T319:AI319))&gt;=$K319*0.7,$K319*0.7,($CB319-SUM($T319:AI319)))</f>
        <v>0</v>
      </c>
      <c r="AK319" s="16">
        <f>IF(($CB319-SUM($T319:AJ319))&gt;=$K319*0.7,$K319*0.7,($CB319-SUM($T319:AJ319)))</f>
        <v>0</v>
      </c>
      <c r="AL319" s="16">
        <f>IF(($CB319-SUM($T319:AK319))&gt;=$K319*0.7,$K319*0.7,($CB319-SUM($T319:AK319)))</f>
        <v>0</v>
      </c>
      <c r="AM319" s="16">
        <f>IF(($CB319-SUM($T319:AL319))&gt;=$K319*0.7,$K319*0.7,($CB319-SUM($T319:AL319)))</f>
        <v>0</v>
      </c>
      <c r="AN319" s="16">
        <f>IF(($CB319-SUM($T319:AM319))&gt;=$K319*0.7,$K319*0.7,($CB319-SUM($T319:AM319)))</f>
        <v>0</v>
      </c>
      <c r="AO319" s="16">
        <f>IF(($CB319-SUM($T319:AN319))&gt;=$K319*0.7,$K319*0.7,($CB319-SUM($T319:AN319)))</f>
        <v>0</v>
      </c>
      <c r="AP319" s="16">
        <f>IF(($CB319-SUM($T319:AO319))&gt;=$K319*0.7,$K319*0.7,($CB319-SUM($T319:AO319)))</f>
        <v>0</v>
      </c>
      <c r="AQ319" s="16">
        <f>IF(($CB319-SUM($T319:AP319))&gt;=$K319*0.7,$K319*0.7,($CB319-SUM($T319:AP319)))</f>
        <v>0</v>
      </c>
      <c r="AR319" s="16">
        <f>IF(($CB319-SUM($T319:AQ319))&gt;=$K319*0.7,$K319*0.7,($CB319-SUM($T319:AQ319)))</f>
        <v>0</v>
      </c>
      <c r="AS319" s="16">
        <f>IF(($CB319-SUM($T319:AR319))&gt;=$K319*0.7,$K319*0.7,($CB319-SUM($T319:AR319)))</f>
        <v>0</v>
      </c>
      <c r="AT319" s="16">
        <f>IF(($CB319-SUM($T319:AS319))&gt;=$K319*0.7,$K319*0.7,($CB319-SUM($T319:AS319)))</f>
        <v>0</v>
      </c>
      <c r="AU319" s="16">
        <f>IF(($CB319-SUM($T319:AT319))&gt;=$K319*0.7,$K319*0.7,($CB319-SUM($T319:AT319)))</f>
        <v>0</v>
      </c>
      <c r="AV319" s="16">
        <f>IF(($CB319-SUM($T319:AU319))&gt;=$K319*0.7,$K319*0.7,($CB319-SUM($T319:AU319)))</f>
        <v>0</v>
      </c>
      <c r="AW319" s="182">
        <f t="shared" si="35"/>
        <v>47840</v>
      </c>
      <c r="AX319" s="182">
        <f>IF(LinkRpt!B$4=LinkRpt!B$2,VLOOKUP(LinkRpt!$A315,Rpt,LinkRpt!B$2+1),"")</f>
        <v>47840</v>
      </c>
      <c r="AY319" s="182">
        <f>IF(LinkRpt!C$4=LinkRpt!C$2,VLOOKUP(LinkRpt!$A315,Rpt,LinkRpt!C$2+1),"")</f>
        <v>0</v>
      </c>
      <c r="AZ319" s="182">
        <f>IF(LinkRpt!D$4=LinkRpt!D$2,VLOOKUP(LinkRpt!$A315,Rpt,LinkRpt!D$2+1),"")</f>
        <v>0</v>
      </c>
      <c r="BA319" s="182" t="str">
        <f>IF(LinkRpt!E$4=LinkRpt!E$2,VLOOKUP(LinkRpt!$A315,Rpt,LinkRpt!E$2+1),"")</f>
        <v/>
      </c>
      <c r="BB319" s="182">
        <f>IF(LinkRpt!F$4=LinkRpt!F$2,VLOOKUP(LinkRpt!$A315,Rpt,LinkRpt!F$2+1),"")</f>
        <v>0</v>
      </c>
      <c r="BC319" s="182">
        <f>IF(LinkRpt!G$4=LinkRpt!G$2,VLOOKUP(LinkRpt!$A315,Rpt,LinkRpt!G$2+1),"")</f>
        <v>0</v>
      </c>
      <c r="BD319" s="182">
        <f>IF(LinkRpt!H$4=LinkRpt!H$2,VLOOKUP(LinkRpt!$A315,Rpt,LinkRpt!H$2+1),"")</f>
        <v>0</v>
      </c>
      <c r="BE319" s="182" t="str">
        <f>IF(LinkRpt!I$4=LinkRpt!I$2,VLOOKUP(LinkRpt!$A315,Rpt,LinkRpt!I$2+1),"")</f>
        <v/>
      </c>
      <c r="BF319" s="182" t="str">
        <f>IF(LinkRpt!J$4=LinkRpt!J$2,VLOOKUP(LinkRpt!$A315,Rpt,LinkRpt!J$2+1),"")</f>
        <v/>
      </c>
      <c r="BG319" s="182" t="str">
        <f>IF(LinkRpt!K$4=LinkRpt!K$2,VLOOKUP(LinkRpt!$A315,Rpt,LinkRpt!K$2+1),"")</f>
        <v/>
      </c>
      <c r="BH319" s="182" t="str">
        <f>IF(LinkRpt!L$4=LinkRpt!L$2,VLOOKUP(LinkRpt!$A315,Rpt,LinkRpt!L$2+1),"")</f>
        <v/>
      </c>
      <c r="BI319" s="182" t="str">
        <f>IF(LinkRpt!M$4=LinkRpt!M$2,VLOOKUP(LinkRpt!$A315,Rpt,LinkRpt!M$2+1),"")</f>
        <v/>
      </c>
      <c r="BJ319" s="182" t="str">
        <f>IF(LinkRpt!N$4=LinkRpt!N$2,VLOOKUP(LinkRpt!$A315,Rpt,LinkRpt!N$2+1),"")</f>
        <v/>
      </c>
      <c r="BK319" s="182" t="str">
        <f>IF(LinkRpt!O$4=LinkRpt!O$2,VLOOKUP(LinkRpt!$A315,Rpt,LinkRpt!O$2+1),"")</f>
        <v/>
      </c>
      <c r="BL319" s="182" t="str">
        <f>IF(LinkRpt!P$4=LinkRpt!P$2,VLOOKUP(LinkRpt!$A315,Rpt,LinkRpt!P$2+1),"")</f>
        <v/>
      </c>
      <c r="BM319" s="182" t="str">
        <f>IF(LinkRpt!Q$4=LinkRpt!Q$2,VLOOKUP(LinkRpt!$A315,Rpt,LinkRpt!Q$2+1),"")</f>
        <v/>
      </c>
      <c r="BN319" s="182" t="str">
        <f>IF(LinkRpt!R$4=LinkRpt!R$2,VLOOKUP(LinkRpt!$A315,Rpt,LinkRpt!R$2+1),"")</f>
        <v/>
      </c>
      <c r="BO319" s="182" t="str">
        <f>IF(LinkRpt!S$4=LinkRpt!S$2,VLOOKUP(LinkRpt!$A315,Rpt,LinkRpt!S$2+1),"")</f>
        <v/>
      </c>
      <c r="BP319" s="182" t="str">
        <f>IF(LinkRpt!T$4=LinkRpt!T$2,VLOOKUP(LinkRpt!$A315,Rpt,LinkRpt!T$2+1),"")</f>
        <v/>
      </c>
      <c r="BQ319" s="182" t="str">
        <f>IF(LinkRpt!U$4=LinkRpt!U$2,VLOOKUP(LinkRpt!$A315,Rpt,LinkRpt!U$2+1),"")</f>
        <v/>
      </c>
      <c r="BR319" s="182" t="str">
        <f>IF(LinkRpt!V$4=LinkRpt!V$2,VLOOKUP(LinkRpt!$A315,Rpt,LinkRpt!V$2+1),"")</f>
        <v/>
      </c>
      <c r="BS319" s="182" t="str">
        <f>IF(LinkRpt!W$4=LinkRpt!W$2,VLOOKUP(LinkRpt!$A315,Rpt,LinkRpt!W$2+1),"")</f>
        <v/>
      </c>
      <c r="BT319" s="182" t="str">
        <f>IF(LinkRpt!X$4=LinkRpt!X$2,VLOOKUP(LinkRpt!$A315,Rpt,LinkRpt!X$2+1),"")</f>
        <v/>
      </c>
      <c r="BU319" s="182" t="str">
        <f>IF(LinkRpt!Y$4=LinkRpt!Y$2,VLOOKUP(LinkRpt!$A315,Rpt,LinkRpt!Y$2+1),"")</f>
        <v/>
      </c>
      <c r="BV319" s="182" t="str">
        <f>IF(LinkRpt!Z$4=LinkRpt!Z$2,VLOOKUP(LinkRpt!$A315,Rpt,LinkRpt!Z$2+1),"")</f>
        <v/>
      </c>
      <c r="BW319" s="182" t="str">
        <f>IF(LinkRpt!AA$4=LinkRpt!AA$2,VLOOKUP(LinkRpt!$A315,Rpt,LinkRpt!AA$2+1),"")</f>
        <v/>
      </c>
      <c r="BX319" s="182" t="str">
        <f>IF(LinkRpt!AB$4=LinkRpt!AB$2,VLOOKUP(LinkRpt!$A315,Rpt,LinkRpt!AB$2+1),"")</f>
        <v/>
      </c>
      <c r="BY319" s="182" t="str">
        <f>IF(LinkRpt!AC$4=LinkRpt!AC$2,VLOOKUP(LinkRpt!$A315,Rpt,LinkRpt!AC$2+1),"")</f>
        <v/>
      </c>
      <c r="BZ319" s="182" t="str">
        <f>IF(LinkRpt!AD$4=LinkRpt!AD$2,VLOOKUP(LinkRpt!$A315,Rpt,LinkRpt!AD$2+1),"")</f>
        <v/>
      </c>
      <c r="CA319" s="182" t="str">
        <f>IF(LinkRpt!AE$4=LinkRpt!AE$2,VLOOKUP(LinkRpt!$A315,Rpt,LinkRpt!AE$2+1),"")</f>
        <v/>
      </c>
      <c r="CB319" s="182">
        <f t="shared" si="40"/>
        <v>47840</v>
      </c>
      <c r="CC319" s="15">
        <v>1500</v>
      </c>
      <c r="CD319" s="16">
        <v>1500</v>
      </c>
      <c r="CE319" s="15">
        <v>1000</v>
      </c>
      <c r="CF319" s="16">
        <v>1000</v>
      </c>
      <c r="CG319" s="15">
        <v>5000</v>
      </c>
      <c r="CH319" s="16">
        <v>5000</v>
      </c>
      <c r="CI319" s="15">
        <v>8000</v>
      </c>
      <c r="CJ319" s="16">
        <v>0</v>
      </c>
      <c r="CK319" s="15"/>
      <c r="CL319" s="16"/>
      <c r="CM319" s="18">
        <v>4620</v>
      </c>
      <c r="CN319" s="16">
        <v>0</v>
      </c>
      <c r="CO319" s="18">
        <v>4620</v>
      </c>
      <c r="CP319" s="16">
        <v>0</v>
      </c>
      <c r="CQ319" s="18">
        <v>4620</v>
      </c>
      <c r="CR319" s="16">
        <v>0</v>
      </c>
      <c r="CS319" s="18">
        <v>4620</v>
      </c>
      <c r="CT319" s="16">
        <v>26480</v>
      </c>
      <c r="CU319" s="18">
        <v>4620</v>
      </c>
      <c r="CV319" s="16"/>
      <c r="CW319" s="18">
        <v>4620</v>
      </c>
      <c r="CX319" s="16">
        <v>4620</v>
      </c>
      <c r="CY319" s="18">
        <v>4620</v>
      </c>
      <c r="CZ319" s="16"/>
      <c r="DA319" s="18">
        <v>4620</v>
      </c>
      <c r="DB319" s="16">
        <v>9240</v>
      </c>
      <c r="DC319" s="18">
        <v>4620</v>
      </c>
      <c r="DD319" s="16"/>
      <c r="DE319" s="85"/>
      <c r="DF319" s="16"/>
      <c r="DG319" s="85"/>
      <c r="DH319" s="16"/>
      <c r="DI319" s="85"/>
      <c r="DJ319" s="16"/>
      <c r="DK319" s="17"/>
      <c r="DL319" s="16"/>
      <c r="DM319" s="17"/>
      <c r="DN319" s="16"/>
      <c r="DO319" s="17"/>
      <c r="DP319" s="16"/>
      <c r="DQ319" s="17"/>
      <c r="DR319" s="16"/>
      <c r="DS319" s="17"/>
      <c r="DT319" s="16"/>
      <c r="DU319" s="17"/>
      <c r="DV319" s="16"/>
      <c r="DW319" s="17"/>
      <c r="DX319" s="16"/>
      <c r="DY319" s="17"/>
      <c r="DZ319" s="16"/>
      <c r="EA319" s="17"/>
      <c r="EB319" s="16"/>
      <c r="EC319" s="17"/>
      <c r="ED319" s="16"/>
      <c r="EE319" s="17"/>
      <c r="EF319" s="16"/>
      <c r="EG319" s="17"/>
      <c r="EH319" s="16"/>
      <c r="EI319" s="17"/>
      <c r="EJ319" s="16"/>
      <c r="EK319" s="17"/>
      <c r="EL319" s="16"/>
      <c r="EM319" s="17"/>
      <c r="EN319" s="16"/>
      <c r="EO319" s="17"/>
      <c r="EP319" s="16"/>
      <c r="EQ319" s="17"/>
      <c r="ER319" s="16"/>
      <c r="ES319" s="17"/>
      <c r="ET319" s="16"/>
      <c r="EU319" s="15"/>
      <c r="EV319" s="16"/>
      <c r="EW319" s="15"/>
      <c r="EX319" s="16"/>
      <c r="EY319" s="15"/>
      <c r="EZ319" s="16"/>
      <c r="FA319" s="15"/>
      <c r="FB319" s="16"/>
      <c r="FC319" s="15"/>
      <c r="FD319" s="16"/>
      <c r="FE319" s="15"/>
      <c r="FF319" s="16"/>
      <c r="FG319" s="19"/>
      <c r="FH319" s="20"/>
      <c r="FI319" s="20">
        <f t="shared" si="36"/>
        <v>57080</v>
      </c>
      <c r="FJ319" s="20">
        <f t="shared" si="37"/>
        <v>47840</v>
      </c>
      <c r="FK319" s="21">
        <f t="shared" si="38"/>
        <v>9240</v>
      </c>
      <c r="FL319" s="1" t="str">
        <f t="shared" si="41"/>
        <v/>
      </c>
    </row>
    <row r="320" spans="1:168" ht="20.25" customHeight="1">
      <c r="A320" s="239">
        <v>2200312</v>
      </c>
      <c r="B320" s="35" t="s">
        <v>1136</v>
      </c>
      <c r="C320" s="239" t="s">
        <v>1137</v>
      </c>
      <c r="D320" s="9" t="s">
        <v>1414</v>
      </c>
      <c r="E320" s="9" t="s">
        <v>1411</v>
      </c>
      <c r="F320" s="83" t="s">
        <v>1138</v>
      </c>
      <c r="G320" s="22"/>
      <c r="H320" s="84"/>
      <c r="I320" s="318"/>
      <c r="J320" s="84"/>
      <c r="K320" s="62">
        <v>6600</v>
      </c>
      <c r="L320" s="84" t="s">
        <v>1564</v>
      </c>
      <c r="M320" s="246">
        <f t="shared" si="34"/>
        <v>57080</v>
      </c>
      <c r="N320" s="14">
        <f t="shared" si="39"/>
        <v>4620</v>
      </c>
      <c r="O320" s="15">
        <v>1500</v>
      </c>
      <c r="P320" s="15">
        <v>1000</v>
      </c>
      <c r="Q320" s="15">
        <v>5000</v>
      </c>
      <c r="R320" s="15">
        <v>8000</v>
      </c>
      <c r="S320" s="182"/>
      <c r="T320" s="16">
        <v>1500</v>
      </c>
      <c r="U320" s="16">
        <v>1000</v>
      </c>
      <c r="V320" s="16">
        <v>5000</v>
      </c>
      <c r="W320" s="16">
        <v>0</v>
      </c>
      <c r="X320" s="182"/>
      <c r="Y320" s="16">
        <f>IF(($CB320-SUM($T320:X320))&gt;=$K320*0.7,$K320*0.7,($CB320-SUM($T320:X320)))</f>
        <v>4620</v>
      </c>
      <c r="Z320" s="16">
        <f>IF(($CB320-SUM($T320:Y320))&gt;=$K320*0.7,$K320*0.7,($CB320-SUM($T320:Y320)))</f>
        <v>4620</v>
      </c>
      <c r="AA320" s="16">
        <f>IF(($CB320-SUM($T320:Z320))&gt;=$K320*0.7,$K320*0.7,($CB320-SUM($T320:Z320)))</f>
        <v>4620</v>
      </c>
      <c r="AB320" s="16">
        <f>IF(($CB320-SUM($T320:AA320))&gt;=$K320*0.7,$K320*0.7,($CB320-SUM($T320:AA320)))</f>
        <v>4620</v>
      </c>
      <c r="AC320" s="16">
        <f>IF(($CB320-SUM($T320:AB320))&gt;=$K320*0.7,$K320*0.7,($CB320-SUM($T320:AB320)))</f>
        <v>4620</v>
      </c>
      <c r="AD320" s="16">
        <f>IF(($CB320-SUM($T320:AC320))&gt;=$K320*0.7,$K320*0.7,($CB320-SUM($T320:AC320)))</f>
        <v>4620</v>
      </c>
      <c r="AE320" s="16">
        <f>IF(($CB320-SUM($T320:AD320))&gt;=$K320*0.7,$K320*0.7,($CB320-SUM($T320:AD320)))</f>
        <v>4620</v>
      </c>
      <c r="AF320" s="16">
        <f>IF(($CB320-SUM($T320:AE320))&gt;=$K320*0.7,$K320*0.7,($CB320-SUM($T320:AE320)))</f>
        <v>4620</v>
      </c>
      <c r="AG320" s="16">
        <f>IF(($CB320-SUM($T320:AF320))&gt;=$K320*0.7,$K320*0.7,($CB320-SUM($T320:AF320)))</f>
        <v>4620</v>
      </c>
      <c r="AH320" s="16">
        <f>IF(($CB320-SUM($T320:AG320))&gt;=$K320*0.7,$K320*0.7,($CB320-SUM($T320:AG320)))</f>
        <v>3380</v>
      </c>
      <c r="AI320" s="16">
        <f>IF(($CB320-SUM($T320:AH320))&gt;=$K320*0.7,$K320*0.7,($CB320-SUM($T320:AH320)))</f>
        <v>0</v>
      </c>
      <c r="AJ320" s="16">
        <f>IF(($CB320-SUM($T320:AI320))&gt;=$K320*0.7,$K320*0.7,($CB320-SUM($T320:AI320)))</f>
        <v>0</v>
      </c>
      <c r="AK320" s="16">
        <f>IF(($CB320-SUM($T320:AJ320))&gt;=$K320*0.7,$K320*0.7,($CB320-SUM($T320:AJ320)))</f>
        <v>0</v>
      </c>
      <c r="AL320" s="16">
        <f>IF(($CB320-SUM($T320:AK320))&gt;=$K320*0.7,$K320*0.7,($CB320-SUM($T320:AK320)))</f>
        <v>0</v>
      </c>
      <c r="AM320" s="16">
        <f>IF(($CB320-SUM($T320:AL320))&gt;=$K320*0.7,$K320*0.7,($CB320-SUM($T320:AL320)))</f>
        <v>0</v>
      </c>
      <c r="AN320" s="16">
        <f>IF(($CB320-SUM($T320:AM320))&gt;=$K320*0.7,$K320*0.7,($CB320-SUM($T320:AM320)))</f>
        <v>0</v>
      </c>
      <c r="AO320" s="16">
        <f>IF(($CB320-SUM($T320:AN320))&gt;=$K320*0.7,$K320*0.7,($CB320-SUM($T320:AN320)))</f>
        <v>0</v>
      </c>
      <c r="AP320" s="16">
        <f>IF(($CB320-SUM($T320:AO320))&gt;=$K320*0.7,$K320*0.7,($CB320-SUM($T320:AO320)))</f>
        <v>0</v>
      </c>
      <c r="AQ320" s="16">
        <f>IF(($CB320-SUM($T320:AP320))&gt;=$K320*0.7,$K320*0.7,($CB320-SUM($T320:AP320)))</f>
        <v>0</v>
      </c>
      <c r="AR320" s="16">
        <f>IF(($CB320-SUM($T320:AQ320))&gt;=$K320*0.7,$K320*0.7,($CB320-SUM($T320:AQ320)))</f>
        <v>0</v>
      </c>
      <c r="AS320" s="16">
        <f>IF(($CB320-SUM($T320:AR320))&gt;=$K320*0.7,$K320*0.7,($CB320-SUM($T320:AR320)))</f>
        <v>0</v>
      </c>
      <c r="AT320" s="16">
        <f>IF(($CB320-SUM($T320:AS320))&gt;=$K320*0.7,$K320*0.7,($CB320-SUM($T320:AS320)))</f>
        <v>0</v>
      </c>
      <c r="AU320" s="16">
        <f>IF(($CB320-SUM($T320:AT320))&gt;=$K320*0.7,$K320*0.7,($CB320-SUM($T320:AT320)))</f>
        <v>0</v>
      </c>
      <c r="AV320" s="16">
        <f>IF(($CB320-SUM($T320:AU320))&gt;=$K320*0.7,$K320*0.7,($CB320-SUM($T320:AU320)))</f>
        <v>0</v>
      </c>
      <c r="AW320" s="182">
        <f t="shared" si="35"/>
        <v>52460</v>
      </c>
      <c r="AX320" s="182">
        <f>IF(LinkRpt!B$4=LinkRpt!B$2,VLOOKUP(LinkRpt!$A316,Rpt,LinkRpt!B$2+1),"")</f>
        <v>52460</v>
      </c>
      <c r="AY320" s="182">
        <f>IF(LinkRpt!C$4=LinkRpt!C$2,VLOOKUP(LinkRpt!$A316,Rpt,LinkRpt!C$2+1),"")</f>
        <v>0</v>
      </c>
      <c r="AZ320" s="182">
        <f>IF(LinkRpt!D$4=LinkRpt!D$2,VLOOKUP(LinkRpt!$A316,Rpt,LinkRpt!D$2+1),"")</f>
        <v>0</v>
      </c>
      <c r="BA320" s="182" t="str">
        <f>IF(LinkRpt!E$4=LinkRpt!E$2,VLOOKUP(LinkRpt!$A316,Rpt,LinkRpt!E$2+1),"")</f>
        <v/>
      </c>
      <c r="BB320" s="182">
        <f>IF(LinkRpt!F$4=LinkRpt!F$2,VLOOKUP(LinkRpt!$A316,Rpt,LinkRpt!F$2+1),"")</f>
        <v>0</v>
      </c>
      <c r="BC320" s="182">
        <f>IF(LinkRpt!G$4=LinkRpt!G$2,VLOOKUP(LinkRpt!$A316,Rpt,LinkRpt!G$2+1),"")</f>
        <v>0</v>
      </c>
      <c r="BD320" s="182">
        <f>IF(LinkRpt!H$4=LinkRpt!H$2,VLOOKUP(LinkRpt!$A316,Rpt,LinkRpt!H$2+1),"")</f>
        <v>0</v>
      </c>
      <c r="BE320" s="182" t="str">
        <f>IF(LinkRpt!I$4=LinkRpt!I$2,VLOOKUP(LinkRpt!$A316,Rpt,LinkRpt!I$2+1),"")</f>
        <v/>
      </c>
      <c r="BF320" s="182" t="str">
        <f>IF(LinkRpt!J$4=LinkRpt!J$2,VLOOKUP(LinkRpt!$A316,Rpt,LinkRpt!J$2+1),"")</f>
        <v/>
      </c>
      <c r="BG320" s="182" t="str">
        <f>IF(LinkRpt!K$4=LinkRpt!K$2,VLOOKUP(LinkRpt!$A316,Rpt,LinkRpt!K$2+1),"")</f>
        <v/>
      </c>
      <c r="BH320" s="182" t="str">
        <f>IF(LinkRpt!L$4=LinkRpt!L$2,VLOOKUP(LinkRpt!$A316,Rpt,LinkRpt!L$2+1),"")</f>
        <v/>
      </c>
      <c r="BI320" s="182" t="str">
        <f>IF(LinkRpt!M$4=LinkRpt!M$2,VLOOKUP(LinkRpt!$A316,Rpt,LinkRpt!M$2+1),"")</f>
        <v/>
      </c>
      <c r="BJ320" s="182" t="str">
        <f>IF(LinkRpt!N$4=LinkRpt!N$2,VLOOKUP(LinkRpt!$A316,Rpt,LinkRpt!N$2+1),"")</f>
        <v/>
      </c>
      <c r="BK320" s="182" t="str">
        <f>IF(LinkRpt!O$4=LinkRpt!O$2,VLOOKUP(LinkRpt!$A316,Rpt,LinkRpt!O$2+1),"")</f>
        <v/>
      </c>
      <c r="BL320" s="182" t="str">
        <f>IF(LinkRpt!P$4=LinkRpt!P$2,VLOOKUP(LinkRpt!$A316,Rpt,LinkRpt!P$2+1),"")</f>
        <v/>
      </c>
      <c r="BM320" s="182" t="str">
        <f>IF(LinkRpt!Q$4=LinkRpt!Q$2,VLOOKUP(LinkRpt!$A316,Rpt,LinkRpt!Q$2+1),"")</f>
        <v/>
      </c>
      <c r="BN320" s="182" t="str">
        <f>IF(LinkRpt!R$4=LinkRpt!R$2,VLOOKUP(LinkRpt!$A316,Rpt,LinkRpt!R$2+1),"")</f>
        <v/>
      </c>
      <c r="BO320" s="182" t="str">
        <f>IF(LinkRpt!S$4=LinkRpt!S$2,VLOOKUP(LinkRpt!$A316,Rpt,LinkRpt!S$2+1),"")</f>
        <v/>
      </c>
      <c r="BP320" s="182" t="str">
        <f>IF(LinkRpt!T$4=LinkRpt!T$2,VLOOKUP(LinkRpt!$A316,Rpt,LinkRpt!T$2+1),"")</f>
        <v/>
      </c>
      <c r="BQ320" s="182" t="str">
        <f>IF(LinkRpt!U$4=LinkRpt!U$2,VLOOKUP(LinkRpt!$A316,Rpt,LinkRpt!U$2+1),"")</f>
        <v/>
      </c>
      <c r="BR320" s="182" t="str">
        <f>IF(LinkRpt!V$4=LinkRpt!V$2,VLOOKUP(LinkRpt!$A316,Rpt,LinkRpt!V$2+1),"")</f>
        <v/>
      </c>
      <c r="BS320" s="182" t="str">
        <f>IF(LinkRpt!W$4=LinkRpt!W$2,VLOOKUP(LinkRpt!$A316,Rpt,LinkRpt!W$2+1),"")</f>
        <v/>
      </c>
      <c r="BT320" s="182" t="str">
        <f>IF(LinkRpt!X$4=LinkRpt!X$2,VLOOKUP(LinkRpt!$A316,Rpt,LinkRpt!X$2+1),"")</f>
        <v/>
      </c>
      <c r="BU320" s="182" t="str">
        <f>IF(LinkRpt!Y$4=LinkRpt!Y$2,VLOOKUP(LinkRpt!$A316,Rpt,LinkRpt!Y$2+1),"")</f>
        <v/>
      </c>
      <c r="BV320" s="182" t="str">
        <f>IF(LinkRpt!Z$4=LinkRpt!Z$2,VLOOKUP(LinkRpt!$A316,Rpt,LinkRpt!Z$2+1),"")</f>
        <v/>
      </c>
      <c r="BW320" s="182" t="str">
        <f>IF(LinkRpt!AA$4=LinkRpt!AA$2,VLOOKUP(LinkRpt!$A316,Rpt,LinkRpt!AA$2+1),"")</f>
        <v/>
      </c>
      <c r="BX320" s="182" t="str">
        <f>IF(LinkRpt!AB$4=LinkRpt!AB$2,VLOOKUP(LinkRpt!$A316,Rpt,LinkRpt!AB$2+1),"")</f>
        <v/>
      </c>
      <c r="BY320" s="182" t="str">
        <f>IF(LinkRpt!AC$4=LinkRpt!AC$2,VLOOKUP(LinkRpt!$A316,Rpt,LinkRpt!AC$2+1),"")</f>
        <v/>
      </c>
      <c r="BZ320" s="182" t="str">
        <f>IF(LinkRpt!AD$4=LinkRpt!AD$2,VLOOKUP(LinkRpt!$A316,Rpt,LinkRpt!AD$2+1),"")</f>
        <v/>
      </c>
      <c r="CA320" s="182" t="str">
        <f>IF(LinkRpt!AE$4=LinkRpt!AE$2,VLOOKUP(LinkRpt!$A316,Rpt,LinkRpt!AE$2+1),"")</f>
        <v/>
      </c>
      <c r="CB320" s="182">
        <f t="shared" si="40"/>
        <v>52460</v>
      </c>
      <c r="CC320" s="15">
        <v>1500</v>
      </c>
      <c r="CD320" s="16">
        <v>1500</v>
      </c>
      <c r="CE320" s="15">
        <v>1000</v>
      </c>
      <c r="CF320" s="16">
        <v>1000</v>
      </c>
      <c r="CG320" s="15">
        <v>5000</v>
      </c>
      <c r="CH320" s="16">
        <v>5000</v>
      </c>
      <c r="CI320" s="15">
        <v>8000</v>
      </c>
      <c r="CJ320" s="16">
        <v>0</v>
      </c>
      <c r="CK320" s="15"/>
      <c r="CL320" s="16"/>
      <c r="CM320" s="18">
        <v>4620</v>
      </c>
      <c r="CN320" s="16">
        <v>0</v>
      </c>
      <c r="CO320" s="18">
        <v>4620</v>
      </c>
      <c r="CP320" s="16">
        <f>4620+0</f>
        <v>4620</v>
      </c>
      <c r="CQ320" s="18">
        <v>4620</v>
      </c>
      <c r="CR320" s="16">
        <f>4620+0</f>
        <v>4620</v>
      </c>
      <c r="CS320" s="18">
        <v>4620</v>
      </c>
      <c r="CT320" s="16">
        <v>12620</v>
      </c>
      <c r="CU320" s="18">
        <v>4620</v>
      </c>
      <c r="CV320" s="16">
        <v>4620</v>
      </c>
      <c r="CW320" s="18">
        <v>4620</v>
      </c>
      <c r="CX320" s="16">
        <v>9240</v>
      </c>
      <c r="CY320" s="18">
        <v>4620</v>
      </c>
      <c r="CZ320" s="16"/>
      <c r="DA320" s="18">
        <v>4620</v>
      </c>
      <c r="DB320" s="16"/>
      <c r="DC320" s="18">
        <v>4620</v>
      </c>
      <c r="DD320" s="16">
        <v>9240</v>
      </c>
      <c r="DE320" s="85"/>
      <c r="DF320" s="16"/>
      <c r="DG320" s="85"/>
      <c r="DH320" s="16"/>
      <c r="DI320" s="85"/>
      <c r="DJ320" s="16"/>
      <c r="DK320" s="17"/>
      <c r="DL320" s="16"/>
      <c r="DM320" s="17"/>
      <c r="DN320" s="16"/>
      <c r="DO320" s="17"/>
      <c r="DP320" s="16"/>
      <c r="DQ320" s="17"/>
      <c r="DR320" s="16"/>
      <c r="DS320" s="17"/>
      <c r="DT320" s="16"/>
      <c r="DU320" s="17"/>
      <c r="DV320" s="16"/>
      <c r="DW320" s="17"/>
      <c r="DX320" s="16"/>
      <c r="DY320" s="17"/>
      <c r="DZ320" s="16"/>
      <c r="EA320" s="17"/>
      <c r="EB320" s="16"/>
      <c r="EC320" s="17"/>
      <c r="ED320" s="16"/>
      <c r="EE320" s="17"/>
      <c r="EF320" s="16"/>
      <c r="EG320" s="17"/>
      <c r="EH320" s="16"/>
      <c r="EI320" s="17"/>
      <c r="EJ320" s="16"/>
      <c r="EK320" s="17"/>
      <c r="EL320" s="16"/>
      <c r="EM320" s="17"/>
      <c r="EN320" s="16"/>
      <c r="EO320" s="17"/>
      <c r="EP320" s="16"/>
      <c r="EQ320" s="17"/>
      <c r="ER320" s="16"/>
      <c r="ES320" s="17"/>
      <c r="ET320" s="16"/>
      <c r="EU320" s="15"/>
      <c r="EV320" s="16"/>
      <c r="EW320" s="15"/>
      <c r="EX320" s="16"/>
      <c r="EY320" s="15"/>
      <c r="EZ320" s="16"/>
      <c r="FA320" s="15"/>
      <c r="FB320" s="16"/>
      <c r="FC320" s="15"/>
      <c r="FD320" s="16"/>
      <c r="FE320" s="15"/>
      <c r="FF320" s="16"/>
      <c r="FG320" s="19"/>
      <c r="FH320" s="20"/>
      <c r="FI320" s="20">
        <f t="shared" si="36"/>
        <v>57080</v>
      </c>
      <c r="FJ320" s="20">
        <f t="shared" si="37"/>
        <v>52460</v>
      </c>
      <c r="FK320" s="21">
        <f t="shared" si="38"/>
        <v>4620</v>
      </c>
      <c r="FL320" s="1" t="str">
        <f t="shared" si="41"/>
        <v/>
      </c>
    </row>
    <row r="321" spans="1:168" ht="20.25" customHeight="1">
      <c r="A321" s="239">
        <v>2200313</v>
      </c>
      <c r="B321" s="35" t="s">
        <v>1139</v>
      </c>
      <c r="C321" s="239" t="s">
        <v>1140</v>
      </c>
      <c r="D321" s="9" t="s">
        <v>1414</v>
      </c>
      <c r="E321" s="9" t="s">
        <v>1411</v>
      </c>
      <c r="F321" s="83" t="s">
        <v>1141</v>
      </c>
      <c r="G321" s="145" t="s">
        <v>383</v>
      </c>
      <c r="H321" s="24" t="s">
        <v>1417</v>
      </c>
      <c r="I321" s="318"/>
      <c r="J321" s="24"/>
      <c r="K321" s="62">
        <v>6200</v>
      </c>
      <c r="L321" s="24" t="s">
        <v>1564</v>
      </c>
      <c r="M321" s="246">
        <f t="shared" si="34"/>
        <v>54560</v>
      </c>
      <c r="N321" s="14">
        <f t="shared" si="39"/>
        <v>4340</v>
      </c>
      <c r="O321" s="15">
        <v>1500</v>
      </c>
      <c r="P321" s="15">
        <v>1000</v>
      </c>
      <c r="Q321" s="15">
        <v>5000</v>
      </c>
      <c r="R321" s="15">
        <v>8000</v>
      </c>
      <c r="S321" s="182"/>
      <c r="T321" s="16">
        <v>1500</v>
      </c>
      <c r="U321" s="16">
        <v>1000</v>
      </c>
      <c r="V321" s="16">
        <v>5000</v>
      </c>
      <c r="W321" s="16">
        <v>0</v>
      </c>
      <c r="X321" s="182"/>
      <c r="Y321" s="16">
        <f>IF(($CB321-SUM($T321:X321))&gt;=$K321*0.7,$K321*0.7,($CB321-SUM($T321:X321)))</f>
        <v>4340</v>
      </c>
      <c r="Z321" s="16">
        <f>IF(($CB321-SUM($T321:Y321))&gt;=$K321*0.7,$K321*0.7,($CB321-SUM($T321:Y321)))</f>
        <v>4340</v>
      </c>
      <c r="AA321" s="16">
        <f>IF(($CB321-SUM($T321:Z321))&gt;=$K321*0.7,$K321*0.7,($CB321-SUM($T321:Z321)))</f>
        <v>4340</v>
      </c>
      <c r="AB321" s="16">
        <f>IF(($CB321-SUM($T321:AA321))&gt;=$K321*0.7,$K321*0.7,($CB321-SUM($T321:AA321)))</f>
        <v>4340</v>
      </c>
      <c r="AC321" s="16">
        <f>IF(($CB321-SUM($T321:AB321))&gt;=$K321*0.7,$K321*0.7,($CB321-SUM($T321:AB321)))</f>
        <v>4340</v>
      </c>
      <c r="AD321" s="16">
        <f>IF(($CB321-SUM($T321:AC321))&gt;=$K321*0.7,$K321*0.7,($CB321-SUM($T321:AC321)))</f>
        <v>4340</v>
      </c>
      <c r="AE321" s="16">
        <f>IF(($CB321-SUM($T321:AD321))&gt;=$K321*0.7,$K321*0.7,($CB321-SUM($T321:AD321)))</f>
        <v>4340</v>
      </c>
      <c r="AF321" s="16">
        <f>IF(($CB321-SUM($T321:AE321))&gt;=$K321*0.7,$K321*0.7,($CB321-SUM($T321:AE321)))</f>
        <v>4340</v>
      </c>
      <c r="AG321" s="16">
        <f>IF(($CB321-SUM($T321:AF321))&gt;=$K321*0.7,$K321*0.7,($CB321-SUM($T321:AF321)))</f>
        <v>4340</v>
      </c>
      <c r="AH321" s="16">
        <f>IF(($CB321-SUM($T321:AG321))&gt;=$K321*0.7,$K321*0.7,($CB321-SUM($T321:AG321)))</f>
        <v>3660</v>
      </c>
      <c r="AI321" s="16">
        <f>IF(($CB321-SUM($T321:AH321))&gt;=$K321*0.7,$K321*0.7,($CB321-SUM($T321:AH321)))</f>
        <v>0</v>
      </c>
      <c r="AJ321" s="16">
        <f>IF(($CB321-SUM($T321:AI321))&gt;=$K321*0.7,$K321*0.7,($CB321-SUM($T321:AI321)))</f>
        <v>0</v>
      </c>
      <c r="AK321" s="16">
        <f>IF(($CB321-SUM($T321:AJ321))&gt;=$K321*0.7,$K321*0.7,($CB321-SUM($T321:AJ321)))</f>
        <v>0</v>
      </c>
      <c r="AL321" s="16">
        <f>IF(($CB321-SUM($T321:AK321))&gt;=$K321*0.7,$K321*0.7,($CB321-SUM($T321:AK321)))</f>
        <v>0</v>
      </c>
      <c r="AM321" s="16">
        <f>IF(($CB321-SUM($T321:AL321))&gt;=$K321*0.7,$K321*0.7,($CB321-SUM($T321:AL321)))</f>
        <v>0</v>
      </c>
      <c r="AN321" s="16">
        <f>IF(($CB321-SUM($T321:AM321))&gt;=$K321*0.7,$K321*0.7,($CB321-SUM($T321:AM321)))</f>
        <v>0</v>
      </c>
      <c r="AO321" s="16">
        <f>IF(($CB321-SUM($T321:AN321))&gt;=$K321*0.7,$K321*0.7,($CB321-SUM($T321:AN321)))</f>
        <v>0</v>
      </c>
      <c r="AP321" s="16">
        <f>IF(($CB321-SUM($T321:AO321))&gt;=$K321*0.7,$K321*0.7,($CB321-SUM($T321:AO321)))</f>
        <v>0</v>
      </c>
      <c r="AQ321" s="16">
        <f>IF(($CB321-SUM($T321:AP321))&gt;=$K321*0.7,$K321*0.7,($CB321-SUM($T321:AP321)))</f>
        <v>0</v>
      </c>
      <c r="AR321" s="16">
        <f>IF(($CB321-SUM($T321:AQ321))&gt;=$K321*0.7,$K321*0.7,($CB321-SUM($T321:AQ321)))</f>
        <v>0</v>
      </c>
      <c r="AS321" s="16">
        <f>IF(($CB321-SUM($T321:AR321))&gt;=$K321*0.7,$K321*0.7,($CB321-SUM($T321:AR321)))</f>
        <v>0</v>
      </c>
      <c r="AT321" s="16">
        <f>IF(($CB321-SUM($T321:AS321))&gt;=$K321*0.7,$K321*0.7,($CB321-SUM($T321:AS321)))</f>
        <v>0</v>
      </c>
      <c r="AU321" s="16">
        <f>IF(($CB321-SUM($T321:AT321))&gt;=$K321*0.7,$K321*0.7,($CB321-SUM($T321:AT321)))</f>
        <v>0</v>
      </c>
      <c r="AV321" s="16">
        <f>IF(($CB321-SUM($T321:AU321))&gt;=$K321*0.7,$K321*0.7,($CB321-SUM($T321:AU321)))</f>
        <v>0</v>
      </c>
      <c r="AW321" s="182">
        <f t="shared" si="35"/>
        <v>50220</v>
      </c>
      <c r="AX321" s="182">
        <f>IF(LinkRpt!B$4=LinkRpt!B$2,VLOOKUP(LinkRpt!$A317,Rpt,LinkRpt!B$2+1),"")</f>
        <v>50220</v>
      </c>
      <c r="AY321" s="182">
        <f>IF(LinkRpt!C$4=LinkRpt!C$2,VLOOKUP(LinkRpt!$A317,Rpt,LinkRpt!C$2+1),"")</f>
        <v>0</v>
      </c>
      <c r="AZ321" s="182">
        <f>IF(LinkRpt!D$4=LinkRpt!D$2,VLOOKUP(LinkRpt!$A317,Rpt,LinkRpt!D$2+1),"")</f>
        <v>0</v>
      </c>
      <c r="BA321" s="182" t="str">
        <f>IF(LinkRpt!E$4=LinkRpt!E$2,VLOOKUP(LinkRpt!$A317,Rpt,LinkRpt!E$2+1),"")</f>
        <v/>
      </c>
      <c r="BB321" s="182">
        <f>IF(LinkRpt!F$4=LinkRpt!F$2,VLOOKUP(LinkRpt!$A317,Rpt,LinkRpt!F$2+1),"")</f>
        <v>0</v>
      </c>
      <c r="BC321" s="182">
        <f>IF(LinkRpt!G$4=LinkRpt!G$2,VLOOKUP(LinkRpt!$A317,Rpt,LinkRpt!G$2+1),"")</f>
        <v>0</v>
      </c>
      <c r="BD321" s="182">
        <f>IF(LinkRpt!H$4=LinkRpt!H$2,VLOOKUP(LinkRpt!$A317,Rpt,LinkRpt!H$2+1),"")</f>
        <v>0</v>
      </c>
      <c r="BE321" s="182" t="str">
        <f>IF(LinkRpt!I$4=LinkRpt!I$2,VLOOKUP(LinkRpt!$A317,Rpt,LinkRpt!I$2+1),"")</f>
        <v/>
      </c>
      <c r="BF321" s="182" t="str">
        <f>IF(LinkRpt!J$4=LinkRpt!J$2,VLOOKUP(LinkRpt!$A317,Rpt,LinkRpt!J$2+1),"")</f>
        <v/>
      </c>
      <c r="BG321" s="182" t="str">
        <f>IF(LinkRpt!K$4=LinkRpt!K$2,VLOOKUP(LinkRpt!$A317,Rpt,LinkRpt!K$2+1),"")</f>
        <v/>
      </c>
      <c r="BH321" s="182" t="str">
        <f>IF(LinkRpt!L$4=LinkRpt!L$2,VLOOKUP(LinkRpt!$A317,Rpt,LinkRpt!L$2+1),"")</f>
        <v/>
      </c>
      <c r="BI321" s="182" t="str">
        <f>IF(LinkRpt!M$4=LinkRpt!M$2,VLOOKUP(LinkRpt!$A317,Rpt,LinkRpt!M$2+1),"")</f>
        <v/>
      </c>
      <c r="BJ321" s="182" t="str">
        <f>IF(LinkRpt!N$4=LinkRpt!N$2,VLOOKUP(LinkRpt!$A317,Rpt,LinkRpt!N$2+1),"")</f>
        <v/>
      </c>
      <c r="BK321" s="182" t="str">
        <f>IF(LinkRpt!O$4=LinkRpt!O$2,VLOOKUP(LinkRpt!$A317,Rpt,LinkRpt!O$2+1),"")</f>
        <v/>
      </c>
      <c r="BL321" s="182" t="str">
        <f>IF(LinkRpt!P$4=LinkRpt!P$2,VLOOKUP(LinkRpt!$A317,Rpt,LinkRpt!P$2+1),"")</f>
        <v/>
      </c>
      <c r="BM321" s="182" t="str">
        <f>IF(LinkRpt!Q$4=LinkRpt!Q$2,VLOOKUP(LinkRpt!$A317,Rpt,LinkRpt!Q$2+1),"")</f>
        <v/>
      </c>
      <c r="BN321" s="182" t="str">
        <f>IF(LinkRpt!R$4=LinkRpt!R$2,VLOOKUP(LinkRpt!$A317,Rpt,LinkRpt!R$2+1),"")</f>
        <v/>
      </c>
      <c r="BO321" s="182" t="str">
        <f>IF(LinkRpt!S$4=LinkRpt!S$2,VLOOKUP(LinkRpt!$A317,Rpt,LinkRpt!S$2+1),"")</f>
        <v/>
      </c>
      <c r="BP321" s="182" t="str">
        <f>IF(LinkRpt!T$4=LinkRpt!T$2,VLOOKUP(LinkRpt!$A317,Rpt,LinkRpt!T$2+1),"")</f>
        <v/>
      </c>
      <c r="BQ321" s="182" t="str">
        <f>IF(LinkRpt!U$4=LinkRpt!U$2,VLOOKUP(LinkRpt!$A317,Rpt,LinkRpt!U$2+1),"")</f>
        <v/>
      </c>
      <c r="BR321" s="182" t="str">
        <f>IF(LinkRpt!V$4=LinkRpt!V$2,VLOOKUP(LinkRpt!$A317,Rpt,LinkRpt!V$2+1),"")</f>
        <v/>
      </c>
      <c r="BS321" s="182" t="str">
        <f>IF(LinkRpt!W$4=LinkRpt!W$2,VLOOKUP(LinkRpt!$A317,Rpt,LinkRpt!W$2+1),"")</f>
        <v/>
      </c>
      <c r="BT321" s="182" t="str">
        <f>IF(LinkRpt!X$4=LinkRpt!X$2,VLOOKUP(LinkRpt!$A317,Rpt,LinkRpt!X$2+1),"")</f>
        <v/>
      </c>
      <c r="BU321" s="182" t="str">
        <f>IF(LinkRpt!Y$4=LinkRpt!Y$2,VLOOKUP(LinkRpt!$A317,Rpt,LinkRpt!Y$2+1),"")</f>
        <v/>
      </c>
      <c r="BV321" s="182" t="str">
        <f>IF(LinkRpt!Z$4=LinkRpt!Z$2,VLOOKUP(LinkRpt!$A317,Rpt,LinkRpt!Z$2+1),"")</f>
        <v/>
      </c>
      <c r="BW321" s="182" t="str">
        <f>IF(LinkRpt!AA$4=LinkRpt!AA$2,VLOOKUP(LinkRpt!$A317,Rpt,LinkRpt!AA$2+1),"")</f>
        <v/>
      </c>
      <c r="BX321" s="182" t="str">
        <f>IF(LinkRpt!AB$4=LinkRpt!AB$2,VLOOKUP(LinkRpt!$A317,Rpt,LinkRpt!AB$2+1),"")</f>
        <v/>
      </c>
      <c r="BY321" s="182" t="str">
        <f>IF(LinkRpt!AC$4=LinkRpt!AC$2,VLOOKUP(LinkRpt!$A317,Rpt,LinkRpt!AC$2+1),"")</f>
        <v/>
      </c>
      <c r="BZ321" s="182" t="str">
        <f>IF(LinkRpt!AD$4=LinkRpt!AD$2,VLOOKUP(LinkRpt!$A317,Rpt,LinkRpt!AD$2+1),"")</f>
        <v/>
      </c>
      <c r="CA321" s="182" t="str">
        <f>IF(LinkRpt!AE$4=LinkRpt!AE$2,VLOOKUP(LinkRpt!$A317,Rpt,LinkRpt!AE$2+1),"")</f>
        <v/>
      </c>
      <c r="CB321" s="182">
        <f t="shared" si="40"/>
        <v>50220</v>
      </c>
      <c r="CC321" s="15">
        <v>1500</v>
      </c>
      <c r="CD321" s="16">
        <v>1500</v>
      </c>
      <c r="CE321" s="15">
        <v>1000</v>
      </c>
      <c r="CF321" s="16">
        <v>1000</v>
      </c>
      <c r="CG321" s="15">
        <v>5000</v>
      </c>
      <c r="CH321" s="16">
        <v>5000</v>
      </c>
      <c r="CI321" s="15">
        <v>8000</v>
      </c>
      <c r="CJ321" s="16">
        <v>0</v>
      </c>
      <c r="CK321" s="15"/>
      <c r="CL321" s="16"/>
      <c r="CM321" s="18">
        <v>4340</v>
      </c>
      <c r="CN321" s="16">
        <v>0</v>
      </c>
      <c r="CO321" s="18">
        <v>4340</v>
      </c>
      <c r="CP321" s="16">
        <f>12620+4620</f>
        <v>17240</v>
      </c>
      <c r="CQ321" s="18">
        <v>4340</v>
      </c>
      <c r="CR321" s="16">
        <v>0</v>
      </c>
      <c r="CS321" s="18">
        <v>4340</v>
      </c>
      <c r="CT321" s="16">
        <v>8120</v>
      </c>
      <c r="CU321" s="18">
        <v>4340</v>
      </c>
      <c r="CV321" s="16"/>
      <c r="CW321" s="18">
        <v>4340</v>
      </c>
      <c r="CX321" s="16"/>
      <c r="CY321" s="18">
        <v>4340</v>
      </c>
      <c r="CZ321" s="16"/>
      <c r="DA321" s="18">
        <v>4340</v>
      </c>
      <c r="DB321" s="16"/>
      <c r="DC321" s="18">
        <v>4340</v>
      </c>
      <c r="DD321" s="16">
        <v>17360</v>
      </c>
      <c r="DE321" s="85"/>
      <c r="DF321" s="16"/>
      <c r="DG321" s="85"/>
      <c r="DH321" s="16"/>
      <c r="DI321" s="85"/>
      <c r="DJ321" s="16"/>
      <c r="DK321" s="17"/>
      <c r="DL321" s="16"/>
      <c r="DM321" s="17"/>
      <c r="DN321" s="16"/>
      <c r="DO321" s="17"/>
      <c r="DP321" s="16"/>
      <c r="DQ321" s="17"/>
      <c r="DR321" s="16"/>
      <c r="DS321" s="17"/>
      <c r="DT321" s="16"/>
      <c r="DU321" s="17"/>
      <c r="DV321" s="16"/>
      <c r="DW321" s="17"/>
      <c r="DX321" s="16"/>
      <c r="DY321" s="17"/>
      <c r="DZ321" s="16"/>
      <c r="EA321" s="17"/>
      <c r="EB321" s="16"/>
      <c r="EC321" s="17"/>
      <c r="ED321" s="16"/>
      <c r="EE321" s="17"/>
      <c r="EF321" s="16"/>
      <c r="EG321" s="17"/>
      <c r="EH321" s="16"/>
      <c r="EI321" s="17"/>
      <c r="EJ321" s="16"/>
      <c r="EK321" s="17"/>
      <c r="EL321" s="16"/>
      <c r="EM321" s="17"/>
      <c r="EN321" s="16"/>
      <c r="EO321" s="17"/>
      <c r="EP321" s="16"/>
      <c r="EQ321" s="17"/>
      <c r="ER321" s="16"/>
      <c r="ES321" s="17"/>
      <c r="ET321" s="16"/>
      <c r="EU321" s="15"/>
      <c r="EV321" s="16"/>
      <c r="EW321" s="15"/>
      <c r="EX321" s="16"/>
      <c r="EY321" s="15"/>
      <c r="EZ321" s="16"/>
      <c r="FA321" s="15"/>
      <c r="FB321" s="16"/>
      <c r="FC321" s="15"/>
      <c r="FD321" s="16"/>
      <c r="FE321" s="15"/>
      <c r="FF321" s="16"/>
      <c r="FG321" s="19"/>
      <c r="FH321" s="20"/>
      <c r="FI321" s="20">
        <f t="shared" si="36"/>
        <v>54560</v>
      </c>
      <c r="FJ321" s="20">
        <f t="shared" si="37"/>
        <v>50220</v>
      </c>
      <c r="FK321" s="21">
        <f t="shared" si="38"/>
        <v>4340</v>
      </c>
      <c r="FL321" s="1" t="str">
        <f t="shared" si="41"/>
        <v/>
      </c>
    </row>
    <row r="322" spans="1:168" ht="20.25" customHeight="1">
      <c r="A322" s="239">
        <v>2200314</v>
      </c>
      <c r="B322" s="35" t="s">
        <v>399</v>
      </c>
      <c r="C322" s="239" t="s">
        <v>400</v>
      </c>
      <c r="D322" s="9" t="s">
        <v>1414</v>
      </c>
      <c r="E322" s="9" t="s">
        <v>1412</v>
      </c>
      <c r="F322" s="10" t="s">
        <v>401</v>
      </c>
      <c r="G322" s="22"/>
      <c r="H322" s="24"/>
      <c r="I322" s="318"/>
      <c r="J322" s="24"/>
      <c r="K322" s="12">
        <v>6600</v>
      </c>
      <c r="L322" s="24" t="s">
        <v>1564</v>
      </c>
      <c r="M322" s="246">
        <f t="shared" si="34"/>
        <v>57080</v>
      </c>
      <c r="N322" s="14">
        <f t="shared" si="39"/>
        <v>12620</v>
      </c>
      <c r="O322" s="15">
        <v>1500</v>
      </c>
      <c r="P322" s="15">
        <v>1000</v>
      </c>
      <c r="Q322" s="15">
        <v>5000</v>
      </c>
      <c r="R322" s="15">
        <v>8000</v>
      </c>
      <c r="S322" s="182"/>
      <c r="T322" s="16">
        <v>1500</v>
      </c>
      <c r="U322" s="16">
        <v>1000</v>
      </c>
      <c r="V322" s="16">
        <v>5000</v>
      </c>
      <c r="W322" s="16"/>
      <c r="X322" s="182"/>
      <c r="Y322" s="16">
        <f>IF(($CB322-SUM($T322:X322))&gt;=$K322*0.7,$K322*0.7,($CB322-SUM($T322:X322)))</f>
        <v>4620</v>
      </c>
      <c r="Z322" s="16">
        <f>IF(($CB322-SUM($T322:Y322))&gt;=$K322*0.7,$K322*0.7,($CB322-SUM($T322:Y322)))</f>
        <v>4620</v>
      </c>
      <c r="AA322" s="16">
        <f>IF(($CB322-SUM($T322:Z322))&gt;=$K322*0.7,$K322*0.7,($CB322-SUM($T322:Z322)))</f>
        <v>4620</v>
      </c>
      <c r="AB322" s="16">
        <f>IF(($CB322-SUM($T322:AA322))&gt;=$K322*0.7,$K322*0.7,($CB322-SUM($T322:AA322)))</f>
        <v>4620</v>
      </c>
      <c r="AC322" s="16">
        <f>IF(($CB322-SUM($T322:AB322))&gt;=$K322*0.7,$K322*0.7,($CB322-SUM($T322:AB322)))</f>
        <v>4620</v>
      </c>
      <c r="AD322" s="16">
        <f>IF(($CB322-SUM($T322:AC322))&gt;=$K322*0.7,$K322*0.7,($CB322-SUM($T322:AC322)))</f>
        <v>4620</v>
      </c>
      <c r="AE322" s="16">
        <f>IF(($CB322-SUM($T322:AD322))&gt;=$K322*0.7,$K322*0.7,($CB322-SUM($T322:AD322)))</f>
        <v>4620</v>
      </c>
      <c r="AF322" s="16">
        <f>IF(($CB322-SUM($T322:AE322))&gt;=$K322*0.7,$K322*0.7,($CB322-SUM($T322:AE322)))</f>
        <v>4620</v>
      </c>
      <c r="AG322" s="16">
        <f>IF(($CB322-SUM($T322:AF322))&gt;=$K322*0.7,$K322*0.7,($CB322-SUM($T322:AF322)))</f>
        <v>0</v>
      </c>
      <c r="AH322" s="16">
        <f>IF(($CB322-SUM($T322:AG322))&gt;=$K322*0.7,$K322*0.7,($CB322-SUM($T322:AG322)))</f>
        <v>0</v>
      </c>
      <c r="AI322" s="16">
        <f>IF(($CB322-SUM($T322:AH322))&gt;=$K322*0.7,$K322*0.7,($CB322-SUM($T322:AH322)))</f>
        <v>0</v>
      </c>
      <c r="AJ322" s="16">
        <f>IF(($CB322-SUM($T322:AI322))&gt;=$K322*0.7,$K322*0.7,($CB322-SUM($T322:AI322)))</f>
        <v>0</v>
      </c>
      <c r="AK322" s="16">
        <f>IF(($CB322-SUM($T322:AJ322))&gt;=$K322*0.7,$K322*0.7,($CB322-SUM($T322:AJ322)))</f>
        <v>0</v>
      </c>
      <c r="AL322" s="16">
        <f>IF(($CB322-SUM($T322:AK322))&gt;=$K322*0.7,$K322*0.7,($CB322-SUM($T322:AK322)))</f>
        <v>0</v>
      </c>
      <c r="AM322" s="16">
        <f>IF(($CB322-SUM($T322:AL322))&gt;=$K322*0.7,$K322*0.7,($CB322-SUM($T322:AL322)))</f>
        <v>0</v>
      </c>
      <c r="AN322" s="16">
        <f>IF(($CB322-SUM($T322:AM322))&gt;=$K322*0.7,$K322*0.7,($CB322-SUM($T322:AM322)))</f>
        <v>0</v>
      </c>
      <c r="AO322" s="16">
        <f>IF(($CB322-SUM($T322:AN322))&gt;=$K322*0.7,$K322*0.7,($CB322-SUM($T322:AN322)))</f>
        <v>0</v>
      </c>
      <c r="AP322" s="16">
        <f>IF(($CB322-SUM($T322:AO322))&gt;=$K322*0.7,$K322*0.7,($CB322-SUM($T322:AO322)))</f>
        <v>0</v>
      </c>
      <c r="AQ322" s="16">
        <f>IF(($CB322-SUM($T322:AP322))&gt;=$K322*0.7,$K322*0.7,($CB322-SUM($T322:AP322)))</f>
        <v>0</v>
      </c>
      <c r="AR322" s="16">
        <f>IF(($CB322-SUM($T322:AQ322))&gt;=$K322*0.7,$K322*0.7,($CB322-SUM($T322:AQ322)))</f>
        <v>0</v>
      </c>
      <c r="AS322" s="16">
        <f>IF(($CB322-SUM($T322:AR322))&gt;=$K322*0.7,$K322*0.7,($CB322-SUM($T322:AR322)))</f>
        <v>0</v>
      </c>
      <c r="AT322" s="16">
        <f>IF(($CB322-SUM($T322:AS322))&gt;=$K322*0.7,$K322*0.7,($CB322-SUM($T322:AS322)))</f>
        <v>0</v>
      </c>
      <c r="AU322" s="16">
        <f>IF(($CB322-SUM($T322:AT322))&gt;=$K322*0.7,$K322*0.7,($CB322-SUM($T322:AT322)))</f>
        <v>0</v>
      </c>
      <c r="AV322" s="16">
        <f>IF(($CB322-SUM($T322:AU322))&gt;=$K322*0.7,$K322*0.7,($CB322-SUM($T322:AU322)))</f>
        <v>0</v>
      </c>
      <c r="AW322" s="182">
        <f t="shared" si="35"/>
        <v>44460</v>
      </c>
      <c r="AX322" s="182">
        <f>IF(LinkRpt!B$4=LinkRpt!B$2,VLOOKUP(LinkRpt!$A318,Rpt,LinkRpt!B$2+1),"")</f>
        <v>44460</v>
      </c>
      <c r="AY322" s="182">
        <f>IF(LinkRpt!C$4=LinkRpt!C$2,VLOOKUP(LinkRpt!$A318,Rpt,LinkRpt!C$2+1),"")</f>
        <v>0</v>
      </c>
      <c r="AZ322" s="182">
        <f>IF(LinkRpt!D$4=LinkRpt!D$2,VLOOKUP(LinkRpt!$A318,Rpt,LinkRpt!D$2+1),"")</f>
        <v>0</v>
      </c>
      <c r="BA322" s="182" t="str">
        <f>IF(LinkRpt!E$4=LinkRpt!E$2,VLOOKUP(LinkRpt!$A318,Rpt,LinkRpt!E$2+1),"")</f>
        <v/>
      </c>
      <c r="BB322" s="182">
        <f>IF(LinkRpt!F$4=LinkRpt!F$2,VLOOKUP(LinkRpt!$A318,Rpt,LinkRpt!F$2+1),"")</f>
        <v>0</v>
      </c>
      <c r="BC322" s="182">
        <f>IF(LinkRpt!G$4=LinkRpt!G$2,VLOOKUP(LinkRpt!$A318,Rpt,LinkRpt!G$2+1),"")</f>
        <v>0</v>
      </c>
      <c r="BD322" s="182">
        <f>IF(LinkRpt!H$4=LinkRpt!H$2,VLOOKUP(LinkRpt!$A318,Rpt,LinkRpt!H$2+1),"")</f>
        <v>0</v>
      </c>
      <c r="BE322" s="182" t="str">
        <f>IF(LinkRpt!I$4=LinkRpt!I$2,VLOOKUP(LinkRpt!$A318,Rpt,LinkRpt!I$2+1),"")</f>
        <v/>
      </c>
      <c r="BF322" s="182" t="str">
        <f>IF(LinkRpt!J$4=LinkRpt!J$2,VLOOKUP(LinkRpt!$A318,Rpt,LinkRpt!J$2+1),"")</f>
        <v/>
      </c>
      <c r="BG322" s="182" t="str">
        <f>IF(LinkRpt!K$4=LinkRpt!K$2,VLOOKUP(LinkRpt!$A318,Rpt,LinkRpt!K$2+1),"")</f>
        <v/>
      </c>
      <c r="BH322" s="182" t="str">
        <f>IF(LinkRpt!L$4=LinkRpt!L$2,VLOOKUP(LinkRpt!$A318,Rpt,LinkRpt!L$2+1),"")</f>
        <v/>
      </c>
      <c r="BI322" s="182" t="str">
        <f>IF(LinkRpt!M$4=LinkRpt!M$2,VLOOKUP(LinkRpt!$A318,Rpt,LinkRpt!M$2+1),"")</f>
        <v/>
      </c>
      <c r="BJ322" s="182" t="str">
        <f>IF(LinkRpt!N$4=LinkRpt!N$2,VLOOKUP(LinkRpt!$A318,Rpt,LinkRpt!N$2+1),"")</f>
        <v/>
      </c>
      <c r="BK322" s="182" t="str">
        <f>IF(LinkRpt!O$4=LinkRpt!O$2,VLOOKUP(LinkRpt!$A318,Rpt,LinkRpt!O$2+1),"")</f>
        <v/>
      </c>
      <c r="BL322" s="182" t="str">
        <f>IF(LinkRpt!P$4=LinkRpt!P$2,VLOOKUP(LinkRpt!$A318,Rpt,LinkRpt!P$2+1),"")</f>
        <v/>
      </c>
      <c r="BM322" s="182" t="str">
        <f>IF(LinkRpt!Q$4=LinkRpt!Q$2,VLOOKUP(LinkRpt!$A318,Rpt,LinkRpt!Q$2+1),"")</f>
        <v/>
      </c>
      <c r="BN322" s="182" t="str">
        <f>IF(LinkRpt!R$4=LinkRpt!R$2,VLOOKUP(LinkRpt!$A318,Rpt,LinkRpt!R$2+1),"")</f>
        <v/>
      </c>
      <c r="BO322" s="182" t="str">
        <f>IF(LinkRpt!S$4=LinkRpt!S$2,VLOOKUP(LinkRpt!$A318,Rpt,LinkRpt!S$2+1),"")</f>
        <v/>
      </c>
      <c r="BP322" s="182" t="str">
        <f>IF(LinkRpt!T$4=LinkRpt!T$2,VLOOKUP(LinkRpt!$A318,Rpt,LinkRpt!T$2+1),"")</f>
        <v/>
      </c>
      <c r="BQ322" s="182" t="str">
        <f>IF(LinkRpt!U$4=LinkRpt!U$2,VLOOKUP(LinkRpt!$A318,Rpt,LinkRpt!U$2+1),"")</f>
        <v/>
      </c>
      <c r="BR322" s="182" t="str">
        <f>IF(LinkRpt!V$4=LinkRpt!V$2,VLOOKUP(LinkRpt!$A318,Rpt,LinkRpt!V$2+1),"")</f>
        <v/>
      </c>
      <c r="BS322" s="182" t="str">
        <f>IF(LinkRpt!W$4=LinkRpt!W$2,VLOOKUP(LinkRpt!$A318,Rpt,LinkRpt!W$2+1),"")</f>
        <v/>
      </c>
      <c r="BT322" s="182" t="str">
        <f>IF(LinkRpt!X$4=LinkRpt!X$2,VLOOKUP(LinkRpt!$A318,Rpt,LinkRpt!X$2+1),"")</f>
        <v/>
      </c>
      <c r="BU322" s="182" t="str">
        <f>IF(LinkRpt!Y$4=LinkRpt!Y$2,VLOOKUP(LinkRpt!$A318,Rpt,LinkRpt!Y$2+1),"")</f>
        <v/>
      </c>
      <c r="BV322" s="182" t="str">
        <f>IF(LinkRpt!Z$4=LinkRpt!Z$2,VLOOKUP(LinkRpt!$A318,Rpt,LinkRpt!Z$2+1),"")</f>
        <v/>
      </c>
      <c r="BW322" s="182" t="str">
        <f>IF(LinkRpt!AA$4=LinkRpt!AA$2,VLOOKUP(LinkRpt!$A318,Rpt,LinkRpt!AA$2+1),"")</f>
        <v/>
      </c>
      <c r="BX322" s="182" t="str">
        <f>IF(LinkRpt!AB$4=LinkRpt!AB$2,VLOOKUP(LinkRpt!$A318,Rpt,LinkRpt!AB$2+1),"")</f>
        <v/>
      </c>
      <c r="BY322" s="182" t="str">
        <f>IF(LinkRpt!AC$4=LinkRpt!AC$2,VLOOKUP(LinkRpt!$A318,Rpt,LinkRpt!AC$2+1),"")</f>
        <v/>
      </c>
      <c r="BZ322" s="182" t="str">
        <f>IF(LinkRpt!AD$4=LinkRpt!AD$2,VLOOKUP(LinkRpt!$A318,Rpt,LinkRpt!AD$2+1),"")</f>
        <v/>
      </c>
      <c r="CA322" s="182" t="str">
        <f>IF(LinkRpt!AE$4=LinkRpt!AE$2,VLOOKUP(LinkRpt!$A318,Rpt,LinkRpt!AE$2+1),"")</f>
        <v/>
      </c>
      <c r="CB322" s="182">
        <f t="shared" si="40"/>
        <v>44460</v>
      </c>
      <c r="CC322" s="15">
        <v>1500</v>
      </c>
      <c r="CD322" s="16">
        <v>1500</v>
      </c>
      <c r="CE322" s="15">
        <v>1000</v>
      </c>
      <c r="CF322" s="16">
        <v>1000</v>
      </c>
      <c r="CG322" s="15">
        <v>5000</v>
      </c>
      <c r="CH322" s="16">
        <v>5000</v>
      </c>
      <c r="CI322" s="15">
        <v>8000</v>
      </c>
      <c r="CJ322" s="16"/>
      <c r="CK322" s="17"/>
      <c r="CL322" s="16"/>
      <c r="CM322" s="15"/>
      <c r="CN322" s="16"/>
      <c r="CO322" s="18">
        <v>4620</v>
      </c>
      <c r="CP322" s="16">
        <v>4620</v>
      </c>
      <c r="CQ322" s="18">
        <v>4620</v>
      </c>
      <c r="CR322" s="16">
        <v>4620</v>
      </c>
      <c r="CS322" s="18">
        <v>4620</v>
      </c>
      <c r="CT322" s="16">
        <v>4620</v>
      </c>
      <c r="CU322" s="18">
        <v>4620</v>
      </c>
      <c r="CV322" s="16">
        <v>4620</v>
      </c>
      <c r="CW322" s="18">
        <v>4620</v>
      </c>
      <c r="CX322" s="16">
        <v>4620</v>
      </c>
      <c r="CY322" s="18">
        <v>4620</v>
      </c>
      <c r="CZ322" s="16">
        <v>4620</v>
      </c>
      <c r="DA322" s="18">
        <v>4620</v>
      </c>
      <c r="DB322" s="16">
        <v>4620</v>
      </c>
      <c r="DC322" s="18">
        <v>4620</v>
      </c>
      <c r="DD322" s="16"/>
      <c r="DE322" s="18">
        <v>4620</v>
      </c>
      <c r="DF322" s="16">
        <v>4620</v>
      </c>
      <c r="DG322" s="17"/>
      <c r="DH322" s="16"/>
      <c r="DI322" s="17"/>
      <c r="DJ322" s="16"/>
      <c r="DK322" s="17"/>
      <c r="DL322" s="16"/>
      <c r="DM322" s="17"/>
      <c r="DN322" s="16"/>
      <c r="DO322" s="17"/>
      <c r="DP322" s="16"/>
      <c r="DQ322" s="17"/>
      <c r="DR322" s="16"/>
      <c r="DS322" s="17"/>
      <c r="DT322" s="16"/>
      <c r="DU322" s="17"/>
      <c r="DV322" s="16"/>
      <c r="DW322" s="17"/>
      <c r="DX322" s="16"/>
      <c r="DY322" s="17"/>
      <c r="DZ322" s="16"/>
      <c r="EA322" s="17"/>
      <c r="EB322" s="16"/>
      <c r="EC322" s="17"/>
      <c r="ED322" s="16"/>
      <c r="EE322" s="17"/>
      <c r="EF322" s="16"/>
      <c r="EG322" s="17"/>
      <c r="EH322" s="16"/>
      <c r="EI322" s="17"/>
      <c r="EJ322" s="16"/>
      <c r="EK322" s="17"/>
      <c r="EL322" s="16"/>
      <c r="EM322" s="17"/>
      <c r="EN322" s="16"/>
      <c r="EO322" s="17"/>
      <c r="EP322" s="16"/>
      <c r="EQ322" s="17"/>
      <c r="ER322" s="16"/>
      <c r="ES322" s="17"/>
      <c r="ET322" s="16"/>
      <c r="EU322" s="15"/>
      <c r="EV322" s="16"/>
      <c r="EW322" s="15"/>
      <c r="EX322" s="16"/>
      <c r="EY322" s="15"/>
      <c r="EZ322" s="16"/>
      <c r="FA322" s="15"/>
      <c r="FB322" s="16"/>
      <c r="FC322" s="15"/>
      <c r="FD322" s="16"/>
      <c r="FE322" s="15"/>
      <c r="FF322" s="16"/>
      <c r="FG322" s="19"/>
      <c r="FH322" s="20"/>
      <c r="FI322" s="20">
        <f t="shared" si="36"/>
        <v>57080</v>
      </c>
      <c r="FJ322" s="20">
        <f t="shared" si="37"/>
        <v>44460</v>
      </c>
      <c r="FK322" s="21">
        <f t="shared" si="38"/>
        <v>12620</v>
      </c>
      <c r="FL322" s="1" t="str">
        <f t="shared" si="41"/>
        <v/>
      </c>
    </row>
    <row r="323" spans="1:168" ht="20.25" customHeight="1">
      <c r="A323" s="239">
        <v>2200315</v>
      </c>
      <c r="B323" s="35" t="s">
        <v>1142</v>
      </c>
      <c r="C323" s="239" t="s">
        <v>1143</v>
      </c>
      <c r="D323" s="9" t="s">
        <v>1414</v>
      </c>
      <c r="E323" s="9" t="s">
        <v>1411</v>
      </c>
      <c r="F323" s="83" t="s">
        <v>1144</v>
      </c>
      <c r="G323" s="89" t="s">
        <v>383</v>
      </c>
      <c r="H323" s="13" t="s">
        <v>1417</v>
      </c>
      <c r="I323" s="318"/>
      <c r="J323" s="13"/>
      <c r="K323" s="62">
        <v>6200</v>
      </c>
      <c r="L323" s="13" t="s">
        <v>1564</v>
      </c>
      <c r="M323" s="246">
        <f t="shared" si="34"/>
        <v>54560</v>
      </c>
      <c r="N323" s="14">
        <f t="shared" si="39"/>
        <v>2100</v>
      </c>
      <c r="O323" s="15">
        <v>1500</v>
      </c>
      <c r="P323" s="15">
        <v>1000</v>
      </c>
      <c r="Q323" s="15">
        <v>5000</v>
      </c>
      <c r="R323" s="15">
        <v>8000</v>
      </c>
      <c r="S323" s="182"/>
      <c r="T323" s="16">
        <v>1500</v>
      </c>
      <c r="U323" s="16">
        <v>1000</v>
      </c>
      <c r="V323" s="16">
        <v>5000</v>
      </c>
      <c r="W323" s="16">
        <v>0</v>
      </c>
      <c r="X323" s="182"/>
      <c r="Y323" s="16">
        <f>IF(($CB323-SUM($T323:X323))&gt;=$K323*0.7,$K323*0.7,($CB323-SUM($T323:X323)))</f>
        <v>4340</v>
      </c>
      <c r="Z323" s="16">
        <f>IF(($CB323-SUM($T323:Y323))&gt;=$K323*0.7,$K323*0.7,($CB323-SUM($T323:Y323)))</f>
        <v>4340</v>
      </c>
      <c r="AA323" s="16">
        <f>IF(($CB323-SUM($T323:Z323))&gt;=$K323*0.7,$K323*0.7,($CB323-SUM($T323:Z323)))</f>
        <v>4340</v>
      </c>
      <c r="AB323" s="16">
        <f>IF(($CB323-SUM($T323:AA323))&gt;=$K323*0.7,$K323*0.7,($CB323-SUM($T323:AA323)))</f>
        <v>4340</v>
      </c>
      <c r="AC323" s="16">
        <f>IF(($CB323-SUM($T323:AB323))&gt;=$K323*0.7,$K323*0.7,($CB323-SUM($T323:AB323)))</f>
        <v>4340</v>
      </c>
      <c r="AD323" s="16">
        <f>IF(($CB323-SUM($T323:AC323))&gt;=$K323*0.7,$K323*0.7,($CB323-SUM($T323:AC323)))</f>
        <v>4340</v>
      </c>
      <c r="AE323" s="16">
        <f>IF(($CB323-SUM($T323:AD323))&gt;=$K323*0.7,$K323*0.7,($CB323-SUM($T323:AD323)))</f>
        <v>4340</v>
      </c>
      <c r="AF323" s="16">
        <f>IF(($CB323-SUM($T323:AE323))&gt;=$K323*0.7,$K323*0.7,($CB323-SUM($T323:AE323)))</f>
        <v>4340</v>
      </c>
      <c r="AG323" s="16">
        <f>IF(($CB323-SUM($T323:AF323))&gt;=$K323*0.7,$K323*0.7,($CB323-SUM($T323:AF323)))</f>
        <v>4340</v>
      </c>
      <c r="AH323" s="16">
        <f>IF(($CB323-SUM($T323:AG323))&gt;=$K323*0.7,$K323*0.7,($CB323-SUM($T323:AG323)))</f>
        <v>4340</v>
      </c>
      <c r="AI323" s="16">
        <f>IF(($CB323-SUM($T323:AH323))&gt;=$K323*0.7,$K323*0.7,($CB323-SUM($T323:AH323)))</f>
        <v>1560</v>
      </c>
      <c r="AJ323" s="16">
        <f>IF(($CB323-SUM($T323:AI323))&gt;=$K323*0.7,$K323*0.7,($CB323-SUM($T323:AI323)))</f>
        <v>0</v>
      </c>
      <c r="AK323" s="16">
        <f>IF(($CB323-SUM($T323:AJ323))&gt;=$K323*0.7,$K323*0.7,($CB323-SUM($T323:AJ323)))</f>
        <v>0</v>
      </c>
      <c r="AL323" s="16">
        <f>IF(($CB323-SUM($T323:AK323))&gt;=$K323*0.7,$K323*0.7,($CB323-SUM($T323:AK323)))</f>
        <v>0</v>
      </c>
      <c r="AM323" s="16">
        <f>IF(($CB323-SUM($T323:AL323))&gt;=$K323*0.7,$K323*0.7,($CB323-SUM($T323:AL323)))</f>
        <v>0</v>
      </c>
      <c r="AN323" s="16">
        <f>IF(($CB323-SUM($T323:AM323))&gt;=$K323*0.7,$K323*0.7,($CB323-SUM($T323:AM323)))</f>
        <v>0</v>
      </c>
      <c r="AO323" s="16">
        <f>IF(($CB323-SUM($T323:AN323))&gt;=$K323*0.7,$K323*0.7,($CB323-SUM($T323:AN323)))</f>
        <v>0</v>
      </c>
      <c r="AP323" s="16">
        <f>IF(($CB323-SUM($T323:AO323))&gt;=$K323*0.7,$K323*0.7,($CB323-SUM($T323:AO323)))</f>
        <v>0</v>
      </c>
      <c r="AQ323" s="16">
        <f>IF(($CB323-SUM($T323:AP323))&gt;=$K323*0.7,$K323*0.7,($CB323-SUM($T323:AP323)))</f>
        <v>0</v>
      </c>
      <c r="AR323" s="16">
        <f>IF(($CB323-SUM($T323:AQ323))&gt;=$K323*0.7,$K323*0.7,($CB323-SUM($T323:AQ323)))</f>
        <v>0</v>
      </c>
      <c r="AS323" s="16">
        <f>IF(($CB323-SUM($T323:AR323))&gt;=$K323*0.7,$K323*0.7,($CB323-SUM($T323:AR323)))</f>
        <v>0</v>
      </c>
      <c r="AT323" s="16">
        <f>IF(($CB323-SUM($T323:AS323))&gt;=$K323*0.7,$K323*0.7,($CB323-SUM($T323:AS323)))</f>
        <v>0</v>
      </c>
      <c r="AU323" s="16">
        <f>IF(($CB323-SUM($T323:AT323))&gt;=$K323*0.7,$K323*0.7,($CB323-SUM($T323:AT323)))</f>
        <v>0</v>
      </c>
      <c r="AV323" s="16">
        <f>IF(($CB323-SUM($T323:AU323))&gt;=$K323*0.7,$K323*0.7,($CB323-SUM($T323:AU323)))</f>
        <v>0</v>
      </c>
      <c r="AW323" s="182">
        <f t="shared" si="35"/>
        <v>52460</v>
      </c>
      <c r="AX323" s="182">
        <f>IF(LinkRpt!B$4=LinkRpt!B$2,VLOOKUP(LinkRpt!$A319,Rpt,LinkRpt!B$2+1),"")</f>
        <v>52460</v>
      </c>
      <c r="AY323" s="182">
        <f>IF(LinkRpt!C$4=LinkRpt!C$2,VLOOKUP(LinkRpt!$A319,Rpt,LinkRpt!C$2+1),"")</f>
        <v>0</v>
      </c>
      <c r="AZ323" s="182">
        <f>IF(LinkRpt!D$4=LinkRpt!D$2,VLOOKUP(LinkRpt!$A319,Rpt,LinkRpt!D$2+1),"")</f>
        <v>0</v>
      </c>
      <c r="BA323" s="182" t="str">
        <f>IF(LinkRpt!E$4=LinkRpt!E$2,VLOOKUP(LinkRpt!$A319,Rpt,LinkRpt!E$2+1),"")</f>
        <v/>
      </c>
      <c r="BB323" s="182">
        <f>IF(LinkRpt!F$4=LinkRpt!F$2,VLOOKUP(LinkRpt!$A319,Rpt,LinkRpt!F$2+1),"")</f>
        <v>0</v>
      </c>
      <c r="BC323" s="182">
        <f>IF(LinkRpt!G$4=LinkRpt!G$2,VLOOKUP(LinkRpt!$A319,Rpt,LinkRpt!G$2+1),"")</f>
        <v>0</v>
      </c>
      <c r="BD323" s="182">
        <f>IF(LinkRpt!H$4=LinkRpt!H$2,VLOOKUP(LinkRpt!$A319,Rpt,LinkRpt!H$2+1),"")</f>
        <v>0</v>
      </c>
      <c r="BE323" s="182" t="str">
        <f>IF(LinkRpt!I$4=LinkRpt!I$2,VLOOKUP(LinkRpt!$A319,Rpt,LinkRpt!I$2+1),"")</f>
        <v/>
      </c>
      <c r="BF323" s="182" t="str">
        <f>IF(LinkRpt!J$4=LinkRpt!J$2,VLOOKUP(LinkRpt!$A319,Rpt,LinkRpt!J$2+1),"")</f>
        <v/>
      </c>
      <c r="BG323" s="182" t="str">
        <f>IF(LinkRpt!K$4=LinkRpt!K$2,VLOOKUP(LinkRpt!$A319,Rpt,LinkRpt!K$2+1),"")</f>
        <v/>
      </c>
      <c r="BH323" s="182" t="str">
        <f>IF(LinkRpt!L$4=LinkRpt!L$2,VLOOKUP(LinkRpt!$A319,Rpt,LinkRpt!L$2+1),"")</f>
        <v/>
      </c>
      <c r="BI323" s="182" t="str">
        <f>IF(LinkRpt!M$4=LinkRpt!M$2,VLOOKUP(LinkRpt!$A319,Rpt,LinkRpt!M$2+1),"")</f>
        <v/>
      </c>
      <c r="BJ323" s="182" t="str">
        <f>IF(LinkRpt!N$4=LinkRpt!N$2,VLOOKUP(LinkRpt!$A319,Rpt,LinkRpt!N$2+1),"")</f>
        <v/>
      </c>
      <c r="BK323" s="182" t="str">
        <f>IF(LinkRpt!O$4=LinkRpt!O$2,VLOOKUP(LinkRpt!$A319,Rpt,LinkRpt!O$2+1),"")</f>
        <v/>
      </c>
      <c r="BL323" s="182" t="str">
        <f>IF(LinkRpt!P$4=LinkRpt!P$2,VLOOKUP(LinkRpt!$A319,Rpt,LinkRpt!P$2+1),"")</f>
        <v/>
      </c>
      <c r="BM323" s="182" t="str">
        <f>IF(LinkRpt!Q$4=LinkRpt!Q$2,VLOOKUP(LinkRpt!$A319,Rpt,LinkRpt!Q$2+1),"")</f>
        <v/>
      </c>
      <c r="BN323" s="182" t="str">
        <f>IF(LinkRpt!R$4=LinkRpt!R$2,VLOOKUP(LinkRpt!$A319,Rpt,LinkRpt!R$2+1),"")</f>
        <v/>
      </c>
      <c r="BO323" s="182" t="str">
        <f>IF(LinkRpt!S$4=LinkRpt!S$2,VLOOKUP(LinkRpt!$A319,Rpt,LinkRpt!S$2+1),"")</f>
        <v/>
      </c>
      <c r="BP323" s="182" t="str">
        <f>IF(LinkRpt!T$4=LinkRpt!T$2,VLOOKUP(LinkRpt!$A319,Rpt,LinkRpt!T$2+1),"")</f>
        <v/>
      </c>
      <c r="BQ323" s="182" t="str">
        <f>IF(LinkRpt!U$4=LinkRpt!U$2,VLOOKUP(LinkRpt!$A319,Rpt,LinkRpt!U$2+1),"")</f>
        <v/>
      </c>
      <c r="BR323" s="182" t="str">
        <f>IF(LinkRpt!V$4=LinkRpt!V$2,VLOOKUP(LinkRpt!$A319,Rpt,LinkRpt!V$2+1),"")</f>
        <v/>
      </c>
      <c r="BS323" s="182" t="str">
        <f>IF(LinkRpt!W$4=LinkRpt!W$2,VLOOKUP(LinkRpt!$A319,Rpt,LinkRpt!W$2+1),"")</f>
        <v/>
      </c>
      <c r="BT323" s="182" t="str">
        <f>IF(LinkRpt!X$4=LinkRpt!X$2,VLOOKUP(LinkRpt!$A319,Rpt,LinkRpt!X$2+1),"")</f>
        <v/>
      </c>
      <c r="BU323" s="182" t="str">
        <f>IF(LinkRpt!Y$4=LinkRpt!Y$2,VLOOKUP(LinkRpt!$A319,Rpt,LinkRpt!Y$2+1),"")</f>
        <v/>
      </c>
      <c r="BV323" s="182" t="str">
        <f>IF(LinkRpt!Z$4=LinkRpt!Z$2,VLOOKUP(LinkRpt!$A319,Rpt,LinkRpt!Z$2+1),"")</f>
        <v/>
      </c>
      <c r="BW323" s="182" t="str">
        <f>IF(LinkRpt!AA$4=LinkRpt!AA$2,VLOOKUP(LinkRpt!$A319,Rpt,LinkRpt!AA$2+1),"")</f>
        <v/>
      </c>
      <c r="BX323" s="182" t="str">
        <f>IF(LinkRpt!AB$4=LinkRpt!AB$2,VLOOKUP(LinkRpt!$A319,Rpt,LinkRpt!AB$2+1),"")</f>
        <v/>
      </c>
      <c r="BY323" s="182" t="str">
        <f>IF(LinkRpt!AC$4=LinkRpt!AC$2,VLOOKUP(LinkRpt!$A319,Rpt,LinkRpt!AC$2+1),"")</f>
        <v/>
      </c>
      <c r="BZ323" s="182" t="str">
        <f>IF(LinkRpt!AD$4=LinkRpt!AD$2,VLOOKUP(LinkRpt!$A319,Rpt,LinkRpt!AD$2+1),"")</f>
        <v/>
      </c>
      <c r="CA323" s="182" t="str">
        <f>IF(LinkRpt!AE$4=LinkRpt!AE$2,VLOOKUP(LinkRpt!$A319,Rpt,LinkRpt!AE$2+1),"")</f>
        <v/>
      </c>
      <c r="CB323" s="182">
        <f t="shared" si="40"/>
        <v>52460</v>
      </c>
      <c r="CC323" s="15">
        <v>1500</v>
      </c>
      <c r="CD323" s="16">
        <v>1500</v>
      </c>
      <c r="CE323" s="15">
        <v>1000</v>
      </c>
      <c r="CF323" s="16">
        <v>1000</v>
      </c>
      <c r="CG323" s="15">
        <v>5000</v>
      </c>
      <c r="CH323" s="16">
        <v>5000</v>
      </c>
      <c r="CI323" s="15">
        <v>8000</v>
      </c>
      <c r="CJ323" s="16">
        <v>0</v>
      </c>
      <c r="CK323" s="15"/>
      <c r="CL323" s="16"/>
      <c r="CM323" s="18">
        <v>4340</v>
      </c>
      <c r="CN323" s="16">
        <v>12620</v>
      </c>
      <c r="CO323" s="18">
        <v>4340</v>
      </c>
      <c r="CP323" s="16">
        <v>0</v>
      </c>
      <c r="CQ323" s="18">
        <v>4340</v>
      </c>
      <c r="CR323" s="16">
        <v>0</v>
      </c>
      <c r="CS323" s="18">
        <v>4340</v>
      </c>
      <c r="CT323" s="16">
        <v>13860</v>
      </c>
      <c r="CU323" s="18">
        <v>4340</v>
      </c>
      <c r="CV323" s="16"/>
      <c r="CW323" s="18">
        <v>4340</v>
      </c>
      <c r="CX323" s="16"/>
      <c r="CY323" s="18">
        <v>4340</v>
      </c>
      <c r="CZ323" s="16"/>
      <c r="DA323" s="18">
        <v>4340</v>
      </c>
      <c r="DB323" s="16"/>
      <c r="DC323" s="18">
        <v>4340</v>
      </c>
      <c r="DD323" s="16">
        <v>18480</v>
      </c>
      <c r="DE323" s="85"/>
      <c r="DF323" s="16"/>
      <c r="DG323" s="85"/>
      <c r="DH323" s="16"/>
      <c r="DI323" s="85"/>
      <c r="DJ323" s="16"/>
      <c r="DK323" s="17"/>
      <c r="DL323" s="16"/>
      <c r="DM323" s="17"/>
      <c r="DN323" s="16"/>
      <c r="DO323" s="17"/>
      <c r="DP323" s="16"/>
      <c r="DQ323" s="17"/>
      <c r="DR323" s="16"/>
      <c r="DS323" s="17"/>
      <c r="DT323" s="16"/>
      <c r="DU323" s="17"/>
      <c r="DV323" s="16"/>
      <c r="DW323" s="17"/>
      <c r="DX323" s="16"/>
      <c r="DY323" s="17"/>
      <c r="DZ323" s="16"/>
      <c r="EA323" s="17"/>
      <c r="EB323" s="16"/>
      <c r="EC323" s="17"/>
      <c r="ED323" s="16"/>
      <c r="EE323" s="17"/>
      <c r="EF323" s="16"/>
      <c r="EG323" s="17"/>
      <c r="EH323" s="16"/>
      <c r="EI323" s="17"/>
      <c r="EJ323" s="16"/>
      <c r="EK323" s="17"/>
      <c r="EL323" s="16"/>
      <c r="EM323" s="17"/>
      <c r="EN323" s="16"/>
      <c r="EO323" s="17"/>
      <c r="EP323" s="16"/>
      <c r="EQ323" s="17"/>
      <c r="ER323" s="16"/>
      <c r="ES323" s="17"/>
      <c r="ET323" s="16"/>
      <c r="EU323" s="15"/>
      <c r="EV323" s="16"/>
      <c r="EW323" s="15"/>
      <c r="EX323" s="16"/>
      <c r="EY323" s="15"/>
      <c r="EZ323" s="16"/>
      <c r="FA323" s="15"/>
      <c r="FB323" s="16"/>
      <c r="FC323" s="15"/>
      <c r="FD323" s="16"/>
      <c r="FE323" s="15"/>
      <c r="FF323" s="16"/>
      <c r="FG323" s="19"/>
      <c r="FH323" s="20"/>
      <c r="FI323" s="20">
        <f t="shared" si="36"/>
        <v>54560</v>
      </c>
      <c r="FJ323" s="20">
        <f t="shared" si="37"/>
        <v>52460</v>
      </c>
      <c r="FK323" s="21">
        <f t="shared" si="38"/>
        <v>2100</v>
      </c>
      <c r="FL323" s="1" t="str">
        <f t="shared" si="41"/>
        <v/>
      </c>
    </row>
    <row r="324" spans="1:168" ht="20.25" customHeight="1">
      <c r="A324" s="239">
        <v>2200316</v>
      </c>
      <c r="B324" s="35" t="s">
        <v>402</v>
      </c>
      <c r="C324" s="239" t="s">
        <v>403</v>
      </c>
      <c r="D324" s="9" t="s">
        <v>1414</v>
      </c>
      <c r="E324" s="9" t="s">
        <v>1412</v>
      </c>
      <c r="F324" s="10" t="s">
        <v>404</v>
      </c>
      <c r="G324" s="11" t="s">
        <v>18</v>
      </c>
      <c r="H324" s="13" t="s">
        <v>1417</v>
      </c>
      <c r="I324" s="318"/>
      <c r="J324" s="13"/>
      <c r="K324" s="12">
        <v>6200</v>
      </c>
      <c r="L324" s="13" t="s">
        <v>1564</v>
      </c>
      <c r="M324" s="246">
        <f t="shared" si="34"/>
        <v>54560</v>
      </c>
      <c r="N324" s="14">
        <f t="shared" si="39"/>
        <v>-2520</v>
      </c>
      <c r="O324" s="15">
        <v>1500</v>
      </c>
      <c r="P324" s="15">
        <v>1000</v>
      </c>
      <c r="Q324" s="15">
        <v>5000</v>
      </c>
      <c r="R324" s="15">
        <v>8000</v>
      </c>
      <c r="S324" s="182"/>
      <c r="T324" s="16">
        <v>1500</v>
      </c>
      <c r="U324" s="16">
        <v>1000</v>
      </c>
      <c r="V324" s="16">
        <v>5000</v>
      </c>
      <c r="W324" s="16">
        <v>0</v>
      </c>
      <c r="X324" s="182"/>
      <c r="Y324" s="16">
        <f>IF(($CB324-SUM($T324:X324))&gt;=$K324*0.7,$K324*0.7,($CB324-SUM($T324:X324)))</f>
        <v>4340</v>
      </c>
      <c r="Z324" s="16">
        <f>IF(($CB324-SUM($T324:Y324))&gt;=$K324*0.7,$K324*0.7,($CB324-SUM($T324:Y324)))</f>
        <v>4340</v>
      </c>
      <c r="AA324" s="16">
        <f>IF(($CB324-SUM($T324:Z324))&gt;=$K324*0.7,$K324*0.7,($CB324-SUM($T324:Z324)))</f>
        <v>4340</v>
      </c>
      <c r="AB324" s="16">
        <f>IF(($CB324-SUM($T324:AA324))&gt;=$K324*0.7,$K324*0.7,($CB324-SUM($T324:AA324)))</f>
        <v>4340</v>
      </c>
      <c r="AC324" s="16">
        <f>IF(($CB324-SUM($T324:AB324))&gt;=$K324*0.7,$K324*0.7,($CB324-SUM($T324:AB324)))</f>
        <v>4340</v>
      </c>
      <c r="AD324" s="16">
        <f>IF(($CB324-SUM($T324:AC324))&gt;=$K324*0.7,$K324*0.7,($CB324-SUM($T324:AC324)))</f>
        <v>4340</v>
      </c>
      <c r="AE324" s="16">
        <f>IF(($CB324-SUM($T324:AD324))&gt;=$K324*0.7,$K324*0.7,($CB324-SUM($T324:AD324)))</f>
        <v>4340</v>
      </c>
      <c r="AF324" s="16">
        <f>IF(($CB324-SUM($T324:AE324))&gt;=$K324*0.7,$K324*0.7,($CB324-SUM($T324:AE324)))</f>
        <v>4340</v>
      </c>
      <c r="AG324" s="16">
        <f>IF(($CB324-SUM($T324:AF324))&gt;=$K324*0.7,$K324*0.7,($CB324-SUM($T324:AF324)))</f>
        <v>4340</v>
      </c>
      <c r="AH324" s="16">
        <f>IF(($CB324-SUM($T324:AG324))&gt;=$K324*0.7,$K324*0.7,($CB324-SUM($T324:AG324)))</f>
        <v>4340</v>
      </c>
      <c r="AI324" s="16">
        <f>IF(($CB324-SUM($T324:AH324))&gt;=$K324*0.7,$K324*0.7,($CB324-SUM($T324:AH324)))</f>
        <v>4340</v>
      </c>
      <c r="AJ324" s="16">
        <f>IF(($CB324-SUM($T324:AI324))&gt;=$K324*0.7,$K324*0.7,($CB324-SUM($T324:AI324)))</f>
        <v>1840</v>
      </c>
      <c r="AK324" s="16">
        <f>IF(($CB324-SUM($T324:AJ324))&gt;=$K324*0.7,$K324*0.7,($CB324-SUM($T324:AJ324)))</f>
        <v>0</v>
      </c>
      <c r="AL324" s="16">
        <f>IF(($CB324-SUM($T324:AK324))&gt;=$K324*0.7,$K324*0.7,($CB324-SUM($T324:AK324)))</f>
        <v>0</v>
      </c>
      <c r="AM324" s="16">
        <f>IF(($CB324-SUM($T324:AL324))&gt;=$K324*0.7,$K324*0.7,($CB324-SUM($T324:AL324)))</f>
        <v>0</v>
      </c>
      <c r="AN324" s="16">
        <f>IF(($CB324-SUM($T324:AM324))&gt;=$K324*0.7,$K324*0.7,($CB324-SUM($T324:AM324)))</f>
        <v>0</v>
      </c>
      <c r="AO324" s="16">
        <f>IF(($CB324-SUM($T324:AN324))&gt;=$K324*0.7,$K324*0.7,($CB324-SUM($T324:AN324)))</f>
        <v>0</v>
      </c>
      <c r="AP324" s="16">
        <f>IF(($CB324-SUM($T324:AO324))&gt;=$K324*0.7,$K324*0.7,($CB324-SUM($T324:AO324)))</f>
        <v>0</v>
      </c>
      <c r="AQ324" s="16">
        <f>IF(($CB324-SUM($T324:AP324))&gt;=$K324*0.7,$K324*0.7,($CB324-SUM($T324:AP324)))</f>
        <v>0</v>
      </c>
      <c r="AR324" s="16">
        <f>IF(($CB324-SUM($T324:AQ324))&gt;=$K324*0.7,$K324*0.7,($CB324-SUM($T324:AQ324)))</f>
        <v>0</v>
      </c>
      <c r="AS324" s="16">
        <f>IF(($CB324-SUM($T324:AR324))&gt;=$K324*0.7,$K324*0.7,($CB324-SUM($T324:AR324)))</f>
        <v>0</v>
      </c>
      <c r="AT324" s="16">
        <f>IF(($CB324-SUM($T324:AS324))&gt;=$K324*0.7,$K324*0.7,($CB324-SUM($T324:AS324)))</f>
        <v>0</v>
      </c>
      <c r="AU324" s="16">
        <f>IF(($CB324-SUM($T324:AT324))&gt;=$K324*0.7,$K324*0.7,($CB324-SUM($T324:AT324)))</f>
        <v>0</v>
      </c>
      <c r="AV324" s="16">
        <f>IF(($CB324-SUM($T324:AU324))&gt;=$K324*0.7,$K324*0.7,($CB324-SUM($T324:AU324)))</f>
        <v>0</v>
      </c>
      <c r="AW324" s="182">
        <f t="shared" si="35"/>
        <v>57080</v>
      </c>
      <c r="AX324" s="182">
        <f>IF(LinkRpt!B$4=LinkRpt!B$2,VLOOKUP(LinkRpt!$A320,Rpt,LinkRpt!B$2+1),"")</f>
        <v>57080</v>
      </c>
      <c r="AY324" s="182">
        <f>IF(LinkRpt!C$4=LinkRpt!C$2,VLOOKUP(LinkRpt!$A320,Rpt,LinkRpt!C$2+1),"")</f>
        <v>0</v>
      </c>
      <c r="AZ324" s="182">
        <f>IF(LinkRpt!D$4=LinkRpt!D$2,VLOOKUP(LinkRpt!$A320,Rpt,LinkRpt!D$2+1),"")</f>
        <v>0</v>
      </c>
      <c r="BA324" s="182" t="str">
        <f>IF(LinkRpt!E$4=LinkRpt!E$2,VLOOKUP(LinkRpt!$A320,Rpt,LinkRpt!E$2+1),"")</f>
        <v/>
      </c>
      <c r="BB324" s="182">
        <f>IF(LinkRpt!F$4=LinkRpt!F$2,VLOOKUP(LinkRpt!$A320,Rpt,LinkRpt!F$2+1),"")</f>
        <v>0</v>
      </c>
      <c r="BC324" s="182">
        <f>IF(LinkRpt!G$4=LinkRpt!G$2,VLOOKUP(LinkRpt!$A320,Rpt,LinkRpt!G$2+1),"")</f>
        <v>0</v>
      </c>
      <c r="BD324" s="182">
        <f>IF(LinkRpt!H$4=LinkRpt!H$2,VLOOKUP(LinkRpt!$A320,Rpt,LinkRpt!H$2+1),"")</f>
        <v>0</v>
      </c>
      <c r="BE324" s="182" t="str">
        <f>IF(LinkRpt!I$4=LinkRpt!I$2,VLOOKUP(LinkRpt!$A320,Rpt,LinkRpt!I$2+1),"")</f>
        <v/>
      </c>
      <c r="BF324" s="182" t="str">
        <f>IF(LinkRpt!J$4=LinkRpt!J$2,VLOOKUP(LinkRpt!$A320,Rpt,LinkRpt!J$2+1),"")</f>
        <v/>
      </c>
      <c r="BG324" s="182" t="str">
        <f>IF(LinkRpt!K$4=LinkRpt!K$2,VLOOKUP(LinkRpt!$A320,Rpt,LinkRpt!K$2+1),"")</f>
        <v/>
      </c>
      <c r="BH324" s="182" t="str">
        <f>IF(LinkRpt!L$4=LinkRpt!L$2,VLOOKUP(LinkRpt!$A320,Rpt,LinkRpt!L$2+1),"")</f>
        <v/>
      </c>
      <c r="BI324" s="182" t="str">
        <f>IF(LinkRpt!M$4=LinkRpt!M$2,VLOOKUP(LinkRpt!$A320,Rpt,LinkRpt!M$2+1),"")</f>
        <v/>
      </c>
      <c r="BJ324" s="182" t="str">
        <f>IF(LinkRpt!N$4=LinkRpt!N$2,VLOOKUP(LinkRpt!$A320,Rpt,LinkRpt!N$2+1),"")</f>
        <v/>
      </c>
      <c r="BK324" s="182" t="str">
        <f>IF(LinkRpt!O$4=LinkRpt!O$2,VLOOKUP(LinkRpt!$A320,Rpt,LinkRpt!O$2+1),"")</f>
        <v/>
      </c>
      <c r="BL324" s="182" t="str">
        <f>IF(LinkRpt!P$4=LinkRpt!P$2,VLOOKUP(LinkRpt!$A320,Rpt,LinkRpt!P$2+1),"")</f>
        <v/>
      </c>
      <c r="BM324" s="182" t="str">
        <f>IF(LinkRpt!Q$4=LinkRpt!Q$2,VLOOKUP(LinkRpt!$A320,Rpt,LinkRpt!Q$2+1),"")</f>
        <v/>
      </c>
      <c r="BN324" s="182" t="str">
        <f>IF(LinkRpt!R$4=LinkRpt!R$2,VLOOKUP(LinkRpt!$A320,Rpt,LinkRpt!R$2+1),"")</f>
        <v/>
      </c>
      <c r="BO324" s="182" t="str">
        <f>IF(LinkRpt!S$4=LinkRpt!S$2,VLOOKUP(LinkRpt!$A320,Rpt,LinkRpt!S$2+1),"")</f>
        <v/>
      </c>
      <c r="BP324" s="182" t="str">
        <f>IF(LinkRpt!T$4=LinkRpt!T$2,VLOOKUP(LinkRpt!$A320,Rpt,LinkRpt!T$2+1),"")</f>
        <v/>
      </c>
      <c r="BQ324" s="182" t="str">
        <f>IF(LinkRpt!U$4=LinkRpt!U$2,VLOOKUP(LinkRpt!$A320,Rpt,LinkRpt!U$2+1),"")</f>
        <v/>
      </c>
      <c r="BR324" s="182" t="str">
        <f>IF(LinkRpt!V$4=LinkRpt!V$2,VLOOKUP(LinkRpt!$A320,Rpt,LinkRpt!V$2+1),"")</f>
        <v/>
      </c>
      <c r="BS324" s="182" t="str">
        <f>IF(LinkRpt!W$4=LinkRpt!W$2,VLOOKUP(LinkRpt!$A320,Rpt,LinkRpt!W$2+1),"")</f>
        <v/>
      </c>
      <c r="BT324" s="182" t="str">
        <f>IF(LinkRpt!X$4=LinkRpt!X$2,VLOOKUP(LinkRpt!$A320,Rpt,LinkRpt!X$2+1),"")</f>
        <v/>
      </c>
      <c r="BU324" s="182" t="str">
        <f>IF(LinkRpt!Y$4=LinkRpt!Y$2,VLOOKUP(LinkRpt!$A320,Rpt,LinkRpt!Y$2+1),"")</f>
        <v/>
      </c>
      <c r="BV324" s="182" t="str">
        <f>IF(LinkRpt!Z$4=LinkRpt!Z$2,VLOOKUP(LinkRpt!$A320,Rpt,LinkRpt!Z$2+1),"")</f>
        <v/>
      </c>
      <c r="BW324" s="182" t="str">
        <f>IF(LinkRpt!AA$4=LinkRpt!AA$2,VLOOKUP(LinkRpt!$A320,Rpt,LinkRpt!AA$2+1),"")</f>
        <v/>
      </c>
      <c r="BX324" s="182" t="str">
        <f>IF(LinkRpt!AB$4=LinkRpt!AB$2,VLOOKUP(LinkRpt!$A320,Rpt,LinkRpt!AB$2+1),"")</f>
        <v/>
      </c>
      <c r="BY324" s="182" t="str">
        <f>IF(LinkRpt!AC$4=LinkRpt!AC$2,VLOOKUP(LinkRpt!$A320,Rpt,LinkRpt!AC$2+1),"")</f>
        <v/>
      </c>
      <c r="BZ324" s="182" t="str">
        <f>IF(LinkRpt!AD$4=LinkRpt!AD$2,VLOOKUP(LinkRpt!$A320,Rpt,LinkRpt!AD$2+1),"")</f>
        <v/>
      </c>
      <c r="CA324" s="182" t="str">
        <f>IF(LinkRpt!AE$4=LinkRpt!AE$2,VLOOKUP(LinkRpt!$A320,Rpt,LinkRpt!AE$2+1),"")</f>
        <v/>
      </c>
      <c r="CB324" s="182">
        <f t="shared" si="40"/>
        <v>57080</v>
      </c>
      <c r="CC324" s="15">
        <v>1500</v>
      </c>
      <c r="CD324" s="16">
        <v>1500</v>
      </c>
      <c r="CE324" s="15">
        <v>1000</v>
      </c>
      <c r="CF324" s="16">
        <v>1000</v>
      </c>
      <c r="CG324" s="15">
        <v>5000</v>
      </c>
      <c r="CH324" s="16">
        <v>5000</v>
      </c>
      <c r="CI324" s="15">
        <v>8000</v>
      </c>
      <c r="CJ324" s="16">
        <v>0</v>
      </c>
      <c r="CK324" s="17"/>
      <c r="CL324" s="16"/>
      <c r="CM324" s="15"/>
      <c r="CN324" s="16"/>
      <c r="CO324" s="18">
        <v>4340</v>
      </c>
      <c r="CP324" s="16">
        <f>4620+8000</f>
        <v>12620</v>
      </c>
      <c r="CQ324" s="18">
        <v>4340</v>
      </c>
      <c r="CR324" s="16">
        <v>4620</v>
      </c>
      <c r="CS324" s="18">
        <v>4340</v>
      </c>
      <c r="CT324" s="16">
        <v>4620</v>
      </c>
      <c r="CU324" s="18">
        <v>4340</v>
      </c>
      <c r="CV324" s="16">
        <v>4620</v>
      </c>
      <c r="CW324" s="18">
        <v>4340</v>
      </c>
      <c r="CX324" s="16">
        <v>4620</v>
      </c>
      <c r="CY324" s="18">
        <v>4340</v>
      </c>
      <c r="CZ324" s="16">
        <v>4620</v>
      </c>
      <c r="DA324" s="18">
        <v>4340</v>
      </c>
      <c r="DB324" s="16">
        <v>4620</v>
      </c>
      <c r="DC324" s="18">
        <v>4340</v>
      </c>
      <c r="DD324" s="16"/>
      <c r="DE324" s="18">
        <v>4340</v>
      </c>
      <c r="DF324" s="16">
        <v>9240</v>
      </c>
      <c r="DG324" s="17"/>
      <c r="DH324" s="16"/>
      <c r="DI324" s="17"/>
      <c r="DJ324" s="16"/>
      <c r="DK324" s="17"/>
      <c r="DL324" s="16"/>
      <c r="DM324" s="17"/>
      <c r="DN324" s="16"/>
      <c r="DO324" s="17"/>
      <c r="DP324" s="16"/>
      <c r="DQ324" s="17"/>
      <c r="DR324" s="16"/>
      <c r="DS324" s="17"/>
      <c r="DT324" s="16"/>
      <c r="DU324" s="17"/>
      <c r="DV324" s="16"/>
      <c r="DW324" s="17"/>
      <c r="DX324" s="16"/>
      <c r="DY324" s="17"/>
      <c r="DZ324" s="16"/>
      <c r="EA324" s="17"/>
      <c r="EB324" s="16"/>
      <c r="EC324" s="17"/>
      <c r="ED324" s="16"/>
      <c r="EE324" s="17"/>
      <c r="EF324" s="16"/>
      <c r="EG324" s="17"/>
      <c r="EH324" s="16"/>
      <c r="EI324" s="17"/>
      <c r="EJ324" s="16"/>
      <c r="EK324" s="17"/>
      <c r="EL324" s="16"/>
      <c r="EM324" s="17"/>
      <c r="EN324" s="16"/>
      <c r="EO324" s="17"/>
      <c r="EP324" s="16"/>
      <c r="EQ324" s="17"/>
      <c r="ER324" s="16"/>
      <c r="ES324" s="17"/>
      <c r="ET324" s="16"/>
      <c r="EU324" s="15"/>
      <c r="EV324" s="16"/>
      <c r="EW324" s="15"/>
      <c r="EX324" s="16"/>
      <c r="EY324" s="15"/>
      <c r="EZ324" s="16"/>
      <c r="FA324" s="15"/>
      <c r="FB324" s="16"/>
      <c r="FC324" s="15"/>
      <c r="FD324" s="16"/>
      <c r="FE324" s="15"/>
      <c r="FF324" s="16"/>
      <c r="FG324" s="19"/>
      <c r="FH324" s="20"/>
      <c r="FI324" s="20">
        <f t="shared" si="36"/>
        <v>54560</v>
      </c>
      <c r="FJ324" s="20">
        <f t="shared" si="37"/>
        <v>57080</v>
      </c>
      <c r="FK324" s="21">
        <f t="shared" si="38"/>
        <v>-2520</v>
      </c>
      <c r="FL324" s="1" t="str">
        <f t="shared" si="41"/>
        <v/>
      </c>
    </row>
    <row r="325" spans="1:168" ht="20.25" customHeight="1">
      <c r="A325" s="239">
        <v>2200317</v>
      </c>
      <c r="B325" s="35" t="s">
        <v>1145</v>
      </c>
      <c r="C325" s="239" t="s">
        <v>1146</v>
      </c>
      <c r="D325" s="9" t="s">
        <v>1414</v>
      </c>
      <c r="E325" s="9" t="s">
        <v>1411</v>
      </c>
      <c r="F325" s="83" t="s">
        <v>1147</v>
      </c>
      <c r="G325" s="145" t="s">
        <v>383</v>
      </c>
      <c r="H325" s="24" t="s">
        <v>1417</v>
      </c>
      <c r="I325" s="318"/>
      <c r="J325" s="24"/>
      <c r="K325" s="62">
        <v>6200</v>
      </c>
      <c r="L325" s="24" t="s">
        <v>1564</v>
      </c>
      <c r="M325" s="246">
        <f t="shared" si="34"/>
        <v>54560</v>
      </c>
      <c r="N325" s="14">
        <f t="shared" si="39"/>
        <v>21020</v>
      </c>
      <c r="O325" s="15">
        <v>1500</v>
      </c>
      <c r="P325" s="15">
        <v>1000</v>
      </c>
      <c r="Q325" s="15">
        <v>5000</v>
      </c>
      <c r="R325" s="15">
        <v>8000</v>
      </c>
      <c r="S325" s="182"/>
      <c r="T325" s="16">
        <v>1500</v>
      </c>
      <c r="U325" s="16">
        <v>1000</v>
      </c>
      <c r="V325" s="16">
        <v>5000</v>
      </c>
      <c r="W325" s="16"/>
      <c r="X325" s="182"/>
      <c r="Y325" s="16">
        <f>IF(($CB325-SUM($T325:X325))&gt;=$K325*0.7,$K325*0.7,($CB325-SUM($T325:X325)))</f>
        <v>4340</v>
      </c>
      <c r="Z325" s="16">
        <f>IF(($CB325-SUM($T325:Y325))&gt;=$K325*0.7,$K325*0.7,($CB325-SUM($T325:Y325)))</f>
        <v>4340</v>
      </c>
      <c r="AA325" s="16">
        <f>IF(($CB325-SUM($T325:Z325))&gt;=$K325*0.7,$K325*0.7,($CB325-SUM($T325:Z325)))</f>
        <v>4340</v>
      </c>
      <c r="AB325" s="16">
        <f>IF(($CB325-SUM($T325:AA325))&gt;=$K325*0.7,$K325*0.7,($CB325-SUM($T325:AA325)))</f>
        <v>4340</v>
      </c>
      <c r="AC325" s="16">
        <f>IF(($CB325-SUM($T325:AB325))&gt;=$K325*0.7,$K325*0.7,($CB325-SUM($T325:AB325)))</f>
        <v>4340</v>
      </c>
      <c r="AD325" s="16">
        <f>IF(($CB325-SUM($T325:AC325))&gt;=$K325*0.7,$K325*0.7,($CB325-SUM($T325:AC325)))</f>
        <v>4340</v>
      </c>
      <c r="AE325" s="16">
        <f>IF(($CB325-SUM($T325:AD325))&gt;=$K325*0.7,$K325*0.7,($CB325-SUM($T325:AD325)))</f>
        <v>0</v>
      </c>
      <c r="AF325" s="16">
        <f>IF(($CB325-SUM($T325:AE325))&gt;=$K325*0.7,$K325*0.7,($CB325-SUM($T325:AE325)))</f>
        <v>0</v>
      </c>
      <c r="AG325" s="16">
        <f>IF(($CB325-SUM($T325:AF325))&gt;=$K325*0.7,$K325*0.7,($CB325-SUM($T325:AF325)))</f>
        <v>0</v>
      </c>
      <c r="AH325" s="16">
        <f>IF(($CB325-SUM($T325:AG325))&gt;=$K325*0.7,$K325*0.7,($CB325-SUM($T325:AG325)))</f>
        <v>0</v>
      </c>
      <c r="AI325" s="16">
        <f>IF(($CB325-SUM($T325:AH325))&gt;=$K325*0.7,$K325*0.7,($CB325-SUM($T325:AH325)))</f>
        <v>0</v>
      </c>
      <c r="AJ325" s="16">
        <f>IF(($CB325-SUM($T325:AI325))&gt;=$K325*0.7,$K325*0.7,($CB325-SUM($T325:AI325)))</f>
        <v>0</v>
      </c>
      <c r="AK325" s="16">
        <f>IF(($CB325-SUM($T325:AJ325))&gt;=$K325*0.7,$K325*0.7,($CB325-SUM($T325:AJ325)))</f>
        <v>0</v>
      </c>
      <c r="AL325" s="16">
        <f>IF(($CB325-SUM($T325:AK325))&gt;=$K325*0.7,$K325*0.7,($CB325-SUM($T325:AK325)))</f>
        <v>0</v>
      </c>
      <c r="AM325" s="16">
        <f>IF(($CB325-SUM($T325:AL325))&gt;=$K325*0.7,$K325*0.7,($CB325-SUM($T325:AL325)))</f>
        <v>0</v>
      </c>
      <c r="AN325" s="16">
        <f>IF(($CB325-SUM($T325:AM325))&gt;=$K325*0.7,$K325*0.7,($CB325-SUM($T325:AM325)))</f>
        <v>0</v>
      </c>
      <c r="AO325" s="16">
        <f>IF(($CB325-SUM($T325:AN325))&gt;=$K325*0.7,$K325*0.7,($CB325-SUM($T325:AN325)))</f>
        <v>0</v>
      </c>
      <c r="AP325" s="16">
        <f>IF(($CB325-SUM($T325:AO325))&gt;=$K325*0.7,$K325*0.7,($CB325-SUM($T325:AO325)))</f>
        <v>0</v>
      </c>
      <c r="AQ325" s="16">
        <f>IF(($CB325-SUM($T325:AP325))&gt;=$K325*0.7,$K325*0.7,($CB325-SUM($T325:AP325)))</f>
        <v>0</v>
      </c>
      <c r="AR325" s="16">
        <f>IF(($CB325-SUM($T325:AQ325))&gt;=$K325*0.7,$K325*0.7,($CB325-SUM($T325:AQ325)))</f>
        <v>0</v>
      </c>
      <c r="AS325" s="16">
        <f>IF(($CB325-SUM($T325:AR325))&gt;=$K325*0.7,$K325*0.7,($CB325-SUM($T325:AR325)))</f>
        <v>0</v>
      </c>
      <c r="AT325" s="16">
        <f>IF(($CB325-SUM($T325:AS325))&gt;=$K325*0.7,$K325*0.7,($CB325-SUM($T325:AS325)))</f>
        <v>0</v>
      </c>
      <c r="AU325" s="16">
        <f>IF(($CB325-SUM($T325:AT325))&gt;=$K325*0.7,$K325*0.7,($CB325-SUM($T325:AT325)))</f>
        <v>0</v>
      </c>
      <c r="AV325" s="16">
        <f>IF(($CB325-SUM($T325:AU325))&gt;=$K325*0.7,$K325*0.7,($CB325-SUM($T325:AU325)))</f>
        <v>0</v>
      </c>
      <c r="AW325" s="182">
        <f t="shared" si="35"/>
        <v>33540</v>
      </c>
      <c r="AX325" s="182">
        <f>IF(LinkRpt!B$4=LinkRpt!B$2,VLOOKUP(LinkRpt!$A321,Rpt,LinkRpt!B$2+1),"")</f>
        <v>33540</v>
      </c>
      <c r="AY325" s="182">
        <f>IF(LinkRpt!C$4=LinkRpt!C$2,VLOOKUP(LinkRpt!$A321,Rpt,LinkRpt!C$2+1),"")</f>
        <v>0</v>
      </c>
      <c r="AZ325" s="182">
        <f>IF(LinkRpt!D$4=LinkRpt!D$2,VLOOKUP(LinkRpt!$A321,Rpt,LinkRpt!D$2+1),"")</f>
        <v>0</v>
      </c>
      <c r="BA325" s="182" t="str">
        <f>IF(LinkRpt!E$4=LinkRpt!E$2,VLOOKUP(LinkRpt!$A321,Rpt,LinkRpt!E$2+1),"")</f>
        <v/>
      </c>
      <c r="BB325" s="182">
        <f>IF(LinkRpt!F$4=LinkRpt!F$2,VLOOKUP(LinkRpt!$A321,Rpt,LinkRpt!F$2+1),"")</f>
        <v>0</v>
      </c>
      <c r="BC325" s="182">
        <f>IF(LinkRpt!G$4=LinkRpt!G$2,VLOOKUP(LinkRpt!$A321,Rpt,LinkRpt!G$2+1),"")</f>
        <v>0</v>
      </c>
      <c r="BD325" s="182">
        <f>IF(LinkRpt!H$4=LinkRpt!H$2,VLOOKUP(LinkRpt!$A321,Rpt,LinkRpt!H$2+1),"")</f>
        <v>0</v>
      </c>
      <c r="BE325" s="182" t="str">
        <f>IF(LinkRpt!I$4=LinkRpt!I$2,VLOOKUP(LinkRpt!$A321,Rpt,LinkRpt!I$2+1),"")</f>
        <v/>
      </c>
      <c r="BF325" s="182" t="str">
        <f>IF(LinkRpt!J$4=LinkRpt!J$2,VLOOKUP(LinkRpt!$A321,Rpt,LinkRpt!J$2+1),"")</f>
        <v/>
      </c>
      <c r="BG325" s="182" t="str">
        <f>IF(LinkRpt!K$4=LinkRpt!K$2,VLOOKUP(LinkRpt!$A321,Rpt,LinkRpt!K$2+1),"")</f>
        <v/>
      </c>
      <c r="BH325" s="182" t="str">
        <f>IF(LinkRpt!L$4=LinkRpt!L$2,VLOOKUP(LinkRpt!$A321,Rpt,LinkRpt!L$2+1),"")</f>
        <v/>
      </c>
      <c r="BI325" s="182" t="str">
        <f>IF(LinkRpt!M$4=LinkRpt!M$2,VLOOKUP(LinkRpt!$A321,Rpt,LinkRpt!M$2+1),"")</f>
        <v/>
      </c>
      <c r="BJ325" s="182" t="str">
        <f>IF(LinkRpt!N$4=LinkRpt!N$2,VLOOKUP(LinkRpt!$A321,Rpt,LinkRpt!N$2+1),"")</f>
        <v/>
      </c>
      <c r="BK325" s="182" t="str">
        <f>IF(LinkRpt!O$4=LinkRpt!O$2,VLOOKUP(LinkRpt!$A321,Rpt,LinkRpt!O$2+1),"")</f>
        <v/>
      </c>
      <c r="BL325" s="182" t="str">
        <f>IF(LinkRpt!P$4=LinkRpt!P$2,VLOOKUP(LinkRpt!$A321,Rpt,LinkRpt!P$2+1),"")</f>
        <v/>
      </c>
      <c r="BM325" s="182" t="str">
        <f>IF(LinkRpt!Q$4=LinkRpt!Q$2,VLOOKUP(LinkRpt!$A321,Rpt,LinkRpt!Q$2+1),"")</f>
        <v/>
      </c>
      <c r="BN325" s="182" t="str">
        <f>IF(LinkRpt!R$4=LinkRpt!R$2,VLOOKUP(LinkRpt!$A321,Rpt,LinkRpt!R$2+1),"")</f>
        <v/>
      </c>
      <c r="BO325" s="182" t="str">
        <f>IF(LinkRpt!S$4=LinkRpt!S$2,VLOOKUP(LinkRpt!$A321,Rpt,LinkRpt!S$2+1),"")</f>
        <v/>
      </c>
      <c r="BP325" s="182" t="str">
        <f>IF(LinkRpt!T$4=LinkRpt!T$2,VLOOKUP(LinkRpt!$A321,Rpt,LinkRpt!T$2+1),"")</f>
        <v/>
      </c>
      <c r="BQ325" s="182" t="str">
        <f>IF(LinkRpt!U$4=LinkRpt!U$2,VLOOKUP(LinkRpt!$A321,Rpt,LinkRpt!U$2+1),"")</f>
        <v/>
      </c>
      <c r="BR325" s="182" t="str">
        <f>IF(LinkRpt!V$4=LinkRpt!V$2,VLOOKUP(LinkRpt!$A321,Rpt,LinkRpt!V$2+1),"")</f>
        <v/>
      </c>
      <c r="BS325" s="182" t="str">
        <f>IF(LinkRpt!W$4=LinkRpt!W$2,VLOOKUP(LinkRpt!$A321,Rpt,LinkRpt!W$2+1),"")</f>
        <v/>
      </c>
      <c r="BT325" s="182" t="str">
        <f>IF(LinkRpt!X$4=LinkRpt!X$2,VLOOKUP(LinkRpt!$A321,Rpt,LinkRpt!X$2+1),"")</f>
        <v/>
      </c>
      <c r="BU325" s="182" t="str">
        <f>IF(LinkRpt!Y$4=LinkRpt!Y$2,VLOOKUP(LinkRpt!$A321,Rpt,LinkRpt!Y$2+1),"")</f>
        <v/>
      </c>
      <c r="BV325" s="182" t="str">
        <f>IF(LinkRpt!Z$4=LinkRpt!Z$2,VLOOKUP(LinkRpt!$A321,Rpt,LinkRpt!Z$2+1),"")</f>
        <v/>
      </c>
      <c r="BW325" s="182" t="str">
        <f>IF(LinkRpt!AA$4=LinkRpt!AA$2,VLOOKUP(LinkRpt!$A321,Rpt,LinkRpt!AA$2+1),"")</f>
        <v/>
      </c>
      <c r="BX325" s="182" t="str">
        <f>IF(LinkRpt!AB$4=LinkRpt!AB$2,VLOOKUP(LinkRpt!$A321,Rpt,LinkRpt!AB$2+1),"")</f>
        <v/>
      </c>
      <c r="BY325" s="182" t="str">
        <f>IF(LinkRpt!AC$4=LinkRpt!AC$2,VLOOKUP(LinkRpt!$A321,Rpt,LinkRpt!AC$2+1),"")</f>
        <v/>
      </c>
      <c r="BZ325" s="182" t="str">
        <f>IF(LinkRpt!AD$4=LinkRpt!AD$2,VLOOKUP(LinkRpt!$A321,Rpt,LinkRpt!AD$2+1),"")</f>
        <v/>
      </c>
      <c r="CA325" s="182" t="str">
        <f>IF(LinkRpt!AE$4=LinkRpt!AE$2,VLOOKUP(LinkRpt!$A321,Rpt,LinkRpt!AE$2+1),"")</f>
        <v/>
      </c>
      <c r="CB325" s="182">
        <f t="shared" si="40"/>
        <v>33540</v>
      </c>
      <c r="CC325" s="15">
        <v>1500</v>
      </c>
      <c r="CD325" s="16">
        <v>1500</v>
      </c>
      <c r="CE325" s="15">
        <v>1000</v>
      </c>
      <c r="CF325" s="16">
        <v>1000</v>
      </c>
      <c r="CG325" s="15">
        <v>5000</v>
      </c>
      <c r="CH325" s="16">
        <v>5000</v>
      </c>
      <c r="CI325" s="15">
        <v>8000</v>
      </c>
      <c r="CJ325" s="16"/>
      <c r="CK325" s="15"/>
      <c r="CL325" s="16"/>
      <c r="CM325" s="18">
        <v>4340</v>
      </c>
      <c r="CN325" s="16">
        <v>0</v>
      </c>
      <c r="CO325" s="18">
        <v>4340</v>
      </c>
      <c r="CP325" s="16">
        <v>0</v>
      </c>
      <c r="CQ325" s="18">
        <v>4340</v>
      </c>
      <c r="CR325" s="16">
        <v>13020</v>
      </c>
      <c r="CS325" s="18">
        <v>4340</v>
      </c>
      <c r="CT325" s="16">
        <v>4340</v>
      </c>
      <c r="CU325" s="18">
        <v>4340</v>
      </c>
      <c r="CV325" s="16"/>
      <c r="CW325" s="18">
        <v>4340</v>
      </c>
      <c r="CX325" s="16"/>
      <c r="CY325" s="18">
        <v>4340</v>
      </c>
      <c r="CZ325" s="16"/>
      <c r="DA325" s="18">
        <v>4340</v>
      </c>
      <c r="DB325" s="16"/>
      <c r="DC325" s="18">
        <v>4340</v>
      </c>
      <c r="DD325" s="16">
        <v>8680</v>
      </c>
      <c r="DE325" s="85"/>
      <c r="DF325" s="16"/>
      <c r="DG325" s="85"/>
      <c r="DH325" s="16"/>
      <c r="DI325" s="85"/>
      <c r="DJ325" s="16"/>
      <c r="DK325" s="17"/>
      <c r="DL325" s="16"/>
      <c r="DM325" s="17"/>
      <c r="DN325" s="16"/>
      <c r="DO325" s="17"/>
      <c r="DP325" s="16"/>
      <c r="DQ325" s="17"/>
      <c r="DR325" s="16"/>
      <c r="DS325" s="17"/>
      <c r="DT325" s="16"/>
      <c r="DU325" s="17"/>
      <c r="DV325" s="16"/>
      <c r="DW325" s="17"/>
      <c r="DX325" s="16"/>
      <c r="DY325" s="17"/>
      <c r="DZ325" s="16"/>
      <c r="EA325" s="17"/>
      <c r="EB325" s="16"/>
      <c r="EC325" s="17"/>
      <c r="ED325" s="16"/>
      <c r="EE325" s="17"/>
      <c r="EF325" s="16"/>
      <c r="EG325" s="17"/>
      <c r="EH325" s="16"/>
      <c r="EI325" s="17"/>
      <c r="EJ325" s="16"/>
      <c r="EK325" s="17"/>
      <c r="EL325" s="16"/>
      <c r="EM325" s="17"/>
      <c r="EN325" s="16"/>
      <c r="EO325" s="17"/>
      <c r="EP325" s="16"/>
      <c r="EQ325" s="17"/>
      <c r="ER325" s="16"/>
      <c r="ES325" s="17"/>
      <c r="ET325" s="16"/>
      <c r="EU325" s="15"/>
      <c r="EV325" s="16"/>
      <c r="EW325" s="15"/>
      <c r="EX325" s="16"/>
      <c r="EY325" s="15"/>
      <c r="EZ325" s="16"/>
      <c r="FA325" s="15"/>
      <c r="FB325" s="16"/>
      <c r="FC325" s="15"/>
      <c r="FD325" s="16"/>
      <c r="FE325" s="15"/>
      <c r="FF325" s="16"/>
      <c r="FG325" s="19"/>
      <c r="FH325" s="20"/>
      <c r="FI325" s="20">
        <f t="shared" si="36"/>
        <v>54560</v>
      </c>
      <c r="FJ325" s="20">
        <f t="shared" si="37"/>
        <v>33540</v>
      </c>
      <c r="FK325" s="21">
        <f t="shared" si="38"/>
        <v>21020</v>
      </c>
      <c r="FL325" s="1" t="str">
        <f t="shared" si="41"/>
        <v/>
      </c>
    </row>
    <row r="326" spans="1:168" ht="20.25" customHeight="1">
      <c r="A326" s="239">
        <v>2200318</v>
      </c>
      <c r="B326" s="35" t="s">
        <v>1148</v>
      </c>
      <c r="C326" s="239" t="s">
        <v>1149</v>
      </c>
      <c r="D326" s="9" t="s">
        <v>1414</v>
      </c>
      <c r="E326" s="9" t="s">
        <v>1411</v>
      </c>
      <c r="F326" s="83" t="s">
        <v>1150</v>
      </c>
      <c r="G326" s="145"/>
      <c r="H326" s="24"/>
      <c r="I326" s="318"/>
      <c r="J326" s="24"/>
      <c r="K326" s="62">
        <v>6600</v>
      </c>
      <c r="L326" s="24" t="s">
        <v>1564</v>
      </c>
      <c r="M326" s="246">
        <f t="shared" si="34"/>
        <v>57080</v>
      </c>
      <c r="N326" s="14">
        <f t="shared" si="39"/>
        <v>44960</v>
      </c>
      <c r="O326" s="15">
        <v>1500</v>
      </c>
      <c r="P326" s="15">
        <v>1000</v>
      </c>
      <c r="Q326" s="15">
        <v>5000</v>
      </c>
      <c r="R326" s="15">
        <v>8000</v>
      </c>
      <c r="S326" s="182"/>
      <c r="T326" s="16">
        <v>1500</v>
      </c>
      <c r="U326" s="16">
        <v>1000</v>
      </c>
      <c r="V326" s="16">
        <v>5000</v>
      </c>
      <c r="W326" s="16"/>
      <c r="X326" s="182"/>
      <c r="Y326" s="16">
        <f>IF(($CB326-SUM($T326:X326))&gt;=$K326*0.7,$K326*0.7,($CB326-SUM($T326:X326)))</f>
        <v>4620</v>
      </c>
      <c r="Z326" s="16">
        <f>IF(($CB326-SUM($T326:Y326))&gt;=$K326*0.7,$K326*0.7,($CB326-SUM($T326:Y326)))</f>
        <v>0</v>
      </c>
      <c r="AA326" s="16">
        <f>IF(($CB326-SUM($T326:Z326))&gt;=$K326*0.7,$K326*0.7,($CB326-SUM($T326:Z326)))</f>
        <v>0</v>
      </c>
      <c r="AB326" s="16">
        <f>IF(($CB326-SUM($T326:AA326))&gt;=$K326*0.7,$K326*0.7,($CB326-SUM($T326:AA326)))</f>
        <v>0</v>
      </c>
      <c r="AC326" s="16">
        <f>IF(($CB326-SUM($T326:AB326))&gt;=$K326*0.7,$K326*0.7,($CB326-SUM($T326:AB326)))</f>
        <v>0</v>
      </c>
      <c r="AD326" s="16">
        <f>IF(($CB326-SUM($T326:AC326))&gt;=$K326*0.7,$K326*0.7,($CB326-SUM($T326:AC326)))</f>
        <v>0</v>
      </c>
      <c r="AE326" s="16">
        <f>IF(($CB326-SUM($T326:AD326))&gt;=$K326*0.7,$K326*0.7,($CB326-SUM($T326:AD326)))</f>
        <v>0</v>
      </c>
      <c r="AF326" s="16">
        <f>IF(($CB326-SUM($T326:AE326))&gt;=$K326*0.7,$K326*0.7,($CB326-SUM($T326:AE326)))</f>
        <v>0</v>
      </c>
      <c r="AG326" s="16">
        <f>IF(($CB326-SUM($T326:AF326))&gt;=$K326*0.7,$K326*0.7,($CB326-SUM($T326:AF326)))</f>
        <v>0</v>
      </c>
      <c r="AH326" s="16">
        <f>IF(($CB326-SUM($T326:AG326))&gt;=$K326*0.7,$K326*0.7,($CB326-SUM($T326:AG326)))</f>
        <v>0</v>
      </c>
      <c r="AI326" s="16">
        <f>IF(($CB326-SUM($T326:AH326))&gt;=$K326*0.7,$K326*0.7,($CB326-SUM($T326:AH326)))</f>
        <v>0</v>
      </c>
      <c r="AJ326" s="16">
        <f>IF(($CB326-SUM($T326:AI326))&gt;=$K326*0.7,$K326*0.7,($CB326-SUM($T326:AI326)))</f>
        <v>0</v>
      </c>
      <c r="AK326" s="16">
        <f>IF(($CB326-SUM($T326:AJ326))&gt;=$K326*0.7,$K326*0.7,($CB326-SUM($T326:AJ326)))</f>
        <v>0</v>
      </c>
      <c r="AL326" s="16">
        <f>IF(($CB326-SUM($T326:AK326))&gt;=$K326*0.7,$K326*0.7,($CB326-SUM($T326:AK326)))</f>
        <v>0</v>
      </c>
      <c r="AM326" s="16">
        <f>IF(($CB326-SUM($T326:AL326))&gt;=$K326*0.7,$K326*0.7,($CB326-SUM($T326:AL326)))</f>
        <v>0</v>
      </c>
      <c r="AN326" s="16">
        <f>IF(($CB326-SUM($T326:AM326))&gt;=$K326*0.7,$K326*0.7,($CB326-SUM($T326:AM326)))</f>
        <v>0</v>
      </c>
      <c r="AO326" s="16">
        <f>IF(($CB326-SUM($T326:AN326))&gt;=$K326*0.7,$K326*0.7,($CB326-SUM($T326:AN326)))</f>
        <v>0</v>
      </c>
      <c r="AP326" s="16">
        <f>IF(($CB326-SUM($T326:AO326))&gt;=$K326*0.7,$K326*0.7,($CB326-SUM($T326:AO326)))</f>
        <v>0</v>
      </c>
      <c r="AQ326" s="16">
        <f>IF(($CB326-SUM($T326:AP326))&gt;=$K326*0.7,$K326*0.7,($CB326-SUM($T326:AP326)))</f>
        <v>0</v>
      </c>
      <c r="AR326" s="16">
        <f>IF(($CB326-SUM($T326:AQ326))&gt;=$K326*0.7,$K326*0.7,($CB326-SUM($T326:AQ326)))</f>
        <v>0</v>
      </c>
      <c r="AS326" s="16">
        <f>IF(($CB326-SUM($T326:AR326))&gt;=$K326*0.7,$K326*0.7,($CB326-SUM($T326:AR326)))</f>
        <v>0</v>
      </c>
      <c r="AT326" s="16">
        <f>IF(($CB326-SUM($T326:AS326))&gt;=$K326*0.7,$K326*0.7,($CB326-SUM($T326:AS326)))</f>
        <v>0</v>
      </c>
      <c r="AU326" s="16">
        <f>IF(($CB326-SUM($T326:AT326))&gt;=$K326*0.7,$K326*0.7,($CB326-SUM($T326:AT326)))</f>
        <v>0</v>
      </c>
      <c r="AV326" s="16">
        <f>IF(($CB326-SUM($T326:AU326))&gt;=$K326*0.7,$K326*0.7,($CB326-SUM($T326:AU326)))</f>
        <v>0</v>
      </c>
      <c r="AW326" s="182">
        <f t="shared" si="35"/>
        <v>12120</v>
      </c>
      <c r="AX326" s="182">
        <f>IF(LinkRpt!B$4=LinkRpt!B$2,VLOOKUP(LinkRpt!$A322,Rpt,LinkRpt!B$2+1),"")</f>
        <v>12120</v>
      </c>
      <c r="AY326" s="182">
        <f>IF(LinkRpt!C$4=LinkRpt!C$2,VLOOKUP(LinkRpt!$A322,Rpt,LinkRpt!C$2+1),"")</f>
        <v>0</v>
      </c>
      <c r="AZ326" s="182">
        <f>IF(LinkRpt!D$4=LinkRpt!D$2,VLOOKUP(LinkRpt!$A322,Rpt,LinkRpt!D$2+1),"")</f>
        <v>0</v>
      </c>
      <c r="BA326" s="182" t="str">
        <f>IF(LinkRpt!E$4=LinkRpt!E$2,VLOOKUP(LinkRpt!$A322,Rpt,LinkRpt!E$2+1),"")</f>
        <v/>
      </c>
      <c r="BB326" s="182">
        <f>IF(LinkRpt!F$4=LinkRpt!F$2,VLOOKUP(LinkRpt!$A322,Rpt,LinkRpt!F$2+1),"")</f>
        <v>0</v>
      </c>
      <c r="BC326" s="182">
        <f>IF(LinkRpt!G$4=LinkRpt!G$2,VLOOKUP(LinkRpt!$A322,Rpt,LinkRpt!G$2+1),"")</f>
        <v>0</v>
      </c>
      <c r="BD326" s="182">
        <f>IF(LinkRpt!H$4=LinkRpt!H$2,VLOOKUP(LinkRpt!$A322,Rpt,LinkRpt!H$2+1),"")</f>
        <v>0</v>
      </c>
      <c r="BE326" s="182" t="str">
        <f>IF(LinkRpt!I$4=LinkRpt!I$2,VLOOKUP(LinkRpt!$A322,Rpt,LinkRpt!I$2+1),"")</f>
        <v/>
      </c>
      <c r="BF326" s="182" t="str">
        <f>IF(LinkRpt!J$4=LinkRpt!J$2,VLOOKUP(LinkRpt!$A322,Rpt,LinkRpt!J$2+1),"")</f>
        <v/>
      </c>
      <c r="BG326" s="182" t="str">
        <f>IF(LinkRpt!K$4=LinkRpt!K$2,VLOOKUP(LinkRpt!$A322,Rpt,LinkRpt!K$2+1),"")</f>
        <v/>
      </c>
      <c r="BH326" s="182" t="str">
        <f>IF(LinkRpt!L$4=LinkRpt!L$2,VLOOKUP(LinkRpt!$A322,Rpt,LinkRpt!L$2+1),"")</f>
        <v/>
      </c>
      <c r="BI326" s="182" t="str">
        <f>IF(LinkRpt!M$4=LinkRpt!M$2,VLOOKUP(LinkRpt!$A322,Rpt,LinkRpt!M$2+1),"")</f>
        <v/>
      </c>
      <c r="BJ326" s="182" t="str">
        <f>IF(LinkRpt!N$4=LinkRpt!N$2,VLOOKUP(LinkRpt!$A322,Rpt,LinkRpt!N$2+1),"")</f>
        <v/>
      </c>
      <c r="BK326" s="182" t="str">
        <f>IF(LinkRpt!O$4=LinkRpt!O$2,VLOOKUP(LinkRpt!$A322,Rpt,LinkRpt!O$2+1),"")</f>
        <v/>
      </c>
      <c r="BL326" s="182" t="str">
        <f>IF(LinkRpt!P$4=LinkRpt!P$2,VLOOKUP(LinkRpt!$A322,Rpt,LinkRpt!P$2+1),"")</f>
        <v/>
      </c>
      <c r="BM326" s="182" t="str">
        <f>IF(LinkRpt!Q$4=LinkRpt!Q$2,VLOOKUP(LinkRpt!$A322,Rpt,LinkRpt!Q$2+1),"")</f>
        <v/>
      </c>
      <c r="BN326" s="182" t="str">
        <f>IF(LinkRpt!R$4=LinkRpt!R$2,VLOOKUP(LinkRpt!$A322,Rpt,LinkRpt!R$2+1),"")</f>
        <v/>
      </c>
      <c r="BO326" s="182" t="str">
        <f>IF(LinkRpt!S$4=LinkRpt!S$2,VLOOKUP(LinkRpt!$A322,Rpt,LinkRpt!S$2+1),"")</f>
        <v/>
      </c>
      <c r="BP326" s="182" t="str">
        <f>IF(LinkRpt!T$4=LinkRpt!T$2,VLOOKUP(LinkRpt!$A322,Rpt,LinkRpt!T$2+1),"")</f>
        <v/>
      </c>
      <c r="BQ326" s="182" t="str">
        <f>IF(LinkRpt!U$4=LinkRpt!U$2,VLOOKUP(LinkRpt!$A322,Rpt,LinkRpt!U$2+1),"")</f>
        <v/>
      </c>
      <c r="BR326" s="182" t="str">
        <f>IF(LinkRpt!V$4=LinkRpt!V$2,VLOOKUP(LinkRpt!$A322,Rpt,LinkRpt!V$2+1),"")</f>
        <v/>
      </c>
      <c r="BS326" s="182" t="str">
        <f>IF(LinkRpt!W$4=LinkRpt!W$2,VLOOKUP(LinkRpt!$A322,Rpt,LinkRpt!W$2+1),"")</f>
        <v/>
      </c>
      <c r="BT326" s="182" t="str">
        <f>IF(LinkRpt!X$4=LinkRpt!X$2,VLOOKUP(LinkRpt!$A322,Rpt,LinkRpt!X$2+1),"")</f>
        <v/>
      </c>
      <c r="BU326" s="182" t="str">
        <f>IF(LinkRpt!Y$4=LinkRpt!Y$2,VLOOKUP(LinkRpt!$A322,Rpt,LinkRpt!Y$2+1),"")</f>
        <v/>
      </c>
      <c r="BV326" s="182" t="str">
        <f>IF(LinkRpt!Z$4=LinkRpt!Z$2,VLOOKUP(LinkRpt!$A322,Rpt,LinkRpt!Z$2+1),"")</f>
        <v/>
      </c>
      <c r="BW326" s="182" t="str">
        <f>IF(LinkRpt!AA$4=LinkRpt!AA$2,VLOOKUP(LinkRpt!$A322,Rpt,LinkRpt!AA$2+1),"")</f>
        <v/>
      </c>
      <c r="BX326" s="182" t="str">
        <f>IF(LinkRpt!AB$4=LinkRpt!AB$2,VLOOKUP(LinkRpt!$A322,Rpt,LinkRpt!AB$2+1),"")</f>
        <v/>
      </c>
      <c r="BY326" s="182" t="str">
        <f>IF(LinkRpt!AC$4=LinkRpt!AC$2,VLOOKUP(LinkRpt!$A322,Rpt,LinkRpt!AC$2+1),"")</f>
        <v/>
      </c>
      <c r="BZ326" s="182" t="str">
        <f>IF(LinkRpt!AD$4=LinkRpt!AD$2,VLOOKUP(LinkRpt!$A322,Rpt,LinkRpt!AD$2+1),"")</f>
        <v/>
      </c>
      <c r="CA326" s="182" t="str">
        <f>IF(LinkRpt!AE$4=LinkRpt!AE$2,VLOOKUP(LinkRpt!$A322,Rpt,LinkRpt!AE$2+1),"")</f>
        <v/>
      </c>
      <c r="CB326" s="182">
        <f t="shared" si="40"/>
        <v>12120</v>
      </c>
      <c r="CC326" s="15">
        <v>1500</v>
      </c>
      <c r="CD326" s="16">
        <v>1500</v>
      </c>
      <c r="CE326" s="15">
        <v>1000</v>
      </c>
      <c r="CF326" s="16">
        <v>1000</v>
      </c>
      <c r="CG326" s="15">
        <v>5000</v>
      </c>
      <c r="CH326" s="16">
        <v>5000</v>
      </c>
      <c r="CI326" s="15">
        <v>8000</v>
      </c>
      <c r="CJ326" s="16"/>
      <c r="CK326" s="15"/>
      <c r="CL326" s="16"/>
      <c r="CM326" s="18">
        <v>4620</v>
      </c>
      <c r="CN326" s="16"/>
      <c r="CO326" s="18">
        <v>4620</v>
      </c>
      <c r="CP326" s="16"/>
      <c r="CQ326" s="18">
        <v>4620</v>
      </c>
      <c r="CR326" s="16"/>
      <c r="CS326" s="18">
        <v>4620</v>
      </c>
      <c r="CT326" s="16"/>
      <c r="CU326" s="18">
        <v>4620</v>
      </c>
      <c r="CV326" s="16"/>
      <c r="CW326" s="18">
        <v>4620</v>
      </c>
      <c r="CX326" s="16"/>
      <c r="CY326" s="18">
        <v>4620</v>
      </c>
      <c r="CZ326" s="16"/>
      <c r="DA326" s="18">
        <v>4620</v>
      </c>
      <c r="DB326" s="16"/>
      <c r="DC326" s="18">
        <v>4620</v>
      </c>
      <c r="DD326" s="16">
        <v>4620</v>
      </c>
      <c r="DE326" s="85"/>
      <c r="DF326" s="16"/>
      <c r="DG326" s="85"/>
      <c r="DH326" s="16"/>
      <c r="DI326" s="85"/>
      <c r="DJ326" s="16"/>
      <c r="DK326" s="17"/>
      <c r="DL326" s="16"/>
      <c r="DM326" s="17"/>
      <c r="DN326" s="16"/>
      <c r="DO326" s="17"/>
      <c r="DP326" s="16"/>
      <c r="DQ326" s="17"/>
      <c r="DR326" s="16"/>
      <c r="DS326" s="17"/>
      <c r="DT326" s="16"/>
      <c r="DU326" s="17"/>
      <c r="DV326" s="16"/>
      <c r="DW326" s="17"/>
      <c r="DX326" s="16"/>
      <c r="DY326" s="17"/>
      <c r="DZ326" s="16"/>
      <c r="EA326" s="17"/>
      <c r="EB326" s="16"/>
      <c r="EC326" s="17"/>
      <c r="ED326" s="16"/>
      <c r="EE326" s="17"/>
      <c r="EF326" s="16"/>
      <c r="EG326" s="17"/>
      <c r="EH326" s="16"/>
      <c r="EI326" s="17"/>
      <c r="EJ326" s="16"/>
      <c r="EK326" s="17"/>
      <c r="EL326" s="16"/>
      <c r="EM326" s="17"/>
      <c r="EN326" s="16"/>
      <c r="EO326" s="17"/>
      <c r="EP326" s="16"/>
      <c r="EQ326" s="17"/>
      <c r="ER326" s="16"/>
      <c r="ES326" s="17"/>
      <c r="ET326" s="16"/>
      <c r="EU326" s="15"/>
      <c r="EV326" s="16"/>
      <c r="EW326" s="15"/>
      <c r="EX326" s="16"/>
      <c r="EY326" s="15"/>
      <c r="EZ326" s="16"/>
      <c r="FA326" s="15"/>
      <c r="FB326" s="16"/>
      <c r="FC326" s="15"/>
      <c r="FD326" s="16"/>
      <c r="FE326" s="15"/>
      <c r="FF326" s="16"/>
      <c r="FG326" s="19"/>
      <c r="FH326" s="20"/>
      <c r="FI326" s="20">
        <f t="shared" si="36"/>
        <v>57080</v>
      </c>
      <c r="FJ326" s="20">
        <f t="shared" si="37"/>
        <v>12120</v>
      </c>
      <c r="FK326" s="21">
        <f t="shared" si="38"/>
        <v>44960</v>
      </c>
      <c r="FL326" s="1" t="str">
        <f t="shared" si="41"/>
        <v/>
      </c>
    </row>
    <row r="327" spans="1:168" ht="20.25" customHeight="1">
      <c r="A327" s="239">
        <v>2200319</v>
      </c>
      <c r="B327" s="35" t="s">
        <v>1151</v>
      </c>
      <c r="C327" s="239" t="s">
        <v>1152</v>
      </c>
      <c r="D327" s="9" t="s">
        <v>1414</v>
      </c>
      <c r="E327" s="9" t="s">
        <v>1411</v>
      </c>
      <c r="F327" s="83" t="s">
        <v>1153</v>
      </c>
      <c r="G327" s="145"/>
      <c r="H327" s="24"/>
      <c r="I327" s="318"/>
      <c r="J327" s="24"/>
      <c r="K327" s="62">
        <v>6600</v>
      </c>
      <c r="L327" s="24" t="s">
        <v>1564</v>
      </c>
      <c r="M327" s="246">
        <f t="shared" si="34"/>
        <v>57080</v>
      </c>
      <c r="N327" s="14">
        <f t="shared" si="39"/>
        <v>13860</v>
      </c>
      <c r="O327" s="15">
        <v>1500</v>
      </c>
      <c r="P327" s="15">
        <v>1000</v>
      </c>
      <c r="Q327" s="15">
        <v>5000</v>
      </c>
      <c r="R327" s="15">
        <v>8000</v>
      </c>
      <c r="S327" s="182"/>
      <c r="T327" s="16">
        <v>1500</v>
      </c>
      <c r="U327" s="16">
        <v>1000</v>
      </c>
      <c r="V327" s="16">
        <v>5000</v>
      </c>
      <c r="W327" s="16">
        <v>0</v>
      </c>
      <c r="X327" s="182"/>
      <c r="Y327" s="16">
        <f>IF(($CB327-SUM($T327:X327))&gt;=$K327*0.7,$K327*0.7,($CB327-SUM($T327:X327)))</f>
        <v>4620</v>
      </c>
      <c r="Z327" s="16">
        <f>IF(($CB327-SUM($T327:Y327))&gt;=$K327*0.7,$K327*0.7,($CB327-SUM($T327:Y327)))</f>
        <v>4620</v>
      </c>
      <c r="AA327" s="16">
        <f>IF(($CB327-SUM($T327:Z327))&gt;=$K327*0.7,$K327*0.7,($CB327-SUM($T327:Z327)))</f>
        <v>4620</v>
      </c>
      <c r="AB327" s="16">
        <f>IF(($CB327-SUM($T327:AA327))&gt;=$K327*0.7,$K327*0.7,($CB327-SUM($T327:AA327)))</f>
        <v>4620</v>
      </c>
      <c r="AC327" s="16">
        <f>IF(($CB327-SUM($T327:AB327))&gt;=$K327*0.7,$K327*0.7,($CB327-SUM($T327:AB327)))</f>
        <v>4620</v>
      </c>
      <c r="AD327" s="16">
        <f>IF(($CB327-SUM($T327:AC327))&gt;=$K327*0.7,$K327*0.7,($CB327-SUM($T327:AC327)))</f>
        <v>4620</v>
      </c>
      <c r="AE327" s="16">
        <f>IF(($CB327-SUM($T327:AD327))&gt;=$K327*0.7,$K327*0.7,($CB327-SUM($T327:AD327)))</f>
        <v>4620</v>
      </c>
      <c r="AF327" s="16">
        <f>IF(($CB327-SUM($T327:AE327))&gt;=$K327*0.7,$K327*0.7,($CB327-SUM($T327:AE327)))</f>
        <v>3380</v>
      </c>
      <c r="AG327" s="16">
        <f>IF(($CB327-SUM($T327:AF327))&gt;=$K327*0.7,$K327*0.7,($CB327-SUM($T327:AF327)))</f>
        <v>0</v>
      </c>
      <c r="AH327" s="16">
        <f>IF(($CB327-SUM($T327:AG327))&gt;=$K327*0.7,$K327*0.7,($CB327-SUM($T327:AG327)))</f>
        <v>0</v>
      </c>
      <c r="AI327" s="16">
        <f>IF(($CB327-SUM($T327:AH327))&gt;=$K327*0.7,$K327*0.7,($CB327-SUM($T327:AH327)))</f>
        <v>0</v>
      </c>
      <c r="AJ327" s="16">
        <f>IF(($CB327-SUM($T327:AI327))&gt;=$K327*0.7,$K327*0.7,($CB327-SUM($T327:AI327)))</f>
        <v>0</v>
      </c>
      <c r="AK327" s="16">
        <f>IF(($CB327-SUM($T327:AJ327))&gt;=$K327*0.7,$K327*0.7,($CB327-SUM($T327:AJ327)))</f>
        <v>0</v>
      </c>
      <c r="AL327" s="16">
        <f>IF(($CB327-SUM($T327:AK327))&gt;=$K327*0.7,$K327*0.7,($CB327-SUM($T327:AK327)))</f>
        <v>0</v>
      </c>
      <c r="AM327" s="16">
        <f>IF(($CB327-SUM($T327:AL327))&gt;=$K327*0.7,$K327*0.7,($CB327-SUM($T327:AL327)))</f>
        <v>0</v>
      </c>
      <c r="AN327" s="16">
        <f>IF(($CB327-SUM($T327:AM327))&gt;=$K327*0.7,$K327*0.7,($CB327-SUM($T327:AM327)))</f>
        <v>0</v>
      </c>
      <c r="AO327" s="16">
        <f>IF(($CB327-SUM($T327:AN327))&gt;=$K327*0.7,$K327*0.7,($CB327-SUM($T327:AN327)))</f>
        <v>0</v>
      </c>
      <c r="AP327" s="16">
        <f>IF(($CB327-SUM($T327:AO327))&gt;=$K327*0.7,$K327*0.7,($CB327-SUM($T327:AO327)))</f>
        <v>0</v>
      </c>
      <c r="AQ327" s="16">
        <f>IF(($CB327-SUM($T327:AP327))&gt;=$K327*0.7,$K327*0.7,($CB327-SUM($T327:AP327)))</f>
        <v>0</v>
      </c>
      <c r="AR327" s="16">
        <f>IF(($CB327-SUM($T327:AQ327))&gt;=$K327*0.7,$K327*0.7,($CB327-SUM($T327:AQ327)))</f>
        <v>0</v>
      </c>
      <c r="AS327" s="16">
        <f>IF(($CB327-SUM($T327:AR327))&gt;=$K327*0.7,$K327*0.7,($CB327-SUM($T327:AR327)))</f>
        <v>0</v>
      </c>
      <c r="AT327" s="16">
        <f>IF(($CB327-SUM($T327:AS327))&gt;=$K327*0.7,$K327*0.7,($CB327-SUM($T327:AS327)))</f>
        <v>0</v>
      </c>
      <c r="AU327" s="16">
        <f>IF(($CB327-SUM($T327:AT327))&gt;=$K327*0.7,$K327*0.7,($CB327-SUM($T327:AT327)))</f>
        <v>0</v>
      </c>
      <c r="AV327" s="16">
        <f>IF(($CB327-SUM($T327:AU327))&gt;=$K327*0.7,$K327*0.7,($CB327-SUM($T327:AU327)))</f>
        <v>0</v>
      </c>
      <c r="AW327" s="182">
        <f t="shared" si="35"/>
        <v>43220</v>
      </c>
      <c r="AX327" s="182">
        <f>IF(LinkRpt!B$4=LinkRpt!B$2,VLOOKUP(LinkRpt!$A323,Rpt,LinkRpt!B$2+1),"")</f>
        <v>43220</v>
      </c>
      <c r="AY327" s="182">
        <f>IF(LinkRpt!C$4=LinkRpt!C$2,VLOOKUP(LinkRpt!$A323,Rpt,LinkRpt!C$2+1),"")</f>
        <v>0</v>
      </c>
      <c r="AZ327" s="182">
        <f>IF(LinkRpt!D$4=LinkRpt!D$2,VLOOKUP(LinkRpt!$A323,Rpt,LinkRpt!D$2+1),"")</f>
        <v>0</v>
      </c>
      <c r="BA327" s="182" t="str">
        <f>IF(LinkRpt!E$4=LinkRpt!E$2,VLOOKUP(LinkRpt!$A323,Rpt,LinkRpt!E$2+1),"")</f>
        <v/>
      </c>
      <c r="BB327" s="182">
        <f>IF(LinkRpt!F$4=LinkRpt!F$2,VLOOKUP(LinkRpt!$A323,Rpt,LinkRpt!F$2+1),"")</f>
        <v>0</v>
      </c>
      <c r="BC327" s="182">
        <f>IF(LinkRpt!G$4=LinkRpt!G$2,VLOOKUP(LinkRpt!$A323,Rpt,LinkRpt!G$2+1),"")</f>
        <v>0</v>
      </c>
      <c r="BD327" s="182">
        <f>IF(LinkRpt!H$4=LinkRpt!H$2,VLOOKUP(LinkRpt!$A323,Rpt,LinkRpt!H$2+1),"")</f>
        <v>0</v>
      </c>
      <c r="BE327" s="182" t="str">
        <f>IF(LinkRpt!I$4=LinkRpt!I$2,VLOOKUP(LinkRpt!$A323,Rpt,LinkRpt!I$2+1),"")</f>
        <v/>
      </c>
      <c r="BF327" s="182" t="str">
        <f>IF(LinkRpt!J$4=LinkRpt!J$2,VLOOKUP(LinkRpt!$A323,Rpt,LinkRpt!J$2+1),"")</f>
        <v/>
      </c>
      <c r="BG327" s="182" t="str">
        <f>IF(LinkRpt!K$4=LinkRpt!K$2,VLOOKUP(LinkRpt!$A323,Rpt,LinkRpt!K$2+1),"")</f>
        <v/>
      </c>
      <c r="BH327" s="182" t="str">
        <f>IF(LinkRpt!L$4=LinkRpt!L$2,VLOOKUP(LinkRpt!$A323,Rpt,LinkRpt!L$2+1),"")</f>
        <v/>
      </c>
      <c r="BI327" s="182" t="str">
        <f>IF(LinkRpt!M$4=LinkRpt!M$2,VLOOKUP(LinkRpt!$A323,Rpt,LinkRpt!M$2+1),"")</f>
        <v/>
      </c>
      <c r="BJ327" s="182" t="str">
        <f>IF(LinkRpt!N$4=LinkRpt!N$2,VLOOKUP(LinkRpt!$A323,Rpt,LinkRpt!N$2+1),"")</f>
        <v/>
      </c>
      <c r="BK327" s="182" t="str">
        <f>IF(LinkRpt!O$4=LinkRpt!O$2,VLOOKUP(LinkRpt!$A323,Rpt,LinkRpt!O$2+1),"")</f>
        <v/>
      </c>
      <c r="BL327" s="182" t="str">
        <f>IF(LinkRpt!P$4=LinkRpt!P$2,VLOOKUP(LinkRpt!$A323,Rpt,LinkRpt!P$2+1),"")</f>
        <v/>
      </c>
      <c r="BM327" s="182" t="str">
        <f>IF(LinkRpt!Q$4=LinkRpt!Q$2,VLOOKUP(LinkRpt!$A323,Rpt,LinkRpt!Q$2+1),"")</f>
        <v/>
      </c>
      <c r="BN327" s="182" t="str">
        <f>IF(LinkRpt!R$4=LinkRpt!R$2,VLOOKUP(LinkRpt!$A323,Rpt,LinkRpt!R$2+1),"")</f>
        <v/>
      </c>
      <c r="BO327" s="182" t="str">
        <f>IF(LinkRpt!S$4=LinkRpt!S$2,VLOOKUP(LinkRpt!$A323,Rpt,LinkRpt!S$2+1),"")</f>
        <v/>
      </c>
      <c r="BP327" s="182" t="str">
        <f>IF(LinkRpt!T$4=LinkRpt!T$2,VLOOKUP(LinkRpt!$A323,Rpt,LinkRpt!T$2+1),"")</f>
        <v/>
      </c>
      <c r="BQ327" s="182" t="str">
        <f>IF(LinkRpt!U$4=LinkRpt!U$2,VLOOKUP(LinkRpt!$A323,Rpt,LinkRpt!U$2+1),"")</f>
        <v/>
      </c>
      <c r="BR327" s="182" t="str">
        <f>IF(LinkRpt!V$4=LinkRpt!V$2,VLOOKUP(LinkRpt!$A323,Rpt,LinkRpt!V$2+1),"")</f>
        <v/>
      </c>
      <c r="BS327" s="182" t="str">
        <f>IF(LinkRpt!W$4=LinkRpt!W$2,VLOOKUP(LinkRpt!$A323,Rpt,LinkRpt!W$2+1),"")</f>
        <v/>
      </c>
      <c r="BT327" s="182" t="str">
        <f>IF(LinkRpt!X$4=LinkRpt!X$2,VLOOKUP(LinkRpt!$A323,Rpt,LinkRpt!X$2+1),"")</f>
        <v/>
      </c>
      <c r="BU327" s="182" t="str">
        <f>IF(LinkRpt!Y$4=LinkRpt!Y$2,VLOOKUP(LinkRpt!$A323,Rpt,LinkRpt!Y$2+1),"")</f>
        <v/>
      </c>
      <c r="BV327" s="182" t="str">
        <f>IF(LinkRpt!Z$4=LinkRpt!Z$2,VLOOKUP(LinkRpt!$A323,Rpt,LinkRpt!Z$2+1),"")</f>
        <v/>
      </c>
      <c r="BW327" s="182" t="str">
        <f>IF(LinkRpt!AA$4=LinkRpt!AA$2,VLOOKUP(LinkRpt!$A323,Rpt,LinkRpt!AA$2+1),"")</f>
        <v/>
      </c>
      <c r="BX327" s="182" t="str">
        <f>IF(LinkRpt!AB$4=LinkRpt!AB$2,VLOOKUP(LinkRpt!$A323,Rpt,LinkRpt!AB$2+1),"")</f>
        <v/>
      </c>
      <c r="BY327" s="182" t="str">
        <f>IF(LinkRpt!AC$4=LinkRpt!AC$2,VLOOKUP(LinkRpt!$A323,Rpt,LinkRpt!AC$2+1),"")</f>
        <v/>
      </c>
      <c r="BZ327" s="182" t="str">
        <f>IF(LinkRpt!AD$4=LinkRpt!AD$2,VLOOKUP(LinkRpt!$A323,Rpt,LinkRpt!AD$2+1),"")</f>
        <v/>
      </c>
      <c r="CA327" s="182" t="str">
        <f>IF(LinkRpt!AE$4=LinkRpt!AE$2,VLOOKUP(LinkRpt!$A323,Rpt,LinkRpt!AE$2+1),"")</f>
        <v/>
      </c>
      <c r="CB327" s="182">
        <f t="shared" si="40"/>
        <v>43220</v>
      </c>
      <c r="CC327" s="15">
        <v>1500</v>
      </c>
      <c r="CD327" s="16">
        <v>1500</v>
      </c>
      <c r="CE327" s="15">
        <v>1000</v>
      </c>
      <c r="CF327" s="16">
        <v>1000</v>
      </c>
      <c r="CG327" s="15">
        <v>5000</v>
      </c>
      <c r="CH327" s="16">
        <v>5000</v>
      </c>
      <c r="CI327" s="15">
        <v>8000</v>
      </c>
      <c r="CJ327" s="16">
        <v>0</v>
      </c>
      <c r="CK327" s="15"/>
      <c r="CL327" s="16"/>
      <c r="CM327" s="18">
        <v>4620</v>
      </c>
      <c r="CN327" s="16">
        <v>0</v>
      </c>
      <c r="CO327" s="18">
        <v>4620</v>
      </c>
      <c r="CP327" s="16">
        <v>0</v>
      </c>
      <c r="CQ327" s="18">
        <v>4620</v>
      </c>
      <c r="CR327" s="16">
        <v>0</v>
      </c>
      <c r="CS327" s="18">
        <v>4620</v>
      </c>
      <c r="CT327" s="16">
        <v>18480</v>
      </c>
      <c r="CU327" s="18">
        <v>4620</v>
      </c>
      <c r="CV327" s="16">
        <v>8000</v>
      </c>
      <c r="CW327" s="18">
        <v>4620</v>
      </c>
      <c r="CX327" s="16"/>
      <c r="CY327" s="18">
        <v>4620</v>
      </c>
      <c r="CZ327" s="16"/>
      <c r="DA327" s="18">
        <v>4620</v>
      </c>
      <c r="DB327" s="16"/>
      <c r="DC327" s="18">
        <v>4620</v>
      </c>
      <c r="DD327" s="16">
        <v>9240</v>
      </c>
      <c r="DE327" s="85"/>
      <c r="DF327" s="16"/>
      <c r="DG327" s="85"/>
      <c r="DH327" s="16"/>
      <c r="DI327" s="85"/>
      <c r="DJ327" s="16"/>
      <c r="DK327" s="17"/>
      <c r="DL327" s="16"/>
      <c r="DM327" s="17"/>
      <c r="DN327" s="16"/>
      <c r="DO327" s="17"/>
      <c r="DP327" s="16"/>
      <c r="DQ327" s="17"/>
      <c r="DR327" s="16"/>
      <c r="DS327" s="17"/>
      <c r="DT327" s="16"/>
      <c r="DU327" s="17"/>
      <c r="DV327" s="16"/>
      <c r="DW327" s="17"/>
      <c r="DX327" s="16"/>
      <c r="DY327" s="17"/>
      <c r="DZ327" s="16"/>
      <c r="EA327" s="17"/>
      <c r="EB327" s="16"/>
      <c r="EC327" s="17"/>
      <c r="ED327" s="16"/>
      <c r="EE327" s="17"/>
      <c r="EF327" s="16"/>
      <c r="EG327" s="17"/>
      <c r="EH327" s="16"/>
      <c r="EI327" s="17"/>
      <c r="EJ327" s="16"/>
      <c r="EK327" s="17"/>
      <c r="EL327" s="16"/>
      <c r="EM327" s="17"/>
      <c r="EN327" s="16"/>
      <c r="EO327" s="17"/>
      <c r="EP327" s="16"/>
      <c r="EQ327" s="17"/>
      <c r="ER327" s="16"/>
      <c r="ES327" s="17"/>
      <c r="ET327" s="16"/>
      <c r="EU327" s="15"/>
      <c r="EV327" s="16"/>
      <c r="EW327" s="15"/>
      <c r="EX327" s="16"/>
      <c r="EY327" s="15"/>
      <c r="EZ327" s="16"/>
      <c r="FA327" s="15"/>
      <c r="FB327" s="16"/>
      <c r="FC327" s="15"/>
      <c r="FD327" s="16"/>
      <c r="FE327" s="15"/>
      <c r="FF327" s="16"/>
      <c r="FG327" s="19"/>
      <c r="FH327" s="20"/>
      <c r="FI327" s="20">
        <f t="shared" si="36"/>
        <v>57080</v>
      </c>
      <c r="FJ327" s="20">
        <f t="shared" si="37"/>
        <v>43220</v>
      </c>
      <c r="FK327" s="21">
        <f t="shared" si="38"/>
        <v>13860</v>
      </c>
      <c r="FL327" s="1" t="str">
        <f t="shared" si="41"/>
        <v/>
      </c>
    </row>
    <row r="328" spans="1:168" ht="20.25" customHeight="1">
      <c r="A328" s="239">
        <v>2200320</v>
      </c>
      <c r="B328" s="35" t="s">
        <v>405</v>
      </c>
      <c r="C328" s="239" t="s">
        <v>406</v>
      </c>
      <c r="D328" s="9" t="s">
        <v>1414</v>
      </c>
      <c r="E328" s="9" t="s">
        <v>1412</v>
      </c>
      <c r="F328" s="10" t="s">
        <v>407</v>
      </c>
      <c r="G328" s="26"/>
      <c r="H328" s="24"/>
      <c r="I328" s="318"/>
      <c r="J328" s="24"/>
      <c r="K328" s="12">
        <v>6600</v>
      </c>
      <c r="L328" s="24" t="s">
        <v>1564</v>
      </c>
      <c r="M328" s="246">
        <f t="shared" si="34"/>
        <v>57080</v>
      </c>
      <c r="N328" s="14">
        <f t="shared" si="39"/>
        <v>4620</v>
      </c>
      <c r="O328" s="15">
        <v>1500</v>
      </c>
      <c r="P328" s="15">
        <v>1000</v>
      </c>
      <c r="Q328" s="15">
        <v>5000</v>
      </c>
      <c r="R328" s="15">
        <v>8000</v>
      </c>
      <c r="S328" s="182"/>
      <c r="T328" s="16">
        <v>1500</v>
      </c>
      <c r="U328" s="16">
        <v>1000</v>
      </c>
      <c r="V328" s="16">
        <v>5000</v>
      </c>
      <c r="W328" s="16">
        <v>0</v>
      </c>
      <c r="X328" s="182"/>
      <c r="Y328" s="16">
        <f>IF(($CB328-SUM($T328:X328))&gt;=$K328*0.7,$K328*0.7,($CB328-SUM($T328:X328)))</f>
        <v>4620</v>
      </c>
      <c r="Z328" s="16">
        <f>IF(($CB328-SUM($T328:Y328))&gt;=$K328*0.7,$K328*0.7,($CB328-SUM($T328:Y328)))</f>
        <v>4620</v>
      </c>
      <c r="AA328" s="16">
        <f>IF(($CB328-SUM($T328:Z328))&gt;=$K328*0.7,$K328*0.7,($CB328-SUM($T328:Z328)))</f>
        <v>4620</v>
      </c>
      <c r="AB328" s="16">
        <f>IF(($CB328-SUM($T328:AA328))&gt;=$K328*0.7,$K328*0.7,($CB328-SUM($T328:AA328)))</f>
        <v>4620</v>
      </c>
      <c r="AC328" s="16">
        <f>IF(($CB328-SUM($T328:AB328))&gt;=$K328*0.7,$K328*0.7,($CB328-SUM($T328:AB328)))</f>
        <v>4620</v>
      </c>
      <c r="AD328" s="16">
        <f>IF(($CB328-SUM($T328:AC328))&gt;=$K328*0.7,$K328*0.7,($CB328-SUM($T328:AC328)))</f>
        <v>4620</v>
      </c>
      <c r="AE328" s="16">
        <f>IF(($CB328-SUM($T328:AD328))&gt;=$K328*0.7,$K328*0.7,($CB328-SUM($T328:AD328)))</f>
        <v>4620</v>
      </c>
      <c r="AF328" s="16">
        <f>IF(($CB328-SUM($T328:AE328))&gt;=$K328*0.7,$K328*0.7,($CB328-SUM($T328:AE328)))</f>
        <v>4620</v>
      </c>
      <c r="AG328" s="16">
        <f>IF(($CB328-SUM($T328:AF328))&gt;=$K328*0.7,$K328*0.7,($CB328-SUM($T328:AF328)))</f>
        <v>4620</v>
      </c>
      <c r="AH328" s="16">
        <f>IF(($CB328-SUM($T328:AG328))&gt;=$K328*0.7,$K328*0.7,($CB328-SUM($T328:AG328)))</f>
        <v>3380</v>
      </c>
      <c r="AI328" s="16">
        <f>IF(($CB328-SUM($T328:AH328))&gt;=$K328*0.7,$K328*0.7,($CB328-SUM($T328:AH328)))</f>
        <v>0</v>
      </c>
      <c r="AJ328" s="16">
        <f>IF(($CB328-SUM($T328:AI328))&gt;=$K328*0.7,$K328*0.7,($CB328-SUM($T328:AI328)))</f>
        <v>0</v>
      </c>
      <c r="AK328" s="16">
        <f>IF(($CB328-SUM($T328:AJ328))&gt;=$K328*0.7,$K328*0.7,($CB328-SUM($T328:AJ328)))</f>
        <v>0</v>
      </c>
      <c r="AL328" s="16">
        <f>IF(($CB328-SUM($T328:AK328))&gt;=$K328*0.7,$K328*0.7,($CB328-SUM($T328:AK328)))</f>
        <v>0</v>
      </c>
      <c r="AM328" s="16">
        <f>IF(($CB328-SUM($T328:AL328))&gt;=$K328*0.7,$K328*0.7,($CB328-SUM($T328:AL328)))</f>
        <v>0</v>
      </c>
      <c r="AN328" s="16">
        <f>IF(($CB328-SUM($T328:AM328))&gt;=$K328*0.7,$K328*0.7,($CB328-SUM($T328:AM328)))</f>
        <v>0</v>
      </c>
      <c r="AO328" s="16">
        <f>IF(($CB328-SUM($T328:AN328))&gt;=$K328*0.7,$K328*0.7,($CB328-SUM($T328:AN328)))</f>
        <v>0</v>
      </c>
      <c r="AP328" s="16">
        <f>IF(($CB328-SUM($T328:AO328))&gt;=$K328*0.7,$K328*0.7,($CB328-SUM($T328:AO328)))</f>
        <v>0</v>
      </c>
      <c r="AQ328" s="16">
        <f>IF(($CB328-SUM($T328:AP328))&gt;=$K328*0.7,$K328*0.7,($CB328-SUM($T328:AP328)))</f>
        <v>0</v>
      </c>
      <c r="AR328" s="16">
        <f>IF(($CB328-SUM($T328:AQ328))&gt;=$K328*0.7,$K328*0.7,($CB328-SUM($T328:AQ328)))</f>
        <v>0</v>
      </c>
      <c r="AS328" s="16">
        <f>IF(($CB328-SUM($T328:AR328))&gt;=$K328*0.7,$K328*0.7,($CB328-SUM($T328:AR328)))</f>
        <v>0</v>
      </c>
      <c r="AT328" s="16">
        <f>IF(($CB328-SUM($T328:AS328))&gt;=$K328*0.7,$K328*0.7,($CB328-SUM($T328:AS328)))</f>
        <v>0</v>
      </c>
      <c r="AU328" s="16">
        <f>IF(($CB328-SUM($T328:AT328))&gt;=$K328*0.7,$K328*0.7,($CB328-SUM($T328:AT328)))</f>
        <v>0</v>
      </c>
      <c r="AV328" s="16">
        <f>IF(($CB328-SUM($T328:AU328))&gt;=$K328*0.7,$K328*0.7,($CB328-SUM($T328:AU328)))</f>
        <v>0</v>
      </c>
      <c r="AW328" s="182">
        <f t="shared" si="35"/>
        <v>52460</v>
      </c>
      <c r="AX328" s="182">
        <f>IF(LinkRpt!B$4=LinkRpt!B$2,VLOOKUP(LinkRpt!$A324,Rpt,LinkRpt!B$2+1),"")</f>
        <v>52460</v>
      </c>
      <c r="AY328" s="182">
        <f>IF(LinkRpt!C$4=LinkRpt!C$2,VLOOKUP(LinkRpt!$A324,Rpt,LinkRpt!C$2+1),"")</f>
        <v>0</v>
      </c>
      <c r="AZ328" s="182">
        <f>IF(LinkRpt!D$4=LinkRpt!D$2,VLOOKUP(LinkRpt!$A324,Rpt,LinkRpt!D$2+1),"")</f>
        <v>0</v>
      </c>
      <c r="BA328" s="182" t="str">
        <f>IF(LinkRpt!E$4=LinkRpt!E$2,VLOOKUP(LinkRpt!$A324,Rpt,LinkRpt!E$2+1),"")</f>
        <v/>
      </c>
      <c r="BB328" s="182">
        <f>IF(LinkRpt!F$4=LinkRpt!F$2,VLOOKUP(LinkRpt!$A324,Rpt,LinkRpt!F$2+1),"")</f>
        <v>0</v>
      </c>
      <c r="BC328" s="182">
        <f>IF(LinkRpt!G$4=LinkRpt!G$2,VLOOKUP(LinkRpt!$A324,Rpt,LinkRpt!G$2+1),"")</f>
        <v>0</v>
      </c>
      <c r="BD328" s="182">
        <f>IF(LinkRpt!H$4=LinkRpt!H$2,VLOOKUP(LinkRpt!$A324,Rpt,LinkRpt!H$2+1),"")</f>
        <v>0</v>
      </c>
      <c r="BE328" s="182" t="str">
        <f>IF(LinkRpt!I$4=LinkRpt!I$2,VLOOKUP(LinkRpt!$A324,Rpt,LinkRpt!I$2+1),"")</f>
        <v/>
      </c>
      <c r="BF328" s="182" t="str">
        <f>IF(LinkRpt!J$4=LinkRpt!J$2,VLOOKUP(LinkRpt!$A324,Rpt,LinkRpt!J$2+1),"")</f>
        <v/>
      </c>
      <c r="BG328" s="182" t="str">
        <f>IF(LinkRpt!K$4=LinkRpt!K$2,VLOOKUP(LinkRpt!$A324,Rpt,LinkRpt!K$2+1),"")</f>
        <v/>
      </c>
      <c r="BH328" s="182" t="str">
        <f>IF(LinkRpt!L$4=LinkRpt!L$2,VLOOKUP(LinkRpt!$A324,Rpt,LinkRpt!L$2+1),"")</f>
        <v/>
      </c>
      <c r="BI328" s="182" t="str">
        <f>IF(LinkRpt!M$4=LinkRpt!M$2,VLOOKUP(LinkRpt!$A324,Rpt,LinkRpt!M$2+1),"")</f>
        <v/>
      </c>
      <c r="BJ328" s="182" t="str">
        <f>IF(LinkRpt!N$4=LinkRpt!N$2,VLOOKUP(LinkRpt!$A324,Rpt,LinkRpt!N$2+1),"")</f>
        <v/>
      </c>
      <c r="BK328" s="182" t="str">
        <f>IF(LinkRpt!O$4=LinkRpt!O$2,VLOOKUP(LinkRpt!$A324,Rpt,LinkRpt!O$2+1),"")</f>
        <v/>
      </c>
      <c r="BL328" s="182" t="str">
        <f>IF(LinkRpt!P$4=LinkRpt!P$2,VLOOKUP(LinkRpt!$A324,Rpt,LinkRpt!P$2+1),"")</f>
        <v/>
      </c>
      <c r="BM328" s="182" t="str">
        <f>IF(LinkRpt!Q$4=LinkRpt!Q$2,VLOOKUP(LinkRpt!$A324,Rpt,LinkRpt!Q$2+1),"")</f>
        <v/>
      </c>
      <c r="BN328" s="182" t="str">
        <f>IF(LinkRpt!R$4=LinkRpt!R$2,VLOOKUP(LinkRpt!$A324,Rpt,LinkRpt!R$2+1),"")</f>
        <v/>
      </c>
      <c r="BO328" s="182" t="str">
        <f>IF(LinkRpt!S$4=LinkRpt!S$2,VLOOKUP(LinkRpt!$A324,Rpt,LinkRpt!S$2+1),"")</f>
        <v/>
      </c>
      <c r="BP328" s="182" t="str">
        <f>IF(LinkRpt!T$4=LinkRpt!T$2,VLOOKUP(LinkRpt!$A324,Rpt,LinkRpt!T$2+1),"")</f>
        <v/>
      </c>
      <c r="BQ328" s="182" t="str">
        <f>IF(LinkRpt!U$4=LinkRpt!U$2,VLOOKUP(LinkRpt!$A324,Rpt,LinkRpt!U$2+1),"")</f>
        <v/>
      </c>
      <c r="BR328" s="182" t="str">
        <f>IF(LinkRpt!V$4=LinkRpt!V$2,VLOOKUP(LinkRpt!$A324,Rpt,LinkRpt!V$2+1),"")</f>
        <v/>
      </c>
      <c r="BS328" s="182" t="str">
        <f>IF(LinkRpt!W$4=LinkRpt!W$2,VLOOKUP(LinkRpt!$A324,Rpt,LinkRpt!W$2+1),"")</f>
        <v/>
      </c>
      <c r="BT328" s="182" t="str">
        <f>IF(LinkRpt!X$4=LinkRpt!X$2,VLOOKUP(LinkRpt!$A324,Rpt,LinkRpt!X$2+1),"")</f>
        <v/>
      </c>
      <c r="BU328" s="182" t="str">
        <f>IF(LinkRpt!Y$4=LinkRpt!Y$2,VLOOKUP(LinkRpt!$A324,Rpt,LinkRpt!Y$2+1),"")</f>
        <v/>
      </c>
      <c r="BV328" s="182" t="str">
        <f>IF(LinkRpt!Z$4=LinkRpt!Z$2,VLOOKUP(LinkRpt!$A324,Rpt,LinkRpt!Z$2+1),"")</f>
        <v/>
      </c>
      <c r="BW328" s="182" t="str">
        <f>IF(LinkRpt!AA$4=LinkRpt!AA$2,VLOOKUP(LinkRpt!$A324,Rpt,LinkRpt!AA$2+1),"")</f>
        <v/>
      </c>
      <c r="BX328" s="182" t="str">
        <f>IF(LinkRpt!AB$4=LinkRpt!AB$2,VLOOKUP(LinkRpt!$A324,Rpt,LinkRpt!AB$2+1),"")</f>
        <v/>
      </c>
      <c r="BY328" s="182" t="str">
        <f>IF(LinkRpt!AC$4=LinkRpt!AC$2,VLOOKUP(LinkRpt!$A324,Rpt,LinkRpt!AC$2+1),"")</f>
        <v/>
      </c>
      <c r="BZ328" s="182" t="str">
        <f>IF(LinkRpt!AD$4=LinkRpt!AD$2,VLOOKUP(LinkRpt!$A324,Rpt,LinkRpt!AD$2+1),"")</f>
        <v/>
      </c>
      <c r="CA328" s="182" t="str">
        <f>IF(LinkRpt!AE$4=LinkRpt!AE$2,VLOOKUP(LinkRpt!$A324,Rpt,LinkRpt!AE$2+1),"")</f>
        <v/>
      </c>
      <c r="CB328" s="182">
        <f t="shared" si="40"/>
        <v>52460</v>
      </c>
      <c r="CC328" s="15">
        <v>1500</v>
      </c>
      <c r="CD328" s="16">
        <v>1500</v>
      </c>
      <c r="CE328" s="15">
        <v>1000</v>
      </c>
      <c r="CF328" s="16">
        <v>1000</v>
      </c>
      <c r="CG328" s="15">
        <v>5000</v>
      </c>
      <c r="CH328" s="16">
        <v>5000</v>
      </c>
      <c r="CI328" s="15">
        <v>8000</v>
      </c>
      <c r="CJ328" s="16">
        <v>0</v>
      </c>
      <c r="CK328" s="17"/>
      <c r="CL328" s="16"/>
      <c r="CM328" s="15"/>
      <c r="CN328" s="16"/>
      <c r="CO328" s="18">
        <v>4620</v>
      </c>
      <c r="CP328" s="16">
        <v>0</v>
      </c>
      <c r="CQ328" s="18">
        <v>4620</v>
      </c>
      <c r="CR328" s="16">
        <v>0</v>
      </c>
      <c r="CS328" s="18">
        <v>4620</v>
      </c>
      <c r="CT328" s="16">
        <v>0</v>
      </c>
      <c r="CU328" s="18">
        <v>4620</v>
      </c>
      <c r="CV328" s="16">
        <v>26480</v>
      </c>
      <c r="CW328" s="18">
        <v>4620</v>
      </c>
      <c r="CX328" s="16"/>
      <c r="CY328" s="18">
        <v>4620</v>
      </c>
      <c r="CZ328" s="16"/>
      <c r="DA328" s="18">
        <v>4620</v>
      </c>
      <c r="DB328" s="16"/>
      <c r="DC328" s="18">
        <v>4620</v>
      </c>
      <c r="DD328" s="16"/>
      <c r="DE328" s="18">
        <v>4620</v>
      </c>
      <c r="DF328" s="16">
        <v>18480</v>
      </c>
      <c r="DG328" s="17"/>
      <c r="DH328" s="16"/>
      <c r="DI328" s="17"/>
      <c r="DJ328" s="16"/>
      <c r="DK328" s="17"/>
      <c r="DL328" s="16"/>
      <c r="DM328" s="17"/>
      <c r="DN328" s="16"/>
      <c r="DO328" s="17"/>
      <c r="DP328" s="16"/>
      <c r="DQ328" s="17"/>
      <c r="DR328" s="16"/>
      <c r="DS328" s="17"/>
      <c r="DT328" s="16"/>
      <c r="DU328" s="17"/>
      <c r="DV328" s="16"/>
      <c r="DW328" s="17"/>
      <c r="DX328" s="16"/>
      <c r="DY328" s="17"/>
      <c r="DZ328" s="16"/>
      <c r="EA328" s="17"/>
      <c r="EB328" s="16"/>
      <c r="EC328" s="17"/>
      <c r="ED328" s="16"/>
      <c r="EE328" s="17"/>
      <c r="EF328" s="16"/>
      <c r="EG328" s="17"/>
      <c r="EH328" s="16"/>
      <c r="EI328" s="17"/>
      <c r="EJ328" s="16"/>
      <c r="EK328" s="17"/>
      <c r="EL328" s="16"/>
      <c r="EM328" s="17"/>
      <c r="EN328" s="16"/>
      <c r="EO328" s="17"/>
      <c r="EP328" s="16"/>
      <c r="EQ328" s="17"/>
      <c r="ER328" s="16"/>
      <c r="ES328" s="17"/>
      <c r="ET328" s="16"/>
      <c r="EU328" s="15"/>
      <c r="EV328" s="16"/>
      <c r="EW328" s="15"/>
      <c r="EX328" s="16"/>
      <c r="EY328" s="15"/>
      <c r="EZ328" s="16"/>
      <c r="FA328" s="15"/>
      <c r="FB328" s="16"/>
      <c r="FC328" s="15"/>
      <c r="FD328" s="16"/>
      <c r="FE328" s="15"/>
      <c r="FF328" s="16"/>
      <c r="FG328" s="19"/>
      <c r="FH328" s="20"/>
      <c r="FI328" s="20">
        <f t="shared" si="36"/>
        <v>57080</v>
      </c>
      <c r="FJ328" s="20">
        <f t="shared" si="37"/>
        <v>52460</v>
      </c>
      <c r="FK328" s="21">
        <f t="shared" si="38"/>
        <v>4620</v>
      </c>
      <c r="FL328" s="1" t="str">
        <f t="shared" si="41"/>
        <v/>
      </c>
    </row>
    <row r="329" spans="1:168" ht="20.25" customHeight="1">
      <c r="A329" s="239">
        <v>2200321</v>
      </c>
      <c r="B329" s="35" t="s">
        <v>1154</v>
      </c>
      <c r="C329" s="239" t="s">
        <v>1155</v>
      </c>
      <c r="D329" s="9" t="s">
        <v>1414</v>
      </c>
      <c r="E329" s="9" t="s">
        <v>1411</v>
      </c>
      <c r="F329" s="83" t="s">
        <v>1156</v>
      </c>
      <c r="G329" s="145"/>
      <c r="H329" s="24"/>
      <c r="I329" s="318"/>
      <c r="J329" s="24"/>
      <c r="K329" s="62">
        <v>6600</v>
      </c>
      <c r="L329" s="24" t="s">
        <v>1564</v>
      </c>
      <c r="M329" s="246">
        <f t="shared" ref="M329:M392" si="42">IF(OR(L329="wUwm",L329="fwZ© evwZj"),J329*K329*0.7+SUM(O329:S329)-I329,K329*$M$6*0.7+SUM(O329:S329)-I329)</f>
        <v>57080</v>
      </c>
      <c r="N329" s="14">
        <f t="shared" si="39"/>
        <v>4620</v>
      </c>
      <c r="O329" s="15">
        <v>1500</v>
      </c>
      <c r="P329" s="15">
        <v>1000</v>
      </c>
      <c r="Q329" s="15">
        <v>5000</v>
      </c>
      <c r="R329" s="15">
        <v>8000</v>
      </c>
      <c r="S329" s="182"/>
      <c r="T329" s="16">
        <v>1500</v>
      </c>
      <c r="U329" s="16">
        <v>1000</v>
      </c>
      <c r="V329" s="16">
        <v>5000</v>
      </c>
      <c r="W329" s="16">
        <v>8000</v>
      </c>
      <c r="X329" s="182"/>
      <c r="Y329" s="16">
        <f>IF(($CB329-SUM($T329:X329))&gt;=$K329*0.7,$K329*0.7,($CB329-SUM($T329:X329)))</f>
        <v>4620</v>
      </c>
      <c r="Z329" s="16">
        <f>IF(($CB329-SUM($T329:Y329))&gt;=$K329*0.7,$K329*0.7,($CB329-SUM($T329:Y329)))</f>
        <v>4620</v>
      </c>
      <c r="AA329" s="16">
        <f>IF(($CB329-SUM($T329:Z329))&gt;=$K329*0.7,$K329*0.7,($CB329-SUM($T329:Z329)))</f>
        <v>4620</v>
      </c>
      <c r="AB329" s="16">
        <f>IF(($CB329-SUM($T329:AA329))&gt;=$K329*0.7,$K329*0.7,($CB329-SUM($T329:AA329)))</f>
        <v>4620</v>
      </c>
      <c r="AC329" s="16">
        <f>IF(($CB329-SUM($T329:AB329))&gt;=$K329*0.7,$K329*0.7,($CB329-SUM($T329:AB329)))</f>
        <v>4620</v>
      </c>
      <c r="AD329" s="16">
        <f>IF(($CB329-SUM($T329:AC329))&gt;=$K329*0.7,$K329*0.7,($CB329-SUM($T329:AC329)))</f>
        <v>4620</v>
      </c>
      <c r="AE329" s="16">
        <f>IF(($CB329-SUM($T329:AD329))&gt;=$K329*0.7,$K329*0.7,($CB329-SUM($T329:AD329)))</f>
        <v>4620</v>
      </c>
      <c r="AF329" s="16">
        <f>IF(($CB329-SUM($T329:AE329))&gt;=$K329*0.7,$K329*0.7,($CB329-SUM($T329:AE329)))</f>
        <v>4620</v>
      </c>
      <c r="AG329" s="16">
        <f>IF(($CB329-SUM($T329:AF329))&gt;=$K329*0.7,$K329*0.7,($CB329-SUM($T329:AF329)))</f>
        <v>0</v>
      </c>
      <c r="AH329" s="16">
        <f>IF(($CB329-SUM($T329:AG329))&gt;=$K329*0.7,$K329*0.7,($CB329-SUM($T329:AG329)))</f>
        <v>0</v>
      </c>
      <c r="AI329" s="16">
        <f>IF(($CB329-SUM($T329:AH329))&gt;=$K329*0.7,$K329*0.7,($CB329-SUM($T329:AH329)))</f>
        <v>0</v>
      </c>
      <c r="AJ329" s="16">
        <f>IF(($CB329-SUM($T329:AI329))&gt;=$K329*0.7,$K329*0.7,($CB329-SUM($T329:AI329)))</f>
        <v>0</v>
      </c>
      <c r="AK329" s="16">
        <f>IF(($CB329-SUM($T329:AJ329))&gt;=$K329*0.7,$K329*0.7,($CB329-SUM($T329:AJ329)))</f>
        <v>0</v>
      </c>
      <c r="AL329" s="16">
        <f>IF(($CB329-SUM($T329:AK329))&gt;=$K329*0.7,$K329*0.7,($CB329-SUM($T329:AK329)))</f>
        <v>0</v>
      </c>
      <c r="AM329" s="16">
        <f>IF(($CB329-SUM($T329:AL329))&gt;=$K329*0.7,$K329*0.7,($CB329-SUM($T329:AL329)))</f>
        <v>0</v>
      </c>
      <c r="AN329" s="16">
        <f>IF(($CB329-SUM($T329:AM329))&gt;=$K329*0.7,$K329*0.7,($CB329-SUM($T329:AM329)))</f>
        <v>0</v>
      </c>
      <c r="AO329" s="16">
        <f>IF(($CB329-SUM($T329:AN329))&gt;=$K329*0.7,$K329*0.7,($CB329-SUM($T329:AN329)))</f>
        <v>0</v>
      </c>
      <c r="AP329" s="16">
        <f>IF(($CB329-SUM($T329:AO329))&gt;=$K329*0.7,$K329*0.7,($CB329-SUM($T329:AO329)))</f>
        <v>0</v>
      </c>
      <c r="AQ329" s="16">
        <f>IF(($CB329-SUM($T329:AP329))&gt;=$K329*0.7,$K329*0.7,($CB329-SUM($T329:AP329)))</f>
        <v>0</v>
      </c>
      <c r="AR329" s="16">
        <f>IF(($CB329-SUM($T329:AQ329))&gt;=$K329*0.7,$K329*0.7,($CB329-SUM($T329:AQ329)))</f>
        <v>0</v>
      </c>
      <c r="AS329" s="16">
        <f>IF(($CB329-SUM($T329:AR329))&gt;=$K329*0.7,$K329*0.7,($CB329-SUM($T329:AR329)))</f>
        <v>0</v>
      </c>
      <c r="AT329" s="16">
        <f>IF(($CB329-SUM($T329:AS329))&gt;=$K329*0.7,$K329*0.7,($CB329-SUM($T329:AS329)))</f>
        <v>0</v>
      </c>
      <c r="AU329" s="16">
        <f>IF(($CB329-SUM($T329:AT329))&gt;=$K329*0.7,$K329*0.7,($CB329-SUM($T329:AT329)))</f>
        <v>0</v>
      </c>
      <c r="AV329" s="16">
        <f>IF(($CB329-SUM($T329:AU329))&gt;=$K329*0.7,$K329*0.7,($CB329-SUM($T329:AU329)))</f>
        <v>0</v>
      </c>
      <c r="AW329" s="182">
        <f t="shared" ref="AW329:AW392" si="43">SUM(T329:AV329)</f>
        <v>52460</v>
      </c>
      <c r="AX329" s="182">
        <f>IF(LinkRpt!B$4=LinkRpt!B$2,VLOOKUP(LinkRpt!$A325,Rpt,LinkRpt!B$2+1),"")</f>
        <v>52460</v>
      </c>
      <c r="AY329" s="182">
        <f>IF(LinkRpt!C$4=LinkRpt!C$2,VLOOKUP(LinkRpt!$A325,Rpt,LinkRpt!C$2+1),"")</f>
        <v>0</v>
      </c>
      <c r="AZ329" s="182">
        <f>IF(LinkRpt!D$4=LinkRpt!D$2,VLOOKUP(LinkRpt!$A325,Rpt,LinkRpt!D$2+1),"")</f>
        <v>0</v>
      </c>
      <c r="BA329" s="182" t="str">
        <f>IF(LinkRpt!E$4=LinkRpt!E$2,VLOOKUP(LinkRpt!$A325,Rpt,LinkRpt!E$2+1),"")</f>
        <v/>
      </c>
      <c r="BB329" s="182">
        <f>IF(LinkRpt!F$4=LinkRpt!F$2,VLOOKUP(LinkRpt!$A325,Rpt,LinkRpt!F$2+1),"")</f>
        <v>0</v>
      </c>
      <c r="BC329" s="182">
        <f>IF(LinkRpt!G$4=LinkRpt!G$2,VLOOKUP(LinkRpt!$A325,Rpt,LinkRpt!G$2+1),"")</f>
        <v>0</v>
      </c>
      <c r="BD329" s="182">
        <f>IF(LinkRpt!H$4=LinkRpt!H$2,VLOOKUP(LinkRpt!$A325,Rpt,LinkRpt!H$2+1),"")</f>
        <v>0</v>
      </c>
      <c r="BE329" s="182" t="str">
        <f>IF(LinkRpt!I$4=LinkRpt!I$2,VLOOKUP(LinkRpt!$A325,Rpt,LinkRpt!I$2+1),"")</f>
        <v/>
      </c>
      <c r="BF329" s="182" t="str">
        <f>IF(LinkRpt!J$4=LinkRpt!J$2,VLOOKUP(LinkRpt!$A325,Rpt,LinkRpt!J$2+1),"")</f>
        <v/>
      </c>
      <c r="BG329" s="182" t="str">
        <f>IF(LinkRpt!K$4=LinkRpt!K$2,VLOOKUP(LinkRpt!$A325,Rpt,LinkRpt!K$2+1),"")</f>
        <v/>
      </c>
      <c r="BH329" s="182" t="str">
        <f>IF(LinkRpt!L$4=LinkRpt!L$2,VLOOKUP(LinkRpt!$A325,Rpt,LinkRpt!L$2+1),"")</f>
        <v/>
      </c>
      <c r="BI329" s="182" t="str">
        <f>IF(LinkRpt!M$4=LinkRpt!M$2,VLOOKUP(LinkRpt!$A325,Rpt,LinkRpt!M$2+1),"")</f>
        <v/>
      </c>
      <c r="BJ329" s="182" t="str">
        <f>IF(LinkRpt!N$4=LinkRpt!N$2,VLOOKUP(LinkRpt!$A325,Rpt,LinkRpt!N$2+1),"")</f>
        <v/>
      </c>
      <c r="BK329" s="182" t="str">
        <f>IF(LinkRpt!O$4=LinkRpt!O$2,VLOOKUP(LinkRpt!$A325,Rpt,LinkRpt!O$2+1),"")</f>
        <v/>
      </c>
      <c r="BL329" s="182" t="str">
        <f>IF(LinkRpt!P$4=LinkRpt!P$2,VLOOKUP(LinkRpt!$A325,Rpt,LinkRpt!P$2+1),"")</f>
        <v/>
      </c>
      <c r="BM329" s="182" t="str">
        <f>IF(LinkRpt!Q$4=LinkRpt!Q$2,VLOOKUP(LinkRpt!$A325,Rpt,LinkRpt!Q$2+1),"")</f>
        <v/>
      </c>
      <c r="BN329" s="182" t="str">
        <f>IF(LinkRpt!R$4=LinkRpt!R$2,VLOOKUP(LinkRpt!$A325,Rpt,LinkRpt!R$2+1),"")</f>
        <v/>
      </c>
      <c r="BO329" s="182" t="str">
        <f>IF(LinkRpt!S$4=LinkRpt!S$2,VLOOKUP(LinkRpt!$A325,Rpt,LinkRpt!S$2+1),"")</f>
        <v/>
      </c>
      <c r="BP329" s="182" t="str">
        <f>IF(LinkRpt!T$4=LinkRpt!T$2,VLOOKUP(LinkRpt!$A325,Rpt,LinkRpt!T$2+1),"")</f>
        <v/>
      </c>
      <c r="BQ329" s="182" t="str">
        <f>IF(LinkRpt!U$4=LinkRpt!U$2,VLOOKUP(LinkRpt!$A325,Rpt,LinkRpt!U$2+1),"")</f>
        <v/>
      </c>
      <c r="BR329" s="182" t="str">
        <f>IF(LinkRpt!V$4=LinkRpt!V$2,VLOOKUP(LinkRpt!$A325,Rpt,LinkRpt!V$2+1),"")</f>
        <v/>
      </c>
      <c r="BS329" s="182" t="str">
        <f>IF(LinkRpt!W$4=LinkRpt!W$2,VLOOKUP(LinkRpt!$A325,Rpt,LinkRpt!W$2+1),"")</f>
        <v/>
      </c>
      <c r="BT329" s="182" t="str">
        <f>IF(LinkRpt!X$4=LinkRpt!X$2,VLOOKUP(LinkRpt!$A325,Rpt,LinkRpt!X$2+1),"")</f>
        <v/>
      </c>
      <c r="BU329" s="182" t="str">
        <f>IF(LinkRpt!Y$4=LinkRpt!Y$2,VLOOKUP(LinkRpt!$A325,Rpt,LinkRpt!Y$2+1),"")</f>
        <v/>
      </c>
      <c r="BV329" s="182" t="str">
        <f>IF(LinkRpt!Z$4=LinkRpt!Z$2,VLOOKUP(LinkRpt!$A325,Rpt,LinkRpt!Z$2+1),"")</f>
        <v/>
      </c>
      <c r="BW329" s="182" t="str">
        <f>IF(LinkRpt!AA$4=LinkRpt!AA$2,VLOOKUP(LinkRpt!$A325,Rpt,LinkRpt!AA$2+1),"")</f>
        <v/>
      </c>
      <c r="BX329" s="182" t="str">
        <f>IF(LinkRpt!AB$4=LinkRpt!AB$2,VLOOKUP(LinkRpt!$A325,Rpt,LinkRpt!AB$2+1),"")</f>
        <v/>
      </c>
      <c r="BY329" s="182" t="str">
        <f>IF(LinkRpt!AC$4=LinkRpt!AC$2,VLOOKUP(LinkRpt!$A325,Rpt,LinkRpt!AC$2+1),"")</f>
        <v/>
      </c>
      <c r="BZ329" s="182" t="str">
        <f>IF(LinkRpt!AD$4=LinkRpt!AD$2,VLOOKUP(LinkRpt!$A325,Rpt,LinkRpt!AD$2+1),"")</f>
        <v/>
      </c>
      <c r="CA329" s="182" t="str">
        <f>IF(LinkRpt!AE$4=LinkRpt!AE$2,VLOOKUP(LinkRpt!$A325,Rpt,LinkRpt!AE$2+1),"")</f>
        <v/>
      </c>
      <c r="CB329" s="182">
        <f t="shared" si="40"/>
        <v>52460</v>
      </c>
      <c r="CC329" s="15">
        <v>1500</v>
      </c>
      <c r="CD329" s="16">
        <v>1500</v>
      </c>
      <c r="CE329" s="15">
        <v>1000</v>
      </c>
      <c r="CF329" s="16">
        <v>1000</v>
      </c>
      <c r="CG329" s="15">
        <v>5000</v>
      </c>
      <c r="CH329" s="16">
        <v>5000</v>
      </c>
      <c r="CI329" s="15">
        <v>8000</v>
      </c>
      <c r="CJ329" s="16">
        <v>8000</v>
      </c>
      <c r="CK329" s="15"/>
      <c r="CL329" s="16"/>
      <c r="CM329" s="18">
        <v>4620</v>
      </c>
      <c r="CN329" s="16">
        <v>0</v>
      </c>
      <c r="CO329" s="18">
        <v>4620</v>
      </c>
      <c r="CP329" s="16">
        <v>0</v>
      </c>
      <c r="CQ329" s="18">
        <v>4620</v>
      </c>
      <c r="CR329" s="16">
        <v>0</v>
      </c>
      <c r="CS329" s="18">
        <v>4620</v>
      </c>
      <c r="CT329" s="16">
        <v>18480</v>
      </c>
      <c r="CU329" s="18">
        <v>4620</v>
      </c>
      <c r="CV329" s="16"/>
      <c r="CW329" s="18">
        <v>4620</v>
      </c>
      <c r="CX329" s="16"/>
      <c r="CY329" s="18">
        <v>4620</v>
      </c>
      <c r="CZ329" s="16"/>
      <c r="DA329" s="18">
        <v>4620</v>
      </c>
      <c r="DB329" s="16"/>
      <c r="DC329" s="18">
        <v>4620</v>
      </c>
      <c r="DD329" s="16">
        <v>18480</v>
      </c>
      <c r="DE329" s="85"/>
      <c r="DF329" s="16"/>
      <c r="DG329" s="85"/>
      <c r="DH329" s="16"/>
      <c r="DI329" s="85"/>
      <c r="DJ329" s="16"/>
      <c r="DK329" s="17"/>
      <c r="DL329" s="16"/>
      <c r="DM329" s="17"/>
      <c r="DN329" s="16"/>
      <c r="DO329" s="17"/>
      <c r="DP329" s="16"/>
      <c r="DQ329" s="17"/>
      <c r="DR329" s="16"/>
      <c r="DS329" s="17"/>
      <c r="DT329" s="16"/>
      <c r="DU329" s="17"/>
      <c r="DV329" s="16"/>
      <c r="DW329" s="17"/>
      <c r="DX329" s="16"/>
      <c r="DY329" s="17"/>
      <c r="DZ329" s="16"/>
      <c r="EA329" s="17"/>
      <c r="EB329" s="16"/>
      <c r="EC329" s="17"/>
      <c r="ED329" s="16"/>
      <c r="EE329" s="17"/>
      <c r="EF329" s="16"/>
      <c r="EG329" s="17"/>
      <c r="EH329" s="16"/>
      <c r="EI329" s="17"/>
      <c r="EJ329" s="16"/>
      <c r="EK329" s="17"/>
      <c r="EL329" s="16"/>
      <c r="EM329" s="17"/>
      <c r="EN329" s="16"/>
      <c r="EO329" s="17"/>
      <c r="EP329" s="16"/>
      <c r="EQ329" s="17"/>
      <c r="ER329" s="16"/>
      <c r="ES329" s="17"/>
      <c r="ET329" s="16"/>
      <c r="EU329" s="15"/>
      <c r="EV329" s="16"/>
      <c r="EW329" s="15"/>
      <c r="EX329" s="16"/>
      <c r="EY329" s="15"/>
      <c r="EZ329" s="16"/>
      <c r="FA329" s="15"/>
      <c r="FB329" s="16"/>
      <c r="FC329" s="15"/>
      <c r="FD329" s="16"/>
      <c r="FE329" s="15"/>
      <c r="FF329" s="16"/>
      <c r="FG329" s="19"/>
      <c r="FH329" s="20"/>
      <c r="FI329" s="20">
        <f t="shared" ref="FI329:FI392" si="44">FG329+FE329+FC329+FA329+EY329+EW329+EU329+ES329+EQ329+EO329+EM329+EK329+EH329+EF329+ED329+EB329+DZ329+DX329+DV329+DT329+DR329+DP329+DN329+DL329+DI329+DG329+DE329+DC329+DA329+CY329+CW329+CU329+CS329+CQ329+CO329+CM329+CK329+CG329+CE329+CC329+CI329</f>
        <v>57080</v>
      </c>
      <c r="FJ329" s="20">
        <f t="shared" ref="FJ329:FJ392" si="45">FH329+FF329+FD329+FB329+EZ329+EX329+EV329+ET329+ER329+EP329+EN329+EL329+EI329+EG329+EE329+EC329+EA329+DY329+DW329+DU329+DS329+DQ329+DO329+DM329+DJ329+DH329+DF329+DD329+DB329+CZ329+CX329+CV329+CT329+CR329+CP329+CN329+CL329+CH329+CF329+CD329+CJ329</f>
        <v>52460</v>
      </c>
      <c r="FK329" s="21">
        <f t="shared" ref="FK329:FK392" si="46">FI329-FJ329</f>
        <v>4620</v>
      </c>
      <c r="FL329" s="1" t="str">
        <f t="shared" si="41"/>
        <v/>
      </c>
    </row>
    <row r="330" spans="1:168" ht="20.25" customHeight="1">
      <c r="A330" s="239">
        <v>2200322</v>
      </c>
      <c r="B330" s="35" t="s">
        <v>408</v>
      </c>
      <c r="C330" s="239" t="s">
        <v>409</v>
      </c>
      <c r="D330" s="9" t="s">
        <v>1414</v>
      </c>
      <c r="E330" s="9" t="s">
        <v>1412</v>
      </c>
      <c r="F330" s="10" t="s">
        <v>410</v>
      </c>
      <c r="G330" s="143" t="s">
        <v>18</v>
      </c>
      <c r="H330" s="24" t="s">
        <v>1417</v>
      </c>
      <c r="I330" s="318"/>
      <c r="J330" s="24"/>
      <c r="K330" s="12">
        <v>6200</v>
      </c>
      <c r="L330" s="24" t="s">
        <v>1564</v>
      </c>
      <c r="M330" s="246">
        <f t="shared" si="42"/>
        <v>54560</v>
      </c>
      <c r="N330" s="14">
        <f t="shared" ref="N330:N393" si="47">M330-CB330</f>
        <v>0</v>
      </c>
      <c r="O330" s="15">
        <v>1500</v>
      </c>
      <c r="P330" s="15">
        <v>1000</v>
      </c>
      <c r="Q330" s="15">
        <v>5000</v>
      </c>
      <c r="R330" s="15">
        <v>8000</v>
      </c>
      <c r="S330" s="182"/>
      <c r="T330" s="16">
        <v>1500</v>
      </c>
      <c r="U330" s="16">
        <v>1000</v>
      </c>
      <c r="V330" s="16">
        <v>5000</v>
      </c>
      <c r="W330" s="16">
        <v>0</v>
      </c>
      <c r="X330" s="182"/>
      <c r="Y330" s="16">
        <f>IF(($CB330-SUM($T330:X330))&gt;=$K330*0.7,$K330*0.7,($CB330-SUM($T330:X330)))</f>
        <v>4340</v>
      </c>
      <c r="Z330" s="16">
        <f>IF(($CB330-SUM($T330:Y330))&gt;=$K330*0.7,$K330*0.7,($CB330-SUM($T330:Y330)))</f>
        <v>4340</v>
      </c>
      <c r="AA330" s="16">
        <f>IF(($CB330-SUM($T330:Z330))&gt;=$K330*0.7,$K330*0.7,($CB330-SUM($T330:Z330)))</f>
        <v>4340</v>
      </c>
      <c r="AB330" s="16">
        <f>IF(($CB330-SUM($T330:AA330))&gt;=$K330*0.7,$K330*0.7,($CB330-SUM($T330:AA330)))</f>
        <v>4340</v>
      </c>
      <c r="AC330" s="16">
        <f>IF(($CB330-SUM($T330:AB330))&gt;=$K330*0.7,$K330*0.7,($CB330-SUM($T330:AB330)))</f>
        <v>4340</v>
      </c>
      <c r="AD330" s="16">
        <f>IF(($CB330-SUM($T330:AC330))&gt;=$K330*0.7,$K330*0.7,($CB330-SUM($T330:AC330)))</f>
        <v>4340</v>
      </c>
      <c r="AE330" s="16">
        <f>IF(($CB330-SUM($T330:AD330))&gt;=$K330*0.7,$K330*0.7,($CB330-SUM($T330:AD330)))</f>
        <v>4340</v>
      </c>
      <c r="AF330" s="16">
        <f>IF(($CB330-SUM($T330:AE330))&gt;=$K330*0.7,$K330*0.7,($CB330-SUM($T330:AE330)))</f>
        <v>4340</v>
      </c>
      <c r="AG330" s="16">
        <f>IF(($CB330-SUM($T330:AF330))&gt;=$K330*0.7,$K330*0.7,($CB330-SUM($T330:AF330)))</f>
        <v>4340</v>
      </c>
      <c r="AH330" s="16">
        <f>IF(($CB330-SUM($T330:AG330))&gt;=$K330*0.7,$K330*0.7,($CB330-SUM($T330:AG330)))</f>
        <v>4340</v>
      </c>
      <c r="AI330" s="16">
        <f>IF(($CB330-SUM($T330:AH330))&gt;=$K330*0.7,$K330*0.7,($CB330-SUM($T330:AH330)))</f>
        <v>3660</v>
      </c>
      <c r="AJ330" s="16">
        <f>IF(($CB330-SUM($T330:AI330))&gt;=$K330*0.7,$K330*0.7,($CB330-SUM($T330:AI330)))</f>
        <v>0</v>
      </c>
      <c r="AK330" s="16">
        <f>IF(($CB330-SUM($T330:AJ330))&gt;=$K330*0.7,$K330*0.7,($CB330-SUM($T330:AJ330)))</f>
        <v>0</v>
      </c>
      <c r="AL330" s="16">
        <f>IF(($CB330-SUM($T330:AK330))&gt;=$K330*0.7,$K330*0.7,($CB330-SUM($T330:AK330)))</f>
        <v>0</v>
      </c>
      <c r="AM330" s="16">
        <f>IF(($CB330-SUM($T330:AL330))&gt;=$K330*0.7,$K330*0.7,($CB330-SUM($T330:AL330)))</f>
        <v>0</v>
      </c>
      <c r="AN330" s="16">
        <f>IF(($CB330-SUM($T330:AM330))&gt;=$K330*0.7,$K330*0.7,($CB330-SUM($T330:AM330)))</f>
        <v>0</v>
      </c>
      <c r="AO330" s="16">
        <f>IF(($CB330-SUM($T330:AN330))&gt;=$K330*0.7,$K330*0.7,($CB330-SUM($T330:AN330)))</f>
        <v>0</v>
      </c>
      <c r="AP330" s="16">
        <f>IF(($CB330-SUM($T330:AO330))&gt;=$K330*0.7,$K330*0.7,($CB330-SUM($T330:AO330)))</f>
        <v>0</v>
      </c>
      <c r="AQ330" s="16">
        <f>IF(($CB330-SUM($T330:AP330))&gt;=$K330*0.7,$K330*0.7,($CB330-SUM($T330:AP330)))</f>
        <v>0</v>
      </c>
      <c r="AR330" s="16">
        <f>IF(($CB330-SUM($T330:AQ330))&gt;=$K330*0.7,$K330*0.7,($CB330-SUM($T330:AQ330)))</f>
        <v>0</v>
      </c>
      <c r="AS330" s="16">
        <f>IF(($CB330-SUM($T330:AR330))&gt;=$K330*0.7,$K330*0.7,($CB330-SUM($T330:AR330)))</f>
        <v>0</v>
      </c>
      <c r="AT330" s="16">
        <f>IF(($CB330-SUM($T330:AS330))&gt;=$K330*0.7,$K330*0.7,($CB330-SUM($T330:AS330)))</f>
        <v>0</v>
      </c>
      <c r="AU330" s="16">
        <f>IF(($CB330-SUM($T330:AT330))&gt;=$K330*0.7,$K330*0.7,($CB330-SUM($T330:AT330)))</f>
        <v>0</v>
      </c>
      <c r="AV330" s="16">
        <f>IF(($CB330-SUM($T330:AU330))&gt;=$K330*0.7,$K330*0.7,($CB330-SUM($T330:AU330)))</f>
        <v>0</v>
      </c>
      <c r="AW330" s="182">
        <f t="shared" si="43"/>
        <v>54560</v>
      </c>
      <c r="AX330" s="182">
        <f>IF(LinkRpt!B$4=LinkRpt!B$2,VLOOKUP(LinkRpt!$A326,Rpt,LinkRpt!B$2+1),"")</f>
        <v>54560</v>
      </c>
      <c r="AY330" s="182">
        <f>IF(LinkRpt!C$4=LinkRpt!C$2,VLOOKUP(LinkRpt!$A326,Rpt,LinkRpt!C$2+1),"")</f>
        <v>0</v>
      </c>
      <c r="AZ330" s="182">
        <f>IF(LinkRpt!D$4=LinkRpt!D$2,VLOOKUP(LinkRpt!$A326,Rpt,LinkRpt!D$2+1),"")</f>
        <v>0</v>
      </c>
      <c r="BA330" s="182" t="str">
        <f>IF(LinkRpt!E$4=LinkRpt!E$2,VLOOKUP(LinkRpt!$A326,Rpt,LinkRpt!E$2+1),"")</f>
        <v/>
      </c>
      <c r="BB330" s="182">
        <f>IF(LinkRpt!F$4=LinkRpt!F$2,VLOOKUP(LinkRpt!$A326,Rpt,LinkRpt!F$2+1),"")</f>
        <v>0</v>
      </c>
      <c r="BC330" s="182">
        <f>IF(LinkRpt!G$4=LinkRpt!G$2,VLOOKUP(LinkRpt!$A326,Rpt,LinkRpt!G$2+1),"")</f>
        <v>0</v>
      </c>
      <c r="BD330" s="182">
        <f>IF(LinkRpt!H$4=LinkRpt!H$2,VLOOKUP(LinkRpt!$A326,Rpt,LinkRpt!H$2+1),"")</f>
        <v>0</v>
      </c>
      <c r="BE330" s="182" t="str">
        <f>IF(LinkRpt!I$4=LinkRpt!I$2,VLOOKUP(LinkRpt!$A326,Rpt,LinkRpt!I$2+1),"")</f>
        <v/>
      </c>
      <c r="BF330" s="182" t="str">
        <f>IF(LinkRpt!J$4=LinkRpt!J$2,VLOOKUP(LinkRpt!$A326,Rpt,LinkRpt!J$2+1),"")</f>
        <v/>
      </c>
      <c r="BG330" s="182" t="str">
        <f>IF(LinkRpt!K$4=LinkRpt!K$2,VLOOKUP(LinkRpt!$A326,Rpt,LinkRpt!K$2+1),"")</f>
        <v/>
      </c>
      <c r="BH330" s="182" t="str">
        <f>IF(LinkRpt!L$4=LinkRpt!L$2,VLOOKUP(LinkRpt!$A326,Rpt,LinkRpt!L$2+1),"")</f>
        <v/>
      </c>
      <c r="BI330" s="182" t="str">
        <f>IF(LinkRpt!M$4=LinkRpt!M$2,VLOOKUP(LinkRpt!$A326,Rpt,LinkRpt!M$2+1),"")</f>
        <v/>
      </c>
      <c r="BJ330" s="182" t="str">
        <f>IF(LinkRpt!N$4=LinkRpt!N$2,VLOOKUP(LinkRpt!$A326,Rpt,LinkRpt!N$2+1),"")</f>
        <v/>
      </c>
      <c r="BK330" s="182" t="str">
        <f>IF(LinkRpt!O$4=LinkRpt!O$2,VLOOKUP(LinkRpt!$A326,Rpt,LinkRpt!O$2+1),"")</f>
        <v/>
      </c>
      <c r="BL330" s="182" t="str">
        <f>IF(LinkRpt!P$4=LinkRpt!P$2,VLOOKUP(LinkRpt!$A326,Rpt,LinkRpt!P$2+1),"")</f>
        <v/>
      </c>
      <c r="BM330" s="182" t="str">
        <f>IF(LinkRpt!Q$4=LinkRpt!Q$2,VLOOKUP(LinkRpt!$A326,Rpt,LinkRpt!Q$2+1),"")</f>
        <v/>
      </c>
      <c r="BN330" s="182" t="str">
        <f>IF(LinkRpt!R$4=LinkRpt!R$2,VLOOKUP(LinkRpt!$A326,Rpt,LinkRpt!R$2+1),"")</f>
        <v/>
      </c>
      <c r="BO330" s="182" t="str">
        <f>IF(LinkRpt!S$4=LinkRpt!S$2,VLOOKUP(LinkRpt!$A326,Rpt,LinkRpt!S$2+1),"")</f>
        <v/>
      </c>
      <c r="BP330" s="182" t="str">
        <f>IF(LinkRpt!T$4=LinkRpt!T$2,VLOOKUP(LinkRpt!$A326,Rpt,LinkRpt!T$2+1),"")</f>
        <v/>
      </c>
      <c r="BQ330" s="182" t="str">
        <f>IF(LinkRpt!U$4=LinkRpt!U$2,VLOOKUP(LinkRpt!$A326,Rpt,LinkRpt!U$2+1),"")</f>
        <v/>
      </c>
      <c r="BR330" s="182" t="str">
        <f>IF(LinkRpt!V$4=LinkRpt!V$2,VLOOKUP(LinkRpt!$A326,Rpt,LinkRpt!V$2+1),"")</f>
        <v/>
      </c>
      <c r="BS330" s="182" t="str">
        <f>IF(LinkRpt!W$4=LinkRpt!W$2,VLOOKUP(LinkRpt!$A326,Rpt,LinkRpt!W$2+1),"")</f>
        <v/>
      </c>
      <c r="BT330" s="182" t="str">
        <f>IF(LinkRpt!X$4=LinkRpt!X$2,VLOOKUP(LinkRpt!$A326,Rpt,LinkRpt!X$2+1),"")</f>
        <v/>
      </c>
      <c r="BU330" s="182" t="str">
        <f>IF(LinkRpt!Y$4=LinkRpt!Y$2,VLOOKUP(LinkRpt!$A326,Rpt,LinkRpt!Y$2+1),"")</f>
        <v/>
      </c>
      <c r="BV330" s="182" t="str">
        <f>IF(LinkRpt!Z$4=LinkRpt!Z$2,VLOOKUP(LinkRpt!$A326,Rpt,LinkRpt!Z$2+1),"")</f>
        <v/>
      </c>
      <c r="BW330" s="182" t="str">
        <f>IF(LinkRpt!AA$4=LinkRpt!AA$2,VLOOKUP(LinkRpt!$A326,Rpt,LinkRpt!AA$2+1),"")</f>
        <v/>
      </c>
      <c r="BX330" s="182" t="str">
        <f>IF(LinkRpt!AB$4=LinkRpt!AB$2,VLOOKUP(LinkRpt!$A326,Rpt,LinkRpt!AB$2+1),"")</f>
        <v/>
      </c>
      <c r="BY330" s="182" t="str">
        <f>IF(LinkRpt!AC$4=LinkRpt!AC$2,VLOOKUP(LinkRpt!$A326,Rpt,LinkRpt!AC$2+1),"")</f>
        <v/>
      </c>
      <c r="BZ330" s="182" t="str">
        <f>IF(LinkRpt!AD$4=LinkRpt!AD$2,VLOOKUP(LinkRpt!$A326,Rpt,LinkRpt!AD$2+1),"")</f>
        <v/>
      </c>
      <c r="CA330" s="182" t="str">
        <f>IF(LinkRpt!AE$4=LinkRpt!AE$2,VLOOKUP(LinkRpt!$A326,Rpt,LinkRpt!AE$2+1),"")</f>
        <v/>
      </c>
      <c r="CB330" s="182">
        <f t="shared" ref="CB330:CB393" si="48">SUM(AX330:CA330)</f>
        <v>54560</v>
      </c>
      <c r="CC330" s="15">
        <v>1500</v>
      </c>
      <c r="CD330" s="16">
        <v>1500</v>
      </c>
      <c r="CE330" s="15">
        <v>1000</v>
      </c>
      <c r="CF330" s="16">
        <v>1000</v>
      </c>
      <c r="CG330" s="15">
        <v>5000</v>
      </c>
      <c r="CH330" s="16">
        <v>5000</v>
      </c>
      <c r="CI330" s="15">
        <v>8000</v>
      </c>
      <c r="CJ330" s="16">
        <v>0</v>
      </c>
      <c r="CK330" s="17"/>
      <c r="CL330" s="16"/>
      <c r="CM330" s="15"/>
      <c r="CN330" s="16">
        <v>8000</v>
      </c>
      <c r="CO330" s="18">
        <v>4340</v>
      </c>
      <c r="CP330" s="16">
        <v>4690</v>
      </c>
      <c r="CQ330" s="18">
        <v>4340</v>
      </c>
      <c r="CR330" s="16">
        <v>4670</v>
      </c>
      <c r="CS330" s="18">
        <v>4340</v>
      </c>
      <c r="CT330" s="16">
        <v>4620</v>
      </c>
      <c r="CU330" s="18">
        <v>4340</v>
      </c>
      <c r="CV330" s="16">
        <v>3380</v>
      </c>
      <c r="CW330" s="18">
        <v>4340</v>
      </c>
      <c r="CX330" s="16">
        <v>4340</v>
      </c>
      <c r="CY330" s="18">
        <v>4340</v>
      </c>
      <c r="CZ330" s="16">
        <v>4340</v>
      </c>
      <c r="DA330" s="18">
        <v>4340</v>
      </c>
      <c r="DB330" s="16">
        <v>4340</v>
      </c>
      <c r="DC330" s="18">
        <v>4340</v>
      </c>
      <c r="DD330" s="16">
        <v>4340</v>
      </c>
      <c r="DE330" s="18">
        <v>4340</v>
      </c>
      <c r="DF330" s="16">
        <v>4340</v>
      </c>
      <c r="DG330" s="17"/>
      <c r="DH330" s="16"/>
      <c r="DI330" s="17"/>
      <c r="DJ330" s="16"/>
      <c r="DK330" s="17"/>
      <c r="DL330" s="16"/>
      <c r="DM330" s="17"/>
      <c r="DN330" s="16"/>
      <c r="DO330" s="17"/>
      <c r="DP330" s="16"/>
      <c r="DQ330" s="17"/>
      <c r="DR330" s="16"/>
      <c r="DS330" s="17"/>
      <c r="DT330" s="16"/>
      <c r="DU330" s="17"/>
      <c r="DV330" s="16"/>
      <c r="DW330" s="17"/>
      <c r="DX330" s="16"/>
      <c r="DY330" s="17"/>
      <c r="DZ330" s="16"/>
      <c r="EA330" s="17"/>
      <c r="EB330" s="16"/>
      <c r="EC330" s="17"/>
      <c r="ED330" s="16"/>
      <c r="EE330" s="17"/>
      <c r="EF330" s="16"/>
      <c r="EG330" s="17"/>
      <c r="EH330" s="16"/>
      <c r="EI330" s="17"/>
      <c r="EJ330" s="16"/>
      <c r="EK330" s="17"/>
      <c r="EL330" s="16"/>
      <c r="EM330" s="17"/>
      <c r="EN330" s="16"/>
      <c r="EO330" s="17"/>
      <c r="EP330" s="16"/>
      <c r="EQ330" s="17"/>
      <c r="ER330" s="16"/>
      <c r="ES330" s="17"/>
      <c r="ET330" s="16"/>
      <c r="EU330" s="15"/>
      <c r="EV330" s="16"/>
      <c r="EW330" s="15"/>
      <c r="EX330" s="16"/>
      <c r="EY330" s="15"/>
      <c r="EZ330" s="16"/>
      <c r="FA330" s="15"/>
      <c r="FB330" s="16"/>
      <c r="FC330" s="15"/>
      <c r="FD330" s="16"/>
      <c r="FE330" s="15"/>
      <c r="FF330" s="16"/>
      <c r="FG330" s="19"/>
      <c r="FH330" s="20"/>
      <c r="FI330" s="20">
        <f t="shared" si="44"/>
        <v>54560</v>
      </c>
      <c r="FJ330" s="20">
        <f t="shared" si="45"/>
        <v>54560</v>
      </c>
      <c r="FK330" s="21">
        <f t="shared" si="46"/>
        <v>0</v>
      </c>
      <c r="FL330" s="1" t="str">
        <f t="shared" ref="FL330:FL393" si="49">IF(CB330=FJ330,"","X")</f>
        <v/>
      </c>
    </row>
    <row r="331" spans="1:168" ht="20.25" customHeight="1">
      <c r="A331" s="239">
        <v>2200323</v>
      </c>
      <c r="B331" s="35" t="s">
        <v>1157</v>
      </c>
      <c r="C331" s="239" t="s">
        <v>1158</v>
      </c>
      <c r="D331" s="9" t="s">
        <v>1414</v>
      </c>
      <c r="E331" s="9" t="s">
        <v>1411</v>
      </c>
      <c r="F331" s="83" t="s">
        <v>1159</v>
      </c>
      <c r="G331" s="145" t="s">
        <v>383</v>
      </c>
      <c r="H331" s="24" t="s">
        <v>1417</v>
      </c>
      <c r="I331" s="318"/>
      <c r="J331" s="24"/>
      <c r="K331" s="62">
        <v>6200</v>
      </c>
      <c r="L331" s="24" t="s">
        <v>1564</v>
      </c>
      <c r="M331" s="246">
        <f t="shared" si="42"/>
        <v>54560</v>
      </c>
      <c r="N331" s="14">
        <f t="shared" si="47"/>
        <v>41700</v>
      </c>
      <c r="O331" s="15">
        <v>1500</v>
      </c>
      <c r="P331" s="15">
        <v>1000</v>
      </c>
      <c r="Q331" s="15">
        <v>5000</v>
      </c>
      <c r="R331" s="15">
        <v>8000</v>
      </c>
      <c r="S331" s="182"/>
      <c r="T331" s="16">
        <v>1500</v>
      </c>
      <c r="U331" s="16">
        <v>1000</v>
      </c>
      <c r="V331" s="16">
        <v>5000</v>
      </c>
      <c r="W331" s="16"/>
      <c r="X331" s="182"/>
      <c r="Y331" s="16">
        <f>IF(($CB331-SUM($T331:X331))&gt;=$K331*0.7,$K331*0.7,($CB331-SUM($T331:X331)))</f>
        <v>4340</v>
      </c>
      <c r="Z331" s="16">
        <f>IF(($CB331-SUM($T331:Y331))&gt;=$K331*0.7,$K331*0.7,($CB331-SUM($T331:Y331)))</f>
        <v>1020</v>
      </c>
      <c r="AA331" s="16">
        <f>IF(($CB331-SUM($T331:Z331))&gt;=$K331*0.7,$K331*0.7,($CB331-SUM($T331:Z331)))</f>
        <v>0</v>
      </c>
      <c r="AB331" s="16">
        <f>IF(($CB331-SUM($T331:AA331))&gt;=$K331*0.7,$K331*0.7,($CB331-SUM($T331:AA331)))</f>
        <v>0</v>
      </c>
      <c r="AC331" s="16">
        <f>IF(($CB331-SUM($T331:AB331))&gt;=$K331*0.7,$K331*0.7,($CB331-SUM($T331:AB331)))</f>
        <v>0</v>
      </c>
      <c r="AD331" s="16">
        <f>IF(($CB331-SUM($T331:AC331))&gt;=$K331*0.7,$K331*0.7,($CB331-SUM($T331:AC331)))</f>
        <v>0</v>
      </c>
      <c r="AE331" s="16">
        <f>IF(($CB331-SUM($T331:AD331))&gt;=$K331*0.7,$K331*0.7,($CB331-SUM($T331:AD331)))</f>
        <v>0</v>
      </c>
      <c r="AF331" s="16">
        <f>IF(($CB331-SUM($T331:AE331))&gt;=$K331*0.7,$K331*0.7,($CB331-SUM($T331:AE331)))</f>
        <v>0</v>
      </c>
      <c r="AG331" s="16">
        <f>IF(($CB331-SUM($T331:AF331))&gt;=$K331*0.7,$K331*0.7,($CB331-SUM($T331:AF331)))</f>
        <v>0</v>
      </c>
      <c r="AH331" s="16">
        <f>IF(($CB331-SUM($T331:AG331))&gt;=$K331*0.7,$K331*0.7,($CB331-SUM($T331:AG331)))</f>
        <v>0</v>
      </c>
      <c r="AI331" s="16">
        <f>IF(($CB331-SUM($T331:AH331))&gt;=$K331*0.7,$K331*0.7,($CB331-SUM($T331:AH331)))</f>
        <v>0</v>
      </c>
      <c r="AJ331" s="16">
        <f>IF(($CB331-SUM($T331:AI331))&gt;=$K331*0.7,$K331*0.7,($CB331-SUM($T331:AI331)))</f>
        <v>0</v>
      </c>
      <c r="AK331" s="16">
        <f>IF(($CB331-SUM($T331:AJ331))&gt;=$K331*0.7,$K331*0.7,($CB331-SUM($T331:AJ331)))</f>
        <v>0</v>
      </c>
      <c r="AL331" s="16">
        <f>IF(($CB331-SUM($T331:AK331))&gt;=$K331*0.7,$K331*0.7,($CB331-SUM($T331:AK331)))</f>
        <v>0</v>
      </c>
      <c r="AM331" s="16">
        <f>IF(($CB331-SUM($T331:AL331))&gt;=$K331*0.7,$K331*0.7,($CB331-SUM($T331:AL331)))</f>
        <v>0</v>
      </c>
      <c r="AN331" s="16">
        <f>IF(($CB331-SUM($T331:AM331))&gt;=$K331*0.7,$K331*0.7,($CB331-SUM($T331:AM331)))</f>
        <v>0</v>
      </c>
      <c r="AO331" s="16">
        <f>IF(($CB331-SUM($T331:AN331))&gt;=$K331*0.7,$K331*0.7,($CB331-SUM($T331:AN331)))</f>
        <v>0</v>
      </c>
      <c r="AP331" s="16">
        <f>IF(($CB331-SUM($T331:AO331))&gt;=$K331*0.7,$K331*0.7,($CB331-SUM($T331:AO331)))</f>
        <v>0</v>
      </c>
      <c r="AQ331" s="16">
        <f>IF(($CB331-SUM($T331:AP331))&gt;=$K331*0.7,$K331*0.7,($CB331-SUM($T331:AP331)))</f>
        <v>0</v>
      </c>
      <c r="AR331" s="16">
        <f>IF(($CB331-SUM($T331:AQ331))&gt;=$K331*0.7,$K331*0.7,($CB331-SUM($T331:AQ331)))</f>
        <v>0</v>
      </c>
      <c r="AS331" s="16">
        <f>IF(($CB331-SUM($T331:AR331))&gt;=$K331*0.7,$K331*0.7,($CB331-SUM($T331:AR331)))</f>
        <v>0</v>
      </c>
      <c r="AT331" s="16">
        <f>IF(($CB331-SUM($T331:AS331))&gt;=$K331*0.7,$K331*0.7,($CB331-SUM($T331:AS331)))</f>
        <v>0</v>
      </c>
      <c r="AU331" s="16">
        <f>IF(($CB331-SUM($T331:AT331))&gt;=$K331*0.7,$K331*0.7,($CB331-SUM($T331:AT331)))</f>
        <v>0</v>
      </c>
      <c r="AV331" s="16">
        <f>IF(($CB331-SUM($T331:AU331))&gt;=$K331*0.7,$K331*0.7,($CB331-SUM($T331:AU331)))</f>
        <v>0</v>
      </c>
      <c r="AW331" s="182">
        <f t="shared" si="43"/>
        <v>12860</v>
      </c>
      <c r="AX331" s="182">
        <f>IF(LinkRpt!B$4=LinkRpt!B$2,VLOOKUP(LinkRpt!$A327,Rpt,LinkRpt!B$2+1),"")</f>
        <v>12860</v>
      </c>
      <c r="AY331" s="182">
        <f>IF(LinkRpt!C$4=LinkRpt!C$2,VLOOKUP(LinkRpt!$A327,Rpt,LinkRpt!C$2+1),"")</f>
        <v>0</v>
      </c>
      <c r="AZ331" s="182">
        <f>IF(LinkRpt!D$4=LinkRpt!D$2,VLOOKUP(LinkRpt!$A327,Rpt,LinkRpt!D$2+1),"")</f>
        <v>0</v>
      </c>
      <c r="BA331" s="182" t="str">
        <f>IF(LinkRpt!E$4=LinkRpt!E$2,VLOOKUP(LinkRpt!$A327,Rpt,LinkRpt!E$2+1),"")</f>
        <v/>
      </c>
      <c r="BB331" s="182">
        <f>IF(LinkRpt!F$4=LinkRpt!F$2,VLOOKUP(LinkRpt!$A327,Rpt,LinkRpt!F$2+1),"")</f>
        <v>0</v>
      </c>
      <c r="BC331" s="182">
        <f>IF(LinkRpt!G$4=LinkRpt!G$2,VLOOKUP(LinkRpt!$A327,Rpt,LinkRpt!G$2+1),"")</f>
        <v>0</v>
      </c>
      <c r="BD331" s="182">
        <f>IF(LinkRpt!H$4=LinkRpt!H$2,VLOOKUP(LinkRpt!$A327,Rpt,LinkRpt!H$2+1),"")</f>
        <v>0</v>
      </c>
      <c r="BE331" s="182" t="str">
        <f>IF(LinkRpt!I$4=LinkRpt!I$2,VLOOKUP(LinkRpt!$A327,Rpt,LinkRpt!I$2+1),"")</f>
        <v/>
      </c>
      <c r="BF331" s="182" t="str">
        <f>IF(LinkRpt!J$4=LinkRpt!J$2,VLOOKUP(LinkRpt!$A327,Rpt,LinkRpt!J$2+1),"")</f>
        <v/>
      </c>
      <c r="BG331" s="182" t="str">
        <f>IF(LinkRpt!K$4=LinkRpt!K$2,VLOOKUP(LinkRpt!$A327,Rpt,LinkRpt!K$2+1),"")</f>
        <v/>
      </c>
      <c r="BH331" s="182" t="str">
        <f>IF(LinkRpt!L$4=LinkRpt!L$2,VLOOKUP(LinkRpt!$A327,Rpt,LinkRpt!L$2+1),"")</f>
        <v/>
      </c>
      <c r="BI331" s="182" t="str">
        <f>IF(LinkRpt!M$4=LinkRpt!M$2,VLOOKUP(LinkRpt!$A327,Rpt,LinkRpt!M$2+1),"")</f>
        <v/>
      </c>
      <c r="BJ331" s="182" t="str">
        <f>IF(LinkRpt!N$4=LinkRpt!N$2,VLOOKUP(LinkRpt!$A327,Rpt,LinkRpt!N$2+1),"")</f>
        <v/>
      </c>
      <c r="BK331" s="182" t="str">
        <f>IF(LinkRpt!O$4=LinkRpt!O$2,VLOOKUP(LinkRpt!$A327,Rpt,LinkRpt!O$2+1),"")</f>
        <v/>
      </c>
      <c r="BL331" s="182" t="str">
        <f>IF(LinkRpt!P$4=LinkRpt!P$2,VLOOKUP(LinkRpt!$A327,Rpt,LinkRpt!P$2+1),"")</f>
        <v/>
      </c>
      <c r="BM331" s="182" t="str">
        <f>IF(LinkRpt!Q$4=LinkRpt!Q$2,VLOOKUP(LinkRpt!$A327,Rpt,LinkRpt!Q$2+1),"")</f>
        <v/>
      </c>
      <c r="BN331" s="182" t="str">
        <f>IF(LinkRpt!R$4=LinkRpt!R$2,VLOOKUP(LinkRpt!$A327,Rpt,LinkRpt!R$2+1),"")</f>
        <v/>
      </c>
      <c r="BO331" s="182" t="str">
        <f>IF(LinkRpt!S$4=LinkRpt!S$2,VLOOKUP(LinkRpt!$A327,Rpt,LinkRpt!S$2+1),"")</f>
        <v/>
      </c>
      <c r="BP331" s="182" t="str">
        <f>IF(LinkRpt!T$4=LinkRpt!T$2,VLOOKUP(LinkRpt!$A327,Rpt,LinkRpt!T$2+1),"")</f>
        <v/>
      </c>
      <c r="BQ331" s="182" t="str">
        <f>IF(LinkRpt!U$4=LinkRpt!U$2,VLOOKUP(LinkRpt!$A327,Rpt,LinkRpt!U$2+1),"")</f>
        <v/>
      </c>
      <c r="BR331" s="182" t="str">
        <f>IF(LinkRpt!V$4=LinkRpt!V$2,VLOOKUP(LinkRpt!$A327,Rpt,LinkRpt!V$2+1),"")</f>
        <v/>
      </c>
      <c r="BS331" s="182" t="str">
        <f>IF(LinkRpt!W$4=LinkRpt!W$2,VLOOKUP(LinkRpt!$A327,Rpt,LinkRpt!W$2+1),"")</f>
        <v/>
      </c>
      <c r="BT331" s="182" t="str">
        <f>IF(LinkRpt!X$4=LinkRpt!X$2,VLOOKUP(LinkRpt!$A327,Rpt,LinkRpt!X$2+1),"")</f>
        <v/>
      </c>
      <c r="BU331" s="182" t="str">
        <f>IF(LinkRpt!Y$4=LinkRpt!Y$2,VLOOKUP(LinkRpt!$A327,Rpt,LinkRpt!Y$2+1),"")</f>
        <v/>
      </c>
      <c r="BV331" s="182" t="str">
        <f>IF(LinkRpt!Z$4=LinkRpt!Z$2,VLOOKUP(LinkRpt!$A327,Rpt,LinkRpt!Z$2+1),"")</f>
        <v/>
      </c>
      <c r="BW331" s="182" t="str">
        <f>IF(LinkRpt!AA$4=LinkRpt!AA$2,VLOOKUP(LinkRpt!$A327,Rpt,LinkRpt!AA$2+1),"")</f>
        <v/>
      </c>
      <c r="BX331" s="182" t="str">
        <f>IF(LinkRpt!AB$4=LinkRpt!AB$2,VLOOKUP(LinkRpt!$A327,Rpt,LinkRpt!AB$2+1),"")</f>
        <v/>
      </c>
      <c r="BY331" s="182" t="str">
        <f>IF(LinkRpt!AC$4=LinkRpt!AC$2,VLOOKUP(LinkRpt!$A327,Rpt,LinkRpt!AC$2+1),"")</f>
        <v/>
      </c>
      <c r="BZ331" s="182" t="str">
        <f>IF(LinkRpt!AD$4=LinkRpt!AD$2,VLOOKUP(LinkRpt!$A327,Rpt,LinkRpt!AD$2+1),"")</f>
        <v/>
      </c>
      <c r="CA331" s="182" t="str">
        <f>IF(LinkRpt!AE$4=LinkRpt!AE$2,VLOOKUP(LinkRpt!$A327,Rpt,LinkRpt!AE$2+1),"")</f>
        <v/>
      </c>
      <c r="CB331" s="182">
        <f t="shared" si="48"/>
        <v>12860</v>
      </c>
      <c r="CC331" s="15">
        <v>1500</v>
      </c>
      <c r="CD331" s="16">
        <v>1500</v>
      </c>
      <c r="CE331" s="15">
        <v>1000</v>
      </c>
      <c r="CF331" s="16">
        <v>1000</v>
      </c>
      <c r="CG331" s="15">
        <v>5000</v>
      </c>
      <c r="CH331" s="16">
        <v>5000</v>
      </c>
      <c r="CI331" s="15">
        <v>8000</v>
      </c>
      <c r="CJ331" s="16"/>
      <c r="CK331" s="15"/>
      <c r="CL331" s="16"/>
      <c r="CM331" s="18">
        <v>4340</v>
      </c>
      <c r="CN331" s="16">
        <v>0</v>
      </c>
      <c r="CO331" s="18">
        <v>4340</v>
      </c>
      <c r="CP331" s="16">
        <v>0</v>
      </c>
      <c r="CQ331" s="18">
        <v>4340</v>
      </c>
      <c r="CR331" s="16"/>
      <c r="CS331" s="18">
        <v>4340</v>
      </c>
      <c r="CT331" s="16">
        <v>5360</v>
      </c>
      <c r="CU331" s="18">
        <v>4340</v>
      </c>
      <c r="CV331" s="16"/>
      <c r="CW331" s="18">
        <v>4340</v>
      </c>
      <c r="CX331" s="16"/>
      <c r="CY331" s="18">
        <v>4340</v>
      </c>
      <c r="CZ331" s="16"/>
      <c r="DA331" s="18">
        <v>4340</v>
      </c>
      <c r="DB331" s="16"/>
      <c r="DC331" s="18">
        <v>4340</v>
      </c>
      <c r="DD331" s="16"/>
      <c r="DE331" s="85"/>
      <c r="DF331" s="16"/>
      <c r="DG331" s="85"/>
      <c r="DH331" s="16"/>
      <c r="DI331" s="85"/>
      <c r="DJ331" s="16"/>
      <c r="DK331" s="17"/>
      <c r="DL331" s="16"/>
      <c r="DM331" s="17"/>
      <c r="DN331" s="16"/>
      <c r="DO331" s="17"/>
      <c r="DP331" s="16"/>
      <c r="DQ331" s="17"/>
      <c r="DR331" s="16"/>
      <c r="DS331" s="17"/>
      <c r="DT331" s="16"/>
      <c r="DU331" s="17"/>
      <c r="DV331" s="16"/>
      <c r="DW331" s="17"/>
      <c r="DX331" s="16"/>
      <c r="DY331" s="17"/>
      <c r="DZ331" s="16"/>
      <c r="EA331" s="17"/>
      <c r="EB331" s="16"/>
      <c r="EC331" s="17"/>
      <c r="ED331" s="16"/>
      <c r="EE331" s="17"/>
      <c r="EF331" s="16"/>
      <c r="EG331" s="17"/>
      <c r="EH331" s="16"/>
      <c r="EI331" s="17"/>
      <c r="EJ331" s="16"/>
      <c r="EK331" s="17"/>
      <c r="EL331" s="16"/>
      <c r="EM331" s="17"/>
      <c r="EN331" s="16"/>
      <c r="EO331" s="17"/>
      <c r="EP331" s="16"/>
      <c r="EQ331" s="17"/>
      <c r="ER331" s="16"/>
      <c r="ES331" s="17"/>
      <c r="ET331" s="16"/>
      <c r="EU331" s="15"/>
      <c r="EV331" s="16"/>
      <c r="EW331" s="15"/>
      <c r="EX331" s="16"/>
      <c r="EY331" s="15"/>
      <c r="EZ331" s="16"/>
      <c r="FA331" s="15"/>
      <c r="FB331" s="16"/>
      <c r="FC331" s="15"/>
      <c r="FD331" s="16"/>
      <c r="FE331" s="15"/>
      <c r="FF331" s="16"/>
      <c r="FG331" s="19"/>
      <c r="FH331" s="20"/>
      <c r="FI331" s="20">
        <f t="shared" si="44"/>
        <v>54560</v>
      </c>
      <c r="FJ331" s="20">
        <f t="shared" si="45"/>
        <v>12860</v>
      </c>
      <c r="FK331" s="21">
        <f t="shared" si="46"/>
        <v>41700</v>
      </c>
      <c r="FL331" s="1" t="str">
        <f t="shared" si="49"/>
        <v/>
      </c>
    </row>
    <row r="332" spans="1:168" ht="20.25" customHeight="1">
      <c r="A332" s="239">
        <v>2200324</v>
      </c>
      <c r="B332" s="35" t="s">
        <v>1160</v>
      </c>
      <c r="C332" s="239" t="s">
        <v>1161</v>
      </c>
      <c r="D332" s="9" t="s">
        <v>1414</v>
      </c>
      <c r="E332" s="9" t="s">
        <v>1411</v>
      </c>
      <c r="F332" s="83" t="s">
        <v>1162</v>
      </c>
      <c r="G332" s="144"/>
      <c r="H332" s="100"/>
      <c r="I332" s="318"/>
      <c r="J332" s="100"/>
      <c r="K332" s="62">
        <v>6600</v>
      </c>
      <c r="L332" s="100" t="s">
        <v>1564</v>
      </c>
      <c r="M332" s="246">
        <f t="shared" si="42"/>
        <v>57080</v>
      </c>
      <c r="N332" s="14">
        <f t="shared" si="47"/>
        <v>49580</v>
      </c>
      <c r="O332" s="15">
        <v>1500</v>
      </c>
      <c r="P332" s="15">
        <v>1000</v>
      </c>
      <c r="Q332" s="15">
        <v>5000</v>
      </c>
      <c r="R332" s="15">
        <v>8000</v>
      </c>
      <c r="S332" s="182"/>
      <c r="T332" s="16">
        <v>1500</v>
      </c>
      <c r="U332" s="16">
        <v>1000</v>
      </c>
      <c r="V332" s="16">
        <v>5000</v>
      </c>
      <c r="W332" s="16"/>
      <c r="X332" s="182"/>
      <c r="Y332" s="16">
        <f>IF(($CB332-SUM($T332:X332))&gt;=$K332*0.7,$K332*0.7,($CB332-SUM($T332:X332)))</f>
        <v>0</v>
      </c>
      <c r="Z332" s="16">
        <f>IF(($CB332-SUM($T332:Y332))&gt;=$K332*0.7,$K332*0.7,($CB332-SUM($T332:Y332)))</f>
        <v>0</v>
      </c>
      <c r="AA332" s="16">
        <f>IF(($CB332-SUM($T332:Z332))&gt;=$K332*0.7,$K332*0.7,($CB332-SUM($T332:Z332)))</f>
        <v>0</v>
      </c>
      <c r="AB332" s="16">
        <f>IF(($CB332-SUM($T332:AA332))&gt;=$K332*0.7,$K332*0.7,($CB332-SUM($T332:AA332)))</f>
        <v>0</v>
      </c>
      <c r="AC332" s="16">
        <f>IF(($CB332-SUM($T332:AB332))&gt;=$K332*0.7,$K332*0.7,($CB332-SUM($T332:AB332)))</f>
        <v>0</v>
      </c>
      <c r="AD332" s="16">
        <f>IF(($CB332-SUM($T332:AC332))&gt;=$K332*0.7,$K332*0.7,($CB332-SUM($T332:AC332)))</f>
        <v>0</v>
      </c>
      <c r="AE332" s="16">
        <f>IF(($CB332-SUM($T332:AD332))&gt;=$K332*0.7,$K332*0.7,($CB332-SUM($T332:AD332)))</f>
        <v>0</v>
      </c>
      <c r="AF332" s="16">
        <f>IF(($CB332-SUM($T332:AE332))&gt;=$K332*0.7,$K332*0.7,($CB332-SUM($T332:AE332)))</f>
        <v>0</v>
      </c>
      <c r="AG332" s="16">
        <f>IF(($CB332-SUM($T332:AF332))&gt;=$K332*0.7,$K332*0.7,($CB332-SUM($T332:AF332)))</f>
        <v>0</v>
      </c>
      <c r="AH332" s="16">
        <f>IF(($CB332-SUM($T332:AG332))&gt;=$K332*0.7,$K332*0.7,($CB332-SUM($T332:AG332)))</f>
        <v>0</v>
      </c>
      <c r="AI332" s="16">
        <f>IF(($CB332-SUM($T332:AH332))&gt;=$K332*0.7,$K332*0.7,($CB332-SUM($T332:AH332)))</f>
        <v>0</v>
      </c>
      <c r="AJ332" s="16">
        <f>IF(($CB332-SUM($T332:AI332))&gt;=$K332*0.7,$K332*0.7,($CB332-SUM($T332:AI332)))</f>
        <v>0</v>
      </c>
      <c r="AK332" s="16">
        <f>IF(($CB332-SUM($T332:AJ332))&gt;=$K332*0.7,$K332*0.7,($CB332-SUM($T332:AJ332)))</f>
        <v>0</v>
      </c>
      <c r="AL332" s="16">
        <f>IF(($CB332-SUM($T332:AK332))&gt;=$K332*0.7,$K332*0.7,($CB332-SUM($T332:AK332)))</f>
        <v>0</v>
      </c>
      <c r="AM332" s="16">
        <f>IF(($CB332-SUM($T332:AL332))&gt;=$K332*0.7,$K332*0.7,($CB332-SUM($T332:AL332)))</f>
        <v>0</v>
      </c>
      <c r="AN332" s="16">
        <f>IF(($CB332-SUM($T332:AM332))&gt;=$K332*0.7,$K332*0.7,($CB332-SUM($T332:AM332)))</f>
        <v>0</v>
      </c>
      <c r="AO332" s="16">
        <f>IF(($CB332-SUM($T332:AN332))&gt;=$K332*0.7,$K332*0.7,($CB332-SUM($T332:AN332)))</f>
        <v>0</v>
      </c>
      <c r="AP332" s="16">
        <f>IF(($CB332-SUM($T332:AO332))&gt;=$K332*0.7,$K332*0.7,($CB332-SUM($T332:AO332)))</f>
        <v>0</v>
      </c>
      <c r="AQ332" s="16">
        <f>IF(($CB332-SUM($T332:AP332))&gt;=$K332*0.7,$K332*0.7,($CB332-SUM($T332:AP332)))</f>
        <v>0</v>
      </c>
      <c r="AR332" s="16">
        <f>IF(($CB332-SUM($T332:AQ332))&gt;=$K332*0.7,$K332*0.7,($CB332-SUM($T332:AQ332)))</f>
        <v>0</v>
      </c>
      <c r="AS332" s="16">
        <f>IF(($CB332-SUM($T332:AR332))&gt;=$K332*0.7,$K332*0.7,($CB332-SUM($T332:AR332)))</f>
        <v>0</v>
      </c>
      <c r="AT332" s="16">
        <f>IF(($CB332-SUM($T332:AS332))&gt;=$K332*0.7,$K332*0.7,($CB332-SUM($T332:AS332)))</f>
        <v>0</v>
      </c>
      <c r="AU332" s="16">
        <f>IF(($CB332-SUM($T332:AT332))&gt;=$K332*0.7,$K332*0.7,($CB332-SUM($T332:AT332)))</f>
        <v>0</v>
      </c>
      <c r="AV332" s="16">
        <f>IF(($CB332-SUM($T332:AU332))&gt;=$K332*0.7,$K332*0.7,($CB332-SUM($T332:AU332)))</f>
        <v>0</v>
      </c>
      <c r="AW332" s="182">
        <f t="shared" si="43"/>
        <v>7500</v>
      </c>
      <c r="AX332" s="182">
        <f>IF(LinkRpt!B$4=LinkRpt!B$2,VLOOKUP(LinkRpt!$A328,Rpt,LinkRpt!B$2+1),"")</f>
        <v>7500</v>
      </c>
      <c r="AY332" s="182">
        <f>IF(LinkRpt!C$4=LinkRpt!C$2,VLOOKUP(LinkRpt!$A328,Rpt,LinkRpt!C$2+1),"")</f>
        <v>0</v>
      </c>
      <c r="AZ332" s="182">
        <f>IF(LinkRpt!D$4=LinkRpt!D$2,VLOOKUP(LinkRpt!$A328,Rpt,LinkRpt!D$2+1),"")</f>
        <v>0</v>
      </c>
      <c r="BA332" s="182" t="str">
        <f>IF(LinkRpt!E$4=LinkRpt!E$2,VLOOKUP(LinkRpt!$A328,Rpt,LinkRpt!E$2+1),"")</f>
        <v/>
      </c>
      <c r="BB332" s="182">
        <f>IF(LinkRpt!F$4=LinkRpt!F$2,VLOOKUP(LinkRpt!$A328,Rpt,LinkRpt!F$2+1),"")</f>
        <v>0</v>
      </c>
      <c r="BC332" s="182">
        <f>IF(LinkRpt!G$4=LinkRpt!G$2,VLOOKUP(LinkRpt!$A328,Rpt,LinkRpt!G$2+1),"")</f>
        <v>0</v>
      </c>
      <c r="BD332" s="182">
        <f>IF(LinkRpt!H$4=LinkRpt!H$2,VLOOKUP(LinkRpt!$A328,Rpt,LinkRpt!H$2+1),"")</f>
        <v>0</v>
      </c>
      <c r="BE332" s="182" t="str">
        <f>IF(LinkRpt!I$4=LinkRpt!I$2,VLOOKUP(LinkRpt!$A328,Rpt,LinkRpt!I$2+1),"")</f>
        <v/>
      </c>
      <c r="BF332" s="182" t="str">
        <f>IF(LinkRpt!J$4=LinkRpt!J$2,VLOOKUP(LinkRpt!$A328,Rpt,LinkRpt!J$2+1),"")</f>
        <v/>
      </c>
      <c r="BG332" s="182" t="str">
        <f>IF(LinkRpt!K$4=LinkRpt!K$2,VLOOKUP(LinkRpt!$A328,Rpt,LinkRpt!K$2+1),"")</f>
        <v/>
      </c>
      <c r="BH332" s="182" t="str">
        <f>IF(LinkRpt!L$4=LinkRpt!L$2,VLOOKUP(LinkRpt!$A328,Rpt,LinkRpt!L$2+1),"")</f>
        <v/>
      </c>
      <c r="BI332" s="182" t="str">
        <f>IF(LinkRpt!M$4=LinkRpt!M$2,VLOOKUP(LinkRpt!$A328,Rpt,LinkRpt!M$2+1),"")</f>
        <v/>
      </c>
      <c r="BJ332" s="182" t="str">
        <f>IF(LinkRpt!N$4=LinkRpt!N$2,VLOOKUP(LinkRpt!$A328,Rpt,LinkRpt!N$2+1),"")</f>
        <v/>
      </c>
      <c r="BK332" s="182" t="str">
        <f>IF(LinkRpt!O$4=LinkRpt!O$2,VLOOKUP(LinkRpt!$A328,Rpt,LinkRpt!O$2+1),"")</f>
        <v/>
      </c>
      <c r="BL332" s="182" t="str">
        <f>IF(LinkRpt!P$4=LinkRpt!P$2,VLOOKUP(LinkRpt!$A328,Rpt,LinkRpt!P$2+1),"")</f>
        <v/>
      </c>
      <c r="BM332" s="182" t="str">
        <f>IF(LinkRpt!Q$4=LinkRpt!Q$2,VLOOKUP(LinkRpt!$A328,Rpt,LinkRpt!Q$2+1),"")</f>
        <v/>
      </c>
      <c r="BN332" s="182" t="str">
        <f>IF(LinkRpt!R$4=LinkRpt!R$2,VLOOKUP(LinkRpt!$A328,Rpt,LinkRpt!R$2+1),"")</f>
        <v/>
      </c>
      <c r="BO332" s="182" t="str">
        <f>IF(LinkRpt!S$4=LinkRpt!S$2,VLOOKUP(LinkRpt!$A328,Rpt,LinkRpt!S$2+1),"")</f>
        <v/>
      </c>
      <c r="BP332" s="182" t="str">
        <f>IF(LinkRpt!T$4=LinkRpt!T$2,VLOOKUP(LinkRpt!$A328,Rpt,LinkRpt!T$2+1),"")</f>
        <v/>
      </c>
      <c r="BQ332" s="182" t="str">
        <f>IF(LinkRpt!U$4=LinkRpt!U$2,VLOOKUP(LinkRpt!$A328,Rpt,LinkRpt!U$2+1),"")</f>
        <v/>
      </c>
      <c r="BR332" s="182" t="str">
        <f>IF(LinkRpt!V$4=LinkRpt!V$2,VLOOKUP(LinkRpt!$A328,Rpt,LinkRpt!V$2+1),"")</f>
        <v/>
      </c>
      <c r="BS332" s="182" t="str">
        <f>IF(LinkRpt!W$4=LinkRpt!W$2,VLOOKUP(LinkRpt!$A328,Rpt,LinkRpt!W$2+1),"")</f>
        <v/>
      </c>
      <c r="BT332" s="182" t="str">
        <f>IF(LinkRpt!X$4=LinkRpt!X$2,VLOOKUP(LinkRpt!$A328,Rpt,LinkRpt!X$2+1),"")</f>
        <v/>
      </c>
      <c r="BU332" s="182" t="str">
        <f>IF(LinkRpt!Y$4=LinkRpt!Y$2,VLOOKUP(LinkRpt!$A328,Rpt,LinkRpt!Y$2+1),"")</f>
        <v/>
      </c>
      <c r="BV332" s="182" t="str">
        <f>IF(LinkRpt!Z$4=LinkRpt!Z$2,VLOOKUP(LinkRpt!$A328,Rpt,LinkRpt!Z$2+1),"")</f>
        <v/>
      </c>
      <c r="BW332" s="182" t="str">
        <f>IF(LinkRpt!AA$4=LinkRpt!AA$2,VLOOKUP(LinkRpt!$A328,Rpt,LinkRpt!AA$2+1),"")</f>
        <v/>
      </c>
      <c r="BX332" s="182" t="str">
        <f>IF(LinkRpt!AB$4=LinkRpt!AB$2,VLOOKUP(LinkRpt!$A328,Rpt,LinkRpt!AB$2+1),"")</f>
        <v/>
      </c>
      <c r="BY332" s="182" t="str">
        <f>IF(LinkRpt!AC$4=LinkRpt!AC$2,VLOOKUP(LinkRpt!$A328,Rpt,LinkRpt!AC$2+1),"")</f>
        <v/>
      </c>
      <c r="BZ332" s="182" t="str">
        <f>IF(LinkRpt!AD$4=LinkRpt!AD$2,VLOOKUP(LinkRpt!$A328,Rpt,LinkRpt!AD$2+1),"")</f>
        <v/>
      </c>
      <c r="CA332" s="182" t="str">
        <f>IF(LinkRpt!AE$4=LinkRpt!AE$2,VLOOKUP(LinkRpt!$A328,Rpt,LinkRpt!AE$2+1),"")</f>
        <v/>
      </c>
      <c r="CB332" s="182">
        <f t="shared" si="48"/>
        <v>7500</v>
      </c>
      <c r="CC332" s="15">
        <v>1500</v>
      </c>
      <c r="CD332" s="16">
        <v>1500</v>
      </c>
      <c r="CE332" s="15">
        <v>1000</v>
      </c>
      <c r="CF332" s="16">
        <v>1000</v>
      </c>
      <c r="CG332" s="15">
        <v>5000</v>
      </c>
      <c r="CH332" s="16">
        <v>5000</v>
      </c>
      <c r="CI332" s="15">
        <v>8000</v>
      </c>
      <c r="CJ332" s="16"/>
      <c r="CK332" s="15"/>
      <c r="CL332" s="16"/>
      <c r="CM332" s="18">
        <v>4620</v>
      </c>
      <c r="CN332" s="16"/>
      <c r="CO332" s="18">
        <v>4620</v>
      </c>
      <c r="CP332" s="16"/>
      <c r="CQ332" s="18">
        <v>4620</v>
      </c>
      <c r="CR332" s="16"/>
      <c r="CS332" s="18">
        <v>4620</v>
      </c>
      <c r="CT332" s="16"/>
      <c r="CU332" s="18">
        <v>4620</v>
      </c>
      <c r="CV332" s="16"/>
      <c r="CW332" s="18">
        <v>4620</v>
      </c>
      <c r="CX332" s="16"/>
      <c r="CY332" s="18">
        <v>4620</v>
      </c>
      <c r="CZ332" s="16"/>
      <c r="DA332" s="18">
        <v>4620</v>
      </c>
      <c r="DB332" s="16"/>
      <c r="DC332" s="18">
        <v>4620</v>
      </c>
      <c r="DD332" s="16"/>
      <c r="DE332" s="85"/>
      <c r="DF332" s="16"/>
      <c r="DG332" s="85"/>
      <c r="DH332" s="16"/>
      <c r="DI332" s="85"/>
      <c r="DJ332" s="16"/>
      <c r="DK332" s="17"/>
      <c r="DL332" s="16"/>
      <c r="DM332" s="17"/>
      <c r="DN332" s="16"/>
      <c r="DO332" s="17"/>
      <c r="DP332" s="16"/>
      <c r="DQ332" s="17"/>
      <c r="DR332" s="16"/>
      <c r="DS332" s="17"/>
      <c r="DT332" s="16"/>
      <c r="DU332" s="17"/>
      <c r="DV332" s="16"/>
      <c r="DW332" s="17"/>
      <c r="DX332" s="16"/>
      <c r="DY332" s="17"/>
      <c r="DZ332" s="16"/>
      <c r="EA332" s="17"/>
      <c r="EB332" s="16"/>
      <c r="EC332" s="17"/>
      <c r="ED332" s="16"/>
      <c r="EE332" s="17"/>
      <c r="EF332" s="16"/>
      <c r="EG332" s="17"/>
      <c r="EH332" s="16"/>
      <c r="EI332" s="17"/>
      <c r="EJ332" s="16"/>
      <c r="EK332" s="17"/>
      <c r="EL332" s="16"/>
      <c r="EM332" s="17"/>
      <c r="EN332" s="16"/>
      <c r="EO332" s="17"/>
      <c r="EP332" s="16"/>
      <c r="EQ332" s="17"/>
      <c r="ER332" s="16"/>
      <c r="ES332" s="17"/>
      <c r="ET332" s="16"/>
      <c r="EU332" s="15"/>
      <c r="EV332" s="16"/>
      <c r="EW332" s="15"/>
      <c r="EX332" s="16"/>
      <c r="EY332" s="15"/>
      <c r="EZ332" s="16"/>
      <c r="FA332" s="15"/>
      <c r="FB332" s="16"/>
      <c r="FC332" s="15"/>
      <c r="FD332" s="16"/>
      <c r="FE332" s="15"/>
      <c r="FF332" s="16"/>
      <c r="FG332" s="19"/>
      <c r="FH332" s="20"/>
      <c r="FI332" s="20">
        <f t="shared" si="44"/>
        <v>57080</v>
      </c>
      <c r="FJ332" s="20">
        <f t="shared" si="45"/>
        <v>7500</v>
      </c>
      <c r="FK332" s="21">
        <f t="shared" si="46"/>
        <v>49580</v>
      </c>
      <c r="FL332" s="1" t="str">
        <f t="shared" si="49"/>
        <v/>
      </c>
    </row>
    <row r="333" spans="1:168" ht="20.25" customHeight="1">
      <c r="A333" s="239">
        <v>2200325</v>
      </c>
      <c r="B333" s="35" t="s">
        <v>1163</v>
      </c>
      <c r="C333" s="239" t="s">
        <v>1164</v>
      </c>
      <c r="D333" s="9" t="s">
        <v>1414</v>
      </c>
      <c r="E333" s="9" t="s">
        <v>1411</v>
      </c>
      <c r="F333" s="83" t="s">
        <v>1165</v>
      </c>
      <c r="G333" s="144"/>
      <c r="H333" s="100" t="s">
        <v>1422</v>
      </c>
      <c r="I333" s="318"/>
      <c r="J333" s="100"/>
      <c r="K333" s="62">
        <v>3300</v>
      </c>
      <c r="L333" s="100" t="s">
        <v>1564</v>
      </c>
      <c r="M333" s="246">
        <f t="shared" si="42"/>
        <v>36290</v>
      </c>
      <c r="N333" s="14">
        <f t="shared" si="47"/>
        <v>8000</v>
      </c>
      <c r="O333" s="15">
        <v>1500</v>
      </c>
      <c r="P333" s="15">
        <v>1000</v>
      </c>
      <c r="Q333" s="15">
        <v>5000</v>
      </c>
      <c r="R333" s="15">
        <v>8000</v>
      </c>
      <c r="S333" s="182"/>
      <c r="T333" s="16">
        <v>1500</v>
      </c>
      <c r="U333" s="16">
        <v>1000</v>
      </c>
      <c r="V333" s="16">
        <f>3500+0</f>
        <v>3500</v>
      </c>
      <c r="W333" s="16"/>
      <c r="X333" s="182"/>
      <c r="Y333" s="16">
        <f>IF(($CB333-SUM($T333:X333))&gt;=$K333*0.7,$K333*0.7,($CB333-SUM($T333:X333)))</f>
        <v>2310</v>
      </c>
      <c r="Z333" s="16">
        <f>IF(($CB333-SUM($T333:Y333))&gt;=$K333*0.7,$K333*0.7,($CB333-SUM($T333:Y333)))</f>
        <v>2310</v>
      </c>
      <c r="AA333" s="16">
        <f>IF(($CB333-SUM($T333:Z333))&gt;=$K333*0.7,$K333*0.7,($CB333-SUM($T333:Z333)))</f>
        <v>2310</v>
      </c>
      <c r="AB333" s="16">
        <f>IF(($CB333-SUM($T333:AA333))&gt;=$K333*0.7,$K333*0.7,($CB333-SUM($T333:AA333)))</f>
        <v>2310</v>
      </c>
      <c r="AC333" s="16">
        <f>IF(($CB333-SUM($T333:AB333))&gt;=$K333*0.7,$K333*0.7,($CB333-SUM($T333:AB333)))</f>
        <v>2310</v>
      </c>
      <c r="AD333" s="16">
        <f>IF(($CB333-SUM($T333:AC333))&gt;=$K333*0.7,$K333*0.7,($CB333-SUM($T333:AC333)))</f>
        <v>2310</v>
      </c>
      <c r="AE333" s="16">
        <f>IF(($CB333-SUM($T333:AD333))&gt;=$K333*0.7,$K333*0.7,($CB333-SUM($T333:AD333)))</f>
        <v>2310</v>
      </c>
      <c r="AF333" s="16">
        <f>IF(($CB333-SUM($T333:AE333))&gt;=$K333*0.7,$K333*0.7,($CB333-SUM($T333:AE333)))</f>
        <v>2310</v>
      </c>
      <c r="AG333" s="16">
        <f>IF(($CB333-SUM($T333:AF333))&gt;=$K333*0.7,$K333*0.7,($CB333-SUM($T333:AF333)))</f>
        <v>2310</v>
      </c>
      <c r="AH333" s="16">
        <f>IF(($CB333-SUM($T333:AG333))&gt;=$K333*0.7,$K333*0.7,($CB333-SUM($T333:AG333)))</f>
        <v>1500</v>
      </c>
      <c r="AI333" s="16">
        <f>IF(($CB333-SUM($T333:AH333))&gt;=$K333*0.7,$K333*0.7,($CB333-SUM($T333:AH333)))</f>
        <v>0</v>
      </c>
      <c r="AJ333" s="16">
        <f>IF(($CB333-SUM($T333:AI333))&gt;=$K333*0.7,$K333*0.7,($CB333-SUM($T333:AI333)))</f>
        <v>0</v>
      </c>
      <c r="AK333" s="16">
        <f>IF(($CB333-SUM($T333:AJ333))&gt;=$K333*0.7,$K333*0.7,($CB333-SUM($T333:AJ333)))</f>
        <v>0</v>
      </c>
      <c r="AL333" s="16">
        <f>IF(($CB333-SUM($T333:AK333))&gt;=$K333*0.7,$K333*0.7,($CB333-SUM($T333:AK333)))</f>
        <v>0</v>
      </c>
      <c r="AM333" s="16">
        <f>IF(($CB333-SUM($T333:AL333))&gt;=$K333*0.7,$K333*0.7,($CB333-SUM($T333:AL333)))</f>
        <v>0</v>
      </c>
      <c r="AN333" s="16">
        <f>IF(($CB333-SUM($T333:AM333))&gt;=$K333*0.7,$K333*0.7,($CB333-SUM($T333:AM333)))</f>
        <v>0</v>
      </c>
      <c r="AO333" s="16">
        <f>IF(($CB333-SUM($T333:AN333))&gt;=$K333*0.7,$K333*0.7,($CB333-SUM($T333:AN333)))</f>
        <v>0</v>
      </c>
      <c r="AP333" s="16">
        <f>IF(($CB333-SUM($T333:AO333))&gt;=$K333*0.7,$K333*0.7,($CB333-SUM($T333:AO333)))</f>
        <v>0</v>
      </c>
      <c r="AQ333" s="16">
        <f>IF(($CB333-SUM($T333:AP333))&gt;=$K333*0.7,$K333*0.7,($CB333-SUM($T333:AP333)))</f>
        <v>0</v>
      </c>
      <c r="AR333" s="16">
        <f>IF(($CB333-SUM($T333:AQ333))&gt;=$K333*0.7,$K333*0.7,($CB333-SUM($T333:AQ333)))</f>
        <v>0</v>
      </c>
      <c r="AS333" s="16">
        <f>IF(($CB333-SUM($T333:AR333))&gt;=$K333*0.7,$K333*0.7,($CB333-SUM($T333:AR333)))</f>
        <v>0</v>
      </c>
      <c r="AT333" s="16">
        <f>IF(($CB333-SUM($T333:AS333))&gt;=$K333*0.7,$K333*0.7,($CB333-SUM($T333:AS333)))</f>
        <v>0</v>
      </c>
      <c r="AU333" s="16">
        <f>IF(($CB333-SUM($T333:AT333))&gt;=$K333*0.7,$K333*0.7,($CB333-SUM($T333:AT333)))</f>
        <v>0</v>
      </c>
      <c r="AV333" s="16">
        <f>IF(($CB333-SUM($T333:AU333))&gt;=$K333*0.7,$K333*0.7,($CB333-SUM($T333:AU333)))</f>
        <v>0</v>
      </c>
      <c r="AW333" s="182">
        <f t="shared" si="43"/>
        <v>28290</v>
      </c>
      <c r="AX333" s="182">
        <f>IF(LinkRpt!B$4=LinkRpt!B$2,VLOOKUP(LinkRpt!$A329,Rpt,LinkRpt!B$2+1),"")</f>
        <v>28290</v>
      </c>
      <c r="AY333" s="182">
        <f>IF(LinkRpt!C$4=LinkRpt!C$2,VLOOKUP(LinkRpt!$A329,Rpt,LinkRpt!C$2+1),"")</f>
        <v>0</v>
      </c>
      <c r="AZ333" s="182">
        <f>IF(LinkRpt!D$4=LinkRpt!D$2,VLOOKUP(LinkRpt!$A329,Rpt,LinkRpt!D$2+1),"")</f>
        <v>0</v>
      </c>
      <c r="BA333" s="182" t="str">
        <f>IF(LinkRpt!E$4=LinkRpt!E$2,VLOOKUP(LinkRpt!$A329,Rpt,LinkRpt!E$2+1),"")</f>
        <v/>
      </c>
      <c r="BB333" s="182">
        <f>IF(LinkRpt!F$4=LinkRpt!F$2,VLOOKUP(LinkRpt!$A329,Rpt,LinkRpt!F$2+1),"")</f>
        <v>0</v>
      </c>
      <c r="BC333" s="182">
        <f>IF(LinkRpt!G$4=LinkRpt!G$2,VLOOKUP(LinkRpt!$A329,Rpt,LinkRpt!G$2+1),"")</f>
        <v>0</v>
      </c>
      <c r="BD333" s="182">
        <f>IF(LinkRpt!H$4=LinkRpt!H$2,VLOOKUP(LinkRpt!$A329,Rpt,LinkRpt!H$2+1),"")</f>
        <v>0</v>
      </c>
      <c r="BE333" s="182" t="str">
        <f>IF(LinkRpt!I$4=LinkRpt!I$2,VLOOKUP(LinkRpt!$A329,Rpt,LinkRpt!I$2+1),"")</f>
        <v/>
      </c>
      <c r="BF333" s="182" t="str">
        <f>IF(LinkRpt!J$4=LinkRpt!J$2,VLOOKUP(LinkRpt!$A329,Rpt,LinkRpt!J$2+1),"")</f>
        <v/>
      </c>
      <c r="BG333" s="182" t="str">
        <f>IF(LinkRpt!K$4=LinkRpt!K$2,VLOOKUP(LinkRpt!$A329,Rpt,LinkRpt!K$2+1),"")</f>
        <v/>
      </c>
      <c r="BH333" s="182" t="str">
        <f>IF(LinkRpt!L$4=LinkRpt!L$2,VLOOKUP(LinkRpt!$A329,Rpt,LinkRpt!L$2+1),"")</f>
        <v/>
      </c>
      <c r="BI333" s="182" t="str">
        <f>IF(LinkRpt!M$4=LinkRpt!M$2,VLOOKUP(LinkRpt!$A329,Rpt,LinkRpt!M$2+1),"")</f>
        <v/>
      </c>
      <c r="BJ333" s="182" t="str">
        <f>IF(LinkRpt!N$4=LinkRpt!N$2,VLOOKUP(LinkRpt!$A329,Rpt,LinkRpt!N$2+1),"")</f>
        <v/>
      </c>
      <c r="BK333" s="182" t="str">
        <f>IF(LinkRpt!O$4=LinkRpt!O$2,VLOOKUP(LinkRpt!$A329,Rpt,LinkRpt!O$2+1),"")</f>
        <v/>
      </c>
      <c r="BL333" s="182" t="str">
        <f>IF(LinkRpt!P$4=LinkRpt!P$2,VLOOKUP(LinkRpt!$A329,Rpt,LinkRpt!P$2+1),"")</f>
        <v/>
      </c>
      <c r="BM333" s="182" t="str">
        <f>IF(LinkRpt!Q$4=LinkRpt!Q$2,VLOOKUP(LinkRpt!$A329,Rpt,LinkRpt!Q$2+1),"")</f>
        <v/>
      </c>
      <c r="BN333" s="182" t="str">
        <f>IF(LinkRpt!R$4=LinkRpt!R$2,VLOOKUP(LinkRpt!$A329,Rpt,LinkRpt!R$2+1),"")</f>
        <v/>
      </c>
      <c r="BO333" s="182" t="str">
        <f>IF(LinkRpt!S$4=LinkRpt!S$2,VLOOKUP(LinkRpt!$A329,Rpt,LinkRpt!S$2+1),"")</f>
        <v/>
      </c>
      <c r="BP333" s="182" t="str">
        <f>IF(LinkRpt!T$4=LinkRpt!T$2,VLOOKUP(LinkRpt!$A329,Rpt,LinkRpt!T$2+1),"")</f>
        <v/>
      </c>
      <c r="BQ333" s="182" t="str">
        <f>IF(LinkRpt!U$4=LinkRpt!U$2,VLOOKUP(LinkRpt!$A329,Rpt,LinkRpt!U$2+1),"")</f>
        <v/>
      </c>
      <c r="BR333" s="182" t="str">
        <f>IF(LinkRpt!V$4=LinkRpt!V$2,VLOOKUP(LinkRpt!$A329,Rpt,LinkRpt!V$2+1),"")</f>
        <v/>
      </c>
      <c r="BS333" s="182" t="str">
        <f>IF(LinkRpt!W$4=LinkRpt!W$2,VLOOKUP(LinkRpt!$A329,Rpt,LinkRpt!W$2+1),"")</f>
        <v/>
      </c>
      <c r="BT333" s="182" t="str">
        <f>IF(LinkRpt!X$4=LinkRpt!X$2,VLOOKUP(LinkRpt!$A329,Rpt,LinkRpt!X$2+1),"")</f>
        <v/>
      </c>
      <c r="BU333" s="182" t="str">
        <f>IF(LinkRpt!Y$4=LinkRpt!Y$2,VLOOKUP(LinkRpt!$A329,Rpt,LinkRpt!Y$2+1),"")</f>
        <v/>
      </c>
      <c r="BV333" s="182" t="str">
        <f>IF(LinkRpt!Z$4=LinkRpt!Z$2,VLOOKUP(LinkRpt!$A329,Rpt,LinkRpt!Z$2+1),"")</f>
        <v/>
      </c>
      <c r="BW333" s="182" t="str">
        <f>IF(LinkRpt!AA$4=LinkRpt!AA$2,VLOOKUP(LinkRpt!$A329,Rpt,LinkRpt!AA$2+1),"")</f>
        <v/>
      </c>
      <c r="BX333" s="182" t="str">
        <f>IF(LinkRpt!AB$4=LinkRpt!AB$2,VLOOKUP(LinkRpt!$A329,Rpt,LinkRpt!AB$2+1),"")</f>
        <v/>
      </c>
      <c r="BY333" s="182" t="str">
        <f>IF(LinkRpt!AC$4=LinkRpt!AC$2,VLOOKUP(LinkRpt!$A329,Rpt,LinkRpt!AC$2+1),"")</f>
        <v/>
      </c>
      <c r="BZ333" s="182" t="str">
        <f>IF(LinkRpt!AD$4=LinkRpt!AD$2,VLOOKUP(LinkRpt!$A329,Rpt,LinkRpt!AD$2+1),"")</f>
        <v/>
      </c>
      <c r="CA333" s="182" t="str">
        <f>IF(LinkRpt!AE$4=LinkRpt!AE$2,VLOOKUP(LinkRpt!$A329,Rpt,LinkRpt!AE$2+1),"")</f>
        <v/>
      </c>
      <c r="CB333" s="182">
        <f t="shared" si="48"/>
        <v>28290</v>
      </c>
      <c r="CC333" s="15">
        <v>1500</v>
      </c>
      <c r="CD333" s="16">
        <v>1500</v>
      </c>
      <c r="CE333" s="15">
        <v>1000</v>
      </c>
      <c r="CF333" s="16">
        <v>1000</v>
      </c>
      <c r="CG333" s="15">
        <v>5000</v>
      </c>
      <c r="CH333" s="16">
        <f>3500+0</f>
        <v>3500</v>
      </c>
      <c r="CI333" s="15">
        <v>8000</v>
      </c>
      <c r="CJ333" s="16"/>
      <c r="CK333" s="15"/>
      <c r="CL333" s="16"/>
      <c r="CM333" s="18">
        <v>2310</v>
      </c>
      <c r="CN333" s="16">
        <v>0</v>
      </c>
      <c r="CO333" s="18">
        <v>2310</v>
      </c>
      <c r="CP333" s="16">
        <v>0</v>
      </c>
      <c r="CQ333" s="18">
        <v>2310</v>
      </c>
      <c r="CR333" s="16">
        <v>0</v>
      </c>
      <c r="CS333" s="18">
        <v>2310</v>
      </c>
      <c r="CT333" s="16">
        <v>10740</v>
      </c>
      <c r="CU333" s="18">
        <v>2310</v>
      </c>
      <c r="CV333" s="16"/>
      <c r="CW333" s="18">
        <v>2310</v>
      </c>
      <c r="CX333" s="16"/>
      <c r="CY333" s="18">
        <v>2310</v>
      </c>
      <c r="CZ333" s="16"/>
      <c r="DA333" s="18">
        <v>2310</v>
      </c>
      <c r="DB333" s="16"/>
      <c r="DC333" s="18">
        <v>2310</v>
      </c>
      <c r="DD333" s="16">
        <v>11550</v>
      </c>
      <c r="DE333" s="85"/>
      <c r="DF333" s="16"/>
      <c r="DG333" s="85"/>
      <c r="DH333" s="16"/>
      <c r="DI333" s="85"/>
      <c r="DJ333" s="16"/>
      <c r="DK333" s="17"/>
      <c r="DL333" s="16"/>
      <c r="DM333" s="17"/>
      <c r="DN333" s="16"/>
      <c r="DO333" s="17"/>
      <c r="DP333" s="16"/>
      <c r="DQ333" s="17"/>
      <c r="DR333" s="16"/>
      <c r="DS333" s="17"/>
      <c r="DT333" s="16"/>
      <c r="DU333" s="17"/>
      <c r="DV333" s="16"/>
      <c r="DW333" s="17"/>
      <c r="DX333" s="16"/>
      <c r="DY333" s="17"/>
      <c r="DZ333" s="16"/>
      <c r="EA333" s="17"/>
      <c r="EB333" s="16"/>
      <c r="EC333" s="17"/>
      <c r="ED333" s="16"/>
      <c r="EE333" s="17"/>
      <c r="EF333" s="16"/>
      <c r="EG333" s="17"/>
      <c r="EH333" s="16"/>
      <c r="EI333" s="17"/>
      <c r="EJ333" s="16"/>
      <c r="EK333" s="17"/>
      <c r="EL333" s="16"/>
      <c r="EM333" s="17"/>
      <c r="EN333" s="16"/>
      <c r="EO333" s="17"/>
      <c r="EP333" s="16"/>
      <c r="EQ333" s="17"/>
      <c r="ER333" s="16"/>
      <c r="ES333" s="17"/>
      <c r="ET333" s="16"/>
      <c r="EU333" s="15"/>
      <c r="EV333" s="16"/>
      <c r="EW333" s="15"/>
      <c r="EX333" s="16"/>
      <c r="EY333" s="15"/>
      <c r="EZ333" s="16"/>
      <c r="FA333" s="15"/>
      <c r="FB333" s="16"/>
      <c r="FC333" s="15"/>
      <c r="FD333" s="16"/>
      <c r="FE333" s="15"/>
      <c r="FF333" s="16"/>
      <c r="FG333" s="19"/>
      <c r="FH333" s="20"/>
      <c r="FI333" s="20">
        <f t="shared" si="44"/>
        <v>36290</v>
      </c>
      <c r="FJ333" s="20">
        <f t="shared" si="45"/>
        <v>28290</v>
      </c>
      <c r="FK333" s="21">
        <f t="shared" si="46"/>
        <v>8000</v>
      </c>
      <c r="FL333" s="1" t="str">
        <f t="shared" si="49"/>
        <v/>
      </c>
    </row>
    <row r="334" spans="1:168" ht="20.25" customHeight="1">
      <c r="A334" s="239">
        <v>2200326</v>
      </c>
      <c r="B334" s="35" t="s">
        <v>1166</v>
      </c>
      <c r="C334" s="239" t="s">
        <v>1167</v>
      </c>
      <c r="D334" s="9" t="s">
        <v>1414</v>
      </c>
      <c r="E334" s="9" t="s">
        <v>1411</v>
      </c>
      <c r="F334" s="83" t="s">
        <v>1168</v>
      </c>
      <c r="G334" s="89" t="s">
        <v>383</v>
      </c>
      <c r="H334" s="13" t="s">
        <v>1417</v>
      </c>
      <c r="I334" s="318"/>
      <c r="J334" s="13"/>
      <c r="K334" s="62">
        <v>6200</v>
      </c>
      <c r="L334" s="100" t="s">
        <v>1564</v>
      </c>
      <c r="M334" s="246">
        <f t="shared" si="42"/>
        <v>54560</v>
      </c>
      <c r="N334" s="14">
        <f t="shared" si="47"/>
        <v>0</v>
      </c>
      <c r="O334" s="15">
        <v>1500</v>
      </c>
      <c r="P334" s="15">
        <v>1000</v>
      </c>
      <c r="Q334" s="15">
        <v>5000</v>
      </c>
      <c r="R334" s="15">
        <v>8000</v>
      </c>
      <c r="S334" s="182"/>
      <c r="T334" s="16">
        <v>1500</v>
      </c>
      <c r="U334" s="16">
        <v>1000</v>
      </c>
      <c r="V334" s="16">
        <v>5000</v>
      </c>
      <c r="W334" s="16">
        <v>0</v>
      </c>
      <c r="X334" s="182"/>
      <c r="Y334" s="16">
        <f>IF(($CB334-SUM($T334:X334))&gt;=$K334*0.7,$K334*0.7,($CB334-SUM($T334:X334)))</f>
        <v>4340</v>
      </c>
      <c r="Z334" s="16">
        <f>IF(($CB334-SUM($T334:Y334))&gt;=$K334*0.7,$K334*0.7,($CB334-SUM($T334:Y334)))</f>
        <v>4340</v>
      </c>
      <c r="AA334" s="16">
        <f>IF(($CB334-SUM($T334:Z334))&gt;=$K334*0.7,$K334*0.7,($CB334-SUM($T334:Z334)))</f>
        <v>4340</v>
      </c>
      <c r="AB334" s="16">
        <f>IF(($CB334-SUM($T334:AA334))&gt;=$K334*0.7,$K334*0.7,($CB334-SUM($T334:AA334)))</f>
        <v>4340</v>
      </c>
      <c r="AC334" s="16">
        <f>IF(($CB334-SUM($T334:AB334))&gt;=$K334*0.7,$K334*0.7,($CB334-SUM($T334:AB334)))</f>
        <v>4340</v>
      </c>
      <c r="AD334" s="16">
        <f>IF(($CB334-SUM($T334:AC334))&gt;=$K334*0.7,$K334*0.7,($CB334-SUM($T334:AC334)))</f>
        <v>4340</v>
      </c>
      <c r="AE334" s="16">
        <f>IF(($CB334-SUM($T334:AD334))&gt;=$K334*0.7,$K334*0.7,($CB334-SUM($T334:AD334)))</f>
        <v>4340</v>
      </c>
      <c r="AF334" s="16">
        <f>IF(($CB334-SUM($T334:AE334))&gt;=$K334*0.7,$K334*0.7,($CB334-SUM($T334:AE334)))</f>
        <v>4340</v>
      </c>
      <c r="AG334" s="16">
        <f>IF(($CB334-SUM($T334:AF334))&gt;=$K334*0.7,$K334*0.7,($CB334-SUM($T334:AF334)))</f>
        <v>4340</v>
      </c>
      <c r="AH334" s="16">
        <f>IF(($CB334-SUM($T334:AG334))&gt;=$K334*0.7,$K334*0.7,($CB334-SUM($T334:AG334)))</f>
        <v>4340</v>
      </c>
      <c r="AI334" s="16">
        <f>IF(($CB334-SUM($T334:AH334))&gt;=$K334*0.7,$K334*0.7,($CB334-SUM($T334:AH334)))</f>
        <v>3660</v>
      </c>
      <c r="AJ334" s="16">
        <f>IF(($CB334-SUM($T334:AI334))&gt;=$K334*0.7,$K334*0.7,($CB334-SUM($T334:AI334)))</f>
        <v>0</v>
      </c>
      <c r="AK334" s="16">
        <f>IF(($CB334-SUM($T334:AJ334))&gt;=$K334*0.7,$K334*0.7,($CB334-SUM($T334:AJ334)))</f>
        <v>0</v>
      </c>
      <c r="AL334" s="16">
        <f>IF(($CB334-SUM($T334:AK334))&gt;=$K334*0.7,$K334*0.7,($CB334-SUM($T334:AK334)))</f>
        <v>0</v>
      </c>
      <c r="AM334" s="16">
        <f>IF(($CB334-SUM($T334:AL334))&gt;=$K334*0.7,$K334*0.7,($CB334-SUM($T334:AL334)))</f>
        <v>0</v>
      </c>
      <c r="AN334" s="16">
        <f>IF(($CB334-SUM($T334:AM334))&gt;=$K334*0.7,$K334*0.7,($CB334-SUM($T334:AM334)))</f>
        <v>0</v>
      </c>
      <c r="AO334" s="16">
        <f>IF(($CB334-SUM($T334:AN334))&gt;=$K334*0.7,$K334*0.7,($CB334-SUM($T334:AN334)))</f>
        <v>0</v>
      </c>
      <c r="AP334" s="16">
        <f>IF(($CB334-SUM($T334:AO334))&gt;=$K334*0.7,$K334*0.7,($CB334-SUM($T334:AO334)))</f>
        <v>0</v>
      </c>
      <c r="AQ334" s="16">
        <f>IF(($CB334-SUM($T334:AP334))&gt;=$K334*0.7,$K334*0.7,($CB334-SUM($T334:AP334)))</f>
        <v>0</v>
      </c>
      <c r="AR334" s="16">
        <f>IF(($CB334-SUM($T334:AQ334))&gt;=$K334*0.7,$K334*0.7,($CB334-SUM($T334:AQ334)))</f>
        <v>0</v>
      </c>
      <c r="AS334" s="16">
        <f>IF(($CB334-SUM($T334:AR334))&gt;=$K334*0.7,$K334*0.7,($CB334-SUM($T334:AR334)))</f>
        <v>0</v>
      </c>
      <c r="AT334" s="16">
        <f>IF(($CB334-SUM($T334:AS334))&gt;=$K334*0.7,$K334*0.7,($CB334-SUM($T334:AS334)))</f>
        <v>0</v>
      </c>
      <c r="AU334" s="16">
        <f>IF(($CB334-SUM($T334:AT334))&gt;=$K334*0.7,$K334*0.7,($CB334-SUM($T334:AT334)))</f>
        <v>0</v>
      </c>
      <c r="AV334" s="16">
        <f>IF(($CB334-SUM($T334:AU334))&gt;=$K334*0.7,$K334*0.7,($CB334-SUM($T334:AU334)))</f>
        <v>0</v>
      </c>
      <c r="AW334" s="182">
        <f t="shared" si="43"/>
        <v>54560</v>
      </c>
      <c r="AX334" s="182">
        <f>IF(LinkRpt!B$4=LinkRpt!B$2,VLOOKUP(LinkRpt!$A330,Rpt,LinkRpt!B$2+1),"")</f>
        <v>54560</v>
      </c>
      <c r="AY334" s="182">
        <f>IF(LinkRpt!C$4=LinkRpt!C$2,VLOOKUP(LinkRpt!$A330,Rpt,LinkRpt!C$2+1),"")</f>
        <v>0</v>
      </c>
      <c r="AZ334" s="182">
        <f>IF(LinkRpt!D$4=LinkRpt!D$2,VLOOKUP(LinkRpt!$A330,Rpt,LinkRpt!D$2+1),"")</f>
        <v>0</v>
      </c>
      <c r="BA334" s="182" t="str">
        <f>IF(LinkRpt!E$4=LinkRpt!E$2,VLOOKUP(LinkRpt!$A330,Rpt,LinkRpt!E$2+1),"")</f>
        <v/>
      </c>
      <c r="BB334" s="182">
        <f>IF(LinkRpt!F$4=LinkRpt!F$2,VLOOKUP(LinkRpt!$A330,Rpt,LinkRpt!F$2+1),"")</f>
        <v>0</v>
      </c>
      <c r="BC334" s="182">
        <f>IF(LinkRpt!G$4=LinkRpt!G$2,VLOOKUP(LinkRpt!$A330,Rpt,LinkRpt!G$2+1),"")</f>
        <v>0</v>
      </c>
      <c r="BD334" s="182">
        <f>IF(LinkRpt!H$4=LinkRpt!H$2,VLOOKUP(LinkRpt!$A330,Rpt,LinkRpt!H$2+1),"")</f>
        <v>0</v>
      </c>
      <c r="BE334" s="182" t="str">
        <f>IF(LinkRpt!I$4=LinkRpt!I$2,VLOOKUP(LinkRpt!$A330,Rpt,LinkRpt!I$2+1),"")</f>
        <v/>
      </c>
      <c r="BF334" s="182" t="str">
        <f>IF(LinkRpt!J$4=LinkRpt!J$2,VLOOKUP(LinkRpt!$A330,Rpt,LinkRpt!J$2+1),"")</f>
        <v/>
      </c>
      <c r="BG334" s="182" t="str">
        <f>IF(LinkRpt!K$4=LinkRpt!K$2,VLOOKUP(LinkRpt!$A330,Rpt,LinkRpt!K$2+1),"")</f>
        <v/>
      </c>
      <c r="BH334" s="182" t="str">
        <f>IF(LinkRpt!L$4=LinkRpt!L$2,VLOOKUP(LinkRpt!$A330,Rpt,LinkRpt!L$2+1),"")</f>
        <v/>
      </c>
      <c r="BI334" s="182" t="str">
        <f>IF(LinkRpt!M$4=LinkRpt!M$2,VLOOKUP(LinkRpt!$A330,Rpt,LinkRpt!M$2+1),"")</f>
        <v/>
      </c>
      <c r="BJ334" s="182" t="str">
        <f>IF(LinkRpt!N$4=LinkRpt!N$2,VLOOKUP(LinkRpt!$A330,Rpt,LinkRpt!N$2+1),"")</f>
        <v/>
      </c>
      <c r="BK334" s="182" t="str">
        <f>IF(LinkRpt!O$4=LinkRpt!O$2,VLOOKUP(LinkRpt!$A330,Rpt,LinkRpt!O$2+1),"")</f>
        <v/>
      </c>
      <c r="BL334" s="182" t="str">
        <f>IF(LinkRpt!P$4=LinkRpt!P$2,VLOOKUP(LinkRpt!$A330,Rpt,LinkRpt!P$2+1),"")</f>
        <v/>
      </c>
      <c r="BM334" s="182" t="str">
        <f>IF(LinkRpt!Q$4=LinkRpt!Q$2,VLOOKUP(LinkRpt!$A330,Rpt,LinkRpt!Q$2+1),"")</f>
        <v/>
      </c>
      <c r="BN334" s="182" t="str">
        <f>IF(LinkRpt!R$4=LinkRpt!R$2,VLOOKUP(LinkRpt!$A330,Rpt,LinkRpt!R$2+1),"")</f>
        <v/>
      </c>
      <c r="BO334" s="182" t="str">
        <f>IF(LinkRpt!S$4=LinkRpt!S$2,VLOOKUP(LinkRpt!$A330,Rpt,LinkRpt!S$2+1),"")</f>
        <v/>
      </c>
      <c r="BP334" s="182" t="str">
        <f>IF(LinkRpt!T$4=LinkRpt!T$2,VLOOKUP(LinkRpt!$A330,Rpt,LinkRpt!T$2+1),"")</f>
        <v/>
      </c>
      <c r="BQ334" s="182" t="str">
        <f>IF(LinkRpt!U$4=LinkRpt!U$2,VLOOKUP(LinkRpt!$A330,Rpt,LinkRpt!U$2+1),"")</f>
        <v/>
      </c>
      <c r="BR334" s="182" t="str">
        <f>IF(LinkRpt!V$4=LinkRpt!V$2,VLOOKUP(LinkRpt!$A330,Rpt,LinkRpt!V$2+1),"")</f>
        <v/>
      </c>
      <c r="BS334" s="182" t="str">
        <f>IF(LinkRpt!W$4=LinkRpt!W$2,VLOOKUP(LinkRpt!$A330,Rpt,LinkRpt!W$2+1),"")</f>
        <v/>
      </c>
      <c r="BT334" s="182" t="str">
        <f>IF(LinkRpt!X$4=LinkRpt!X$2,VLOOKUP(LinkRpt!$A330,Rpt,LinkRpt!X$2+1),"")</f>
        <v/>
      </c>
      <c r="BU334" s="182" t="str">
        <f>IF(LinkRpt!Y$4=LinkRpt!Y$2,VLOOKUP(LinkRpt!$A330,Rpt,LinkRpt!Y$2+1),"")</f>
        <v/>
      </c>
      <c r="BV334" s="182" t="str">
        <f>IF(LinkRpt!Z$4=LinkRpt!Z$2,VLOOKUP(LinkRpt!$A330,Rpt,LinkRpt!Z$2+1),"")</f>
        <v/>
      </c>
      <c r="BW334" s="182" t="str">
        <f>IF(LinkRpt!AA$4=LinkRpt!AA$2,VLOOKUP(LinkRpt!$A330,Rpt,LinkRpt!AA$2+1),"")</f>
        <v/>
      </c>
      <c r="BX334" s="182" t="str">
        <f>IF(LinkRpt!AB$4=LinkRpt!AB$2,VLOOKUP(LinkRpt!$A330,Rpt,LinkRpt!AB$2+1),"")</f>
        <v/>
      </c>
      <c r="BY334" s="182" t="str">
        <f>IF(LinkRpt!AC$4=LinkRpt!AC$2,VLOOKUP(LinkRpt!$A330,Rpt,LinkRpt!AC$2+1),"")</f>
        <v/>
      </c>
      <c r="BZ334" s="182" t="str">
        <f>IF(LinkRpt!AD$4=LinkRpt!AD$2,VLOOKUP(LinkRpt!$A330,Rpt,LinkRpt!AD$2+1),"")</f>
        <v/>
      </c>
      <c r="CA334" s="182" t="str">
        <f>IF(LinkRpt!AE$4=LinkRpt!AE$2,VLOOKUP(LinkRpt!$A330,Rpt,LinkRpt!AE$2+1),"")</f>
        <v/>
      </c>
      <c r="CB334" s="182">
        <f t="shared" si="48"/>
        <v>54560</v>
      </c>
      <c r="CC334" s="15">
        <v>1500</v>
      </c>
      <c r="CD334" s="16">
        <v>1500</v>
      </c>
      <c r="CE334" s="15">
        <v>1000</v>
      </c>
      <c r="CF334" s="16">
        <v>1000</v>
      </c>
      <c r="CG334" s="15">
        <v>5000</v>
      </c>
      <c r="CH334" s="16">
        <v>5000</v>
      </c>
      <c r="CI334" s="15">
        <v>8000</v>
      </c>
      <c r="CJ334" s="16">
        <v>0</v>
      </c>
      <c r="CK334" s="15"/>
      <c r="CL334" s="16"/>
      <c r="CM334" s="18">
        <v>4340</v>
      </c>
      <c r="CN334" s="16">
        <v>0</v>
      </c>
      <c r="CO334" s="18">
        <v>4340</v>
      </c>
      <c r="CP334" s="16">
        <v>0</v>
      </c>
      <c r="CQ334" s="18">
        <v>4340</v>
      </c>
      <c r="CR334" s="16">
        <v>13020</v>
      </c>
      <c r="CS334" s="18">
        <v>4340</v>
      </c>
      <c r="CT334" s="16">
        <v>12340</v>
      </c>
      <c r="CU334" s="18">
        <v>4340</v>
      </c>
      <c r="CV334" s="16">
        <v>4340</v>
      </c>
      <c r="CW334" s="18">
        <v>4340</v>
      </c>
      <c r="CX334" s="16"/>
      <c r="CY334" s="18">
        <v>4340</v>
      </c>
      <c r="CZ334" s="16"/>
      <c r="DA334" s="18">
        <v>4340</v>
      </c>
      <c r="DB334" s="16"/>
      <c r="DC334" s="18">
        <v>4340</v>
      </c>
      <c r="DD334" s="16">
        <v>17360</v>
      </c>
      <c r="DE334" s="85"/>
      <c r="DF334" s="16"/>
      <c r="DG334" s="85"/>
      <c r="DH334" s="16"/>
      <c r="DI334" s="85"/>
      <c r="DJ334" s="16"/>
      <c r="DK334" s="17"/>
      <c r="DL334" s="16"/>
      <c r="DM334" s="17"/>
      <c r="DN334" s="16"/>
      <c r="DO334" s="17"/>
      <c r="DP334" s="16"/>
      <c r="DQ334" s="17"/>
      <c r="DR334" s="16"/>
      <c r="DS334" s="17"/>
      <c r="DT334" s="16"/>
      <c r="DU334" s="17"/>
      <c r="DV334" s="16"/>
      <c r="DW334" s="17"/>
      <c r="DX334" s="16"/>
      <c r="DY334" s="17"/>
      <c r="DZ334" s="16"/>
      <c r="EA334" s="17"/>
      <c r="EB334" s="16"/>
      <c r="EC334" s="17"/>
      <c r="ED334" s="16"/>
      <c r="EE334" s="17"/>
      <c r="EF334" s="16"/>
      <c r="EG334" s="17"/>
      <c r="EH334" s="16"/>
      <c r="EI334" s="17"/>
      <c r="EJ334" s="16"/>
      <c r="EK334" s="17"/>
      <c r="EL334" s="16"/>
      <c r="EM334" s="17"/>
      <c r="EN334" s="16"/>
      <c r="EO334" s="17"/>
      <c r="EP334" s="16"/>
      <c r="EQ334" s="17"/>
      <c r="ER334" s="16"/>
      <c r="ES334" s="17"/>
      <c r="ET334" s="16"/>
      <c r="EU334" s="15"/>
      <c r="EV334" s="16"/>
      <c r="EW334" s="15"/>
      <c r="EX334" s="16"/>
      <c r="EY334" s="15"/>
      <c r="EZ334" s="16"/>
      <c r="FA334" s="15"/>
      <c r="FB334" s="16"/>
      <c r="FC334" s="15"/>
      <c r="FD334" s="16"/>
      <c r="FE334" s="15"/>
      <c r="FF334" s="16"/>
      <c r="FG334" s="19"/>
      <c r="FH334" s="20"/>
      <c r="FI334" s="20">
        <f t="shared" si="44"/>
        <v>54560</v>
      </c>
      <c r="FJ334" s="20">
        <f t="shared" si="45"/>
        <v>54560</v>
      </c>
      <c r="FK334" s="21">
        <f t="shared" si="46"/>
        <v>0</v>
      </c>
      <c r="FL334" s="1" t="str">
        <f t="shared" si="49"/>
        <v/>
      </c>
    </row>
    <row r="335" spans="1:168" ht="20.25" customHeight="1">
      <c r="A335" s="239">
        <v>2200327</v>
      </c>
      <c r="B335" s="35" t="s">
        <v>411</v>
      </c>
      <c r="C335" s="239" t="s">
        <v>412</v>
      </c>
      <c r="D335" s="9" t="s">
        <v>1414</v>
      </c>
      <c r="E335" s="9" t="s">
        <v>1412</v>
      </c>
      <c r="F335" s="10" t="s">
        <v>413</v>
      </c>
      <c r="G335" s="22"/>
      <c r="H335" s="24"/>
      <c r="I335" s="318"/>
      <c r="J335" s="24"/>
      <c r="K335" s="12">
        <v>6600</v>
      </c>
      <c r="L335" s="24" t="s">
        <v>1564</v>
      </c>
      <c r="M335" s="246">
        <f t="shared" si="42"/>
        <v>57080</v>
      </c>
      <c r="N335" s="14">
        <f t="shared" si="47"/>
        <v>40580</v>
      </c>
      <c r="O335" s="15">
        <v>1500</v>
      </c>
      <c r="P335" s="15">
        <v>1000</v>
      </c>
      <c r="Q335" s="15">
        <v>5000</v>
      </c>
      <c r="R335" s="15">
        <v>8000</v>
      </c>
      <c r="S335" s="182"/>
      <c r="T335" s="16">
        <v>1500</v>
      </c>
      <c r="U335" s="16">
        <v>1000</v>
      </c>
      <c r="V335" s="16">
        <v>5000</v>
      </c>
      <c r="W335" s="16"/>
      <c r="X335" s="182"/>
      <c r="Y335" s="16">
        <f>IF(($CB335-SUM($T335:X335))&gt;=$K335*0.7,$K335*0.7,($CB335-SUM($T335:X335)))</f>
        <v>4620</v>
      </c>
      <c r="Z335" s="16">
        <f>IF(($CB335-SUM($T335:Y335))&gt;=$K335*0.7,$K335*0.7,($CB335-SUM($T335:Y335)))</f>
        <v>4380</v>
      </c>
      <c r="AA335" s="16">
        <f>IF(($CB335-SUM($T335:Z335))&gt;=$K335*0.7,$K335*0.7,($CB335-SUM($T335:Z335)))</f>
        <v>0</v>
      </c>
      <c r="AB335" s="16">
        <f>IF(($CB335-SUM($T335:AA335))&gt;=$K335*0.7,$K335*0.7,($CB335-SUM($T335:AA335)))</f>
        <v>0</v>
      </c>
      <c r="AC335" s="16">
        <f>IF(($CB335-SUM($T335:AB335))&gt;=$K335*0.7,$K335*0.7,($CB335-SUM($T335:AB335)))</f>
        <v>0</v>
      </c>
      <c r="AD335" s="16">
        <f>IF(($CB335-SUM($T335:AC335))&gt;=$K335*0.7,$K335*0.7,($CB335-SUM($T335:AC335)))</f>
        <v>0</v>
      </c>
      <c r="AE335" s="16">
        <f>IF(($CB335-SUM($T335:AD335))&gt;=$K335*0.7,$K335*0.7,($CB335-SUM($T335:AD335)))</f>
        <v>0</v>
      </c>
      <c r="AF335" s="16">
        <f>IF(($CB335-SUM($T335:AE335))&gt;=$K335*0.7,$K335*0.7,($CB335-SUM($T335:AE335)))</f>
        <v>0</v>
      </c>
      <c r="AG335" s="16">
        <f>IF(($CB335-SUM($T335:AF335))&gt;=$K335*0.7,$K335*0.7,($CB335-SUM($T335:AF335)))</f>
        <v>0</v>
      </c>
      <c r="AH335" s="16">
        <f>IF(($CB335-SUM($T335:AG335))&gt;=$K335*0.7,$K335*0.7,($CB335-SUM($T335:AG335)))</f>
        <v>0</v>
      </c>
      <c r="AI335" s="16">
        <f>IF(($CB335-SUM($T335:AH335))&gt;=$K335*0.7,$K335*0.7,($CB335-SUM($T335:AH335)))</f>
        <v>0</v>
      </c>
      <c r="AJ335" s="16">
        <f>IF(($CB335-SUM($T335:AI335))&gt;=$K335*0.7,$K335*0.7,($CB335-SUM($T335:AI335)))</f>
        <v>0</v>
      </c>
      <c r="AK335" s="16">
        <f>IF(($CB335-SUM($T335:AJ335))&gt;=$K335*0.7,$K335*0.7,($CB335-SUM($T335:AJ335)))</f>
        <v>0</v>
      </c>
      <c r="AL335" s="16">
        <f>IF(($CB335-SUM($T335:AK335))&gt;=$K335*0.7,$K335*0.7,($CB335-SUM($T335:AK335)))</f>
        <v>0</v>
      </c>
      <c r="AM335" s="16">
        <f>IF(($CB335-SUM($T335:AL335))&gt;=$K335*0.7,$K335*0.7,($CB335-SUM($T335:AL335)))</f>
        <v>0</v>
      </c>
      <c r="AN335" s="16">
        <f>IF(($CB335-SUM($T335:AM335))&gt;=$K335*0.7,$K335*0.7,($CB335-SUM($T335:AM335)))</f>
        <v>0</v>
      </c>
      <c r="AO335" s="16">
        <f>IF(($CB335-SUM($T335:AN335))&gt;=$K335*0.7,$K335*0.7,($CB335-SUM($T335:AN335)))</f>
        <v>0</v>
      </c>
      <c r="AP335" s="16">
        <f>IF(($CB335-SUM($T335:AO335))&gt;=$K335*0.7,$K335*0.7,($CB335-SUM($T335:AO335)))</f>
        <v>0</v>
      </c>
      <c r="AQ335" s="16">
        <f>IF(($CB335-SUM($T335:AP335))&gt;=$K335*0.7,$K335*0.7,($CB335-SUM($T335:AP335)))</f>
        <v>0</v>
      </c>
      <c r="AR335" s="16">
        <f>IF(($CB335-SUM($T335:AQ335))&gt;=$K335*0.7,$K335*0.7,($CB335-SUM($T335:AQ335)))</f>
        <v>0</v>
      </c>
      <c r="AS335" s="16">
        <f>IF(($CB335-SUM($T335:AR335))&gt;=$K335*0.7,$K335*0.7,($CB335-SUM($T335:AR335)))</f>
        <v>0</v>
      </c>
      <c r="AT335" s="16">
        <f>IF(($CB335-SUM($T335:AS335))&gt;=$K335*0.7,$K335*0.7,($CB335-SUM($T335:AS335)))</f>
        <v>0</v>
      </c>
      <c r="AU335" s="16">
        <f>IF(($CB335-SUM($T335:AT335))&gt;=$K335*0.7,$K335*0.7,($CB335-SUM($T335:AT335)))</f>
        <v>0</v>
      </c>
      <c r="AV335" s="16">
        <f>IF(($CB335-SUM($T335:AU335))&gt;=$K335*0.7,$K335*0.7,($CB335-SUM($T335:AU335)))</f>
        <v>0</v>
      </c>
      <c r="AW335" s="182">
        <f t="shared" si="43"/>
        <v>16500</v>
      </c>
      <c r="AX335" s="182">
        <f>IF(LinkRpt!B$4=LinkRpt!B$2,VLOOKUP(LinkRpt!$A331,Rpt,LinkRpt!B$2+1),"")</f>
        <v>16500</v>
      </c>
      <c r="AY335" s="182">
        <f>IF(LinkRpt!C$4=LinkRpt!C$2,VLOOKUP(LinkRpt!$A331,Rpt,LinkRpt!C$2+1),"")</f>
        <v>0</v>
      </c>
      <c r="AZ335" s="182">
        <f>IF(LinkRpt!D$4=LinkRpt!D$2,VLOOKUP(LinkRpt!$A331,Rpt,LinkRpt!D$2+1),"")</f>
        <v>0</v>
      </c>
      <c r="BA335" s="182" t="str">
        <f>IF(LinkRpt!E$4=LinkRpt!E$2,VLOOKUP(LinkRpt!$A331,Rpt,LinkRpt!E$2+1),"")</f>
        <v/>
      </c>
      <c r="BB335" s="182">
        <f>IF(LinkRpt!F$4=LinkRpt!F$2,VLOOKUP(LinkRpt!$A331,Rpt,LinkRpt!F$2+1),"")</f>
        <v>0</v>
      </c>
      <c r="BC335" s="182">
        <f>IF(LinkRpt!G$4=LinkRpt!G$2,VLOOKUP(LinkRpt!$A331,Rpt,LinkRpt!G$2+1),"")</f>
        <v>0</v>
      </c>
      <c r="BD335" s="182">
        <f>IF(LinkRpt!H$4=LinkRpt!H$2,VLOOKUP(LinkRpt!$A331,Rpt,LinkRpt!H$2+1),"")</f>
        <v>0</v>
      </c>
      <c r="BE335" s="182" t="str">
        <f>IF(LinkRpt!I$4=LinkRpt!I$2,VLOOKUP(LinkRpt!$A331,Rpt,LinkRpt!I$2+1),"")</f>
        <v/>
      </c>
      <c r="BF335" s="182" t="str">
        <f>IF(LinkRpt!J$4=LinkRpt!J$2,VLOOKUP(LinkRpt!$A331,Rpt,LinkRpt!J$2+1),"")</f>
        <v/>
      </c>
      <c r="BG335" s="182" t="str">
        <f>IF(LinkRpt!K$4=LinkRpt!K$2,VLOOKUP(LinkRpt!$A331,Rpt,LinkRpt!K$2+1),"")</f>
        <v/>
      </c>
      <c r="BH335" s="182" t="str">
        <f>IF(LinkRpt!L$4=LinkRpt!L$2,VLOOKUP(LinkRpt!$A331,Rpt,LinkRpt!L$2+1),"")</f>
        <v/>
      </c>
      <c r="BI335" s="182" t="str">
        <f>IF(LinkRpt!M$4=LinkRpt!M$2,VLOOKUP(LinkRpt!$A331,Rpt,LinkRpt!M$2+1),"")</f>
        <v/>
      </c>
      <c r="BJ335" s="182" t="str">
        <f>IF(LinkRpt!N$4=LinkRpt!N$2,VLOOKUP(LinkRpt!$A331,Rpt,LinkRpt!N$2+1),"")</f>
        <v/>
      </c>
      <c r="BK335" s="182" t="str">
        <f>IF(LinkRpt!O$4=LinkRpt!O$2,VLOOKUP(LinkRpt!$A331,Rpt,LinkRpt!O$2+1),"")</f>
        <v/>
      </c>
      <c r="BL335" s="182" t="str">
        <f>IF(LinkRpt!P$4=LinkRpt!P$2,VLOOKUP(LinkRpt!$A331,Rpt,LinkRpt!P$2+1),"")</f>
        <v/>
      </c>
      <c r="BM335" s="182" t="str">
        <f>IF(LinkRpt!Q$4=LinkRpt!Q$2,VLOOKUP(LinkRpt!$A331,Rpt,LinkRpt!Q$2+1),"")</f>
        <v/>
      </c>
      <c r="BN335" s="182" t="str">
        <f>IF(LinkRpt!R$4=LinkRpt!R$2,VLOOKUP(LinkRpt!$A331,Rpt,LinkRpt!R$2+1),"")</f>
        <v/>
      </c>
      <c r="BO335" s="182" t="str">
        <f>IF(LinkRpt!S$4=LinkRpt!S$2,VLOOKUP(LinkRpt!$A331,Rpt,LinkRpt!S$2+1),"")</f>
        <v/>
      </c>
      <c r="BP335" s="182" t="str">
        <f>IF(LinkRpt!T$4=LinkRpt!T$2,VLOOKUP(LinkRpt!$A331,Rpt,LinkRpt!T$2+1),"")</f>
        <v/>
      </c>
      <c r="BQ335" s="182" t="str">
        <f>IF(LinkRpt!U$4=LinkRpt!U$2,VLOOKUP(LinkRpt!$A331,Rpt,LinkRpt!U$2+1),"")</f>
        <v/>
      </c>
      <c r="BR335" s="182" t="str">
        <f>IF(LinkRpt!V$4=LinkRpt!V$2,VLOOKUP(LinkRpt!$A331,Rpt,LinkRpt!V$2+1),"")</f>
        <v/>
      </c>
      <c r="BS335" s="182" t="str">
        <f>IF(LinkRpt!W$4=LinkRpt!W$2,VLOOKUP(LinkRpt!$A331,Rpt,LinkRpt!W$2+1),"")</f>
        <v/>
      </c>
      <c r="BT335" s="182" t="str">
        <f>IF(LinkRpt!X$4=LinkRpt!X$2,VLOOKUP(LinkRpt!$A331,Rpt,LinkRpt!X$2+1),"")</f>
        <v/>
      </c>
      <c r="BU335" s="182" t="str">
        <f>IF(LinkRpt!Y$4=LinkRpt!Y$2,VLOOKUP(LinkRpt!$A331,Rpt,LinkRpt!Y$2+1),"")</f>
        <v/>
      </c>
      <c r="BV335" s="182" t="str">
        <f>IF(LinkRpt!Z$4=LinkRpt!Z$2,VLOOKUP(LinkRpt!$A331,Rpt,LinkRpt!Z$2+1),"")</f>
        <v/>
      </c>
      <c r="BW335" s="182" t="str">
        <f>IF(LinkRpt!AA$4=LinkRpt!AA$2,VLOOKUP(LinkRpt!$A331,Rpt,LinkRpt!AA$2+1),"")</f>
        <v/>
      </c>
      <c r="BX335" s="182" t="str">
        <f>IF(LinkRpt!AB$4=LinkRpt!AB$2,VLOOKUP(LinkRpt!$A331,Rpt,LinkRpt!AB$2+1),"")</f>
        <v/>
      </c>
      <c r="BY335" s="182" t="str">
        <f>IF(LinkRpt!AC$4=LinkRpt!AC$2,VLOOKUP(LinkRpt!$A331,Rpt,LinkRpt!AC$2+1),"")</f>
        <v/>
      </c>
      <c r="BZ335" s="182" t="str">
        <f>IF(LinkRpt!AD$4=LinkRpt!AD$2,VLOOKUP(LinkRpt!$A331,Rpt,LinkRpt!AD$2+1),"")</f>
        <v/>
      </c>
      <c r="CA335" s="182" t="str">
        <f>IF(LinkRpt!AE$4=LinkRpt!AE$2,VLOOKUP(LinkRpt!$A331,Rpt,LinkRpt!AE$2+1),"")</f>
        <v/>
      </c>
      <c r="CB335" s="182">
        <f t="shared" si="48"/>
        <v>16500</v>
      </c>
      <c r="CC335" s="15">
        <v>1500</v>
      </c>
      <c r="CD335" s="16">
        <v>1500</v>
      </c>
      <c r="CE335" s="15">
        <v>1000</v>
      </c>
      <c r="CF335" s="16">
        <v>1000</v>
      </c>
      <c r="CG335" s="15">
        <v>5000</v>
      </c>
      <c r="CH335" s="16">
        <v>5000</v>
      </c>
      <c r="CI335" s="15">
        <v>8000</v>
      </c>
      <c r="CJ335" s="16"/>
      <c r="CK335" s="17"/>
      <c r="CL335" s="16"/>
      <c r="CM335" s="15"/>
      <c r="CN335" s="16"/>
      <c r="CO335" s="18">
        <v>4620</v>
      </c>
      <c r="CP335" s="16">
        <v>0</v>
      </c>
      <c r="CQ335" s="18">
        <v>4620</v>
      </c>
      <c r="CR335" s="16"/>
      <c r="CS335" s="18">
        <v>4620</v>
      </c>
      <c r="CT335" s="16"/>
      <c r="CU335" s="18">
        <v>4620</v>
      </c>
      <c r="CV335" s="16">
        <v>5000</v>
      </c>
      <c r="CW335" s="18">
        <v>4620</v>
      </c>
      <c r="CX335" s="16"/>
      <c r="CY335" s="18">
        <v>4620</v>
      </c>
      <c r="CZ335" s="16"/>
      <c r="DA335" s="18">
        <v>4620</v>
      </c>
      <c r="DB335" s="16"/>
      <c r="DC335" s="18">
        <v>4620</v>
      </c>
      <c r="DD335" s="16"/>
      <c r="DE335" s="18">
        <v>4620</v>
      </c>
      <c r="DF335" s="16">
        <v>4000</v>
      </c>
      <c r="DG335" s="17"/>
      <c r="DH335" s="16"/>
      <c r="DI335" s="17"/>
      <c r="DJ335" s="16"/>
      <c r="DK335" s="17"/>
      <c r="DL335" s="16"/>
      <c r="DM335" s="17"/>
      <c r="DN335" s="16"/>
      <c r="DO335" s="17"/>
      <c r="DP335" s="16"/>
      <c r="DQ335" s="17"/>
      <c r="DR335" s="16"/>
      <c r="DS335" s="17"/>
      <c r="DT335" s="16"/>
      <c r="DU335" s="17"/>
      <c r="DV335" s="16"/>
      <c r="DW335" s="17"/>
      <c r="DX335" s="16"/>
      <c r="DY335" s="17"/>
      <c r="DZ335" s="16"/>
      <c r="EA335" s="17"/>
      <c r="EB335" s="16"/>
      <c r="EC335" s="17"/>
      <c r="ED335" s="16"/>
      <c r="EE335" s="17"/>
      <c r="EF335" s="16"/>
      <c r="EG335" s="17"/>
      <c r="EH335" s="16"/>
      <c r="EI335" s="17"/>
      <c r="EJ335" s="16"/>
      <c r="EK335" s="17"/>
      <c r="EL335" s="16"/>
      <c r="EM335" s="17"/>
      <c r="EN335" s="16"/>
      <c r="EO335" s="17"/>
      <c r="EP335" s="16"/>
      <c r="EQ335" s="17"/>
      <c r="ER335" s="16"/>
      <c r="ES335" s="17"/>
      <c r="ET335" s="16"/>
      <c r="EU335" s="15"/>
      <c r="EV335" s="16"/>
      <c r="EW335" s="15"/>
      <c r="EX335" s="16"/>
      <c r="EY335" s="15"/>
      <c r="EZ335" s="16"/>
      <c r="FA335" s="15"/>
      <c r="FB335" s="16"/>
      <c r="FC335" s="15"/>
      <c r="FD335" s="16"/>
      <c r="FE335" s="15"/>
      <c r="FF335" s="16"/>
      <c r="FG335" s="19"/>
      <c r="FH335" s="20"/>
      <c r="FI335" s="20">
        <f t="shared" si="44"/>
        <v>57080</v>
      </c>
      <c r="FJ335" s="20">
        <f t="shared" si="45"/>
        <v>16500</v>
      </c>
      <c r="FK335" s="21">
        <f t="shared" si="46"/>
        <v>40580</v>
      </c>
      <c r="FL335" s="1" t="str">
        <f t="shared" si="49"/>
        <v/>
      </c>
    </row>
    <row r="336" spans="1:168" ht="20.25" customHeight="1">
      <c r="A336" s="239">
        <v>2200328</v>
      </c>
      <c r="B336" s="35" t="s">
        <v>414</v>
      </c>
      <c r="C336" s="239" t="s">
        <v>415</v>
      </c>
      <c r="D336" s="9" t="s">
        <v>1414</v>
      </c>
      <c r="E336" s="9" t="s">
        <v>1412</v>
      </c>
      <c r="F336" s="10" t="s">
        <v>416</v>
      </c>
      <c r="G336" s="22"/>
      <c r="H336" s="24"/>
      <c r="I336" s="318"/>
      <c r="J336" s="24"/>
      <c r="K336" s="12">
        <v>6600</v>
      </c>
      <c r="L336" s="24" t="s">
        <v>1564</v>
      </c>
      <c r="M336" s="246">
        <f t="shared" si="42"/>
        <v>57080</v>
      </c>
      <c r="N336" s="14">
        <f t="shared" si="47"/>
        <v>12620</v>
      </c>
      <c r="O336" s="15">
        <v>1500</v>
      </c>
      <c r="P336" s="15">
        <v>1000</v>
      </c>
      <c r="Q336" s="15">
        <v>5000</v>
      </c>
      <c r="R336" s="15">
        <v>8000</v>
      </c>
      <c r="S336" s="182"/>
      <c r="T336" s="16">
        <v>1500</v>
      </c>
      <c r="U336" s="16">
        <v>1000</v>
      </c>
      <c r="V336" s="16">
        <v>5000</v>
      </c>
      <c r="W336" s="16"/>
      <c r="X336" s="182"/>
      <c r="Y336" s="16">
        <f>IF(($CB336-SUM($T336:X336))&gt;=$K336*0.7,$K336*0.7,($CB336-SUM($T336:X336)))</f>
        <v>4620</v>
      </c>
      <c r="Z336" s="16">
        <f>IF(($CB336-SUM($T336:Y336))&gt;=$K336*0.7,$K336*0.7,($CB336-SUM($T336:Y336)))</f>
        <v>4620</v>
      </c>
      <c r="AA336" s="16">
        <f>IF(($CB336-SUM($T336:Z336))&gt;=$K336*0.7,$K336*0.7,($CB336-SUM($T336:Z336)))</f>
        <v>4620</v>
      </c>
      <c r="AB336" s="16">
        <f>IF(($CB336-SUM($T336:AA336))&gt;=$K336*0.7,$K336*0.7,($CB336-SUM($T336:AA336)))</f>
        <v>4620</v>
      </c>
      <c r="AC336" s="16">
        <f>IF(($CB336-SUM($T336:AB336))&gt;=$K336*0.7,$K336*0.7,($CB336-SUM($T336:AB336)))</f>
        <v>4620</v>
      </c>
      <c r="AD336" s="16">
        <f>IF(($CB336-SUM($T336:AC336))&gt;=$K336*0.7,$K336*0.7,($CB336-SUM($T336:AC336)))</f>
        <v>4620</v>
      </c>
      <c r="AE336" s="16">
        <f>IF(($CB336-SUM($T336:AD336))&gt;=$K336*0.7,$K336*0.7,($CB336-SUM($T336:AD336)))</f>
        <v>4620</v>
      </c>
      <c r="AF336" s="16">
        <f>IF(($CB336-SUM($T336:AE336))&gt;=$K336*0.7,$K336*0.7,($CB336-SUM($T336:AE336)))</f>
        <v>4620</v>
      </c>
      <c r="AG336" s="16">
        <f>IF(($CB336-SUM($T336:AF336))&gt;=$K336*0.7,$K336*0.7,($CB336-SUM($T336:AF336)))</f>
        <v>0</v>
      </c>
      <c r="AH336" s="16">
        <f>IF(($CB336-SUM($T336:AG336))&gt;=$K336*0.7,$K336*0.7,($CB336-SUM($T336:AG336)))</f>
        <v>0</v>
      </c>
      <c r="AI336" s="16">
        <f>IF(($CB336-SUM($T336:AH336))&gt;=$K336*0.7,$K336*0.7,($CB336-SUM($T336:AH336)))</f>
        <v>0</v>
      </c>
      <c r="AJ336" s="16">
        <f>IF(($CB336-SUM($T336:AI336))&gt;=$K336*0.7,$K336*0.7,($CB336-SUM($T336:AI336)))</f>
        <v>0</v>
      </c>
      <c r="AK336" s="16">
        <f>IF(($CB336-SUM($T336:AJ336))&gt;=$K336*0.7,$K336*0.7,($CB336-SUM($T336:AJ336)))</f>
        <v>0</v>
      </c>
      <c r="AL336" s="16">
        <f>IF(($CB336-SUM($T336:AK336))&gt;=$K336*0.7,$K336*0.7,($CB336-SUM($T336:AK336)))</f>
        <v>0</v>
      </c>
      <c r="AM336" s="16">
        <f>IF(($CB336-SUM($T336:AL336))&gt;=$K336*0.7,$K336*0.7,($CB336-SUM($T336:AL336)))</f>
        <v>0</v>
      </c>
      <c r="AN336" s="16">
        <f>IF(($CB336-SUM($T336:AM336))&gt;=$K336*0.7,$K336*0.7,($CB336-SUM($T336:AM336)))</f>
        <v>0</v>
      </c>
      <c r="AO336" s="16">
        <f>IF(($CB336-SUM($T336:AN336))&gt;=$K336*0.7,$K336*0.7,($CB336-SUM($T336:AN336)))</f>
        <v>0</v>
      </c>
      <c r="AP336" s="16">
        <f>IF(($CB336-SUM($T336:AO336))&gt;=$K336*0.7,$K336*0.7,($CB336-SUM($T336:AO336)))</f>
        <v>0</v>
      </c>
      <c r="AQ336" s="16">
        <f>IF(($CB336-SUM($T336:AP336))&gt;=$K336*0.7,$K336*0.7,($CB336-SUM($T336:AP336)))</f>
        <v>0</v>
      </c>
      <c r="AR336" s="16">
        <f>IF(($CB336-SUM($T336:AQ336))&gt;=$K336*0.7,$K336*0.7,($CB336-SUM($T336:AQ336)))</f>
        <v>0</v>
      </c>
      <c r="AS336" s="16">
        <f>IF(($CB336-SUM($T336:AR336))&gt;=$K336*0.7,$K336*0.7,($CB336-SUM($T336:AR336)))</f>
        <v>0</v>
      </c>
      <c r="AT336" s="16">
        <f>IF(($CB336-SUM($T336:AS336))&gt;=$K336*0.7,$K336*0.7,($CB336-SUM($T336:AS336)))</f>
        <v>0</v>
      </c>
      <c r="AU336" s="16">
        <f>IF(($CB336-SUM($T336:AT336))&gt;=$K336*0.7,$K336*0.7,($CB336-SUM($T336:AT336)))</f>
        <v>0</v>
      </c>
      <c r="AV336" s="16">
        <f>IF(($CB336-SUM($T336:AU336))&gt;=$K336*0.7,$K336*0.7,($CB336-SUM($T336:AU336)))</f>
        <v>0</v>
      </c>
      <c r="AW336" s="182">
        <f t="shared" si="43"/>
        <v>44460</v>
      </c>
      <c r="AX336" s="182">
        <f>IF(LinkRpt!B$4=LinkRpt!B$2,VLOOKUP(LinkRpt!$A332,Rpt,LinkRpt!B$2+1),"")</f>
        <v>44460</v>
      </c>
      <c r="AY336" s="182">
        <f>IF(LinkRpt!C$4=LinkRpt!C$2,VLOOKUP(LinkRpt!$A332,Rpt,LinkRpt!C$2+1),"")</f>
        <v>0</v>
      </c>
      <c r="AZ336" s="182">
        <f>IF(LinkRpt!D$4=LinkRpt!D$2,VLOOKUP(LinkRpt!$A332,Rpt,LinkRpt!D$2+1),"")</f>
        <v>0</v>
      </c>
      <c r="BA336" s="182" t="str">
        <f>IF(LinkRpt!E$4=LinkRpt!E$2,VLOOKUP(LinkRpt!$A332,Rpt,LinkRpt!E$2+1),"")</f>
        <v/>
      </c>
      <c r="BB336" s="182">
        <f>IF(LinkRpt!F$4=LinkRpt!F$2,VLOOKUP(LinkRpt!$A332,Rpt,LinkRpt!F$2+1),"")</f>
        <v>0</v>
      </c>
      <c r="BC336" s="182">
        <f>IF(LinkRpt!G$4=LinkRpt!G$2,VLOOKUP(LinkRpt!$A332,Rpt,LinkRpt!G$2+1),"")</f>
        <v>0</v>
      </c>
      <c r="BD336" s="182">
        <f>IF(LinkRpt!H$4=LinkRpt!H$2,VLOOKUP(LinkRpt!$A332,Rpt,LinkRpt!H$2+1),"")</f>
        <v>0</v>
      </c>
      <c r="BE336" s="182" t="str">
        <f>IF(LinkRpt!I$4=LinkRpt!I$2,VLOOKUP(LinkRpt!$A332,Rpt,LinkRpt!I$2+1),"")</f>
        <v/>
      </c>
      <c r="BF336" s="182" t="str">
        <f>IF(LinkRpt!J$4=LinkRpt!J$2,VLOOKUP(LinkRpt!$A332,Rpt,LinkRpt!J$2+1),"")</f>
        <v/>
      </c>
      <c r="BG336" s="182" t="str">
        <f>IF(LinkRpt!K$4=LinkRpt!K$2,VLOOKUP(LinkRpt!$A332,Rpt,LinkRpt!K$2+1),"")</f>
        <v/>
      </c>
      <c r="BH336" s="182" t="str">
        <f>IF(LinkRpt!L$4=LinkRpt!L$2,VLOOKUP(LinkRpt!$A332,Rpt,LinkRpt!L$2+1),"")</f>
        <v/>
      </c>
      <c r="BI336" s="182" t="str">
        <f>IF(LinkRpt!M$4=LinkRpt!M$2,VLOOKUP(LinkRpt!$A332,Rpt,LinkRpt!M$2+1),"")</f>
        <v/>
      </c>
      <c r="BJ336" s="182" t="str">
        <f>IF(LinkRpt!N$4=LinkRpt!N$2,VLOOKUP(LinkRpt!$A332,Rpt,LinkRpt!N$2+1),"")</f>
        <v/>
      </c>
      <c r="BK336" s="182" t="str">
        <f>IF(LinkRpt!O$4=LinkRpt!O$2,VLOOKUP(LinkRpt!$A332,Rpt,LinkRpt!O$2+1),"")</f>
        <v/>
      </c>
      <c r="BL336" s="182" t="str">
        <f>IF(LinkRpt!P$4=LinkRpt!P$2,VLOOKUP(LinkRpt!$A332,Rpt,LinkRpt!P$2+1),"")</f>
        <v/>
      </c>
      <c r="BM336" s="182" t="str">
        <f>IF(LinkRpt!Q$4=LinkRpt!Q$2,VLOOKUP(LinkRpt!$A332,Rpt,LinkRpt!Q$2+1),"")</f>
        <v/>
      </c>
      <c r="BN336" s="182" t="str">
        <f>IF(LinkRpt!R$4=LinkRpt!R$2,VLOOKUP(LinkRpt!$A332,Rpt,LinkRpt!R$2+1),"")</f>
        <v/>
      </c>
      <c r="BO336" s="182" t="str">
        <f>IF(LinkRpt!S$4=LinkRpt!S$2,VLOOKUP(LinkRpt!$A332,Rpt,LinkRpt!S$2+1),"")</f>
        <v/>
      </c>
      <c r="BP336" s="182" t="str">
        <f>IF(LinkRpt!T$4=LinkRpt!T$2,VLOOKUP(LinkRpt!$A332,Rpt,LinkRpt!T$2+1),"")</f>
        <v/>
      </c>
      <c r="BQ336" s="182" t="str">
        <f>IF(LinkRpt!U$4=LinkRpt!U$2,VLOOKUP(LinkRpt!$A332,Rpt,LinkRpt!U$2+1),"")</f>
        <v/>
      </c>
      <c r="BR336" s="182" t="str">
        <f>IF(LinkRpt!V$4=LinkRpt!V$2,VLOOKUP(LinkRpt!$A332,Rpt,LinkRpt!V$2+1),"")</f>
        <v/>
      </c>
      <c r="BS336" s="182" t="str">
        <f>IF(LinkRpt!W$4=LinkRpt!W$2,VLOOKUP(LinkRpt!$A332,Rpt,LinkRpt!W$2+1),"")</f>
        <v/>
      </c>
      <c r="BT336" s="182" t="str">
        <f>IF(LinkRpt!X$4=LinkRpt!X$2,VLOOKUP(LinkRpt!$A332,Rpt,LinkRpt!X$2+1),"")</f>
        <v/>
      </c>
      <c r="BU336" s="182" t="str">
        <f>IF(LinkRpt!Y$4=LinkRpt!Y$2,VLOOKUP(LinkRpt!$A332,Rpt,LinkRpt!Y$2+1),"")</f>
        <v/>
      </c>
      <c r="BV336" s="182" t="str">
        <f>IF(LinkRpt!Z$4=LinkRpt!Z$2,VLOOKUP(LinkRpt!$A332,Rpt,LinkRpt!Z$2+1),"")</f>
        <v/>
      </c>
      <c r="BW336" s="182" t="str">
        <f>IF(LinkRpt!AA$4=LinkRpt!AA$2,VLOOKUP(LinkRpt!$A332,Rpt,LinkRpt!AA$2+1),"")</f>
        <v/>
      </c>
      <c r="BX336" s="182" t="str">
        <f>IF(LinkRpt!AB$4=LinkRpt!AB$2,VLOOKUP(LinkRpt!$A332,Rpt,LinkRpt!AB$2+1),"")</f>
        <v/>
      </c>
      <c r="BY336" s="182" t="str">
        <f>IF(LinkRpt!AC$4=LinkRpt!AC$2,VLOOKUP(LinkRpt!$A332,Rpt,LinkRpt!AC$2+1),"")</f>
        <v/>
      </c>
      <c r="BZ336" s="182" t="str">
        <f>IF(LinkRpt!AD$4=LinkRpt!AD$2,VLOOKUP(LinkRpt!$A332,Rpt,LinkRpt!AD$2+1),"")</f>
        <v/>
      </c>
      <c r="CA336" s="182" t="str">
        <f>IF(LinkRpt!AE$4=LinkRpt!AE$2,VLOOKUP(LinkRpt!$A332,Rpt,LinkRpt!AE$2+1),"")</f>
        <v/>
      </c>
      <c r="CB336" s="182">
        <f t="shared" si="48"/>
        <v>44460</v>
      </c>
      <c r="CC336" s="15">
        <v>1500</v>
      </c>
      <c r="CD336" s="16">
        <v>1500</v>
      </c>
      <c r="CE336" s="15">
        <v>1000</v>
      </c>
      <c r="CF336" s="16">
        <v>1000</v>
      </c>
      <c r="CG336" s="15">
        <v>5000</v>
      </c>
      <c r="CH336" s="16">
        <v>5000</v>
      </c>
      <c r="CI336" s="15">
        <v>8000</v>
      </c>
      <c r="CJ336" s="16"/>
      <c r="CK336" s="17"/>
      <c r="CL336" s="16"/>
      <c r="CM336" s="15"/>
      <c r="CN336" s="16"/>
      <c r="CO336" s="18">
        <v>4620</v>
      </c>
      <c r="CP336" s="16">
        <v>0</v>
      </c>
      <c r="CQ336" s="18">
        <v>4620</v>
      </c>
      <c r="CR336" s="16">
        <v>0</v>
      </c>
      <c r="CS336" s="18">
        <v>4620</v>
      </c>
      <c r="CT336" s="16">
        <v>13860</v>
      </c>
      <c r="CU336" s="18">
        <v>4620</v>
      </c>
      <c r="CV336" s="16">
        <v>4620</v>
      </c>
      <c r="CW336" s="18">
        <v>4620</v>
      </c>
      <c r="CX336" s="16"/>
      <c r="CY336" s="18">
        <v>4620</v>
      </c>
      <c r="CZ336" s="16"/>
      <c r="DA336" s="18">
        <v>4620</v>
      </c>
      <c r="DB336" s="16"/>
      <c r="DC336" s="18">
        <v>4620</v>
      </c>
      <c r="DD336" s="16"/>
      <c r="DE336" s="18">
        <v>4620</v>
      </c>
      <c r="DF336" s="16">
        <v>18480</v>
      </c>
      <c r="DG336" s="17"/>
      <c r="DH336" s="16"/>
      <c r="DI336" s="17"/>
      <c r="DJ336" s="16"/>
      <c r="DK336" s="17"/>
      <c r="DL336" s="16"/>
      <c r="DM336" s="17"/>
      <c r="DN336" s="16"/>
      <c r="DO336" s="17"/>
      <c r="DP336" s="16"/>
      <c r="DQ336" s="17"/>
      <c r="DR336" s="16"/>
      <c r="DS336" s="17"/>
      <c r="DT336" s="16"/>
      <c r="DU336" s="17"/>
      <c r="DV336" s="16"/>
      <c r="DW336" s="17"/>
      <c r="DX336" s="16"/>
      <c r="DY336" s="17"/>
      <c r="DZ336" s="16"/>
      <c r="EA336" s="17"/>
      <c r="EB336" s="16"/>
      <c r="EC336" s="17"/>
      <c r="ED336" s="16"/>
      <c r="EE336" s="17"/>
      <c r="EF336" s="16"/>
      <c r="EG336" s="17"/>
      <c r="EH336" s="16"/>
      <c r="EI336" s="17"/>
      <c r="EJ336" s="16"/>
      <c r="EK336" s="17"/>
      <c r="EL336" s="16"/>
      <c r="EM336" s="17"/>
      <c r="EN336" s="16"/>
      <c r="EO336" s="17"/>
      <c r="EP336" s="16"/>
      <c r="EQ336" s="17"/>
      <c r="ER336" s="16"/>
      <c r="ES336" s="17"/>
      <c r="ET336" s="16"/>
      <c r="EU336" s="15"/>
      <c r="EV336" s="16"/>
      <c r="EW336" s="15"/>
      <c r="EX336" s="16"/>
      <c r="EY336" s="15"/>
      <c r="EZ336" s="16"/>
      <c r="FA336" s="15"/>
      <c r="FB336" s="16"/>
      <c r="FC336" s="15"/>
      <c r="FD336" s="16"/>
      <c r="FE336" s="15"/>
      <c r="FF336" s="16"/>
      <c r="FG336" s="19"/>
      <c r="FH336" s="20"/>
      <c r="FI336" s="20">
        <f t="shared" si="44"/>
        <v>57080</v>
      </c>
      <c r="FJ336" s="20">
        <f t="shared" si="45"/>
        <v>44460</v>
      </c>
      <c r="FK336" s="21">
        <f t="shared" si="46"/>
        <v>12620</v>
      </c>
      <c r="FL336" s="1" t="str">
        <f t="shared" si="49"/>
        <v/>
      </c>
    </row>
    <row r="337" spans="1:168" ht="20.25" customHeight="1">
      <c r="A337" s="239">
        <v>2200329</v>
      </c>
      <c r="B337" s="35" t="s">
        <v>1169</v>
      </c>
      <c r="C337" s="239" t="s">
        <v>1170</v>
      </c>
      <c r="D337" s="9" t="s">
        <v>1414</v>
      </c>
      <c r="E337" s="9" t="s">
        <v>1411</v>
      </c>
      <c r="F337" s="83" t="s">
        <v>1171</v>
      </c>
      <c r="G337" s="22"/>
      <c r="H337" s="84"/>
      <c r="I337" s="318"/>
      <c r="J337" s="84"/>
      <c r="K337" s="62">
        <v>6600</v>
      </c>
      <c r="L337" s="84" t="s">
        <v>1564</v>
      </c>
      <c r="M337" s="246">
        <f t="shared" si="42"/>
        <v>57080</v>
      </c>
      <c r="N337" s="14">
        <f t="shared" si="47"/>
        <v>33220</v>
      </c>
      <c r="O337" s="15">
        <v>1500</v>
      </c>
      <c r="P337" s="15">
        <v>1000</v>
      </c>
      <c r="Q337" s="15">
        <v>5000</v>
      </c>
      <c r="R337" s="15">
        <v>8000</v>
      </c>
      <c r="S337" s="182"/>
      <c r="T337" s="16">
        <v>1500</v>
      </c>
      <c r="U337" s="16">
        <v>1000</v>
      </c>
      <c r="V337" s="16">
        <v>5000</v>
      </c>
      <c r="W337" s="16">
        <v>0</v>
      </c>
      <c r="X337" s="182"/>
      <c r="Y337" s="16">
        <f>IF(($CB337-SUM($T337:X337))&gt;=$K337*0.7,$K337*0.7,($CB337-SUM($T337:X337)))</f>
        <v>4620</v>
      </c>
      <c r="Z337" s="16">
        <f>IF(($CB337-SUM($T337:Y337))&gt;=$K337*0.7,$K337*0.7,($CB337-SUM($T337:Y337)))</f>
        <v>4620</v>
      </c>
      <c r="AA337" s="16">
        <f>IF(($CB337-SUM($T337:Z337))&gt;=$K337*0.7,$K337*0.7,($CB337-SUM($T337:Z337)))</f>
        <v>4620</v>
      </c>
      <c r="AB337" s="16">
        <f>IF(($CB337-SUM($T337:AA337))&gt;=$K337*0.7,$K337*0.7,($CB337-SUM($T337:AA337)))</f>
        <v>2500</v>
      </c>
      <c r="AC337" s="16">
        <f>IF(($CB337-SUM($T337:AB337))&gt;=$K337*0.7,$K337*0.7,($CB337-SUM($T337:AB337)))</f>
        <v>0</v>
      </c>
      <c r="AD337" s="16">
        <f>IF(($CB337-SUM($T337:AC337))&gt;=$K337*0.7,$K337*0.7,($CB337-SUM($T337:AC337)))</f>
        <v>0</v>
      </c>
      <c r="AE337" s="16">
        <f>IF(($CB337-SUM($T337:AD337))&gt;=$K337*0.7,$K337*0.7,($CB337-SUM($T337:AD337)))</f>
        <v>0</v>
      </c>
      <c r="AF337" s="16">
        <f>IF(($CB337-SUM($T337:AE337))&gt;=$K337*0.7,$K337*0.7,($CB337-SUM($T337:AE337)))</f>
        <v>0</v>
      </c>
      <c r="AG337" s="16">
        <f>IF(($CB337-SUM($T337:AF337))&gt;=$K337*0.7,$K337*0.7,($CB337-SUM($T337:AF337)))</f>
        <v>0</v>
      </c>
      <c r="AH337" s="16">
        <f>IF(($CB337-SUM($T337:AG337))&gt;=$K337*0.7,$K337*0.7,($CB337-SUM($T337:AG337)))</f>
        <v>0</v>
      </c>
      <c r="AI337" s="16">
        <f>IF(($CB337-SUM($T337:AH337))&gt;=$K337*0.7,$K337*0.7,($CB337-SUM($T337:AH337)))</f>
        <v>0</v>
      </c>
      <c r="AJ337" s="16">
        <f>IF(($CB337-SUM($T337:AI337))&gt;=$K337*0.7,$K337*0.7,($CB337-SUM($T337:AI337)))</f>
        <v>0</v>
      </c>
      <c r="AK337" s="16">
        <f>IF(($CB337-SUM($T337:AJ337))&gt;=$K337*0.7,$K337*0.7,($CB337-SUM($T337:AJ337)))</f>
        <v>0</v>
      </c>
      <c r="AL337" s="16">
        <f>IF(($CB337-SUM($T337:AK337))&gt;=$K337*0.7,$K337*0.7,($CB337-SUM($T337:AK337)))</f>
        <v>0</v>
      </c>
      <c r="AM337" s="16">
        <f>IF(($CB337-SUM($T337:AL337))&gt;=$K337*0.7,$K337*0.7,($CB337-SUM($T337:AL337)))</f>
        <v>0</v>
      </c>
      <c r="AN337" s="16">
        <f>IF(($CB337-SUM($T337:AM337))&gt;=$K337*0.7,$K337*0.7,($CB337-SUM($T337:AM337)))</f>
        <v>0</v>
      </c>
      <c r="AO337" s="16">
        <f>IF(($CB337-SUM($T337:AN337))&gt;=$K337*0.7,$K337*0.7,($CB337-SUM($T337:AN337)))</f>
        <v>0</v>
      </c>
      <c r="AP337" s="16">
        <f>IF(($CB337-SUM($T337:AO337))&gt;=$K337*0.7,$K337*0.7,($CB337-SUM($T337:AO337)))</f>
        <v>0</v>
      </c>
      <c r="AQ337" s="16">
        <f>IF(($CB337-SUM($T337:AP337))&gt;=$K337*0.7,$K337*0.7,($CB337-SUM($T337:AP337)))</f>
        <v>0</v>
      </c>
      <c r="AR337" s="16">
        <f>IF(($CB337-SUM($T337:AQ337))&gt;=$K337*0.7,$K337*0.7,($CB337-SUM($T337:AQ337)))</f>
        <v>0</v>
      </c>
      <c r="AS337" s="16">
        <f>IF(($CB337-SUM($T337:AR337))&gt;=$K337*0.7,$K337*0.7,($CB337-SUM($T337:AR337)))</f>
        <v>0</v>
      </c>
      <c r="AT337" s="16">
        <f>IF(($CB337-SUM($T337:AS337))&gt;=$K337*0.7,$K337*0.7,($CB337-SUM($T337:AS337)))</f>
        <v>0</v>
      </c>
      <c r="AU337" s="16">
        <f>IF(($CB337-SUM($T337:AT337))&gt;=$K337*0.7,$K337*0.7,($CB337-SUM($T337:AT337)))</f>
        <v>0</v>
      </c>
      <c r="AV337" s="16">
        <f>IF(($CB337-SUM($T337:AU337))&gt;=$K337*0.7,$K337*0.7,($CB337-SUM($T337:AU337)))</f>
        <v>0</v>
      </c>
      <c r="AW337" s="182">
        <f t="shared" si="43"/>
        <v>23860</v>
      </c>
      <c r="AX337" s="182">
        <f>IF(LinkRpt!B$4=LinkRpt!B$2,VLOOKUP(LinkRpt!$A333,Rpt,LinkRpt!B$2+1),"")</f>
        <v>23860</v>
      </c>
      <c r="AY337" s="182">
        <f>IF(LinkRpt!C$4=LinkRpt!C$2,VLOOKUP(LinkRpt!$A333,Rpt,LinkRpt!C$2+1),"")</f>
        <v>0</v>
      </c>
      <c r="AZ337" s="182">
        <f>IF(LinkRpt!D$4=LinkRpt!D$2,VLOOKUP(LinkRpt!$A333,Rpt,LinkRpt!D$2+1),"")</f>
        <v>0</v>
      </c>
      <c r="BA337" s="182" t="str">
        <f>IF(LinkRpt!E$4=LinkRpt!E$2,VLOOKUP(LinkRpt!$A333,Rpt,LinkRpt!E$2+1),"")</f>
        <v/>
      </c>
      <c r="BB337" s="182">
        <f>IF(LinkRpt!F$4=LinkRpt!F$2,VLOOKUP(LinkRpt!$A333,Rpt,LinkRpt!F$2+1),"")</f>
        <v>0</v>
      </c>
      <c r="BC337" s="182">
        <f>IF(LinkRpt!G$4=LinkRpt!G$2,VLOOKUP(LinkRpt!$A333,Rpt,LinkRpt!G$2+1),"")</f>
        <v>0</v>
      </c>
      <c r="BD337" s="182">
        <f>IF(LinkRpt!H$4=LinkRpt!H$2,VLOOKUP(LinkRpt!$A333,Rpt,LinkRpt!H$2+1),"")</f>
        <v>0</v>
      </c>
      <c r="BE337" s="182" t="str">
        <f>IF(LinkRpt!I$4=LinkRpt!I$2,VLOOKUP(LinkRpt!$A333,Rpt,LinkRpt!I$2+1),"")</f>
        <v/>
      </c>
      <c r="BF337" s="182" t="str">
        <f>IF(LinkRpt!J$4=LinkRpt!J$2,VLOOKUP(LinkRpt!$A333,Rpt,LinkRpt!J$2+1),"")</f>
        <v/>
      </c>
      <c r="BG337" s="182" t="str">
        <f>IF(LinkRpt!K$4=LinkRpt!K$2,VLOOKUP(LinkRpt!$A333,Rpt,LinkRpt!K$2+1),"")</f>
        <v/>
      </c>
      <c r="BH337" s="182" t="str">
        <f>IF(LinkRpt!L$4=LinkRpt!L$2,VLOOKUP(LinkRpt!$A333,Rpt,LinkRpt!L$2+1),"")</f>
        <v/>
      </c>
      <c r="BI337" s="182" t="str">
        <f>IF(LinkRpt!M$4=LinkRpt!M$2,VLOOKUP(LinkRpt!$A333,Rpt,LinkRpt!M$2+1),"")</f>
        <v/>
      </c>
      <c r="BJ337" s="182" t="str">
        <f>IF(LinkRpt!N$4=LinkRpt!N$2,VLOOKUP(LinkRpt!$A333,Rpt,LinkRpt!N$2+1),"")</f>
        <v/>
      </c>
      <c r="BK337" s="182" t="str">
        <f>IF(LinkRpt!O$4=LinkRpt!O$2,VLOOKUP(LinkRpt!$A333,Rpt,LinkRpt!O$2+1),"")</f>
        <v/>
      </c>
      <c r="BL337" s="182" t="str">
        <f>IF(LinkRpt!P$4=LinkRpt!P$2,VLOOKUP(LinkRpt!$A333,Rpt,LinkRpt!P$2+1),"")</f>
        <v/>
      </c>
      <c r="BM337" s="182" t="str">
        <f>IF(LinkRpt!Q$4=LinkRpt!Q$2,VLOOKUP(LinkRpt!$A333,Rpt,LinkRpt!Q$2+1),"")</f>
        <v/>
      </c>
      <c r="BN337" s="182" t="str">
        <f>IF(LinkRpt!R$4=LinkRpt!R$2,VLOOKUP(LinkRpt!$A333,Rpt,LinkRpt!R$2+1),"")</f>
        <v/>
      </c>
      <c r="BO337" s="182" t="str">
        <f>IF(LinkRpt!S$4=LinkRpt!S$2,VLOOKUP(LinkRpt!$A333,Rpt,LinkRpt!S$2+1),"")</f>
        <v/>
      </c>
      <c r="BP337" s="182" t="str">
        <f>IF(LinkRpt!T$4=LinkRpt!T$2,VLOOKUP(LinkRpt!$A333,Rpt,LinkRpt!T$2+1),"")</f>
        <v/>
      </c>
      <c r="BQ337" s="182" t="str">
        <f>IF(LinkRpt!U$4=LinkRpt!U$2,VLOOKUP(LinkRpt!$A333,Rpt,LinkRpt!U$2+1),"")</f>
        <v/>
      </c>
      <c r="BR337" s="182" t="str">
        <f>IF(LinkRpt!V$4=LinkRpt!V$2,VLOOKUP(LinkRpt!$A333,Rpt,LinkRpt!V$2+1),"")</f>
        <v/>
      </c>
      <c r="BS337" s="182" t="str">
        <f>IF(LinkRpt!W$4=LinkRpt!W$2,VLOOKUP(LinkRpt!$A333,Rpt,LinkRpt!W$2+1),"")</f>
        <v/>
      </c>
      <c r="BT337" s="182" t="str">
        <f>IF(LinkRpt!X$4=LinkRpt!X$2,VLOOKUP(LinkRpt!$A333,Rpt,LinkRpt!X$2+1),"")</f>
        <v/>
      </c>
      <c r="BU337" s="182" t="str">
        <f>IF(LinkRpt!Y$4=LinkRpt!Y$2,VLOOKUP(LinkRpt!$A333,Rpt,LinkRpt!Y$2+1),"")</f>
        <v/>
      </c>
      <c r="BV337" s="182" t="str">
        <f>IF(LinkRpt!Z$4=LinkRpt!Z$2,VLOOKUP(LinkRpt!$A333,Rpt,LinkRpt!Z$2+1),"")</f>
        <v/>
      </c>
      <c r="BW337" s="182" t="str">
        <f>IF(LinkRpt!AA$4=LinkRpt!AA$2,VLOOKUP(LinkRpt!$A333,Rpt,LinkRpt!AA$2+1),"")</f>
        <v/>
      </c>
      <c r="BX337" s="182" t="str">
        <f>IF(LinkRpt!AB$4=LinkRpt!AB$2,VLOOKUP(LinkRpt!$A333,Rpt,LinkRpt!AB$2+1),"")</f>
        <v/>
      </c>
      <c r="BY337" s="182" t="str">
        <f>IF(LinkRpt!AC$4=LinkRpt!AC$2,VLOOKUP(LinkRpt!$A333,Rpt,LinkRpt!AC$2+1),"")</f>
        <v/>
      </c>
      <c r="BZ337" s="182" t="str">
        <f>IF(LinkRpt!AD$4=LinkRpt!AD$2,VLOOKUP(LinkRpt!$A333,Rpt,LinkRpt!AD$2+1),"")</f>
        <v/>
      </c>
      <c r="CA337" s="182" t="str">
        <f>IF(LinkRpt!AE$4=LinkRpt!AE$2,VLOOKUP(LinkRpt!$A333,Rpt,LinkRpt!AE$2+1),"")</f>
        <v/>
      </c>
      <c r="CB337" s="182">
        <f t="shared" si="48"/>
        <v>23860</v>
      </c>
      <c r="CC337" s="15">
        <v>1500</v>
      </c>
      <c r="CD337" s="16">
        <v>1500</v>
      </c>
      <c r="CE337" s="15">
        <v>1000</v>
      </c>
      <c r="CF337" s="16">
        <v>1000</v>
      </c>
      <c r="CG337" s="15">
        <v>5000</v>
      </c>
      <c r="CH337" s="16">
        <v>5000</v>
      </c>
      <c r="CI337" s="15">
        <v>8000</v>
      </c>
      <c r="CJ337" s="16">
        <v>0</v>
      </c>
      <c r="CK337" s="15"/>
      <c r="CL337" s="16"/>
      <c r="CM337" s="18">
        <v>4620</v>
      </c>
      <c r="CN337" s="16">
        <v>0</v>
      </c>
      <c r="CO337" s="18">
        <v>4620</v>
      </c>
      <c r="CP337" s="16"/>
      <c r="CQ337" s="18">
        <v>4620</v>
      </c>
      <c r="CR337" s="16"/>
      <c r="CS337" s="18">
        <v>4620</v>
      </c>
      <c r="CT337" s="16">
        <v>10680</v>
      </c>
      <c r="CU337" s="18">
        <v>4620</v>
      </c>
      <c r="CV337" s="16"/>
      <c r="CW337" s="18">
        <v>4620</v>
      </c>
      <c r="CX337" s="16"/>
      <c r="CY337" s="18">
        <v>4620</v>
      </c>
      <c r="CZ337" s="16"/>
      <c r="DA337" s="18">
        <v>4620</v>
      </c>
      <c r="DB337" s="16"/>
      <c r="DC337" s="18">
        <v>4620</v>
      </c>
      <c r="DD337" s="16">
        <v>5680</v>
      </c>
      <c r="DE337" s="85"/>
      <c r="DF337" s="16"/>
      <c r="DG337" s="85"/>
      <c r="DH337" s="16"/>
      <c r="DI337" s="85"/>
      <c r="DJ337" s="16"/>
      <c r="DK337" s="17"/>
      <c r="DL337" s="16"/>
      <c r="DM337" s="17"/>
      <c r="DN337" s="16"/>
      <c r="DO337" s="17"/>
      <c r="DP337" s="16"/>
      <c r="DQ337" s="17"/>
      <c r="DR337" s="16"/>
      <c r="DS337" s="17"/>
      <c r="DT337" s="16"/>
      <c r="DU337" s="17"/>
      <c r="DV337" s="16"/>
      <c r="DW337" s="17"/>
      <c r="DX337" s="16"/>
      <c r="DY337" s="17"/>
      <c r="DZ337" s="16"/>
      <c r="EA337" s="17"/>
      <c r="EB337" s="16"/>
      <c r="EC337" s="17"/>
      <c r="ED337" s="16"/>
      <c r="EE337" s="17"/>
      <c r="EF337" s="16"/>
      <c r="EG337" s="17"/>
      <c r="EH337" s="16"/>
      <c r="EI337" s="17"/>
      <c r="EJ337" s="16"/>
      <c r="EK337" s="17"/>
      <c r="EL337" s="16"/>
      <c r="EM337" s="17"/>
      <c r="EN337" s="16"/>
      <c r="EO337" s="17"/>
      <c r="EP337" s="16"/>
      <c r="EQ337" s="17"/>
      <c r="ER337" s="16"/>
      <c r="ES337" s="17"/>
      <c r="ET337" s="16"/>
      <c r="EU337" s="15"/>
      <c r="EV337" s="16"/>
      <c r="EW337" s="15"/>
      <c r="EX337" s="16"/>
      <c r="EY337" s="15"/>
      <c r="EZ337" s="16"/>
      <c r="FA337" s="15"/>
      <c r="FB337" s="16"/>
      <c r="FC337" s="15"/>
      <c r="FD337" s="16"/>
      <c r="FE337" s="15"/>
      <c r="FF337" s="16"/>
      <c r="FG337" s="19"/>
      <c r="FH337" s="20"/>
      <c r="FI337" s="20">
        <f t="shared" si="44"/>
        <v>57080</v>
      </c>
      <c r="FJ337" s="20">
        <f t="shared" si="45"/>
        <v>23860</v>
      </c>
      <c r="FK337" s="21">
        <f t="shared" si="46"/>
        <v>33220</v>
      </c>
      <c r="FL337" s="1" t="str">
        <f t="shared" si="49"/>
        <v/>
      </c>
    </row>
    <row r="338" spans="1:168" ht="20.25" customHeight="1">
      <c r="A338" s="239">
        <v>2200330</v>
      </c>
      <c r="B338" s="35" t="s">
        <v>417</v>
      </c>
      <c r="C338" s="239" t="s">
        <v>418</v>
      </c>
      <c r="D338" s="9" t="s">
        <v>1414</v>
      </c>
      <c r="E338" s="9" t="s">
        <v>1412</v>
      </c>
      <c r="F338" s="10" t="s">
        <v>419</v>
      </c>
      <c r="G338" s="22"/>
      <c r="H338" s="13" t="s">
        <v>1558</v>
      </c>
      <c r="I338" s="318"/>
      <c r="J338" s="24"/>
      <c r="K338" s="12">
        <v>4600</v>
      </c>
      <c r="L338" s="24" t="s">
        <v>1564</v>
      </c>
      <c r="M338" s="246">
        <f t="shared" si="42"/>
        <v>44480</v>
      </c>
      <c r="N338" s="14">
        <f t="shared" si="47"/>
        <v>6440</v>
      </c>
      <c r="O338" s="15">
        <v>1500</v>
      </c>
      <c r="P338" s="15">
        <v>1000</v>
      </c>
      <c r="Q338" s="15">
        <v>5000</v>
      </c>
      <c r="R338" s="15">
        <v>8000</v>
      </c>
      <c r="S338" s="182"/>
      <c r="T338" s="16">
        <v>1500</v>
      </c>
      <c r="U338" s="16">
        <v>1000</v>
      </c>
      <c r="V338" s="16">
        <v>5000</v>
      </c>
      <c r="W338" s="16">
        <v>0</v>
      </c>
      <c r="X338" s="182"/>
      <c r="Y338" s="16">
        <f>IF(($CB338-SUM($T338:X338))&gt;=$K338*0.7,$K338*0.7,($CB338-SUM($T338:X338)))</f>
        <v>3220</v>
      </c>
      <c r="Z338" s="16">
        <f>IF(($CB338-SUM($T338:Y338))&gt;=$K338*0.7,$K338*0.7,($CB338-SUM($T338:Y338)))</f>
        <v>3220</v>
      </c>
      <c r="AA338" s="16">
        <f>IF(($CB338-SUM($T338:Z338))&gt;=$K338*0.7,$K338*0.7,($CB338-SUM($T338:Z338)))</f>
        <v>3220</v>
      </c>
      <c r="AB338" s="16">
        <f>IF(($CB338-SUM($T338:AA338))&gt;=$K338*0.7,$K338*0.7,($CB338-SUM($T338:AA338)))</f>
        <v>3220</v>
      </c>
      <c r="AC338" s="16">
        <f>IF(($CB338-SUM($T338:AB338))&gt;=$K338*0.7,$K338*0.7,($CB338-SUM($T338:AB338)))</f>
        <v>3220</v>
      </c>
      <c r="AD338" s="16">
        <f>IF(($CB338-SUM($T338:AC338))&gt;=$K338*0.7,$K338*0.7,($CB338-SUM($T338:AC338)))</f>
        <v>3220</v>
      </c>
      <c r="AE338" s="16">
        <f>IF(($CB338-SUM($T338:AD338))&gt;=$K338*0.7,$K338*0.7,($CB338-SUM($T338:AD338)))</f>
        <v>3220</v>
      </c>
      <c r="AF338" s="16">
        <f>IF(($CB338-SUM($T338:AE338))&gt;=$K338*0.7,$K338*0.7,($CB338-SUM($T338:AE338)))</f>
        <v>3220</v>
      </c>
      <c r="AG338" s="16">
        <f>IF(($CB338-SUM($T338:AF338))&gt;=$K338*0.7,$K338*0.7,($CB338-SUM($T338:AF338)))</f>
        <v>3220</v>
      </c>
      <c r="AH338" s="16">
        <f>IF(($CB338-SUM($T338:AG338))&gt;=$K338*0.7,$K338*0.7,($CB338-SUM($T338:AG338)))</f>
        <v>1560</v>
      </c>
      <c r="AI338" s="16">
        <f>IF(($CB338-SUM($T338:AH338))&gt;=$K338*0.7,$K338*0.7,($CB338-SUM($T338:AH338)))</f>
        <v>0</v>
      </c>
      <c r="AJ338" s="16">
        <f>IF(($CB338-SUM($T338:AI338))&gt;=$K338*0.7,$K338*0.7,($CB338-SUM($T338:AI338)))</f>
        <v>0</v>
      </c>
      <c r="AK338" s="16">
        <f>IF(($CB338-SUM($T338:AJ338))&gt;=$K338*0.7,$K338*0.7,($CB338-SUM($T338:AJ338)))</f>
        <v>0</v>
      </c>
      <c r="AL338" s="16">
        <f>IF(($CB338-SUM($T338:AK338))&gt;=$K338*0.7,$K338*0.7,($CB338-SUM($T338:AK338)))</f>
        <v>0</v>
      </c>
      <c r="AM338" s="16">
        <f>IF(($CB338-SUM($T338:AL338))&gt;=$K338*0.7,$K338*0.7,($CB338-SUM($T338:AL338)))</f>
        <v>0</v>
      </c>
      <c r="AN338" s="16">
        <f>IF(($CB338-SUM($T338:AM338))&gt;=$K338*0.7,$K338*0.7,($CB338-SUM($T338:AM338)))</f>
        <v>0</v>
      </c>
      <c r="AO338" s="16">
        <f>IF(($CB338-SUM($T338:AN338))&gt;=$K338*0.7,$K338*0.7,($CB338-SUM($T338:AN338)))</f>
        <v>0</v>
      </c>
      <c r="AP338" s="16">
        <f>IF(($CB338-SUM($T338:AO338))&gt;=$K338*0.7,$K338*0.7,($CB338-SUM($T338:AO338)))</f>
        <v>0</v>
      </c>
      <c r="AQ338" s="16">
        <f>IF(($CB338-SUM($T338:AP338))&gt;=$K338*0.7,$K338*0.7,($CB338-SUM($T338:AP338)))</f>
        <v>0</v>
      </c>
      <c r="AR338" s="16">
        <f>IF(($CB338-SUM($T338:AQ338))&gt;=$K338*0.7,$K338*0.7,($CB338-SUM($T338:AQ338)))</f>
        <v>0</v>
      </c>
      <c r="AS338" s="16">
        <f>IF(($CB338-SUM($T338:AR338))&gt;=$K338*0.7,$K338*0.7,($CB338-SUM($T338:AR338)))</f>
        <v>0</v>
      </c>
      <c r="AT338" s="16">
        <f>IF(($CB338-SUM($T338:AS338))&gt;=$K338*0.7,$K338*0.7,($CB338-SUM($T338:AS338)))</f>
        <v>0</v>
      </c>
      <c r="AU338" s="16">
        <f>IF(($CB338-SUM($T338:AT338))&gt;=$K338*0.7,$K338*0.7,($CB338-SUM($T338:AT338)))</f>
        <v>0</v>
      </c>
      <c r="AV338" s="16">
        <f>IF(($CB338-SUM($T338:AU338))&gt;=$K338*0.7,$K338*0.7,($CB338-SUM($T338:AU338)))</f>
        <v>0</v>
      </c>
      <c r="AW338" s="182">
        <f t="shared" si="43"/>
        <v>38040</v>
      </c>
      <c r="AX338" s="182">
        <f>IF(LinkRpt!B$4=LinkRpt!B$2,VLOOKUP(LinkRpt!$A334,Rpt,LinkRpt!B$2+1),"")</f>
        <v>38040</v>
      </c>
      <c r="AY338" s="182">
        <f>IF(LinkRpt!C$4=LinkRpt!C$2,VLOOKUP(LinkRpt!$A334,Rpt,LinkRpt!C$2+1),"")</f>
        <v>0</v>
      </c>
      <c r="AZ338" s="182">
        <f>IF(LinkRpt!D$4=LinkRpt!D$2,VLOOKUP(LinkRpt!$A334,Rpt,LinkRpt!D$2+1),"")</f>
        <v>0</v>
      </c>
      <c r="BA338" s="182" t="str">
        <f>IF(LinkRpt!E$4=LinkRpt!E$2,VLOOKUP(LinkRpt!$A334,Rpt,LinkRpt!E$2+1),"")</f>
        <v/>
      </c>
      <c r="BB338" s="182">
        <f>IF(LinkRpt!F$4=LinkRpt!F$2,VLOOKUP(LinkRpt!$A334,Rpt,LinkRpt!F$2+1),"")</f>
        <v>0</v>
      </c>
      <c r="BC338" s="182">
        <f>IF(LinkRpt!G$4=LinkRpt!G$2,VLOOKUP(LinkRpt!$A334,Rpt,LinkRpt!G$2+1),"")</f>
        <v>0</v>
      </c>
      <c r="BD338" s="182">
        <f>IF(LinkRpt!H$4=LinkRpt!H$2,VLOOKUP(LinkRpt!$A334,Rpt,LinkRpt!H$2+1),"")</f>
        <v>0</v>
      </c>
      <c r="BE338" s="182" t="str">
        <f>IF(LinkRpt!I$4=LinkRpt!I$2,VLOOKUP(LinkRpt!$A334,Rpt,LinkRpt!I$2+1),"")</f>
        <v/>
      </c>
      <c r="BF338" s="182" t="str">
        <f>IF(LinkRpt!J$4=LinkRpt!J$2,VLOOKUP(LinkRpt!$A334,Rpt,LinkRpt!J$2+1),"")</f>
        <v/>
      </c>
      <c r="BG338" s="182" t="str">
        <f>IF(LinkRpt!K$4=LinkRpt!K$2,VLOOKUP(LinkRpt!$A334,Rpt,LinkRpt!K$2+1),"")</f>
        <v/>
      </c>
      <c r="BH338" s="182" t="str">
        <f>IF(LinkRpt!L$4=LinkRpt!L$2,VLOOKUP(LinkRpt!$A334,Rpt,LinkRpt!L$2+1),"")</f>
        <v/>
      </c>
      <c r="BI338" s="182" t="str">
        <f>IF(LinkRpt!M$4=LinkRpt!M$2,VLOOKUP(LinkRpt!$A334,Rpt,LinkRpt!M$2+1),"")</f>
        <v/>
      </c>
      <c r="BJ338" s="182" t="str">
        <f>IF(LinkRpt!N$4=LinkRpt!N$2,VLOOKUP(LinkRpt!$A334,Rpt,LinkRpt!N$2+1),"")</f>
        <v/>
      </c>
      <c r="BK338" s="182" t="str">
        <f>IF(LinkRpt!O$4=LinkRpt!O$2,VLOOKUP(LinkRpt!$A334,Rpt,LinkRpt!O$2+1),"")</f>
        <v/>
      </c>
      <c r="BL338" s="182" t="str">
        <f>IF(LinkRpt!P$4=LinkRpt!P$2,VLOOKUP(LinkRpt!$A334,Rpt,LinkRpt!P$2+1),"")</f>
        <v/>
      </c>
      <c r="BM338" s="182" t="str">
        <f>IF(LinkRpt!Q$4=LinkRpt!Q$2,VLOOKUP(LinkRpt!$A334,Rpt,LinkRpt!Q$2+1),"")</f>
        <v/>
      </c>
      <c r="BN338" s="182" t="str">
        <f>IF(LinkRpt!R$4=LinkRpt!R$2,VLOOKUP(LinkRpt!$A334,Rpt,LinkRpt!R$2+1),"")</f>
        <v/>
      </c>
      <c r="BO338" s="182" t="str">
        <f>IF(LinkRpt!S$4=LinkRpt!S$2,VLOOKUP(LinkRpt!$A334,Rpt,LinkRpt!S$2+1),"")</f>
        <v/>
      </c>
      <c r="BP338" s="182" t="str">
        <f>IF(LinkRpt!T$4=LinkRpt!T$2,VLOOKUP(LinkRpt!$A334,Rpt,LinkRpt!T$2+1),"")</f>
        <v/>
      </c>
      <c r="BQ338" s="182" t="str">
        <f>IF(LinkRpt!U$4=LinkRpt!U$2,VLOOKUP(LinkRpt!$A334,Rpt,LinkRpt!U$2+1),"")</f>
        <v/>
      </c>
      <c r="BR338" s="182" t="str">
        <f>IF(LinkRpt!V$4=LinkRpt!V$2,VLOOKUP(LinkRpt!$A334,Rpt,LinkRpt!V$2+1),"")</f>
        <v/>
      </c>
      <c r="BS338" s="182" t="str">
        <f>IF(LinkRpt!W$4=LinkRpt!W$2,VLOOKUP(LinkRpt!$A334,Rpt,LinkRpt!W$2+1),"")</f>
        <v/>
      </c>
      <c r="BT338" s="182" t="str">
        <f>IF(LinkRpt!X$4=LinkRpt!X$2,VLOOKUP(LinkRpt!$A334,Rpt,LinkRpt!X$2+1),"")</f>
        <v/>
      </c>
      <c r="BU338" s="182" t="str">
        <f>IF(LinkRpt!Y$4=LinkRpt!Y$2,VLOOKUP(LinkRpt!$A334,Rpt,LinkRpt!Y$2+1),"")</f>
        <v/>
      </c>
      <c r="BV338" s="182" t="str">
        <f>IF(LinkRpt!Z$4=LinkRpt!Z$2,VLOOKUP(LinkRpt!$A334,Rpt,LinkRpt!Z$2+1),"")</f>
        <v/>
      </c>
      <c r="BW338" s="182" t="str">
        <f>IF(LinkRpt!AA$4=LinkRpt!AA$2,VLOOKUP(LinkRpt!$A334,Rpt,LinkRpt!AA$2+1),"")</f>
        <v/>
      </c>
      <c r="BX338" s="182" t="str">
        <f>IF(LinkRpt!AB$4=LinkRpt!AB$2,VLOOKUP(LinkRpt!$A334,Rpt,LinkRpt!AB$2+1),"")</f>
        <v/>
      </c>
      <c r="BY338" s="182" t="str">
        <f>IF(LinkRpt!AC$4=LinkRpt!AC$2,VLOOKUP(LinkRpt!$A334,Rpt,LinkRpt!AC$2+1),"")</f>
        <v/>
      </c>
      <c r="BZ338" s="182" t="str">
        <f>IF(LinkRpt!AD$4=LinkRpt!AD$2,VLOOKUP(LinkRpt!$A334,Rpt,LinkRpt!AD$2+1),"")</f>
        <v/>
      </c>
      <c r="CA338" s="182" t="str">
        <f>IF(LinkRpt!AE$4=LinkRpt!AE$2,VLOOKUP(LinkRpt!$A334,Rpt,LinkRpt!AE$2+1),"")</f>
        <v/>
      </c>
      <c r="CB338" s="182">
        <f t="shared" si="48"/>
        <v>38040</v>
      </c>
      <c r="CC338" s="15">
        <v>1500</v>
      </c>
      <c r="CD338" s="16">
        <v>1500</v>
      </c>
      <c r="CE338" s="15">
        <v>1000</v>
      </c>
      <c r="CF338" s="16">
        <v>1000</v>
      </c>
      <c r="CG338" s="15">
        <v>5000</v>
      </c>
      <c r="CH338" s="16">
        <v>5000</v>
      </c>
      <c r="CI338" s="15">
        <v>8000</v>
      </c>
      <c r="CJ338" s="16">
        <v>0</v>
      </c>
      <c r="CK338" s="17"/>
      <c r="CL338" s="16"/>
      <c r="CM338" s="15"/>
      <c r="CN338" s="16"/>
      <c r="CO338" s="18">
        <v>3220</v>
      </c>
      <c r="CP338" s="16">
        <v>0</v>
      </c>
      <c r="CQ338" s="18">
        <v>3220</v>
      </c>
      <c r="CR338" s="16">
        <f>3220+0</f>
        <v>3220</v>
      </c>
      <c r="CS338" s="18">
        <v>3220</v>
      </c>
      <c r="CT338" s="16">
        <f>3220+0</f>
        <v>3220</v>
      </c>
      <c r="CU338" s="18">
        <v>3220</v>
      </c>
      <c r="CV338" s="16">
        <v>11220</v>
      </c>
      <c r="CW338" s="18">
        <v>3220</v>
      </c>
      <c r="CX338" s="16"/>
      <c r="CY338" s="18">
        <v>3220</v>
      </c>
      <c r="CZ338" s="16">
        <f>6440+3220</f>
        <v>9660</v>
      </c>
      <c r="DA338" s="18">
        <v>3220</v>
      </c>
      <c r="DB338" s="16"/>
      <c r="DC338" s="18">
        <v>3220</v>
      </c>
      <c r="DD338" s="16"/>
      <c r="DE338" s="18">
        <v>3220</v>
      </c>
      <c r="DF338" s="16">
        <v>3220</v>
      </c>
      <c r="DG338" s="17"/>
      <c r="DH338" s="16"/>
      <c r="DI338" s="17"/>
      <c r="DJ338" s="16"/>
      <c r="DK338" s="17"/>
      <c r="DL338" s="16"/>
      <c r="DM338" s="17"/>
      <c r="DN338" s="16"/>
      <c r="DO338" s="17"/>
      <c r="DP338" s="16"/>
      <c r="DQ338" s="17"/>
      <c r="DR338" s="16"/>
      <c r="DS338" s="17"/>
      <c r="DT338" s="16"/>
      <c r="DU338" s="17"/>
      <c r="DV338" s="16"/>
      <c r="DW338" s="17"/>
      <c r="DX338" s="16"/>
      <c r="DY338" s="17"/>
      <c r="DZ338" s="16"/>
      <c r="EA338" s="17"/>
      <c r="EB338" s="16"/>
      <c r="EC338" s="17"/>
      <c r="ED338" s="16"/>
      <c r="EE338" s="17"/>
      <c r="EF338" s="16"/>
      <c r="EG338" s="17"/>
      <c r="EH338" s="16"/>
      <c r="EI338" s="17"/>
      <c r="EJ338" s="16"/>
      <c r="EK338" s="17"/>
      <c r="EL338" s="16"/>
      <c r="EM338" s="17"/>
      <c r="EN338" s="16"/>
      <c r="EO338" s="17"/>
      <c r="EP338" s="16"/>
      <c r="EQ338" s="17"/>
      <c r="ER338" s="16"/>
      <c r="ES338" s="17"/>
      <c r="ET338" s="16"/>
      <c r="EU338" s="15"/>
      <c r="EV338" s="16"/>
      <c r="EW338" s="15"/>
      <c r="EX338" s="16"/>
      <c r="EY338" s="15"/>
      <c r="EZ338" s="16"/>
      <c r="FA338" s="15"/>
      <c r="FB338" s="16"/>
      <c r="FC338" s="15"/>
      <c r="FD338" s="16"/>
      <c r="FE338" s="15"/>
      <c r="FF338" s="16"/>
      <c r="FG338" s="19"/>
      <c r="FH338" s="20"/>
      <c r="FI338" s="20">
        <f t="shared" si="44"/>
        <v>44480</v>
      </c>
      <c r="FJ338" s="20">
        <f t="shared" si="45"/>
        <v>38040</v>
      </c>
      <c r="FK338" s="21">
        <f t="shared" si="46"/>
        <v>6440</v>
      </c>
      <c r="FL338" s="1" t="str">
        <f t="shared" si="49"/>
        <v/>
      </c>
    </row>
    <row r="339" spans="1:168" ht="20.25" customHeight="1">
      <c r="A339" s="239">
        <v>2200331</v>
      </c>
      <c r="B339" s="35" t="s">
        <v>1172</v>
      </c>
      <c r="C339" s="239" t="s">
        <v>1173</v>
      </c>
      <c r="D339" s="9" t="s">
        <v>1414</v>
      </c>
      <c r="E339" s="9" t="s">
        <v>1411</v>
      </c>
      <c r="F339" s="83" t="s">
        <v>1174</v>
      </c>
      <c r="G339" s="22"/>
      <c r="H339" s="84"/>
      <c r="I339" s="318"/>
      <c r="J339" s="84"/>
      <c r="K339" s="62">
        <v>6600</v>
      </c>
      <c r="L339" s="84" t="s">
        <v>1564</v>
      </c>
      <c r="M339" s="246">
        <f t="shared" si="42"/>
        <v>57080</v>
      </c>
      <c r="N339" s="14">
        <f t="shared" si="47"/>
        <v>24960</v>
      </c>
      <c r="O339" s="15">
        <v>1500</v>
      </c>
      <c r="P339" s="15">
        <v>1000</v>
      </c>
      <c r="Q339" s="15">
        <v>5000</v>
      </c>
      <c r="R339" s="15">
        <v>8000</v>
      </c>
      <c r="S339" s="182"/>
      <c r="T339" s="16">
        <v>1500</v>
      </c>
      <c r="U339" s="16">
        <v>1000</v>
      </c>
      <c r="V339" s="16">
        <v>5000</v>
      </c>
      <c r="W339" s="16">
        <v>0</v>
      </c>
      <c r="X339" s="182"/>
      <c r="Y339" s="16">
        <f>IF(($CB339-SUM($T339:X339))&gt;=$K339*0.7,$K339*0.7,($CB339-SUM($T339:X339)))</f>
        <v>4620</v>
      </c>
      <c r="Z339" s="16">
        <f>IF(($CB339-SUM($T339:Y339))&gt;=$K339*0.7,$K339*0.7,($CB339-SUM($T339:Y339)))</f>
        <v>4620</v>
      </c>
      <c r="AA339" s="16">
        <f>IF(($CB339-SUM($T339:Z339))&gt;=$K339*0.7,$K339*0.7,($CB339-SUM($T339:Z339)))</f>
        <v>4620</v>
      </c>
      <c r="AB339" s="16">
        <f>IF(($CB339-SUM($T339:AA339))&gt;=$K339*0.7,$K339*0.7,($CB339-SUM($T339:AA339)))</f>
        <v>4620</v>
      </c>
      <c r="AC339" s="16">
        <f>IF(($CB339-SUM($T339:AB339))&gt;=$K339*0.7,$K339*0.7,($CB339-SUM($T339:AB339)))</f>
        <v>4620</v>
      </c>
      <c r="AD339" s="16">
        <f>IF(($CB339-SUM($T339:AC339))&gt;=$K339*0.7,$K339*0.7,($CB339-SUM($T339:AC339)))</f>
        <v>1520</v>
      </c>
      <c r="AE339" s="16">
        <f>IF(($CB339-SUM($T339:AD339))&gt;=$K339*0.7,$K339*0.7,($CB339-SUM($T339:AD339)))</f>
        <v>0</v>
      </c>
      <c r="AF339" s="16">
        <f>IF(($CB339-SUM($T339:AE339))&gt;=$K339*0.7,$K339*0.7,($CB339-SUM($T339:AE339)))</f>
        <v>0</v>
      </c>
      <c r="AG339" s="16">
        <f>IF(($CB339-SUM($T339:AF339))&gt;=$K339*0.7,$K339*0.7,($CB339-SUM($T339:AF339)))</f>
        <v>0</v>
      </c>
      <c r="AH339" s="16">
        <f>IF(($CB339-SUM($T339:AG339))&gt;=$K339*0.7,$K339*0.7,($CB339-SUM($T339:AG339)))</f>
        <v>0</v>
      </c>
      <c r="AI339" s="16">
        <f>IF(($CB339-SUM($T339:AH339))&gt;=$K339*0.7,$K339*0.7,($CB339-SUM($T339:AH339)))</f>
        <v>0</v>
      </c>
      <c r="AJ339" s="16">
        <f>IF(($CB339-SUM($T339:AI339))&gt;=$K339*0.7,$K339*0.7,($CB339-SUM($T339:AI339)))</f>
        <v>0</v>
      </c>
      <c r="AK339" s="16">
        <f>IF(($CB339-SUM($T339:AJ339))&gt;=$K339*0.7,$K339*0.7,($CB339-SUM($T339:AJ339)))</f>
        <v>0</v>
      </c>
      <c r="AL339" s="16">
        <f>IF(($CB339-SUM($T339:AK339))&gt;=$K339*0.7,$K339*0.7,($CB339-SUM($T339:AK339)))</f>
        <v>0</v>
      </c>
      <c r="AM339" s="16">
        <f>IF(($CB339-SUM($T339:AL339))&gt;=$K339*0.7,$K339*0.7,($CB339-SUM($T339:AL339)))</f>
        <v>0</v>
      </c>
      <c r="AN339" s="16">
        <f>IF(($CB339-SUM($T339:AM339))&gt;=$K339*0.7,$K339*0.7,($CB339-SUM($T339:AM339)))</f>
        <v>0</v>
      </c>
      <c r="AO339" s="16">
        <f>IF(($CB339-SUM($T339:AN339))&gt;=$K339*0.7,$K339*0.7,($CB339-SUM($T339:AN339)))</f>
        <v>0</v>
      </c>
      <c r="AP339" s="16">
        <f>IF(($CB339-SUM($T339:AO339))&gt;=$K339*0.7,$K339*0.7,($CB339-SUM($T339:AO339)))</f>
        <v>0</v>
      </c>
      <c r="AQ339" s="16">
        <f>IF(($CB339-SUM($T339:AP339))&gt;=$K339*0.7,$K339*0.7,($CB339-SUM($T339:AP339)))</f>
        <v>0</v>
      </c>
      <c r="AR339" s="16">
        <f>IF(($CB339-SUM($T339:AQ339))&gt;=$K339*0.7,$K339*0.7,($CB339-SUM($T339:AQ339)))</f>
        <v>0</v>
      </c>
      <c r="AS339" s="16">
        <f>IF(($CB339-SUM($T339:AR339))&gt;=$K339*0.7,$K339*0.7,($CB339-SUM($T339:AR339)))</f>
        <v>0</v>
      </c>
      <c r="AT339" s="16">
        <f>IF(($CB339-SUM($T339:AS339))&gt;=$K339*0.7,$K339*0.7,($CB339-SUM($T339:AS339)))</f>
        <v>0</v>
      </c>
      <c r="AU339" s="16">
        <f>IF(($CB339-SUM($T339:AT339))&gt;=$K339*0.7,$K339*0.7,($CB339-SUM($T339:AT339)))</f>
        <v>0</v>
      </c>
      <c r="AV339" s="16">
        <f>IF(($CB339-SUM($T339:AU339))&gt;=$K339*0.7,$K339*0.7,($CB339-SUM($T339:AU339)))</f>
        <v>0</v>
      </c>
      <c r="AW339" s="182">
        <f t="shared" si="43"/>
        <v>32120</v>
      </c>
      <c r="AX339" s="182">
        <f>IF(LinkRpt!B$4=LinkRpt!B$2,VLOOKUP(LinkRpt!$A335,Rpt,LinkRpt!B$2+1),"")</f>
        <v>32120</v>
      </c>
      <c r="AY339" s="182">
        <f>IF(LinkRpt!C$4=LinkRpt!C$2,VLOOKUP(LinkRpt!$A335,Rpt,LinkRpt!C$2+1),"")</f>
        <v>0</v>
      </c>
      <c r="AZ339" s="182">
        <f>IF(LinkRpt!D$4=LinkRpt!D$2,VLOOKUP(LinkRpt!$A335,Rpt,LinkRpt!D$2+1),"")</f>
        <v>0</v>
      </c>
      <c r="BA339" s="182" t="str">
        <f>IF(LinkRpt!E$4=LinkRpt!E$2,VLOOKUP(LinkRpt!$A335,Rpt,LinkRpt!E$2+1),"")</f>
        <v/>
      </c>
      <c r="BB339" s="182">
        <f>IF(LinkRpt!F$4=LinkRpt!F$2,VLOOKUP(LinkRpt!$A335,Rpt,LinkRpt!F$2+1),"")</f>
        <v>0</v>
      </c>
      <c r="BC339" s="182">
        <f>IF(LinkRpt!G$4=LinkRpt!G$2,VLOOKUP(LinkRpt!$A335,Rpt,LinkRpt!G$2+1),"")</f>
        <v>0</v>
      </c>
      <c r="BD339" s="182">
        <f>IF(LinkRpt!H$4=LinkRpt!H$2,VLOOKUP(LinkRpt!$A335,Rpt,LinkRpt!H$2+1),"")</f>
        <v>0</v>
      </c>
      <c r="BE339" s="182" t="str">
        <f>IF(LinkRpt!I$4=LinkRpt!I$2,VLOOKUP(LinkRpt!$A335,Rpt,LinkRpt!I$2+1),"")</f>
        <v/>
      </c>
      <c r="BF339" s="182" t="str">
        <f>IF(LinkRpt!J$4=LinkRpt!J$2,VLOOKUP(LinkRpt!$A335,Rpt,LinkRpt!J$2+1),"")</f>
        <v/>
      </c>
      <c r="BG339" s="182" t="str">
        <f>IF(LinkRpt!K$4=LinkRpt!K$2,VLOOKUP(LinkRpt!$A335,Rpt,LinkRpt!K$2+1),"")</f>
        <v/>
      </c>
      <c r="BH339" s="182" t="str">
        <f>IF(LinkRpt!L$4=LinkRpt!L$2,VLOOKUP(LinkRpt!$A335,Rpt,LinkRpt!L$2+1),"")</f>
        <v/>
      </c>
      <c r="BI339" s="182" t="str">
        <f>IF(LinkRpt!M$4=LinkRpt!M$2,VLOOKUP(LinkRpt!$A335,Rpt,LinkRpt!M$2+1),"")</f>
        <v/>
      </c>
      <c r="BJ339" s="182" t="str">
        <f>IF(LinkRpt!N$4=LinkRpt!N$2,VLOOKUP(LinkRpt!$A335,Rpt,LinkRpt!N$2+1),"")</f>
        <v/>
      </c>
      <c r="BK339" s="182" t="str">
        <f>IF(LinkRpt!O$4=LinkRpt!O$2,VLOOKUP(LinkRpt!$A335,Rpt,LinkRpt!O$2+1),"")</f>
        <v/>
      </c>
      <c r="BL339" s="182" t="str">
        <f>IF(LinkRpt!P$4=LinkRpt!P$2,VLOOKUP(LinkRpt!$A335,Rpt,LinkRpt!P$2+1),"")</f>
        <v/>
      </c>
      <c r="BM339" s="182" t="str">
        <f>IF(LinkRpt!Q$4=LinkRpt!Q$2,VLOOKUP(LinkRpt!$A335,Rpt,LinkRpt!Q$2+1),"")</f>
        <v/>
      </c>
      <c r="BN339" s="182" t="str">
        <f>IF(LinkRpt!R$4=LinkRpt!R$2,VLOOKUP(LinkRpt!$A335,Rpt,LinkRpt!R$2+1),"")</f>
        <v/>
      </c>
      <c r="BO339" s="182" t="str">
        <f>IF(LinkRpt!S$4=LinkRpt!S$2,VLOOKUP(LinkRpt!$A335,Rpt,LinkRpt!S$2+1),"")</f>
        <v/>
      </c>
      <c r="BP339" s="182" t="str">
        <f>IF(LinkRpt!T$4=LinkRpt!T$2,VLOOKUP(LinkRpt!$A335,Rpt,LinkRpt!T$2+1),"")</f>
        <v/>
      </c>
      <c r="BQ339" s="182" t="str">
        <f>IF(LinkRpt!U$4=LinkRpt!U$2,VLOOKUP(LinkRpt!$A335,Rpt,LinkRpt!U$2+1),"")</f>
        <v/>
      </c>
      <c r="BR339" s="182" t="str">
        <f>IF(LinkRpt!V$4=LinkRpt!V$2,VLOOKUP(LinkRpt!$A335,Rpt,LinkRpt!V$2+1),"")</f>
        <v/>
      </c>
      <c r="BS339" s="182" t="str">
        <f>IF(LinkRpt!W$4=LinkRpt!W$2,VLOOKUP(LinkRpt!$A335,Rpt,LinkRpt!W$2+1),"")</f>
        <v/>
      </c>
      <c r="BT339" s="182" t="str">
        <f>IF(LinkRpt!X$4=LinkRpt!X$2,VLOOKUP(LinkRpt!$A335,Rpt,LinkRpt!X$2+1),"")</f>
        <v/>
      </c>
      <c r="BU339" s="182" t="str">
        <f>IF(LinkRpt!Y$4=LinkRpt!Y$2,VLOOKUP(LinkRpt!$A335,Rpt,LinkRpt!Y$2+1),"")</f>
        <v/>
      </c>
      <c r="BV339" s="182" t="str">
        <f>IF(LinkRpt!Z$4=LinkRpt!Z$2,VLOOKUP(LinkRpt!$A335,Rpt,LinkRpt!Z$2+1),"")</f>
        <v/>
      </c>
      <c r="BW339" s="182" t="str">
        <f>IF(LinkRpt!AA$4=LinkRpt!AA$2,VLOOKUP(LinkRpt!$A335,Rpt,LinkRpt!AA$2+1),"")</f>
        <v/>
      </c>
      <c r="BX339" s="182" t="str">
        <f>IF(LinkRpt!AB$4=LinkRpt!AB$2,VLOOKUP(LinkRpt!$A335,Rpt,LinkRpt!AB$2+1),"")</f>
        <v/>
      </c>
      <c r="BY339" s="182" t="str">
        <f>IF(LinkRpt!AC$4=LinkRpt!AC$2,VLOOKUP(LinkRpt!$A335,Rpt,LinkRpt!AC$2+1),"")</f>
        <v/>
      </c>
      <c r="BZ339" s="182" t="str">
        <f>IF(LinkRpt!AD$4=LinkRpt!AD$2,VLOOKUP(LinkRpt!$A335,Rpt,LinkRpt!AD$2+1),"")</f>
        <v/>
      </c>
      <c r="CA339" s="182" t="str">
        <f>IF(LinkRpt!AE$4=LinkRpt!AE$2,VLOOKUP(LinkRpt!$A335,Rpt,LinkRpt!AE$2+1),"")</f>
        <v/>
      </c>
      <c r="CB339" s="182">
        <f t="shared" si="48"/>
        <v>32120</v>
      </c>
      <c r="CC339" s="15">
        <v>1500</v>
      </c>
      <c r="CD339" s="16">
        <v>1500</v>
      </c>
      <c r="CE339" s="15">
        <v>1000</v>
      </c>
      <c r="CF339" s="16">
        <v>1000</v>
      </c>
      <c r="CG339" s="15">
        <v>5000</v>
      </c>
      <c r="CH339" s="16">
        <v>5000</v>
      </c>
      <c r="CI339" s="15">
        <v>8000</v>
      </c>
      <c r="CJ339" s="16">
        <v>0</v>
      </c>
      <c r="CK339" s="15"/>
      <c r="CL339" s="16"/>
      <c r="CM339" s="18">
        <v>4620</v>
      </c>
      <c r="CN339" s="16">
        <v>0</v>
      </c>
      <c r="CO339" s="18">
        <v>4620</v>
      </c>
      <c r="CP339" s="16">
        <f>4620+0</f>
        <v>4620</v>
      </c>
      <c r="CQ339" s="18">
        <v>4620</v>
      </c>
      <c r="CR339" s="16"/>
      <c r="CS339" s="18">
        <v>4620</v>
      </c>
      <c r="CT339" s="16">
        <v>10000</v>
      </c>
      <c r="CU339" s="18">
        <v>4620</v>
      </c>
      <c r="CV339" s="16"/>
      <c r="CW339" s="18">
        <v>4620</v>
      </c>
      <c r="CX339" s="16"/>
      <c r="CY339" s="18">
        <v>4620</v>
      </c>
      <c r="CZ339" s="16"/>
      <c r="DA339" s="18">
        <v>4620</v>
      </c>
      <c r="DB339" s="16"/>
      <c r="DC339" s="18">
        <v>4620</v>
      </c>
      <c r="DD339" s="16">
        <v>10000</v>
      </c>
      <c r="DE339" s="85"/>
      <c r="DF339" s="16"/>
      <c r="DG339" s="85"/>
      <c r="DH339" s="16"/>
      <c r="DI339" s="85"/>
      <c r="DJ339" s="16"/>
      <c r="DK339" s="17"/>
      <c r="DL339" s="16"/>
      <c r="DM339" s="17"/>
      <c r="DN339" s="16"/>
      <c r="DO339" s="17"/>
      <c r="DP339" s="16"/>
      <c r="DQ339" s="17"/>
      <c r="DR339" s="16"/>
      <c r="DS339" s="17"/>
      <c r="DT339" s="16"/>
      <c r="DU339" s="17"/>
      <c r="DV339" s="16"/>
      <c r="DW339" s="17"/>
      <c r="DX339" s="16"/>
      <c r="DY339" s="17"/>
      <c r="DZ339" s="16"/>
      <c r="EA339" s="17"/>
      <c r="EB339" s="16"/>
      <c r="EC339" s="17"/>
      <c r="ED339" s="16"/>
      <c r="EE339" s="17"/>
      <c r="EF339" s="16"/>
      <c r="EG339" s="17"/>
      <c r="EH339" s="16"/>
      <c r="EI339" s="17"/>
      <c r="EJ339" s="16"/>
      <c r="EK339" s="17"/>
      <c r="EL339" s="16"/>
      <c r="EM339" s="17"/>
      <c r="EN339" s="16"/>
      <c r="EO339" s="17"/>
      <c r="EP339" s="16"/>
      <c r="EQ339" s="17"/>
      <c r="ER339" s="16"/>
      <c r="ES339" s="17"/>
      <c r="ET339" s="16"/>
      <c r="EU339" s="15"/>
      <c r="EV339" s="16"/>
      <c r="EW339" s="15"/>
      <c r="EX339" s="16"/>
      <c r="EY339" s="15"/>
      <c r="EZ339" s="16"/>
      <c r="FA339" s="15"/>
      <c r="FB339" s="16"/>
      <c r="FC339" s="15"/>
      <c r="FD339" s="16"/>
      <c r="FE339" s="15"/>
      <c r="FF339" s="16"/>
      <c r="FG339" s="19"/>
      <c r="FH339" s="20"/>
      <c r="FI339" s="20">
        <f t="shared" si="44"/>
        <v>57080</v>
      </c>
      <c r="FJ339" s="20">
        <f t="shared" si="45"/>
        <v>32120</v>
      </c>
      <c r="FK339" s="21">
        <f t="shared" si="46"/>
        <v>24960</v>
      </c>
      <c r="FL339" s="1" t="str">
        <f t="shared" si="49"/>
        <v/>
      </c>
    </row>
    <row r="340" spans="1:168" ht="20.25" customHeight="1">
      <c r="A340" s="239">
        <v>2200332</v>
      </c>
      <c r="B340" s="35" t="s">
        <v>420</v>
      </c>
      <c r="C340" s="239" t="s">
        <v>421</v>
      </c>
      <c r="D340" s="9" t="s">
        <v>1414</v>
      </c>
      <c r="E340" s="9" t="s">
        <v>1412</v>
      </c>
      <c r="F340" s="10" t="s">
        <v>422</v>
      </c>
      <c r="G340" s="22"/>
      <c r="H340" s="24"/>
      <c r="I340" s="318"/>
      <c r="J340" s="24"/>
      <c r="K340" s="12">
        <v>6600</v>
      </c>
      <c r="L340" s="24" t="s">
        <v>1564</v>
      </c>
      <c r="M340" s="246">
        <f t="shared" si="42"/>
        <v>57080</v>
      </c>
      <c r="N340" s="14">
        <f t="shared" si="47"/>
        <v>31580</v>
      </c>
      <c r="O340" s="15">
        <v>1500</v>
      </c>
      <c r="P340" s="15">
        <v>1000</v>
      </c>
      <c r="Q340" s="15">
        <v>5000</v>
      </c>
      <c r="R340" s="15">
        <v>8000</v>
      </c>
      <c r="S340" s="182"/>
      <c r="T340" s="16">
        <v>1500</v>
      </c>
      <c r="U340" s="16">
        <v>1000</v>
      </c>
      <c r="V340" s="16">
        <v>5000</v>
      </c>
      <c r="W340" s="16">
        <v>0</v>
      </c>
      <c r="X340" s="182"/>
      <c r="Y340" s="16">
        <f>IF(($CB340-SUM($T340:X340))&gt;=$K340*0.7,$K340*0.7,($CB340-SUM($T340:X340)))</f>
        <v>4620</v>
      </c>
      <c r="Z340" s="16">
        <f>IF(($CB340-SUM($T340:Y340))&gt;=$K340*0.7,$K340*0.7,($CB340-SUM($T340:Y340)))</f>
        <v>4620</v>
      </c>
      <c r="AA340" s="16">
        <f>IF(($CB340-SUM($T340:Z340))&gt;=$K340*0.7,$K340*0.7,($CB340-SUM($T340:Z340)))</f>
        <v>4620</v>
      </c>
      <c r="AB340" s="16">
        <f>IF(($CB340-SUM($T340:AA340))&gt;=$K340*0.7,$K340*0.7,($CB340-SUM($T340:AA340)))</f>
        <v>4140</v>
      </c>
      <c r="AC340" s="16">
        <f>IF(($CB340-SUM($T340:AB340))&gt;=$K340*0.7,$K340*0.7,($CB340-SUM($T340:AB340)))</f>
        <v>0</v>
      </c>
      <c r="AD340" s="16">
        <f>IF(($CB340-SUM($T340:AC340))&gt;=$K340*0.7,$K340*0.7,($CB340-SUM($T340:AC340)))</f>
        <v>0</v>
      </c>
      <c r="AE340" s="16">
        <f>IF(($CB340-SUM($T340:AD340))&gt;=$K340*0.7,$K340*0.7,($CB340-SUM($T340:AD340)))</f>
        <v>0</v>
      </c>
      <c r="AF340" s="16">
        <f>IF(($CB340-SUM($T340:AE340))&gt;=$K340*0.7,$K340*0.7,($CB340-SUM($T340:AE340)))</f>
        <v>0</v>
      </c>
      <c r="AG340" s="16">
        <f>IF(($CB340-SUM($T340:AF340))&gt;=$K340*0.7,$K340*0.7,($CB340-SUM($T340:AF340)))</f>
        <v>0</v>
      </c>
      <c r="AH340" s="16">
        <f>IF(($CB340-SUM($T340:AG340))&gt;=$K340*0.7,$K340*0.7,($CB340-SUM($T340:AG340)))</f>
        <v>0</v>
      </c>
      <c r="AI340" s="16">
        <f>IF(($CB340-SUM($T340:AH340))&gt;=$K340*0.7,$K340*0.7,($CB340-SUM($T340:AH340)))</f>
        <v>0</v>
      </c>
      <c r="AJ340" s="16">
        <f>IF(($CB340-SUM($T340:AI340))&gt;=$K340*0.7,$K340*0.7,($CB340-SUM($T340:AI340)))</f>
        <v>0</v>
      </c>
      <c r="AK340" s="16">
        <f>IF(($CB340-SUM($T340:AJ340))&gt;=$K340*0.7,$K340*0.7,($CB340-SUM($T340:AJ340)))</f>
        <v>0</v>
      </c>
      <c r="AL340" s="16">
        <f>IF(($CB340-SUM($T340:AK340))&gt;=$K340*0.7,$K340*0.7,($CB340-SUM($T340:AK340)))</f>
        <v>0</v>
      </c>
      <c r="AM340" s="16">
        <f>IF(($CB340-SUM($T340:AL340))&gt;=$K340*0.7,$K340*0.7,($CB340-SUM($T340:AL340)))</f>
        <v>0</v>
      </c>
      <c r="AN340" s="16">
        <f>IF(($CB340-SUM($T340:AM340))&gt;=$K340*0.7,$K340*0.7,($CB340-SUM($T340:AM340)))</f>
        <v>0</v>
      </c>
      <c r="AO340" s="16">
        <f>IF(($CB340-SUM($T340:AN340))&gt;=$K340*0.7,$K340*0.7,($CB340-SUM($T340:AN340)))</f>
        <v>0</v>
      </c>
      <c r="AP340" s="16">
        <f>IF(($CB340-SUM($T340:AO340))&gt;=$K340*0.7,$K340*0.7,($CB340-SUM($T340:AO340)))</f>
        <v>0</v>
      </c>
      <c r="AQ340" s="16">
        <f>IF(($CB340-SUM($T340:AP340))&gt;=$K340*0.7,$K340*0.7,($CB340-SUM($T340:AP340)))</f>
        <v>0</v>
      </c>
      <c r="AR340" s="16">
        <f>IF(($CB340-SUM($T340:AQ340))&gt;=$K340*0.7,$K340*0.7,($CB340-SUM($T340:AQ340)))</f>
        <v>0</v>
      </c>
      <c r="AS340" s="16">
        <f>IF(($CB340-SUM($T340:AR340))&gt;=$K340*0.7,$K340*0.7,($CB340-SUM($T340:AR340)))</f>
        <v>0</v>
      </c>
      <c r="AT340" s="16">
        <f>IF(($CB340-SUM($T340:AS340))&gt;=$K340*0.7,$K340*0.7,($CB340-SUM($T340:AS340)))</f>
        <v>0</v>
      </c>
      <c r="AU340" s="16">
        <f>IF(($CB340-SUM($T340:AT340))&gt;=$K340*0.7,$K340*0.7,($CB340-SUM($T340:AT340)))</f>
        <v>0</v>
      </c>
      <c r="AV340" s="16">
        <f>IF(($CB340-SUM($T340:AU340))&gt;=$K340*0.7,$K340*0.7,($CB340-SUM($T340:AU340)))</f>
        <v>0</v>
      </c>
      <c r="AW340" s="182">
        <f t="shared" si="43"/>
        <v>25500</v>
      </c>
      <c r="AX340" s="182">
        <f>IF(LinkRpt!B$4=LinkRpt!B$2,VLOOKUP(LinkRpt!$A336,Rpt,LinkRpt!B$2+1),"")</f>
        <v>25500</v>
      </c>
      <c r="AY340" s="182">
        <f>IF(LinkRpt!C$4=LinkRpt!C$2,VLOOKUP(LinkRpt!$A336,Rpt,LinkRpt!C$2+1),"")</f>
        <v>0</v>
      </c>
      <c r="AZ340" s="182">
        <f>IF(LinkRpt!D$4=LinkRpt!D$2,VLOOKUP(LinkRpt!$A336,Rpt,LinkRpt!D$2+1),"")</f>
        <v>0</v>
      </c>
      <c r="BA340" s="182" t="str">
        <f>IF(LinkRpt!E$4=LinkRpt!E$2,VLOOKUP(LinkRpt!$A336,Rpt,LinkRpt!E$2+1),"")</f>
        <v/>
      </c>
      <c r="BB340" s="182">
        <f>IF(LinkRpt!F$4=LinkRpt!F$2,VLOOKUP(LinkRpt!$A336,Rpt,LinkRpt!F$2+1),"")</f>
        <v>0</v>
      </c>
      <c r="BC340" s="182">
        <f>IF(LinkRpt!G$4=LinkRpt!G$2,VLOOKUP(LinkRpt!$A336,Rpt,LinkRpt!G$2+1),"")</f>
        <v>0</v>
      </c>
      <c r="BD340" s="182">
        <f>IF(LinkRpt!H$4=LinkRpt!H$2,VLOOKUP(LinkRpt!$A336,Rpt,LinkRpt!H$2+1),"")</f>
        <v>0</v>
      </c>
      <c r="BE340" s="182" t="str">
        <f>IF(LinkRpt!I$4=LinkRpt!I$2,VLOOKUP(LinkRpt!$A336,Rpt,LinkRpt!I$2+1),"")</f>
        <v/>
      </c>
      <c r="BF340" s="182" t="str">
        <f>IF(LinkRpt!J$4=LinkRpt!J$2,VLOOKUP(LinkRpt!$A336,Rpt,LinkRpt!J$2+1),"")</f>
        <v/>
      </c>
      <c r="BG340" s="182" t="str">
        <f>IF(LinkRpt!K$4=LinkRpt!K$2,VLOOKUP(LinkRpt!$A336,Rpt,LinkRpt!K$2+1),"")</f>
        <v/>
      </c>
      <c r="BH340" s="182" t="str">
        <f>IF(LinkRpt!L$4=LinkRpt!L$2,VLOOKUP(LinkRpt!$A336,Rpt,LinkRpt!L$2+1),"")</f>
        <v/>
      </c>
      <c r="BI340" s="182" t="str">
        <f>IF(LinkRpt!M$4=LinkRpt!M$2,VLOOKUP(LinkRpt!$A336,Rpt,LinkRpt!M$2+1),"")</f>
        <v/>
      </c>
      <c r="BJ340" s="182" t="str">
        <f>IF(LinkRpt!N$4=LinkRpt!N$2,VLOOKUP(LinkRpt!$A336,Rpt,LinkRpt!N$2+1),"")</f>
        <v/>
      </c>
      <c r="BK340" s="182" t="str">
        <f>IF(LinkRpt!O$4=LinkRpt!O$2,VLOOKUP(LinkRpt!$A336,Rpt,LinkRpt!O$2+1),"")</f>
        <v/>
      </c>
      <c r="BL340" s="182" t="str">
        <f>IF(LinkRpt!P$4=LinkRpt!P$2,VLOOKUP(LinkRpt!$A336,Rpt,LinkRpt!P$2+1),"")</f>
        <v/>
      </c>
      <c r="BM340" s="182" t="str">
        <f>IF(LinkRpt!Q$4=LinkRpt!Q$2,VLOOKUP(LinkRpt!$A336,Rpt,LinkRpt!Q$2+1),"")</f>
        <v/>
      </c>
      <c r="BN340" s="182" t="str">
        <f>IF(LinkRpt!R$4=LinkRpt!R$2,VLOOKUP(LinkRpt!$A336,Rpt,LinkRpt!R$2+1),"")</f>
        <v/>
      </c>
      <c r="BO340" s="182" t="str">
        <f>IF(LinkRpt!S$4=LinkRpt!S$2,VLOOKUP(LinkRpt!$A336,Rpt,LinkRpt!S$2+1),"")</f>
        <v/>
      </c>
      <c r="BP340" s="182" t="str">
        <f>IF(LinkRpt!T$4=LinkRpt!T$2,VLOOKUP(LinkRpt!$A336,Rpt,LinkRpt!T$2+1),"")</f>
        <v/>
      </c>
      <c r="BQ340" s="182" t="str">
        <f>IF(LinkRpt!U$4=LinkRpt!U$2,VLOOKUP(LinkRpt!$A336,Rpt,LinkRpt!U$2+1),"")</f>
        <v/>
      </c>
      <c r="BR340" s="182" t="str">
        <f>IF(LinkRpt!V$4=LinkRpt!V$2,VLOOKUP(LinkRpt!$A336,Rpt,LinkRpt!V$2+1),"")</f>
        <v/>
      </c>
      <c r="BS340" s="182" t="str">
        <f>IF(LinkRpt!W$4=LinkRpt!W$2,VLOOKUP(LinkRpt!$A336,Rpt,LinkRpt!W$2+1),"")</f>
        <v/>
      </c>
      <c r="BT340" s="182" t="str">
        <f>IF(LinkRpt!X$4=LinkRpt!X$2,VLOOKUP(LinkRpt!$A336,Rpt,LinkRpt!X$2+1),"")</f>
        <v/>
      </c>
      <c r="BU340" s="182" t="str">
        <f>IF(LinkRpt!Y$4=LinkRpt!Y$2,VLOOKUP(LinkRpt!$A336,Rpt,LinkRpt!Y$2+1),"")</f>
        <v/>
      </c>
      <c r="BV340" s="182" t="str">
        <f>IF(LinkRpt!Z$4=LinkRpt!Z$2,VLOOKUP(LinkRpt!$A336,Rpt,LinkRpt!Z$2+1),"")</f>
        <v/>
      </c>
      <c r="BW340" s="182" t="str">
        <f>IF(LinkRpt!AA$4=LinkRpt!AA$2,VLOOKUP(LinkRpt!$A336,Rpt,LinkRpt!AA$2+1),"")</f>
        <v/>
      </c>
      <c r="BX340" s="182" t="str">
        <f>IF(LinkRpt!AB$4=LinkRpt!AB$2,VLOOKUP(LinkRpt!$A336,Rpt,LinkRpt!AB$2+1),"")</f>
        <v/>
      </c>
      <c r="BY340" s="182" t="str">
        <f>IF(LinkRpt!AC$4=LinkRpt!AC$2,VLOOKUP(LinkRpt!$A336,Rpt,LinkRpt!AC$2+1),"")</f>
        <v/>
      </c>
      <c r="BZ340" s="182" t="str">
        <f>IF(LinkRpt!AD$4=LinkRpt!AD$2,VLOOKUP(LinkRpt!$A336,Rpt,LinkRpt!AD$2+1),"")</f>
        <v/>
      </c>
      <c r="CA340" s="182" t="str">
        <f>IF(LinkRpt!AE$4=LinkRpt!AE$2,VLOOKUP(LinkRpt!$A336,Rpt,LinkRpt!AE$2+1),"")</f>
        <v/>
      </c>
      <c r="CB340" s="182">
        <f t="shared" si="48"/>
        <v>25500</v>
      </c>
      <c r="CC340" s="15">
        <v>1500</v>
      </c>
      <c r="CD340" s="16">
        <v>1500</v>
      </c>
      <c r="CE340" s="15">
        <v>1000</v>
      </c>
      <c r="CF340" s="16">
        <v>1000</v>
      </c>
      <c r="CG340" s="15">
        <v>5000</v>
      </c>
      <c r="CH340" s="16">
        <v>5000</v>
      </c>
      <c r="CI340" s="15">
        <v>8000</v>
      </c>
      <c r="CJ340" s="16">
        <v>0</v>
      </c>
      <c r="CK340" s="17"/>
      <c r="CL340" s="16"/>
      <c r="CM340" s="15"/>
      <c r="CN340" s="16"/>
      <c r="CO340" s="18">
        <v>4620</v>
      </c>
      <c r="CP340" s="16">
        <v>0</v>
      </c>
      <c r="CQ340" s="18">
        <v>4620</v>
      </c>
      <c r="CR340" s="16"/>
      <c r="CS340" s="18">
        <v>4620</v>
      </c>
      <c r="CT340" s="16"/>
      <c r="CU340" s="18">
        <v>4620</v>
      </c>
      <c r="CV340" s="16">
        <v>13000</v>
      </c>
      <c r="CW340" s="18">
        <v>4620</v>
      </c>
      <c r="CX340" s="16"/>
      <c r="CY340" s="18">
        <v>4620</v>
      </c>
      <c r="CZ340" s="16"/>
      <c r="DA340" s="18">
        <v>4620</v>
      </c>
      <c r="DB340" s="16"/>
      <c r="DC340" s="18">
        <v>4620</v>
      </c>
      <c r="DD340" s="16"/>
      <c r="DE340" s="18">
        <v>4620</v>
      </c>
      <c r="DF340" s="16">
        <v>5000</v>
      </c>
      <c r="DG340" s="17"/>
      <c r="DH340" s="16"/>
      <c r="DI340" s="17"/>
      <c r="DJ340" s="16"/>
      <c r="DK340" s="17"/>
      <c r="DL340" s="16"/>
      <c r="DM340" s="17"/>
      <c r="DN340" s="16"/>
      <c r="DO340" s="17"/>
      <c r="DP340" s="16"/>
      <c r="DQ340" s="17"/>
      <c r="DR340" s="16"/>
      <c r="DS340" s="17"/>
      <c r="DT340" s="16"/>
      <c r="DU340" s="17"/>
      <c r="DV340" s="16"/>
      <c r="DW340" s="17"/>
      <c r="DX340" s="16"/>
      <c r="DY340" s="17"/>
      <c r="DZ340" s="16"/>
      <c r="EA340" s="17"/>
      <c r="EB340" s="16"/>
      <c r="EC340" s="17"/>
      <c r="ED340" s="16"/>
      <c r="EE340" s="17"/>
      <c r="EF340" s="16"/>
      <c r="EG340" s="17"/>
      <c r="EH340" s="16"/>
      <c r="EI340" s="17"/>
      <c r="EJ340" s="16"/>
      <c r="EK340" s="17"/>
      <c r="EL340" s="16"/>
      <c r="EM340" s="17"/>
      <c r="EN340" s="16"/>
      <c r="EO340" s="17"/>
      <c r="EP340" s="16"/>
      <c r="EQ340" s="17"/>
      <c r="ER340" s="16"/>
      <c r="ES340" s="17"/>
      <c r="ET340" s="16"/>
      <c r="EU340" s="15"/>
      <c r="EV340" s="16"/>
      <c r="EW340" s="15"/>
      <c r="EX340" s="16"/>
      <c r="EY340" s="15"/>
      <c r="EZ340" s="16"/>
      <c r="FA340" s="15"/>
      <c r="FB340" s="16"/>
      <c r="FC340" s="15"/>
      <c r="FD340" s="16"/>
      <c r="FE340" s="15"/>
      <c r="FF340" s="16"/>
      <c r="FG340" s="19"/>
      <c r="FH340" s="20"/>
      <c r="FI340" s="20">
        <f t="shared" si="44"/>
        <v>57080</v>
      </c>
      <c r="FJ340" s="20">
        <f t="shared" si="45"/>
        <v>25500</v>
      </c>
      <c r="FK340" s="21">
        <f t="shared" si="46"/>
        <v>31580</v>
      </c>
      <c r="FL340" s="1" t="str">
        <f t="shared" si="49"/>
        <v/>
      </c>
    </row>
    <row r="341" spans="1:168" ht="20.25" customHeight="1">
      <c r="A341" s="239">
        <v>2200333</v>
      </c>
      <c r="B341" s="35" t="s">
        <v>423</v>
      </c>
      <c r="C341" s="239" t="s">
        <v>424</v>
      </c>
      <c r="D341" s="9" t="s">
        <v>1414</v>
      </c>
      <c r="E341" s="9" t="s">
        <v>1412</v>
      </c>
      <c r="F341" s="10" t="s">
        <v>425</v>
      </c>
      <c r="G341" s="143"/>
      <c r="H341" s="24"/>
      <c r="I341" s="318"/>
      <c r="J341" s="24"/>
      <c r="K341" s="12">
        <v>6600</v>
      </c>
      <c r="L341" s="24" t="s">
        <v>1564</v>
      </c>
      <c r="M341" s="246">
        <f t="shared" si="42"/>
        <v>57080</v>
      </c>
      <c r="N341" s="14">
        <f t="shared" si="47"/>
        <v>4620</v>
      </c>
      <c r="O341" s="15">
        <v>1500</v>
      </c>
      <c r="P341" s="15">
        <v>1000</v>
      </c>
      <c r="Q341" s="15">
        <v>5000</v>
      </c>
      <c r="R341" s="15">
        <v>8000</v>
      </c>
      <c r="S341" s="182"/>
      <c r="T341" s="16">
        <v>1500</v>
      </c>
      <c r="U341" s="16">
        <v>1000</v>
      </c>
      <c r="V341" s="16">
        <v>5000</v>
      </c>
      <c r="W341" s="16">
        <v>0</v>
      </c>
      <c r="X341" s="182"/>
      <c r="Y341" s="16">
        <f>IF(($CB341-SUM($T341:X341))&gt;=$K341*0.7,$K341*0.7,($CB341-SUM($T341:X341)))</f>
        <v>4620</v>
      </c>
      <c r="Z341" s="16">
        <f>IF(($CB341-SUM($T341:Y341))&gt;=$K341*0.7,$K341*0.7,($CB341-SUM($T341:Y341)))</f>
        <v>4620</v>
      </c>
      <c r="AA341" s="16">
        <f>IF(($CB341-SUM($T341:Z341))&gt;=$K341*0.7,$K341*0.7,($CB341-SUM($T341:Z341)))</f>
        <v>4620</v>
      </c>
      <c r="AB341" s="16">
        <f>IF(($CB341-SUM($T341:AA341))&gt;=$K341*0.7,$K341*0.7,($CB341-SUM($T341:AA341)))</f>
        <v>4620</v>
      </c>
      <c r="AC341" s="16">
        <f>IF(($CB341-SUM($T341:AB341))&gt;=$K341*0.7,$K341*0.7,($CB341-SUM($T341:AB341)))</f>
        <v>4620</v>
      </c>
      <c r="AD341" s="16">
        <f>IF(($CB341-SUM($T341:AC341))&gt;=$K341*0.7,$K341*0.7,($CB341-SUM($T341:AC341)))</f>
        <v>4620</v>
      </c>
      <c r="AE341" s="16">
        <f>IF(($CB341-SUM($T341:AD341))&gt;=$K341*0.7,$K341*0.7,($CB341-SUM($T341:AD341)))</f>
        <v>4620</v>
      </c>
      <c r="AF341" s="16">
        <f>IF(($CB341-SUM($T341:AE341))&gt;=$K341*0.7,$K341*0.7,($CB341-SUM($T341:AE341)))</f>
        <v>4620</v>
      </c>
      <c r="AG341" s="16">
        <f>IF(($CB341-SUM($T341:AF341))&gt;=$K341*0.7,$K341*0.7,($CB341-SUM($T341:AF341)))</f>
        <v>4620</v>
      </c>
      <c r="AH341" s="16">
        <f>IF(($CB341-SUM($T341:AG341))&gt;=$K341*0.7,$K341*0.7,($CB341-SUM($T341:AG341)))</f>
        <v>3380</v>
      </c>
      <c r="AI341" s="16">
        <f>IF(($CB341-SUM($T341:AH341))&gt;=$K341*0.7,$K341*0.7,($CB341-SUM($T341:AH341)))</f>
        <v>0</v>
      </c>
      <c r="AJ341" s="16">
        <f>IF(($CB341-SUM($T341:AI341))&gt;=$K341*0.7,$K341*0.7,($CB341-SUM($T341:AI341)))</f>
        <v>0</v>
      </c>
      <c r="AK341" s="16">
        <f>IF(($CB341-SUM($T341:AJ341))&gt;=$K341*0.7,$K341*0.7,($CB341-SUM($T341:AJ341)))</f>
        <v>0</v>
      </c>
      <c r="AL341" s="16">
        <f>IF(($CB341-SUM($T341:AK341))&gt;=$K341*0.7,$K341*0.7,($CB341-SUM($T341:AK341)))</f>
        <v>0</v>
      </c>
      <c r="AM341" s="16">
        <f>IF(($CB341-SUM($T341:AL341))&gt;=$K341*0.7,$K341*0.7,($CB341-SUM($T341:AL341)))</f>
        <v>0</v>
      </c>
      <c r="AN341" s="16">
        <f>IF(($CB341-SUM($T341:AM341))&gt;=$K341*0.7,$K341*0.7,($CB341-SUM($T341:AM341)))</f>
        <v>0</v>
      </c>
      <c r="AO341" s="16">
        <f>IF(($CB341-SUM($T341:AN341))&gt;=$K341*0.7,$K341*0.7,($CB341-SUM($T341:AN341)))</f>
        <v>0</v>
      </c>
      <c r="AP341" s="16">
        <f>IF(($CB341-SUM($T341:AO341))&gt;=$K341*0.7,$K341*0.7,($CB341-SUM($T341:AO341)))</f>
        <v>0</v>
      </c>
      <c r="AQ341" s="16">
        <f>IF(($CB341-SUM($T341:AP341))&gt;=$K341*0.7,$K341*0.7,($CB341-SUM($T341:AP341)))</f>
        <v>0</v>
      </c>
      <c r="AR341" s="16">
        <f>IF(($CB341-SUM($T341:AQ341))&gt;=$K341*0.7,$K341*0.7,($CB341-SUM($T341:AQ341)))</f>
        <v>0</v>
      </c>
      <c r="AS341" s="16">
        <f>IF(($CB341-SUM($T341:AR341))&gt;=$K341*0.7,$K341*0.7,($CB341-SUM($T341:AR341)))</f>
        <v>0</v>
      </c>
      <c r="AT341" s="16">
        <f>IF(($CB341-SUM($T341:AS341))&gt;=$K341*0.7,$K341*0.7,($CB341-SUM($T341:AS341)))</f>
        <v>0</v>
      </c>
      <c r="AU341" s="16">
        <f>IF(($CB341-SUM($T341:AT341))&gt;=$K341*0.7,$K341*0.7,($CB341-SUM($T341:AT341)))</f>
        <v>0</v>
      </c>
      <c r="AV341" s="16">
        <f>IF(($CB341-SUM($T341:AU341))&gt;=$K341*0.7,$K341*0.7,($CB341-SUM($T341:AU341)))</f>
        <v>0</v>
      </c>
      <c r="AW341" s="182">
        <f t="shared" si="43"/>
        <v>52460</v>
      </c>
      <c r="AX341" s="182">
        <f>IF(LinkRpt!B$4=LinkRpt!B$2,VLOOKUP(LinkRpt!$A337,Rpt,LinkRpt!B$2+1),"")</f>
        <v>52460</v>
      </c>
      <c r="AY341" s="182">
        <f>IF(LinkRpt!C$4=LinkRpt!C$2,VLOOKUP(LinkRpt!$A337,Rpt,LinkRpt!C$2+1),"")</f>
        <v>0</v>
      </c>
      <c r="AZ341" s="182">
        <f>IF(LinkRpt!D$4=LinkRpt!D$2,VLOOKUP(LinkRpt!$A337,Rpt,LinkRpt!D$2+1),"")</f>
        <v>0</v>
      </c>
      <c r="BA341" s="182" t="str">
        <f>IF(LinkRpt!E$4=LinkRpt!E$2,VLOOKUP(LinkRpt!$A337,Rpt,LinkRpt!E$2+1),"")</f>
        <v/>
      </c>
      <c r="BB341" s="182">
        <f>IF(LinkRpt!F$4=LinkRpt!F$2,VLOOKUP(LinkRpt!$A337,Rpt,LinkRpt!F$2+1),"")</f>
        <v>0</v>
      </c>
      <c r="BC341" s="182">
        <f>IF(LinkRpt!G$4=LinkRpt!G$2,VLOOKUP(LinkRpt!$A337,Rpt,LinkRpt!G$2+1),"")</f>
        <v>0</v>
      </c>
      <c r="BD341" s="182">
        <f>IF(LinkRpt!H$4=LinkRpt!H$2,VLOOKUP(LinkRpt!$A337,Rpt,LinkRpt!H$2+1),"")</f>
        <v>0</v>
      </c>
      <c r="BE341" s="182" t="str">
        <f>IF(LinkRpt!I$4=LinkRpt!I$2,VLOOKUP(LinkRpt!$A337,Rpt,LinkRpt!I$2+1),"")</f>
        <v/>
      </c>
      <c r="BF341" s="182" t="str">
        <f>IF(LinkRpt!J$4=LinkRpt!J$2,VLOOKUP(LinkRpt!$A337,Rpt,LinkRpt!J$2+1),"")</f>
        <v/>
      </c>
      <c r="BG341" s="182" t="str">
        <f>IF(LinkRpt!K$4=LinkRpt!K$2,VLOOKUP(LinkRpt!$A337,Rpt,LinkRpt!K$2+1),"")</f>
        <v/>
      </c>
      <c r="BH341" s="182" t="str">
        <f>IF(LinkRpt!L$4=LinkRpt!L$2,VLOOKUP(LinkRpt!$A337,Rpt,LinkRpt!L$2+1),"")</f>
        <v/>
      </c>
      <c r="BI341" s="182" t="str">
        <f>IF(LinkRpt!M$4=LinkRpt!M$2,VLOOKUP(LinkRpt!$A337,Rpt,LinkRpt!M$2+1),"")</f>
        <v/>
      </c>
      <c r="BJ341" s="182" t="str">
        <f>IF(LinkRpt!N$4=LinkRpt!N$2,VLOOKUP(LinkRpt!$A337,Rpt,LinkRpt!N$2+1),"")</f>
        <v/>
      </c>
      <c r="BK341" s="182" t="str">
        <f>IF(LinkRpt!O$4=LinkRpt!O$2,VLOOKUP(LinkRpt!$A337,Rpt,LinkRpt!O$2+1),"")</f>
        <v/>
      </c>
      <c r="BL341" s="182" t="str">
        <f>IF(LinkRpt!P$4=LinkRpt!P$2,VLOOKUP(LinkRpt!$A337,Rpt,LinkRpt!P$2+1),"")</f>
        <v/>
      </c>
      <c r="BM341" s="182" t="str">
        <f>IF(LinkRpt!Q$4=LinkRpt!Q$2,VLOOKUP(LinkRpt!$A337,Rpt,LinkRpt!Q$2+1),"")</f>
        <v/>
      </c>
      <c r="BN341" s="182" t="str">
        <f>IF(LinkRpt!R$4=LinkRpt!R$2,VLOOKUP(LinkRpt!$A337,Rpt,LinkRpt!R$2+1),"")</f>
        <v/>
      </c>
      <c r="BO341" s="182" t="str">
        <f>IF(LinkRpt!S$4=LinkRpt!S$2,VLOOKUP(LinkRpt!$A337,Rpt,LinkRpt!S$2+1),"")</f>
        <v/>
      </c>
      <c r="BP341" s="182" t="str">
        <f>IF(LinkRpt!T$4=LinkRpt!T$2,VLOOKUP(LinkRpt!$A337,Rpt,LinkRpt!T$2+1),"")</f>
        <v/>
      </c>
      <c r="BQ341" s="182" t="str">
        <f>IF(LinkRpt!U$4=LinkRpt!U$2,VLOOKUP(LinkRpt!$A337,Rpt,LinkRpt!U$2+1),"")</f>
        <v/>
      </c>
      <c r="BR341" s="182" t="str">
        <f>IF(LinkRpt!V$4=LinkRpt!V$2,VLOOKUP(LinkRpt!$A337,Rpt,LinkRpt!V$2+1),"")</f>
        <v/>
      </c>
      <c r="BS341" s="182" t="str">
        <f>IF(LinkRpt!W$4=LinkRpt!W$2,VLOOKUP(LinkRpt!$A337,Rpt,LinkRpt!W$2+1),"")</f>
        <v/>
      </c>
      <c r="BT341" s="182" t="str">
        <f>IF(LinkRpt!X$4=LinkRpt!X$2,VLOOKUP(LinkRpt!$A337,Rpt,LinkRpt!X$2+1),"")</f>
        <v/>
      </c>
      <c r="BU341" s="182" t="str">
        <f>IF(LinkRpt!Y$4=LinkRpt!Y$2,VLOOKUP(LinkRpt!$A337,Rpt,LinkRpt!Y$2+1),"")</f>
        <v/>
      </c>
      <c r="BV341" s="182" t="str">
        <f>IF(LinkRpt!Z$4=LinkRpt!Z$2,VLOOKUP(LinkRpt!$A337,Rpt,LinkRpt!Z$2+1),"")</f>
        <v/>
      </c>
      <c r="BW341" s="182" t="str">
        <f>IF(LinkRpt!AA$4=LinkRpt!AA$2,VLOOKUP(LinkRpt!$A337,Rpt,LinkRpt!AA$2+1),"")</f>
        <v/>
      </c>
      <c r="BX341" s="182" t="str">
        <f>IF(LinkRpt!AB$4=LinkRpt!AB$2,VLOOKUP(LinkRpt!$A337,Rpt,LinkRpt!AB$2+1),"")</f>
        <v/>
      </c>
      <c r="BY341" s="182" t="str">
        <f>IF(LinkRpt!AC$4=LinkRpt!AC$2,VLOOKUP(LinkRpt!$A337,Rpt,LinkRpt!AC$2+1),"")</f>
        <v/>
      </c>
      <c r="BZ341" s="182" t="str">
        <f>IF(LinkRpt!AD$4=LinkRpt!AD$2,VLOOKUP(LinkRpt!$A337,Rpt,LinkRpt!AD$2+1),"")</f>
        <v/>
      </c>
      <c r="CA341" s="182" t="str">
        <f>IF(LinkRpt!AE$4=LinkRpt!AE$2,VLOOKUP(LinkRpt!$A337,Rpt,LinkRpt!AE$2+1),"")</f>
        <v/>
      </c>
      <c r="CB341" s="182">
        <f t="shared" si="48"/>
        <v>52460</v>
      </c>
      <c r="CC341" s="15">
        <v>1500</v>
      </c>
      <c r="CD341" s="16">
        <v>1500</v>
      </c>
      <c r="CE341" s="15">
        <v>1000</v>
      </c>
      <c r="CF341" s="16">
        <v>1000</v>
      </c>
      <c r="CG341" s="15">
        <v>5000</v>
      </c>
      <c r="CH341" s="16">
        <v>5000</v>
      </c>
      <c r="CI341" s="15">
        <v>8000</v>
      </c>
      <c r="CJ341" s="16">
        <v>0</v>
      </c>
      <c r="CK341" s="17"/>
      <c r="CL341" s="16"/>
      <c r="CM341" s="15"/>
      <c r="CN341" s="16"/>
      <c r="CO341" s="18">
        <v>4620</v>
      </c>
      <c r="CP341" s="16">
        <v>0</v>
      </c>
      <c r="CQ341" s="18">
        <v>4620</v>
      </c>
      <c r="CR341" s="16">
        <v>0</v>
      </c>
      <c r="CS341" s="18">
        <v>4620</v>
      </c>
      <c r="CT341" s="16">
        <v>0</v>
      </c>
      <c r="CU341" s="18">
        <v>4620</v>
      </c>
      <c r="CV341" s="16">
        <v>26480</v>
      </c>
      <c r="CW341" s="18">
        <v>4620</v>
      </c>
      <c r="CX341" s="16"/>
      <c r="CY341" s="18">
        <v>4620</v>
      </c>
      <c r="CZ341" s="16"/>
      <c r="DA341" s="18">
        <v>4620</v>
      </c>
      <c r="DB341" s="16"/>
      <c r="DC341" s="18">
        <v>4620</v>
      </c>
      <c r="DD341" s="16">
        <v>18480</v>
      </c>
      <c r="DE341" s="18">
        <v>4620</v>
      </c>
      <c r="DF341" s="16"/>
      <c r="DG341" s="17"/>
      <c r="DH341" s="16"/>
      <c r="DI341" s="17"/>
      <c r="DJ341" s="16"/>
      <c r="DK341" s="17"/>
      <c r="DL341" s="16"/>
      <c r="DM341" s="17"/>
      <c r="DN341" s="16"/>
      <c r="DO341" s="17"/>
      <c r="DP341" s="16"/>
      <c r="DQ341" s="17"/>
      <c r="DR341" s="16"/>
      <c r="DS341" s="17"/>
      <c r="DT341" s="16"/>
      <c r="DU341" s="17"/>
      <c r="DV341" s="16"/>
      <c r="DW341" s="17"/>
      <c r="DX341" s="16"/>
      <c r="DY341" s="17"/>
      <c r="DZ341" s="16"/>
      <c r="EA341" s="17"/>
      <c r="EB341" s="16"/>
      <c r="EC341" s="17"/>
      <c r="ED341" s="16"/>
      <c r="EE341" s="17"/>
      <c r="EF341" s="16"/>
      <c r="EG341" s="17"/>
      <c r="EH341" s="16"/>
      <c r="EI341" s="17"/>
      <c r="EJ341" s="16"/>
      <c r="EK341" s="17"/>
      <c r="EL341" s="16"/>
      <c r="EM341" s="17"/>
      <c r="EN341" s="16"/>
      <c r="EO341" s="17"/>
      <c r="EP341" s="16"/>
      <c r="EQ341" s="17"/>
      <c r="ER341" s="16"/>
      <c r="ES341" s="17"/>
      <c r="ET341" s="16"/>
      <c r="EU341" s="15"/>
      <c r="EV341" s="16"/>
      <c r="EW341" s="15"/>
      <c r="EX341" s="16"/>
      <c r="EY341" s="15"/>
      <c r="EZ341" s="16"/>
      <c r="FA341" s="15"/>
      <c r="FB341" s="16"/>
      <c r="FC341" s="15"/>
      <c r="FD341" s="16"/>
      <c r="FE341" s="15"/>
      <c r="FF341" s="16"/>
      <c r="FG341" s="19"/>
      <c r="FH341" s="20"/>
      <c r="FI341" s="20">
        <f t="shared" si="44"/>
        <v>57080</v>
      </c>
      <c r="FJ341" s="20">
        <f t="shared" si="45"/>
        <v>52460</v>
      </c>
      <c r="FK341" s="21">
        <f t="shared" si="46"/>
        <v>4620</v>
      </c>
      <c r="FL341" s="1" t="str">
        <f t="shared" si="49"/>
        <v/>
      </c>
    </row>
    <row r="342" spans="1:168" ht="20.25" customHeight="1">
      <c r="A342" s="239">
        <v>2200334</v>
      </c>
      <c r="B342" s="35" t="s">
        <v>1175</v>
      </c>
      <c r="C342" s="239" t="s">
        <v>1176</v>
      </c>
      <c r="D342" s="9" t="s">
        <v>1414</v>
      </c>
      <c r="E342" s="9" t="s">
        <v>1411</v>
      </c>
      <c r="F342" s="83" t="s">
        <v>1177</v>
      </c>
      <c r="G342" s="22"/>
      <c r="H342" s="84"/>
      <c r="I342" s="318"/>
      <c r="J342" s="84"/>
      <c r="K342" s="62">
        <v>6600</v>
      </c>
      <c r="L342" s="84" t="s">
        <v>1564</v>
      </c>
      <c r="M342" s="246">
        <f t="shared" si="42"/>
        <v>57080</v>
      </c>
      <c r="N342" s="14">
        <f t="shared" si="47"/>
        <v>9240</v>
      </c>
      <c r="O342" s="15">
        <v>1500</v>
      </c>
      <c r="P342" s="15">
        <v>1000</v>
      </c>
      <c r="Q342" s="15">
        <v>5000</v>
      </c>
      <c r="R342" s="15">
        <v>8000</v>
      </c>
      <c r="S342" s="182"/>
      <c r="T342" s="16">
        <v>1500</v>
      </c>
      <c r="U342" s="16">
        <v>1000</v>
      </c>
      <c r="V342" s="16">
        <v>5000</v>
      </c>
      <c r="W342" s="16">
        <v>0</v>
      </c>
      <c r="X342" s="182"/>
      <c r="Y342" s="16">
        <f>IF(($CB342-SUM($T342:X342))&gt;=$K342*0.7,$K342*0.7,($CB342-SUM($T342:X342)))</f>
        <v>4620</v>
      </c>
      <c r="Z342" s="16">
        <f>IF(($CB342-SUM($T342:Y342))&gt;=$K342*0.7,$K342*0.7,($CB342-SUM($T342:Y342)))</f>
        <v>4620</v>
      </c>
      <c r="AA342" s="16">
        <f>IF(($CB342-SUM($T342:Z342))&gt;=$K342*0.7,$K342*0.7,($CB342-SUM($T342:Z342)))</f>
        <v>4620</v>
      </c>
      <c r="AB342" s="16">
        <f>IF(($CB342-SUM($T342:AA342))&gt;=$K342*0.7,$K342*0.7,($CB342-SUM($T342:AA342)))</f>
        <v>4620</v>
      </c>
      <c r="AC342" s="16">
        <f>IF(($CB342-SUM($T342:AB342))&gt;=$K342*0.7,$K342*0.7,($CB342-SUM($T342:AB342)))</f>
        <v>4620</v>
      </c>
      <c r="AD342" s="16">
        <f>IF(($CB342-SUM($T342:AC342))&gt;=$K342*0.7,$K342*0.7,($CB342-SUM($T342:AC342)))</f>
        <v>4620</v>
      </c>
      <c r="AE342" s="16">
        <f>IF(($CB342-SUM($T342:AD342))&gt;=$K342*0.7,$K342*0.7,($CB342-SUM($T342:AD342)))</f>
        <v>4620</v>
      </c>
      <c r="AF342" s="16">
        <f>IF(($CB342-SUM($T342:AE342))&gt;=$K342*0.7,$K342*0.7,($CB342-SUM($T342:AE342)))</f>
        <v>4620</v>
      </c>
      <c r="AG342" s="16">
        <f>IF(($CB342-SUM($T342:AF342))&gt;=$K342*0.7,$K342*0.7,($CB342-SUM($T342:AF342)))</f>
        <v>3380</v>
      </c>
      <c r="AH342" s="16">
        <f>IF(($CB342-SUM($T342:AG342))&gt;=$K342*0.7,$K342*0.7,($CB342-SUM($T342:AG342)))</f>
        <v>0</v>
      </c>
      <c r="AI342" s="16">
        <f>IF(($CB342-SUM($T342:AH342))&gt;=$K342*0.7,$K342*0.7,($CB342-SUM($T342:AH342)))</f>
        <v>0</v>
      </c>
      <c r="AJ342" s="16">
        <f>IF(($CB342-SUM($T342:AI342))&gt;=$K342*0.7,$K342*0.7,($CB342-SUM($T342:AI342)))</f>
        <v>0</v>
      </c>
      <c r="AK342" s="16">
        <f>IF(($CB342-SUM($T342:AJ342))&gt;=$K342*0.7,$K342*0.7,($CB342-SUM($T342:AJ342)))</f>
        <v>0</v>
      </c>
      <c r="AL342" s="16">
        <f>IF(($CB342-SUM($T342:AK342))&gt;=$K342*0.7,$K342*0.7,($CB342-SUM($T342:AK342)))</f>
        <v>0</v>
      </c>
      <c r="AM342" s="16">
        <f>IF(($CB342-SUM($T342:AL342))&gt;=$K342*0.7,$K342*0.7,($CB342-SUM($T342:AL342)))</f>
        <v>0</v>
      </c>
      <c r="AN342" s="16">
        <f>IF(($CB342-SUM($T342:AM342))&gt;=$K342*0.7,$K342*0.7,($CB342-SUM($T342:AM342)))</f>
        <v>0</v>
      </c>
      <c r="AO342" s="16">
        <f>IF(($CB342-SUM($T342:AN342))&gt;=$K342*0.7,$K342*0.7,($CB342-SUM($T342:AN342)))</f>
        <v>0</v>
      </c>
      <c r="AP342" s="16">
        <f>IF(($CB342-SUM($T342:AO342))&gt;=$K342*0.7,$K342*0.7,($CB342-SUM($T342:AO342)))</f>
        <v>0</v>
      </c>
      <c r="AQ342" s="16">
        <f>IF(($CB342-SUM($T342:AP342))&gt;=$K342*0.7,$K342*0.7,($CB342-SUM($T342:AP342)))</f>
        <v>0</v>
      </c>
      <c r="AR342" s="16">
        <f>IF(($CB342-SUM($T342:AQ342))&gt;=$K342*0.7,$K342*0.7,($CB342-SUM($T342:AQ342)))</f>
        <v>0</v>
      </c>
      <c r="AS342" s="16">
        <f>IF(($CB342-SUM($T342:AR342))&gt;=$K342*0.7,$K342*0.7,($CB342-SUM($T342:AR342)))</f>
        <v>0</v>
      </c>
      <c r="AT342" s="16">
        <f>IF(($CB342-SUM($T342:AS342))&gt;=$K342*0.7,$K342*0.7,($CB342-SUM($T342:AS342)))</f>
        <v>0</v>
      </c>
      <c r="AU342" s="16">
        <f>IF(($CB342-SUM($T342:AT342))&gt;=$K342*0.7,$K342*0.7,($CB342-SUM($T342:AT342)))</f>
        <v>0</v>
      </c>
      <c r="AV342" s="16">
        <f>IF(($CB342-SUM($T342:AU342))&gt;=$K342*0.7,$K342*0.7,($CB342-SUM($T342:AU342)))</f>
        <v>0</v>
      </c>
      <c r="AW342" s="182">
        <f t="shared" si="43"/>
        <v>47840</v>
      </c>
      <c r="AX342" s="182">
        <f>IF(LinkRpt!B$4=LinkRpt!B$2,VLOOKUP(LinkRpt!$A338,Rpt,LinkRpt!B$2+1),"")</f>
        <v>47840</v>
      </c>
      <c r="AY342" s="182">
        <f>IF(LinkRpt!C$4=LinkRpt!C$2,VLOOKUP(LinkRpt!$A338,Rpt,LinkRpt!C$2+1),"")</f>
        <v>0</v>
      </c>
      <c r="AZ342" s="182">
        <f>IF(LinkRpt!D$4=LinkRpt!D$2,VLOOKUP(LinkRpt!$A338,Rpt,LinkRpt!D$2+1),"")</f>
        <v>0</v>
      </c>
      <c r="BA342" s="182" t="str">
        <f>IF(LinkRpt!E$4=LinkRpt!E$2,VLOOKUP(LinkRpt!$A338,Rpt,LinkRpt!E$2+1),"")</f>
        <v/>
      </c>
      <c r="BB342" s="182">
        <f>IF(LinkRpt!F$4=LinkRpt!F$2,VLOOKUP(LinkRpt!$A338,Rpt,LinkRpt!F$2+1),"")</f>
        <v>0</v>
      </c>
      <c r="BC342" s="182">
        <f>IF(LinkRpt!G$4=LinkRpt!G$2,VLOOKUP(LinkRpt!$A338,Rpt,LinkRpt!G$2+1),"")</f>
        <v>0</v>
      </c>
      <c r="BD342" s="182">
        <f>IF(LinkRpt!H$4=LinkRpt!H$2,VLOOKUP(LinkRpt!$A338,Rpt,LinkRpt!H$2+1),"")</f>
        <v>0</v>
      </c>
      <c r="BE342" s="182" t="str">
        <f>IF(LinkRpt!I$4=LinkRpt!I$2,VLOOKUP(LinkRpt!$A338,Rpt,LinkRpt!I$2+1),"")</f>
        <v/>
      </c>
      <c r="BF342" s="182" t="str">
        <f>IF(LinkRpt!J$4=LinkRpt!J$2,VLOOKUP(LinkRpt!$A338,Rpt,LinkRpt!J$2+1),"")</f>
        <v/>
      </c>
      <c r="BG342" s="182" t="str">
        <f>IF(LinkRpt!K$4=LinkRpt!K$2,VLOOKUP(LinkRpt!$A338,Rpt,LinkRpt!K$2+1),"")</f>
        <v/>
      </c>
      <c r="BH342" s="182" t="str">
        <f>IF(LinkRpt!L$4=LinkRpt!L$2,VLOOKUP(LinkRpt!$A338,Rpt,LinkRpt!L$2+1),"")</f>
        <v/>
      </c>
      <c r="BI342" s="182" t="str">
        <f>IF(LinkRpt!M$4=LinkRpt!M$2,VLOOKUP(LinkRpt!$A338,Rpt,LinkRpt!M$2+1),"")</f>
        <v/>
      </c>
      <c r="BJ342" s="182" t="str">
        <f>IF(LinkRpt!N$4=LinkRpt!N$2,VLOOKUP(LinkRpt!$A338,Rpt,LinkRpt!N$2+1),"")</f>
        <v/>
      </c>
      <c r="BK342" s="182" t="str">
        <f>IF(LinkRpt!O$4=LinkRpt!O$2,VLOOKUP(LinkRpt!$A338,Rpt,LinkRpt!O$2+1),"")</f>
        <v/>
      </c>
      <c r="BL342" s="182" t="str">
        <f>IF(LinkRpt!P$4=LinkRpt!P$2,VLOOKUP(LinkRpt!$A338,Rpt,LinkRpt!P$2+1),"")</f>
        <v/>
      </c>
      <c r="BM342" s="182" t="str">
        <f>IF(LinkRpt!Q$4=LinkRpt!Q$2,VLOOKUP(LinkRpt!$A338,Rpt,LinkRpt!Q$2+1),"")</f>
        <v/>
      </c>
      <c r="BN342" s="182" t="str">
        <f>IF(LinkRpt!R$4=LinkRpt!R$2,VLOOKUP(LinkRpt!$A338,Rpt,LinkRpt!R$2+1),"")</f>
        <v/>
      </c>
      <c r="BO342" s="182" t="str">
        <f>IF(LinkRpt!S$4=LinkRpt!S$2,VLOOKUP(LinkRpt!$A338,Rpt,LinkRpt!S$2+1),"")</f>
        <v/>
      </c>
      <c r="BP342" s="182" t="str">
        <f>IF(LinkRpt!T$4=LinkRpt!T$2,VLOOKUP(LinkRpt!$A338,Rpt,LinkRpt!T$2+1),"")</f>
        <v/>
      </c>
      <c r="BQ342" s="182" t="str">
        <f>IF(LinkRpt!U$4=LinkRpt!U$2,VLOOKUP(LinkRpt!$A338,Rpt,LinkRpt!U$2+1),"")</f>
        <v/>
      </c>
      <c r="BR342" s="182" t="str">
        <f>IF(LinkRpt!V$4=LinkRpt!V$2,VLOOKUP(LinkRpt!$A338,Rpt,LinkRpt!V$2+1),"")</f>
        <v/>
      </c>
      <c r="BS342" s="182" t="str">
        <f>IF(LinkRpt!W$4=LinkRpt!W$2,VLOOKUP(LinkRpt!$A338,Rpt,LinkRpt!W$2+1),"")</f>
        <v/>
      </c>
      <c r="BT342" s="182" t="str">
        <f>IF(LinkRpt!X$4=LinkRpt!X$2,VLOOKUP(LinkRpt!$A338,Rpt,LinkRpt!X$2+1),"")</f>
        <v/>
      </c>
      <c r="BU342" s="182" t="str">
        <f>IF(LinkRpt!Y$4=LinkRpt!Y$2,VLOOKUP(LinkRpt!$A338,Rpt,LinkRpt!Y$2+1),"")</f>
        <v/>
      </c>
      <c r="BV342" s="182" t="str">
        <f>IF(LinkRpt!Z$4=LinkRpt!Z$2,VLOOKUP(LinkRpt!$A338,Rpt,LinkRpt!Z$2+1),"")</f>
        <v/>
      </c>
      <c r="BW342" s="182" t="str">
        <f>IF(LinkRpt!AA$4=LinkRpt!AA$2,VLOOKUP(LinkRpt!$A338,Rpt,LinkRpt!AA$2+1),"")</f>
        <v/>
      </c>
      <c r="BX342" s="182" t="str">
        <f>IF(LinkRpt!AB$4=LinkRpt!AB$2,VLOOKUP(LinkRpt!$A338,Rpt,LinkRpt!AB$2+1),"")</f>
        <v/>
      </c>
      <c r="BY342" s="182" t="str">
        <f>IF(LinkRpt!AC$4=LinkRpt!AC$2,VLOOKUP(LinkRpt!$A338,Rpt,LinkRpt!AC$2+1),"")</f>
        <v/>
      </c>
      <c r="BZ342" s="182" t="str">
        <f>IF(LinkRpt!AD$4=LinkRpt!AD$2,VLOOKUP(LinkRpt!$A338,Rpt,LinkRpt!AD$2+1),"")</f>
        <v/>
      </c>
      <c r="CA342" s="182" t="str">
        <f>IF(LinkRpt!AE$4=LinkRpt!AE$2,VLOOKUP(LinkRpt!$A338,Rpt,LinkRpt!AE$2+1),"")</f>
        <v/>
      </c>
      <c r="CB342" s="182">
        <f t="shared" si="48"/>
        <v>47840</v>
      </c>
      <c r="CC342" s="15">
        <v>1500</v>
      </c>
      <c r="CD342" s="16">
        <v>1500</v>
      </c>
      <c r="CE342" s="15">
        <v>1000</v>
      </c>
      <c r="CF342" s="16">
        <v>1000</v>
      </c>
      <c r="CG342" s="15">
        <v>5000</v>
      </c>
      <c r="CH342" s="16">
        <v>5000</v>
      </c>
      <c r="CI342" s="15">
        <v>8000</v>
      </c>
      <c r="CJ342" s="16">
        <v>0</v>
      </c>
      <c r="CK342" s="15"/>
      <c r="CL342" s="16"/>
      <c r="CM342" s="18">
        <v>4620</v>
      </c>
      <c r="CN342" s="90">
        <v>4620</v>
      </c>
      <c r="CO342" s="18">
        <v>4620</v>
      </c>
      <c r="CP342" s="16">
        <v>0</v>
      </c>
      <c r="CQ342" s="18">
        <v>4620</v>
      </c>
      <c r="CR342" s="16">
        <v>0</v>
      </c>
      <c r="CS342" s="18">
        <v>4620</v>
      </c>
      <c r="CT342" s="16">
        <v>21860</v>
      </c>
      <c r="CU342" s="18">
        <v>4620</v>
      </c>
      <c r="CV342" s="16"/>
      <c r="CW342" s="18">
        <v>4620</v>
      </c>
      <c r="CX342" s="16"/>
      <c r="CY342" s="18">
        <v>4620</v>
      </c>
      <c r="CZ342" s="16"/>
      <c r="DA342" s="18">
        <v>4620</v>
      </c>
      <c r="DB342" s="16">
        <v>13860</v>
      </c>
      <c r="DC342" s="18">
        <v>4620</v>
      </c>
      <c r="DD342" s="16"/>
      <c r="DE342" s="85"/>
      <c r="DF342" s="16"/>
      <c r="DG342" s="85"/>
      <c r="DH342" s="16"/>
      <c r="DI342" s="85"/>
      <c r="DJ342" s="16"/>
      <c r="DK342" s="17"/>
      <c r="DL342" s="16"/>
      <c r="DM342" s="17"/>
      <c r="DN342" s="16"/>
      <c r="DO342" s="17"/>
      <c r="DP342" s="16"/>
      <c r="DQ342" s="17"/>
      <c r="DR342" s="16"/>
      <c r="DS342" s="17"/>
      <c r="DT342" s="16"/>
      <c r="DU342" s="17"/>
      <c r="DV342" s="16"/>
      <c r="DW342" s="17"/>
      <c r="DX342" s="16"/>
      <c r="DY342" s="17"/>
      <c r="DZ342" s="16"/>
      <c r="EA342" s="17"/>
      <c r="EB342" s="16"/>
      <c r="EC342" s="17"/>
      <c r="ED342" s="16"/>
      <c r="EE342" s="17"/>
      <c r="EF342" s="16"/>
      <c r="EG342" s="17"/>
      <c r="EH342" s="16"/>
      <c r="EI342" s="17"/>
      <c r="EJ342" s="16"/>
      <c r="EK342" s="17"/>
      <c r="EL342" s="16"/>
      <c r="EM342" s="17"/>
      <c r="EN342" s="16"/>
      <c r="EO342" s="17"/>
      <c r="EP342" s="16"/>
      <c r="EQ342" s="17"/>
      <c r="ER342" s="16"/>
      <c r="ES342" s="17"/>
      <c r="ET342" s="16"/>
      <c r="EU342" s="15"/>
      <c r="EV342" s="16"/>
      <c r="EW342" s="15"/>
      <c r="EX342" s="16"/>
      <c r="EY342" s="15"/>
      <c r="EZ342" s="16"/>
      <c r="FA342" s="15"/>
      <c r="FB342" s="16"/>
      <c r="FC342" s="15"/>
      <c r="FD342" s="16"/>
      <c r="FE342" s="15"/>
      <c r="FF342" s="16"/>
      <c r="FG342" s="19"/>
      <c r="FH342" s="20"/>
      <c r="FI342" s="20">
        <f t="shared" si="44"/>
        <v>57080</v>
      </c>
      <c r="FJ342" s="20">
        <f t="shared" si="45"/>
        <v>47840</v>
      </c>
      <c r="FK342" s="21">
        <f t="shared" si="46"/>
        <v>9240</v>
      </c>
      <c r="FL342" s="1" t="str">
        <f t="shared" si="49"/>
        <v/>
      </c>
    </row>
    <row r="343" spans="1:168" ht="20.25" customHeight="1">
      <c r="A343" s="239">
        <v>2200335</v>
      </c>
      <c r="B343" s="35" t="s">
        <v>1178</v>
      </c>
      <c r="C343" s="239" t="s">
        <v>1179</v>
      </c>
      <c r="D343" s="9" t="s">
        <v>1414</v>
      </c>
      <c r="E343" s="9" t="s">
        <v>1411</v>
      </c>
      <c r="F343" s="83" t="s">
        <v>1180</v>
      </c>
      <c r="G343" s="22"/>
      <c r="H343" s="84"/>
      <c r="I343" s="318"/>
      <c r="J343" s="84"/>
      <c r="K343" s="62">
        <v>6600</v>
      </c>
      <c r="L343" s="84" t="s">
        <v>1564</v>
      </c>
      <c r="M343" s="246">
        <f t="shared" si="42"/>
        <v>57080</v>
      </c>
      <c r="N343" s="14">
        <f t="shared" si="47"/>
        <v>3100</v>
      </c>
      <c r="O343" s="15">
        <v>1500</v>
      </c>
      <c r="P343" s="15">
        <v>1000</v>
      </c>
      <c r="Q343" s="15">
        <v>5000</v>
      </c>
      <c r="R343" s="15">
        <v>8000</v>
      </c>
      <c r="S343" s="182"/>
      <c r="T343" s="16">
        <v>1500</v>
      </c>
      <c r="U343" s="16">
        <v>1000</v>
      </c>
      <c r="V343" s="16">
        <v>5000</v>
      </c>
      <c r="W343" s="16">
        <v>0</v>
      </c>
      <c r="X343" s="182"/>
      <c r="Y343" s="16">
        <f>IF(($CB343-SUM($T343:X343))&gt;=$K343*0.7,$K343*0.7,($CB343-SUM($T343:X343)))</f>
        <v>4620</v>
      </c>
      <c r="Z343" s="16">
        <f>IF(($CB343-SUM($T343:Y343))&gt;=$K343*0.7,$K343*0.7,($CB343-SUM($T343:Y343)))</f>
        <v>4620</v>
      </c>
      <c r="AA343" s="16">
        <f>IF(($CB343-SUM($T343:Z343))&gt;=$K343*0.7,$K343*0.7,($CB343-SUM($T343:Z343)))</f>
        <v>4620</v>
      </c>
      <c r="AB343" s="16">
        <f>IF(($CB343-SUM($T343:AA343))&gt;=$K343*0.7,$K343*0.7,($CB343-SUM($T343:AA343)))</f>
        <v>4620</v>
      </c>
      <c r="AC343" s="16">
        <f>IF(($CB343-SUM($T343:AB343))&gt;=$K343*0.7,$K343*0.7,($CB343-SUM($T343:AB343)))</f>
        <v>4620</v>
      </c>
      <c r="AD343" s="16">
        <f>IF(($CB343-SUM($T343:AC343))&gt;=$K343*0.7,$K343*0.7,($CB343-SUM($T343:AC343)))</f>
        <v>4620</v>
      </c>
      <c r="AE343" s="16">
        <f>IF(($CB343-SUM($T343:AD343))&gt;=$K343*0.7,$K343*0.7,($CB343-SUM($T343:AD343)))</f>
        <v>4620</v>
      </c>
      <c r="AF343" s="16">
        <f>IF(($CB343-SUM($T343:AE343))&gt;=$K343*0.7,$K343*0.7,($CB343-SUM($T343:AE343)))</f>
        <v>4620</v>
      </c>
      <c r="AG343" s="16">
        <f>IF(($CB343-SUM($T343:AF343))&gt;=$K343*0.7,$K343*0.7,($CB343-SUM($T343:AF343)))</f>
        <v>4620</v>
      </c>
      <c r="AH343" s="16">
        <f>IF(($CB343-SUM($T343:AG343))&gt;=$K343*0.7,$K343*0.7,($CB343-SUM($T343:AG343)))</f>
        <v>4620</v>
      </c>
      <c r="AI343" s="16">
        <f>IF(($CB343-SUM($T343:AH343))&gt;=$K343*0.7,$K343*0.7,($CB343-SUM($T343:AH343)))</f>
        <v>280</v>
      </c>
      <c r="AJ343" s="16">
        <f>IF(($CB343-SUM($T343:AI343))&gt;=$K343*0.7,$K343*0.7,($CB343-SUM($T343:AI343)))</f>
        <v>0</v>
      </c>
      <c r="AK343" s="16">
        <f>IF(($CB343-SUM($T343:AJ343))&gt;=$K343*0.7,$K343*0.7,($CB343-SUM($T343:AJ343)))</f>
        <v>0</v>
      </c>
      <c r="AL343" s="16">
        <f>IF(($CB343-SUM($T343:AK343))&gt;=$K343*0.7,$K343*0.7,($CB343-SUM($T343:AK343)))</f>
        <v>0</v>
      </c>
      <c r="AM343" s="16">
        <f>IF(($CB343-SUM($T343:AL343))&gt;=$K343*0.7,$K343*0.7,($CB343-SUM($T343:AL343)))</f>
        <v>0</v>
      </c>
      <c r="AN343" s="16">
        <f>IF(($CB343-SUM($T343:AM343))&gt;=$K343*0.7,$K343*0.7,($CB343-SUM($T343:AM343)))</f>
        <v>0</v>
      </c>
      <c r="AO343" s="16">
        <f>IF(($CB343-SUM($T343:AN343))&gt;=$K343*0.7,$K343*0.7,($CB343-SUM($T343:AN343)))</f>
        <v>0</v>
      </c>
      <c r="AP343" s="16">
        <f>IF(($CB343-SUM($T343:AO343))&gt;=$K343*0.7,$K343*0.7,($CB343-SUM($T343:AO343)))</f>
        <v>0</v>
      </c>
      <c r="AQ343" s="16">
        <f>IF(($CB343-SUM($T343:AP343))&gt;=$K343*0.7,$K343*0.7,($CB343-SUM($T343:AP343)))</f>
        <v>0</v>
      </c>
      <c r="AR343" s="16">
        <f>IF(($CB343-SUM($T343:AQ343))&gt;=$K343*0.7,$K343*0.7,($CB343-SUM($T343:AQ343)))</f>
        <v>0</v>
      </c>
      <c r="AS343" s="16">
        <f>IF(($CB343-SUM($T343:AR343))&gt;=$K343*0.7,$K343*0.7,($CB343-SUM($T343:AR343)))</f>
        <v>0</v>
      </c>
      <c r="AT343" s="16">
        <f>IF(($CB343-SUM($T343:AS343))&gt;=$K343*0.7,$K343*0.7,($CB343-SUM($T343:AS343)))</f>
        <v>0</v>
      </c>
      <c r="AU343" s="16">
        <f>IF(($CB343-SUM($T343:AT343))&gt;=$K343*0.7,$K343*0.7,($CB343-SUM($T343:AT343)))</f>
        <v>0</v>
      </c>
      <c r="AV343" s="16">
        <f>IF(($CB343-SUM($T343:AU343))&gt;=$K343*0.7,$K343*0.7,($CB343-SUM($T343:AU343)))</f>
        <v>0</v>
      </c>
      <c r="AW343" s="182">
        <f t="shared" si="43"/>
        <v>53980</v>
      </c>
      <c r="AX343" s="182">
        <f>IF(LinkRpt!B$4=LinkRpt!B$2,VLOOKUP(LinkRpt!$A339,Rpt,LinkRpt!B$2+1),"")</f>
        <v>53980</v>
      </c>
      <c r="AY343" s="182">
        <f>IF(LinkRpt!C$4=LinkRpt!C$2,VLOOKUP(LinkRpt!$A339,Rpt,LinkRpt!C$2+1),"")</f>
        <v>0</v>
      </c>
      <c r="AZ343" s="182">
        <f>IF(LinkRpt!D$4=LinkRpt!D$2,VLOOKUP(LinkRpt!$A339,Rpt,LinkRpt!D$2+1),"")</f>
        <v>0</v>
      </c>
      <c r="BA343" s="182" t="str">
        <f>IF(LinkRpt!E$4=LinkRpt!E$2,VLOOKUP(LinkRpt!$A339,Rpt,LinkRpt!E$2+1),"")</f>
        <v/>
      </c>
      <c r="BB343" s="182">
        <f>IF(LinkRpt!F$4=LinkRpt!F$2,VLOOKUP(LinkRpt!$A339,Rpt,LinkRpt!F$2+1),"")</f>
        <v>0</v>
      </c>
      <c r="BC343" s="182">
        <f>IF(LinkRpt!G$4=LinkRpt!G$2,VLOOKUP(LinkRpt!$A339,Rpt,LinkRpt!G$2+1),"")</f>
        <v>0</v>
      </c>
      <c r="BD343" s="182">
        <f>IF(LinkRpt!H$4=LinkRpt!H$2,VLOOKUP(LinkRpt!$A339,Rpt,LinkRpt!H$2+1),"")</f>
        <v>0</v>
      </c>
      <c r="BE343" s="182" t="str">
        <f>IF(LinkRpt!I$4=LinkRpt!I$2,VLOOKUP(LinkRpt!$A339,Rpt,LinkRpt!I$2+1),"")</f>
        <v/>
      </c>
      <c r="BF343" s="182" t="str">
        <f>IF(LinkRpt!J$4=LinkRpt!J$2,VLOOKUP(LinkRpt!$A339,Rpt,LinkRpt!J$2+1),"")</f>
        <v/>
      </c>
      <c r="BG343" s="182" t="str">
        <f>IF(LinkRpt!K$4=LinkRpt!K$2,VLOOKUP(LinkRpt!$A339,Rpt,LinkRpt!K$2+1),"")</f>
        <v/>
      </c>
      <c r="BH343" s="182" t="str">
        <f>IF(LinkRpt!L$4=LinkRpt!L$2,VLOOKUP(LinkRpt!$A339,Rpt,LinkRpt!L$2+1),"")</f>
        <v/>
      </c>
      <c r="BI343" s="182" t="str">
        <f>IF(LinkRpt!M$4=LinkRpt!M$2,VLOOKUP(LinkRpt!$A339,Rpt,LinkRpt!M$2+1),"")</f>
        <v/>
      </c>
      <c r="BJ343" s="182" t="str">
        <f>IF(LinkRpt!N$4=LinkRpt!N$2,VLOOKUP(LinkRpt!$A339,Rpt,LinkRpt!N$2+1),"")</f>
        <v/>
      </c>
      <c r="BK343" s="182" t="str">
        <f>IF(LinkRpt!O$4=LinkRpt!O$2,VLOOKUP(LinkRpt!$A339,Rpt,LinkRpt!O$2+1),"")</f>
        <v/>
      </c>
      <c r="BL343" s="182" t="str">
        <f>IF(LinkRpt!P$4=LinkRpt!P$2,VLOOKUP(LinkRpt!$A339,Rpt,LinkRpt!P$2+1),"")</f>
        <v/>
      </c>
      <c r="BM343" s="182" t="str">
        <f>IF(LinkRpt!Q$4=LinkRpt!Q$2,VLOOKUP(LinkRpt!$A339,Rpt,LinkRpt!Q$2+1),"")</f>
        <v/>
      </c>
      <c r="BN343" s="182" t="str">
        <f>IF(LinkRpt!R$4=LinkRpt!R$2,VLOOKUP(LinkRpt!$A339,Rpt,LinkRpt!R$2+1),"")</f>
        <v/>
      </c>
      <c r="BO343" s="182" t="str">
        <f>IF(LinkRpt!S$4=LinkRpt!S$2,VLOOKUP(LinkRpt!$A339,Rpt,LinkRpt!S$2+1),"")</f>
        <v/>
      </c>
      <c r="BP343" s="182" t="str">
        <f>IF(LinkRpt!T$4=LinkRpt!T$2,VLOOKUP(LinkRpt!$A339,Rpt,LinkRpt!T$2+1),"")</f>
        <v/>
      </c>
      <c r="BQ343" s="182" t="str">
        <f>IF(LinkRpt!U$4=LinkRpt!U$2,VLOOKUP(LinkRpt!$A339,Rpt,LinkRpt!U$2+1),"")</f>
        <v/>
      </c>
      <c r="BR343" s="182" t="str">
        <f>IF(LinkRpt!V$4=LinkRpt!V$2,VLOOKUP(LinkRpt!$A339,Rpt,LinkRpt!V$2+1),"")</f>
        <v/>
      </c>
      <c r="BS343" s="182" t="str">
        <f>IF(LinkRpt!W$4=LinkRpt!W$2,VLOOKUP(LinkRpt!$A339,Rpt,LinkRpt!W$2+1),"")</f>
        <v/>
      </c>
      <c r="BT343" s="182" t="str">
        <f>IF(LinkRpt!X$4=LinkRpt!X$2,VLOOKUP(LinkRpt!$A339,Rpt,LinkRpt!X$2+1),"")</f>
        <v/>
      </c>
      <c r="BU343" s="182" t="str">
        <f>IF(LinkRpt!Y$4=LinkRpt!Y$2,VLOOKUP(LinkRpt!$A339,Rpt,LinkRpt!Y$2+1),"")</f>
        <v/>
      </c>
      <c r="BV343" s="182" t="str">
        <f>IF(LinkRpt!Z$4=LinkRpt!Z$2,VLOOKUP(LinkRpt!$A339,Rpt,LinkRpt!Z$2+1),"")</f>
        <v/>
      </c>
      <c r="BW343" s="182" t="str">
        <f>IF(LinkRpt!AA$4=LinkRpt!AA$2,VLOOKUP(LinkRpt!$A339,Rpt,LinkRpt!AA$2+1),"")</f>
        <v/>
      </c>
      <c r="BX343" s="182" t="str">
        <f>IF(LinkRpt!AB$4=LinkRpt!AB$2,VLOOKUP(LinkRpt!$A339,Rpt,LinkRpt!AB$2+1),"")</f>
        <v/>
      </c>
      <c r="BY343" s="182" t="str">
        <f>IF(LinkRpt!AC$4=LinkRpt!AC$2,VLOOKUP(LinkRpt!$A339,Rpt,LinkRpt!AC$2+1),"")</f>
        <v/>
      </c>
      <c r="BZ343" s="182" t="str">
        <f>IF(LinkRpt!AD$4=LinkRpt!AD$2,VLOOKUP(LinkRpt!$A339,Rpt,LinkRpt!AD$2+1),"")</f>
        <v/>
      </c>
      <c r="CA343" s="182" t="str">
        <f>IF(LinkRpt!AE$4=LinkRpt!AE$2,VLOOKUP(LinkRpt!$A339,Rpt,LinkRpt!AE$2+1),"")</f>
        <v/>
      </c>
      <c r="CB343" s="182">
        <f t="shared" si="48"/>
        <v>53980</v>
      </c>
      <c r="CC343" s="15">
        <v>1500</v>
      </c>
      <c r="CD343" s="16">
        <v>1500</v>
      </c>
      <c r="CE343" s="15">
        <v>1000</v>
      </c>
      <c r="CF343" s="16">
        <v>1000</v>
      </c>
      <c r="CG343" s="15">
        <v>5000</v>
      </c>
      <c r="CH343" s="16">
        <v>5000</v>
      </c>
      <c r="CI343" s="15">
        <v>8000</v>
      </c>
      <c r="CJ343" s="16">
        <v>0</v>
      </c>
      <c r="CK343" s="15"/>
      <c r="CL343" s="16"/>
      <c r="CM343" s="18">
        <v>4620</v>
      </c>
      <c r="CN343" s="16">
        <v>0</v>
      </c>
      <c r="CO343" s="18">
        <v>4620</v>
      </c>
      <c r="CP343" s="16">
        <v>0</v>
      </c>
      <c r="CQ343" s="18">
        <v>4620</v>
      </c>
      <c r="CR343" s="16">
        <v>0</v>
      </c>
      <c r="CS343" s="18">
        <v>4620</v>
      </c>
      <c r="CT343" s="16">
        <v>26480</v>
      </c>
      <c r="CU343" s="18">
        <v>4620</v>
      </c>
      <c r="CV343" s="16"/>
      <c r="CW343" s="18">
        <v>4620</v>
      </c>
      <c r="CX343" s="16"/>
      <c r="CY343" s="18">
        <v>4620</v>
      </c>
      <c r="CZ343" s="16"/>
      <c r="DA343" s="18">
        <v>4620</v>
      </c>
      <c r="DB343" s="16"/>
      <c r="DC343" s="18">
        <v>4620</v>
      </c>
      <c r="DD343" s="16">
        <v>20000</v>
      </c>
      <c r="DE343" s="85"/>
      <c r="DF343" s="16"/>
      <c r="DG343" s="85"/>
      <c r="DH343" s="16"/>
      <c r="DI343" s="85"/>
      <c r="DJ343" s="16"/>
      <c r="DK343" s="17"/>
      <c r="DL343" s="16"/>
      <c r="DM343" s="17"/>
      <c r="DN343" s="16"/>
      <c r="DO343" s="17"/>
      <c r="DP343" s="16"/>
      <c r="DQ343" s="17"/>
      <c r="DR343" s="16"/>
      <c r="DS343" s="17"/>
      <c r="DT343" s="16"/>
      <c r="DU343" s="17"/>
      <c r="DV343" s="16"/>
      <c r="DW343" s="17"/>
      <c r="DX343" s="16"/>
      <c r="DY343" s="17"/>
      <c r="DZ343" s="16"/>
      <c r="EA343" s="17"/>
      <c r="EB343" s="16"/>
      <c r="EC343" s="17"/>
      <c r="ED343" s="16"/>
      <c r="EE343" s="17"/>
      <c r="EF343" s="16"/>
      <c r="EG343" s="17"/>
      <c r="EH343" s="16"/>
      <c r="EI343" s="17"/>
      <c r="EJ343" s="16"/>
      <c r="EK343" s="17"/>
      <c r="EL343" s="16"/>
      <c r="EM343" s="17"/>
      <c r="EN343" s="16"/>
      <c r="EO343" s="17"/>
      <c r="EP343" s="16"/>
      <c r="EQ343" s="17"/>
      <c r="ER343" s="16"/>
      <c r="ES343" s="17"/>
      <c r="ET343" s="16"/>
      <c r="EU343" s="15"/>
      <c r="EV343" s="16"/>
      <c r="EW343" s="15"/>
      <c r="EX343" s="16"/>
      <c r="EY343" s="15"/>
      <c r="EZ343" s="16"/>
      <c r="FA343" s="15"/>
      <c r="FB343" s="16"/>
      <c r="FC343" s="15"/>
      <c r="FD343" s="16"/>
      <c r="FE343" s="15"/>
      <c r="FF343" s="16"/>
      <c r="FG343" s="19"/>
      <c r="FH343" s="20"/>
      <c r="FI343" s="20">
        <f t="shared" si="44"/>
        <v>57080</v>
      </c>
      <c r="FJ343" s="20">
        <f t="shared" si="45"/>
        <v>53980</v>
      </c>
      <c r="FK343" s="21">
        <f t="shared" si="46"/>
        <v>3100</v>
      </c>
      <c r="FL343" s="1" t="str">
        <f t="shared" si="49"/>
        <v/>
      </c>
    </row>
    <row r="344" spans="1:168" ht="20.25" customHeight="1">
      <c r="A344" s="239">
        <v>2200336</v>
      </c>
      <c r="B344" s="35" t="s">
        <v>1181</v>
      </c>
      <c r="C344" s="239" t="s">
        <v>1182</v>
      </c>
      <c r="D344" s="9" t="s">
        <v>1414</v>
      </c>
      <c r="E344" s="9" t="s">
        <v>1411</v>
      </c>
      <c r="F344" s="83" t="s">
        <v>1183</v>
      </c>
      <c r="G344" s="22"/>
      <c r="H344" s="84"/>
      <c r="I344" s="318"/>
      <c r="J344" s="84"/>
      <c r="K344" s="62">
        <v>6600</v>
      </c>
      <c r="L344" s="84" t="s">
        <v>1564</v>
      </c>
      <c r="M344" s="246">
        <f t="shared" si="42"/>
        <v>57080</v>
      </c>
      <c r="N344" s="14">
        <f t="shared" si="47"/>
        <v>49580</v>
      </c>
      <c r="O344" s="15">
        <v>1500</v>
      </c>
      <c r="P344" s="15">
        <v>1000</v>
      </c>
      <c r="Q344" s="15">
        <v>5000</v>
      </c>
      <c r="R344" s="15">
        <v>8000</v>
      </c>
      <c r="S344" s="182"/>
      <c r="T344" s="16">
        <v>1500</v>
      </c>
      <c r="U344" s="16">
        <v>1000</v>
      </c>
      <c r="V344" s="16">
        <v>5000</v>
      </c>
      <c r="W344" s="16"/>
      <c r="X344" s="182"/>
      <c r="Y344" s="16">
        <f>IF(($CB344-SUM($T344:X344))&gt;=$K344*0.7,$K344*0.7,($CB344-SUM($T344:X344)))</f>
        <v>0</v>
      </c>
      <c r="Z344" s="16">
        <f>IF(($CB344-SUM($T344:Y344))&gt;=$K344*0.7,$K344*0.7,($CB344-SUM($T344:Y344)))</f>
        <v>0</v>
      </c>
      <c r="AA344" s="16">
        <f>IF(($CB344-SUM($T344:Z344))&gt;=$K344*0.7,$K344*0.7,($CB344-SUM($T344:Z344)))</f>
        <v>0</v>
      </c>
      <c r="AB344" s="16">
        <f>IF(($CB344-SUM($T344:AA344))&gt;=$K344*0.7,$K344*0.7,($CB344-SUM($T344:AA344)))</f>
        <v>0</v>
      </c>
      <c r="AC344" s="16">
        <f>IF(($CB344-SUM($T344:AB344))&gt;=$K344*0.7,$K344*0.7,($CB344-SUM($T344:AB344)))</f>
        <v>0</v>
      </c>
      <c r="AD344" s="16">
        <f>IF(($CB344-SUM($T344:AC344))&gt;=$K344*0.7,$K344*0.7,($CB344-SUM($T344:AC344)))</f>
        <v>0</v>
      </c>
      <c r="AE344" s="16">
        <f>IF(($CB344-SUM($T344:AD344))&gt;=$K344*0.7,$K344*0.7,($CB344-SUM($T344:AD344)))</f>
        <v>0</v>
      </c>
      <c r="AF344" s="16">
        <f>IF(($CB344-SUM($T344:AE344))&gt;=$K344*0.7,$K344*0.7,($CB344-SUM($T344:AE344)))</f>
        <v>0</v>
      </c>
      <c r="AG344" s="16">
        <f>IF(($CB344-SUM($T344:AF344))&gt;=$K344*0.7,$K344*0.7,($CB344-SUM($T344:AF344)))</f>
        <v>0</v>
      </c>
      <c r="AH344" s="16">
        <f>IF(($CB344-SUM($T344:AG344))&gt;=$K344*0.7,$K344*0.7,($CB344-SUM($T344:AG344)))</f>
        <v>0</v>
      </c>
      <c r="AI344" s="16">
        <f>IF(($CB344-SUM($T344:AH344))&gt;=$K344*0.7,$K344*0.7,($CB344-SUM($T344:AH344)))</f>
        <v>0</v>
      </c>
      <c r="AJ344" s="16">
        <f>IF(($CB344-SUM($T344:AI344))&gt;=$K344*0.7,$K344*0.7,($CB344-SUM($T344:AI344)))</f>
        <v>0</v>
      </c>
      <c r="AK344" s="16">
        <f>IF(($CB344-SUM($T344:AJ344))&gt;=$K344*0.7,$K344*0.7,($CB344-SUM($T344:AJ344)))</f>
        <v>0</v>
      </c>
      <c r="AL344" s="16">
        <f>IF(($CB344-SUM($T344:AK344))&gt;=$K344*0.7,$K344*0.7,($CB344-SUM($T344:AK344)))</f>
        <v>0</v>
      </c>
      <c r="AM344" s="16">
        <f>IF(($CB344-SUM($T344:AL344))&gt;=$K344*0.7,$K344*0.7,($CB344-SUM($T344:AL344)))</f>
        <v>0</v>
      </c>
      <c r="AN344" s="16">
        <f>IF(($CB344-SUM($T344:AM344))&gt;=$K344*0.7,$K344*0.7,($CB344-SUM($T344:AM344)))</f>
        <v>0</v>
      </c>
      <c r="AO344" s="16">
        <f>IF(($CB344-SUM($T344:AN344))&gt;=$K344*0.7,$K344*0.7,($CB344-SUM($T344:AN344)))</f>
        <v>0</v>
      </c>
      <c r="AP344" s="16">
        <f>IF(($CB344-SUM($T344:AO344))&gt;=$K344*0.7,$K344*0.7,($CB344-SUM($T344:AO344)))</f>
        <v>0</v>
      </c>
      <c r="AQ344" s="16">
        <f>IF(($CB344-SUM($T344:AP344))&gt;=$K344*0.7,$K344*0.7,($CB344-SUM($T344:AP344)))</f>
        <v>0</v>
      </c>
      <c r="AR344" s="16">
        <f>IF(($CB344-SUM($T344:AQ344))&gt;=$K344*0.7,$K344*0.7,($CB344-SUM($T344:AQ344)))</f>
        <v>0</v>
      </c>
      <c r="AS344" s="16">
        <f>IF(($CB344-SUM($T344:AR344))&gt;=$K344*0.7,$K344*0.7,($CB344-SUM($T344:AR344)))</f>
        <v>0</v>
      </c>
      <c r="AT344" s="16">
        <f>IF(($CB344-SUM($T344:AS344))&gt;=$K344*0.7,$K344*0.7,($CB344-SUM($T344:AS344)))</f>
        <v>0</v>
      </c>
      <c r="AU344" s="16">
        <f>IF(($CB344-SUM($T344:AT344))&gt;=$K344*0.7,$K344*0.7,($CB344-SUM($T344:AT344)))</f>
        <v>0</v>
      </c>
      <c r="AV344" s="16">
        <f>IF(($CB344-SUM($T344:AU344))&gt;=$K344*0.7,$K344*0.7,($CB344-SUM($T344:AU344)))</f>
        <v>0</v>
      </c>
      <c r="AW344" s="182">
        <f t="shared" si="43"/>
        <v>7500</v>
      </c>
      <c r="AX344" s="182">
        <f>IF(LinkRpt!B$4=LinkRpt!B$2,VLOOKUP(LinkRpt!$A340,Rpt,LinkRpt!B$2+1),"")</f>
        <v>7500</v>
      </c>
      <c r="AY344" s="182">
        <f>IF(LinkRpt!C$4=LinkRpt!C$2,VLOOKUP(LinkRpt!$A340,Rpt,LinkRpt!C$2+1),"")</f>
        <v>0</v>
      </c>
      <c r="AZ344" s="182">
        <f>IF(LinkRpt!D$4=LinkRpt!D$2,VLOOKUP(LinkRpt!$A340,Rpt,LinkRpt!D$2+1),"")</f>
        <v>0</v>
      </c>
      <c r="BA344" s="182" t="str">
        <f>IF(LinkRpt!E$4=LinkRpt!E$2,VLOOKUP(LinkRpt!$A340,Rpt,LinkRpt!E$2+1),"")</f>
        <v/>
      </c>
      <c r="BB344" s="182">
        <f>IF(LinkRpt!F$4=LinkRpt!F$2,VLOOKUP(LinkRpt!$A340,Rpt,LinkRpt!F$2+1),"")</f>
        <v>0</v>
      </c>
      <c r="BC344" s="182">
        <f>IF(LinkRpt!G$4=LinkRpt!G$2,VLOOKUP(LinkRpt!$A340,Rpt,LinkRpt!G$2+1),"")</f>
        <v>0</v>
      </c>
      <c r="BD344" s="182">
        <f>IF(LinkRpt!H$4=LinkRpt!H$2,VLOOKUP(LinkRpt!$A340,Rpt,LinkRpt!H$2+1),"")</f>
        <v>0</v>
      </c>
      <c r="BE344" s="182" t="str">
        <f>IF(LinkRpt!I$4=LinkRpt!I$2,VLOOKUP(LinkRpt!$A340,Rpt,LinkRpt!I$2+1),"")</f>
        <v/>
      </c>
      <c r="BF344" s="182" t="str">
        <f>IF(LinkRpt!J$4=LinkRpt!J$2,VLOOKUP(LinkRpt!$A340,Rpt,LinkRpt!J$2+1),"")</f>
        <v/>
      </c>
      <c r="BG344" s="182" t="str">
        <f>IF(LinkRpt!K$4=LinkRpt!K$2,VLOOKUP(LinkRpt!$A340,Rpt,LinkRpt!K$2+1),"")</f>
        <v/>
      </c>
      <c r="BH344" s="182" t="str">
        <f>IF(LinkRpt!L$4=LinkRpt!L$2,VLOOKUP(LinkRpt!$A340,Rpt,LinkRpt!L$2+1),"")</f>
        <v/>
      </c>
      <c r="BI344" s="182" t="str">
        <f>IF(LinkRpt!M$4=LinkRpt!M$2,VLOOKUP(LinkRpt!$A340,Rpt,LinkRpt!M$2+1),"")</f>
        <v/>
      </c>
      <c r="BJ344" s="182" t="str">
        <f>IF(LinkRpt!N$4=LinkRpt!N$2,VLOOKUP(LinkRpt!$A340,Rpt,LinkRpt!N$2+1),"")</f>
        <v/>
      </c>
      <c r="BK344" s="182" t="str">
        <f>IF(LinkRpt!O$4=LinkRpt!O$2,VLOOKUP(LinkRpt!$A340,Rpt,LinkRpt!O$2+1),"")</f>
        <v/>
      </c>
      <c r="BL344" s="182" t="str">
        <f>IF(LinkRpt!P$4=LinkRpt!P$2,VLOOKUP(LinkRpt!$A340,Rpt,LinkRpt!P$2+1),"")</f>
        <v/>
      </c>
      <c r="BM344" s="182" t="str">
        <f>IF(LinkRpt!Q$4=LinkRpt!Q$2,VLOOKUP(LinkRpt!$A340,Rpt,LinkRpt!Q$2+1),"")</f>
        <v/>
      </c>
      <c r="BN344" s="182" t="str">
        <f>IF(LinkRpt!R$4=LinkRpt!R$2,VLOOKUP(LinkRpt!$A340,Rpt,LinkRpt!R$2+1),"")</f>
        <v/>
      </c>
      <c r="BO344" s="182" t="str">
        <f>IF(LinkRpt!S$4=LinkRpt!S$2,VLOOKUP(LinkRpt!$A340,Rpt,LinkRpt!S$2+1),"")</f>
        <v/>
      </c>
      <c r="BP344" s="182" t="str">
        <f>IF(LinkRpt!T$4=LinkRpt!T$2,VLOOKUP(LinkRpt!$A340,Rpt,LinkRpt!T$2+1),"")</f>
        <v/>
      </c>
      <c r="BQ344" s="182" t="str">
        <f>IF(LinkRpt!U$4=LinkRpt!U$2,VLOOKUP(LinkRpt!$A340,Rpt,LinkRpt!U$2+1),"")</f>
        <v/>
      </c>
      <c r="BR344" s="182" t="str">
        <f>IF(LinkRpt!V$4=LinkRpt!V$2,VLOOKUP(LinkRpt!$A340,Rpt,LinkRpt!V$2+1),"")</f>
        <v/>
      </c>
      <c r="BS344" s="182" t="str">
        <f>IF(LinkRpt!W$4=LinkRpt!W$2,VLOOKUP(LinkRpt!$A340,Rpt,LinkRpt!W$2+1),"")</f>
        <v/>
      </c>
      <c r="BT344" s="182" t="str">
        <f>IF(LinkRpt!X$4=LinkRpt!X$2,VLOOKUP(LinkRpt!$A340,Rpt,LinkRpt!X$2+1),"")</f>
        <v/>
      </c>
      <c r="BU344" s="182" t="str">
        <f>IF(LinkRpt!Y$4=LinkRpt!Y$2,VLOOKUP(LinkRpt!$A340,Rpt,LinkRpt!Y$2+1),"")</f>
        <v/>
      </c>
      <c r="BV344" s="182" t="str">
        <f>IF(LinkRpt!Z$4=LinkRpt!Z$2,VLOOKUP(LinkRpt!$A340,Rpt,LinkRpt!Z$2+1),"")</f>
        <v/>
      </c>
      <c r="BW344" s="182" t="str">
        <f>IF(LinkRpt!AA$4=LinkRpt!AA$2,VLOOKUP(LinkRpt!$A340,Rpt,LinkRpt!AA$2+1),"")</f>
        <v/>
      </c>
      <c r="BX344" s="182" t="str">
        <f>IF(LinkRpt!AB$4=LinkRpt!AB$2,VLOOKUP(LinkRpt!$A340,Rpt,LinkRpt!AB$2+1),"")</f>
        <v/>
      </c>
      <c r="BY344" s="182" t="str">
        <f>IF(LinkRpt!AC$4=LinkRpt!AC$2,VLOOKUP(LinkRpt!$A340,Rpt,LinkRpt!AC$2+1),"")</f>
        <v/>
      </c>
      <c r="BZ344" s="182" t="str">
        <f>IF(LinkRpt!AD$4=LinkRpt!AD$2,VLOOKUP(LinkRpt!$A340,Rpt,LinkRpt!AD$2+1),"")</f>
        <v/>
      </c>
      <c r="CA344" s="182" t="str">
        <f>IF(LinkRpt!AE$4=LinkRpt!AE$2,VLOOKUP(LinkRpt!$A340,Rpt,LinkRpt!AE$2+1),"")</f>
        <v/>
      </c>
      <c r="CB344" s="182">
        <f t="shared" si="48"/>
        <v>7500</v>
      </c>
      <c r="CC344" s="15">
        <v>1500</v>
      </c>
      <c r="CD344" s="16">
        <v>1500</v>
      </c>
      <c r="CE344" s="15">
        <v>1000</v>
      </c>
      <c r="CF344" s="16">
        <v>1000</v>
      </c>
      <c r="CG344" s="15">
        <v>5000</v>
      </c>
      <c r="CH344" s="16">
        <v>5000</v>
      </c>
      <c r="CI344" s="15">
        <v>8000</v>
      </c>
      <c r="CJ344" s="16"/>
      <c r="CK344" s="15"/>
      <c r="CL344" s="16"/>
      <c r="CM344" s="18">
        <v>4620</v>
      </c>
      <c r="CN344" s="16"/>
      <c r="CO344" s="18">
        <v>4620</v>
      </c>
      <c r="CP344" s="16"/>
      <c r="CQ344" s="18">
        <v>4620</v>
      </c>
      <c r="CR344" s="16"/>
      <c r="CS344" s="18">
        <v>4620</v>
      </c>
      <c r="CT344" s="16"/>
      <c r="CU344" s="18">
        <v>4620</v>
      </c>
      <c r="CV344" s="16"/>
      <c r="CW344" s="18">
        <v>4620</v>
      </c>
      <c r="CX344" s="16"/>
      <c r="CY344" s="18">
        <v>4620</v>
      </c>
      <c r="CZ344" s="16"/>
      <c r="DA344" s="18">
        <v>4620</v>
      </c>
      <c r="DB344" s="16"/>
      <c r="DC344" s="18">
        <v>4620</v>
      </c>
      <c r="DD344" s="16"/>
      <c r="DE344" s="85"/>
      <c r="DF344" s="16"/>
      <c r="DG344" s="85"/>
      <c r="DH344" s="16"/>
      <c r="DI344" s="85"/>
      <c r="DJ344" s="16"/>
      <c r="DK344" s="17"/>
      <c r="DL344" s="16"/>
      <c r="DM344" s="17"/>
      <c r="DN344" s="16"/>
      <c r="DO344" s="17"/>
      <c r="DP344" s="16"/>
      <c r="DQ344" s="17"/>
      <c r="DR344" s="16"/>
      <c r="DS344" s="17"/>
      <c r="DT344" s="16"/>
      <c r="DU344" s="17"/>
      <c r="DV344" s="16"/>
      <c r="DW344" s="17"/>
      <c r="DX344" s="16"/>
      <c r="DY344" s="17"/>
      <c r="DZ344" s="16"/>
      <c r="EA344" s="17"/>
      <c r="EB344" s="16"/>
      <c r="EC344" s="17"/>
      <c r="ED344" s="16"/>
      <c r="EE344" s="17"/>
      <c r="EF344" s="16"/>
      <c r="EG344" s="17"/>
      <c r="EH344" s="16"/>
      <c r="EI344" s="17"/>
      <c r="EJ344" s="16"/>
      <c r="EK344" s="17"/>
      <c r="EL344" s="16"/>
      <c r="EM344" s="17"/>
      <c r="EN344" s="16"/>
      <c r="EO344" s="17"/>
      <c r="EP344" s="16"/>
      <c r="EQ344" s="17"/>
      <c r="ER344" s="16"/>
      <c r="ES344" s="17"/>
      <c r="ET344" s="16"/>
      <c r="EU344" s="15"/>
      <c r="EV344" s="16"/>
      <c r="EW344" s="15"/>
      <c r="EX344" s="16"/>
      <c r="EY344" s="15"/>
      <c r="EZ344" s="16"/>
      <c r="FA344" s="15"/>
      <c r="FB344" s="16"/>
      <c r="FC344" s="15"/>
      <c r="FD344" s="16"/>
      <c r="FE344" s="15"/>
      <c r="FF344" s="16"/>
      <c r="FG344" s="19"/>
      <c r="FH344" s="20"/>
      <c r="FI344" s="20">
        <f t="shared" si="44"/>
        <v>57080</v>
      </c>
      <c r="FJ344" s="20">
        <f t="shared" si="45"/>
        <v>7500</v>
      </c>
      <c r="FK344" s="21">
        <f t="shared" si="46"/>
        <v>49580</v>
      </c>
      <c r="FL344" s="1" t="str">
        <f t="shared" si="49"/>
        <v/>
      </c>
    </row>
    <row r="345" spans="1:168" ht="20.25" customHeight="1">
      <c r="A345" s="239">
        <v>2200337</v>
      </c>
      <c r="B345" s="35" t="s">
        <v>1184</v>
      </c>
      <c r="C345" s="239" t="s">
        <v>1185</v>
      </c>
      <c r="D345" s="9" t="s">
        <v>1414</v>
      </c>
      <c r="E345" s="9" t="s">
        <v>1411</v>
      </c>
      <c r="F345" s="83" t="s">
        <v>1186</v>
      </c>
      <c r="G345" s="141" t="s">
        <v>383</v>
      </c>
      <c r="H345" s="24" t="s">
        <v>1417</v>
      </c>
      <c r="I345" s="318"/>
      <c r="J345" s="24"/>
      <c r="K345" s="62">
        <v>6200</v>
      </c>
      <c r="L345" s="84" t="s">
        <v>1564</v>
      </c>
      <c r="M345" s="246">
        <f t="shared" si="42"/>
        <v>54560</v>
      </c>
      <c r="N345" s="14">
        <f t="shared" si="47"/>
        <v>29820</v>
      </c>
      <c r="O345" s="15">
        <v>1500</v>
      </c>
      <c r="P345" s="15">
        <v>1000</v>
      </c>
      <c r="Q345" s="15">
        <v>5000</v>
      </c>
      <c r="R345" s="15">
        <v>8000</v>
      </c>
      <c r="S345" s="182"/>
      <c r="T345" s="16">
        <v>1500</v>
      </c>
      <c r="U345" s="16">
        <v>1000</v>
      </c>
      <c r="V345" s="16">
        <v>5000</v>
      </c>
      <c r="W345" s="16"/>
      <c r="X345" s="182"/>
      <c r="Y345" s="16">
        <f>IF(($CB345-SUM($T345:X345))&gt;=$K345*0.7,$K345*0.7,($CB345-SUM($T345:X345)))</f>
        <v>4340</v>
      </c>
      <c r="Z345" s="16">
        <f>IF(($CB345-SUM($T345:Y345))&gt;=$K345*0.7,$K345*0.7,($CB345-SUM($T345:Y345)))</f>
        <v>4340</v>
      </c>
      <c r="AA345" s="16">
        <f>IF(($CB345-SUM($T345:Z345))&gt;=$K345*0.7,$K345*0.7,($CB345-SUM($T345:Z345)))</f>
        <v>4340</v>
      </c>
      <c r="AB345" s="16">
        <f>IF(($CB345-SUM($T345:AA345))&gt;=$K345*0.7,$K345*0.7,($CB345-SUM($T345:AA345)))</f>
        <v>4220</v>
      </c>
      <c r="AC345" s="16">
        <f>IF(($CB345-SUM($T345:AB345))&gt;=$K345*0.7,$K345*0.7,($CB345-SUM($T345:AB345)))</f>
        <v>0</v>
      </c>
      <c r="AD345" s="16">
        <f>IF(($CB345-SUM($T345:AC345))&gt;=$K345*0.7,$K345*0.7,($CB345-SUM($T345:AC345)))</f>
        <v>0</v>
      </c>
      <c r="AE345" s="16">
        <f>IF(($CB345-SUM($T345:AD345))&gt;=$K345*0.7,$K345*0.7,($CB345-SUM($T345:AD345)))</f>
        <v>0</v>
      </c>
      <c r="AF345" s="16">
        <f>IF(($CB345-SUM($T345:AE345))&gt;=$K345*0.7,$K345*0.7,($CB345-SUM($T345:AE345)))</f>
        <v>0</v>
      </c>
      <c r="AG345" s="16">
        <f>IF(($CB345-SUM($T345:AF345))&gt;=$K345*0.7,$K345*0.7,($CB345-SUM($T345:AF345)))</f>
        <v>0</v>
      </c>
      <c r="AH345" s="16">
        <f>IF(($CB345-SUM($T345:AG345))&gt;=$K345*0.7,$K345*0.7,($CB345-SUM($T345:AG345)))</f>
        <v>0</v>
      </c>
      <c r="AI345" s="16">
        <f>IF(($CB345-SUM($T345:AH345))&gt;=$K345*0.7,$K345*0.7,($CB345-SUM($T345:AH345)))</f>
        <v>0</v>
      </c>
      <c r="AJ345" s="16">
        <f>IF(($CB345-SUM($T345:AI345))&gt;=$K345*0.7,$K345*0.7,($CB345-SUM($T345:AI345)))</f>
        <v>0</v>
      </c>
      <c r="AK345" s="16">
        <f>IF(($CB345-SUM($T345:AJ345))&gt;=$K345*0.7,$K345*0.7,($CB345-SUM($T345:AJ345)))</f>
        <v>0</v>
      </c>
      <c r="AL345" s="16">
        <f>IF(($CB345-SUM($T345:AK345))&gt;=$K345*0.7,$K345*0.7,($CB345-SUM($T345:AK345)))</f>
        <v>0</v>
      </c>
      <c r="AM345" s="16">
        <f>IF(($CB345-SUM($T345:AL345))&gt;=$K345*0.7,$K345*0.7,($CB345-SUM($T345:AL345)))</f>
        <v>0</v>
      </c>
      <c r="AN345" s="16">
        <f>IF(($CB345-SUM($T345:AM345))&gt;=$K345*0.7,$K345*0.7,($CB345-SUM($T345:AM345)))</f>
        <v>0</v>
      </c>
      <c r="AO345" s="16">
        <f>IF(($CB345-SUM($T345:AN345))&gt;=$K345*0.7,$K345*0.7,($CB345-SUM($T345:AN345)))</f>
        <v>0</v>
      </c>
      <c r="AP345" s="16">
        <f>IF(($CB345-SUM($T345:AO345))&gt;=$K345*0.7,$K345*0.7,($CB345-SUM($T345:AO345)))</f>
        <v>0</v>
      </c>
      <c r="AQ345" s="16">
        <f>IF(($CB345-SUM($T345:AP345))&gt;=$K345*0.7,$K345*0.7,($CB345-SUM($T345:AP345)))</f>
        <v>0</v>
      </c>
      <c r="AR345" s="16">
        <f>IF(($CB345-SUM($T345:AQ345))&gt;=$K345*0.7,$K345*0.7,($CB345-SUM($T345:AQ345)))</f>
        <v>0</v>
      </c>
      <c r="AS345" s="16">
        <f>IF(($CB345-SUM($T345:AR345))&gt;=$K345*0.7,$K345*0.7,($CB345-SUM($T345:AR345)))</f>
        <v>0</v>
      </c>
      <c r="AT345" s="16">
        <f>IF(($CB345-SUM($T345:AS345))&gt;=$K345*0.7,$K345*0.7,($CB345-SUM($T345:AS345)))</f>
        <v>0</v>
      </c>
      <c r="AU345" s="16">
        <f>IF(($CB345-SUM($T345:AT345))&gt;=$K345*0.7,$K345*0.7,($CB345-SUM($T345:AT345)))</f>
        <v>0</v>
      </c>
      <c r="AV345" s="16">
        <f>IF(($CB345-SUM($T345:AU345))&gt;=$K345*0.7,$K345*0.7,($CB345-SUM($T345:AU345)))</f>
        <v>0</v>
      </c>
      <c r="AW345" s="182">
        <f t="shared" si="43"/>
        <v>24740</v>
      </c>
      <c r="AX345" s="182">
        <f>IF(LinkRpt!B$4=LinkRpt!B$2,VLOOKUP(LinkRpt!$A341,Rpt,LinkRpt!B$2+1),"")</f>
        <v>24740</v>
      </c>
      <c r="AY345" s="182">
        <f>IF(LinkRpt!C$4=LinkRpt!C$2,VLOOKUP(LinkRpt!$A341,Rpt,LinkRpt!C$2+1),"")</f>
        <v>0</v>
      </c>
      <c r="AZ345" s="182">
        <f>IF(LinkRpt!D$4=LinkRpt!D$2,VLOOKUP(LinkRpt!$A341,Rpt,LinkRpt!D$2+1),"")</f>
        <v>0</v>
      </c>
      <c r="BA345" s="182" t="str">
        <f>IF(LinkRpt!E$4=LinkRpt!E$2,VLOOKUP(LinkRpt!$A341,Rpt,LinkRpt!E$2+1),"")</f>
        <v/>
      </c>
      <c r="BB345" s="182">
        <f>IF(LinkRpt!F$4=LinkRpt!F$2,VLOOKUP(LinkRpt!$A341,Rpt,LinkRpt!F$2+1),"")</f>
        <v>0</v>
      </c>
      <c r="BC345" s="182">
        <f>IF(LinkRpt!G$4=LinkRpt!G$2,VLOOKUP(LinkRpt!$A341,Rpt,LinkRpt!G$2+1),"")</f>
        <v>0</v>
      </c>
      <c r="BD345" s="182">
        <f>IF(LinkRpt!H$4=LinkRpt!H$2,VLOOKUP(LinkRpt!$A341,Rpt,LinkRpt!H$2+1),"")</f>
        <v>0</v>
      </c>
      <c r="BE345" s="182" t="str">
        <f>IF(LinkRpt!I$4=LinkRpt!I$2,VLOOKUP(LinkRpt!$A341,Rpt,LinkRpt!I$2+1),"")</f>
        <v/>
      </c>
      <c r="BF345" s="182" t="str">
        <f>IF(LinkRpt!J$4=LinkRpt!J$2,VLOOKUP(LinkRpt!$A341,Rpt,LinkRpt!J$2+1),"")</f>
        <v/>
      </c>
      <c r="BG345" s="182" t="str">
        <f>IF(LinkRpt!K$4=LinkRpt!K$2,VLOOKUP(LinkRpt!$A341,Rpt,LinkRpt!K$2+1),"")</f>
        <v/>
      </c>
      <c r="BH345" s="182" t="str">
        <f>IF(LinkRpt!L$4=LinkRpt!L$2,VLOOKUP(LinkRpt!$A341,Rpt,LinkRpt!L$2+1),"")</f>
        <v/>
      </c>
      <c r="BI345" s="182" t="str">
        <f>IF(LinkRpt!M$4=LinkRpt!M$2,VLOOKUP(LinkRpt!$A341,Rpt,LinkRpt!M$2+1),"")</f>
        <v/>
      </c>
      <c r="BJ345" s="182" t="str">
        <f>IF(LinkRpt!N$4=LinkRpt!N$2,VLOOKUP(LinkRpt!$A341,Rpt,LinkRpt!N$2+1),"")</f>
        <v/>
      </c>
      <c r="BK345" s="182" t="str">
        <f>IF(LinkRpt!O$4=LinkRpt!O$2,VLOOKUP(LinkRpt!$A341,Rpt,LinkRpt!O$2+1),"")</f>
        <v/>
      </c>
      <c r="BL345" s="182" t="str">
        <f>IF(LinkRpt!P$4=LinkRpt!P$2,VLOOKUP(LinkRpt!$A341,Rpt,LinkRpt!P$2+1),"")</f>
        <v/>
      </c>
      <c r="BM345" s="182" t="str">
        <f>IF(LinkRpt!Q$4=LinkRpt!Q$2,VLOOKUP(LinkRpt!$A341,Rpt,LinkRpt!Q$2+1),"")</f>
        <v/>
      </c>
      <c r="BN345" s="182" t="str">
        <f>IF(LinkRpt!R$4=LinkRpt!R$2,VLOOKUP(LinkRpt!$A341,Rpt,LinkRpt!R$2+1),"")</f>
        <v/>
      </c>
      <c r="BO345" s="182" t="str">
        <f>IF(LinkRpt!S$4=LinkRpt!S$2,VLOOKUP(LinkRpt!$A341,Rpt,LinkRpt!S$2+1),"")</f>
        <v/>
      </c>
      <c r="BP345" s="182" t="str">
        <f>IF(LinkRpt!T$4=LinkRpt!T$2,VLOOKUP(LinkRpt!$A341,Rpt,LinkRpt!T$2+1),"")</f>
        <v/>
      </c>
      <c r="BQ345" s="182" t="str">
        <f>IF(LinkRpt!U$4=LinkRpt!U$2,VLOOKUP(LinkRpt!$A341,Rpt,LinkRpt!U$2+1),"")</f>
        <v/>
      </c>
      <c r="BR345" s="182" t="str">
        <f>IF(LinkRpt!V$4=LinkRpt!V$2,VLOOKUP(LinkRpt!$A341,Rpt,LinkRpt!V$2+1),"")</f>
        <v/>
      </c>
      <c r="BS345" s="182" t="str">
        <f>IF(LinkRpt!W$4=LinkRpt!W$2,VLOOKUP(LinkRpt!$A341,Rpt,LinkRpt!W$2+1),"")</f>
        <v/>
      </c>
      <c r="BT345" s="182" t="str">
        <f>IF(LinkRpt!X$4=LinkRpt!X$2,VLOOKUP(LinkRpt!$A341,Rpt,LinkRpt!X$2+1),"")</f>
        <v/>
      </c>
      <c r="BU345" s="182" t="str">
        <f>IF(LinkRpt!Y$4=LinkRpt!Y$2,VLOOKUP(LinkRpt!$A341,Rpt,LinkRpt!Y$2+1),"")</f>
        <v/>
      </c>
      <c r="BV345" s="182" t="str">
        <f>IF(LinkRpt!Z$4=LinkRpt!Z$2,VLOOKUP(LinkRpt!$A341,Rpt,LinkRpt!Z$2+1),"")</f>
        <v/>
      </c>
      <c r="BW345" s="182" t="str">
        <f>IF(LinkRpt!AA$4=LinkRpt!AA$2,VLOOKUP(LinkRpt!$A341,Rpt,LinkRpt!AA$2+1),"")</f>
        <v/>
      </c>
      <c r="BX345" s="182" t="str">
        <f>IF(LinkRpt!AB$4=LinkRpt!AB$2,VLOOKUP(LinkRpt!$A341,Rpt,LinkRpt!AB$2+1),"")</f>
        <v/>
      </c>
      <c r="BY345" s="182" t="str">
        <f>IF(LinkRpt!AC$4=LinkRpt!AC$2,VLOOKUP(LinkRpt!$A341,Rpt,LinkRpt!AC$2+1),"")</f>
        <v/>
      </c>
      <c r="BZ345" s="182" t="str">
        <f>IF(LinkRpt!AD$4=LinkRpt!AD$2,VLOOKUP(LinkRpt!$A341,Rpt,LinkRpt!AD$2+1),"")</f>
        <v/>
      </c>
      <c r="CA345" s="182" t="str">
        <f>IF(LinkRpt!AE$4=LinkRpt!AE$2,VLOOKUP(LinkRpt!$A341,Rpt,LinkRpt!AE$2+1),"")</f>
        <v/>
      </c>
      <c r="CB345" s="182">
        <f t="shared" si="48"/>
        <v>24740</v>
      </c>
      <c r="CC345" s="15">
        <v>1500</v>
      </c>
      <c r="CD345" s="16">
        <v>1500</v>
      </c>
      <c r="CE345" s="15">
        <v>1000</v>
      </c>
      <c r="CF345" s="16">
        <v>1000</v>
      </c>
      <c r="CG345" s="15">
        <v>5000</v>
      </c>
      <c r="CH345" s="16">
        <v>5000</v>
      </c>
      <c r="CI345" s="15">
        <v>8000</v>
      </c>
      <c r="CJ345" s="16"/>
      <c r="CK345" s="15"/>
      <c r="CL345" s="16"/>
      <c r="CM345" s="18">
        <v>4340</v>
      </c>
      <c r="CN345" s="16">
        <v>0</v>
      </c>
      <c r="CO345" s="18">
        <v>4340</v>
      </c>
      <c r="CP345" s="16">
        <v>0</v>
      </c>
      <c r="CQ345" s="18">
        <v>4340</v>
      </c>
      <c r="CR345" s="16"/>
      <c r="CS345" s="18">
        <v>4340</v>
      </c>
      <c r="CT345" s="16">
        <f>8000+9240</f>
        <v>17240</v>
      </c>
      <c r="CU345" s="18">
        <v>4340</v>
      </c>
      <c r="CV345" s="16"/>
      <c r="CW345" s="18">
        <v>4340</v>
      </c>
      <c r="CX345" s="16"/>
      <c r="CY345" s="18">
        <v>4340</v>
      </c>
      <c r="CZ345" s="16"/>
      <c r="DA345" s="18">
        <v>4340</v>
      </c>
      <c r="DB345" s="16"/>
      <c r="DC345" s="18">
        <v>4340</v>
      </c>
      <c r="DD345" s="16"/>
      <c r="DE345" s="85"/>
      <c r="DF345" s="16"/>
      <c r="DG345" s="85"/>
      <c r="DH345" s="16"/>
      <c r="DI345" s="85"/>
      <c r="DJ345" s="16"/>
      <c r="DK345" s="17"/>
      <c r="DL345" s="16"/>
      <c r="DM345" s="17"/>
      <c r="DN345" s="16"/>
      <c r="DO345" s="17"/>
      <c r="DP345" s="16"/>
      <c r="DQ345" s="17"/>
      <c r="DR345" s="16"/>
      <c r="DS345" s="17"/>
      <c r="DT345" s="16"/>
      <c r="DU345" s="17"/>
      <c r="DV345" s="16"/>
      <c r="DW345" s="17"/>
      <c r="DX345" s="16"/>
      <c r="DY345" s="17"/>
      <c r="DZ345" s="16"/>
      <c r="EA345" s="17"/>
      <c r="EB345" s="16"/>
      <c r="EC345" s="17"/>
      <c r="ED345" s="16"/>
      <c r="EE345" s="17"/>
      <c r="EF345" s="16"/>
      <c r="EG345" s="17"/>
      <c r="EH345" s="16"/>
      <c r="EI345" s="17"/>
      <c r="EJ345" s="16"/>
      <c r="EK345" s="17"/>
      <c r="EL345" s="16"/>
      <c r="EM345" s="17"/>
      <c r="EN345" s="16"/>
      <c r="EO345" s="17"/>
      <c r="EP345" s="16"/>
      <c r="EQ345" s="17"/>
      <c r="ER345" s="16"/>
      <c r="ES345" s="17"/>
      <c r="ET345" s="16"/>
      <c r="EU345" s="15"/>
      <c r="EV345" s="16"/>
      <c r="EW345" s="15"/>
      <c r="EX345" s="16"/>
      <c r="EY345" s="15"/>
      <c r="EZ345" s="16"/>
      <c r="FA345" s="15"/>
      <c r="FB345" s="16"/>
      <c r="FC345" s="15"/>
      <c r="FD345" s="16"/>
      <c r="FE345" s="15"/>
      <c r="FF345" s="16"/>
      <c r="FG345" s="19"/>
      <c r="FH345" s="20"/>
      <c r="FI345" s="20">
        <f t="shared" si="44"/>
        <v>54560</v>
      </c>
      <c r="FJ345" s="20">
        <f t="shared" si="45"/>
        <v>24740</v>
      </c>
      <c r="FK345" s="21">
        <f t="shared" si="46"/>
        <v>29820</v>
      </c>
      <c r="FL345" s="1" t="str">
        <f t="shared" si="49"/>
        <v/>
      </c>
    </row>
    <row r="346" spans="1:168" ht="20.25" customHeight="1">
      <c r="A346" s="239">
        <v>2200338</v>
      </c>
      <c r="B346" s="35" t="s">
        <v>1187</v>
      </c>
      <c r="C346" s="239" t="s">
        <v>1188</v>
      </c>
      <c r="D346" s="9" t="s">
        <v>1414</v>
      </c>
      <c r="E346" s="9" t="s">
        <v>1411</v>
      </c>
      <c r="F346" s="83" t="s">
        <v>1189</v>
      </c>
      <c r="G346" s="22"/>
      <c r="H346" s="84"/>
      <c r="I346" s="318"/>
      <c r="J346" s="84"/>
      <c r="K346" s="62">
        <v>6600</v>
      </c>
      <c r="L346" s="84" t="s">
        <v>1564</v>
      </c>
      <c r="M346" s="246">
        <f t="shared" si="42"/>
        <v>57080</v>
      </c>
      <c r="N346" s="14">
        <f t="shared" si="47"/>
        <v>18480</v>
      </c>
      <c r="O346" s="15">
        <v>1500</v>
      </c>
      <c r="P346" s="15">
        <v>1000</v>
      </c>
      <c r="Q346" s="15">
        <v>5000</v>
      </c>
      <c r="R346" s="15">
        <v>8000</v>
      </c>
      <c r="S346" s="182"/>
      <c r="T346" s="16">
        <v>1500</v>
      </c>
      <c r="U346" s="16">
        <v>1000</v>
      </c>
      <c r="V346" s="16">
        <v>5000</v>
      </c>
      <c r="W346" s="16">
        <v>0</v>
      </c>
      <c r="X346" s="182"/>
      <c r="Y346" s="16">
        <f>IF(($CB346-SUM($T346:X346))&gt;=$K346*0.7,$K346*0.7,($CB346-SUM($T346:X346)))</f>
        <v>4620</v>
      </c>
      <c r="Z346" s="16">
        <f>IF(($CB346-SUM($T346:Y346))&gt;=$K346*0.7,$K346*0.7,($CB346-SUM($T346:Y346)))</f>
        <v>4620</v>
      </c>
      <c r="AA346" s="16">
        <f>IF(($CB346-SUM($T346:Z346))&gt;=$K346*0.7,$K346*0.7,($CB346-SUM($T346:Z346)))</f>
        <v>4620</v>
      </c>
      <c r="AB346" s="16">
        <f>IF(($CB346-SUM($T346:AA346))&gt;=$K346*0.7,$K346*0.7,($CB346-SUM($T346:AA346)))</f>
        <v>4620</v>
      </c>
      <c r="AC346" s="16">
        <f>IF(($CB346-SUM($T346:AB346))&gt;=$K346*0.7,$K346*0.7,($CB346-SUM($T346:AB346)))</f>
        <v>4620</v>
      </c>
      <c r="AD346" s="16">
        <f>IF(($CB346-SUM($T346:AC346))&gt;=$K346*0.7,$K346*0.7,($CB346-SUM($T346:AC346)))</f>
        <v>4620</v>
      </c>
      <c r="AE346" s="16">
        <f>IF(($CB346-SUM($T346:AD346))&gt;=$K346*0.7,$K346*0.7,($CB346-SUM($T346:AD346)))</f>
        <v>3380</v>
      </c>
      <c r="AF346" s="16">
        <f>IF(($CB346-SUM($T346:AE346))&gt;=$K346*0.7,$K346*0.7,($CB346-SUM($T346:AE346)))</f>
        <v>0</v>
      </c>
      <c r="AG346" s="16">
        <f>IF(($CB346-SUM($T346:AF346))&gt;=$K346*0.7,$K346*0.7,($CB346-SUM($T346:AF346)))</f>
        <v>0</v>
      </c>
      <c r="AH346" s="16">
        <f>IF(($CB346-SUM($T346:AG346))&gt;=$K346*0.7,$K346*0.7,($CB346-SUM($T346:AG346)))</f>
        <v>0</v>
      </c>
      <c r="AI346" s="16">
        <f>IF(($CB346-SUM($T346:AH346))&gt;=$K346*0.7,$K346*0.7,($CB346-SUM($T346:AH346)))</f>
        <v>0</v>
      </c>
      <c r="AJ346" s="16">
        <f>IF(($CB346-SUM($T346:AI346))&gt;=$K346*0.7,$K346*0.7,($CB346-SUM($T346:AI346)))</f>
        <v>0</v>
      </c>
      <c r="AK346" s="16">
        <f>IF(($CB346-SUM($T346:AJ346))&gt;=$K346*0.7,$K346*0.7,($CB346-SUM($T346:AJ346)))</f>
        <v>0</v>
      </c>
      <c r="AL346" s="16">
        <f>IF(($CB346-SUM($T346:AK346))&gt;=$K346*0.7,$K346*0.7,($CB346-SUM($T346:AK346)))</f>
        <v>0</v>
      </c>
      <c r="AM346" s="16">
        <f>IF(($CB346-SUM($T346:AL346))&gt;=$K346*0.7,$K346*0.7,($CB346-SUM($T346:AL346)))</f>
        <v>0</v>
      </c>
      <c r="AN346" s="16">
        <f>IF(($CB346-SUM($T346:AM346))&gt;=$K346*0.7,$K346*0.7,($CB346-SUM($T346:AM346)))</f>
        <v>0</v>
      </c>
      <c r="AO346" s="16">
        <f>IF(($CB346-SUM($T346:AN346))&gt;=$K346*0.7,$K346*0.7,($CB346-SUM($T346:AN346)))</f>
        <v>0</v>
      </c>
      <c r="AP346" s="16">
        <f>IF(($CB346-SUM($T346:AO346))&gt;=$K346*0.7,$K346*0.7,($CB346-SUM($T346:AO346)))</f>
        <v>0</v>
      </c>
      <c r="AQ346" s="16">
        <f>IF(($CB346-SUM($T346:AP346))&gt;=$K346*0.7,$K346*0.7,($CB346-SUM($T346:AP346)))</f>
        <v>0</v>
      </c>
      <c r="AR346" s="16">
        <f>IF(($CB346-SUM($T346:AQ346))&gt;=$K346*0.7,$K346*0.7,($CB346-SUM($T346:AQ346)))</f>
        <v>0</v>
      </c>
      <c r="AS346" s="16">
        <f>IF(($CB346-SUM($T346:AR346))&gt;=$K346*0.7,$K346*0.7,($CB346-SUM($T346:AR346)))</f>
        <v>0</v>
      </c>
      <c r="AT346" s="16">
        <f>IF(($CB346-SUM($T346:AS346))&gt;=$K346*0.7,$K346*0.7,($CB346-SUM($T346:AS346)))</f>
        <v>0</v>
      </c>
      <c r="AU346" s="16">
        <f>IF(($CB346-SUM($T346:AT346))&gt;=$K346*0.7,$K346*0.7,($CB346-SUM($T346:AT346)))</f>
        <v>0</v>
      </c>
      <c r="AV346" s="16">
        <f>IF(($CB346-SUM($T346:AU346))&gt;=$K346*0.7,$K346*0.7,($CB346-SUM($T346:AU346)))</f>
        <v>0</v>
      </c>
      <c r="AW346" s="182">
        <f t="shared" si="43"/>
        <v>38600</v>
      </c>
      <c r="AX346" s="182">
        <f>IF(LinkRpt!B$4=LinkRpt!B$2,VLOOKUP(LinkRpt!$A342,Rpt,LinkRpt!B$2+1),"")</f>
        <v>38600</v>
      </c>
      <c r="AY346" s="182">
        <f>IF(LinkRpt!C$4=LinkRpt!C$2,VLOOKUP(LinkRpt!$A342,Rpt,LinkRpt!C$2+1),"")</f>
        <v>0</v>
      </c>
      <c r="AZ346" s="182">
        <f>IF(LinkRpt!D$4=LinkRpt!D$2,VLOOKUP(LinkRpt!$A342,Rpt,LinkRpt!D$2+1),"")</f>
        <v>0</v>
      </c>
      <c r="BA346" s="182" t="str">
        <f>IF(LinkRpt!E$4=LinkRpt!E$2,VLOOKUP(LinkRpt!$A342,Rpt,LinkRpt!E$2+1),"")</f>
        <v/>
      </c>
      <c r="BB346" s="182">
        <f>IF(LinkRpt!F$4=LinkRpt!F$2,VLOOKUP(LinkRpt!$A342,Rpt,LinkRpt!F$2+1),"")</f>
        <v>0</v>
      </c>
      <c r="BC346" s="182">
        <f>IF(LinkRpt!G$4=LinkRpt!G$2,VLOOKUP(LinkRpt!$A342,Rpt,LinkRpt!G$2+1),"")</f>
        <v>0</v>
      </c>
      <c r="BD346" s="182">
        <f>IF(LinkRpt!H$4=LinkRpt!H$2,VLOOKUP(LinkRpt!$A342,Rpt,LinkRpt!H$2+1),"")</f>
        <v>0</v>
      </c>
      <c r="BE346" s="182" t="str">
        <f>IF(LinkRpt!I$4=LinkRpt!I$2,VLOOKUP(LinkRpt!$A342,Rpt,LinkRpt!I$2+1),"")</f>
        <v/>
      </c>
      <c r="BF346" s="182" t="str">
        <f>IF(LinkRpt!J$4=LinkRpt!J$2,VLOOKUP(LinkRpt!$A342,Rpt,LinkRpt!J$2+1),"")</f>
        <v/>
      </c>
      <c r="BG346" s="182" t="str">
        <f>IF(LinkRpt!K$4=LinkRpt!K$2,VLOOKUP(LinkRpt!$A342,Rpt,LinkRpt!K$2+1),"")</f>
        <v/>
      </c>
      <c r="BH346" s="182" t="str">
        <f>IF(LinkRpt!L$4=LinkRpt!L$2,VLOOKUP(LinkRpt!$A342,Rpt,LinkRpt!L$2+1),"")</f>
        <v/>
      </c>
      <c r="BI346" s="182" t="str">
        <f>IF(LinkRpt!M$4=LinkRpt!M$2,VLOOKUP(LinkRpt!$A342,Rpt,LinkRpt!M$2+1),"")</f>
        <v/>
      </c>
      <c r="BJ346" s="182" t="str">
        <f>IF(LinkRpt!N$4=LinkRpt!N$2,VLOOKUP(LinkRpt!$A342,Rpt,LinkRpt!N$2+1),"")</f>
        <v/>
      </c>
      <c r="BK346" s="182" t="str">
        <f>IF(LinkRpt!O$4=LinkRpt!O$2,VLOOKUP(LinkRpt!$A342,Rpt,LinkRpt!O$2+1),"")</f>
        <v/>
      </c>
      <c r="BL346" s="182" t="str">
        <f>IF(LinkRpt!P$4=LinkRpt!P$2,VLOOKUP(LinkRpt!$A342,Rpt,LinkRpt!P$2+1),"")</f>
        <v/>
      </c>
      <c r="BM346" s="182" t="str">
        <f>IF(LinkRpt!Q$4=LinkRpt!Q$2,VLOOKUP(LinkRpt!$A342,Rpt,LinkRpt!Q$2+1),"")</f>
        <v/>
      </c>
      <c r="BN346" s="182" t="str">
        <f>IF(LinkRpt!R$4=LinkRpt!R$2,VLOOKUP(LinkRpt!$A342,Rpt,LinkRpt!R$2+1),"")</f>
        <v/>
      </c>
      <c r="BO346" s="182" t="str">
        <f>IF(LinkRpt!S$4=LinkRpt!S$2,VLOOKUP(LinkRpt!$A342,Rpt,LinkRpt!S$2+1),"")</f>
        <v/>
      </c>
      <c r="BP346" s="182" t="str">
        <f>IF(LinkRpt!T$4=LinkRpt!T$2,VLOOKUP(LinkRpt!$A342,Rpt,LinkRpt!T$2+1),"")</f>
        <v/>
      </c>
      <c r="BQ346" s="182" t="str">
        <f>IF(LinkRpt!U$4=LinkRpt!U$2,VLOOKUP(LinkRpt!$A342,Rpt,LinkRpt!U$2+1),"")</f>
        <v/>
      </c>
      <c r="BR346" s="182" t="str">
        <f>IF(LinkRpt!V$4=LinkRpt!V$2,VLOOKUP(LinkRpt!$A342,Rpt,LinkRpt!V$2+1),"")</f>
        <v/>
      </c>
      <c r="BS346" s="182" t="str">
        <f>IF(LinkRpt!W$4=LinkRpt!W$2,VLOOKUP(LinkRpt!$A342,Rpt,LinkRpt!W$2+1),"")</f>
        <v/>
      </c>
      <c r="BT346" s="182" t="str">
        <f>IF(LinkRpt!X$4=LinkRpt!X$2,VLOOKUP(LinkRpt!$A342,Rpt,LinkRpt!X$2+1),"")</f>
        <v/>
      </c>
      <c r="BU346" s="182" t="str">
        <f>IF(LinkRpt!Y$4=LinkRpt!Y$2,VLOOKUP(LinkRpt!$A342,Rpt,LinkRpt!Y$2+1),"")</f>
        <v/>
      </c>
      <c r="BV346" s="182" t="str">
        <f>IF(LinkRpt!Z$4=LinkRpt!Z$2,VLOOKUP(LinkRpt!$A342,Rpt,LinkRpt!Z$2+1),"")</f>
        <v/>
      </c>
      <c r="BW346" s="182" t="str">
        <f>IF(LinkRpt!AA$4=LinkRpt!AA$2,VLOOKUP(LinkRpt!$A342,Rpt,LinkRpt!AA$2+1),"")</f>
        <v/>
      </c>
      <c r="BX346" s="182" t="str">
        <f>IF(LinkRpt!AB$4=LinkRpt!AB$2,VLOOKUP(LinkRpt!$A342,Rpt,LinkRpt!AB$2+1),"")</f>
        <v/>
      </c>
      <c r="BY346" s="182" t="str">
        <f>IF(LinkRpt!AC$4=LinkRpt!AC$2,VLOOKUP(LinkRpt!$A342,Rpt,LinkRpt!AC$2+1),"")</f>
        <v/>
      </c>
      <c r="BZ346" s="182" t="str">
        <f>IF(LinkRpt!AD$4=LinkRpt!AD$2,VLOOKUP(LinkRpt!$A342,Rpt,LinkRpt!AD$2+1),"")</f>
        <v/>
      </c>
      <c r="CA346" s="182" t="str">
        <f>IF(LinkRpt!AE$4=LinkRpt!AE$2,VLOOKUP(LinkRpt!$A342,Rpt,LinkRpt!AE$2+1),"")</f>
        <v/>
      </c>
      <c r="CB346" s="182">
        <f t="shared" si="48"/>
        <v>38600</v>
      </c>
      <c r="CC346" s="15">
        <v>1500</v>
      </c>
      <c r="CD346" s="16">
        <v>1500</v>
      </c>
      <c r="CE346" s="15">
        <v>1000</v>
      </c>
      <c r="CF346" s="16">
        <v>1000</v>
      </c>
      <c r="CG346" s="15">
        <v>5000</v>
      </c>
      <c r="CH346" s="16">
        <v>5000</v>
      </c>
      <c r="CI346" s="15">
        <v>8000</v>
      </c>
      <c r="CJ346" s="16">
        <v>0</v>
      </c>
      <c r="CK346" s="15"/>
      <c r="CL346" s="16"/>
      <c r="CM346" s="18">
        <v>4620</v>
      </c>
      <c r="CN346" s="16">
        <v>0</v>
      </c>
      <c r="CO346" s="18">
        <v>4620</v>
      </c>
      <c r="CP346" s="16">
        <v>0</v>
      </c>
      <c r="CQ346" s="18">
        <v>4620</v>
      </c>
      <c r="CR346" s="16"/>
      <c r="CS346" s="18">
        <v>4620</v>
      </c>
      <c r="CT346" s="16">
        <f>9240+8000</f>
        <v>17240</v>
      </c>
      <c r="CU346" s="18">
        <v>4620</v>
      </c>
      <c r="CV346" s="16"/>
      <c r="CW346" s="18">
        <v>4620</v>
      </c>
      <c r="CX346" s="16"/>
      <c r="CY346" s="18">
        <v>4620</v>
      </c>
      <c r="CZ346" s="16"/>
      <c r="DA346" s="18">
        <v>4620</v>
      </c>
      <c r="DB346" s="16"/>
      <c r="DC346" s="18">
        <v>4620</v>
      </c>
      <c r="DD346" s="16">
        <v>13860</v>
      </c>
      <c r="DE346" s="85"/>
      <c r="DF346" s="16"/>
      <c r="DG346" s="85"/>
      <c r="DH346" s="16"/>
      <c r="DI346" s="85"/>
      <c r="DJ346" s="16"/>
      <c r="DK346" s="17"/>
      <c r="DL346" s="16"/>
      <c r="DM346" s="17"/>
      <c r="DN346" s="16"/>
      <c r="DO346" s="17"/>
      <c r="DP346" s="16"/>
      <c r="DQ346" s="17"/>
      <c r="DR346" s="16"/>
      <c r="DS346" s="17"/>
      <c r="DT346" s="16"/>
      <c r="DU346" s="17"/>
      <c r="DV346" s="16"/>
      <c r="DW346" s="17"/>
      <c r="DX346" s="16"/>
      <c r="DY346" s="17"/>
      <c r="DZ346" s="16"/>
      <c r="EA346" s="17"/>
      <c r="EB346" s="16"/>
      <c r="EC346" s="17"/>
      <c r="ED346" s="16"/>
      <c r="EE346" s="17"/>
      <c r="EF346" s="16"/>
      <c r="EG346" s="17"/>
      <c r="EH346" s="16"/>
      <c r="EI346" s="17"/>
      <c r="EJ346" s="16"/>
      <c r="EK346" s="17"/>
      <c r="EL346" s="16"/>
      <c r="EM346" s="17"/>
      <c r="EN346" s="16"/>
      <c r="EO346" s="17"/>
      <c r="EP346" s="16"/>
      <c r="EQ346" s="17"/>
      <c r="ER346" s="16"/>
      <c r="ES346" s="17"/>
      <c r="ET346" s="16"/>
      <c r="EU346" s="15"/>
      <c r="EV346" s="16"/>
      <c r="EW346" s="15"/>
      <c r="EX346" s="16"/>
      <c r="EY346" s="15"/>
      <c r="EZ346" s="16"/>
      <c r="FA346" s="15"/>
      <c r="FB346" s="16"/>
      <c r="FC346" s="15"/>
      <c r="FD346" s="16"/>
      <c r="FE346" s="15"/>
      <c r="FF346" s="16"/>
      <c r="FG346" s="19"/>
      <c r="FH346" s="20"/>
      <c r="FI346" s="20">
        <f t="shared" si="44"/>
        <v>57080</v>
      </c>
      <c r="FJ346" s="20">
        <f t="shared" si="45"/>
        <v>38600</v>
      </c>
      <c r="FK346" s="21">
        <f t="shared" si="46"/>
        <v>18480</v>
      </c>
      <c r="FL346" s="1" t="str">
        <f t="shared" si="49"/>
        <v/>
      </c>
    </row>
    <row r="347" spans="1:168" ht="20.25" customHeight="1">
      <c r="A347" s="239">
        <v>2200339</v>
      </c>
      <c r="B347" s="35" t="s">
        <v>1190</v>
      </c>
      <c r="C347" s="239" t="s">
        <v>1191</v>
      </c>
      <c r="D347" s="9" t="s">
        <v>1414</v>
      </c>
      <c r="E347" s="9" t="s">
        <v>1411</v>
      </c>
      <c r="F347" s="83" t="s">
        <v>1192</v>
      </c>
      <c r="G347" s="145" t="s">
        <v>383</v>
      </c>
      <c r="H347" s="24" t="s">
        <v>1417</v>
      </c>
      <c r="I347" s="318"/>
      <c r="J347" s="24"/>
      <c r="K347" s="62">
        <v>6200</v>
      </c>
      <c r="L347" s="24" t="s">
        <v>1564</v>
      </c>
      <c r="M347" s="246">
        <f t="shared" si="42"/>
        <v>54560</v>
      </c>
      <c r="N347" s="14">
        <f t="shared" si="47"/>
        <v>10000</v>
      </c>
      <c r="O347" s="15">
        <v>1500</v>
      </c>
      <c r="P347" s="15">
        <v>1000</v>
      </c>
      <c r="Q347" s="15">
        <v>5000</v>
      </c>
      <c r="R347" s="15">
        <v>8000</v>
      </c>
      <c r="S347" s="182"/>
      <c r="T347" s="16">
        <v>1500</v>
      </c>
      <c r="U347" s="16">
        <v>1000</v>
      </c>
      <c r="V347" s="16">
        <v>5000</v>
      </c>
      <c r="W347" s="16">
        <v>0</v>
      </c>
      <c r="X347" s="182"/>
      <c r="Y347" s="16">
        <f>IF(($CB347-SUM($T347:X347))&gt;=$K347*0.7,$K347*0.7,($CB347-SUM($T347:X347)))</f>
        <v>4340</v>
      </c>
      <c r="Z347" s="16">
        <f>IF(($CB347-SUM($T347:Y347))&gt;=$K347*0.7,$K347*0.7,($CB347-SUM($T347:Y347)))</f>
        <v>4340</v>
      </c>
      <c r="AA347" s="16">
        <f>IF(($CB347-SUM($T347:Z347))&gt;=$K347*0.7,$K347*0.7,($CB347-SUM($T347:Z347)))</f>
        <v>4340</v>
      </c>
      <c r="AB347" s="16">
        <f>IF(($CB347-SUM($T347:AA347))&gt;=$K347*0.7,$K347*0.7,($CB347-SUM($T347:AA347)))</f>
        <v>4340</v>
      </c>
      <c r="AC347" s="16">
        <f>IF(($CB347-SUM($T347:AB347))&gt;=$K347*0.7,$K347*0.7,($CB347-SUM($T347:AB347)))</f>
        <v>4340</v>
      </c>
      <c r="AD347" s="16">
        <f>IF(($CB347-SUM($T347:AC347))&gt;=$K347*0.7,$K347*0.7,($CB347-SUM($T347:AC347)))</f>
        <v>4340</v>
      </c>
      <c r="AE347" s="16">
        <f>IF(($CB347-SUM($T347:AD347))&gt;=$K347*0.7,$K347*0.7,($CB347-SUM($T347:AD347)))</f>
        <v>4340</v>
      </c>
      <c r="AF347" s="16">
        <f>IF(($CB347-SUM($T347:AE347))&gt;=$K347*0.7,$K347*0.7,($CB347-SUM($T347:AE347)))</f>
        <v>4340</v>
      </c>
      <c r="AG347" s="16">
        <f>IF(($CB347-SUM($T347:AF347))&gt;=$K347*0.7,$K347*0.7,($CB347-SUM($T347:AF347)))</f>
        <v>2340</v>
      </c>
      <c r="AH347" s="16">
        <f>IF(($CB347-SUM($T347:AG347))&gt;=$K347*0.7,$K347*0.7,($CB347-SUM($T347:AG347)))</f>
        <v>0</v>
      </c>
      <c r="AI347" s="16">
        <f>IF(($CB347-SUM($T347:AH347))&gt;=$K347*0.7,$K347*0.7,($CB347-SUM($T347:AH347)))</f>
        <v>0</v>
      </c>
      <c r="AJ347" s="16">
        <f>IF(($CB347-SUM($T347:AI347))&gt;=$K347*0.7,$K347*0.7,($CB347-SUM($T347:AI347)))</f>
        <v>0</v>
      </c>
      <c r="AK347" s="16">
        <f>IF(($CB347-SUM($T347:AJ347))&gt;=$K347*0.7,$K347*0.7,($CB347-SUM($T347:AJ347)))</f>
        <v>0</v>
      </c>
      <c r="AL347" s="16">
        <f>IF(($CB347-SUM($T347:AK347))&gt;=$K347*0.7,$K347*0.7,($CB347-SUM($T347:AK347)))</f>
        <v>0</v>
      </c>
      <c r="AM347" s="16">
        <f>IF(($CB347-SUM($T347:AL347))&gt;=$K347*0.7,$K347*0.7,($CB347-SUM($T347:AL347)))</f>
        <v>0</v>
      </c>
      <c r="AN347" s="16">
        <f>IF(($CB347-SUM($T347:AM347))&gt;=$K347*0.7,$K347*0.7,($CB347-SUM($T347:AM347)))</f>
        <v>0</v>
      </c>
      <c r="AO347" s="16">
        <f>IF(($CB347-SUM($T347:AN347))&gt;=$K347*0.7,$K347*0.7,($CB347-SUM($T347:AN347)))</f>
        <v>0</v>
      </c>
      <c r="AP347" s="16">
        <f>IF(($CB347-SUM($T347:AO347))&gt;=$K347*0.7,$K347*0.7,($CB347-SUM($T347:AO347)))</f>
        <v>0</v>
      </c>
      <c r="AQ347" s="16">
        <f>IF(($CB347-SUM($T347:AP347))&gt;=$K347*0.7,$K347*0.7,($CB347-SUM($T347:AP347)))</f>
        <v>0</v>
      </c>
      <c r="AR347" s="16">
        <f>IF(($CB347-SUM($T347:AQ347))&gt;=$K347*0.7,$K347*0.7,($CB347-SUM($T347:AQ347)))</f>
        <v>0</v>
      </c>
      <c r="AS347" s="16">
        <f>IF(($CB347-SUM($T347:AR347))&gt;=$K347*0.7,$K347*0.7,($CB347-SUM($T347:AR347)))</f>
        <v>0</v>
      </c>
      <c r="AT347" s="16">
        <f>IF(($CB347-SUM($T347:AS347))&gt;=$K347*0.7,$K347*0.7,($CB347-SUM($T347:AS347)))</f>
        <v>0</v>
      </c>
      <c r="AU347" s="16">
        <f>IF(($CB347-SUM($T347:AT347))&gt;=$K347*0.7,$K347*0.7,($CB347-SUM($T347:AT347)))</f>
        <v>0</v>
      </c>
      <c r="AV347" s="16">
        <f>IF(($CB347-SUM($T347:AU347))&gt;=$K347*0.7,$K347*0.7,($CB347-SUM($T347:AU347)))</f>
        <v>0</v>
      </c>
      <c r="AW347" s="182">
        <f t="shared" si="43"/>
        <v>44560</v>
      </c>
      <c r="AX347" s="182">
        <f>IF(LinkRpt!B$4=LinkRpt!B$2,VLOOKUP(LinkRpt!$A343,Rpt,LinkRpt!B$2+1),"")</f>
        <v>44560</v>
      </c>
      <c r="AY347" s="182">
        <f>IF(LinkRpt!C$4=LinkRpt!C$2,VLOOKUP(LinkRpt!$A343,Rpt,LinkRpt!C$2+1),"")</f>
        <v>0</v>
      </c>
      <c r="AZ347" s="182">
        <f>IF(LinkRpt!D$4=LinkRpt!D$2,VLOOKUP(LinkRpt!$A343,Rpt,LinkRpt!D$2+1),"")</f>
        <v>0</v>
      </c>
      <c r="BA347" s="182" t="str">
        <f>IF(LinkRpt!E$4=LinkRpt!E$2,VLOOKUP(LinkRpt!$A343,Rpt,LinkRpt!E$2+1),"")</f>
        <v/>
      </c>
      <c r="BB347" s="182">
        <f>IF(LinkRpt!F$4=LinkRpt!F$2,VLOOKUP(LinkRpt!$A343,Rpt,LinkRpt!F$2+1),"")</f>
        <v>0</v>
      </c>
      <c r="BC347" s="182">
        <f>IF(LinkRpt!G$4=LinkRpt!G$2,VLOOKUP(LinkRpt!$A343,Rpt,LinkRpt!G$2+1),"")</f>
        <v>0</v>
      </c>
      <c r="BD347" s="182">
        <f>IF(LinkRpt!H$4=LinkRpt!H$2,VLOOKUP(LinkRpt!$A343,Rpt,LinkRpt!H$2+1),"")</f>
        <v>0</v>
      </c>
      <c r="BE347" s="182" t="str">
        <f>IF(LinkRpt!I$4=LinkRpt!I$2,VLOOKUP(LinkRpt!$A343,Rpt,LinkRpt!I$2+1),"")</f>
        <v/>
      </c>
      <c r="BF347" s="182" t="str">
        <f>IF(LinkRpt!J$4=LinkRpt!J$2,VLOOKUP(LinkRpt!$A343,Rpt,LinkRpt!J$2+1),"")</f>
        <v/>
      </c>
      <c r="BG347" s="182" t="str">
        <f>IF(LinkRpt!K$4=LinkRpt!K$2,VLOOKUP(LinkRpt!$A343,Rpt,LinkRpt!K$2+1),"")</f>
        <v/>
      </c>
      <c r="BH347" s="182" t="str">
        <f>IF(LinkRpt!L$4=LinkRpt!L$2,VLOOKUP(LinkRpt!$A343,Rpt,LinkRpt!L$2+1),"")</f>
        <v/>
      </c>
      <c r="BI347" s="182" t="str">
        <f>IF(LinkRpt!M$4=LinkRpt!M$2,VLOOKUP(LinkRpt!$A343,Rpt,LinkRpt!M$2+1),"")</f>
        <v/>
      </c>
      <c r="BJ347" s="182" t="str">
        <f>IF(LinkRpt!N$4=LinkRpt!N$2,VLOOKUP(LinkRpt!$A343,Rpt,LinkRpt!N$2+1),"")</f>
        <v/>
      </c>
      <c r="BK347" s="182" t="str">
        <f>IF(LinkRpt!O$4=LinkRpt!O$2,VLOOKUP(LinkRpt!$A343,Rpt,LinkRpt!O$2+1),"")</f>
        <v/>
      </c>
      <c r="BL347" s="182" t="str">
        <f>IF(LinkRpt!P$4=LinkRpt!P$2,VLOOKUP(LinkRpt!$A343,Rpt,LinkRpt!P$2+1),"")</f>
        <v/>
      </c>
      <c r="BM347" s="182" t="str">
        <f>IF(LinkRpt!Q$4=LinkRpt!Q$2,VLOOKUP(LinkRpt!$A343,Rpt,LinkRpt!Q$2+1),"")</f>
        <v/>
      </c>
      <c r="BN347" s="182" t="str">
        <f>IF(LinkRpt!R$4=LinkRpt!R$2,VLOOKUP(LinkRpt!$A343,Rpt,LinkRpt!R$2+1),"")</f>
        <v/>
      </c>
      <c r="BO347" s="182" t="str">
        <f>IF(LinkRpt!S$4=LinkRpt!S$2,VLOOKUP(LinkRpt!$A343,Rpt,LinkRpt!S$2+1),"")</f>
        <v/>
      </c>
      <c r="BP347" s="182" t="str">
        <f>IF(LinkRpt!T$4=LinkRpt!T$2,VLOOKUP(LinkRpt!$A343,Rpt,LinkRpt!T$2+1),"")</f>
        <v/>
      </c>
      <c r="BQ347" s="182" t="str">
        <f>IF(LinkRpt!U$4=LinkRpt!U$2,VLOOKUP(LinkRpt!$A343,Rpt,LinkRpt!U$2+1),"")</f>
        <v/>
      </c>
      <c r="BR347" s="182" t="str">
        <f>IF(LinkRpt!V$4=LinkRpt!V$2,VLOOKUP(LinkRpt!$A343,Rpt,LinkRpt!V$2+1),"")</f>
        <v/>
      </c>
      <c r="BS347" s="182" t="str">
        <f>IF(LinkRpt!W$4=LinkRpt!W$2,VLOOKUP(LinkRpt!$A343,Rpt,LinkRpt!W$2+1),"")</f>
        <v/>
      </c>
      <c r="BT347" s="182" t="str">
        <f>IF(LinkRpt!X$4=LinkRpt!X$2,VLOOKUP(LinkRpt!$A343,Rpt,LinkRpt!X$2+1),"")</f>
        <v/>
      </c>
      <c r="BU347" s="182" t="str">
        <f>IF(LinkRpt!Y$4=LinkRpt!Y$2,VLOOKUP(LinkRpt!$A343,Rpt,LinkRpt!Y$2+1),"")</f>
        <v/>
      </c>
      <c r="BV347" s="182" t="str">
        <f>IF(LinkRpt!Z$4=LinkRpt!Z$2,VLOOKUP(LinkRpt!$A343,Rpt,LinkRpt!Z$2+1),"")</f>
        <v/>
      </c>
      <c r="BW347" s="182" t="str">
        <f>IF(LinkRpt!AA$4=LinkRpt!AA$2,VLOOKUP(LinkRpt!$A343,Rpt,LinkRpt!AA$2+1),"")</f>
        <v/>
      </c>
      <c r="BX347" s="182" t="str">
        <f>IF(LinkRpt!AB$4=LinkRpt!AB$2,VLOOKUP(LinkRpt!$A343,Rpt,LinkRpt!AB$2+1),"")</f>
        <v/>
      </c>
      <c r="BY347" s="182" t="str">
        <f>IF(LinkRpt!AC$4=LinkRpt!AC$2,VLOOKUP(LinkRpt!$A343,Rpt,LinkRpt!AC$2+1),"")</f>
        <v/>
      </c>
      <c r="BZ347" s="182" t="str">
        <f>IF(LinkRpt!AD$4=LinkRpt!AD$2,VLOOKUP(LinkRpt!$A343,Rpt,LinkRpt!AD$2+1),"")</f>
        <v/>
      </c>
      <c r="CA347" s="182" t="str">
        <f>IF(LinkRpt!AE$4=LinkRpt!AE$2,VLOOKUP(LinkRpt!$A343,Rpt,LinkRpt!AE$2+1),"")</f>
        <v/>
      </c>
      <c r="CB347" s="182">
        <f t="shared" si="48"/>
        <v>44560</v>
      </c>
      <c r="CC347" s="15">
        <v>1500</v>
      </c>
      <c r="CD347" s="16">
        <v>1500</v>
      </c>
      <c r="CE347" s="15">
        <v>1000</v>
      </c>
      <c r="CF347" s="16">
        <v>1000</v>
      </c>
      <c r="CG347" s="15">
        <v>5000</v>
      </c>
      <c r="CH347" s="16">
        <v>5000</v>
      </c>
      <c r="CI347" s="15">
        <v>8000</v>
      </c>
      <c r="CJ347" s="16">
        <v>0</v>
      </c>
      <c r="CK347" s="15"/>
      <c r="CL347" s="16"/>
      <c r="CM347" s="18">
        <v>4340</v>
      </c>
      <c r="CN347" s="16">
        <v>0</v>
      </c>
      <c r="CO347" s="18">
        <v>4340</v>
      </c>
      <c r="CP347" s="16">
        <f>4620+0</f>
        <v>4620</v>
      </c>
      <c r="CQ347" s="18">
        <v>4340</v>
      </c>
      <c r="CR347" s="16">
        <v>0</v>
      </c>
      <c r="CS347" s="18">
        <v>4340</v>
      </c>
      <c r="CT347" s="16">
        <v>21860</v>
      </c>
      <c r="CU347" s="18">
        <v>4340</v>
      </c>
      <c r="CV347" s="16"/>
      <c r="CW347" s="18">
        <v>4340</v>
      </c>
      <c r="CX347" s="16"/>
      <c r="CY347" s="18">
        <v>4340</v>
      </c>
      <c r="CZ347" s="16"/>
      <c r="DA347" s="18">
        <v>4340</v>
      </c>
      <c r="DB347" s="16"/>
      <c r="DC347" s="18">
        <v>4340</v>
      </c>
      <c r="DD347" s="16">
        <v>10580</v>
      </c>
      <c r="DE347" s="85"/>
      <c r="DF347" s="16"/>
      <c r="DG347" s="85"/>
      <c r="DH347" s="16"/>
      <c r="DI347" s="85"/>
      <c r="DJ347" s="16"/>
      <c r="DK347" s="17"/>
      <c r="DL347" s="16"/>
      <c r="DM347" s="17"/>
      <c r="DN347" s="16"/>
      <c r="DO347" s="17"/>
      <c r="DP347" s="16"/>
      <c r="DQ347" s="17"/>
      <c r="DR347" s="16"/>
      <c r="DS347" s="17"/>
      <c r="DT347" s="16"/>
      <c r="DU347" s="17"/>
      <c r="DV347" s="16"/>
      <c r="DW347" s="17"/>
      <c r="DX347" s="16"/>
      <c r="DY347" s="17"/>
      <c r="DZ347" s="16"/>
      <c r="EA347" s="17"/>
      <c r="EB347" s="16"/>
      <c r="EC347" s="17"/>
      <c r="ED347" s="16"/>
      <c r="EE347" s="17"/>
      <c r="EF347" s="16"/>
      <c r="EG347" s="17"/>
      <c r="EH347" s="16"/>
      <c r="EI347" s="17"/>
      <c r="EJ347" s="16"/>
      <c r="EK347" s="17"/>
      <c r="EL347" s="16"/>
      <c r="EM347" s="17"/>
      <c r="EN347" s="16"/>
      <c r="EO347" s="17"/>
      <c r="EP347" s="16"/>
      <c r="EQ347" s="17"/>
      <c r="ER347" s="16"/>
      <c r="ES347" s="17"/>
      <c r="ET347" s="16"/>
      <c r="EU347" s="15"/>
      <c r="EV347" s="16"/>
      <c r="EW347" s="15"/>
      <c r="EX347" s="16"/>
      <c r="EY347" s="15"/>
      <c r="EZ347" s="16"/>
      <c r="FA347" s="15"/>
      <c r="FB347" s="16"/>
      <c r="FC347" s="15"/>
      <c r="FD347" s="16"/>
      <c r="FE347" s="15"/>
      <c r="FF347" s="16"/>
      <c r="FG347" s="19"/>
      <c r="FH347" s="20"/>
      <c r="FI347" s="20">
        <f t="shared" si="44"/>
        <v>54560</v>
      </c>
      <c r="FJ347" s="20">
        <f t="shared" si="45"/>
        <v>44560</v>
      </c>
      <c r="FK347" s="21">
        <f t="shared" si="46"/>
        <v>10000</v>
      </c>
      <c r="FL347" s="1" t="str">
        <f t="shared" si="49"/>
        <v/>
      </c>
    </row>
    <row r="348" spans="1:168" ht="20.25" customHeight="1">
      <c r="A348" s="239">
        <v>2200340</v>
      </c>
      <c r="B348" s="35" t="s">
        <v>1193</v>
      </c>
      <c r="C348" s="239" t="s">
        <v>1194</v>
      </c>
      <c r="D348" s="9" t="s">
        <v>1414</v>
      </c>
      <c r="E348" s="9" t="s">
        <v>1411</v>
      </c>
      <c r="F348" s="83" t="s">
        <v>1195</v>
      </c>
      <c r="G348" s="145" t="s">
        <v>383</v>
      </c>
      <c r="H348" s="24" t="s">
        <v>1417</v>
      </c>
      <c r="I348" s="318"/>
      <c r="J348" s="24"/>
      <c r="K348" s="62">
        <v>6200</v>
      </c>
      <c r="L348" s="24" t="s">
        <v>1564</v>
      </c>
      <c r="M348" s="246">
        <f t="shared" si="42"/>
        <v>54560</v>
      </c>
      <c r="N348" s="14">
        <f t="shared" si="47"/>
        <v>0</v>
      </c>
      <c r="O348" s="15">
        <v>1500</v>
      </c>
      <c r="P348" s="15">
        <v>1000</v>
      </c>
      <c r="Q348" s="15">
        <v>5000</v>
      </c>
      <c r="R348" s="15">
        <v>8000</v>
      </c>
      <c r="S348" s="182"/>
      <c r="T348" s="16">
        <v>1500</v>
      </c>
      <c r="U348" s="16">
        <v>1000</v>
      </c>
      <c r="V348" s="16">
        <v>5000</v>
      </c>
      <c r="W348" s="16">
        <v>8000</v>
      </c>
      <c r="X348" s="182"/>
      <c r="Y348" s="16">
        <f>IF(($CB348-SUM($T348:X348))&gt;=$K348*0.7,$K348*0.7,($CB348-SUM($T348:X348)))</f>
        <v>4340</v>
      </c>
      <c r="Z348" s="16">
        <f>IF(($CB348-SUM($T348:Y348))&gt;=$K348*0.7,$K348*0.7,($CB348-SUM($T348:Y348)))</f>
        <v>4340</v>
      </c>
      <c r="AA348" s="16">
        <f>IF(($CB348-SUM($T348:Z348))&gt;=$K348*0.7,$K348*0.7,($CB348-SUM($T348:Z348)))</f>
        <v>4340</v>
      </c>
      <c r="AB348" s="16">
        <f>IF(($CB348-SUM($T348:AA348))&gt;=$K348*0.7,$K348*0.7,($CB348-SUM($T348:AA348)))</f>
        <v>4340</v>
      </c>
      <c r="AC348" s="16">
        <f>IF(($CB348-SUM($T348:AB348))&gt;=$K348*0.7,$K348*0.7,($CB348-SUM($T348:AB348)))</f>
        <v>4340</v>
      </c>
      <c r="AD348" s="16">
        <f>IF(($CB348-SUM($T348:AC348))&gt;=$K348*0.7,$K348*0.7,($CB348-SUM($T348:AC348)))</f>
        <v>4340</v>
      </c>
      <c r="AE348" s="16">
        <f>IF(($CB348-SUM($T348:AD348))&gt;=$K348*0.7,$K348*0.7,($CB348-SUM($T348:AD348)))</f>
        <v>4340</v>
      </c>
      <c r="AF348" s="16">
        <f>IF(($CB348-SUM($T348:AE348))&gt;=$K348*0.7,$K348*0.7,($CB348-SUM($T348:AE348)))</f>
        <v>4340</v>
      </c>
      <c r="AG348" s="16">
        <f>IF(($CB348-SUM($T348:AF348))&gt;=$K348*0.7,$K348*0.7,($CB348-SUM($T348:AF348)))</f>
        <v>4340</v>
      </c>
      <c r="AH348" s="16">
        <f>IF(($CB348-SUM($T348:AG348))&gt;=$K348*0.7,$K348*0.7,($CB348-SUM($T348:AG348)))</f>
        <v>0</v>
      </c>
      <c r="AI348" s="16">
        <f>IF(($CB348-SUM($T348:AH348))&gt;=$K348*0.7,$K348*0.7,($CB348-SUM($T348:AH348)))</f>
        <v>0</v>
      </c>
      <c r="AJ348" s="16">
        <f>IF(($CB348-SUM($T348:AI348))&gt;=$K348*0.7,$K348*0.7,($CB348-SUM($T348:AI348)))</f>
        <v>0</v>
      </c>
      <c r="AK348" s="16">
        <f>IF(($CB348-SUM($T348:AJ348))&gt;=$K348*0.7,$K348*0.7,($CB348-SUM($T348:AJ348)))</f>
        <v>0</v>
      </c>
      <c r="AL348" s="16">
        <f>IF(($CB348-SUM($T348:AK348))&gt;=$K348*0.7,$K348*0.7,($CB348-SUM($T348:AK348)))</f>
        <v>0</v>
      </c>
      <c r="AM348" s="16">
        <f>IF(($CB348-SUM($T348:AL348))&gt;=$K348*0.7,$K348*0.7,($CB348-SUM($T348:AL348)))</f>
        <v>0</v>
      </c>
      <c r="AN348" s="16">
        <f>IF(($CB348-SUM($T348:AM348))&gt;=$K348*0.7,$K348*0.7,($CB348-SUM($T348:AM348)))</f>
        <v>0</v>
      </c>
      <c r="AO348" s="16">
        <f>IF(($CB348-SUM($T348:AN348))&gt;=$K348*0.7,$K348*0.7,($CB348-SUM($T348:AN348)))</f>
        <v>0</v>
      </c>
      <c r="AP348" s="16">
        <f>IF(($CB348-SUM($T348:AO348))&gt;=$K348*0.7,$K348*0.7,($CB348-SUM($T348:AO348)))</f>
        <v>0</v>
      </c>
      <c r="AQ348" s="16">
        <f>IF(($CB348-SUM($T348:AP348))&gt;=$K348*0.7,$K348*0.7,($CB348-SUM($T348:AP348)))</f>
        <v>0</v>
      </c>
      <c r="AR348" s="16">
        <f>IF(($CB348-SUM($T348:AQ348))&gt;=$K348*0.7,$K348*0.7,($CB348-SUM($T348:AQ348)))</f>
        <v>0</v>
      </c>
      <c r="AS348" s="16">
        <f>IF(($CB348-SUM($T348:AR348))&gt;=$K348*0.7,$K348*0.7,($CB348-SUM($T348:AR348)))</f>
        <v>0</v>
      </c>
      <c r="AT348" s="16">
        <f>IF(($CB348-SUM($T348:AS348))&gt;=$K348*0.7,$K348*0.7,($CB348-SUM($T348:AS348)))</f>
        <v>0</v>
      </c>
      <c r="AU348" s="16">
        <f>IF(($CB348-SUM($T348:AT348))&gt;=$K348*0.7,$K348*0.7,($CB348-SUM($T348:AT348)))</f>
        <v>0</v>
      </c>
      <c r="AV348" s="16">
        <f>IF(($CB348-SUM($T348:AU348))&gt;=$K348*0.7,$K348*0.7,($CB348-SUM($T348:AU348)))</f>
        <v>0</v>
      </c>
      <c r="AW348" s="182">
        <f t="shared" si="43"/>
        <v>54560</v>
      </c>
      <c r="AX348" s="182">
        <f>IF(LinkRpt!B$4=LinkRpt!B$2,VLOOKUP(LinkRpt!$A344,Rpt,LinkRpt!B$2+1),"")</f>
        <v>54560</v>
      </c>
      <c r="AY348" s="182">
        <f>IF(LinkRpt!C$4=LinkRpt!C$2,VLOOKUP(LinkRpt!$A344,Rpt,LinkRpt!C$2+1),"")</f>
        <v>0</v>
      </c>
      <c r="AZ348" s="182">
        <f>IF(LinkRpt!D$4=LinkRpt!D$2,VLOOKUP(LinkRpt!$A344,Rpt,LinkRpt!D$2+1),"")</f>
        <v>0</v>
      </c>
      <c r="BA348" s="182" t="str">
        <f>IF(LinkRpt!E$4=LinkRpt!E$2,VLOOKUP(LinkRpt!$A344,Rpt,LinkRpt!E$2+1),"")</f>
        <v/>
      </c>
      <c r="BB348" s="182">
        <f>IF(LinkRpt!F$4=LinkRpt!F$2,VLOOKUP(LinkRpt!$A344,Rpt,LinkRpt!F$2+1),"")</f>
        <v>0</v>
      </c>
      <c r="BC348" s="182">
        <f>IF(LinkRpt!G$4=LinkRpt!G$2,VLOOKUP(LinkRpt!$A344,Rpt,LinkRpt!G$2+1),"")</f>
        <v>0</v>
      </c>
      <c r="BD348" s="182">
        <f>IF(LinkRpt!H$4=LinkRpt!H$2,VLOOKUP(LinkRpt!$A344,Rpt,LinkRpt!H$2+1),"")</f>
        <v>0</v>
      </c>
      <c r="BE348" s="182" t="str">
        <f>IF(LinkRpt!I$4=LinkRpt!I$2,VLOOKUP(LinkRpt!$A344,Rpt,LinkRpt!I$2+1),"")</f>
        <v/>
      </c>
      <c r="BF348" s="182" t="str">
        <f>IF(LinkRpt!J$4=LinkRpt!J$2,VLOOKUP(LinkRpt!$A344,Rpt,LinkRpt!J$2+1),"")</f>
        <v/>
      </c>
      <c r="BG348" s="182" t="str">
        <f>IF(LinkRpt!K$4=LinkRpt!K$2,VLOOKUP(LinkRpt!$A344,Rpt,LinkRpt!K$2+1),"")</f>
        <v/>
      </c>
      <c r="BH348" s="182" t="str">
        <f>IF(LinkRpt!L$4=LinkRpt!L$2,VLOOKUP(LinkRpt!$A344,Rpt,LinkRpt!L$2+1),"")</f>
        <v/>
      </c>
      <c r="BI348" s="182" t="str">
        <f>IF(LinkRpt!M$4=LinkRpt!M$2,VLOOKUP(LinkRpt!$A344,Rpt,LinkRpt!M$2+1),"")</f>
        <v/>
      </c>
      <c r="BJ348" s="182" t="str">
        <f>IF(LinkRpt!N$4=LinkRpt!N$2,VLOOKUP(LinkRpt!$A344,Rpt,LinkRpt!N$2+1),"")</f>
        <v/>
      </c>
      <c r="BK348" s="182" t="str">
        <f>IF(LinkRpt!O$4=LinkRpt!O$2,VLOOKUP(LinkRpt!$A344,Rpt,LinkRpt!O$2+1),"")</f>
        <v/>
      </c>
      <c r="BL348" s="182" t="str">
        <f>IF(LinkRpt!P$4=LinkRpt!P$2,VLOOKUP(LinkRpt!$A344,Rpt,LinkRpt!P$2+1),"")</f>
        <v/>
      </c>
      <c r="BM348" s="182" t="str">
        <f>IF(LinkRpt!Q$4=LinkRpt!Q$2,VLOOKUP(LinkRpt!$A344,Rpt,LinkRpt!Q$2+1),"")</f>
        <v/>
      </c>
      <c r="BN348" s="182" t="str">
        <f>IF(LinkRpt!R$4=LinkRpt!R$2,VLOOKUP(LinkRpt!$A344,Rpt,LinkRpt!R$2+1),"")</f>
        <v/>
      </c>
      <c r="BO348" s="182" t="str">
        <f>IF(LinkRpt!S$4=LinkRpt!S$2,VLOOKUP(LinkRpt!$A344,Rpt,LinkRpt!S$2+1),"")</f>
        <v/>
      </c>
      <c r="BP348" s="182" t="str">
        <f>IF(LinkRpt!T$4=LinkRpt!T$2,VLOOKUP(LinkRpt!$A344,Rpt,LinkRpt!T$2+1),"")</f>
        <v/>
      </c>
      <c r="BQ348" s="182" t="str">
        <f>IF(LinkRpt!U$4=LinkRpt!U$2,VLOOKUP(LinkRpt!$A344,Rpt,LinkRpt!U$2+1),"")</f>
        <v/>
      </c>
      <c r="BR348" s="182" t="str">
        <f>IF(LinkRpt!V$4=LinkRpt!V$2,VLOOKUP(LinkRpt!$A344,Rpt,LinkRpt!V$2+1),"")</f>
        <v/>
      </c>
      <c r="BS348" s="182" t="str">
        <f>IF(LinkRpt!W$4=LinkRpt!W$2,VLOOKUP(LinkRpt!$A344,Rpt,LinkRpt!W$2+1),"")</f>
        <v/>
      </c>
      <c r="BT348" s="182" t="str">
        <f>IF(LinkRpt!X$4=LinkRpt!X$2,VLOOKUP(LinkRpt!$A344,Rpt,LinkRpt!X$2+1),"")</f>
        <v/>
      </c>
      <c r="BU348" s="182" t="str">
        <f>IF(LinkRpt!Y$4=LinkRpt!Y$2,VLOOKUP(LinkRpt!$A344,Rpt,LinkRpt!Y$2+1),"")</f>
        <v/>
      </c>
      <c r="BV348" s="182" t="str">
        <f>IF(LinkRpt!Z$4=LinkRpt!Z$2,VLOOKUP(LinkRpt!$A344,Rpt,LinkRpt!Z$2+1),"")</f>
        <v/>
      </c>
      <c r="BW348" s="182" t="str">
        <f>IF(LinkRpt!AA$4=LinkRpt!AA$2,VLOOKUP(LinkRpt!$A344,Rpt,LinkRpt!AA$2+1),"")</f>
        <v/>
      </c>
      <c r="BX348" s="182" t="str">
        <f>IF(LinkRpt!AB$4=LinkRpt!AB$2,VLOOKUP(LinkRpt!$A344,Rpt,LinkRpt!AB$2+1),"")</f>
        <v/>
      </c>
      <c r="BY348" s="182" t="str">
        <f>IF(LinkRpt!AC$4=LinkRpt!AC$2,VLOOKUP(LinkRpt!$A344,Rpt,LinkRpt!AC$2+1),"")</f>
        <v/>
      </c>
      <c r="BZ348" s="182" t="str">
        <f>IF(LinkRpt!AD$4=LinkRpt!AD$2,VLOOKUP(LinkRpt!$A344,Rpt,LinkRpt!AD$2+1),"")</f>
        <v/>
      </c>
      <c r="CA348" s="182" t="str">
        <f>IF(LinkRpt!AE$4=LinkRpt!AE$2,VLOOKUP(LinkRpt!$A344,Rpt,LinkRpt!AE$2+1),"")</f>
        <v/>
      </c>
      <c r="CB348" s="182">
        <f t="shared" si="48"/>
        <v>54560</v>
      </c>
      <c r="CC348" s="15">
        <v>1500</v>
      </c>
      <c r="CD348" s="16">
        <v>1500</v>
      </c>
      <c r="CE348" s="15">
        <v>1000</v>
      </c>
      <c r="CF348" s="16">
        <v>1000</v>
      </c>
      <c r="CG348" s="15">
        <v>5000</v>
      </c>
      <c r="CH348" s="16">
        <v>5000</v>
      </c>
      <c r="CI348" s="15">
        <v>8000</v>
      </c>
      <c r="CJ348" s="16">
        <v>8000</v>
      </c>
      <c r="CK348" s="15"/>
      <c r="CL348" s="16"/>
      <c r="CM348" s="18">
        <v>4340</v>
      </c>
      <c r="CN348" s="16">
        <v>4620</v>
      </c>
      <c r="CO348" s="18">
        <v>4340</v>
      </c>
      <c r="CP348" s="16">
        <v>0</v>
      </c>
      <c r="CQ348" s="18">
        <v>4340</v>
      </c>
      <c r="CR348" s="16">
        <f>8400+0</f>
        <v>8400</v>
      </c>
      <c r="CS348" s="18">
        <v>4340</v>
      </c>
      <c r="CT348" s="16">
        <v>4340</v>
      </c>
      <c r="CU348" s="18">
        <v>4340</v>
      </c>
      <c r="CV348" s="16">
        <v>4340</v>
      </c>
      <c r="CW348" s="18">
        <v>4340</v>
      </c>
      <c r="CX348" s="16"/>
      <c r="CY348" s="18">
        <v>4340</v>
      </c>
      <c r="CZ348" s="16"/>
      <c r="DA348" s="18">
        <v>4340</v>
      </c>
      <c r="DB348" s="16">
        <v>13020</v>
      </c>
      <c r="DC348" s="18">
        <v>4340</v>
      </c>
      <c r="DD348" s="16">
        <v>4340</v>
      </c>
      <c r="DE348" s="85"/>
      <c r="DF348" s="16"/>
      <c r="DG348" s="85"/>
      <c r="DH348" s="16"/>
      <c r="DI348" s="85"/>
      <c r="DJ348" s="16"/>
      <c r="DK348" s="17"/>
      <c r="DL348" s="16"/>
      <c r="DM348" s="17"/>
      <c r="DN348" s="16"/>
      <c r="DO348" s="17"/>
      <c r="DP348" s="16"/>
      <c r="DQ348" s="17"/>
      <c r="DR348" s="16"/>
      <c r="DS348" s="17"/>
      <c r="DT348" s="16"/>
      <c r="DU348" s="17"/>
      <c r="DV348" s="16"/>
      <c r="DW348" s="17"/>
      <c r="DX348" s="16"/>
      <c r="DY348" s="17"/>
      <c r="DZ348" s="16"/>
      <c r="EA348" s="17"/>
      <c r="EB348" s="16"/>
      <c r="EC348" s="17"/>
      <c r="ED348" s="16"/>
      <c r="EE348" s="17"/>
      <c r="EF348" s="16"/>
      <c r="EG348" s="17"/>
      <c r="EH348" s="16"/>
      <c r="EI348" s="17"/>
      <c r="EJ348" s="16"/>
      <c r="EK348" s="17"/>
      <c r="EL348" s="16"/>
      <c r="EM348" s="17"/>
      <c r="EN348" s="16"/>
      <c r="EO348" s="17"/>
      <c r="EP348" s="16"/>
      <c r="EQ348" s="17"/>
      <c r="ER348" s="16"/>
      <c r="ES348" s="17"/>
      <c r="ET348" s="16"/>
      <c r="EU348" s="15"/>
      <c r="EV348" s="16"/>
      <c r="EW348" s="15"/>
      <c r="EX348" s="16"/>
      <c r="EY348" s="15"/>
      <c r="EZ348" s="16"/>
      <c r="FA348" s="15"/>
      <c r="FB348" s="16"/>
      <c r="FC348" s="15"/>
      <c r="FD348" s="16"/>
      <c r="FE348" s="15"/>
      <c r="FF348" s="16"/>
      <c r="FG348" s="19"/>
      <c r="FH348" s="20"/>
      <c r="FI348" s="20">
        <f t="shared" si="44"/>
        <v>54560</v>
      </c>
      <c r="FJ348" s="20">
        <f t="shared" si="45"/>
        <v>54560</v>
      </c>
      <c r="FK348" s="21">
        <f t="shared" si="46"/>
        <v>0</v>
      </c>
      <c r="FL348" s="1" t="str">
        <f t="shared" si="49"/>
        <v/>
      </c>
    </row>
    <row r="349" spans="1:168" ht="20.25" customHeight="1">
      <c r="A349" s="239">
        <v>2200341</v>
      </c>
      <c r="B349" s="41" t="s">
        <v>1196</v>
      </c>
      <c r="C349" s="239" t="s">
        <v>1197</v>
      </c>
      <c r="D349" s="9" t="s">
        <v>1414</v>
      </c>
      <c r="E349" s="9" t="s">
        <v>1411</v>
      </c>
      <c r="F349" s="83" t="s">
        <v>1198</v>
      </c>
      <c r="G349" s="145"/>
      <c r="H349" s="24"/>
      <c r="I349" s="318"/>
      <c r="J349" s="24"/>
      <c r="K349" s="62">
        <v>6600</v>
      </c>
      <c r="L349" s="24" t="s">
        <v>1564</v>
      </c>
      <c r="M349" s="246">
        <f t="shared" si="42"/>
        <v>57080</v>
      </c>
      <c r="N349" s="14">
        <f t="shared" si="47"/>
        <v>9240</v>
      </c>
      <c r="O349" s="15">
        <v>1500</v>
      </c>
      <c r="P349" s="15">
        <v>1000</v>
      </c>
      <c r="Q349" s="15">
        <v>5000</v>
      </c>
      <c r="R349" s="15">
        <v>8000</v>
      </c>
      <c r="S349" s="182"/>
      <c r="T349" s="16">
        <v>1500</v>
      </c>
      <c r="U349" s="16">
        <v>1000</v>
      </c>
      <c r="V349" s="16">
        <v>5000</v>
      </c>
      <c r="W349" s="16">
        <v>0</v>
      </c>
      <c r="X349" s="182"/>
      <c r="Y349" s="16">
        <f>IF(($CB349-SUM($T349:X349))&gt;=$K349*0.7,$K349*0.7,($CB349-SUM($T349:X349)))</f>
        <v>4620</v>
      </c>
      <c r="Z349" s="16">
        <f>IF(($CB349-SUM($T349:Y349))&gt;=$K349*0.7,$K349*0.7,($CB349-SUM($T349:Y349)))</f>
        <v>4620</v>
      </c>
      <c r="AA349" s="16">
        <f>IF(($CB349-SUM($T349:Z349))&gt;=$K349*0.7,$K349*0.7,($CB349-SUM($T349:Z349)))</f>
        <v>4620</v>
      </c>
      <c r="AB349" s="16">
        <f>IF(($CB349-SUM($T349:AA349))&gt;=$K349*0.7,$K349*0.7,($CB349-SUM($T349:AA349)))</f>
        <v>4620</v>
      </c>
      <c r="AC349" s="16">
        <f>IF(($CB349-SUM($T349:AB349))&gt;=$K349*0.7,$K349*0.7,($CB349-SUM($T349:AB349)))</f>
        <v>4620</v>
      </c>
      <c r="AD349" s="16">
        <f>IF(($CB349-SUM($T349:AC349))&gt;=$K349*0.7,$K349*0.7,($CB349-SUM($T349:AC349)))</f>
        <v>4620</v>
      </c>
      <c r="AE349" s="16">
        <f>IF(($CB349-SUM($T349:AD349))&gt;=$K349*0.7,$K349*0.7,($CB349-SUM($T349:AD349)))</f>
        <v>4620</v>
      </c>
      <c r="AF349" s="16">
        <f>IF(($CB349-SUM($T349:AE349))&gt;=$K349*0.7,$K349*0.7,($CB349-SUM($T349:AE349)))</f>
        <v>4620</v>
      </c>
      <c r="AG349" s="16">
        <f>IF(($CB349-SUM($T349:AF349))&gt;=$K349*0.7,$K349*0.7,($CB349-SUM($T349:AF349)))</f>
        <v>3380</v>
      </c>
      <c r="AH349" s="16">
        <f>IF(($CB349-SUM($T349:AG349))&gt;=$K349*0.7,$K349*0.7,($CB349-SUM($T349:AG349)))</f>
        <v>0</v>
      </c>
      <c r="AI349" s="16">
        <f>IF(($CB349-SUM($T349:AH349))&gt;=$K349*0.7,$K349*0.7,($CB349-SUM($T349:AH349)))</f>
        <v>0</v>
      </c>
      <c r="AJ349" s="16">
        <f>IF(($CB349-SUM($T349:AI349))&gt;=$K349*0.7,$K349*0.7,($CB349-SUM($T349:AI349)))</f>
        <v>0</v>
      </c>
      <c r="AK349" s="16">
        <f>IF(($CB349-SUM($T349:AJ349))&gt;=$K349*0.7,$K349*0.7,($CB349-SUM($T349:AJ349)))</f>
        <v>0</v>
      </c>
      <c r="AL349" s="16">
        <f>IF(($CB349-SUM($T349:AK349))&gt;=$K349*0.7,$K349*0.7,($CB349-SUM($T349:AK349)))</f>
        <v>0</v>
      </c>
      <c r="AM349" s="16">
        <f>IF(($CB349-SUM($T349:AL349))&gt;=$K349*0.7,$K349*0.7,($CB349-SUM($T349:AL349)))</f>
        <v>0</v>
      </c>
      <c r="AN349" s="16">
        <f>IF(($CB349-SUM($T349:AM349))&gt;=$K349*0.7,$K349*0.7,($CB349-SUM($T349:AM349)))</f>
        <v>0</v>
      </c>
      <c r="AO349" s="16">
        <f>IF(($CB349-SUM($T349:AN349))&gt;=$K349*0.7,$K349*0.7,($CB349-SUM($T349:AN349)))</f>
        <v>0</v>
      </c>
      <c r="AP349" s="16">
        <f>IF(($CB349-SUM($T349:AO349))&gt;=$K349*0.7,$K349*0.7,($CB349-SUM($T349:AO349)))</f>
        <v>0</v>
      </c>
      <c r="AQ349" s="16">
        <f>IF(($CB349-SUM($T349:AP349))&gt;=$K349*0.7,$K349*0.7,($CB349-SUM($T349:AP349)))</f>
        <v>0</v>
      </c>
      <c r="AR349" s="16">
        <f>IF(($CB349-SUM($T349:AQ349))&gt;=$K349*0.7,$K349*0.7,($CB349-SUM($T349:AQ349)))</f>
        <v>0</v>
      </c>
      <c r="AS349" s="16">
        <f>IF(($CB349-SUM($T349:AR349))&gt;=$K349*0.7,$K349*0.7,($CB349-SUM($T349:AR349)))</f>
        <v>0</v>
      </c>
      <c r="AT349" s="16">
        <f>IF(($CB349-SUM($T349:AS349))&gt;=$K349*0.7,$K349*0.7,($CB349-SUM($T349:AS349)))</f>
        <v>0</v>
      </c>
      <c r="AU349" s="16">
        <f>IF(($CB349-SUM($T349:AT349))&gt;=$K349*0.7,$K349*0.7,($CB349-SUM($T349:AT349)))</f>
        <v>0</v>
      </c>
      <c r="AV349" s="16">
        <f>IF(($CB349-SUM($T349:AU349))&gt;=$K349*0.7,$K349*0.7,($CB349-SUM($T349:AU349)))</f>
        <v>0</v>
      </c>
      <c r="AW349" s="182">
        <f t="shared" si="43"/>
        <v>47840</v>
      </c>
      <c r="AX349" s="182">
        <f>IF(LinkRpt!B$4=LinkRpt!B$2,VLOOKUP(LinkRpt!$A345,Rpt,LinkRpt!B$2+1),"")</f>
        <v>47840</v>
      </c>
      <c r="AY349" s="182">
        <f>IF(LinkRpt!C$4=LinkRpt!C$2,VLOOKUP(LinkRpt!$A345,Rpt,LinkRpt!C$2+1),"")</f>
        <v>0</v>
      </c>
      <c r="AZ349" s="182">
        <f>IF(LinkRpt!D$4=LinkRpt!D$2,VLOOKUP(LinkRpt!$A345,Rpt,LinkRpt!D$2+1),"")</f>
        <v>0</v>
      </c>
      <c r="BA349" s="182" t="str">
        <f>IF(LinkRpt!E$4=LinkRpt!E$2,VLOOKUP(LinkRpt!$A345,Rpt,LinkRpt!E$2+1),"")</f>
        <v/>
      </c>
      <c r="BB349" s="182">
        <f>IF(LinkRpt!F$4=LinkRpt!F$2,VLOOKUP(LinkRpt!$A345,Rpt,LinkRpt!F$2+1),"")</f>
        <v>0</v>
      </c>
      <c r="BC349" s="182">
        <f>IF(LinkRpt!G$4=LinkRpt!G$2,VLOOKUP(LinkRpt!$A345,Rpt,LinkRpt!G$2+1),"")</f>
        <v>0</v>
      </c>
      <c r="BD349" s="182">
        <f>IF(LinkRpt!H$4=LinkRpt!H$2,VLOOKUP(LinkRpt!$A345,Rpt,LinkRpt!H$2+1),"")</f>
        <v>0</v>
      </c>
      <c r="BE349" s="182" t="str">
        <f>IF(LinkRpt!I$4=LinkRpt!I$2,VLOOKUP(LinkRpt!$A345,Rpt,LinkRpt!I$2+1),"")</f>
        <v/>
      </c>
      <c r="BF349" s="182" t="str">
        <f>IF(LinkRpt!J$4=LinkRpt!J$2,VLOOKUP(LinkRpt!$A345,Rpt,LinkRpt!J$2+1),"")</f>
        <v/>
      </c>
      <c r="BG349" s="182" t="str">
        <f>IF(LinkRpt!K$4=LinkRpt!K$2,VLOOKUP(LinkRpt!$A345,Rpt,LinkRpt!K$2+1),"")</f>
        <v/>
      </c>
      <c r="BH349" s="182" t="str">
        <f>IF(LinkRpt!L$4=LinkRpt!L$2,VLOOKUP(LinkRpt!$A345,Rpt,LinkRpt!L$2+1),"")</f>
        <v/>
      </c>
      <c r="BI349" s="182" t="str">
        <f>IF(LinkRpt!M$4=LinkRpt!M$2,VLOOKUP(LinkRpt!$A345,Rpt,LinkRpt!M$2+1),"")</f>
        <v/>
      </c>
      <c r="BJ349" s="182" t="str">
        <f>IF(LinkRpt!N$4=LinkRpt!N$2,VLOOKUP(LinkRpt!$A345,Rpt,LinkRpt!N$2+1),"")</f>
        <v/>
      </c>
      <c r="BK349" s="182" t="str">
        <f>IF(LinkRpt!O$4=LinkRpt!O$2,VLOOKUP(LinkRpt!$A345,Rpt,LinkRpt!O$2+1),"")</f>
        <v/>
      </c>
      <c r="BL349" s="182" t="str">
        <f>IF(LinkRpt!P$4=LinkRpt!P$2,VLOOKUP(LinkRpt!$A345,Rpt,LinkRpt!P$2+1),"")</f>
        <v/>
      </c>
      <c r="BM349" s="182" t="str">
        <f>IF(LinkRpt!Q$4=LinkRpt!Q$2,VLOOKUP(LinkRpt!$A345,Rpt,LinkRpt!Q$2+1),"")</f>
        <v/>
      </c>
      <c r="BN349" s="182" t="str">
        <f>IF(LinkRpt!R$4=LinkRpt!R$2,VLOOKUP(LinkRpt!$A345,Rpt,LinkRpt!R$2+1),"")</f>
        <v/>
      </c>
      <c r="BO349" s="182" t="str">
        <f>IF(LinkRpt!S$4=LinkRpt!S$2,VLOOKUP(LinkRpt!$A345,Rpt,LinkRpt!S$2+1),"")</f>
        <v/>
      </c>
      <c r="BP349" s="182" t="str">
        <f>IF(LinkRpt!T$4=LinkRpt!T$2,VLOOKUP(LinkRpt!$A345,Rpt,LinkRpt!T$2+1),"")</f>
        <v/>
      </c>
      <c r="BQ349" s="182" t="str">
        <f>IF(LinkRpt!U$4=LinkRpt!U$2,VLOOKUP(LinkRpt!$A345,Rpt,LinkRpt!U$2+1),"")</f>
        <v/>
      </c>
      <c r="BR349" s="182" t="str">
        <f>IF(LinkRpt!V$4=LinkRpt!V$2,VLOOKUP(LinkRpt!$A345,Rpt,LinkRpt!V$2+1),"")</f>
        <v/>
      </c>
      <c r="BS349" s="182" t="str">
        <f>IF(LinkRpt!W$4=LinkRpt!W$2,VLOOKUP(LinkRpt!$A345,Rpt,LinkRpt!W$2+1),"")</f>
        <v/>
      </c>
      <c r="BT349" s="182" t="str">
        <f>IF(LinkRpt!X$4=LinkRpt!X$2,VLOOKUP(LinkRpt!$A345,Rpt,LinkRpt!X$2+1),"")</f>
        <v/>
      </c>
      <c r="BU349" s="182" t="str">
        <f>IF(LinkRpt!Y$4=LinkRpt!Y$2,VLOOKUP(LinkRpt!$A345,Rpt,LinkRpt!Y$2+1),"")</f>
        <v/>
      </c>
      <c r="BV349" s="182" t="str">
        <f>IF(LinkRpt!Z$4=LinkRpt!Z$2,VLOOKUP(LinkRpt!$A345,Rpt,LinkRpt!Z$2+1),"")</f>
        <v/>
      </c>
      <c r="BW349" s="182" t="str">
        <f>IF(LinkRpt!AA$4=LinkRpt!AA$2,VLOOKUP(LinkRpt!$A345,Rpt,LinkRpt!AA$2+1),"")</f>
        <v/>
      </c>
      <c r="BX349" s="182" t="str">
        <f>IF(LinkRpt!AB$4=LinkRpt!AB$2,VLOOKUP(LinkRpt!$A345,Rpt,LinkRpt!AB$2+1),"")</f>
        <v/>
      </c>
      <c r="BY349" s="182" t="str">
        <f>IF(LinkRpt!AC$4=LinkRpt!AC$2,VLOOKUP(LinkRpt!$A345,Rpt,LinkRpt!AC$2+1),"")</f>
        <v/>
      </c>
      <c r="BZ349" s="182" t="str">
        <f>IF(LinkRpt!AD$4=LinkRpt!AD$2,VLOOKUP(LinkRpt!$A345,Rpt,LinkRpt!AD$2+1),"")</f>
        <v/>
      </c>
      <c r="CA349" s="182" t="str">
        <f>IF(LinkRpt!AE$4=LinkRpt!AE$2,VLOOKUP(LinkRpt!$A345,Rpt,LinkRpt!AE$2+1),"")</f>
        <v/>
      </c>
      <c r="CB349" s="182">
        <f t="shared" si="48"/>
        <v>47840</v>
      </c>
      <c r="CC349" s="15">
        <v>1500</v>
      </c>
      <c r="CD349" s="16">
        <v>1500</v>
      </c>
      <c r="CE349" s="15">
        <v>1000</v>
      </c>
      <c r="CF349" s="16">
        <v>1000</v>
      </c>
      <c r="CG349" s="15">
        <v>5000</v>
      </c>
      <c r="CH349" s="16">
        <v>5000</v>
      </c>
      <c r="CI349" s="15">
        <v>8000</v>
      </c>
      <c r="CJ349" s="16">
        <v>0</v>
      </c>
      <c r="CK349" s="15"/>
      <c r="CL349" s="16"/>
      <c r="CM349" s="18">
        <v>4620</v>
      </c>
      <c r="CN349" s="16">
        <v>0</v>
      </c>
      <c r="CO349" s="18">
        <v>4620</v>
      </c>
      <c r="CP349" s="16">
        <f>4620+0</f>
        <v>4620</v>
      </c>
      <c r="CQ349" s="18">
        <v>4620</v>
      </c>
      <c r="CR349" s="16">
        <v>0</v>
      </c>
      <c r="CS349" s="18">
        <v>4620</v>
      </c>
      <c r="CT349" s="16">
        <v>17240</v>
      </c>
      <c r="CU349" s="18">
        <v>4620</v>
      </c>
      <c r="CV349" s="16">
        <v>13860</v>
      </c>
      <c r="CW349" s="18">
        <v>4620</v>
      </c>
      <c r="CX349" s="16">
        <v>0</v>
      </c>
      <c r="CY349" s="18">
        <v>4620</v>
      </c>
      <c r="CZ349" s="16">
        <v>0</v>
      </c>
      <c r="DA349" s="18">
        <v>4620</v>
      </c>
      <c r="DB349" s="16"/>
      <c r="DC349" s="18">
        <v>4620</v>
      </c>
      <c r="DD349" s="16">
        <v>4620</v>
      </c>
      <c r="DE349" s="85"/>
      <c r="DF349" s="16"/>
      <c r="DG349" s="85"/>
      <c r="DH349" s="16"/>
      <c r="DI349" s="85"/>
      <c r="DJ349" s="16"/>
      <c r="DK349" s="17"/>
      <c r="DL349" s="16"/>
      <c r="DM349" s="17"/>
      <c r="DN349" s="16"/>
      <c r="DO349" s="17"/>
      <c r="DP349" s="16"/>
      <c r="DQ349" s="17"/>
      <c r="DR349" s="16"/>
      <c r="DS349" s="17"/>
      <c r="DT349" s="16"/>
      <c r="DU349" s="17"/>
      <c r="DV349" s="16"/>
      <c r="DW349" s="17"/>
      <c r="DX349" s="16"/>
      <c r="DY349" s="17"/>
      <c r="DZ349" s="16"/>
      <c r="EA349" s="17"/>
      <c r="EB349" s="16"/>
      <c r="EC349" s="17"/>
      <c r="ED349" s="16"/>
      <c r="EE349" s="17"/>
      <c r="EF349" s="16"/>
      <c r="EG349" s="17"/>
      <c r="EH349" s="16"/>
      <c r="EI349" s="17"/>
      <c r="EJ349" s="16"/>
      <c r="EK349" s="17"/>
      <c r="EL349" s="16"/>
      <c r="EM349" s="17"/>
      <c r="EN349" s="16"/>
      <c r="EO349" s="17"/>
      <c r="EP349" s="16"/>
      <c r="EQ349" s="17"/>
      <c r="ER349" s="16"/>
      <c r="ES349" s="17"/>
      <c r="ET349" s="16"/>
      <c r="EU349" s="15"/>
      <c r="EV349" s="16"/>
      <c r="EW349" s="15"/>
      <c r="EX349" s="16"/>
      <c r="EY349" s="15"/>
      <c r="EZ349" s="16"/>
      <c r="FA349" s="15"/>
      <c r="FB349" s="16"/>
      <c r="FC349" s="15"/>
      <c r="FD349" s="16"/>
      <c r="FE349" s="15"/>
      <c r="FF349" s="16"/>
      <c r="FG349" s="19"/>
      <c r="FH349" s="20"/>
      <c r="FI349" s="20">
        <f t="shared" si="44"/>
        <v>57080</v>
      </c>
      <c r="FJ349" s="20">
        <f t="shared" si="45"/>
        <v>47840</v>
      </c>
      <c r="FK349" s="21">
        <f t="shared" si="46"/>
        <v>9240</v>
      </c>
      <c r="FL349" s="1" t="str">
        <f t="shared" si="49"/>
        <v/>
      </c>
    </row>
    <row r="350" spans="1:168" ht="20.25" customHeight="1">
      <c r="A350" s="239">
        <v>2200342</v>
      </c>
      <c r="B350" s="35" t="s">
        <v>426</v>
      </c>
      <c r="C350" s="239" t="s">
        <v>427</v>
      </c>
      <c r="D350" s="9" t="s">
        <v>1414</v>
      </c>
      <c r="E350" s="9" t="s">
        <v>1412</v>
      </c>
      <c r="F350" s="45" t="s">
        <v>428</v>
      </c>
      <c r="G350" s="144" t="s">
        <v>429</v>
      </c>
      <c r="H350" s="100" t="s">
        <v>1421</v>
      </c>
      <c r="I350" s="318"/>
      <c r="J350" s="100"/>
      <c r="K350" s="12">
        <v>0</v>
      </c>
      <c r="L350" s="160" t="s">
        <v>1564</v>
      </c>
      <c r="M350" s="246">
        <f t="shared" si="42"/>
        <v>15500</v>
      </c>
      <c r="N350" s="14">
        <f t="shared" si="47"/>
        <v>5500</v>
      </c>
      <c r="O350" s="15">
        <v>1500</v>
      </c>
      <c r="P350" s="15">
        <v>1000</v>
      </c>
      <c r="Q350" s="15">
        <v>5000</v>
      </c>
      <c r="R350" s="15">
        <v>8000</v>
      </c>
      <c r="S350" s="182"/>
      <c r="T350" s="16">
        <v>1500</v>
      </c>
      <c r="U350" s="16">
        <v>1000</v>
      </c>
      <c r="V350" s="16">
        <v>5000</v>
      </c>
      <c r="W350" s="16">
        <v>2500</v>
      </c>
      <c r="X350" s="182"/>
      <c r="Y350" s="16">
        <f>IF(($CB350-SUM($T350:X350))&gt;=$K350*0.7,$K350*0.7,($CB350-SUM($T350:X350)))</f>
        <v>0</v>
      </c>
      <c r="Z350" s="16">
        <f>IF(($CB350-SUM($T350:Y350))&gt;=$K350*0.7,$K350*0.7,($CB350-SUM($T350:Y350)))</f>
        <v>0</v>
      </c>
      <c r="AA350" s="16">
        <f>IF(($CB350-SUM($T350:Z350))&gt;=$K350*0.7,$K350*0.7,($CB350-SUM($T350:Z350)))</f>
        <v>0</v>
      </c>
      <c r="AB350" s="16">
        <f>IF(($CB350-SUM($T350:AA350))&gt;=$K350*0.7,$K350*0.7,($CB350-SUM($T350:AA350)))</f>
        <v>0</v>
      </c>
      <c r="AC350" s="16">
        <f>IF(($CB350-SUM($T350:AB350))&gt;=$K350*0.7,$K350*0.7,($CB350-SUM($T350:AB350)))</f>
        <v>0</v>
      </c>
      <c r="AD350" s="16">
        <f>IF(($CB350-SUM($T350:AC350))&gt;=$K350*0.7,$K350*0.7,($CB350-SUM($T350:AC350)))</f>
        <v>0</v>
      </c>
      <c r="AE350" s="16">
        <f>IF(($CB350-SUM($T350:AD350))&gt;=$K350*0.7,$K350*0.7,($CB350-SUM($T350:AD350)))</f>
        <v>0</v>
      </c>
      <c r="AF350" s="16">
        <f>IF(($CB350-SUM($T350:AE350))&gt;=$K350*0.7,$K350*0.7,($CB350-SUM($T350:AE350)))</f>
        <v>0</v>
      </c>
      <c r="AG350" s="16">
        <f>IF(($CB350-SUM($T350:AF350))&gt;=$K350*0.7,$K350*0.7,($CB350-SUM($T350:AF350)))</f>
        <v>0</v>
      </c>
      <c r="AH350" s="16">
        <f>IF(($CB350-SUM($T350:AG350))&gt;=$K350*0.7,$K350*0.7,($CB350-SUM($T350:AG350)))</f>
        <v>0</v>
      </c>
      <c r="AI350" s="16">
        <f>IF(($CB350-SUM($T350:AH350))&gt;=$K350*0.7,$K350*0.7,($CB350-SUM($T350:AH350)))</f>
        <v>0</v>
      </c>
      <c r="AJ350" s="16">
        <f>IF(($CB350-SUM($T350:AI350))&gt;=$K350*0.7,$K350*0.7,($CB350-SUM($T350:AI350)))</f>
        <v>0</v>
      </c>
      <c r="AK350" s="16">
        <f>IF(($CB350-SUM($T350:AJ350))&gt;=$K350*0.7,$K350*0.7,($CB350-SUM($T350:AJ350)))</f>
        <v>0</v>
      </c>
      <c r="AL350" s="16">
        <f>IF(($CB350-SUM($T350:AK350))&gt;=$K350*0.7,$K350*0.7,($CB350-SUM($T350:AK350)))</f>
        <v>0</v>
      </c>
      <c r="AM350" s="16">
        <f>IF(($CB350-SUM($T350:AL350))&gt;=$K350*0.7,$K350*0.7,($CB350-SUM($T350:AL350)))</f>
        <v>0</v>
      </c>
      <c r="AN350" s="16">
        <f>IF(($CB350-SUM($T350:AM350))&gt;=$K350*0.7,$K350*0.7,($CB350-SUM($T350:AM350)))</f>
        <v>0</v>
      </c>
      <c r="AO350" s="16">
        <f>IF(($CB350-SUM($T350:AN350))&gt;=$K350*0.7,$K350*0.7,($CB350-SUM($T350:AN350)))</f>
        <v>0</v>
      </c>
      <c r="AP350" s="16">
        <f>IF(($CB350-SUM($T350:AO350))&gt;=$K350*0.7,$K350*0.7,($CB350-SUM($T350:AO350)))</f>
        <v>0</v>
      </c>
      <c r="AQ350" s="16">
        <f>IF(($CB350-SUM($T350:AP350))&gt;=$K350*0.7,$K350*0.7,($CB350-SUM($T350:AP350)))</f>
        <v>0</v>
      </c>
      <c r="AR350" s="16">
        <f>IF(($CB350-SUM($T350:AQ350))&gt;=$K350*0.7,$K350*0.7,($CB350-SUM($T350:AQ350)))</f>
        <v>0</v>
      </c>
      <c r="AS350" s="16">
        <f>IF(($CB350-SUM($T350:AR350))&gt;=$K350*0.7,$K350*0.7,($CB350-SUM($T350:AR350)))</f>
        <v>0</v>
      </c>
      <c r="AT350" s="16">
        <f>IF(($CB350-SUM($T350:AS350))&gt;=$K350*0.7,$K350*0.7,($CB350-SUM($T350:AS350)))</f>
        <v>0</v>
      </c>
      <c r="AU350" s="16">
        <f>IF(($CB350-SUM($T350:AT350))&gt;=$K350*0.7,$K350*0.7,($CB350-SUM($T350:AT350)))</f>
        <v>0</v>
      </c>
      <c r="AV350" s="16">
        <f>IF(($CB350-SUM($T350:AU350))&gt;=$K350*0.7,$K350*0.7,($CB350-SUM($T350:AU350)))</f>
        <v>0</v>
      </c>
      <c r="AW350" s="182">
        <f t="shared" si="43"/>
        <v>10000</v>
      </c>
      <c r="AX350" s="182">
        <f>IF(LinkRpt!B$4=LinkRpt!B$2,VLOOKUP(LinkRpt!$A346,Rpt,LinkRpt!B$2+1),"")</f>
        <v>10000</v>
      </c>
      <c r="AY350" s="182">
        <f>IF(LinkRpt!C$4=LinkRpt!C$2,VLOOKUP(LinkRpt!$A346,Rpt,LinkRpt!C$2+1),"")</f>
        <v>0</v>
      </c>
      <c r="AZ350" s="182">
        <f>IF(LinkRpt!D$4=LinkRpt!D$2,VLOOKUP(LinkRpt!$A346,Rpt,LinkRpt!D$2+1),"")</f>
        <v>0</v>
      </c>
      <c r="BA350" s="182" t="str">
        <f>IF(LinkRpt!E$4=LinkRpt!E$2,VLOOKUP(LinkRpt!$A346,Rpt,LinkRpt!E$2+1),"")</f>
        <v/>
      </c>
      <c r="BB350" s="182">
        <f>IF(LinkRpt!F$4=LinkRpt!F$2,VLOOKUP(LinkRpt!$A346,Rpt,LinkRpt!F$2+1),"")</f>
        <v>0</v>
      </c>
      <c r="BC350" s="182">
        <f>IF(LinkRpt!G$4=LinkRpt!G$2,VLOOKUP(LinkRpt!$A346,Rpt,LinkRpt!G$2+1),"")</f>
        <v>0</v>
      </c>
      <c r="BD350" s="182">
        <f>IF(LinkRpt!H$4=LinkRpt!H$2,VLOOKUP(LinkRpt!$A346,Rpt,LinkRpt!H$2+1),"")</f>
        <v>0</v>
      </c>
      <c r="BE350" s="182" t="str">
        <f>IF(LinkRpt!I$4=LinkRpt!I$2,VLOOKUP(LinkRpt!$A346,Rpt,LinkRpt!I$2+1),"")</f>
        <v/>
      </c>
      <c r="BF350" s="182" t="str">
        <f>IF(LinkRpt!J$4=LinkRpt!J$2,VLOOKUP(LinkRpt!$A346,Rpt,LinkRpt!J$2+1),"")</f>
        <v/>
      </c>
      <c r="BG350" s="182" t="str">
        <f>IF(LinkRpt!K$4=LinkRpt!K$2,VLOOKUP(LinkRpt!$A346,Rpt,LinkRpt!K$2+1),"")</f>
        <v/>
      </c>
      <c r="BH350" s="182" t="str">
        <f>IF(LinkRpt!L$4=LinkRpt!L$2,VLOOKUP(LinkRpt!$A346,Rpt,LinkRpt!L$2+1),"")</f>
        <v/>
      </c>
      <c r="BI350" s="182" t="str">
        <f>IF(LinkRpt!M$4=LinkRpt!M$2,VLOOKUP(LinkRpt!$A346,Rpt,LinkRpt!M$2+1),"")</f>
        <v/>
      </c>
      <c r="BJ350" s="182" t="str">
        <f>IF(LinkRpt!N$4=LinkRpt!N$2,VLOOKUP(LinkRpt!$A346,Rpt,LinkRpt!N$2+1),"")</f>
        <v/>
      </c>
      <c r="BK350" s="182" t="str">
        <f>IF(LinkRpt!O$4=LinkRpt!O$2,VLOOKUP(LinkRpt!$A346,Rpt,LinkRpt!O$2+1),"")</f>
        <v/>
      </c>
      <c r="BL350" s="182" t="str">
        <f>IF(LinkRpt!P$4=LinkRpt!P$2,VLOOKUP(LinkRpt!$A346,Rpt,LinkRpt!P$2+1),"")</f>
        <v/>
      </c>
      <c r="BM350" s="182" t="str">
        <f>IF(LinkRpt!Q$4=LinkRpt!Q$2,VLOOKUP(LinkRpt!$A346,Rpt,LinkRpt!Q$2+1),"")</f>
        <v/>
      </c>
      <c r="BN350" s="182" t="str">
        <f>IF(LinkRpt!R$4=LinkRpt!R$2,VLOOKUP(LinkRpt!$A346,Rpt,LinkRpt!R$2+1),"")</f>
        <v/>
      </c>
      <c r="BO350" s="182" t="str">
        <f>IF(LinkRpt!S$4=LinkRpt!S$2,VLOOKUP(LinkRpt!$A346,Rpt,LinkRpt!S$2+1),"")</f>
        <v/>
      </c>
      <c r="BP350" s="182" t="str">
        <f>IF(LinkRpt!T$4=LinkRpt!T$2,VLOOKUP(LinkRpt!$A346,Rpt,LinkRpt!T$2+1),"")</f>
        <v/>
      </c>
      <c r="BQ350" s="182" t="str">
        <f>IF(LinkRpt!U$4=LinkRpt!U$2,VLOOKUP(LinkRpt!$A346,Rpt,LinkRpt!U$2+1),"")</f>
        <v/>
      </c>
      <c r="BR350" s="182" t="str">
        <f>IF(LinkRpt!V$4=LinkRpt!V$2,VLOOKUP(LinkRpt!$A346,Rpt,LinkRpt!V$2+1),"")</f>
        <v/>
      </c>
      <c r="BS350" s="182" t="str">
        <f>IF(LinkRpt!W$4=LinkRpt!W$2,VLOOKUP(LinkRpt!$A346,Rpt,LinkRpt!W$2+1),"")</f>
        <v/>
      </c>
      <c r="BT350" s="182" t="str">
        <f>IF(LinkRpt!X$4=LinkRpt!X$2,VLOOKUP(LinkRpt!$A346,Rpt,LinkRpt!X$2+1),"")</f>
        <v/>
      </c>
      <c r="BU350" s="182" t="str">
        <f>IF(LinkRpt!Y$4=LinkRpt!Y$2,VLOOKUP(LinkRpt!$A346,Rpt,LinkRpt!Y$2+1),"")</f>
        <v/>
      </c>
      <c r="BV350" s="182" t="str">
        <f>IF(LinkRpt!Z$4=LinkRpt!Z$2,VLOOKUP(LinkRpt!$A346,Rpt,LinkRpt!Z$2+1),"")</f>
        <v/>
      </c>
      <c r="BW350" s="182" t="str">
        <f>IF(LinkRpt!AA$4=LinkRpt!AA$2,VLOOKUP(LinkRpt!$A346,Rpt,LinkRpt!AA$2+1),"")</f>
        <v/>
      </c>
      <c r="BX350" s="182" t="str">
        <f>IF(LinkRpt!AB$4=LinkRpt!AB$2,VLOOKUP(LinkRpt!$A346,Rpt,LinkRpt!AB$2+1),"")</f>
        <v/>
      </c>
      <c r="BY350" s="182" t="str">
        <f>IF(LinkRpt!AC$4=LinkRpt!AC$2,VLOOKUP(LinkRpt!$A346,Rpt,LinkRpt!AC$2+1),"")</f>
        <v/>
      </c>
      <c r="BZ350" s="182" t="str">
        <f>IF(LinkRpt!AD$4=LinkRpt!AD$2,VLOOKUP(LinkRpt!$A346,Rpt,LinkRpt!AD$2+1),"")</f>
        <v/>
      </c>
      <c r="CA350" s="182" t="str">
        <f>IF(LinkRpt!AE$4=LinkRpt!AE$2,VLOOKUP(LinkRpt!$A346,Rpt,LinkRpt!AE$2+1),"")</f>
        <v/>
      </c>
      <c r="CB350" s="182">
        <f t="shared" si="48"/>
        <v>10000</v>
      </c>
      <c r="CC350" s="15">
        <v>1500</v>
      </c>
      <c r="CD350" s="16">
        <v>1500</v>
      </c>
      <c r="CE350" s="15">
        <v>1000</v>
      </c>
      <c r="CF350" s="16">
        <v>1000</v>
      </c>
      <c r="CG350" s="15">
        <v>5000</v>
      </c>
      <c r="CH350" s="16">
        <v>5000</v>
      </c>
      <c r="CI350" s="15">
        <v>8000</v>
      </c>
      <c r="CJ350" s="16">
        <v>2500</v>
      </c>
      <c r="CK350" s="17"/>
      <c r="CL350" s="16"/>
      <c r="CM350" s="15"/>
      <c r="CN350" s="16"/>
      <c r="CO350" s="18">
        <v>0</v>
      </c>
      <c r="CP350" s="16"/>
      <c r="CQ350" s="18">
        <v>0</v>
      </c>
      <c r="CR350" s="16"/>
      <c r="CS350" s="18">
        <v>0</v>
      </c>
      <c r="CT350" s="16"/>
      <c r="CU350" s="18">
        <v>0</v>
      </c>
      <c r="CV350" s="16"/>
      <c r="CW350" s="18">
        <v>0</v>
      </c>
      <c r="CX350" s="16"/>
      <c r="CY350" s="18">
        <v>0</v>
      </c>
      <c r="CZ350" s="16"/>
      <c r="DA350" s="18">
        <v>0</v>
      </c>
      <c r="DB350" s="16"/>
      <c r="DC350" s="18">
        <v>0</v>
      </c>
      <c r="DD350" s="16"/>
      <c r="DE350" s="18">
        <v>0</v>
      </c>
      <c r="DF350" s="16"/>
      <c r="DG350" s="17"/>
      <c r="DH350" s="16"/>
      <c r="DI350" s="17"/>
      <c r="DJ350" s="16"/>
      <c r="DK350" s="17"/>
      <c r="DL350" s="16"/>
      <c r="DM350" s="17"/>
      <c r="DN350" s="16"/>
      <c r="DO350" s="17"/>
      <c r="DP350" s="16"/>
      <c r="DQ350" s="17"/>
      <c r="DR350" s="16"/>
      <c r="DS350" s="17"/>
      <c r="DT350" s="16"/>
      <c r="DU350" s="17"/>
      <c r="DV350" s="16"/>
      <c r="DW350" s="17"/>
      <c r="DX350" s="16"/>
      <c r="DY350" s="17"/>
      <c r="DZ350" s="16"/>
      <c r="EA350" s="17"/>
      <c r="EB350" s="16"/>
      <c r="EC350" s="17"/>
      <c r="ED350" s="16"/>
      <c r="EE350" s="17"/>
      <c r="EF350" s="16"/>
      <c r="EG350" s="17"/>
      <c r="EH350" s="16"/>
      <c r="EI350" s="17"/>
      <c r="EJ350" s="16"/>
      <c r="EK350" s="17"/>
      <c r="EL350" s="16"/>
      <c r="EM350" s="17"/>
      <c r="EN350" s="16"/>
      <c r="EO350" s="17"/>
      <c r="EP350" s="16"/>
      <c r="EQ350" s="17"/>
      <c r="ER350" s="16"/>
      <c r="ES350" s="17"/>
      <c r="ET350" s="16"/>
      <c r="EU350" s="15"/>
      <c r="EV350" s="16"/>
      <c r="EW350" s="15"/>
      <c r="EX350" s="16"/>
      <c r="EY350" s="15"/>
      <c r="EZ350" s="16"/>
      <c r="FA350" s="15"/>
      <c r="FB350" s="16"/>
      <c r="FC350" s="15"/>
      <c r="FD350" s="16"/>
      <c r="FE350" s="15"/>
      <c r="FF350" s="16"/>
      <c r="FG350" s="19"/>
      <c r="FH350" s="20"/>
      <c r="FI350" s="20">
        <f t="shared" si="44"/>
        <v>15500</v>
      </c>
      <c r="FJ350" s="20">
        <f t="shared" si="45"/>
        <v>10000</v>
      </c>
      <c r="FK350" s="21">
        <f t="shared" si="46"/>
        <v>5500</v>
      </c>
      <c r="FL350" s="1" t="str">
        <f t="shared" si="49"/>
        <v/>
      </c>
    </row>
    <row r="351" spans="1:168" ht="21.75" customHeight="1">
      <c r="A351" s="239">
        <v>2200343</v>
      </c>
      <c r="B351" s="35" t="s">
        <v>430</v>
      </c>
      <c r="C351" s="239" t="s">
        <v>431</v>
      </c>
      <c r="D351" s="9" t="s">
        <v>1414</v>
      </c>
      <c r="E351" s="9" t="s">
        <v>1412</v>
      </c>
      <c r="F351" s="10" t="s">
        <v>432</v>
      </c>
      <c r="G351" s="144"/>
      <c r="H351" s="158"/>
      <c r="I351" s="318"/>
      <c r="J351" s="158"/>
      <c r="K351" s="12">
        <v>6600</v>
      </c>
      <c r="L351" s="158" t="s">
        <v>1564</v>
      </c>
      <c r="M351" s="246">
        <f t="shared" si="42"/>
        <v>57080</v>
      </c>
      <c r="N351" s="14">
        <f t="shared" si="47"/>
        <v>4620</v>
      </c>
      <c r="O351" s="15">
        <v>1500</v>
      </c>
      <c r="P351" s="15">
        <v>1000</v>
      </c>
      <c r="Q351" s="15">
        <v>5000</v>
      </c>
      <c r="R351" s="15">
        <v>8000</v>
      </c>
      <c r="S351" s="182"/>
      <c r="T351" s="16">
        <v>1500</v>
      </c>
      <c r="U351" s="16">
        <v>1000</v>
      </c>
      <c r="V351" s="16">
        <v>5000</v>
      </c>
      <c r="W351" s="16"/>
      <c r="X351" s="182"/>
      <c r="Y351" s="16">
        <f>IF(($CB351-SUM($T351:X351))&gt;=$K351*0.7,$K351*0.7,($CB351-SUM($T351:X351)))</f>
        <v>4620</v>
      </c>
      <c r="Z351" s="16">
        <f>IF(($CB351-SUM($T351:Y351))&gt;=$K351*0.7,$K351*0.7,($CB351-SUM($T351:Y351)))</f>
        <v>4620</v>
      </c>
      <c r="AA351" s="16">
        <f>IF(($CB351-SUM($T351:Z351))&gt;=$K351*0.7,$K351*0.7,($CB351-SUM($T351:Z351)))</f>
        <v>4620</v>
      </c>
      <c r="AB351" s="16">
        <f>IF(($CB351-SUM($T351:AA351))&gt;=$K351*0.7,$K351*0.7,($CB351-SUM($T351:AA351)))</f>
        <v>4620</v>
      </c>
      <c r="AC351" s="16">
        <f>IF(($CB351-SUM($T351:AB351))&gt;=$K351*0.7,$K351*0.7,($CB351-SUM($T351:AB351)))</f>
        <v>4620</v>
      </c>
      <c r="AD351" s="16">
        <f>IF(($CB351-SUM($T351:AC351))&gt;=$K351*0.7,$K351*0.7,($CB351-SUM($T351:AC351)))</f>
        <v>4620</v>
      </c>
      <c r="AE351" s="16">
        <f>IF(($CB351-SUM($T351:AD351))&gt;=$K351*0.7,$K351*0.7,($CB351-SUM($T351:AD351)))</f>
        <v>4620</v>
      </c>
      <c r="AF351" s="16">
        <f>IF(($CB351-SUM($T351:AE351))&gt;=$K351*0.7,$K351*0.7,($CB351-SUM($T351:AE351)))</f>
        <v>4620</v>
      </c>
      <c r="AG351" s="16">
        <f>IF(($CB351-SUM($T351:AF351))&gt;=$K351*0.7,$K351*0.7,($CB351-SUM($T351:AF351)))</f>
        <v>4620</v>
      </c>
      <c r="AH351" s="16">
        <f>IF(($CB351-SUM($T351:AG351))&gt;=$K351*0.7,$K351*0.7,($CB351-SUM($T351:AG351)))</f>
        <v>3380</v>
      </c>
      <c r="AI351" s="16">
        <f>IF(($CB351-SUM($T351:AH351))&gt;=$K351*0.7,$K351*0.7,($CB351-SUM($T351:AH351)))</f>
        <v>0</v>
      </c>
      <c r="AJ351" s="16">
        <f>IF(($CB351-SUM($T351:AI351))&gt;=$K351*0.7,$K351*0.7,($CB351-SUM($T351:AI351)))</f>
        <v>0</v>
      </c>
      <c r="AK351" s="16">
        <f>IF(($CB351-SUM($T351:AJ351))&gt;=$K351*0.7,$K351*0.7,($CB351-SUM($T351:AJ351)))</f>
        <v>0</v>
      </c>
      <c r="AL351" s="16">
        <f>IF(($CB351-SUM($T351:AK351))&gt;=$K351*0.7,$K351*0.7,($CB351-SUM($T351:AK351)))</f>
        <v>0</v>
      </c>
      <c r="AM351" s="16">
        <f>IF(($CB351-SUM($T351:AL351))&gt;=$K351*0.7,$K351*0.7,($CB351-SUM($T351:AL351)))</f>
        <v>0</v>
      </c>
      <c r="AN351" s="16">
        <f>IF(($CB351-SUM($T351:AM351))&gt;=$K351*0.7,$K351*0.7,($CB351-SUM($T351:AM351)))</f>
        <v>0</v>
      </c>
      <c r="AO351" s="16">
        <f>IF(($CB351-SUM($T351:AN351))&gt;=$K351*0.7,$K351*0.7,($CB351-SUM($T351:AN351)))</f>
        <v>0</v>
      </c>
      <c r="AP351" s="16">
        <f>IF(($CB351-SUM($T351:AO351))&gt;=$K351*0.7,$K351*0.7,($CB351-SUM($T351:AO351)))</f>
        <v>0</v>
      </c>
      <c r="AQ351" s="16">
        <f>IF(($CB351-SUM($T351:AP351))&gt;=$K351*0.7,$K351*0.7,($CB351-SUM($T351:AP351)))</f>
        <v>0</v>
      </c>
      <c r="AR351" s="16">
        <f>IF(($CB351-SUM($T351:AQ351))&gt;=$K351*0.7,$K351*0.7,($CB351-SUM($T351:AQ351)))</f>
        <v>0</v>
      </c>
      <c r="AS351" s="16">
        <f>IF(($CB351-SUM($T351:AR351))&gt;=$K351*0.7,$K351*0.7,($CB351-SUM($T351:AR351)))</f>
        <v>0</v>
      </c>
      <c r="AT351" s="16">
        <f>IF(($CB351-SUM($T351:AS351))&gt;=$K351*0.7,$K351*0.7,($CB351-SUM($T351:AS351)))</f>
        <v>0</v>
      </c>
      <c r="AU351" s="16">
        <f>IF(($CB351-SUM($T351:AT351))&gt;=$K351*0.7,$K351*0.7,($CB351-SUM($T351:AT351)))</f>
        <v>0</v>
      </c>
      <c r="AV351" s="16">
        <f>IF(($CB351-SUM($T351:AU351))&gt;=$K351*0.7,$K351*0.7,($CB351-SUM($T351:AU351)))</f>
        <v>0</v>
      </c>
      <c r="AW351" s="182">
        <f t="shared" si="43"/>
        <v>52460</v>
      </c>
      <c r="AX351" s="182">
        <f>IF(LinkRpt!B$4=LinkRpt!B$2,VLOOKUP(LinkRpt!$A347,Rpt,LinkRpt!B$2+1),"")</f>
        <v>52460</v>
      </c>
      <c r="AY351" s="182">
        <f>IF(LinkRpt!C$4=LinkRpt!C$2,VLOOKUP(LinkRpt!$A347,Rpt,LinkRpt!C$2+1),"")</f>
        <v>0</v>
      </c>
      <c r="AZ351" s="182">
        <f>IF(LinkRpt!D$4=LinkRpt!D$2,VLOOKUP(LinkRpt!$A347,Rpt,LinkRpt!D$2+1),"")</f>
        <v>0</v>
      </c>
      <c r="BA351" s="182" t="str">
        <f>IF(LinkRpt!E$4=LinkRpt!E$2,VLOOKUP(LinkRpt!$A347,Rpt,LinkRpt!E$2+1),"")</f>
        <v/>
      </c>
      <c r="BB351" s="182">
        <f>IF(LinkRpt!F$4=LinkRpt!F$2,VLOOKUP(LinkRpt!$A347,Rpt,LinkRpt!F$2+1),"")</f>
        <v>0</v>
      </c>
      <c r="BC351" s="182">
        <f>IF(LinkRpt!G$4=LinkRpt!G$2,VLOOKUP(LinkRpt!$A347,Rpt,LinkRpt!G$2+1),"")</f>
        <v>0</v>
      </c>
      <c r="BD351" s="182">
        <f>IF(LinkRpt!H$4=LinkRpt!H$2,VLOOKUP(LinkRpt!$A347,Rpt,LinkRpt!H$2+1),"")</f>
        <v>0</v>
      </c>
      <c r="BE351" s="182" t="str">
        <f>IF(LinkRpt!I$4=LinkRpt!I$2,VLOOKUP(LinkRpt!$A347,Rpt,LinkRpt!I$2+1),"")</f>
        <v/>
      </c>
      <c r="BF351" s="182" t="str">
        <f>IF(LinkRpt!J$4=LinkRpt!J$2,VLOOKUP(LinkRpt!$A347,Rpt,LinkRpt!J$2+1),"")</f>
        <v/>
      </c>
      <c r="BG351" s="182" t="str">
        <f>IF(LinkRpt!K$4=LinkRpt!K$2,VLOOKUP(LinkRpt!$A347,Rpt,LinkRpt!K$2+1),"")</f>
        <v/>
      </c>
      <c r="BH351" s="182" t="str">
        <f>IF(LinkRpt!L$4=LinkRpt!L$2,VLOOKUP(LinkRpt!$A347,Rpt,LinkRpt!L$2+1),"")</f>
        <v/>
      </c>
      <c r="BI351" s="182" t="str">
        <f>IF(LinkRpt!M$4=LinkRpt!M$2,VLOOKUP(LinkRpt!$A347,Rpt,LinkRpt!M$2+1),"")</f>
        <v/>
      </c>
      <c r="BJ351" s="182" t="str">
        <f>IF(LinkRpt!N$4=LinkRpt!N$2,VLOOKUP(LinkRpt!$A347,Rpt,LinkRpt!N$2+1),"")</f>
        <v/>
      </c>
      <c r="BK351" s="182" t="str">
        <f>IF(LinkRpt!O$4=LinkRpt!O$2,VLOOKUP(LinkRpt!$A347,Rpt,LinkRpt!O$2+1),"")</f>
        <v/>
      </c>
      <c r="BL351" s="182" t="str">
        <f>IF(LinkRpt!P$4=LinkRpt!P$2,VLOOKUP(LinkRpt!$A347,Rpt,LinkRpt!P$2+1),"")</f>
        <v/>
      </c>
      <c r="BM351" s="182" t="str">
        <f>IF(LinkRpt!Q$4=LinkRpt!Q$2,VLOOKUP(LinkRpt!$A347,Rpt,LinkRpt!Q$2+1),"")</f>
        <v/>
      </c>
      <c r="BN351" s="182" t="str">
        <f>IF(LinkRpt!R$4=LinkRpt!R$2,VLOOKUP(LinkRpt!$A347,Rpt,LinkRpt!R$2+1),"")</f>
        <v/>
      </c>
      <c r="BO351" s="182" t="str">
        <f>IF(LinkRpt!S$4=LinkRpt!S$2,VLOOKUP(LinkRpt!$A347,Rpt,LinkRpt!S$2+1),"")</f>
        <v/>
      </c>
      <c r="BP351" s="182" t="str">
        <f>IF(LinkRpt!T$4=LinkRpt!T$2,VLOOKUP(LinkRpt!$A347,Rpt,LinkRpt!T$2+1),"")</f>
        <v/>
      </c>
      <c r="BQ351" s="182" t="str">
        <f>IF(LinkRpt!U$4=LinkRpt!U$2,VLOOKUP(LinkRpt!$A347,Rpt,LinkRpt!U$2+1),"")</f>
        <v/>
      </c>
      <c r="BR351" s="182" t="str">
        <f>IF(LinkRpt!V$4=LinkRpt!V$2,VLOOKUP(LinkRpt!$A347,Rpt,LinkRpt!V$2+1),"")</f>
        <v/>
      </c>
      <c r="BS351" s="182" t="str">
        <f>IF(LinkRpt!W$4=LinkRpt!W$2,VLOOKUP(LinkRpt!$A347,Rpt,LinkRpt!W$2+1),"")</f>
        <v/>
      </c>
      <c r="BT351" s="182" t="str">
        <f>IF(LinkRpt!X$4=LinkRpt!X$2,VLOOKUP(LinkRpt!$A347,Rpt,LinkRpt!X$2+1),"")</f>
        <v/>
      </c>
      <c r="BU351" s="182" t="str">
        <f>IF(LinkRpt!Y$4=LinkRpt!Y$2,VLOOKUP(LinkRpt!$A347,Rpt,LinkRpt!Y$2+1),"")</f>
        <v/>
      </c>
      <c r="BV351" s="182" t="str">
        <f>IF(LinkRpt!Z$4=LinkRpt!Z$2,VLOOKUP(LinkRpt!$A347,Rpt,LinkRpt!Z$2+1),"")</f>
        <v/>
      </c>
      <c r="BW351" s="182" t="str">
        <f>IF(LinkRpt!AA$4=LinkRpt!AA$2,VLOOKUP(LinkRpt!$A347,Rpt,LinkRpt!AA$2+1),"")</f>
        <v/>
      </c>
      <c r="BX351" s="182" t="str">
        <f>IF(LinkRpt!AB$4=LinkRpt!AB$2,VLOOKUP(LinkRpt!$A347,Rpt,LinkRpt!AB$2+1),"")</f>
        <v/>
      </c>
      <c r="BY351" s="182" t="str">
        <f>IF(LinkRpt!AC$4=LinkRpt!AC$2,VLOOKUP(LinkRpt!$A347,Rpt,LinkRpt!AC$2+1),"")</f>
        <v/>
      </c>
      <c r="BZ351" s="182" t="str">
        <f>IF(LinkRpt!AD$4=LinkRpt!AD$2,VLOOKUP(LinkRpt!$A347,Rpt,LinkRpt!AD$2+1),"")</f>
        <v/>
      </c>
      <c r="CA351" s="182" t="str">
        <f>IF(LinkRpt!AE$4=LinkRpt!AE$2,VLOOKUP(LinkRpt!$A347,Rpt,LinkRpt!AE$2+1),"")</f>
        <v/>
      </c>
      <c r="CB351" s="182">
        <f t="shared" si="48"/>
        <v>52460</v>
      </c>
      <c r="CC351" s="15">
        <v>1500</v>
      </c>
      <c r="CD351" s="16">
        <v>1500</v>
      </c>
      <c r="CE351" s="15">
        <v>1000</v>
      </c>
      <c r="CF351" s="16">
        <v>1000</v>
      </c>
      <c r="CG351" s="15">
        <v>5000</v>
      </c>
      <c r="CH351" s="16">
        <v>5000</v>
      </c>
      <c r="CI351" s="15">
        <v>8000</v>
      </c>
      <c r="CJ351" s="16"/>
      <c r="CK351" s="17"/>
      <c r="CL351" s="16"/>
      <c r="CM351" s="15"/>
      <c r="CN351" s="16">
        <v>0</v>
      </c>
      <c r="CO351" s="18">
        <v>4620</v>
      </c>
      <c r="CP351" s="16">
        <v>0</v>
      </c>
      <c r="CQ351" s="18">
        <v>4620</v>
      </c>
      <c r="CR351" s="16">
        <v>17240</v>
      </c>
      <c r="CS351" s="18">
        <v>4620</v>
      </c>
      <c r="CT351" s="16">
        <v>0</v>
      </c>
      <c r="CU351" s="18">
        <v>4620</v>
      </c>
      <c r="CV351" s="16">
        <v>9240</v>
      </c>
      <c r="CW351" s="18">
        <v>4620</v>
      </c>
      <c r="CX351" s="16"/>
      <c r="CY351" s="18">
        <v>4620</v>
      </c>
      <c r="CZ351" s="16">
        <v>9240</v>
      </c>
      <c r="DA351" s="18">
        <v>4620</v>
      </c>
      <c r="DB351" s="16"/>
      <c r="DC351" s="18">
        <v>4620</v>
      </c>
      <c r="DD351" s="16">
        <v>9240</v>
      </c>
      <c r="DE351" s="18">
        <v>4620</v>
      </c>
      <c r="DF351" s="16"/>
      <c r="DG351" s="17"/>
      <c r="DH351" s="16"/>
      <c r="DI351" s="17"/>
      <c r="DJ351" s="16"/>
      <c r="DK351" s="17"/>
      <c r="DL351" s="16"/>
      <c r="DM351" s="17"/>
      <c r="DN351" s="16"/>
      <c r="DO351" s="17"/>
      <c r="DP351" s="16"/>
      <c r="DQ351" s="17"/>
      <c r="DR351" s="16"/>
      <c r="DS351" s="17"/>
      <c r="DT351" s="16"/>
      <c r="DU351" s="17"/>
      <c r="DV351" s="16"/>
      <c r="DW351" s="17"/>
      <c r="DX351" s="16"/>
      <c r="DY351" s="17"/>
      <c r="DZ351" s="16"/>
      <c r="EA351" s="17"/>
      <c r="EB351" s="16"/>
      <c r="EC351" s="17"/>
      <c r="ED351" s="16"/>
      <c r="EE351" s="17"/>
      <c r="EF351" s="16"/>
      <c r="EG351" s="17"/>
      <c r="EH351" s="16"/>
      <c r="EI351" s="17"/>
      <c r="EJ351" s="16"/>
      <c r="EK351" s="17"/>
      <c r="EL351" s="16"/>
      <c r="EM351" s="17"/>
      <c r="EN351" s="16"/>
      <c r="EO351" s="17"/>
      <c r="EP351" s="16"/>
      <c r="EQ351" s="17"/>
      <c r="ER351" s="16"/>
      <c r="ES351" s="17"/>
      <c r="ET351" s="16"/>
      <c r="EU351" s="15"/>
      <c r="EV351" s="16"/>
      <c r="EW351" s="15"/>
      <c r="EX351" s="16"/>
      <c r="EY351" s="15"/>
      <c r="EZ351" s="16"/>
      <c r="FA351" s="15"/>
      <c r="FB351" s="16"/>
      <c r="FC351" s="15"/>
      <c r="FD351" s="16"/>
      <c r="FE351" s="15"/>
      <c r="FF351" s="16"/>
      <c r="FG351" s="19"/>
      <c r="FH351" s="20"/>
      <c r="FI351" s="20">
        <f t="shared" si="44"/>
        <v>57080</v>
      </c>
      <c r="FJ351" s="20">
        <f t="shared" si="45"/>
        <v>52460</v>
      </c>
      <c r="FK351" s="21">
        <f t="shared" si="46"/>
        <v>4620</v>
      </c>
      <c r="FL351" s="1" t="str">
        <f t="shared" si="49"/>
        <v/>
      </c>
    </row>
    <row r="352" spans="1:168" ht="20.25" customHeight="1">
      <c r="A352" s="239">
        <v>2200344</v>
      </c>
      <c r="B352" s="35" t="s">
        <v>1199</v>
      </c>
      <c r="C352" s="239" t="s">
        <v>1200</v>
      </c>
      <c r="D352" s="9" t="s">
        <v>1414</v>
      </c>
      <c r="E352" s="9" t="s">
        <v>1411</v>
      </c>
      <c r="F352" s="83" t="s">
        <v>1201</v>
      </c>
      <c r="G352" s="144"/>
      <c r="H352" s="100"/>
      <c r="I352" s="318"/>
      <c r="J352" s="100"/>
      <c r="K352" s="62">
        <v>6600</v>
      </c>
      <c r="L352" s="100" t="s">
        <v>1564</v>
      </c>
      <c r="M352" s="246">
        <f t="shared" si="42"/>
        <v>57080</v>
      </c>
      <c r="N352" s="14">
        <f t="shared" si="47"/>
        <v>41580</v>
      </c>
      <c r="O352" s="15">
        <v>1500</v>
      </c>
      <c r="P352" s="15">
        <v>1000</v>
      </c>
      <c r="Q352" s="15">
        <v>5000</v>
      </c>
      <c r="R352" s="15">
        <v>8000</v>
      </c>
      <c r="S352" s="182"/>
      <c r="T352" s="16">
        <v>1500</v>
      </c>
      <c r="U352" s="16">
        <v>1000</v>
      </c>
      <c r="V352" s="16">
        <v>5000</v>
      </c>
      <c r="W352" s="16">
        <v>0</v>
      </c>
      <c r="X352" s="182"/>
      <c r="Y352" s="16">
        <f>IF(($CB352-SUM($T352:X352))&gt;=$K352*0.7,$K352*0.7,($CB352-SUM($T352:X352)))</f>
        <v>4620</v>
      </c>
      <c r="Z352" s="16">
        <f>IF(($CB352-SUM($T352:Y352))&gt;=$K352*0.7,$K352*0.7,($CB352-SUM($T352:Y352)))</f>
        <v>3380</v>
      </c>
      <c r="AA352" s="16">
        <f>IF(($CB352-SUM($T352:Z352))&gt;=$K352*0.7,$K352*0.7,($CB352-SUM($T352:Z352)))</f>
        <v>0</v>
      </c>
      <c r="AB352" s="16">
        <f>IF(($CB352-SUM($T352:AA352))&gt;=$K352*0.7,$K352*0.7,($CB352-SUM($T352:AA352)))</f>
        <v>0</v>
      </c>
      <c r="AC352" s="16">
        <f>IF(($CB352-SUM($T352:AB352))&gt;=$K352*0.7,$K352*0.7,($CB352-SUM($T352:AB352)))</f>
        <v>0</v>
      </c>
      <c r="AD352" s="16">
        <f>IF(($CB352-SUM($T352:AC352))&gt;=$K352*0.7,$K352*0.7,($CB352-SUM($T352:AC352)))</f>
        <v>0</v>
      </c>
      <c r="AE352" s="16">
        <f>IF(($CB352-SUM($T352:AD352))&gt;=$K352*0.7,$K352*0.7,($CB352-SUM($T352:AD352)))</f>
        <v>0</v>
      </c>
      <c r="AF352" s="16">
        <f>IF(($CB352-SUM($T352:AE352))&gt;=$K352*0.7,$K352*0.7,($CB352-SUM($T352:AE352)))</f>
        <v>0</v>
      </c>
      <c r="AG352" s="16">
        <f>IF(($CB352-SUM($T352:AF352))&gt;=$K352*0.7,$K352*0.7,($CB352-SUM($T352:AF352)))</f>
        <v>0</v>
      </c>
      <c r="AH352" s="16">
        <f>IF(($CB352-SUM($T352:AG352))&gt;=$K352*0.7,$K352*0.7,($CB352-SUM($T352:AG352)))</f>
        <v>0</v>
      </c>
      <c r="AI352" s="16">
        <f>IF(($CB352-SUM($T352:AH352))&gt;=$K352*0.7,$K352*0.7,($CB352-SUM($T352:AH352)))</f>
        <v>0</v>
      </c>
      <c r="AJ352" s="16">
        <f>IF(($CB352-SUM($T352:AI352))&gt;=$K352*0.7,$K352*0.7,($CB352-SUM($T352:AI352)))</f>
        <v>0</v>
      </c>
      <c r="AK352" s="16">
        <f>IF(($CB352-SUM($T352:AJ352))&gt;=$K352*0.7,$K352*0.7,($CB352-SUM($T352:AJ352)))</f>
        <v>0</v>
      </c>
      <c r="AL352" s="16">
        <f>IF(($CB352-SUM($T352:AK352))&gt;=$K352*0.7,$K352*0.7,($CB352-SUM($T352:AK352)))</f>
        <v>0</v>
      </c>
      <c r="AM352" s="16">
        <f>IF(($CB352-SUM($T352:AL352))&gt;=$K352*0.7,$K352*0.7,($CB352-SUM($T352:AL352)))</f>
        <v>0</v>
      </c>
      <c r="AN352" s="16">
        <f>IF(($CB352-SUM($T352:AM352))&gt;=$K352*0.7,$K352*0.7,($CB352-SUM($T352:AM352)))</f>
        <v>0</v>
      </c>
      <c r="AO352" s="16">
        <f>IF(($CB352-SUM($T352:AN352))&gt;=$K352*0.7,$K352*0.7,($CB352-SUM($T352:AN352)))</f>
        <v>0</v>
      </c>
      <c r="AP352" s="16">
        <f>IF(($CB352-SUM($T352:AO352))&gt;=$K352*0.7,$K352*0.7,($CB352-SUM($T352:AO352)))</f>
        <v>0</v>
      </c>
      <c r="AQ352" s="16">
        <f>IF(($CB352-SUM($T352:AP352))&gt;=$K352*0.7,$K352*0.7,($CB352-SUM($T352:AP352)))</f>
        <v>0</v>
      </c>
      <c r="AR352" s="16">
        <f>IF(($CB352-SUM($T352:AQ352))&gt;=$K352*0.7,$K352*0.7,($CB352-SUM($T352:AQ352)))</f>
        <v>0</v>
      </c>
      <c r="AS352" s="16">
        <f>IF(($CB352-SUM($T352:AR352))&gt;=$K352*0.7,$K352*0.7,($CB352-SUM($T352:AR352)))</f>
        <v>0</v>
      </c>
      <c r="AT352" s="16">
        <f>IF(($CB352-SUM($T352:AS352))&gt;=$K352*0.7,$K352*0.7,($CB352-SUM($T352:AS352)))</f>
        <v>0</v>
      </c>
      <c r="AU352" s="16">
        <f>IF(($CB352-SUM($T352:AT352))&gt;=$K352*0.7,$K352*0.7,($CB352-SUM($T352:AT352)))</f>
        <v>0</v>
      </c>
      <c r="AV352" s="16">
        <f>IF(($CB352-SUM($T352:AU352))&gt;=$K352*0.7,$K352*0.7,($CB352-SUM($T352:AU352)))</f>
        <v>0</v>
      </c>
      <c r="AW352" s="182">
        <f t="shared" si="43"/>
        <v>15500</v>
      </c>
      <c r="AX352" s="182">
        <f>IF(LinkRpt!B$4=LinkRpt!B$2,VLOOKUP(LinkRpt!$A348,Rpt,LinkRpt!B$2+1),"")</f>
        <v>15500</v>
      </c>
      <c r="AY352" s="182">
        <f>IF(LinkRpt!C$4=LinkRpt!C$2,VLOOKUP(LinkRpt!$A348,Rpt,LinkRpt!C$2+1),"")</f>
        <v>0</v>
      </c>
      <c r="AZ352" s="182">
        <f>IF(LinkRpt!D$4=LinkRpt!D$2,VLOOKUP(LinkRpt!$A348,Rpt,LinkRpt!D$2+1),"")</f>
        <v>0</v>
      </c>
      <c r="BA352" s="182" t="str">
        <f>IF(LinkRpt!E$4=LinkRpt!E$2,VLOOKUP(LinkRpt!$A348,Rpt,LinkRpt!E$2+1),"")</f>
        <v/>
      </c>
      <c r="BB352" s="182">
        <f>IF(LinkRpt!F$4=LinkRpt!F$2,VLOOKUP(LinkRpt!$A348,Rpt,LinkRpt!F$2+1),"")</f>
        <v>0</v>
      </c>
      <c r="BC352" s="182">
        <f>IF(LinkRpt!G$4=LinkRpt!G$2,VLOOKUP(LinkRpt!$A348,Rpt,LinkRpt!G$2+1),"")</f>
        <v>0</v>
      </c>
      <c r="BD352" s="182">
        <f>IF(LinkRpt!H$4=LinkRpt!H$2,VLOOKUP(LinkRpt!$A348,Rpt,LinkRpt!H$2+1),"")</f>
        <v>0</v>
      </c>
      <c r="BE352" s="182" t="str">
        <f>IF(LinkRpt!I$4=LinkRpt!I$2,VLOOKUP(LinkRpt!$A348,Rpt,LinkRpt!I$2+1),"")</f>
        <v/>
      </c>
      <c r="BF352" s="182" t="str">
        <f>IF(LinkRpt!J$4=LinkRpt!J$2,VLOOKUP(LinkRpt!$A348,Rpt,LinkRpt!J$2+1),"")</f>
        <v/>
      </c>
      <c r="BG352" s="182" t="str">
        <f>IF(LinkRpt!K$4=LinkRpt!K$2,VLOOKUP(LinkRpt!$A348,Rpt,LinkRpt!K$2+1),"")</f>
        <v/>
      </c>
      <c r="BH352" s="182" t="str">
        <f>IF(LinkRpt!L$4=LinkRpt!L$2,VLOOKUP(LinkRpt!$A348,Rpt,LinkRpt!L$2+1),"")</f>
        <v/>
      </c>
      <c r="BI352" s="182" t="str">
        <f>IF(LinkRpt!M$4=LinkRpt!M$2,VLOOKUP(LinkRpt!$A348,Rpt,LinkRpt!M$2+1),"")</f>
        <v/>
      </c>
      <c r="BJ352" s="182" t="str">
        <f>IF(LinkRpt!N$4=LinkRpt!N$2,VLOOKUP(LinkRpt!$A348,Rpt,LinkRpt!N$2+1),"")</f>
        <v/>
      </c>
      <c r="BK352" s="182" t="str">
        <f>IF(LinkRpt!O$4=LinkRpt!O$2,VLOOKUP(LinkRpt!$A348,Rpt,LinkRpt!O$2+1),"")</f>
        <v/>
      </c>
      <c r="BL352" s="182" t="str">
        <f>IF(LinkRpt!P$4=LinkRpt!P$2,VLOOKUP(LinkRpt!$A348,Rpt,LinkRpt!P$2+1),"")</f>
        <v/>
      </c>
      <c r="BM352" s="182" t="str">
        <f>IF(LinkRpt!Q$4=LinkRpt!Q$2,VLOOKUP(LinkRpt!$A348,Rpt,LinkRpt!Q$2+1),"")</f>
        <v/>
      </c>
      <c r="BN352" s="182" t="str">
        <f>IF(LinkRpt!R$4=LinkRpt!R$2,VLOOKUP(LinkRpt!$A348,Rpt,LinkRpt!R$2+1),"")</f>
        <v/>
      </c>
      <c r="BO352" s="182" t="str">
        <f>IF(LinkRpt!S$4=LinkRpt!S$2,VLOOKUP(LinkRpt!$A348,Rpt,LinkRpt!S$2+1),"")</f>
        <v/>
      </c>
      <c r="BP352" s="182" t="str">
        <f>IF(LinkRpt!T$4=LinkRpt!T$2,VLOOKUP(LinkRpt!$A348,Rpt,LinkRpt!T$2+1),"")</f>
        <v/>
      </c>
      <c r="BQ352" s="182" t="str">
        <f>IF(LinkRpt!U$4=LinkRpt!U$2,VLOOKUP(LinkRpt!$A348,Rpt,LinkRpt!U$2+1),"")</f>
        <v/>
      </c>
      <c r="BR352" s="182" t="str">
        <f>IF(LinkRpt!V$4=LinkRpt!V$2,VLOOKUP(LinkRpt!$A348,Rpt,LinkRpt!V$2+1),"")</f>
        <v/>
      </c>
      <c r="BS352" s="182" t="str">
        <f>IF(LinkRpt!W$4=LinkRpt!W$2,VLOOKUP(LinkRpt!$A348,Rpt,LinkRpt!W$2+1),"")</f>
        <v/>
      </c>
      <c r="BT352" s="182" t="str">
        <f>IF(LinkRpt!X$4=LinkRpt!X$2,VLOOKUP(LinkRpt!$A348,Rpt,LinkRpt!X$2+1),"")</f>
        <v/>
      </c>
      <c r="BU352" s="182" t="str">
        <f>IF(LinkRpt!Y$4=LinkRpt!Y$2,VLOOKUP(LinkRpt!$A348,Rpt,LinkRpt!Y$2+1),"")</f>
        <v/>
      </c>
      <c r="BV352" s="182" t="str">
        <f>IF(LinkRpt!Z$4=LinkRpt!Z$2,VLOOKUP(LinkRpt!$A348,Rpt,LinkRpt!Z$2+1),"")</f>
        <v/>
      </c>
      <c r="BW352" s="182" t="str">
        <f>IF(LinkRpt!AA$4=LinkRpt!AA$2,VLOOKUP(LinkRpt!$A348,Rpt,LinkRpt!AA$2+1),"")</f>
        <v/>
      </c>
      <c r="BX352" s="182" t="str">
        <f>IF(LinkRpt!AB$4=LinkRpt!AB$2,VLOOKUP(LinkRpt!$A348,Rpt,LinkRpt!AB$2+1),"")</f>
        <v/>
      </c>
      <c r="BY352" s="182" t="str">
        <f>IF(LinkRpt!AC$4=LinkRpt!AC$2,VLOOKUP(LinkRpt!$A348,Rpt,LinkRpt!AC$2+1),"")</f>
        <v/>
      </c>
      <c r="BZ352" s="182" t="str">
        <f>IF(LinkRpt!AD$4=LinkRpt!AD$2,VLOOKUP(LinkRpt!$A348,Rpt,LinkRpt!AD$2+1),"")</f>
        <v/>
      </c>
      <c r="CA352" s="182" t="str">
        <f>IF(LinkRpt!AE$4=LinkRpt!AE$2,VLOOKUP(LinkRpt!$A348,Rpt,LinkRpt!AE$2+1),"")</f>
        <v/>
      </c>
      <c r="CB352" s="182">
        <f t="shared" si="48"/>
        <v>15500</v>
      </c>
      <c r="CC352" s="15">
        <v>1500</v>
      </c>
      <c r="CD352" s="16">
        <v>1500</v>
      </c>
      <c r="CE352" s="15">
        <v>1000</v>
      </c>
      <c r="CF352" s="16">
        <v>1000</v>
      </c>
      <c r="CG352" s="15">
        <v>5000</v>
      </c>
      <c r="CH352" s="16">
        <v>5000</v>
      </c>
      <c r="CI352" s="15">
        <v>8000</v>
      </c>
      <c r="CJ352" s="16">
        <v>0</v>
      </c>
      <c r="CK352" s="15"/>
      <c r="CL352" s="16"/>
      <c r="CM352" s="18">
        <v>4620</v>
      </c>
      <c r="CN352" s="16"/>
      <c r="CO352" s="18">
        <v>4620</v>
      </c>
      <c r="CP352" s="16"/>
      <c r="CQ352" s="18">
        <v>4620</v>
      </c>
      <c r="CR352" s="16"/>
      <c r="CS352" s="18">
        <v>4620</v>
      </c>
      <c r="CT352" s="16">
        <v>8000</v>
      </c>
      <c r="CU352" s="18">
        <v>4620</v>
      </c>
      <c r="CV352" s="16"/>
      <c r="CW352" s="18">
        <v>4620</v>
      </c>
      <c r="CX352" s="16"/>
      <c r="CY352" s="18">
        <v>4620</v>
      </c>
      <c r="CZ352" s="16"/>
      <c r="DA352" s="18">
        <v>4620</v>
      </c>
      <c r="DB352" s="16"/>
      <c r="DC352" s="18">
        <v>4620</v>
      </c>
      <c r="DD352" s="16"/>
      <c r="DE352" s="85"/>
      <c r="DF352" s="16"/>
      <c r="DG352" s="85"/>
      <c r="DH352" s="16"/>
      <c r="DI352" s="85"/>
      <c r="DJ352" s="16"/>
      <c r="DK352" s="17"/>
      <c r="DL352" s="16"/>
      <c r="DM352" s="17"/>
      <c r="DN352" s="16"/>
      <c r="DO352" s="17"/>
      <c r="DP352" s="16"/>
      <c r="DQ352" s="17"/>
      <c r="DR352" s="16"/>
      <c r="DS352" s="17"/>
      <c r="DT352" s="16"/>
      <c r="DU352" s="17"/>
      <c r="DV352" s="16"/>
      <c r="DW352" s="17"/>
      <c r="DX352" s="16"/>
      <c r="DY352" s="17"/>
      <c r="DZ352" s="16"/>
      <c r="EA352" s="17"/>
      <c r="EB352" s="16"/>
      <c r="EC352" s="17"/>
      <c r="ED352" s="16"/>
      <c r="EE352" s="17"/>
      <c r="EF352" s="16"/>
      <c r="EG352" s="17"/>
      <c r="EH352" s="16"/>
      <c r="EI352" s="17"/>
      <c r="EJ352" s="16"/>
      <c r="EK352" s="17"/>
      <c r="EL352" s="16"/>
      <c r="EM352" s="17"/>
      <c r="EN352" s="16"/>
      <c r="EO352" s="17"/>
      <c r="EP352" s="16"/>
      <c r="EQ352" s="17"/>
      <c r="ER352" s="16"/>
      <c r="ES352" s="17"/>
      <c r="ET352" s="16"/>
      <c r="EU352" s="15"/>
      <c r="EV352" s="16"/>
      <c r="EW352" s="15"/>
      <c r="EX352" s="16"/>
      <c r="EY352" s="15"/>
      <c r="EZ352" s="16"/>
      <c r="FA352" s="15"/>
      <c r="FB352" s="16"/>
      <c r="FC352" s="15"/>
      <c r="FD352" s="16"/>
      <c r="FE352" s="15"/>
      <c r="FF352" s="16"/>
      <c r="FG352" s="19"/>
      <c r="FH352" s="20"/>
      <c r="FI352" s="20">
        <f t="shared" si="44"/>
        <v>57080</v>
      </c>
      <c r="FJ352" s="20">
        <f t="shared" si="45"/>
        <v>15500</v>
      </c>
      <c r="FK352" s="21">
        <f t="shared" si="46"/>
        <v>41580</v>
      </c>
      <c r="FL352" s="1" t="str">
        <f t="shared" si="49"/>
        <v/>
      </c>
    </row>
    <row r="353" spans="1:168" ht="20.25" customHeight="1">
      <c r="A353" s="239">
        <v>2200345</v>
      </c>
      <c r="B353" s="35" t="s">
        <v>433</v>
      </c>
      <c r="C353" s="239" t="s">
        <v>434</v>
      </c>
      <c r="D353" s="9" t="s">
        <v>1414</v>
      </c>
      <c r="E353" s="9" t="s">
        <v>1412</v>
      </c>
      <c r="F353" s="10" t="s">
        <v>435</v>
      </c>
      <c r="G353" s="143"/>
      <c r="H353" s="24"/>
      <c r="I353" s="318"/>
      <c r="J353" s="24"/>
      <c r="K353" s="12">
        <v>6600</v>
      </c>
      <c r="L353" s="24" t="s">
        <v>1564</v>
      </c>
      <c r="M353" s="246">
        <f t="shared" si="42"/>
        <v>57080</v>
      </c>
      <c r="N353" s="14">
        <f t="shared" si="47"/>
        <v>4620</v>
      </c>
      <c r="O353" s="15">
        <v>1500</v>
      </c>
      <c r="P353" s="15">
        <v>1000</v>
      </c>
      <c r="Q353" s="15">
        <v>5000</v>
      </c>
      <c r="R353" s="15">
        <v>8000</v>
      </c>
      <c r="S353" s="182"/>
      <c r="T353" s="16">
        <v>1500</v>
      </c>
      <c r="U353" s="16">
        <v>1000</v>
      </c>
      <c r="V353" s="16">
        <v>5000</v>
      </c>
      <c r="W353" s="16">
        <v>0</v>
      </c>
      <c r="X353" s="182"/>
      <c r="Y353" s="16">
        <f>IF(($CB353-SUM($T353:X353))&gt;=$K353*0.7,$K353*0.7,($CB353-SUM($T353:X353)))</f>
        <v>4620</v>
      </c>
      <c r="Z353" s="16">
        <f>IF(($CB353-SUM($T353:Y353))&gt;=$K353*0.7,$K353*0.7,($CB353-SUM($T353:Y353)))</f>
        <v>4620</v>
      </c>
      <c r="AA353" s="16">
        <f>IF(($CB353-SUM($T353:Z353))&gt;=$K353*0.7,$K353*0.7,($CB353-SUM($T353:Z353)))</f>
        <v>4620</v>
      </c>
      <c r="AB353" s="16">
        <f>IF(($CB353-SUM($T353:AA353))&gt;=$K353*0.7,$K353*0.7,($CB353-SUM($T353:AA353)))</f>
        <v>4620</v>
      </c>
      <c r="AC353" s="16">
        <f>IF(($CB353-SUM($T353:AB353))&gt;=$K353*0.7,$K353*0.7,($CB353-SUM($T353:AB353)))</f>
        <v>4620</v>
      </c>
      <c r="AD353" s="16">
        <f>IF(($CB353-SUM($T353:AC353))&gt;=$K353*0.7,$K353*0.7,($CB353-SUM($T353:AC353)))</f>
        <v>4620</v>
      </c>
      <c r="AE353" s="16">
        <f>IF(($CB353-SUM($T353:AD353))&gt;=$K353*0.7,$K353*0.7,($CB353-SUM($T353:AD353)))</f>
        <v>4620</v>
      </c>
      <c r="AF353" s="16">
        <f>IF(($CB353-SUM($T353:AE353))&gt;=$K353*0.7,$K353*0.7,($CB353-SUM($T353:AE353)))</f>
        <v>4620</v>
      </c>
      <c r="AG353" s="16">
        <f>IF(($CB353-SUM($T353:AF353))&gt;=$K353*0.7,$K353*0.7,($CB353-SUM($T353:AF353)))</f>
        <v>4620</v>
      </c>
      <c r="AH353" s="16">
        <f>IF(($CB353-SUM($T353:AG353))&gt;=$K353*0.7,$K353*0.7,($CB353-SUM($T353:AG353)))</f>
        <v>3380</v>
      </c>
      <c r="AI353" s="16">
        <f>IF(($CB353-SUM($T353:AH353))&gt;=$K353*0.7,$K353*0.7,($CB353-SUM($T353:AH353)))</f>
        <v>0</v>
      </c>
      <c r="AJ353" s="16">
        <f>IF(($CB353-SUM($T353:AI353))&gt;=$K353*0.7,$K353*0.7,($CB353-SUM($T353:AI353)))</f>
        <v>0</v>
      </c>
      <c r="AK353" s="16">
        <f>IF(($CB353-SUM($T353:AJ353))&gt;=$K353*0.7,$K353*0.7,($CB353-SUM($T353:AJ353)))</f>
        <v>0</v>
      </c>
      <c r="AL353" s="16">
        <f>IF(($CB353-SUM($T353:AK353))&gt;=$K353*0.7,$K353*0.7,($CB353-SUM($T353:AK353)))</f>
        <v>0</v>
      </c>
      <c r="AM353" s="16">
        <f>IF(($CB353-SUM($T353:AL353))&gt;=$K353*0.7,$K353*0.7,($CB353-SUM($T353:AL353)))</f>
        <v>0</v>
      </c>
      <c r="AN353" s="16">
        <f>IF(($CB353-SUM($T353:AM353))&gt;=$K353*0.7,$K353*0.7,($CB353-SUM($T353:AM353)))</f>
        <v>0</v>
      </c>
      <c r="AO353" s="16">
        <f>IF(($CB353-SUM($T353:AN353))&gt;=$K353*0.7,$K353*0.7,($CB353-SUM($T353:AN353)))</f>
        <v>0</v>
      </c>
      <c r="AP353" s="16">
        <f>IF(($CB353-SUM($T353:AO353))&gt;=$K353*0.7,$K353*0.7,($CB353-SUM($T353:AO353)))</f>
        <v>0</v>
      </c>
      <c r="AQ353" s="16">
        <f>IF(($CB353-SUM($T353:AP353))&gt;=$K353*0.7,$K353*0.7,($CB353-SUM($T353:AP353)))</f>
        <v>0</v>
      </c>
      <c r="AR353" s="16">
        <f>IF(($CB353-SUM($T353:AQ353))&gt;=$K353*0.7,$K353*0.7,($CB353-SUM($T353:AQ353)))</f>
        <v>0</v>
      </c>
      <c r="AS353" s="16">
        <f>IF(($CB353-SUM($T353:AR353))&gt;=$K353*0.7,$K353*0.7,($CB353-SUM($T353:AR353)))</f>
        <v>0</v>
      </c>
      <c r="AT353" s="16">
        <f>IF(($CB353-SUM($T353:AS353))&gt;=$K353*0.7,$K353*0.7,($CB353-SUM($T353:AS353)))</f>
        <v>0</v>
      </c>
      <c r="AU353" s="16">
        <f>IF(($CB353-SUM($T353:AT353))&gt;=$K353*0.7,$K353*0.7,($CB353-SUM($T353:AT353)))</f>
        <v>0</v>
      </c>
      <c r="AV353" s="16">
        <f>IF(($CB353-SUM($T353:AU353))&gt;=$K353*0.7,$K353*0.7,($CB353-SUM($T353:AU353)))</f>
        <v>0</v>
      </c>
      <c r="AW353" s="182">
        <f t="shared" si="43"/>
        <v>52460</v>
      </c>
      <c r="AX353" s="182">
        <f>IF(LinkRpt!B$4=LinkRpt!B$2,VLOOKUP(LinkRpt!$A349,Rpt,LinkRpt!B$2+1),"")</f>
        <v>52460</v>
      </c>
      <c r="AY353" s="182">
        <f>IF(LinkRpt!C$4=LinkRpt!C$2,VLOOKUP(LinkRpt!$A349,Rpt,LinkRpt!C$2+1),"")</f>
        <v>0</v>
      </c>
      <c r="AZ353" s="182">
        <f>IF(LinkRpt!D$4=LinkRpt!D$2,VLOOKUP(LinkRpt!$A349,Rpt,LinkRpt!D$2+1),"")</f>
        <v>0</v>
      </c>
      <c r="BA353" s="182" t="str">
        <f>IF(LinkRpt!E$4=LinkRpt!E$2,VLOOKUP(LinkRpt!$A349,Rpt,LinkRpt!E$2+1),"")</f>
        <v/>
      </c>
      <c r="BB353" s="182">
        <f>IF(LinkRpt!F$4=LinkRpt!F$2,VLOOKUP(LinkRpt!$A349,Rpt,LinkRpt!F$2+1),"")</f>
        <v>0</v>
      </c>
      <c r="BC353" s="182">
        <f>IF(LinkRpt!G$4=LinkRpt!G$2,VLOOKUP(LinkRpt!$A349,Rpt,LinkRpt!G$2+1),"")</f>
        <v>0</v>
      </c>
      <c r="BD353" s="182">
        <f>IF(LinkRpt!H$4=LinkRpt!H$2,VLOOKUP(LinkRpt!$A349,Rpt,LinkRpt!H$2+1),"")</f>
        <v>0</v>
      </c>
      <c r="BE353" s="182" t="str">
        <f>IF(LinkRpt!I$4=LinkRpt!I$2,VLOOKUP(LinkRpt!$A349,Rpt,LinkRpt!I$2+1),"")</f>
        <v/>
      </c>
      <c r="BF353" s="182" t="str">
        <f>IF(LinkRpt!J$4=LinkRpt!J$2,VLOOKUP(LinkRpt!$A349,Rpt,LinkRpt!J$2+1),"")</f>
        <v/>
      </c>
      <c r="BG353" s="182" t="str">
        <f>IF(LinkRpt!K$4=LinkRpt!K$2,VLOOKUP(LinkRpt!$A349,Rpt,LinkRpt!K$2+1),"")</f>
        <v/>
      </c>
      <c r="BH353" s="182" t="str">
        <f>IF(LinkRpt!L$4=LinkRpt!L$2,VLOOKUP(LinkRpt!$A349,Rpt,LinkRpt!L$2+1),"")</f>
        <v/>
      </c>
      <c r="BI353" s="182" t="str">
        <f>IF(LinkRpt!M$4=LinkRpt!M$2,VLOOKUP(LinkRpt!$A349,Rpt,LinkRpt!M$2+1),"")</f>
        <v/>
      </c>
      <c r="BJ353" s="182" t="str">
        <f>IF(LinkRpt!N$4=LinkRpt!N$2,VLOOKUP(LinkRpt!$A349,Rpt,LinkRpt!N$2+1),"")</f>
        <v/>
      </c>
      <c r="BK353" s="182" t="str">
        <f>IF(LinkRpt!O$4=LinkRpt!O$2,VLOOKUP(LinkRpt!$A349,Rpt,LinkRpt!O$2+1),"")</f>
        <v/>
      </c>
      <c r="BL353" s="182" t="str">
        <f>IF(LinkRpt!P$4=LinkRpt!P$2,VLOOKUP(LinkRpt!$A349,Rpt,LinkRpt!P$2+1),"")</f>
        <v/>
      </c>
      <c r="BM353" s="182" t="str">
        <f>IF(LinkRpt!Q$4=LinkRpt!Q$2,VLOOKUP(LinkRpt!$A349,Rpt,LinkRpt!Q$2+1),"")</f>
        <v/>
      </c>
      <c r="BN353" s="182" t="str">
        <f>IF(LinkRpt!R$4=LinkRpt!R$2,VLOOKUP(LinkRpt!$A349,Rpt,LinkRpt!R$2+1),"")</f>
        <v/>
      </c>
      <c r="BO353" s="182" t="str">
        <f>IF(LinkRpt!S$4=LinkRpt!S$2,VLOOKUP(LinkRpt!$A349,Rpt,LinkRpt!S$2+1),"")</f>
        <v/>
      </c>
      <c r="BP353" s="182" t="str">
        <f>IF(LinkRpt!T$4=LinkRpt!T$2,VLOOKUP(LinkRpt!$A349,Rpt,LinkRpt!T$2+1),"")</f>
        <v/>
      </c>
      <c r="BQ353" s="182" t="str">
        <f>IF(LinkRpt!U$4=LinkRpt!U$2,VLOOKUP(LinkRpt!$A349,Rpt,LinkRpt!U$2+1),"")</f>
        <v/>
      </c>
      <c r="BR353" s="182" t="str">
        <f>IF(LinkRpt!V$4=LinkRpt!V$2,VLOOKUP(LinkRpt!$A349,Rpt,LinkRpt!V$2+1),"")</f>
        <v/>
      </c>
      <c r="BS353" s="182" t="str">
        <f>IF(LinkRpt!W$4=LinkRpt!W$2,VLOOKUP(LinkRpt!$A349,Rpt,LinkRpt!W$2+1),"")</f>
        <v/>
      </c>
      <c r="BT353" s="182" t="str">
        <f>IF(LinkRpt!X$4=LinkRpt!X$2,VLOOKUP(LinkRpt!$A349,Rpt,LinkRpt!X$2+1),"")</f>
        <v/>
      </c>
      <c r="BU353" s="182" t="str">
        <f>IF(LinkRpt!Y$4=LinkRpt!Y$2,VLOOKUP(LinkRpt!$A349,Rpt,LinkRpt!Y$2+1),"")</f>
        <v/>
      </c>
      <c r="BV353" s="182" t="str">
        <f>IF(LinkRpt!Z$4=LinkRpt!Z$2,VLOOKUP(LinkRpt!$A349,Rpt,LinkRpt!Z$2+1),"")</f>
        <v/>
      </c>
      <c r="BW353" s="182" t="str">
        <f>IF(LinkRpt!AA$4=LinkRpt!AA$2,VLOOKUP(LinkRpt!$A349,Rpt,LinkRpt!AA$2+1),"")</f>
        <v/>
      </c>
      <c r="BX353" s="182" t="str">
        <f>IF(LinkRpt!AB$4=LinkRpt!AB$2,VLOOKUP(LinkRpt!$A349,Rpt,LinkRpt!AB$2+1),"")</f>
        <v/>
      </c>
      <c r="BY353" s="182" t="str">
        <f>IF(LinkRpt!AC$4=LinkRpt!AC$2,VLOOKUP(LinkRpt!$A349,Rpt,LinkRpt!AC$2+1),"")</f>
        <v/>
      </c>
      <c r="BZ353" s="182" t="str">
        <f>IF(LinkRpt!AD$4=LinkRpt!AD$2,VLOOKUP(LinkRpt!$A349,Rpt,LinkRpt!AD$2+1),"")</f>
        <v/>
      </c>
      <c r="CA353" s="182" t="str">
        <f>IF(LinkRpt!AE$4=LinkRpt!AE$2,VLOOKUP(LinkRpt!$A349,Rpt,LinkRpt!AE$2+1),"")</f>
        <v/>
      </c>
      <c r="CB353" s="182">
        <f t="shared" si="48"/>
        <v>52460</v>
      </c>
      <c r="CC353" s="15">
        <v>1500</v>
      </c>
      <c r="CD353" s="16">
        <v>1500</v>
      </c>
      <c r="CE353" s="15">
        <v>1000</v>
      </c>
      <c r="CF353" s="16">
        <v>1000</v>
      </c>
      <c r="CG353" s="15">
        <v>5000</v>
      </c>
      <c r="CH353" s="16">
        <v>5000</v>
      </c>
      <c r="CI353" s="15">
        <v>8000</v>
      </c>
      <c r="CJ353" s="16">
        <v>0</v>
      </c>
      <c r="CK353" s="17"/>
      <c r="CL353" s="16"/>
      <c r="CM353" s="15"/>
      <c r="CN353" s="16"/>
      <c r="CO353" s="18">
        <v>4620</v>
      </c>
      <c r="CP353" s="16">
        <v>10620</v>
      </c>
      <c r="CQ353" s="18">
        <v>4620</v>
      </c>
      <c r="CR353" s="16">
        <v>0</v>
      </c>
      <c r="CS353" s="18">
        <v>4620</v>
      </c>
      <c r="CT353" s="16">
        <f>6620+0</f>
        <v>6620</v>
      </c>
      <c r="CU353" s="18">
        <v>4620</v>
      </c>
      <c r="CV353" s="16">
        <v>9240</v>
      </c>
      <c r="CW353" s="18">
        <v>4620</v>
      </c>
      <c r="CX353" s="16"/>
      <c r="CY353" s="18">
        <v>4620</v>
      </c>
      <c r="CZ353" s="16"/>
      <c r="DA353" s="18">
        <v>4620</v>
      </c>
      <c r="DB353" s="16"/>
      <c r="DC353" s="18">
        <v>4620</v>
      </c>
      <c r="DD353" s="16"/>
      <c r="DE353" s="18">
        <v>4620</v>
      </c>
      <c r="DF353" s="16">
        <v>18480</v>
      </c>
      <c r="DG353" s="17"/>
      <c r="DH353" s="16"/>
      <c r="DI353" s="17"/>
      <c r="DJ353" s="16"/>
      <c r="DK353" s="17"/>
      <c r="DL353" s="16"/>
      <c r="DM353" s="17"/>
      <c r="DN353" s="16"/>
      <c r="DO353" s="17"/>
      <c r="DP353" s="16"/>
      <c r="DQ353" s="17"/>
      <c r="DR353" s="16"/>
      <c r="DS353" s="17"/>
      <c r="DT353" s="16"/>
      <c r="DU353" s="17"/>
      <c r="DV353" s="16"/>
      <c r="DW353" s="17"/>
      <c r="DX353" s="16"/>
      <c r="DY353" s="17"/>
      <c r="DZ353" s="16"/>
      <c r="EA353" s="17"/>
      <c r="EB353" s="16"/>
      <c r="EC353" s="17"/>
      <c r="ED353" s="16"/>
      <c r="EE353" s="17"/>
      <c r="EF353" s="16"/>
      <c r="EG353" s="17"/>
      <c r="EH353" s="16"/>
      <c r="EI353" s="17"/>
      <c r="EJ353" s="16"/>
      <c r="EK353" s="17"/>
      <c r="EL353" s="16"/>
      <c r="EM353" s="17"/>
      <c r="EN353" s="16"/>
      <c r="EO353" s="17"/>
      <c r="EP353" s="16"/>
      <c r="EQ353" s="17"/>
      <c r="ER353" s="16"/>
      <c r="ES353" s="17"/>
      <c r="ET353" s="16"/>
      <c r="EU353" s="15"/>
      <c r="EV353" s="16"/>
      <c r="EW353" s="15"/>
      <c r="EX353" s="16"/>
      <c r="EY353" s="15"/>
      <c r="EZ353" s="16"/>
      <c r="FA353" s="15"/>
      <c r="FB353" s="16"/>
      <c r="FC353" s="15"/>
      <c r="FD353" s="16"/>
      <c r="FE353" s="15"/>
      <c r="FF353" s="16"/>
      <c r="FG353" s="19"/>
      <c r="FH353" s="20"/>
      <c r="FI353" s="20">
        <f t="shared" si="44"/>
        <v>57080</v>
      </c>
      <c r="FJ353" s="20">
        <f t="shared" si="45"/>
        <v>52460</v>
      </c>
      <c r="FK353" s="21">
        <f t="shared" si="46"/>
        <v>4620</v>
      </c>
      <c r="FL353" s="1" t="str">
        <f t="shared" si="49"/>
        <v/>
      </c>
    </row>
    <row r="354" spans="1:168" ht="20.25" customHeight="1">
      <c r="A354" s="239">
        <v>2200346</v>
      </c>
      <c r="B354" s="35" t="s">
        <v>436</v>
      </c>
      <c r="C354" s="239" t="s">
        <v>437</v>
      </c>
      <c r="D354" s="9" t="s">
        <v>1414</v>
      </c>
      <c r="E354" s="9" t="s">
        <v>1412</v>
      </c>
      <c r="F354" s="10" t="s">
        <v>438</v>
      </c>
      <c r="G354" s="143" t="s">
        <v>18</v>
      </c>
      <c r="H354" s="24" t="s">
        <v>1417</v>
      </c>
      <c r="I354" s="318"/>
      <c r="J354" s="24"/>
      <c r="K354" s="12">
        <v>6200</v>
      </c>
      <c r="L354" s="24" t="s">
        <v>1564</v>
      </c>
      <c r="M354" s="246">
        <f t="shared" si="42"/>
        <v>54560</v>
      </c>
      <c r="N354" s="14">
        <f t="shared" si="47"/>
        <v>0</v>
      </c>
      <c r="O354" s="15">
        <v>1500</v>
      </c>
      <c r="P354" s="15">
        <v>1000</v>
      </c>
      <c r="Q354" s="15">
        <v>5000</v>
      </c>
      <c r="R354" s="15">
        <v>8000</v>
      </c>
      <c r="S354" s="182"/>
      <c r="T354" s="16">
        <v>1500</v>
      </c>
      <c r="U354" s="16">
        <v>1000</v>
      </c>
      <c r="V354" s="16">
        <v>5000</v>
      </c>
      <c r="W354" s="16">
        <v>0</v>
      </c>
      <c r="X354" s="182"/>
      <c r="Y354" s="16">
        <f>IF(($CB354-SUM($T354:X354))&gt;=$K354*0.7,$K354*0.7,($CB354-SUM($T354:X354)))</f>
        <v>4340</v>
      </c>
      <c r="Z354" s="16">
        <f>IF(($CB354-SUM($T354:Y354))&gt;=$K354*0.7,$K354*0.7,($CB354-SUM($T354:Y354)))</f>
        <v>4340</v>
      </c>
      <c r="AA354" s="16">
        <f>IF(($CB354-SUM($T354:Z354))&gt;=$K354*0.7,$K354*0.7,($CB354-SUM($T354:Z354)))</f>
        <v>4340</v>
      </c>
      <c r="AB354" s="16">
        <f>IF(($CB354-SUM($T354:AA354))&gt;=$K354*0.7,$K354*0.7,($CB354-SUM($T354:AA354)))</f>
        <v>4340</v>
      </c>
      <c r="AC354" s="16">
        <f>IF(($CB354-SUM($T354:AB354))&gt;=$K354*0.7,$K354*0.7,($CB354-SUM($T354:AB354)))</f>
        <v>4340</v>
      </c>
      <c r="AD354" s="16">
        <f>IF(($CB354-SUM($T354:AC354))&gt;=$K354*0.7,$K354*0.7,($CB354-SUM($T354:AC354)))</f>
        <v>4340</v>
      </c>
      <c r="AE354" s="16">
        <f>IF(($CB354-SUM($T354:AD354))&gt;=$K354*0.7,$K354*0.7,($CB354-SUM($T354:AD354)))</f>
        <v>4340</v>
      </c>
      <c r="AF354" s="16">
        <f>IF(($CB354-SUM($T354:AE354))&gt;=$K354*0.7,$K354*0.7,($CB354-SUM($T354:AE354)))</f>
        <v>4340</v>
      </c>
      <c r="AG354" s="16">
        <f>IF(($CB354-SUM($T354:AF354))&gt;=$K354*0.7,$K354*0.7,($CB354-SUM($T354:AF354)))</f>
        <v>4340</v>
      </c>
      <c r="AH354" s="16">
        <f>IF(($CB354-SUM($T354:AG354))&gt;=$K354*0.7,$K354*0.7,($CB354-SUM($T354:AG354)))</f>
        <v>4340</v>
      </c>
      <c r="AI354" s="16">
        <f>IF(($CB354-SUM($T354:AH354))&gt;=$K354*0.7,$K354*0.7,($CB354-SUM($T354:AH354)))</f>
        <v>3660</v>
      </c>
      <c r="AJ354" s="16">
        <f>IF(($CB354-SUM($T354:AI354))&gt;=$K354*0.7,$K354*0.7,($CB354-SUM($T354:AI354)))</f>
        <v>0</v>
      </c>
      <c r="AK354" s="16">
        <f>IF(($CB354-SUM($T354:AJ354))&gt;=$K354*0.7,$K354*0.7,($CB354-SUM($T354:AJ354)))</f>
        <v>0</v>
      </c>
      <c r="AL354" s="16">
        <f>IF(($CB354-SUM($T354:AK354))&gt;=$K354*0.7,$K354*0.7,($CB354-SUM($T354:AK354)))</f>
        <v>0</v>
      </c>
      <c r="AM354" s="16">
        <f>IF(($CB354-SUM($T354:AL354))&gt;=$K354*0.7,$K354*0.7,($CB354-SUM($T354:AL354)))</f>
        <v>0</v>
      </c>
      <c r="AN354" s="16">
        <f>IF(($CB354-SUM($T354:AM354))&gt;=$K354*0.7,$K354*0.7,($CB354-SUM($T354:AM354)))</f>
        <v>0</v>
      </c>
      <c r="AO354" s="16">
        <f>IF(($CB354-SUM($T354:AN354))&gt;=$K354*0.7,$K354*0.7,($CB354-SUM($T354:AN354)))</f>
        <v>0</v>
      </c>
      <c r="AP354" s="16">
        <f>IF(($CB354-SUM($T354:AO354))&gt;=$K354*0.7,$K354*0.7,($CB354-SUM($T354:AO354)))</f>
        <v>0</v>
      </c>
      <c r="AQ354" s="16">
        <f>IF(($CB354-SUM($T354:AP354))&gt;=$K354*0.7,$K354*0.7,($CB354-SUM($T354:AP354)))</f>
        <v>0</v>
      </c>
      <c r="AR354" s="16">
        <f>IF(($CB354-SUM($T354:AQ354))&gt;=$K354*0.7,$K354*0.7,($CB354-SUM($T354:AQ354)))</f>
        <v>0</v>
      </c>
      <c r="AS354" s="16">
        <f>IF(($CB354-SUM($T354:AR354))&gt;=$K354*0.7,$K354*0.7,($CB354-SUM($T354:AR354)))</f>
        <v>0</v>
      </c>
      <c r="AT354" s="16">
        <f>IF(($CB354-SUM($T354:AS354))&gt;=$K354*0.7,$K354*0.7,($CB354-SUM($T354:AS354)))</f>
        <v>0</v>
      </c>
      <c r="AU354" s="16">
        <f>IF(($CB354-SUM($T354:AT354))&gt;=$K354*0.7,$K354*0.7,($CB354-SUM($T354:AT354)))</f>
        <v>0</v>
      </c>
      <c r="AV354" s="16">
        <f>IF(($CB354-SUM($T354:AU354))&gt;=$K354*0.7,$K354*0.7,($CB354-SUM($T354:AU354)))</f>
        <v>0</v>
      </c>
      <c r="AW354" s="182">
        <f t="shared" si="43"/>
        <v>54560</v>
      </c>
      <c r="AX354" s="182">
        <f>IF(LinkRpt!B$4=LinkRpt!B$2,VLOOKUP(LinkRpt!$A350,Rpt,LinkRpt!B$2+1),"")</f>
        <v>54560</v>
      </c>
      <c r="AY354" s="182">
        <f>IF(LinkRpt!C$4=LinkRpt!C$2,VLOOKUP(LinkRpt!$A350,Rpt,LinkRpt!C$2+1),"")</f>
        <v>0</v>
      </c>
      <c r="AZ354" s="182">
        <f>IF(LinkRpt!D$4=LinkRpt!D$2,VLOOKUP(LinkRpt!$A350,Rpt,LinkRpt!D$2+1),"")</f>
        <v>0</v>
      </c>
      <c r="BA354" s="182" t="str">
        <f>IF(LinkRpt!E$4=LinkRpt!E$2,VLOOKUP(LinkRpt!$A350,Rpt,LinkRpt!E$2+1),"")</f>
        <v/>
      </c>
      <c r="BB354" s="182">
        <f>IF(LinkRpt!F$4=LinkRpt!F$2,VLOOKUP(LinkRpt!$A350,Rpt,LinkRpt!F$2+1),"")</f>
        <v>0</v>
      </c>
      <c r="BC354" s="182">
        <f>IF(LinkRpt!G$4=LinkRpt!G$2,VLOOKUP(LinkRpt!$A350,Rpt,LinkRpt!G$2+1),"")</f>
        <v>0</v>
      </c>
      <c r="BD354" s="182">
        <f>IF(LinkRpt!H$4=LinkRpt!H$2,VLOOKUP(LinkRpt!$A350,Rpt,LinkRpt!H$2+1),"")</f>
        <v>0</v>
      </c>
      <c r="BE354" s="182" t="str">
        <f>IF(LinkRpt!I$4=LinkRpt!I$2,VLOOKUP(LinkRpt!$A350,Rpt,LinkRpt!I$2+1),"")</f>
        <v/>
      </c>
      <c r="BF354" s="182" t="str">
        <f>IF(LinkRpt!J$4=LinkRpt!J$2,VLOOKUP(LinkRpt!$A350,Rpt,LinkRpt!J$2+1),"")</f>
        <v/>
      </c>
      <c r="BG354" s="182" t="str">
        <f>IF(LinkRpt!K$4=LinkRpt!K$2,VLOOKUP(LinkRpt!$A350,Rpt,LinkRpt!K$2+1),"")</f>
        <v/>
      </c>
      <c r="BH354" s="182" t="str">
        <f>IF(LinkRpt!L$4=LinkRpt!L$2,VLOOKUP(LinkRpt!$A350,Rpt,LinkRpt!L$2+1),"")</f>
        <v/>
      </c>
      <c r="BI354" s="182" t="str">
        <f>IF(LinkRpt!M$4=LinkRpt!M$2,VLOOKUP(LinkRpt!$A350,Rpt,LinkRpt!M$2+1),"")</f>
        <v/>
      </c>
      <c r="BJ354" s="182" t="str">
        <f>IF(LinkRpt!N$4=LinkRpt!N$2,VLOOKUP(LinkRpt!$A350,Rpt,LinkRpt!N$2+1),"")</f>
        <v/>
      </c>
      <c r="BK354" s="182" t="str">
        <f>IF(LinkRpt!O$4=LinkRpt!O$2,VLOOKUP(LinkRpt!$A350,Rpt,LinkRpt!O$2+1),"")</f>
        <v/>
      </c>
      <c r="BL354" s="182" t="str">
        <f>IF(LinkRpt!P$4=LinkRpt!P$2,VLOOKUP(LinkRpt!$A350,Rpt,LinkRpt!P$2+1),"")</f>
        <v/>
      </c>
      <c r="BM354" s="182" t="str">
        <f>IF(LinkRpt!Q$4=LinkRpt!Q$2,VLOOKUP(LinkRpt!$A350,Rpt,LinkRpt!Q$2+1),"")</f>
        <v/>
      </c>
      <c r="BN354" s="182" t="str">
        <f>IF(LinkRpt!R$4=LinkRpt!R$2,VLOOKUP(LinkRpt!$A350,Rpt,LinkRpt!R$2+1),"")</f>
        <v/>
      </c>
      <c r="BO354" s="182" t="str">
        <f>IF(LinkRpt!S$4=LinkRpt!S$2,VLOOKUP(LinkRpt!$A350,Rpt,LinkRpt!S$2+1),"")</f>
        <v/>
      </c>
      <c r="BP354" s="182" t="str">
        <f>IF(LinkRpt!T$4=LinkRpt!T$2,VLOOKUP(LinkRpt!$A350,Rpt,LinkRpt!T$2+1),"")</f>
        <v/>
      </c>
      <c r="BQ354" s="182" t="str">
        <f>IF(LinkRpt!U$4=LinkRpt!U$2,VLOOKUP(LinkRpt!$A350,Rpt,LinkRpt!U$2+1),"")</f>
        <v/>
      </c>
      <c r="BR354" s="182" t="str">
        <f>IF(LinkRpt!V$4=LinkRpt!V$2,VLOOKUP(LinkRpt!$A350,Rpt,LinkRpt!V$2+1),"")</f>
        <v/>
      </c>
      <c r="BS354" s="182" t="str">
        <f>IF(LinkRpt!W$4=LinkRpt!W$2,VLOOKUP(LinkRpt!$A350,Rpt,LinkRpt!W$2+1),"")</f>
        <v/>
      </c>
      <c r="BT354" s="182" t="str">
        <f>IF(LinkRpt!X$4=LinkRpt!X$2,VLOOKUP(LinkRpt!$A350,Rpt,LinkRpt!X$2+1),"")</f>
        <v/>
      </c>
      <c r="BU354" s="182" t="str">
        <f>IF(LinkRpt!Y$4=LinkRpt!Y$2,VLOOKUP(LinkRpt!$A350,Rpt,LinkRpt!Y$2+1),"")</f>
        <v/>
      </c>
      <c r="BV354" s="182" t="str">
        <f>IF(LinkRpt!Z$4=LinkRpt!Z$2,VLOOKUP(LinkRpt!$A350,Rpt,LinkRpt!Z$2+1),"")</f>
        <v/>
      </c>
      <c r="BW354" s="182" t="str">
        <f>IF(LinkRpt!AA$4=LinkRpt!AA$2,VLOOKUP(LinkRpt!$A350,Rpt,LinkRpt!AA$2+1),"")</f>
        <v/>
      </c>
      <c r="BX354" s="182" t="str">
        <f>IF(LinkRpt!AB$4=LinkRpt!AB$2,VLOOKUP(LinkRpt!$A350,Rpt,LinkRpt!AB$2+1),"")</f>
        <v/>
      </c>
      <c r="BY354" s="182" t="str">
        <f>IF(LinkRpt!AC$4=LinkRpt!AC$2,VLOOKUP(LinkRpt!$A350,Rpt,LinkRpt!AC$2+1),"")</f>
        <v/>
      </c>
      <c r="BZ354" s="182" t="str">
        <f>IF(LinkRpt!AD$4=LinkRpt!AD$2,VLOOKUP(LinkRpt!$A350,Rpt,LinkRpt!AD$2+1),"")</f>
        <v/>
      </c>
      <c r="CA354" s="182" t="str">
        <f>IF(LinkRpt!AE$4=LinkRpt!AE$2,VLOOKUP(LinkRpt!$A350,Rpt,LinkRpt!AE$2+1),"")</f>
        <v/>
      </c>
      <c r="CB354" s="182">
        <f t="shared" si="48"/>
        <v>54560</v>
      </c>
      <c r="CC354" s="15">
        <v>1500</v>
      </c>
      <c r="CD354" s="16">
        <v>1500</v>
      </c>
      <c r="CE354" s="15">
        <v>1000</v>
      </c>
      <c r="CF354" s="16">
        <v>1000</v>
      </c>
      <c r="CG354" s="15">
        <v>5000</v>
      </c>
      <c r="CH354" s="16">
        <v>5000</v>
      </c>
      <c r="CI354" s="15">
        <v>8000</v>
      </c>
      <c r="CJ354" s="16">
        <v>0</v>
      </c>
      <c r="CK354" s="17"/>
      <c r="CL354" s="16"/>
      <c r="CM354" s="15"/>
      <c r="CN354" s="16"/>
      <c r="CO354" s="18">
        <v>4340</v>
      </c>
      <c r="CP354" s="16">
        <v>12620</v>
      </c>
      <c r="CQ354" s="18">
        <v>4340</v>
      </c>
      <c r="CR354" s="16">
        <v>4620</v>
      </c>
      <c r="CS354" s="18">
        <v>4340</v>
      </c>
      <c r="CT354" s="16">
        <v>4620</v>
      </c>
      <c r="CU354" s="18">
        <v>4340</v>
      </c>
      <c r="CV354" s="16">
        <v>4620</v>
      </c>
      <c r="CW354" s="18">
        <v>4340</v>
      </c>
      <c r="CX354" s="16">
        <v>4620</v>
      </c>
      <c r="CY354" s="18">
        <v>4340</v>
      </c>
      <c r="CZ354" s="16">
        <v>4620</v>
      </c>
      <c r="DA354" s="18">
        <v>4340</v>
      </c>
      <c r="DB354" s="16">
        <v>2660</v>
      </c>
      <c r="DC354" s="18">
        <v>4340</v>
      </c>
      <c r="DD354" s="16">
        <v>4340</v>
      </c>
      <c r="DE354" s="18">
        <v>4340</v>
      </c>
      <c r="DF354" s="16">
        <v>4340</v>
      </c>
      <c r="DG354" s="17"/>
      <c r="DH354" s="16"/>
      <c r="DI354" s="17"/>
      <c r="DJ354" s="16"/>
      <c r="DK354" s="17"/>
      <c r="DL354" s="16"/>
      <c r="DM354" s="17"/>
      <c r="DN354" s="16"/>
      <c r="DO354" s="17"/>
      <c r="DP354" s="16"/>
      <c r="DQ354" s="17"/>
      <c r="DR354" s="16"/>
      <c r="DS354" s="17"/>
      <c r="DT354" s="16"/>
      <c r="DU354" s="17"/>
      <c r="DV354" s="16"/>
      <c r="DW354" s="17"/>
      <c r="DX354" s="16"/>
      <c r="DY354" s="17"/>
      <c r="DZ354" s="16"/>
      <c r="EA354" s="17"/>
      <c r="EB354" s="16"/>
      <c r="EC354" s="17"/>
      <c r="ED354" s="16"/>
      <c r="EE354" s="17"/>
      <c r="EF354" s="16"/>
      <c r="EG354" s="17"/>
      <c r="EH354" s="16"/>
      <c r="EI354" s="17"/>
      <c r="EJ354" s="16"/>
      <c r="EK354" s="17"/>
      <c r="EL354" s="16"/>
      <c r="EM354" s="17"/>
      <c r="EN354" s="16"/>
      <c r="EO354" s="17"/>
      <c r="EP354" s="16"/>
      <c r="EQ354" s="17"/>
      <c r="ER354" s="16"/>
      <c r="ES354" s="17"/>
      <c r="ET354" s="16"/>
      <c r="EU354" s="15"/>
      <c r="EV354" s="16"/>
      <c r="EW354" s="15"/>
      <c r="EX354" s="16"/>
      <c r="EY354" s="15"/>
      <c r="EZ354" s="16"/>
      <c r="FA354" s="15"/>
      <c r="FB354" s="16"/>
      <c r="FC354" s="15"/>
      <c r="FD354" s="16"/>
      <c r="FE354" s="15"/>
      <c r="FF354" s="16"/>
      <c r="FG354" s="19"/>
      <c r="FH354" s="20"/>
      <c r="FI354" s="20">
        <f t="shared" si="44"/>
        <v>54560</v>
      </c>
      <c r="FJ354" s="20">
        <f t="shared" si="45"/>
        <v>54560</v>
      </c>
      <c r="FK354" s="21">
        <f t="shared" si="46"/>
        <v>0</v>
      </c>
      <c r="FL354" s="1" t="str">
        <f t="shared" si="49"/>
        <v/>
      </c>
    </row>
    <row r="355" spans="1:168" ht="20.25" customHeight="1">
      <c r="A355" s="239">
        <v>2200347</v>
      </c>
      <c r="B355" s="35" t="s">
        <v>439</v>
      </c>
      <c r="C355" s="239" t="s">
        <v>440</v>
      </c>
      <c r="D355" s="9" t="s">
        <v>1414</v>
      </c>
      <c r="E355" s="9" t="s">
        <v>1412</v>
      </c>
      <c r="F355" s="10" t="s">
        <v>441</v>
      </c>
      <c r="G355" s="11" t="s">
        <v>18</v>
      </c>
      <c r="H355" s="13" t="s">
        <v>1417</v>
      </c>
      <c r="I355" s="318"/>
      <c r="J355" s="13"/>
      <c r="K355" s="12">
        <v>6200</v>
      </c>
      <c r="L355" s="24" t="s">
        <v>1564</v>
      </c>
      <c r="M355" s="246">
        <f t="shared" si="42"/>
        <v>54560</v>
      </c>
      <c r="N355" s="14">
        <f t="shared" si="47"/>
        <v>0</v>
      </c>
      <c r="O355" s="15">
        <v>1500</v>
      </c>
      <c r="P355" s="15">
        <v>1000</v>
      </c>
      <c r="Q355" s="15">
        <v>5000</v>
      </c>
      <c r="R355" s="15">
        <v>8000</v>
      </c>
      <c r="S355" s="182"/>
      <c r="T355" s="16">
        <v>1500</v>
      </c>
      <c r="U355" s="16">
        <v>1000</v>
      </c>
      <c r="V355" s="16">
        <v>5000</v>
      </c>
      <c r="W355" s="16">
        <v>0</v>
      </c>
      <c r="X355" s="182"/>
      <c r="Y355" s="16">
        <f>IF(($CB355-SUM($T355:X355))&gt;=$K355*0.7,$K355*0.7,($CB355-SUM($T355:X355)))</f>
        <v>4340</v>
      </c>
      <c r="Z355" s="16">
        <f>IF(($CB355-SUM($T355:Y355))&gt;=$K355*0.7,$K355*0.7,($CB355-SUM($T355:Y355)))</f>
        <v>4340</v>
      </c>
      <c r="AA355" s="16">
        <f>IF(($CB355-SUM($T355:Z355))&gt;=$K355*0.7,$K355*0.7,($CB355-SUM($T355:Z355)))</f>
        <v>4340</v>
      </c>
      <c r="AB355" s="16">
        <f>IF(($CB355-SUM($T355:AA355))&gt;=$K355*0.7,$K355*0.7,($CB355-SUM($T355:AA355)))</f>
        <v>4340</v>
      </c>
      <c r="AC355" s="16">
        <f>IF(($CB355-SUM($T355:AB355))&gt;=$K355*0.7,$K355*0.7,($CB355-SUM($T355:AB355)))</f>
        <v>4340</v>
      </c>
      <c r="AD355" s="16">
        <f>IF(($CB355-SUM($T355:AC355))&gt;=$K355*0.7,$K355*0.7,($CB355-SUM($T355:AC355)))</f>
        <v>4340</v>
      </c>
      <c r="AE355" s="16">
        <f>IF(($CB355-SUM($T355:AD355))&gt;=$K355*0.7,$K355*0.7,($CB355-SUM($T355:AD355)))</f>
        <v>4340</v>
      </c>
      <c r="AF355" s="16">
        <f>IF(($CB355-SUM($T355:AE355))&gt;=$K355*0.7,$K355*0.7,($CB355-SUM($T355:AE355)))</f>
        <v>4340</v>
      </c>
      <c r="AG355" s="16">
        <f>IF(($CB355-SUM($T355:AF355))&gt;=$K355*0.7,$K355*0.7,($CB355-SUM($T355:AF355)))</f>
        <v>4340</v>
      </c>
      <c r="AH355" s="16">
        <f>IF(($CB355-SUM($T355:AG355))&gt;=$K355*0.7,$K355*0.7,($CB355-SUM($T355:AG355)))</f>
        <v>4340</v>
      </c>
      <c r="AI355" s="16">
        <f>IF(($CB355-SUM($T355:AH355))&gt;=$K355*0.7,$K355*0.7,($CB355-SUM($T355:AH355)))</f>
        <v>3660</v>
      </c>
      <c r="AJ355" s="16">
        <f>IF(($CB355-SUM($T355:AI355))&gt;=$K355*0.7,$K355*0.7,($CB355-SUM($T355:AI355)))</f>
        <v>0</v>
      </c>
      <c r="AK355" s="16">
        <f>IF(($CB355-SUM($T355:AJ355))&gt;=$K355*0.7,$K355*0.7,($CB355-SUM($T355:AJ355)))</f>
        <v>0</v>
      </c>
      <c r="AL355" s="16">
        <f>IF(($CB355-SUM($T355:AK355))&gt;=$K355*0.7,$K355*0.7,($CB355-SUM($T355:AK355)))</f>
        <v>0</v>
      </c>
      <c r="AM355" s="16">
        <f>IF(($CB355-SUM($T355:AL355))&gt;=$K355*0.7,$K355*0.7,($CB355-SUM($T355:AL355)))</f>
        <v>0</v>
      </c>
      <c r="AN355" s="16">
        <f>IF(($CB355-SUM($T355:AM355))&gt;=$K355*0.7,$K355*0.7,($CB355-SUM($T355:AM355)))</f>
        <v>0</v>
      </c>
      <c r="AO355" s="16">
        <f>IF(($CB355-SUM($T355:AN355))&gt;=$K355*0.7,$K355*0.7,($CB355-SUM($T355:AN355)))</f>
        <v>0</v>
      </c>
      <c r="AP355" s="16">
        <f>IF(($CB355-SUM($T355:AO355))&gt;=$K355*0.7,$K355*0.7,($CB355-SUM($T355:AO355)))</f>
        <v>0</v>
      </c>
      <c r="AQ355" s="16">
        <f>IF(($CB355-SUM($T355:AP355))&gt;=$K355*0.7,$K355*0.7,($CB355-SUM($T355:AP355)))</f>
        <v>0</v>
      </c>
      <c r="AR355" s="16">
        <f>IF(($CB355-SUM($T355:AQ355))&gt;=$K355*0.7,$K355*0.7,($CB355-SUM($T355:AQ355)))</f>
        <v>0</v>
      </c>
      <c r="AS355" s="16">
        <f>IF(($CB355-SUM($T355:AR355))&gt;=$K355*0.7,$K355*0.7,($CB355-SUM($T355:AR355)))</f>
        <v>0</v>
      </c>
      <c r="AT355" s="16">
        <f>IF(($CB355-SUM($T355:AS355))&gt;=$K355*0.7,$K355*0.7,($CB355-SUM($T355:AS355)))</f>
        <v>0</v>
      </c>
      <c r="AU355" s="16">
        <f>IF(($CB355-SUM($T355:AT355))&gt;=$K355*0.7,$K355*0.7,($CB355-SUM($T355:AT355)))</f>
        <v>0</v>
      </c>
      <c r="AV355" s="16">
        <f>IF(($CB355-SUM($T355:AU355))&gt;=$K355*0.7,$K355*0.7,($CB355-SUM($T355:AU355)))</f>
        <v>0</v>
      </c>
      <c r="AW355" s="182">
        <f t="shared" si="43"/>
        <v>54560</v>
      </c>
      <c r="AX355" s="182">
        <f>IF(LinkRpt!B$4=LinkRpt!B$2,VLOOKUP(LinkRpt!$A351,Rpt,LinkRpt!B$2+1),"")</f>
        <v>54560</v>
      </c>
      <c r="AY355" s="182">
        <f>IF(LinkRpt!C$4=LinkRpt!C$2,VLOOKUP(LinkRpt!$A351,Rpt,LinkRpt!C$2+1),"")</f>
        <v>0</v>
      </c>
      <c r="AZ355" s="182">
        <f>IF(LinkRpt!D$4=LinkRpt!D$2,VLOOKUP(LinkRpt!$A351,Rpt,LinkRpt!D$2+1),"")</f>
        <v>0</v>
      </c>
      <c r="BA355" s="182" t="str">
        <f>IF(LinkRpt!E$4=LinkRpt!E$2,VLOOKUP(LinkRpt!$A351,Rpt,LinkRpt!E$2+1),"")</f>
        <v/>
      </c>
      <c r="BB355" s="182">
        <f>IF(LinkRpt!F$4=LinkRpt!F$2,VLOOKUP(LinkRpt!$A351,Rpt,LinkRpt!F$2+1),"")</f>
        <v>0</v>
      </c>
      <c r="BC355" s="182">
        <f>IF(LinkRpt!G$4=LinkRpt!G$2,VLOOKUP(LinkRpt!$A351,Rpt,LinkRpt!G$2+1),"")</f>
        <v>0</v>
      </c>
      <c r="BD355" s="182">
        <f>IF(LinkRpt!H$4=LinkRpt!H$2,VLOOKUP(LinkRpt!$A351,Rpt,LinkRpt!H$2+1),"")</f>
        <v>0</v>
      </c>
      <c r="BE355" s="182" t="str">
        <f>IF(LinkRpt!I$4=LinkRpt!I$2,VLOOKUP(LinkRpt!$A351,Rpt,LinkRpt!I$2+1),"")</f>
        <v/>
      </c>
      <c r="BF355" s="182" t="str">
        <f>IF(LinkRpt!J$4=LinkRpt!J$2,VLOOKUP(LinkRpt!$A351,Rpt,LinkRpt!J$2+1),"")</f>
        <v/>
      </c>
      <c r="BG355" s="182" t="str">
        <f>IF(LinkRpt!K$4=LinkRpt!K$2,VLOOKUP(LinkRpt!$A351,Rpt,LinkRpt!K$2+1),"")</f>
        <v/>
      </c>
      <c r="BH355" s="182" t="str">
        <f>IF(LinkRpt!L$4=LinkRpt!L$2,VLOOKUP(LinkRpt!$A351,Rpt,LinkRpt!L$2+1),"")</f>
        <v/>
      </c>
      <c r="BI355" s="182" t="str">
        <f>IF(LinkRpt!M$4=LinkRpt!M$2,VLOOKUP(LinkRpt!$A351,Rpt,LinkRpt!M$2+1),"")</f>
        <v/>
      </c>
      <c r="BJ355" s="182" t="str">
        <f>IF(LinkRpt!N$4=LinkRpt!N$2,VLOOKUP(LinkRpt!$A351,Rpt,LinkRpt!N$2+1),"")</f>
        <v/>
      </c>
      <c r="BK355" s="182" t="str">
        <f>IF(LinkRpt!O$4=LinkRpt!O$2,VLOOKUP(LinkRpt!$A351,Rpt,LinkRpt!O$2+1),"")</f>
        <v/>
      </c>
      <c r="BL355" s="182" t="str">
        <f>IF(LinkRpt!P$4=LinkRpt!P$2,VLOOKUP(LinkRpt!$A351,Rpt,LinkRpt!P$2+1),"")</f>
        <v/>
      </c>
      <c r="BM355" s="182" t="str">
        <f>IF(LinkRpt!Q$4=LinkRpt!Q$2,VLOOKUP(LinkRpt!$A351,Rpt,LinkRpt!Q$2+1),"")</f>
        <v/>
      </c>
      <c r="BN355" s="182" t="str">
        <f>IF(LinkRpt!R$4=LinkRpt!R$2,VLOOKUP(LinkRpt!$A351,Rpt,LinkRpt!R$2+1),"")</f>
        <v/>
      </c>
      <c r="BO355" s="182" t="str">
        <f>IF(LinkRpt!S$4=LinkRpt!S$2,VLOOKUP(LinkRpt!$A351,Rpt,LinkRpt!S$2+1),"")</f>
        <v/>
      </c>
      <c r="BP355" s="182" t="str">
        <f>IF(LinkRpt!T$4=LinkRpt!T$2,VLOOKUP(LinkRpt!$A351,Rpt,LinkRpt!T$2+1),"")</f>
        <v/>
      </c>
      <c r="BQ355" s="182" t="str">
        <f>IF(LinkRpt!U$4=LinkRpt!U$2,VLOOKUP(LinkRpt!$A351,Rpt,LinkRpt!U$2+1),"")</f>
        <v/>
      </c>
      <c r="BR355" s="182" t="str">
        <f>IF(LinkRpt!V$4=LinkRpt!V$2,VLOOKUP(LinkRpt!$A351,Rpt,LinkRpt!V$2+1),"")</f>
        <v/>
      </c>
      <c r="BS355" s="182" t="str">
        <f>IF(LinkRpt!W$4=LinkRpt!W$2,VLOOKUP(LinkRpt!$A351,Rpt,LinkRpt!W$2+1),"")</f>
        <v/>
      </c>
      <c r="BT355" s="182" t="str">
        <f>IF(LinkRpt!X$4=LinkRpt!X$2,VLOOKUP(LinkRpt!$A351,Rpt,LinkRpt!X$2+1),"")</f>
        <v/>
      </c>
      <c r="BU355" s="182" t="str">
        <f>IF(LinkRpt!Y$4=LinkRpt!Y$2,VLOOKUP(LinkRpt!$A351,Rpt,LinkRpt!Y$2+1),"")</f>
        <v/>
      </c>
      <c r="BV355" s="182" t="str">
        <f>IF(LinkRpt!Z$4=LinkRpt!Z$2,VLOOKUP(LinkRpt!$A351,Rpt,LinkRpt!Z$2+1),"")</f>
        <v/>
      </c>
      <c r="BW355" s="182" t="str">
        <f>IF(LinkRpt!AA$4=LinkRpt!AA$2,VLOOKUP(LinkRpt!$A351,Rpt,LinkRpt!AA$2+1),"")</f>
        <v/>
      </c>
      <c r="BX355" s="182" t="str">
        <f>IF(LinkRpt!AB$4=LinkRpt!AB$2,VLOOKUP(LinkRpt!$A351,Rpt,LinkRpt!AB$2+1),"")</f>
        <v/>
      </c>
      <c r="BY355" s="182" t="str">
        <f>IF(LinkRpt!AC$4=LinkRpt!AC$2,VLOOKUP(LinkRpt!$A351,Rpt,LinkRpt!AC$2+1),"")</f>
        <v/>
      </c>
      <c r="BZ355" s="182" t="str">
        <f>IF(LinkRpt!AD$4=LinkRpt!AD$2,VLOOKUP(LinkRpt!$A351,Rpt,LinkRpt!AD$2+1),"")</f>
        <v/>
      </c>
      <c r="CA355" s="182" t="str">
        <f>IF(LinkRpt!AE$4=LinkRpt!AE$2,VLOOKUP(LinkRpt!$A351,Rpt,LinkRpt!AE$2+1),"")</f>
        <v/>
      </c>
      <c r="CB355" s="182">
        <f t="shared" si="48"/>
        <v>54560</v>
      </c>
      <c r="CC355" s="15">
        <v>1500</v>
      </c>
      <c r="CD355" s="16">
        <v>1500</v>
      </c>
      <c r="CE355" s="15">
        <v>1000</v>
      </c>
      <c r="CF355" s="16">
        <v>1000</v>
      </c>
      <c r="CG355" s="15">
        <v>5000</v>
      </c>
      <c r="CH355" s="16">
        <v>5000</v>
      </c>
      <c r="CI355" s="15">
        <v>8000</v>
      </c>
      <c r="CJ355" s="16">
        <v>0</v>
      </c>
      <c r="CK355" s="17"/>
      <c r="CL355" s="16"/>
      <c r="CM355" s="15"/>
      <c r="CN355" s="16"/>
      <c r="CO355" s="18">
        <v>4340</v>
      </c>
      <c r="CP355" s="16">
        <v>12620</v>
      </c>
      <c r="CQ355" s="18">
        <v>4340</v>
      </c>
      <c r="CR355" s="16">
        <v>4620</v>
      </c>
      <c r="CS355" s="18">
        <v>4340</v>
      </c>
      <c r="CT355" s="16">
        <v>4620</v>
      </c>
      <c r="CU355" s="18">
        <v>4340</v>
      </c>
      <c r="CV355" s="16">
        <v>4620</v>
      </c>
      <c r="CW355" s="18">
        <v>4340</v>
      </c>
      <c r="CX355" s="16">
        <v>4620</v>
      </c>
      <c r="CY355" s="18">
        <v>4340</v>
      </c>
      <c r="CZ355" s="16">
        <v>4620</v>
      </c>
      <c r="DA355" s="18">
        <v>4340</v>
      </c>
      <c r="DB355" s="16">
        <v>2660</v>
      </c>
      <c r="DC355" s="18">
        <v>4340</v>
      </c>
      <c r="DD355" s="16">
        <v>4340</v>
      </c>
      <c r="DE355" s="18">
        <v>4340</v>
      </c>
      <c r="DF355" s="16">
        <v>4340</v>
      </c>
      <c r="DG355" s="17"/>
      <c r="DH355" s="16"/>
      <c r="DI355" s="17"/>
      <c r="DJ355" s="16"/>
      <c r="DK355" s="17"/>
      <c r="DL355" s="16"/>
      <c r="DM355" s="17"/>
      <c r="DN355" s="16"/>
      <c r="DO355" s="17"/>
      <c r="DP355" s="16"/>
      <c r="DQ355" s="17"/>
      <c r="DR355" s="16"/>
      <c r="DS355" s="17"/>
      <c r="DT355" s="16"/>
      <c r="DU355" s="17"/>
      <c r="DV355" s="16"/>
      <c r="DW355" s="17"/>
      <c r="DX355" s="16"/>
      <c r="DY355" s="17"/>
      <c r="DZ355" s="16"/>
      <c r="EA355" s="17"/>
      <c r="EB355" s="16"/>
      <c r="EC355" s="17"/>
      <c r="ED355" s="16"/>
      <c r="EE355" s="17"/>
      <c r="EF355" s="16"/>
      <c r="EG355" s="17"/>
      <c r="EH355" s="16"/>
      <c r="EI355" s="17"/>
      <c r="EJ355" s="16"/>
      <c r="EK355" s="17"/>
      <c r="EL355" s="16"/>
      <c r="EM355" s="17"/>
      <c r="EN355" s="16"/>
      <c r="EO355" s="17"/>
      <c r="EP355" s="16"/>
      <c r="EQ355" s="17"/>
      <c r="ER355" s="16"/>
      <c r="ES355" s="17"/>
      <c r="ET355" s="16"/>
      <c r="EU355" s="15"/>
      <c r="EV355" s="16"/>
      <c r="EW355" s="15"/>
      <c r="EX355" s="16"/>
      <c r="EY355" s="15"/>
      <c r="EZ355" s="16"/>
      <c r="FA355" s="15"/>
      <c r="FB355" s="16"/>
      <c r="FC355" s="15"/>
      <c r="FD355" s="16"/>
      <c r="FE355" s="15"/>
      <c r="FF355" s="16"/>
      <c r="FG355" s="19"/>
      <c r="FH355" s="20"/>
      <c r="FI355" s="20">
        <f t="shared" si="44"/>
        <v>54560</v>
      </c>
      <c r="FJ355" s="20">
        <f t="shared" si="45"/>
        <v>54560</v>
      </c>
      <c r="FK355" s="21">
        <f t="shared" si="46"/>
        <v>0</v>
      </c>
      <c r="FL355" s="1" t="str">
        <f t="shared" si="49"/>
        <v/>
      </c>
    </row>
    <row r="356" spans="1:168" ht="20.25" customHeight="1">
      <c r="A356" s="239">
        <v>2200348</v>
      </c>
      <c r="B356" s="35" t="s">
        <v>1202</v>
      </c>
      <c r="C356" s="239" t="s">
        <v>1203</v>
      </c>
      <c r="D356" s="9" t="s">
        <v>1414</v>
      </c>
      <c r="E356" s="9" t="s">
        <v>1411</v>
      </c>
      <c r="F356" s="83" t="s">
        <v>1204</v>
      </c>
      <c r="G356" s="144"/>
      <c r="H356" s="100"/>
      <c r="I356" s="318"/>
      <c r="J356" s="100"/>
      <c r="K356" s="62">
        <v>6600</v>
      </c>
      <c r="L356" s="100" t="s">
        <v>1564</v>
      </c>
      <c r="M356" s="246">
        <f t="shared" si="42"/>
        <v>57080</v>
      </c>
      <c r="N356" s="14">
        <f t="shared" si="47"/>
        <v>0</v>
      </c>
      <c r="O356" s="15">
        <v>1500</v>
      </c>
      <c r="P356" s="15">
        <v>1000</v>
      </c>
      <c r="Q356" s="15">
        <v>5000</v>
      </c>
      <c r="R356" s="15">
        <v>8000</v>
      </c>
      <c r="S356" s="182"/>
      <c r="T356" s="16">
        <v>1500</v>
      </c>
      <c r="U356" s="16">
        <v>1000</v>
      </c>
      <c r="V356" s="16">
        <v>5000</v>
      </c>
      <c r="W356" s="16">
        <v>0</v>
      </c>
      <c r="X356" s="182"/>
      <c r="Y356" s="16">
        <f>IF(($CB356-SUM($T356:X356))&gt;=$K356*0.7,$K356*0.7,($CB356-SUM($T356:X356)))</f>
        <v>4620</v>
      </c>
      <c r="Z356" s="16">
        <f>IF(($CB356-SUM($T356:Y356))&gt;=$K356*0.7,$K356*0.7,($CB356-SUM($T356:Y356)))</f>
        <v>4620</v>
      </c>
      <c r="AA356" s="16">
        <f>IF(($CB356-SUM($T356:Z356))&gt;=$K356*0.7,$K356*0.7,($CB356-SUM($T356:Z356)))</f>
        <v>4620</v>
      </c>
      <c r="AB356" s="16">
        <f>IF(($CB356-SUM($T356:AA356))&gt;=$K356*0.7,$K356*0.7,($CB356-SUM($T356:AA356)))</f>
        <v>4620</v>
      </c>
      <c r="AC356" s="16">
        <f>IF(($CB356-SUM($T356:AB356))&gt;=$K356*0.7,$K356*0.7,($CB356-SUM($T356:AB356)))</f>
        <v>4620</v>
      </c>
      <c r="AD356" s="16">
        <f>IF(($CB356-SUM($T356:AC356))&gt;=$K356*0.7,$K356*0.7,($CB356-SUM($T356:AC356)))</f>
        <v>4620</v>
      </c>
      <c r="AE356" s="16">
        <f>IF(($CB356-SUM($T356:AD356))&gt;=$K356*0.7,$K356*0.7,($CB356-SUM($T356:AD356)))</f>
        <v>4620</v>
      </c>
      <c r="AF356" s="16">
        <f>IF(($CB356-SUM($T356:AE356))&gt;=$K356*0.7,$K356*0.7,($CB356-SUM($T356:AE356)))</f>
        <v>4620</v>
      </c>
      <c r="AG356" s="16">
        <f>IF(($CB356-SUM($T356:AF356))&gt;=$K356*0.7,$K356*0.7,($CB356-SUM($T356:AF356)))</f>
        <v>4620</v>
      </c>
      <c r="AH356" s="16">
        <f>IF(($CB356-SUM($T356:AG356))&gt;=$K356*0.7,$K356*0.7,($CB356-SUM($T356:AG356)))</f>
        <v>4620</v>
      </c>
      <c r="AI356" s="16">
        <f>IF(($CB356-SUM($T356:AH356))&gt;=$K356*0.7,$K356*0.7,($CB356-SUM($T356:AH356)))</f>
        <v>3380</v>
      </c>
      <c r="AJ356" s="16">
        <f>IF(($CB356-SUM($T356:AI356))&gt;=$K356*0.7,$K356*0.7,($CB356-SUM($T356:AI356)))</f>
        <v>0</v>
      </c>
      <c r="AK356" s="16">
        <f>IF(($CB356-SUM($T356:AJ356))&gt;=$K356*0.7,$K356*0.7,($CB356-SUM($T356:AJ356)))</f>
        <v>0</v>
      </c>
      <c r="AL356" s="16">
        <f>IF(($CB356-SUM($T356:AK356))&gt;=$K356*0.7,$K356*0.7,($CB356-SUM($T356:AK356)))</f>
        <v>0</v>
      </c>
      <c r="AM356" s="16">
        <f>IF(($CB356-SUM($T356:AL356))&gt;=$K356*0.7,$K356*0.7,($CB356-SUM($T356:AL356)))</f>
        <v>0</v>
      </c>
      <c r="AN356" s="16">
        <f>IF(($CB356-SUM($T356:AM356))&gt;=$K356*0.7,$K356*0.7,($CB356-SUM($T356:AM356)))</f>
        <v>0</v>
      </c>
      <c r="AO356" s="16">
        <f>IF(($CB356-SUM($T356:AN356))&gt;=$K356*0.7,$K356*0.7,($CB356-SUM($T356:AN356)))</f>
        <v>0</v>
      </c>
      <c r="AP356" s="16">
        <f>IF(($CB356-SUM($T356:AO356))&gt;=$K356*0.7,$K356*0.7,($CB356-SUM($T356:AO356)))</f>
        <v>0</v>
      </c>
      <c r="AQ356" s="16">
        <f>IF(($CB356-SUM($T356:AP356))&gt;=$K356*0.7,$K356*0.7,($CB356-SUM($T356:AP356)))</f>
        <v>0</v>
      </c>
      <c r="AR356" s="16">
        <f>IF(($CB356-SUM($T356:AQ356))&gt;=$K356*0.7,$K356*0.7,($CB356-SUM($T356:AQ356)))</f>
        <v>0</v>
      </c>
      <c r="AS356" s="16">
        <f>IF(($CB356-SUM($T356:AR356))&gt;=$K356*0.7,$K356*0.7,($CB356-SUM($T356:AR356)))</f>
        <v>0</v>
      </c>
      <c r="AT356" s="16">
        <f>IF(($CB356-SUM($T356:AS356))&gt;=$K356*0.7,$K356*0.7,($CB356-SUM($T356:AS356)))</f>
        <v>0</v>
      </c>
      <c r="AU356" s="16">
        <f>IF(($CB356-SUM($T356:AT356))&gt;=$K356*0.7,$K356*0.7,($CB356-SUM($T356:AT356)))</f>
        <v>0</v>
      </c>
      <c r="AV356" s="16">
        <f>IF(($CB356-SUM($T356:AU356))&gt;=$K356*0.7,$K356*0.7,($CB356-SUM($T356:AU356)))</f>
        <v>0</v>
      </c>
      <c r="AW356" s="182">
        <f t="shared" si="43"/>
        <v>57080</v>
      </c>
      <c r="AX356" s="182">
        <f>IF(LinkRpt!B$4=LinkRpt!B$2,VLOOKUP(LinkRpt!$A352,Rpt,LinkRpt!B$2+1),"")</f>
        <v>57080</v>
      </c>
      <c r="AY356" s="182">
        <f>IF(LinkRpt!C$4=LinkRpt!C$2,VLOOKUP(LinkRpt!$A352,Rpt,LinkRpt!C$2+1),"")</f>
        <v>0</v>
      </c>
      <c r="AZ356" s="182">
        <f>IF(LinkRpt!D$4=LinkRpt!D$2,VLOOKUP(LinkRpt!$A352,Rpt,LinkRpt!D$2+1),"")</f>
        <v>0</v>
      </c>
      <c r="BA356" s="182" t="str">
        <f>IF(LinkRpt!E$4=LinkRpt!E$2,VLOOKUP(LinkRpt!$A352,Rpt,LinkRpt!E$2+1),"")</f>
        <v/>
      </c>
      <c r="BB356" s="182">
        <f>IF(LinkRpt!F$4=LinkRpt!F$2,VLOOKUP(LinkRpt!$A352,Rpt,LinkRpt!F$2+1),"")</f>
        <v>0</v>
      </c>
      <c r="BC356" s="182">
        <f>IF(LinkRpt!G$4=LinkRpt!G$2,VLOOKUP(LinkRpt!$A352,Rpt,LinkRpt!G$2+1),"")</f>
        <v>0</v>
      </c>
      <c r="BD356" s="182">
        <f>IF(LinkRpt!H$4=LinkRpt!H$2,VLOOKUP(LinkRpt!$A352,Rpt,LinkRpt!H$2+1),"")</f>
        <v>0</v>
      </c>
      <c r="BE356" s="182" t="str">
        <f>IF(LinkRpt!I$4=LinkRpt!I$2,VLOOKUP(LinkRpt!$A352,Rpt,LinkRpt!I$2+1),"")</f>
        <v/>
      </c>
      <c r="BF356" s="182" t="str">
        <f>IF(LinkRpt!J$4=LinkRpt!J$2,VLOOKUP(LinkRpt!$A352,Rpt,LinkRpt!J$2+1),"")</f>
        <v/>
      </c>
      <c r="BG356" s="182" t="str">
        <f>IF(LinkRpt!K$4=LinkRpt!K$2,VLOOKUP(LinkRpt!$A352,Rpt,LinkRpt!K$2+1),"")</f>
        <v/>
      </c>
      <c r="BH356" s="182" t="str">
        <f>IF(LinkRpt!L$4=LinkRpt!L$2,VLOOKUP(LinkRpt!$A352,Rpt,LinkRpt!L$2+1),"")</f>
        <v/>
      </c>
      <c r="BI356" s="182" t="str">
        <f>IF(LinkRpt!M$4=LinkRpt!M$2,VLOOKUP(LinkRpt!$A352,Rpt,LinkRpt!M$2+1),"")</f>
        <v/>
      </c>
      <c r="BJ356" s="182" t="str">
        <f>IF(LinkRpt!N$4=LinkRpt!N$2,VLOOKUP(LinkRpt!$A352,Rpt,LinkRpt!N$2+1),"")</f>
        <v/>
      </c>
      <c r="BK356" s="182" t="str">
        <f>IF(LinkRpt!O$4=LinkRpt!O$2,VLOOKUP(LinkRpt!$A352,Rpt,LinkRpt!O$2+1),"")</f>
        <v/>
      </c>
      <c r="BL356" s="182" t="str">
        <f>IF(LinkRpt!P$4=LinkRpt!P$2,VLOOKUP(LinkRpt!$A352,Rpt,LinkRpt!P$2+1),"")</f>
        <v/>
      </c>
      <c r="BM356" s="182" t="str">
        <f>IF(LinkRpt!Q$4=LinkRpt!Q$2,VLOOKUP(LinkRpt!$A352,Rpt,LinkRpt!Q$2+1),"")</f>
        <v/>
      </c>
      <c r="BN356" s="182" t="str">
        <f>IF(LinkRpt!R$4=LinkRpt!R$2,VLOOKUP(LinkRpt!$A352,Rpt,LinkRpt!R$2+1),"")</f>
        <v/>
      </c>
      <c r="BO356" s="182" t="str">
        <f>IF(LinkRpt!S$4=LinkRpt!S$2,VLOOKUP(LinkRpt!$A352,Rpt,LinkRpt!S$2+1),"")</f>
        <v/>
      </c>
      <c r="BP356" s="182" t="str">
        <f>IF(LinkRpt!T$4=LinkRpt!T$2,VLOOKUP(LinkRpt!$A352,Rpt,LinkRpt!T$2+1),"")</f>
        <v/>
      </c>
      <c r="BQ356" s="182" t="str">
        <f>IF(LinkRpt!U$4=LinkRpt!U$2,VLOOKUP(LinkRpt!$A352,Rpt,LinkRpt!U$2+1),"")</f>
        <v/>
      </c>
      <c r="BR356" s="182" t="str">
        <f>IF(LinkRpt!V$4=LinkRpt!V$2,VLOOKUP(LinkRpt!$A352,Rpt,LinkRpt!V$2+1),"")</f>
        <v/>
      </c>
      <c r="BS356" s="182" t="str">
        <f>IF(LinkRpt!W$4=LinkRpt!W$2,VLOOKUP(LinkRpt!$A352,Rpt,LinkRpt!W$2+1),"")</f>
        <v/>
      </c>
      <c r="BT356" s="182" t="str">
        <f>IF(LinkRpt!X$4=LinkRpt!X$2,VLOOKUP(LinkRpt!$A352,Rpt,LinkRpt!X$2+1),"")</f>
        <v/>
      </c>
      <c r="BU356" s="182" t="str">
        <f>IF(LinkRpt!Y$4=LinkRpt!Y$2,VLOOKUP(LinkRpt!$A352,Rpt,LinkRpt!Y$2+1),"")</f>
        <v/>
      </c>
      <c r="BV356" s="182" t="str">
        <f>IF(LinkRpt!Z$4=LinkRpt!Z$2,VLOOKUP(LinkRpt!$A352,Rpt,LinkRpt!Z$2+1),"")</f>
        <v/>
      </c>
      <c r="BW356" s="182" t="str">
        <f>IF(LinkRpt!AA$4=LinkRpt!AA$2,VLOOKUP(LinkRpt!$A352,Rpt,LinkRpt!AA$2+1),"")</f>
        <v/>
      </c>
      <c r="BX356" s="182" t="str">
        <f>IF(LinkRpt!AB$4=LinkRpt!AB$2,VLOOKUP(LinkRpt!$A352,Rpt,LinkRpt!AB$2+1),"")</f>
        <v/>
      </c>
      <c r="BY356" s="182" t="str">
        <f>IF(LinkRpt!AC$4=LinkRpt!AC$2,VLOOKUP(LinkRpt!$A352,Rpt,LinkRpt!AC$2+1),"")</f>
        <v/>
      </c>
      <c r="BZ356" s="182" t="str">
        <f>IF(LinkRpt!AD$4=LinkRpt!AD$2,VLOOKUP(LinkRpt!$A352,Rpt,LinkRpt!AD$2+1),"")</f>
        <v/>
      </c>
      <c r="CA356" s="182" t="str">
        <f>IF(LinkRpt!AE$4=LinkRpt!AE$2,VLOOKUP(LinkRpt!$A352,Rpt,LinkRpt!AE$2+1),"")</f>
        <v/>
      </c>
      <c r="CB356" s="182">
        <f t="shared" si="48"/>
        <v>57080</v>
      </c>
      <c r="CC356" s="15">
        <v>1500</v>
      </c>
      <c r="CD356" s="16">
        <v>1500</v>
      </c>
      <c r="CE356" s="15">
        <v>1000</v>
      </c>
      <c r="CF356" s="16">
        <v>1000</v>
      </c>
      <c r="CG356" s="15">
        <v>5000</v>
      </c>
      <c r="CH356" s="16">
        <v>5000</v>
      </c>
      <c r="CI356" s="15">
        <v>8000</v>
      </c>
      <c r="CJ356" s="16">
        <v>0</v>
      </c>
      <c r="CK356" s="15"/>
      <c r="CL356" s="16"/>
      <c r="CM356" s="18">
        <v>4620</v>
      </c>
      <c r="CN356" s="16">
        <v>0</v>
      </c>
      <c r="CO356" s="18">
        <v>4620</v>
      </c>
      <c r="CP356" s="16"/>
      <c r="CQ356" s="18">
        <v>4620</v>
      </c>
      <c r="CR356" s="16"/>
      <c r="CS356" s="18">
        <v>4620</v>
      </c>
      <c r="CT356" s="16">
        <v>10000</v>
      </c>
      <c r="CU356" s="18">
        <v>4620</v>
      </c>
      <c r="CV356" s="16">
        <v>16480</v>
      </c>
      <c r="CW356" s="18">
        <v>4620</v>
      </c>
      <c r="CX356" s="16"/>
      <c r="CY356" s="18">
        <v>4620</v>
      </c>
      <c r="CZ356" s="16"/>
      <c r="DA356" s="18">
        <v>4620</v>
      </c>
      <c r="DB356" s="16"/>
      <c r="DC356" s="18">
        <v>4620</v>
      </c>
      <c r="DD356" s="16">
        <v>23100</v>
      </c>
      <c r="DE356" s="85"/>
      <c r="DF356" s="16"/>
      <c r="DG356" s="85"/>
      <c r="DH356" s="16"/>
      <c r="DI356" s="85"/>
      <c r="DJ356" s="16"/>
      <c r="DK356" s="17"/>
      <c r="DL356" s="16"/>
      <c r="DM356" s="17"/>
      <c r="DN356" s="16"/>
      <c r="DO356" s="17"/>
      <c r="DP356" s="16"/>
      <c r="DQ356" s="17"/>
      <c r="DR356" s="16"/>
      <c r="DS356" s="17"/>
      <c r="DT356" s="16"/>
      <c r="DU356" s="17"/>
      <c r="DV356" s="16"/>
      <c r="DW356" s="17"/>
      <c r="DX356" s="16"/>
      <c r="DY356" s="17"/>
      <c r="DZ356" s="16"/>
      <c r="EA356" s="17"/>
      <c r="EB356" s="16"/>
      <c r="EC356" s="17"/>
      <c r="ED356" s="16"/>
      <c r="EE356" s="17"/>
      <c r="EF356" s="16"/>
      <c r="EG356" s="17"/>
      <c r="EH356" s="16"/>
      <c r="EI356" s="17"/>
      <c r="EJ356" s="16"/>
      <c r="EK356" s="17"/>
      <c r="EL356" s="16"/>
      <c r="EM356" s="17"/>
      <c r="EN356" s="16"/>
      <c r="EO356" s="17"/>
      <c r="EP356" s="16"/>
      <c r="EQ356" s="17"/>
      <c r="ER356" s="16"/>
      <c r="ES356" s="17"/>
      <c r="ET356" s="16"/>
      <c r="EU356" s="15"/>
      <c r="EV356" s="16"/>
      <c r="EW356" s="15"/>
      <c r="EX356" s="16"/>
      <c r="EY356" s="15"/>
      <c r="EZ356" s="16"/>
      <c r="FA356" s="15"/>
      <c r="FB356" s="16"/>
      <c r="FC356" s="15"/>
      <c r="FD356" s="16"/>
      <c r="FE356" s="15"/>
      <c r="FF356" s="16"/>
      <c r="FG356" s="19"/>
      <c r="FH356" s="20"/>
      <c r="FI356" s="20">
        <f t="shared" si="44"/>
        <v>57080</v>
      </c>
      <c r="FJ356" s="20">
        <f t="shared" si="45"/>
        <v>57080</v>
      </c>
      <c r="FK356" s="21">
        <f t="shared" si="46"/>
        <v>0</v>
      </c>
      <c r="FL356" s="1" t="str">
        <f t="shared" si="49"/>
        <v/>
      </c>
    </row>
    <row r="357" spans="1:168" ht="20.25" customHeight="1">
      <c r="A357" s="239">
        <v>2200349</v>
      </c>
      <c r="B357" s="35" t="s">
        <v>442</v>
      </c>
      <c r="C357" s="239" t="s">
        <v>443</v>
      </c>
      <c r="D357" s="9" t="s">
        <v>1414</v>
      </c>
      <c r="E357" s="9" t="s">
        <v>1412</v>
      </c>
      <c r="F357" s="10" t="s">
        <v>444</v>
      </c>
      <c r="G357" s="22"/>
      <c r="H357" s="24"/>
      <c r="I357" s="318"/>
      <c r="J357" s="24"/>
      <c r="K357" s="12">
        <v>6600</v>
      </c>
      <c r="L357" s="24" t="s">
        <v>1564</v>
      </c>
      <c r="M357" s="246">
        <f t="shared" si="42"/>
        <v>57080</v>
      </c>
      <c r="N357" s="14">
        <f t="shared" si="47"/>
        <v>15620</v>
      </c>
      <c r="O357" s="15">
        <v>1500</v>
      </c>
      <c r="P357" s="15">
        <v>1000</v>
      </c>
      <c r="Q357" s="15">
        <v>5000</v>
      </c>
      <c r="R357" s="15">
        <v>8000</v>
      </c>
      <c r="S357" s="182"/>
      <c r="T357" s="16">
        <v>1500</v>
      </c>
      <c r="U357" s="16">
        <v>1000</v>
      </c>
      <c r="V357" s="16">
        <v>5000</v>
      </c>
      <c r="W357" s="16">
        <v>0</v>
      </c>
      <c r="X357" s="182"/>
      <c r="Y357" s="16">
        <f>IF(($CB357-SUM($T357:X357))&gt;=$K357*0.7,$K357*0.7,($CB357-SUM($T357:X357)))</f>
        <v>4620</v>
      </c>
      <c r="Z357" s="16">
        <f>IF(($CB357-SUM($T357:Y357))&gt;=$K357*0.7,$K357*0.7,($CB357-SUM($T357:Y357)))</f>
        <v>4620</v>
      </c>
      <c r="AA357" s="16">
        <f>IF(($CB357-SUM($T357:Z357))&gt;=$K357*0.7,$K357*0.7,($CB357-SUM($T357:Z357)))</f>
        <v>4620</v>
      </c>
      <c r="AB357" s="16">
        <f>IF(($CB357-SUM($T357:AA357))&gt;=$K357*0.7,$K357*0.7,($CB357-SUM($T357:AA357)))</f>
        <v>4620</v>
      </c>
      <c r="AC357" s="16">
        <f>IF(($CB357-SUM($T357:AB357))&gt;=$K357*0.7,$K357*0.7,($CB357-SUM($T357:AB357)))</f>
        <v>4620</v>
      </c>
      <c r="AD357" s="16">
        <f>IF(($CB357-SUM($T357:AC357))&gt;=$K357*0.7,$K357*0.7,($CB357-SUM($T357:AC357)))</f>
        <v>4620</v>
      </c>
      <c r="AE357" s="16">
        <f>IF(($CB357-SUM($T357:AD357))&gt;=$K357*0.7,$K357*0.7,($CB357-SUM($T357:AD357)))</f>
        <v>4620</v>
      </c>
      <c r="AF357" s="16">
        <f>IF(($CB357-SUM($T357:AE357))&gt;=$K357*0.7,$K357*0.7,($CB357-SUM($T357:AE357)))</f>
        <v>1620</v>
      </c>
      <c r="AG357" s="16">
        <f>IF(($CB357-SUM($T357:AF357))&gt;=$K357*0.7,$K357*0.7,($CB357-SUM($T357:AF357)))</f>
        <v>0</v>
      </c>
      <c r="AH357" s="16">
        <f>IF(($CB357-SUM($T357:AG357))&gt;=$K357*0.7,$K357*0.7,($CB357-SUM($T357:AG357)))</f>
        <v>0</v>
      </c>
      <c r="AI357" s="16">
        <f>IF(($CB357-SUM($T357:AH357))&gt;=$K357*0.7,$K357*0.7,($CB357-SUM($T357:AH357)))</f>
        <v>0</v>
      </c>
      <c r="AJ357" s="16">
        <f>IF(($CB357-SUM($T357:AI357))&gt;=$K357*0.7,$K357*0.7,($CB357-SUM($T357:AI357)))</f>
        <v>0</v>
      </c>
      <c r="AK357" s="16">
        <f>IF(($CB357-SUM($T357:AJ357))&gt;=$K357*0.7,$K357*0.7,($CB357-SUM($T357:AJ357)))</f>
        <v>0</v>
      </c>
      <c r="AL357" s="16">
        <f>IF(($CB357-SUM($T357:AK357))&gt;=$K357*0.7,$K357*0.7,($CB357-SUM($T357:AK357)))</f>
        <v>0</v>
      </c>
      <c r="AM357" s="16">
        <f>IF(($CB357-SUM($T357:AL357))&gt;=$K357*0.7,$K357*0.7,($CB357-SUM($T357:AL357)))</f>
        <v>0</v>
      </c>
      <c r="AN357" s="16">
        <f>IF(($CB357-SUM($T357:AM357))&gt;=$K357*0.7,$K357*0.7,($CB357-SUM($T357:AM357)))</f>
        <v>0</v>
      </c>
      <c r="AO357" s="16">
        <f>IF(($CB357-SUM($T357:AN357))&gt;=$K357*0.7,$K357*0.7,($CB357-SUM($T357:AN357)))</f>
        <v>0</v>
      </c>
      <c r="AP357" s="16">
        <f>IF(($CB357-SUM($T357:AO357))&gt;=$K357*0.7,$K357*0.7,($CB357-SUM($T357:AO357)))</f>
        <v>0</v>
      </c>
      <c r="AQ357" s="16">
        <f>IF(($CB357-SUM($T357:AP357))&gt;=$K357*0.7,$K357*0.7,($CB357-SUM($T357:AP357)))</f>
        <v>0</v>
      </c>
      <c r="AR357" s="16">
        <f>IF(($CB357-SUM($T357:AQ357))&gt;=$K357*0.7,$K357*0.7,($CB357-SUM($T357:AQ357)))</f>
        <v>0</v>
      </c>
      <c r="AS357" s="16">
        <f>IF(($CB357-SUM($T357:AR357))&gt;=$K357*0.7,$K357*0.7,($CB357-SUM($T357:AR357)))</f>
        <v>0</v>
      </c>
      <c r="AT357" s="16">
        <f>IF(($CB357-SUM($T357:AS357))&gt;=$K357*0.7,$K357*0.7,($CB357-SUM($T357:AS357)))</f>
        <v>0</v>
      </c>
      <c r="AU357" s="16">
        <f>IF(($CB357-SUM($T357:AT357))&gt;=$K357*0.7,$K357*0.7,($CB357-SUM($T357:AT357)))</f>
        <v>0</v>
      </c>
      <c r="AV357" s="16">
        <f>IF(($CB357-SUM($T357:AU357))&gt;=$K357*0.7,$K357*0.7,($CB357-SUM($T357:AU357)))</f>
        <v>0</v>
      </c>
      <c r="AW357" s="182">
        <f t="shared" si="43"/>
        <v>41460</v>
      </c>
      <c r="AX357" s="182">
        <f>IF(LinkRpt!B$4=LinkRpt!B$2,VLOOKUP(LinkRpt!$A353,Rpt,LinkRpt!B$2+1),"")</f>
        <v>41460</v>
      </c>
      <c r="AY357" s="182">
        <f>IF(LinkRpt!C$4=LinkRpt!C$2,VLOOKUP(LinkRpt!$A353,Rpt,LinkRpt!C$2+1),"")</f>
        <v>0</v>
      </c>
      <c r="AZ357" s="182">
        <f>IF(LinkRpt!D$4=LinkRpt!D$2,VLOOKUP(LinkRpt!$A353,Rpt,LinkRpt!D$2+1),"")</f>
        <v>0</v>
      </c>
      <c r="BA357" s="182" t="str">
        <f>IF(LinkRpt!E$4=LinkRpt!E$2,VLOOKUP(LinkRpt!$A353,Rpt,LinkRpt!E$2+1),"")</f>
        <v/>
      </c>
      <c r="BB357" s="182">
        <f>IF(LinkRpt!F$4=LinkRpt!F$2,VLOOKUP(LinkRpt!$A353,Rpt,LinkRpt!F$2+1),"")</f>
        <v>0</v>
      </c>
      <c r="BC357" s="182">
        <f>IF(LinkRpt!G$4=LinkRpt!G$2,VLOOKUP(LinkRpt!$A353,Rpt,LinkRpt!G$2+1),"")</f>
        <v>0</v>
      </c>
      <c r="BD357" s="182">
        <f>IF(LinkRpt!H$4=LinkRpt!H$2,VLOOKUP(LinkRpt!$A353,Rpt,LinkRpt!H$2+1),"")</f>
        <v>0</v>
      </c>
      <c r="BE357" s="182" t="str">
        <f>IF(LinkRpt!I$4=LinkRpt!I$2,VLOOKUP(LinkRpt!$A353,Rpt,LinkRpt!I$2+1),"")</f>
        <v/>
      </c>
      <c r="BF357" s="182" t="str">
        <f>IF(LinkRpt!J$4=LinkRpt!J$2,VLOOKUP(LinkRpt!$A353,Rpt,LinkRpt!J$2+1),"")</f>
        <v/>
      </c>
      <c r="BG357" s="182" t="str">
        <f>IF(LinkRpt!K$4=LinkRpt!K$2,VLOOKUP(LinkRpt!$A353,Rpt,LinkRpt!K$2+1),"")</f>
        <v/>
      </c>
      <c r="BH357" s="182" t="str">
        <f>IF(LinkRpt!L$4=LinkRpt!L$2,VLOOKUP(LinkRpt!$A353,Rpt,LinkRpt!L$2+1),"")</f>
        <v/>
      </c>
      <c r="BI357" s="182" t="str">
        <f>IF(LinkRpt!M$4=LinkRpt!M$2,VLOOKUP(LinkRpt!$A353,Rpt,LinkRpt!M$2+1),"")</f>
        <v/>
      </c>
      <c r="BJ357" s="182" t="str">
        <f>IF(LinkRpt!N$4=LinkRpt!N$2,VLOOKUP(LinkRpt!$A353,Rpt,LinkRpt!N$2+1),"")</f>
        <v/>
      </c>
      <c r="BK357" s="182" t="str">
        <f>IF(LinkRpt!O$4=LinkRpt!O$2,VLOOKUP(LinkRpt!$A353,Rpt,LinkRpt!O$2+1),"")</f>
        <v/>
      </c>
      <c r="BL357" s="182" t="str">
        <f>IF(LinkRpt!P$4=LinkRpt!P$2,VLOOKUP(LinkRpt!$A353,Rpt,LinkRpt!P$2+1),"")</f>
        <v/>
      </c>
      <c r="BM357" s="182" t="str">
        <f>IF(LinkRpt!Q$4=LinkRpt!Q$2,VLOOKUP(LinkRpt!$A353,Rpt,LinkRpt!Q$2+1),"")</f>
        <v/>
      </c>
      <c r="BN357" s="182" t="str">
        <f>IF(LinkRpt!R$4=LinkRpt!R$2,VLOOKUP(LinkRpt!$A353,Rpt,LinkRpt!R$2+1),"")</f>
        <v/>
      </c>
      <c r="BO357" s="182" t="str">
        <f>IF(LinkRpt!S$4=LinkRpt!S$2,VLOOKUP(LinkRpt!$A353,Rpt,LinkRpt!S$2+1),"")</f>
        <v/>
      </c>
      <c r="BP357" s="182" t="str">
        <f>IF(LinkRpt!T$4=LinkRpt!T$2,VLOOKUP(LinkRpt!$A353,Rpt,LinkRpt!T$2+1),"")</f>
        <v/>
      </c>
      <c r="BQ357" s="182" t="str">
        <f>IF(LinkRpt!U$4=LinkRpt!U$2,VLOOKUP(LinkRpt!$A353,Rpt,LinkRpt!U$2+1),"")</f>
        <v/>
      </c>
      <c r="BR357" s="182" t="str">
        <f>IF(LinkRpt!V$4=LinkRpt!V$2,VLOOKUP(LinkRpt!$A353,Rpt,LinkRpt!V$2+1),"")</f>
        <v/>
      </c>
      <c r="BS357" s="182" t="str">
        <f>IF(LinkRpt!W$4=LinkRpt!W$2,VLOOKUP(LinkRpt!$A353,Rpt,LinkRpt!W$2+1),"")</f>
        <v/>
      </c>
      <c r="BT357" s="182" t="str">
        <f>IF(LinkRpt!X$4=LinkRpt!X$2,VLOOKUP(LinkRpt!$A353,Rpt,LinkRpt!X$2+1),"")</f>
        <v/>
      </c>
      <c r="BU357" s="182" t="str">
        <f>IF(LinkRpt!Y$4=LinkRpt!Y$2,VLOOKUP(LinkRpt!$A353,Rpt,LinkRpt!Y$2+1),"")</f>
        <v/>
      </c>
      <c r="BV357" s="182" t="str">
        <f>IF(LinkRpt!Z$4=LinkRpt!Z$2,VLOOKUP(LinkRpt!$A353,Rpt,LinkRpt!Z$2+1),"")</f>
        <v/>
      </c>
      <c r="BW357" s="182" t="str">
        <f>IF(LinkRpt!AA$4=LinkRpt!AA$2,VLOOKUP(LinkRpt!$A353,Rpt,LinkRpt!AA$2+1),"")</f>
        <v/>
      </c>
      <c r="BX357" s="182" t="str">
        <f>IF(LinkRpt!AB$4=LinkRpt!AB$2,VLOOKUP(LinkRpt!$A353,Rpt,LinkRpt!AB$2+1),"")</f>
        <v/>
      </c>
      <c r="BY357" s="182" t="str">
        <f>IF(LinkRpt!AC$4=LinkRpt!AC$2,VLOOKUP(LinkRpt!$A353,Rpt,LinkRpt!AC$2+1),"")</f>
        <v/>
      </c>
      <c r="BZ357" s="182" t="str">
        <f>IF(LinkRpt!AD$4=LinkRpt!AD$2,VLOOKUP(LinkRpt!$A353,Rpt,LinkRpt!AD$2+1),"")</f>
        <v/>
      </c>
      <c r="CA357" s="182" t="str">
        <f>IF(LinkRpt!AE$4=LinkRpt!AE$2,VLOOKUP(LinkRpt!$A353,Rpt,LinkRpt!AE$2+1),"")</f>
        <v/>
      </c>
      <c r="CB357" s="182">
        <f t="shared" si="48"/>
        <v>41460</v>
      </c>
      <c r="CC357" s="15">
        <v>1500</v>
      </c>
      <c r="CD357" s="16">
        <v>1500</v>
      </c>
      <c r="CE357" s="15">
        <v>1000</v>
      </c>
      <c r="CF357" s="16">
        <v>1000</v>
      </c>
      <c r="CG357" s="15">
        <v>5000</v>
      </c>
      <c r="CH357" s="16">
        <v>5000</v>
      </c>
      <c r="CI357" s="15">
        <v>8000</v>
      </c>
      <c r="CJ357" s="16">
        <v>0</v>
      </c>
      <c r="CK357" s="17"/>
      <c r="CL357" s="16"/>
      <c r="CM357" s="15"/>
      <c r="CN357" s="16"/>
      <c r="CO357" s="18">
        <v>4620</v>
      </c>
      <c r="CP357" s="16"/>
      <c r="CQ357" s="18">
        <v>4620</v>
      </c>
      <c r="CR357" s="16"/>
      <c r="CS357" s="18">
        <v>4620</v>
      </c>
      <c r="CT357" s="16"/>
      <c r="CU357" s="18">
        <v>4620</v>
      </c>
      <c r="CV357" s="16">
        <v>3000</v>
      </c>
      <c r="CW357" s="18">
        <v>4620</v>
      </c>
      <c r="CX357" s="16"/>
      <c r="CY357" s="18">
        <v>4620</v>
      </c>
      <c r="CZ357" s="16"/>
      <c r="DA357" s="18">
        <v>4620</v>
      </c>
      <c r="DB357" s="16"/>
      <c r="DC357" s="18">
        <v>4620</v>
      </c>
      <c r="DD357" s="16"/>
      <c r="DE357" s="18">
        <v>4620</v>
      </c>
      <c r="DF357" s="16">
        <v>30960</v>
      </c>
      <c r="DG357" s="17"/>
      <c r="DH357" s="16"/>
      <c r="DI357" s="17"/>
      <c r="DJ357" s="16"/>
      <c r="DK357" s="17"/>
      <c r="DL357" s="16"/>
      <c r="DM357" s="17"/>
      <c r="DN357" s="16"/>
      <c r="DO357" s="17"/>
      <c r="DP357" s="16"/>
      <c r="DQ357" s="17"/>
      <c r="DR357" s="16"/>
      <c r="DS357" s="17"/>
      <c r="DT357" s="16"/>
      <c r="DU357" s="17"/>
      <c r="DV357" s="16"/>
      <c r="DW357" s="17"/>
      <c r="DX357" s="16"/>
      <c r="DY357" s="17"/>
      <c r="DZ357" s="16"/>
      <c r="EA357" s="17"/>
      <c r="EB357" s="16"/>
      <c r="EC357" s="17"/>
      <c r="ED357" s="16"/>
      <c r="EE357" s="17"/>
      <c r="EF357" s="16"/>
      <c r="EG357" s="17"/>
      <c r="EH357" s="16"/>
      <c r="EI357" s="17"/>
      <c r="EJ357" s="16"/>
      <c r="EK357" s="17"/>
      <c r="EL357" s="16"/>
      <c r="EM357" s="17"/>
      <c r="EN357" s="16"/>
      <c r="EO357" s="17"/>
      <c r="EP357" s="16"/>
      <c r="EQ357" s="17"/>
      <c r="ER357" s="16"/>
      <c r="ES357" s="17"/>
      <c r="ET357" s="16"/>
      <c r="EU357" s="15"/>
      <c r="EV357" s="16"/>
      <c r="EW357" s="15"/>
      <c r="EX357" s="16"/>
      <c r="EY357" s="15"/>
      <c r="EZ357" s="16"/>
      <c r="FA357" s="15"/>
      <c r="FB357" s="16"/>
      <c r="FC357" s="15"/>
      <c r="FD357" s="16"/>
      <c r="FE357" s="15"/>
      <c r="FF357" s="16"/>
      <c r="FG357" s="19"/>
      <c r="FH357" s="20"/>
      <c r="FI357" s="20">
        <f t="shared" si="44"/>
        <v>57080</v>
      </c>
      <c r="FJ357" s="20">
        <f t="shared" si="45"/>
        <v>41460</v>
      </c>
      <c r="FK357" s="21">
        <f t="shared" si="46"/>
        <v>15620</v>
      </c>
      <c r="FL357" s="1" t="str">
        <f t="shared" si="49"/>
        <v/>
      </c>
    </row>
    <row r="358" spans="1:168" ht="20.25" customHeight="1">
      <c r="A358" s="239">
        <v>2200350</v>
      </c>
      <c r="B358" s="129" t="s">
        <v>1205</v>
      </c>
      <c r="C358" s="239" t="s">
        <v>1206</v>
      </c>
      <c r="D358" s="9" t="s">
        <v>1414</v>
      </c>
      <c r="E358" s="9" t="s">
        <v>1411</v>
      </c>
      <c r="F358" s="83" t="s">
        <v>1207</v>
      </c>
      <c r="G358" s="22"/>
      <c r="H358" s="84" t="s">
        <v>1560</v>
      </c>
      <c r="I358" s="318"/>
      <c r="J358" s="84"/>
      <c r="K358" s="62">
        <v>3700</v>
      </c>
      <c r="L358" s="84" t="s">
        <v>1564</v>
      </c>
      <c r="M358" s="246">
        <f t="shared" si="42"/>
        <v>38810</v>
      </c>
      <c r="N358" s="14">
        <f t="shared" si="47"/>
        <v>5180</v>
      </c>
      <c r="O358" s="15">
        <v>1500</v>
      </c>
      <c r="P358" s="15">
        <v>1000</v>
      </c>
      <c r="Q358" s="15">
        <v>5000</v>
      </c>
      <c r="R358" s="15">
        <v>8000</v>
      </c>
      <c r="S358" s="182"/>
      <c r="T358" s="16">
        <v>1500</v>
      </c>
      <c r="U358" s="16">
        <v>1000</v>
      </c>
      <c r="V358" s="16">
        <v>5000</v>
      </c>
      <c r="W358" s="16">
        <f>0+0</f>
        <v>0</v>
      </c>
      <c r="X358" s="182"/>
      <c r="Y358" s="16">
        <f>IF(($CB358-SUM($T358:X358))&gt;=$K358*0.7,$K358*0.7,($CB358-SUM($T358:X358)))</f>
        <v>2590</v>
      </c>
      <c r="Z358" s="16">
        <f>IF(($CB358-SUM($T358:Y358))&gt;=$K358*0.7,$K358*0.7,($CB358-SUM($T358:Y358)))</f>
        <v>2590</v>
      </c>
      <c r="AA358" s="16">
        <f>IF(($CB358-SUM($T358:Z358))&gt;=$K358*0.7,$K358*0.7,($CB358-SUM($T358:Z358)))</f>
        <v>2590</v>
      </c>
      <c r="AB358" s="16">
        <f>IF(($CB358-SUM($T358:AA358))&gt;=$K358*0.7,$K358*0.7,($CB358-SUM($T358:AA358)))</f>
        <v>2590</v>
      </c>
      <c r="AC358" s="16">
        <f>IF(($CB358-SUM($T358:AB358))&gt;=$K358*0.7,$K358*0.7,($CB358-SUM($T358:AB358)))</f>
        <v>2590</v>
      </c>
      <c r="AD358" s="16">
        <f>IF(($CB358-SUM($T358:AC358))&gt;=$K358*0.7,$K358*0.7,($CB358-SUM($T358:AC358)))</f>
        <v>2590</v>
      </c>
      <c r="AE358" s="16">
        <f>IF(($CB358-SUM($T358:AD358))&gt;=$K358*0.7,$K358*0.7,($CB358-SUM($T358:AD358)))</f>
        <v>2590</v>
      </c>
      <c r="AF358" s="16">
        <f>IF(($CB358-SUM($T358:AE358))&gt;=$K358*0.7,$K358*0.7,($CB358-SUM($T358:AE358)))</f>
        <v>2590</v>
      </c>
      <c r="AG358" s="16">
        <f>IF(($CB358-SUM($T358:AF358))&gt;=$K358*0.7,$K358*0.7,($CB358-SUM($T358:AF358)))</f>
        <v>2590</v>
      </c>
      <c r="AH358" s="16">
        <f>IF(($CB358-SUM($T358:AG358))&gt;=$K358*0.7,$K358*0.7,($CB358-SUM($T358:AG358)))</f>
        <v>2590</v>
      </c>
      <c r="AI358" s="16">
        <f>IF(($CB358-SUM($T358:AH358))&gt;=$K358*0.7,$K358*0.7,($CB358-SUM($T358:AH358)))</f>
        <v>230</v>
      </c>
      <c r="AJ358" s="16">
        <f>IF(($CB358-SUM($T358:AI358))&gt;=$K358*0.7,$K358*0.7,($CB358-SUM($T358:AI358)))</f>
        <v>0</v>
      </c>
      <c r="AK358" s="16">
        <f>IF(($CB358-SUM($T358:AJ358))&gt;=$K358*0.7,$K358*0.7,($CB358-SUM($T358:AJ358)))</f>
        <v>0</v>
      </c>
      <c r="AL358" s="16">
        <f>IF(($CB358-SUM($T358:AK358))&gt;=$K358*0.7,$K358*0.7,($CB358-SUM($T358:AK358)))</f>
        <v>0</v>
      </c>
      <c r="AM358" s="16">
        <f>IF(($CB358-SUM($T358:AL358))&gt;=$K358*0.7,$K358*0.7,($CB358-SUM($T358:AL358)))</f>
        <v>0</v>
      </c>
      <c r="AN358" s="16">
        <f>IF(($CB358-SUM($T358:AM358))&gt;=$K358*0.7,$K358*0.7,($CB358-SUM($T358:AM358)))</f>
        <v>0</v>
      </c>
      <c r="AO358" s="16">
        <f>IF(($CB358-SUM($T358:AN358))&gt;=$K358*0.7,$K358*0.7,($CB358-SUM($T358:AN358)))</f>
        <v>0</v>
      </c>
      <c r="AP358" s="16">
        <f>IF(($CB358-SUM($T358:AO358))&gt;=$K358*0.7,$K358*0.7,($CB358-SUM($T358:AO358)))</f>
        <v>0</v>
      </c>
      <c r="AQ358" s="16">
        <f>IF(($CB358-SUM($T358:AP358))&gt;=$K358*0.7,$K358*0.7,($CB358-SUM($T358:AP358)))</f>
        <v>0</v>
      </c>
      <c r="AR358" s="16">
        <f>IF(($CB358-SUM($T358:AQ358))&gt;=$K358*0.7,$K358*0.7,($CB358-SUM($T358:AQ358)))</f>
        <v>0</v>
      </c>
      <c r="AS358" s="16">
        <f>IF(($CB358-SUM($T358:AR358))&gt;=$K358*0.7,$K358*0.7,($CB358-SUM($T358:AR358)))</f>
        <v>0</v>
      </c>
      <c r="AT358" s="16">
        <f>IF(($CB358-SUM($T358:AS358))&gt;=$K358*0.7,$K358*0.7,($CB358-SUM($T358:AS358)))</f>
        <v>0</v>
      </c>
      <c r="AU358" s="16">
        <f>IF(($CB358-SUM($T358:AT358))&gt;=$K358*0.7,$K358*0.7,($CB358-SUM($T358:AT358)))</f>
        <v>0</v>
      </c>
      <c r="AV358" s="16">
        <f>IF(($CB358-SUM($T358:AU358))&gt;=$K358*0.7,$K358*0.7,($CB358-SUM($T358:AU358)))</f>
        <v>0</v>
      </c>
      <c r="AW358" s="182">
        <f t="shared" si="43"/>
        <v>33630</v>
      </c>
      <c r="AX358" s="182">
        <f>IF(LinkRpt!B$4=LinkRpt!B$2,VLOOKUP(LinkRpt!$A354,Rpt,LinkRpt!B$2+1),"")</f>
        <v>33630</v>
      </c>
      <c r="AY358" s="182">
        <f>IF(LinkRpt!C$4=LinkRpt!C$2,VLOOKUP(LinkRpt!$A354,Rpt,LinkRpt!C$2+1),"")</f>
        <v>0</v>
      </c>
      <c r="AZ358" s="182">
        <f>IF(LinkRpt!D$4=LinkRpt!D$2,VLOOKUP(LinkRpt!$A354,Rpt,LinkRpt!D$2+1),"")</f>
        <v>0</v>
      </c>
      <c r="BA358" s="182" t="str">
        <f>IF(LinkRpt!E$4=LinkRpt!E$2,VLOOKUP(LinkRpt!$A354,Rpt,LinkRpt!E$2+1),"")</f>
        <v/>
      </c>
      <c r="BB358" s="182">
        <f>IF(LinkRpt!F$4=LinkRpt!F$2,VLOOKUP(LinkRpt!$A354,Rpt,LinkRpt!F$2+1),"")</f>
        <v>0</v>
      </c>
      <c r="BC358" s="182">
        <f>IF(LinkRpt!G$4=LinkRpt!G$2,VLOOKUP(LinkRpt!$A354,Rpt,LinkRpt!G$2+1),"")</f>
        <v>0</v>
      </c>
      <c r="BD358" s="182">
        <f>IF(LinkRpt!H$4=LinkRpt!H$2,VLOOKUP(LinkRpt!$A354,Rpt,LinkRpt!H$2+1),"")</f>
        <v>0</v>
      </c>
      <c r="BE358" s="182" t="str">
        <f>IF(LinkRpt!I$4=LinkRpt!I$2,VLOOKUP(LinkRpt!$A354,Rpt,LinkRpt!I$2+1),"")</f>
        <v/>
      </c>
      <c r="BF358" s="182" t="str">
        <f>IF(LinkRpt!J$4=LinkRpt!J$2,VLOOKUP(LinkRpt!$A354,Rpt,LinkRpt!J$2+1),"")</f>
        <v/>
      </c>
      <c r="BG358" s="182" t="str">
        <f>IF(LinkRpt!K$4=LinkRpt!K$2,VLOOKUP(LinkRpt!$A354,Rpt,LinkRpt!K$2+1),"")</f>
        <v/>
      </c>
      <c r="BH358" s="182" t="str">
        <f>IF(LinkRpt!L$4=LinkRpt!L$2,VLOOKUP(LinkRpt!$A354,Rpt,LinkRpt!L$2+1),"")</f>
        <v/>
      </c>
      <c r="BI358" s="182" t="str">
        <f>IF(LinkRpt!M$4=LinkRpt!M$2,VLOOKUP(LinkRpt!$A354,Rpt,LinkRpt!M$2+1),"")</f>
        <v/>
      </c>
      <c r="BJ358" s="182" t="str">
        <f>IF(LinkRpt!N$4=LinkRpt!N$2,VLOOKUP(LinkRpt!$A354,Rpt,LinkRpt!N$2+1),"")</f>
        <v/>
      </c>
      <c r="BK358" s="182" t="str">
        <f>IF(LinkRpt!O$4=LinkRpt!O$2,VLOOKUP(LinkRpt!$A354,Rpt,LinkRpt!O$2+1),"")</f>
        <v/>
      </c>
      <c r="BL358" s="182" t="str">
        <f>IF(LinkRpt!P$4=LinkRpt!P$2,VLOOKUP(LinkRpt!$A354,Rpt,LinkRpt!P$2+1),"")</f>
        <v/>
      </c>
      <c r="BM358" s="182" t="str">
        <f>IF(LinkRpt!Q$4=LinkRpt!Q$2,VLOOKUP(LinkRpt!$A354,Rpt,LinkRpt!Q$2+1),"")</f>
        <v/>
      </c>
      <c r="BN358" s="182" t="str">
        <f>IF(LinkRpt!R$4=LinkRpt!R$2,VLOOKUP(LinkRpt!$A354,Rpt,LinkRpt!R$2+1),"")</f>
        <v/>
      </c>
      <c r="BO358" s="182" t="str">
        <f>IF(LinkRpt!S$4=LinkRpt!S$2,VLOOKUP(LinkRpt!$A354,Rpt,LinkRpt!S$2+1),"")</f>
        <v/>
      </c>
      <c r="BP358" s="182" t="str">
        <f>IF(LinkRpt!T$4=LinkRpt!T$2,VLOOKUP(LinkRpt!$A354,Rpt,LinkRpt!T$2+1),"")</f>
        <v/>
      </c>
      <c r="BQ358" s="182" t="str">
        <f>IF(LinkRpt!U$4=LinkRpt!U$2,VLOOKUP(LinkRpt!$A354,Rpt,LinkRpt!U$2+1),"")</f>
        <v/>
      </c>
      <c r="BR358" s="182" t="str">
        <f>IF(LinkRpt!V$4=LinkRpt!V$2,VLOOKUP(LinkRpt!$A354,Rpt,LinkRpt!V$2+1),"")</f>
        <v/>
      </c>
      <c r="BS358" s="182" t="str">
        <f>IF(LinkRpt!W$4=LinkRpt!W$2,VLOOKUP(LinkRpt!$A354,Rpt,LinkRpt!W$2+1),"")</f>
        <v/>
      </c>
      <c r="BT358" s="182" t="str">
        <f>IF(LinkRpt!X$4=LinkRpt!X$2,VLOOKUP(LinkRpt!$A354,Rpt,LinkRpt!X$2+1),"")</f>
        <v/>
      </c>
      <c r="BU358" s="182" t="str">
        <f>IF(LinkRpt!Y$4=LinkRpt!Y$2,VLOOKUP(LinkRpt!$A354,Rpt,LinkRpt!Y$2+1),"")</f>
        <v/>
      </c>
      <c r="BV358" s="182" t="str">
        <f>IF(LinkRpt!Z$4=LinkRpt!Z$2,VLOOKUP(LinkRpt!$A354,Rpt,LinkRpt!Z$2+1),"")</f>
        <v/>
      </c>
      <c r="BW358" s="182" t="str">
        <f>IF(LinkRpt!AA$4=LinkRpt!AA$2,VLOOKUP(LinkRpt!$A354,Rpt,LinkRpt!AA$2+1),"")</f>
        <v/>
      </c>
      <c r="BX358" s="182" t="str">
        <f>IF(LinkRpt!AB$4=LinkRpt!AB$2,VLOOKUP(LinkRpt!$A354,Rpt,LinkRpt!AB$2+1),"")</f>
        <v/>
      </c>
      <c r="BY358" s="182" t="str">
        <f>IF(LinkRpt!AC$4=LinkRpt!AC$2,VLOOKUP(LinkRpt!$A354,Rpt,LinkRpt!AC$2+1),"")</f>
        <v/>
      </c>
      <c r="BZ358" s="182" t="str">
        <f>IF(LinkRpt!AD$4=LinkRpt!AD$2,VLOOKUP(LinkRpt!$A354,Rpt,LinkRpt!AD$2+1),"")</f>
        <v/>
      </c>
      <c r="CA358" s="182" t="str">
        <f>IF(LinkRpt!AE$4=LinkRpt!AE$2,VLOOKUP(LinkRpt!$A354,Rpt,LinkRpt!AE$2+1),"")</f>
        <v/>
      </c>
      <c r="CB358" s="182">
        <f t="shared" si="48"/>
        <v>33630</v>
      </c>
      <c r="CC358" s="15">
        <v>1500</v>
      </c>
      <c r="CD358" s="16">
        <v>1500</v>
      </c>
      <c r="CE358" s="15">
        <v>1000</v>
      </c>
      <c r="CF358" s="16">
        <v>1000</v>
      </c>
      <c r="CG358" s="15">
        <v>5000</v>
      </c>
      <c r="CH358" s="16">
        <v>5000</v>
      </c>
      <c r="CI358" s="15">
        <v>8000</v>
      </c>
      <c r="CJ358" s="16">
        <f>0+0</f>
        <v>0</v>
      </c>
      <c r="CK358" s="15"/>
      <c r="CL358" s="16"/>
      <c r="CM358" s="18">
        <v>2590</v>
      </c>
      <c r="CN358" s="16">
        <v>2590</v>
      </c>
      <c r="CO358" s="18">
        <v>2590</v>
      </c>
      <c r="CP358" s="16">
        <v>6590</v>
      </c>
      <c r="CQ358" s="18">
        <v>2590</v>
      </c>
      <c r="CR358" s="16">
        <v>4590</v>
      </c>
      <c r="CS358" s="18">
        <v>2590</v>
      </c>
      <c r="CT358" s="16">
        <v>4590</v>
      </c>
      <c r="CU358" s="18">
        <v>2590</v>
      </c>
      <c r="CV358" s="16"/>
      <c r="CW358" s="18">
        <v>2590</v>
      </c>
      <c r="CX358" s="16">
        <v>2590</v>
      </c>
      <c r="CY358" s="18">
        <v>2590</v>
      </c>
      <c r="CZ358" s="16"/>
      <c r="DA358" s="18">
        <v>2590</v>
      </c>
      <c r="DB358" s="16">
        <v>2590</v>
      </c>
      <c r="DC358" s="18">
        <v>2590</v>
      </c>
      <c r="DD358" s="16">
        <v>2590</v>
      </c>
      <c r="DE358" s="85"/>
      <c r="DF358" s="16"/>
      <c r="DG358" s="85"/>
      <c r="DH358" s="16"/>
      <c r="DI358" s="85"/>
      <c r="DJ358" s="16"/>
      <c r="DK358" s="17"/>
      <c r="DL358" s="16"/>
      <c r="DM358" s="17"/>
      <c r="DN358" s="16"/>
      <c r="DO358" s="17"/>
      <c r="DP358" s="16"/>
      <c r="DQ358" s="17"/>
      <c r="DR358" s="16"/>
      <c r="DS358" s="17"/>
      <c r="DT358" s="16"/>
      <c r="DU358" s="17"/>
      <c r="DV358" s="16"/>
      <c r="DW358" s="17"/>
      <c r="DX358" s="16"/>
      <c r="DY358" s="17"/>
      <c r="DZ358" s="16"/>
      <c r="EA358" s="17"/>
      <c r="EB358" s="16"/>
      <c r="EC358" s="17"/>
      <c r="ED358" s="16"/>
      <c r="EE358" s="17"/>
      <c r="EF358" s="16"/>
      <c r="EG358" s="17"/>
      <c r="EH358" s="16"/>
      <c r="EI358" s="17"/>
      <c r="EJ358" s="16"/>
      <c r="EK358" s="17"/>
      <c r="EL358" s="16"/>
      <c r="EM358" s="17"/>
      <c r="EN358" s="16"/>
      <c r="EO358" s="17"/>
      <c r="EP358" s="16"/>
      <c r="EQ358" s="17"/>
      <c r="ER358" s="16"/>
      <c r="ES358" s="17"/>
      <c r="ET358" s="16"/>
      <c r="EU358" s="15"/>
      <c r="EV358" s="16"/>
      <c r="EW358" s="15"/>
      <c r="EX358" s="16"/>
      <c r="EY358" s="15"/>
      <c r="EZ358" s="16"/>
      <c r="FA358" s="15"/>
      <c r="FB358" s="16"/>
      <c r="FC358" s="15"/>
      <c r="FD358" s="16"/>
      <c r="FE358" s="15"/>
      <c r="FF358" s="16"/>
      <c r="FG358" s="19"/>
      <c r="FH358" s="20"/>
      <c r="FI358" s="20">
        <f t="shared" si="44"/>
        <v>38810</v>
      </c>
      <c r="FJ358" s="20">
        <f t="shared" si="45"/>
        <v>33630</v>
      </c>
      <c r="FK358" s="21">
        <f t="shared" si="46"/>
        <v>5180</v>
      </c>
      <c r="FL358" s="1" t="str">
        <f t="shared" si="49"/>
        <v/>
      </c>
    </row>
    <row r="359" spans="1:168" ht="20.25" customHeight="1">
      <c r="A359" s="239">
        <v>2200351</v>
      </c>
      <c r="B359" s="35" t="s">
        <v>445</v>
      </c>
      <c r="C359" s="239" t="s">
        <v>446</v>
      </c>
      <c r="D359" s="9" t="s">
        <v>1414</v>
      </c>
      <c r="E359" s="9" t="s">
        <v>1412</v>
      </c>
      <c r="F359" s="10" t="s">
        <v>447</v>
      </c>
      <c r="G359" s="22"/>
      <c r="H359" s="24"/>
      <c r="I359" s="318"/>
      <c r="J359" s="24"/>
      <c r="K359" s="12">
        <v>6600</v>
      </c>
      <c r="L359" s="24" t="s">
        <v>1564</v>
      </c>
      <c r="M359" s="246">
        <f t="shared" si="42"/>
        <v>57080</v>
      </c>
      <c r="N359" s="14">
        <f t="shared" si="47"/>
        <v>19580</v>
      </c>
      <c r="O359" s="15">
        <v>1500</v>
      </c>
      <c r="P359" s="15">
        <v>1000</v>
      </c>
      <c r="Q359" s="15">
        <v>5000</v>
      </c>
      <c r="R359" s="15">
        <v>8000</v>
      </c>
      <c r="S359" s="182"/>
      <c r="T359" s="16">
        <v>1500</v>
      </c>
      <c r="U359" s="16">
        <v>1000</v>
      </c>
      <c r="V359" s="16">
        <v>5000</v>
      </c>
      <c r="W359" s="16"/>
      <c r="X359" s="182"/>
      <c r="Y359" s="16">
        <f>IF(($CB359-SUM($T359:X359))&gt;=$K359*0.7,$K359*0.7,($CB359-SUM($T359:X359)))</f>
        <v>4620</v>
      </c>
      <c r="Z359" s="16">
        <f>IF(($CB359-SUM($T359:Y359))&gt;=$K359*0.7,$K359*0.7,($CB359-SUM($T359:Y359)))</f>
        <v>4620</v>
      </c>
      <c r="AA359" s="16">
        <f>IF(($CB359-SUM($T359:Z359))&gt;=$K359*0.7,$K359*0.7,($CB359-SUM($T359:Z359)))</f>
        <v>4620</v>
      </c>
      <c r="AB359" s="16">
        <f>IF(($CB359-SUM($T359:AA359))&gt;=$K359*0.7,$K359*0.7,($CB359-SUM($T359:AA359)))</f>
        <v>4620</v>
      </c>
      <c r="AC359" s="16">
        <f>IF(($CB359-SUM($T359:AB359))&gt;=$K359*0.7,$K359*0.7,($CB359-SUM($T359:AB359)))</f>
        <v>4620</v>
      </c>
      <c r="AD359" s="16">
        <f>IF(($CB359-SUM($T359:AC359))&gt;=$K359*0.7,$K359*0.7,($CB359-SUM($T359:AC359)))</f>
        <v>4620</v>
      </c>
      <c r="AE359" s="16">
        <f>IF(($CB359-SUM($T359:AD359))&gt;=$K359*0.7,$K359*0.7,($CB359-SUM($T359:AD359)))</f>
        <v>2280</v>
      </c>
      <c r="AF359" s="16">
        <f>IF(($CB359-SUM($T359:AE359))&gt;=$K359*0.7,$K359*0.7,($CB359-SUM($T359:AE359)))</f>
        <v>0</v>
      </c>
      <c r="AG359" s="16">
        <f>IF(($CB359-SUM($T359:AF359))&gt;=$K359*0.7,$K359*0.7,($CB359-SUM($T359:AF359)))</f>
        <v>0</v>
      </c>
      <c r="AH359" s="16">
        <f>IF(($CB359-SUM($T359:AG359))&gt;=$K359*0.7,$K359*0.7,($CB359-SUM($T359:AG359)))</f>
        <v>0</v>
      </c>
      <c r="AI359" s="16">
        <f>IF(($CB359-SUM($T359:AH359))&gt;=$K359*0.7,$K359*0.7,($CB359-SUM($T359:AH359)))</f>
        <v>0</v>
      </c>
      <c r="AJ359" s="16">
        <f>IF(($CB359-SUM($T359:AI359))&gt;=$K359*0.7,$K359*0.7,($CB359-SUM($T359:AI359)))</f>
        <v>0</v>
      </c>
      <c r="AK359" s="16">
        <f>IF(($CB359-SUM($T359:AJ359))&gt;=$K359*0.7,$K359*0.7,($CB359-SUM($T359:AJ359)))</f>
        <v>0</v>
      </c>
      <c r="AL359" s="16">
        <f>IF(($CB359-SUM($T359:AK359))&gt;=$K359*0.7,$K359*0.7,($CB359-SUM($T359:AK359)))</f>
        <v>0</v>
      </c>
      <c r="AM359" s="16">
        <f>IF(($CB359-SUM($T359:AL359))&gt;=$K359*0.7,$K359*0.7,($CB359-SUM($T359:AL359)))</f>
        <v>0</v>
      </c>
      <c r="AN359" s="16">
        <f>IF(($CB359-SUM($T359:AM359))&gt;=$K359*0.7,$K359*0.7,($CB359-SUM($T359:AM359)))</f>
        <v>0</v>
      </c>
      <c r="AO359" s="16">
        <f>IF(($CB359-SUM($T359:AN359))&gt;=$K359*0.7,$K359*0.7,($CB359-SUM($T359:AN359)))</f>
        <v>0</v>
      </c>
      <c r="AP359" s="16">
        <f>IF(($CB359-SUM($T359:AO359))&gt;=$K359*0.7,$K359*0.7,($CB359-SUM($T359:AO359)))</f>
        <v>0</v>
      </c>
      <c r="AQ359" s="16">
        <f>IF(($CB359-SUM($T359:AP359))&gt;=$K359*0.7,$K359*0.7,($CB359-SUM($T359:AP359)))</f>
        <v>0</v>
      </c>
      <c r="AR359" s="16">
        <f>IF(($CB359-SUM($T359:AQ359))&gt;=$K359*0.7,$K359*0.7,($CB359-SUM($T359:AQ359)))</f>
        <v>0</v>
      </c>
      <c r="AS359" s="16">
        <f>IF(($CB359-SUM($T359:AR359))&gt;=$K359*0.7,$K359*0.7,($CB359-SUM($T359:AR359)))</f>
        <v>0</v>
      </c>
      <c r="AT359" s="16">
        <f>IF(($CB359-SUM($T359:AS359))&gt;=$K359*0.7,$K359*0.7,($CB359-SUM($T359:AS359)))</f>
        <v>0</v>
      </c>
      <c r="AU359" s="16">
        <f>IF(($CB359-SUM($T359:AT359))&gt;=$K359*0.7,$K359*0.7,($CB359-SUM($T359:AT359)))</f>
        <v>0</v>
      </c>
      <c r="AV359" s="16">
        <f>IF(($CB359-SUM($T359:AU359))&gt;=$K359*0.7,$K359*0.7,($CB359-SUM($T359:AU359)))</f>
        <v>0</v>
      </c>
      <c r="AW359" s="182">
        <f t="shared" si="43"/>
        <v>37500</v>
      </c>
      <c r="AX359" s="182">
        <f>IF(LinkRpt!B$4=LinkRpt!B$2,VLOOKUP(LinkRpt!$A355,Rpt,LinkRpt!B$2+1),"")</f>
        <v>37500</v>
      </c>
      <c r="AY359" s="182">
        <f>IF(LinkRpt!C$4=LinkRpt!C$2,VLOOKUP(LinkRpt!$A355,Rpt,LinkRpt!C$2+1),"")</f>
        <v>0</v>
      </c>
      <c r="AZ359" s="182">
        <f>IF(LinkRpt!D$4=LinkRpt!D$2,VLOOKUP(LinkRpt!$A355,Rpt,LinkRpt!D$2+1),"")</f>
        <v>0</v>
      </c>
      <c r="BA359" s="182" t="str">
        <f>IF(LinkRpt!E$4=LinkRpt!E$2,VLOOKUP(LinkRpt!$A355,Rpt,LinkRpt!E$2+1),"")</f>
        <v/>
      </c>
      <c r="BB359" s="182">
        <f>IF(LinkRpt!F$4=LinkRpt!F$2,VLOOKUP(LinkRpt!$A355,Rpt,LinkRpt!F$2+1),"")</f>
        <v>0</v>
      </c>
      <c r="BC359" s="182">
        <f>IF(LinkRpt!G$4=LinkRpt!G$2,VLOOKUP(LinkRpt!$A355,Rpt,LinkRpt!G$2+1),"")</f>
        <v>0</v>
      </c>
      <c r="BD359" s="182">
        <f>IF(LinkRpt!H$4=LinkRpt!H$2,VLOOKUP(LinkRpt!$A355,Rpt,LinkRpt!H$2+1),"")</f>
        <v>0</v>
      </c>
      <c r="BE359" s="182" t="str">
        <f>IF(LinkRpt!I$4=LinkRpt!I$2,VLOOKUP(LinkRpt!$A355,Rpt,LinkRpt!I$2+1),"")</f>
        <v/>
      </c>
      <c r="BF359" s="182" t="str">
        <f>IF(LinkRpt!J$4=LinkRpt!J$2,VLOOKUP(LinkRpt!$A355,Rpt,LinkRpt!J$2+1),"")</f>
        <v/>
      </c>
      <c r="BG359" s="182" t="str">
        <f>IF(LinkRpt!K$4=LinkRpt!K$2,VLOOKUP(LinkRpt!$A355,Rpt,LinkRpt!K$2+1),"")</f>
        <v/>
      </c>
      <c r="BH359" s="182" t="str">
        <f>IF(LinkRpt!L$4=LinkRpt!L$2,VLOOKUP(LinkRpt!$A355,Rpt,LinkRpt!L$2+1),"")</f>
        <v/>
      </c>
      <c r="BI359" s="182" t="str">
        <f>IF(LinkRpt!M$4=LinkRpt!M$2,VLOOKUP(LinkRpt!$A355,Rpt,LinkRpt!M$2+1),"")</f>
        <v/>
      </c>
      <c r="BJ359" s="182" t="str">
        <f>IF(LinkRpt!N$4=LinkRpt!N$2,VLOOKUP(LinkRpt!$A355,Rpt,LinkRpt!N$2+1),"")</f>
        <v/>
      </c>
      <c r="BK359" s="182" t="str">
        <f>IF(LinkRpt!O$4=LinkRpt!O$2,VLOOKUP(LinkRpt!$A355,Rpt,LinkRpt!O$2+1),"")</f>
        <v/>
      </c>
      <c r="BL359" s="182" t="str">
        <f>IF(LinkRpt!P$4=LinkRpt!P$2,VLOOKUP(LinkRpt!$A355,Rpt,LinkRpt!P$2+1),"")</f>
        <v/>
      </c>
      <c r="BM359" s="182" t="str">
        <f>IF(LinkRpt!Q$4=LinkRpt!Q$2,VLOOKUP(LinkRpt!$A355,Rpt,LinkRpt!Q$2+1),"")</f>
        <v/>
      </c>
      <c r="BN359" s="182" t="str">
        <f>IF(LinkRpt!R$4=LinkRpt!R$2,VLOOKUP(LinkRpt!$A355,Rpt,LinkRpt!R$2+1),"")</f>
        <v/>
      </c>
      <c r="BO359" s="182" t="str">
        <f>IF(LinkRpt!S$4=LinkRpt!S$2,VLOOKUP(LinkRpt!$A355,Rpt,LinkRpt!S$2+1),"")</f>
        <v/>
      </c>
      <c r="BP359" s="182" t="str">
        <f>IF(LinkRpt!T$4=LinkRpt!T$2,VLOOKUP(LinkRpt!$A355,Rpt,LinkRpt!T$2+1),"")</f>
        <v/>
      </c>
      <c r="BQ359" s="182" t="str">
        <f>IF(LinkRpt!U$4=LinkRpt!U$2,VLOOKUP(LinkRpt!$A355,Rpt,LinkRpt!U$2+1),"")</f>
        <v/>
      </c>
      <c r="BR359" s="182" t="str">
        <f>IF(LinkRpt!V$4=LinkRpt!V$2,VLOOKUP(LinkRpt!$A355,Rpt,LinkRpt!V$2+1),"")</f>
        <v/>
      </c>
      <c r="BS359" s="182" t="str">
        <f>IF(LinkRpt!W$4=LinkRpt!W$2,VLOOKUP(LinkRpt!$A355,Rpt,LinkRpt!W$2+1),"")</f>
        <v/>
      </c>
      <c r="BT359" s="182" t="str">
        <f>IF(LinkRpt!X$4=LinkRpt!X$2,VLOOKUP(LinkRpt!$A355,Rpt,LinkRpt!X$2+1),"")</f>
        <v/>
      </c>
      <c r="BU359" s="182" t="str">
        <f>IF(LinkRpt!Y$4=LinkRpt!Y$2,VLOOKUP(LinkRpt!$A355,Rpt,LinkRpt!Y$2+1),"")</f>
        <v/>
      </c>
      <c r="BV359" s="182" t="str">
        <f>IF(LinkRpt!Z$4=LinkRpt!Z$2,VLOOKUP(LinkRpt!$A355,Rpt,LinkRpt!Z$2+1),"")</f>
        <v/>
      </c>
      <c r="BW359" s="182" t="str">
        <f>IF(LinkRpt!AA$4=LinkRpt!AA$2,VLOOKUP(LinkRpt!$A355,Rpt,LinkRpt!AA$2+1),"")</f>
        <v/>
      </c>
      <c r="BX359" s="182" t="str">
        <f>IF(LinkRpt!AB$4=LinkRpt!AB$2,VLOOKUP(LinkRpt!$A355,Rpt,LinkRpt!AB$2+1),"")</f>
        <v/>
      </c>
      <c r="BY359" s="182" t="str">
        <f>IF(LinkRpt!AC$4=LinkRpt!AC$2,VLOOKUP(LinkRpt!$A355,Rpt,LinkRpt!AC$2+1),"")</f>
        <v/>
      </c>
      <c r="BZ359" s="182" t="str">
        <f>IF(LinkRpt!AD$4=LinkRpt!AD$2,VLOOKUP(LinkRpt!$A355,Rpt,LinkRpt!AD$2+1),"")</f>
        <v/>
      </c>
      <c r="CA359" s="182" t="str">
        <f>IF(LinkRpt!AE$4=LinkRpt!AE$2,VLOOKUP(LinkRpt!$A355,Rpt,LinkRpt!AE$2+1),"")</f>
        <v/>
      </c>
      <c r="CB359" s="182">
        <f t="shared" si="48"/>
        <v>37500</v>
      </c>
      <c r="CC359" s="15">
        <v>1500</v>
      </c>
      <c r="CD359" s="16">
        <v>1500</v>
      </c>
      <c r="CE359" s="15">
        <v>1000</v>
      </c>
      <c r="CF359" s="16">
        <v>1000</v>
      </c>
      <c r="CG359" s="15">
        <v>5000</v>
      </c>
      <c r="CH359" s="16">
        <v>5000</v>
      </c>
      <c r="CI359" s="15">
        <v>8000</v>
      </c>
      <c r="CJ359" s="16"/>
      <c r="CK359" s="17"/>
      <c r="CL359" s="16"/>
      <c r="CM359" s="15"/>
      <c r="CN359" s="16"/>
      <c r="CO359" s="18">
        <v>4620</v>
      </c>
      <c r="CP359" s="16">
        <v>0</v>
      </c>
      <c r="CQ359" s="18">
        <v>4620</v>
      </c>
      <c r="CR359" s="16">
        <v>0</v>
      </c>
      <c r="CS359" s="18">
        <v>4620</v>
      </c>
      <c r="CT359" s="16"/>
      <c r="CU359" s="18">
        <v>4620</v>
      </c>
      <c r="CV359" s="16">
        <v>10000</v>
      </c>
      <c r="CW359" s="18">
        <v>4620</v>
      </c>
      <c r="CX359" s="16"/>
      <c r="CY359" s="18">
        <v>4620</v>
      </c>
      <c r="CZ359" s="16"/>
      <c r="DA359" s="18">
        <v>4620</v>
      </c>
      <c r="DB359" s="16"/>
      <c r="DC359" s="18">
        <v>4620</v>
      </c>
      <c r="DD359" s="16"/>
      <c r="DE359" s="18">
        <v>4620</v>
      </c>
      <c r="DF359" s="16">
        <v>20000</v>
      </c>
      <c r="DG359" s="17"/>
      <c r="DH359" s="16"/>
      <c r="DI359" s="17"/>
      <c r="DJ359" s="16"/>
      <c r="DK359" s="17"/>
      <c r="DL359" s="16"/>
      <c r="DM359" s="17"/>
      <c r="DN359" s="16"/>
      <c r="DO359" s="17"/>
      <c r="DP359" s="16"/>
      <c r="DQ359" s="17"/>
      <c r="DR359" s="16"/>
      <c r="DS359" s="17"/>
      <c r="DT359" s="16"/>
      <c r="DU359" s="17"/>
      <c r="DV359" s="16"/>
      <c r="DW359" s="17"/>
      <c r="DX359" s="16"/>
      <c r="DY359" s="17"/>
      <c r="DZ359" s="16"/>
      <c r="EA359" s="17"/>
      <c r="EB359" s="16"/>
      <c r="EC359" s="17"/>
      <c r="ED359" s="16"/>
      <c r="EE359" s="17"/>
      <c r="EF359" s="16"/>
      <c r="EG359" s="17"/>
      <c r="EH359" s="16"/>
      <c r="EI359" s="17"/>
      <c r="EJ359" s="16"/>
      <c r="EK359" s="17"/>
      <c r="EL359" s="16"/>
      <c r="EM359" s="17"/>
      <c r="EN359" s="16"/>
      <c r="EO359" s="17"/>
      <c r="EP359" s="16"/>
      <c r="EQ359" s="17"/>
      <c r="ER359" s="16"/>
      <c r="ES359" s="17"/>
      <c r="ET359" s="16"/>
      <c r="EU359" s="15"/>
      <c r="EV359" s="16"/>
      <c r="EW359" s="15"/>
      <c r="EX359" s="16"/>
      <c r="EY359" s="15"/>
      <c r="EZ359" s="16"/>
      <c r="FA359" s="15"/>
      <c r="FB359" s="16"/>
      <c r="FC359" s="15"/>
      <c r="FD359" s="16"/>
      <c r="FE359" s="15"/>
      <c r="FF359" s="16"/>
      <c r="FG359" s="19"/>
      <c r="FH359" s="20"/>
      <c r="FI359" s="20">
        <f t="shared" si="44"/>
        <v>57080</v>
      </c>
      <c r="FJ359" s="20">
        <f t="shared" si="45"/>
        <v>37500</v>
      </c>
      <c r="FK359" s="21">
        <f t="shared" si="46"/>
        <v>19580</v>
      </c>
      <c r="FL359" s="1" t="str">
        <f t="shared" si="49"/>
        <v/>
      </c>
    </row>
    <row r="360" spans="1:168" ht="20.25" customHeight="1">
      <c r="A360" s="239">
        <v>2200352</v>
      </c>
      <c r="B360" s="35" t="s">
        <v>1208</v>
      </c>
      <c r="C360" s="239" t="s">
        <v>1209</v>
      </c>
      <c r="D360" s="9" t="s">
        <v>1414</v>
      </c>
      <c r="E360" s="9" t="s">
        <v>1411</v>
      </c>
      <c r="F360" s="83" t="s">
        <v>1210</v>
      </c>
      <c r="G360" s="22"/>
      <c r="H360" s="84"/>
      <c r="I360" s="318"/>
      <c r="J360" s="84"/>
      <c r="K360" s="62">
        <v>6600</v>
      </c>
      <c r="L360" s="84" t="s">
        <v>1564</v>
      </c>
      <c r="M360" s="246">
        <f t="shared" si="42"/>
        <v>57080</v>
      </c>
      <c r="N360" s="14">
        <f t="shared" si="47"/>
        <v>4620</v>
      </c>
      <c r="O360" s="15">
        <v>1500</v>
      </c>
      <c r="P360" s="15">
        <v>1000</v>
      </c>
      <c r="Q360" s="15">
        <v>5000</v>
      </c>
      <c r="R360" s="15">
        <v>8000</v>
      </c>
      <c r="S360" s="182"/>
      <c r="T360" s="16">
        <v>1500</v>
      </c>
      <c r="U360" s="16">
        <v>1000</v>
      </c>
      <c r="V360" s="16">
        <v>5000</v>
      </c>
      <c r="W360" s="16">
        <v>8000</v>
      </c>
      <c r="X360" s="182"/>
      <c r="Y360" s="16">
        <f>IF(($CB360-SUM($T360:X360))&gt;=$K360*0.7,$K360*0.7,($CB360-SUM($T360:X360)))</f>
        <v>4620</v>
      </c>
      <c r="Z360" s="16">
        <f>IF(($CB360-SUM($T360:Y360))&gt;=$K360*0.7,$K360*0.7,($CB360-SUM($T360:Y360)))</f>
        <v>4620</v>
      </c>
      <c r="AA360" s="16">
        <f>IF(($CB360-SUM($T360:Z360))&gt;=$K360*0.7,$K360*0.7,($CB360-SUM($T360:Z360)))</f>
        <v>4620</v>
      </c>
      <c r="AB360" s="16">
        <f>IF(($CB360-SUM($T360:AA360))&gt;=$K360*0.7,$K360*0.7,($CB360-SUM($T360:AA360)))</f>
        <v>4620</v>
      </c>
      <c r="AC360" s="16">
        <f>IF(($CB360-SUM($T360:AB360))&gt;=$K360*0.7,$K360*0.7,($CB360-SUM($T360:AB360)))</f>
        <v>4620</v>
      </c>
      <c r="AD360" s="16">
        <f>IF(($CB360-SUM($T360:AC360))&gt;=$K360*0.7,$K360*0.7,($CB360-SUM($T360:AC360)))</f>
        <v>4620</v>
      </c>
      <c r="AE360" s="16">
        <f>IF(($CB360-SUM($T360:AD360))&gt;=$K360*0.7,$K360*0.7,($CB360-SUM($T360:AD360)))</f>
        <v>4620</v>
      </c>
      <c r="AF360" s="16">
        <f>IF(($CB360-SUM($T360:AE360))&gt;=$K360*0.7,$K360*0.7,($CB360-SUM($T360:AE360)))</f>
        <v>4620</v>
      </c>
      <c r="AG360" s="16">
        <f>IF(($CB360-SUM($T360:AF360))&gt;=$K360*0.7,$K360*0.7,($CB360-SUM($T360:AF360)))</f>
        <v>0</v>
      </c>
      <c r="AH360" s="16">
        <f>IF(($CB360-SUM($T360:AG360))&gt;=$K360*0.7,$K360*0.7,($CB360-SUM($T360:AG360)))</f>
        <v>0</v>
      </c>
      <c r="AI360" s="16">
        <f>IF(($CB360-SUM($T360:AH360))&gt;=$K360*0.7,$K360*0.7,($CB360-SUM($T360:AH360)))</f>
        <v>0</v>
      </c>
      <c r="AJ360" s="16">
        <f>IF(($CB360-SUM($T360:AI360))&gt;=$K360*0.7,$K360*0.7,($CB360-SUM($T360:AI360)))</f>
        <v>0</v>
      </c>
      <c r="AK360" s="16">
        <f>IF(($CB360-SUM($T360:AJ360))&gt;=$K360*0.7,$K360*0.7,($CB360-SUM($T360:AJ360)))</f>
        <v>0</v>
      </c>
      <c r="AL360" s="16">
        <f>IF(($CB360-SUM($T360:AK360))&gt;=$K360*0.7,$K360*0.7,($CB360-SUM($T360:AK360)))</f>
        <v>0</v>
      </c>
      <c r="AM360" s="16">
        <f>IF(($CB360-SUM($T360:AL360))&gt;=$K360*0.7,$K360*0.7,($CB360-SUM($T360:AL360)))</f>
        <v>0</v>
      </c>
      <c r="AN360" s="16">
        <f>IF(($CB360-SUM($T360:AM360))&gt;=$K360*0.7,$K360*0.7,($CB360-SUM($T360:AM360)))</f>
        <v>0</v>
      </c>
      <c r="AO360" s="16">
        <f>IF(($CB360-SUM($T360:AN360))&gt;=$K360*0.7,$K360*0.7,($CB360-SUM($T360:AN360)))</f>
        <v>0</v>
      </c>
      <c r="AP360" s="16">
        <f>IF(($CB360-SUM($T360:AO360))&gt;=$K360*0.7,$K360*0.7,($CB360-SUM($T360:AO360)))</f>
        <v>0</v>
      </c>
      <c r="AQ360" s="16">
        <f>IF(($CB360-SUM($T360:AP360))&gt;=$K360*0.7,$K360*0.7,($CB360-SUM($T360:AP360)))</f>
        <v>0</v>
      </c>
      <c r="AR360" s="16">
        <f>IF(($CB360-SUM($T360:AQ360))&gt;=$K360*0.7,$K360*0.7,($CB360-SUM($T360:AQ360)))</f>
        <v>0</v>
      </c>
      <c r="AS360" s="16">
        <f>IF(($CB360-SUM($T360:AR360))&gt;=$K360*0.7,$K360*0.7,($CB360-SUM($T360:AR360)))</f>
        <v>0</v>
      </c>
      <c r="AT360" s="16">
        <f>IF(($CB360-SUM($T360:AS360))&gt;=$K360*0.7,$K360*0.7,($CB360-SUM($T360:AS360)))</f>
        <v>0</v>
      </c>
      <c r="AU360" s="16">
        <f>IF(($CB360-SUM($T360:AT360))&gt;=$K360*0.7,$K360*0.7,($CB360-SUM($T360:AT360)))</f>
        <v>0</v>
      </c>
      <c r="AV360" s="16">
        <f>IF(($CB360-SUM($T360:AU360))&gt;=$K360*0.7,$K360*0.7,($CB360-SUM($T360:AU360)))</f>
        <v>0</v>
      </c>
      <c r="AW360" s="182">
        <f t="shared" si="43"/>
        <v>52460</v>
      </c>
      <c r="AX360" s="182">
        <f>IF(LinkRpt!B$4=LinkRpt!B$2,VLOOKUP(LinkRpt!$A356,Rpt,LinkRpt!B$2+1),"")</f>
        <v>52460</v>
      </c>
      <c r="AY360" s="182">
        <f>IF(LinkRpt!C$4=LinkRpt!C$2,VLOOKUP(LinkRpt!$A356,Rpt,LinkRpt!C$2+1),"")</f>
        <v>0</v>
      </c>
      <c r="AZ360" s="182">
        <f>IF(LinkRpt!D$4=LinkRpt!D$2,VLOOKUP(LinkRpt!$A356,Rpt,LinkRpt!D$2+1),"")</f>
        <v>0</v>
      </c>
      <c r="BA360" s="182" t="str">
        <f>IF(LinkRpt!E$4=LinkRpt!E$2,VLOOKUP(LinkRpt!$A356,Rpt,LinkRpt!E$2+1),"")</f>
        <v/>
      </c>
      <c r="BB360" s="182">
        <f>IF(LinkRpt!F$4=LinkRpt!F$2,VLOOKUP(LinkRpt!$A356,Rpt,LinkRpt!F$2+1),"")</f>
        <v>0</v>
      </c>
      <c r="BC360" s="182">
        <f>IF(LinkRpt!G$4=LinkRpt!G$2,VLOOKUP(LinkRpt!$A356,Rpt,LinkRpt!G$2+1),"")</f>
        <v>0</v>
      </c>
      <c r="BD360" s="182">
        <f>IF(LinkRpt!H$4=LinkRpt!H$2,VLOOKUP(LinkRpt!$A356,Rpt,LinkRpt!H$2+1),"")</f>
        <v>0</v>
      </c>
      <c r="BE360" s="182" t="str">
        <f>IF(LinkRpt!I$4=LinkRpt!I$2,VLOOKUP(LinkRpt!$A356,Rpt,LinkRpt!I$2+1),"")</f>
        <v/>
      </c>
      <c r="BF360" s="182" t="str">
        <f>IF(LinkRpt!J$4=LinkRpt!J$2,VLOOKUP(LinkRpt!$A356,Rpt,LinkRpt!J$2+1),"")</f>
        <v/>
      </c>
      <c r="BG360" s="182" t="str">
        <f>IF(LinkRpt!K$4=LinkRpt!K$2,VLOOKUP(LinkRpt!$A356,Rpt,LinkRpt!K$2+1),"")</f>
        <v/>
      </c>
      <c r="BH360" s="182" t="str">
        <f>IF(LinkRpt!L$4=LinkRpt!L$2,VLOOKUP(LinkRpt!$A356,Rpt,LinkRpt!L$2+1),"")</f>
        <v/>
      </c>
      <c r="BI360" s="182" t="str">
        <f>IF(LinkRpt!M$4=LinkRpt!M$2,VLOOKUP(LinkRpt!$A356,Rpt,LinkRpt!M$2+1),"")</f>
        <v/>
      </c>
      <c r="BJ360" s="182" t="str">
        <f>IF(LinkRpt!N$4=LinkRpt!N$2,VLOOKUP(LinkRpt!$A356,Rpt,LinkRpt!N$2+1),"")</f>
        <v/>
      </c>
      <c r="BK360" s="182" t="str">
        <f>IF(LinkRpt!O$4=LinkRpt!O$2,VLOOKUP(LinkRpt!$A356,Rpt,LinkRpt!O$2+1),"")</f>
        <v/>
      </c>
      <c r="BL360" s="182" t="str">
        <f>IF(LinkRpt!P$4=LinkRpt!P$2,VLOOKUP(LinkRpt!$A356,Rpt,LinkRpt!P$2+1),"")</f>
        <v/>
      </c>
      <c r="BM360" s="182" t="str">
        <f>IF(LinkRpt!Q$4=LinkRpt!Q$2,VLOOKUP(LinkRpt!$A356,Rpt,LinkRpt!Q$2+1),"")</f>
        <v/>
      </c>
      <c r="BN360" s="182" t="str">
        <f>IF(LinkRpt!R$4=LinkRpt!R$2,VLOOKUP(LinkRpt!$A356,Rpt,LinkRpt!R$2+1),"")</f>
        <v/>
      </c>
      <c r="BO360" s="182" t="str">
        <f>IF(LinkRpt!S$4=LinkRpt!S$2,VLOOKUP(LinkRpt!$A356,Rpt,LinkRpt!S$2+1),"")</f>
        <v/>
      </c>
      <c r="BP360" s="182" t="str">
        <f>IF(LinkRpt!T$4=LinkRpt!T$2,VLOOKUP(LinkRpt!$A356,Rpt,LinkRpt!T$2+1),"")</f>
        <v/>
      </c>
      <c r="BQ360" s="182" t="str">
        <f>IF(LinkRpt!U$4=LinkRpt!U$2,VLOOKUP(LinkRpt!$A356,Rpt,LinkRpt!U$2+1),"")</f>
        <v/>
      </c>
      <c r="BR360" s="182" t="str">
        <f>IF(LinkRpt!V$4=LinkRpt!V$2,VLOOKUP(LinkRpt!$A356,Rpt,LinkRpt!V$2+1),"")</f>
        <v/>
      </c>
      <c r="BS360" s="182" t="str">
        <f>IF(LinkRpt!W$4=LinkRpt!W$2,VLOOKUP(LinkRpt!$A356,Rpt,LinkRpt!W$2+1),"")</f>
        <v/>
      </c>
      <c r="BT360" s="182" t="str">
        <f>IF(LinkRpt!X$4=LinkRpt!X$2,VLOOKUP(LinkRpt!$A356,Rpt,LinkRpt!X$2+1),"")</f>
        <v/>
      </c>
      <c r="BU360" s="182" t="str">
        <f>IF(LinkRpt!Y$4=LinkRpt!Y$2,VLOOKUP(LinkRpt!$A356,Rpt,LinkRpt!Y$2+1),"")</f>
        <v/>
      </c>
      <c r="BV360" s="182" t="str">
        <f>IF(LinkRpt!Z$4=LinkRpt!Z$2,VLOOKUP(LinkRpt!$A356,Rpt,LinkRpt!Z$2+1),"")</f>
        <v/>
      </c>
      <c r="BW360" s="182" t="str">
        <f>IF(LinkRpt!AA$4=LinkRpt!AA$2,VLOOKUP(LinkRpt!$A356,Rpt,LinkRpt!AA$2+1),"")</f>
        <v/>
      </c>
      <c r="BX360" s="182" t="str">
        <f>IF(LinkRpt!AB$4=LinkRpt!AB$2,VLOOKUP(LinkRpt!$A356,Rpt,LinkRpt!AB$2+1),"")</f>
        <v/>
      </c>
      <c r="BY360" s="182" t="str">
        <f>IF(LinkRpt!AC$4=LinkRpt!AC$2,VLOOKUP(LinkRpt!$A356,Rpt,LinkRpt!AC$2+1),"")</f>
        <v/>
      </c>
      <c r="BZ360" s="182" t="str">
        <f>IF(LinkRpt!AD$4=LinkRpt!AD$2,VLOOKUP(LinkRpt!$A356,Rpt,LinkRpt!AD$2+1),"")</f>
        <v/>
      </c>
      <c r="CA360" s="182" t="str">
        <f>IF(LinkRpt!AE$4=LinkRpt!AE$2,VLOOKUP(LinkRpt!$A356,Rpt,LinkRpt!AE$2+1),"")</f>
        <v/>
      </c>
      <c r="CB360" s="182">
        <f t="shared" si="48"/>
        <v>52460</v>
      </c>
      <c r="CC360" s="15">
        <v>1500</v>
      </c>
      <c r="CD360" s="16">
        <v>1500</v>
      </c>
      <c r="CE360" s="15">
        <v>1000</v>
      </c>
      <c r="CF360" s="16">
        <v>1000</v>
      </c>
      <c r="CG360" s="15">
        <v>5000</v>
      </c>
      <c r="CH360" s="16">
        <v>5000</v>
      </c>
      <c r="CI360" s="15">
        <v>8000</v>
      </c>
      <c r="CJ360" s="16">
        <v>8000</v>
      </c>
      <c r="CK360" s="15"/>
      <c r="CL360" s="16"/>
      <c r="CM360" s="18">
        <v>4620</v>
      </c>
      <c r="CN360" s="16"/>
      <c r="CO360" s="18">
        <v>4620</v>
      </c>
      <c r="CP360" s="16">
        <v>9240</v>
      </c>
      <c r="CQ360" s="18">
        <v>4620</v>
      </c>
      <c r="CR360" s="16">
        <v>0</v>
      </c>
      <c r="CS360" s="18">
        <v>4620</v>
      </c>
      <c r="CT360" s="16">
        <v>9240</v>
      </c>
      <c r="CU360" s="18">
        <v>4620</v>
      </c>
      <c r="CV360" s="16"/>
      <c r="CW360" s="18">
        <v>4620</v>
      </c>
      <c r="CX360" s="16"/>
      <c r="CY360" s="18">
        <v>4620</v>
      </c>
      <c r="CZ360" s="16"/>
      <c r="DA360" s="18">
        <v>4620</v>
      </c>
      <c r="DB360" s="16">
        <v>18480</v>
      </c>
      <c r="DC360" s="18">
        <v>4620</v>
      </c>
      <c r="DD360" s="16"/>
      <c r="DE360" s="85"/>
      <c r="DF360" s="16"/>
      <c r="DG360" s="85"/>
      <c r="DH360" s="16"/>
      <c r="DI360" s="85"/>
      <c r="DJ360" s="16"/>
      <c r="DK360" s="17"/>
      <c r="DL360" s="16"/>
      <c r="DM360" s="17"/>
      <c r="DN360" s="16"/>
      <c r="DO360" s="17"/>
      <c r="DP360" s="16"/>
      <c r="DQ360" s="17"/>
      <c r="DR360" s="16"/>
      <c r="DS360" s="17"/>
      <c r="DT360" s="16"/>
      <c r="DU360" s="17"/>
      <c r="DV360" s="16"/>
      <c r="DW360" s="17"/>
      <c r="DX360" s="16"/>
      <c r="DY360" s="17"/>
      <c r="DZ360" s="16"/>
      <c r="EA360" s="17"/>
      <c r="EB360" s="16"/>
      <c r="EC360" s="17"/>
      <c r="ED360" s="16"/>
      <c r="EE360" s="17"/>
      <c r="EF360" s="16"/>
      <c r="EG360" s="17"/>
      <c r="EH360" s="16"/>
      <c r="EI360" s="17"/>
      <c r="EJ360" s="16"/>
      <c r="EK360" s="17"/>
      <c r="EL360" s="16"/>
      <c r="EM360" s="17"/>
      <c r="EN360" s="16"/>
      <c r="EO360" s="17"/>
      <c r="EP360" s="16"/>
      <c r="EQ360" s="17"/>
      <c r="ER360" s="16"/>
      <c r="ES360" s="17"/>
      <c r="ET360" s="16"/>
      <c r="EU360" s="15"/>
      <c r="EV360" s="16"/>
      <c r="EW360" s="15"/>
      <c r="EX360" s="16"/>
      <c r="EY360" s="15"/>
      <c r="EZ360" s="16"/>
      <c r="FA360" s="15"/>
      <c r="FB360" s="16"/>
      <c r="FC360" s="15"/>
      <c r="FD360" s="16"/>
      <c r="FE360" s="15"/>
      <c r="FF360" s="16"/>
      <c r="FG360" s="19"/>
      <c r="FH360" s="20"/>
      <c r="FI360" s="20">
        <f t="shared" si="44"/>
        <v>57080</v>
      </c>
      <c r="FJ360" s="20">
        <f t="shared" si="45"/>
        <v>52460</v>
      </c>
      <c r="FK360" s="21">
        <f t="shared" si="46"/>
        <v>4620</v>
      </c>
      <c r="FL360" s="1" t="str">
        <f t="shared" si="49"/>
        <v/>
      </c>
    </row>
    <row r="361" spans="1:168" ht="20.25" customHeight="1">
      <c r="A361" s="239">
        <v>2200353</v>
      </c>
      <c r="B361" s="41" t="s">
        <v>1211</v>
      </c>
      <c r="C361" s="239" t="s">
        <v>1212</v>
      </c>
      <c r="D361" s="9" t="s">
        <v>1414</v>
      </c>
      <c r="E361" s="9" t="s">
        <v>1411</v>
      </c>
      <c r="F361" s="83" t="s">
        <v>1213</v>
      </c>
      <c r="G361" s="22"/>
      <c r="H361" s="84"/>
      <c r="I361" s="318"/>
      <c r="J361" s="84"/>
      <c r="K361" s="62">
        <v>6600</v>
      </c>
      <c r="L361" s="84" t="s">
        <v>1564</v>
      </c>
      <c r="M361" s="246">
        <f t="shared" si="42"/>
        <v>57080</v>
      </c>
      <c r="N361" s="14">
        <f t="shared" si="47"/>
        <v>39580</v>
      </c>
      <c r="O361" s="15">
        <v>1500</v>
      </c>
      <c r="P361" s="15">
        <v>1000</v>
      </c>
      <c r="Q361" s="15">
        <v>5000</v>
      </c>
      <c r="R361" s="15">
        <v>8000</v>
      </c>
      <c r="S361" s="182"/>
      <c r="T361" s="16">
        <v>1500</v>
      </c>
      <c r="U361" s="16">
        <v>1000</v>
      </c>
      <c r="V361" s="16">
        <v>5000</v>
      </c>
      <c r="W361" s="16">
        <v>0</v>
      </c>
      <c r="X361" s="182"/>
      <c r="Y361" s="16">
        <f>IF(($CB361-SUM($T361:X361))&gt;=$K361*0.7,$K361*0.7,($CB361-SUM($T361:X361)))</f>
        <v>4620</v>
      </c>
      <c r="Z361" s="16">
        <f>IF(($CB361-SUM($T361:Y361))&gt;=$K361*0.7,$K361*0.7,($CB361-SUM($T361:Y361)))</f>
        <v>4620</v>
      </c>
      <c r="AA361" s="16">
        <f>IF(($CB361-SUM($T361:Z361))&gt;=$K361*0.7,$K361*0.7,($CB361-SUM($T361:Z361)))</f>
        <v>760</v>
      </c>
      <c r="AB361" s="16">
        <f>IF(($CB361-SUM($T361:AA361))&gt;=$K361*0.7,$K361*0.7,($CB361-SUM($T361:AA361)))</f>
        <v>0</v>
      </c>
      <c r="AC361" s="16">
        <f>IF(($CB361-SUM($T361:AB361))&gt;=$K361*0.7,$K361*0.7,($CB361-SUM($T361:AB361)))</f>
        <v>0</v>
      </c>
      <c r="AD361" s="16">
        <f>IF(($CB361-SUM($T361:AC361))&gt;=$K361*0.7,$K361*0.7,($CB361-SUM($T361:AC361)))</f>
        <v>0</v>
      </c>
      <c r="AE361" s="16">
        <f>IF(($CB361-SUM($T361:AD361))&gt;=$K361*0.7,$K361*0.7,($CB361-SUM($T361:AD361)))</f>
        <v>0</v>
      </c>
      <c r="AF361" s="16">
        <f>IF(($CB361-SUM($T361:AE361))&gt;=$K361*0.7,$K361*0.7,($CB361-SUM($T361:AE361)))</f>
        <v>0</v>
      </c>
      <c r="AG361" s="16">
        <f>IF(($CB361-SUM($T361:AF361))&gt;=$K361*0.7,$K361*0.7,($CB361-SUM($T361:AF361)))</f>
        <v>0</v>
      </c>
      <c r="AH361" s="16">
        <f>IF(($CB361-SUM($T361:AG361))&gt;=$K361*0.7,$K361*0.7,($CB361-SUM($T361:AG361)))</f>
        <v>0</v>
      </c>
      <c r="AI361" s="16">
        <f>IF(($CB361-SUM($T361:AH361))&gt;=$K361*0.7,$K361*0.7,($CB361-SUM($T361:AH361)))</f>
        <v>0</v>
      </c>
      <c r="AJ361" s="16">
        <f>IF(($CB361-SUM($T361:AI361))&gt;=$K361*0.7,$K361*0.7,($CB361-SUM($T361:AI361)))</f>
        <v>0</v>
      </c>
      <c r="AK361" s="16">
        <f>IF(($CB361-SUM($T361:AJ361))&gt;=$K361*0.7,$K361*0.7,($CB361-SUM($T361:AJ361)))</f>
        <v>0</v>
      </c>
      <c r="AL361" s="16">
        <f>IF(($CB361-SUM($T361:AK361))&gt;=$K361*0.7,$K361*0.7,($CB361-SUM($T361:AK361)))</f>
        <v>0</v>
      </c>
      <c r="AM361" s="16">
        <f>IF(($CB361-SUM($T361:AL361))&gt;=$K361*0.7,$K361*0.7,($CB361-SUM($T361:AL361)))</f>
        <v>0</v>
      </c>
      <c r="AN361" s="16">
        <f>IF(($CB361-SUM($T361:AM361))&gt;=$K361*0.7,$K361*0.7,($CB361-SUM($T361:AM361)))</f>
        <v>0</v>
      </c>
      <c r="AO361" s="16">
        <f>IF(($CB361-SUM($T361:AN361))&gt;=$K361*0.7,$K361*0.7,($CB361-SUM($T361:AN361)))</f>
        <v>0</v>
      </c>
      <c r="AP361" s="16">
        <f>IF(($CB361-SUM($T361:AO361))&gt;=$K361*0.7,$K361*0.7,($CB361-SUM($T361:AO361)))</f>
        <v>0</v>
      </c>
      <c r="AQ361" s="16">
        <f>IF(($CB361-SUM($T361:AP361))&gt;=$K361*0.7,$K361*0.7,($CB361-SUM($T361:AP361)))</f>
        <v>0</v>
      </c>
      <c r="AR361" s="16">
        <f>IF(($CB361-SUM($T361:AQ361))&gt;=$K361*0.7,$K361*0.7,($CB361-SUM($T361:AQ361)))</f>
        <v>0</v>
      </c>
      <c r="AS361" s="16">
        <f>IF(($CB361-SUM($T361:AR361))&gt;=$K361*0.7,$K361*0.7,($CB361-SUM($T361:AR361)))</f>
        <v>0</v>
      </c>
      <c r="AT361" s="16">
        <f>IF(($CB361-SUM($T361:AS361))&gt;=$K361*0.7,$K361*0.7,($CB361-SUM($T361:AS361)))</f>
        <v>0</v>
      </c>
      <c r="AU361" s="16">
        <f>IF(($CB361-SUM($T361:AT361))&gt;=$K361*0.7,$K361*0.7,($CB361-SUM($T361:AT361)))</f>
        <v>0</v>
      </c>
      <c r="AV361" s="16">
        <f>IF(($CB361-SUM($T361:AU361))&gt;=$K361*0.7,$K361*0.7,($CB361-SUM($T361:AU361)))</f>
        <v>0</v>
      </c>
      <c r="AW361" s="182">
        <f t="shared" si="43"/>
        <v>17500</v>
      </c>
      <c r="AX361" s="182">
        <f>IF(LinkRpt!B$4=LinkRpt!B$2,VLOOKUP(LinkRpt!$A357,Rpt,LinkRpt!B$2+1),"")</f>
        <v>17500</v>
      </c>
      <c r="AY361" s="182">
        <f>IF(LinkRpt!C$4=LinkRpt!C$2,VLOOKUP(LinkRpt!$A357,Rpt,LinkRpt!C$2+1),"")</f>
        <v>0</v>
      </c>
      <c r="AZ361" s="182">
        <f>IF(LinkRpt!D$4=LinkRpt!D$2,VLOOKUP(LinkRpt!$A357,Rpt,LinkRpt!D$2+1),"")</f>
        <v>0</v>
      </c>
      <c r="BA361" s="182" t="str">
        <f>IF(LinkRpt!E$4=LinkRpt!E$2,VLOOKUP(LinkRpt!$A357,Rpt,LinkRpt!E$2+1),"")</f>
        <v/>
      </c>
      <c r="BB361" s="182">
        <f>IF(LinkRpt!F$4=LinkRpt!F$2,VLOOKUP(LinkRpt!$A357,Rpt,LinkRpt!F$2+1),"")</f>
        <v>0</v>
      </c>
      <c r="BC361" s="182">
        <f>IF(LinkRpt!G$4=LinkRpt!G$2,VLOOKUP(LinkRpt!$A357,Rpt,LinkRpt!G$2+1),"")</f>
        <v>0</v>
      </c>
      <c r="BD361" s="182">
        <f>IF(LinkRpt!H$4=LinkRpt!H$2,VLOOKUP(LinkRpt!$A357,Rpt,LinkRpt!H$2+1),"")</f>
        <v>0</v>
      </c>
      <c r="BE361" s="182" t="str">
        <f>IF(LinkRpt!I$4=LinkRpt!I$2,VLOOKUP(LinkRpt!$A357,Rpt,LinkRpt!I$2+1),"")</f>
        <v/>
      </c>
      <c r="BF361" s="182" t="str">
        <f>IF(LinkRpt!J$4=LinkRpt!J$2,VLOOKUP(LinkRpt!$A357,Rpt,LinkRpt!J$2+1),"")</f>
        <v/>
      </c>
      <c r="BG361" s="182" t="str">
        <f>IF(LinkRpt!K$4=LinkRpt!K$2,VLOOKUP(LinkRpt!$A357,Rpt,LinkRpt!K$2+1),"")</f>
        <v/>
      </c>
      <c r="BH361" s="182" t="str">
        <f>IF(LinkRpt!L$4=LinkRpt!L$2,VLOOKUP(LinkRpt!$A357,Rpt,LinkRpt!L$2+1),"")</f>
        <v/>
      </c>
      <c r="BI361" s="182" t="str">
        <f>IF(LinkRpt!M$4=LinkRpt!M$2,VLOOKUP(LinkRpt!$A357,Rpt,LinkRpt!M$2+1),"")</f>
        <v/>
      </c>
      <c r="BJ361" s="182" t="str">
        <f>IF(LinkRpt!N$4=LinkRpt!N$2,VLOOKUP(LinkRpt!$A357,Rpt,LinkRpt!N$2+1),"")</f>
        <v/>
      </c>
      <c r="BK361" s="182" t="str">
        <f>IF(LinkRpt!O$4=LinkRpt!O$2,VLOOKUP(LinkRpt!$A357,Rpt,LinkRpt!O$2+1),"")</f>
        <v/>
      </c>
      <c r="BL361" s="182" t="str">
        <f>IF(LinkRpt!P$4=LinkRpt!P$2,VLOOKUP(LinkRpt!$A357,Rpt,LinkRpt!P$2+1),"")</f>
        <v/>
      </c>
      <c r="BM361" s="182" t="str">
        <f>IF(LinkRpt!Q$4=LinkRpt!Q$2,VLOOKUP(LinkRpt!$A357,Rpt,LinkRpt!Q$2+1),"")</f>
        <v/>
      </c>
      <c r="BN361" s="182" t="str">
        <f>IF(LinkRpt!R$4=LinkRpt!R$2,VLOOKUP(LinkRpt!$A357,Rpt,LinkRpt!R$2+1),"")</f>
        <v/>
      </c>
      <c r="BO361" s="182" t="str">
        <f>IF(LinkRpt!S$4=LinkRpt!S$2,VLOOKUP(LinkRpt!$A357,Rpt,LinkRpt!S$2+1),"")</f>
        <v/>
      </c>
      <c r="BP361" s="182" t="str">
        <f>IF(LinkRpt!T$4=LinkRpt!T$2,VLOOKUP(LinkRpt!$A357,Rpt,LinkRpt!T$2+1),"")</f>
        <v/>
      </c>
      <c r="BQ361" s="182" t="str">
        <f>IF(LinkRpt!U$4=LinkRpt!U$2,VLOOKUP(LinkRpt!$A357,Rpt,LinkRpt!U$2+1),"")</f>
        <v/>
      </c>
      <c r="BR361" s="182" t="str">
        <f>IF(LinkRpt!V$4=LinkRpt!V$2,VLOOKUP(LinkRpt!$A357,Rpt,LinkRpt!V$2+1),"")</f>
        <v/>
      </c>
      <c r="BS361" s="182" t="str">
        <f>IF(LinkRpt!W$4=LinkRpt!W$2,VLOOKUP(LinkRpt!$A357,Rpt,LinkRpt!W$2+1),"")</f>
        <v/>
      </c>
      <c r="BT361" s="182" t="str">
        <f>IF(LinkRpt!X$4=LinkRpt!X$2,VLOOKUP(LinkRpt!$A357,Rpt,LinkRpt!X$2+1),"")</f>
        <v/>
      </c>
      <c r="BU361" s="182" t="str">
        <f>IF(LinkRpt!Y$4=LinkRpt!Y$2,VLOOKUP(LinkRpt!$A357,Rpt,LinkRpt!Y$2+1),"")</f>
        <v/>
      </c>
      <c r="BV361" s="182" t="str">
        <f>IF(LinkRpt!Z$4=LinkRpt!Z$2,VLOOKUP(LinkRpt!$A357,Rpt,LinkRpt!Z$2+1),"")</f>
        <v/>
      </c>
      <c r="BW361" s="182" t="str">
        <f>IF(LinkRpt!AA$4=LinkRpt!AA$2,VLOOKUP(LinkRpt!$A357,Rpt,LinkRpt!AA$2+1),"")</f>
        <v/>
      </c>
      <c r="BX361" s="182" t="str">
        <f>IF(LinkRpt!AB$4=LinkRpt!AB$2,VLOOKUP(LinkRpt!$A357,Rpt,LinkRpt!AB$2+1),"")</f>
        <v/>
      </c>
      <c r="BY361" s="182" t="str">
        <f>IF(LinkRpt!AC$4=LinkRpt!AC$2,VLOOKUP(LinkRpt!$A357,Rpt,LinkRpt!AC$2+1),"")</f>
        <v/>
      </c>
      <c r="BZ361" s="182" t="str">
        <f>IF(LinkRpt!AD$4=LinkRpt!AD$2,VLOOKUP(LinkRpt!$A357,Rpt,LinkRpt!AD$2+1),"")</f>
        <v/>
      </c>
      <c r="CA361" s="182" t="str">
        <f>IF(LinkRpt!AE$4=LinkRpt!AE$2,VLOOKUP(LinkRpt!$A357,Rpt,LinkRpt!AE$2+1),"")</f>
        <v/>
      </c>
      <c r="CB361" s="182">
        <f t="shared" si="48"/>
        <v>17500</v>
      </c>
      <c r="CC361" s="15">
        <v>1500</v>
      </c>
      <c r="CD361" s="16">
        <v>1500</v>
      </c>
      <c r="CE361" s="15">
        <v>1000</v>
      </c>
      <c r="CF361" s="16">
        <v>1000</v>
      </c>
      <c r="CG361" s="15">
        <v>5000</v>
      </c>
      <c r="CH361" s="16">
        <v>5000</v>
      </c>
      <c r="CI361" s="15">
        <v>8000</v>
      </c>
      <c r="CJ361" s="16">
        <v>0</v>
      </c>
      <c r="CK361" s="15"/>
      <c r="CL361" s="16"/>
      <c r="CM361" s="18">
        <v>4620</v>
      </c>
      <c r="CN361" s="16">
        <v>0</v>
      </c>
      <c r="CO361" s="18">
        <v>4620</v>
      </c>
      <c r="CP361" s="16"/>
      <c r="CQ361" s="18">
        <v>4620</v>
      </c>
      <c r="CR361" s="16"/>
      <c r="CS361" s="18">
        <v>4620</v>
      </c>
      <c r="CT361" s="16">
        <v>10000</v>
      </c>
      <c r="CU361" s="18">
        <v>4620</v>
      </c>
      <c r="CV361" s="16"/>
      <c r="CW361" s="18">
        <v>4620</v>
      </c>
      <c r="CX361" s="16"/>
      <c r="CY361" s="18">
        <v>4620</v>
      </c>
      <c r="CZ361" s="16"/>
      <c r="DA361" s="18">
        <v>4620</v>
      </c>
      <c r="DB361" s="16"/>
      <c r="DC361" s="18">
        <v>4620</v>
      </c>
      <c r="DD361" s="16"/>
      <c r="DE361" s="85"/>
      <c r="DF361" s="16"/>
      <c r="DG361" s="85"/>
      <c r="DH361" s="16"/>
      <c r="DI361" s="85"/>
      <c r="DJ361" s="16"/>
      <c r="DK361" s="17"/>
      <c r="DL361" s="16"/>
      <c r="DM361" s="17"/>
      <c r="DN361" s="16"/>
      <c r="DO361" s="17"/>
      <c r="DP361" s="16"/>
      <c r="DQ361" s="17"/>
      <c r="DR361" s="16"/>
      <c r="DS361" s="17"/>
      <c r="DT361" s="16"/>
      <c r="DU361" s="17"/>
      <c r="DV361" s="16"/>
      <c r="DW361" s="17"/>
      <c r="DX361" s="16"/>
      <c r="DY361" s="17"/>
      <c r="DZ361" s="16"/>
      <c r="EA361" s="17"/>
      <c r="EB361" s="16"/>
      <c r="EC361" s="17"/>
      <c r="ED361" s="16"/>
      <c r="EE361" s="17"/>
      <c r="EF361" s="16"/>
      <c r="EG361" s="17"/>
      <c r="EH361" s="16"/>
      <c r="EI361" s="17"/>
      <c r="EJ361" s="16"/>
      <c r="EK361" s="17"/>
      <c r="EL361" s="16"/>
      <c r="EM361" s="17"/>
      <c r="EN361" s="16"/>
      <c r="EO361" s="17"/>
      <c r="EP361" s="16"/>
      <c r="EQ361" s="17"/>
      <c r="ER361" s="16"/>
      <c r="ES361" s="17"/>
      <c r="ET361" s="16"/>
      <c r="EU361" s="15"/>
      <c r="EV361" s="16"/>
      <c r="EW361" s="15"/>
      <c r="EX361" s="16"/>
      <c r="EY361" s="15"/>
      <c r="EZ361" s="16"/>
      <c r="FA361" s="15"/>
      <c r="FB361" s="16"/>
      <c r="FC361" s="15"/>
      <c r="FD361" s="16"/>
      <c r="FE361" s="15"/>
      <c r="FF361" s="16"/>
      <c r="FG361" s="19"/>
      <c r="FH361" s="20"/>
      <c r="FI361" s="20">
        <f t="shared" si="44"/>
        <v>57080</v>
      </c>
      <c r="FJ361" s="20">
        <f t="shared" si="45"/>
        <v>17500</v>
      </c>
      <c r="FK361" s="21">
        <f t="shared" si="46"/>
        <v>39580</v>
      </c>
      <c r="FL361" s="1" t="str">
        <f t="shared" si="49"/>
        <v/>
      </c>
    </row>
    <row r="362" spans="1:168" ht="20.25" customHeight="1">
      <c r="A362" s="239">
        <v>2200354</v>
      </c>
      <c r="B362" s="35" t="s">
        <v>1214</v>
      </c>
      <c r="C362" s="239" t="s">
        <v>1215</v>
      </c>
      <c r="D362" s="9" t="s">
        <v>1414</v>
      </c>
      <c r="E362" s="9" t="s">
        <v>1411</v>
      </c>
      <c r="F362" s="83" t="s">
        <v>1216</v>
      </c>
      <c r="G362" s="22"/>
      <c r="H362" s="84" t="s">
        <v>1422</v>
      </c>
      <c r="I362" s="318"/>
      <c r="J362" s="84"/>
      <c r="K362" s="62">
        <v>3300</v>
      </c>
      <c r="L362" s="84" t="s">
        <v>1564</v>
      </c>
      <c r="M362" s="246">
        <f t="shared" si="42"/>
        <v>36290</v>
      </c>
      <c r="N362" s="14">
        <f t="shared" si="47"/>
        <v>0</v>
      </c>
      <c r="O362" s="15">
        <v>1500</v>
      </c>
      <c r="P362" s="15">
        <v>1000</v>
      </c>
      <c r="Q362" s="15">
        <v>5000</v>
      </c>
      <c r="R362" s="15">
        <v>8000</v>
      </c>
      <c r="S362" s="182"/>
      <c r="T362" s="16">
        <v>1500</v>
      </c>
      <c r="U362" s="16">
        <v>1000</v>
      </c>
      <c r="V362" s="16">
        <v>5000</v>
      </c>
      <c r="W362" s="16">
        <v>0</v>
      </c>
      <c r="X362" s="182"/>
      <c r="Y362" s="16">
        <f>IF(($CB362-SUM($T362:X362))&gt;=$K362*0.7,$K362*0.7,($CB362-SUM($T362:X362)))</f>
        <v>2310</v>
      </c>
      <c r="Z362" s="16">
        <f>IF(($CB362-SUM($T362:Y362))&gt;=$K362*0.7,$K362*0.7,($CB362-SUM($T362:Y362)))</f>
        <v>2310</v>
      </c>
      <c r="AA362" s="16">
        <f>IF(($CB362-SUM($T362:Z362))&gt;=$K362*0.7,$K362*0.7,($CB362-SUM($T362:Z362)))</f>
        <v>2310</v>
      </c>
      <c r="AB362" s="16">
        <f>IF(($CB362-SUM($T362:AA362))&gt;=$K362*0.7,$K362*0.7,($CB362-SUM($T362:AA362)))</f>
        <v>2310</v>
      </c>
      <c r="AC362" s="16">
        <f>IF(($CB362-SUM($T362:AB362))&gt;=$K362*0.7,$K362*0.7,($CB362-SUM($T362:AB362)))</f>
        <v>2310</v>
      </c>
      <c r="AD362" s="16">
        <f>IF(($CB362-SUM($T362:AC362))&gt;=$K362*0.7,$K362*0.7,($CB362-SUM($T362:AC362)))</f>
        <v>2310</v>
      </c>
      <c r="AE362" s="16">
        <f>IF(($CB362-SUM($T362:AD362))&gt;=$K362*0.7,$K362*0.7,($CB362-SUM($T362:AD362)))</f>
        <v>2310</v>
      </c>
      <c r="AF362" s="16">
        <f>IF(($CB362-SUM($T362:AE362))&gt;=$K362*0.7,$K362*0.7,($CB362-SUM($T362:AE362)))</f>
        <v>2310</v>
      </c>
      <c r="AG362" s="16">
        <f>IF(($CB362-SUM($T362:AF362))&gt;=$K362*0.7,$K362*0.7,($CB362-SUM($T362:AF362)))</f>
        <v>2310</v>
      </c>
      <c r="AH362" s="16">
        <f>IF(($CB362-SUM($T362:AG362))&gt;=$K362*0.7,$K362*0.7,($CB362-SUM($T362:AG362)))</f>
        <v>2310</v>
      </c>
      <c r="AI362" s="16">
        <f>IF(($CB362-SUM($T362:AH362))&gt;=$K362*0.7,$K362*0.7,($CB362-SUM($T362:AH362)))</f>
        <v>2310</v>
      </c>
      <c r="AJ362" s="16">
        <f>IF(($CB362-SUM($T362:AI362))&gt;=$K362*0.7,$K362*0.7,($CB362-SUM($T362:AI362)))</f>
        <v>2310</v>
      </c>
      <c r="AK362" s="16">
        <f>IF(($CB362-SUM($T362:AJ362))&gt;=$K362*0.7,$K362*0.7,($CB362-SUM($T362:AJ362)))</f>
        <v>1070</v>
      </c>
      <c r="AL362" s="16">
        <f>IF(($CB362-SUM($T362:AK362))&gt;=$K362*0.7,$K362*0.7,($CB362-SUM($T362:AK362)))</f>
        <v>0</v>
      </c>
      <c r="AM362" s="16">
        <f>IF(($CB362-SUM($T362:AL362))&gt;=$K362*0.7,$K362*0.7,($CB362-SUM($T362:AL362)))</f>
        <v>0</v>
      </c>
      <c r="AN362" s="16">
        <f>IF(($CB362-SUM($T362:AM362))&gt;=$K362*0.7,$K362*0.7,($CB362-SUM($T362:AM362)))</f>
        <v>0</v>
      </c>
      <c r="AO362" s="16">
        <f>IF(($CB362-SUM($T362:AN362))&gt;=$K362*0.7,$K362*0.7,($CB362-SUM($T362:AN362)))</f>
        <v>0</v>
      </c>
      <c r="AP362" s="16">
        <f>IF(($CB362-SUM($T362:AO362))&gt;=$K362*0.7,$K362*0.7,($CB362-SUM($T362:AO362)))</f>
        <v>0</v>
      </c>
      <c r="AQ362" s="16">
        <f>IF(($CB362-SUM($T362:AP362))&gt;=$K362*0.7,$K362*0.7,($CB362-SUM($T362:AP362)))</f>
        <v>0</v>
      </c>
      <c r="AR362" s="16">
        <f>IF(($CB362-SUM($T362:AQ362))&gt;=$K362*0.7,$K362*0.7,($CB362-SUM($T362:AQ362)))</f>
        <v>0</v>
      </c>
      <c r="AS362" s="16">
        <f>IF(($CB362-SUM($T362:AR362))&gt;=$K362*0.7,$K362*0.7,($CB362-SUM($T362:AR362)))</f>
        <v>0</v>
      </c>
      <c r="AT362" s="16">
        <f>IF(($CB362-SUM($T362:AS362))&gt;=$K362*0.7,$K362*0.7,($CB362-SUM($T362:AS362)))</f>
        <v>0</v>
      </c>
      <c r="AU362" s="16">
        <f>IF(($CB362-SUM($T362:AT362))&gt;=$K362*0.7,$K362*0.7,($CB362-SUM($T362:AT362)))</f>
        <v>0</v>
      </c>
      <c r="AV362" s="16">
        <f>IF(($CB362-SUM($T362:AU362))&gt;=$K362*0.7,$K362*0.7,($CB362-SUM($T362:AU362)))</f>
        <v>0</v>
      </c>
      <c r="AW362" s="182">
        <f t="shared" si="43"/>
        <v>36290</v>
      </c>
      <c r="AX362" s="182">
        <f>IF(LinkRpt!B$4=LinkRpt!B$2,VLOOKUP(LinkRpt!$A358,Rpt,LinkRpt!B$2+1),"")</f>
        <v>36290</v>
      </c>
      <c r="AY362" s="182">
        <f>IF(LinkRpt!C$4=LinkRpt!C$2,VLOOKUP(LinkRpt!$A358,Rpt,LinkRpt!C$2+1),"")</f>
        <v>0</v>
      </c>
      <c r="AZ362" s="182">
        <f>IF(LinkRpt!D$4=LinkRpt!D$2,VLOOKUP(LinkRpt!$A358,Rpt,LinkRpt!D$2+1),"")</f>
        <v>0</v>
      </c>
      <c r="BA362" s="182" t="str">
        <f>IF(LinkRpt!E$4=LinkRpt!E$2,VLOOKUP(LinkRpt!$A358,Rpt,LinkRpt!E$2+1),"")</f>
        <v/>
      </c>
      <c r="BB362" s="182">
        <f>IF(LinkRpt!F$4=LinkRpt!F$2,VLOOKUP(LinkRpt!$A358,Rpt,LinkRpt!F$2+1),"")</f>
        <v>0</v>
      </c>
      <c r="BC362" s="182">
        <f>IF(LinkRpt!G$4=LinkRpt!G$2,VLOOKUP(LinkRpt!$A358,Rpt,LinkRpt!G$2+1),"")</f>
        <v>0</v>
      </c>
      <c r="BD362" s="182">
        <f>IF(LinkRpt!H$4=LinkRpt!H$2,VLOOKUP(LinkRpt!$A358,Rpt,LinkRpt!H$2+1),"")</f>
        <v>0</v>
      </c>
      <c r="BE362" s="182" t="str">
        <f>IF(LinkRpt!I$4=LinkRpt!I$2,VLOOKUP(LinkRpt!$A358,Rpt,LinkRpt!I$2+1),"")</f>
        <v/>
      </c>
      <c r="BF362" s="182" t="str">
        <f>IF(LinkRpt!J$4=LinkRpt!J$2,VLOOKUP(LinkRpt!$A358,Rpt,LinkRpt!J$2+1),"")</f>
        <v/>
      </c>
      <c r="BG362" s="182" t="str">
        <f>IF(LinkRpt!K$4=LinkRpt!K$2,VLOOKUP(LinkRpt!$A358,Rpt,LinkRpt!K$2+1),"")</f>
        <v/>
      </c>
      <c r="BH362" s="182" t="str">
        <f>IF(LinkRpt!L$4=LinkRpt!L$2,VLOOKUP(LinkRpt!$A358,Rpt,LinkRpt!L$2+1),"")</f>
        <v/>
      </c>
      <c r="BI362" s="182" t="str">
        <f>IF(LinkRpt!M$4=LinkRpt!M$2,VLOOKUP(LinkRpt!$A358,Rpt,LinkRpt!M$2+1),"")</f>
        <v/>
      </c>
      <c r="BJ362" s="182" t="str">
        <f>IF(LinkRpt!N$4=LinkRpt!N$2,VLOOKUP(LinkRpt!$A358,Rpt,LinkRpt!N$2+1),"")</f>
        <v/>
      </c>
      <c r="BK362" s="182" t="str">
        <f>IF(LinkRpt!O$4=LinkRpt!O$2,VLOOKUP(LinkRpt!$A358,Rpt,LinkRpt!O$2+1),"")</f>
        <v/>
      </c>
      <c r="BL362" s="182" t="str">
        <f>IF(LinkRpt!P$4=LinkRpt!P$2,VLOOKUP(LinkRpt!$A358,Rpt,LinkRpt!P$2+1),"")</f>
        <v/>
      </c>
      <c r="BM362" s="182" t="str">
        <f>IF(LinkRpt!Q$4=LinkRpt!Q$2,VLOOKUP(LinkRpt!$A358,Rpt,LinkRpt!Q$2+1),"")</f>
        <v/>
      </c>
      <c r="BN362" s="182" t="str">
        <f>IF(LinkRpt!R$4=LinkRpt!R$2,VLOOKUP(LinkRpt!$A358,Rpt,LinkRpt!R$2+1),"")</f>
        <v/>
      </c>
      <c r="BO362" s="182" t="str">
        <f>IF(LinkRpt!S$4=LinkRpt!S$2,VLOOKUP(LinkRpt!$A358,Rpt,LinkRpt!S$2+1),"")</f>
        <v/>
      </c>
      <c r="BP362" s="182" t="str">
        <f>IF(LinkRpt!T$4=LinkRpt!T$2,VLOOKUP(LinkRpt!$A358,Rpt,LinkRpt!T$2+1),"")</f>
        <v/>
      </c>
      <c r="BQ362" s="182" t="str">
        <f>IF(LinkRpt!U$4=LinkRpt!U$2,VLOOKUP(LinkRpt!$A358,Rpt,LinkRpt!U$2+1),"")</f>
        <v/>
      </c>
      <c r="BR362" s="182" t="str">
        <f>IF(LinkRpt!V$4=LinkRpt!V$2,VLOOKUP(LinkRpt!$A358,Rpt,LinkRpt!V$2+1),"")</f>
        <v/>
      </c>
      <c r="BS362" s="182" t="str">
        <f>IF(LinkRpt!W$4=LinkRpt!W$2,VLOOKUP(LinkRpt!$A358,Rpt,LinkRpt!W$2+1),"")</f>
        <v/>
      </c>
      <c r="BT362" s="182" t="str">
        <f>IF(LinkRpt!X$4=LinkRpt!X$2,VLOOKUP(LinkRpt!$A358,Rpt,LinkRpt!X$2+1),"")</f>
        <v/>
      </c>
      <c r="BU362" s="182" t="str">
        <f>IF(LinkRpt!Y$4=LinkRpt!Y$2,VLOOKUP(LinkRpt!$A358,Rpt,LinkRpt!Y$2+1),"")</f>
        <v/>
      </c>
      <c r="BV362" s="182" t="str">
        <f>IF(LinkRpt!Z$4=LinkRpt!Z$2,VLOOKUP(LinkRpt!$A358,Rpt,LinkRpt!Z$2+1),"")</f>
        <v/>
      </c>
      <c r="BW362" s="182" t="str">
        <f>IF(LinkRpt!AA$4=LinkRpt!AA$2,VLOOKUP(LinkRpt!$A358,Rpt,LinkRpt!AA$2+1),"")</f>
        <v/>
      </c>
      <c r="BX362" s="182" t="str">
        <f>IF(LinkRpt!AB$4=LinkRpt!AB$2,VLOOKUP(LinkRpt!$A358,Rpt,LinkRpt!AB$2+1),"")</f>
        <v/>
      </c>
      <c r="BY362" s="182" t="str">
        <f>IF(LinkRpt!AC$4=LinkRpt!AC$2,VLOOKUP(LinkRpt!$A358,Rpt,LinkRpt!AC$2+1),"")</f>
        <v/>
      </c>
      <c r="BZ362" s="182" t="str">
        <f>IF(LinkRpt!AD$4=LinkRpt!AD$2,VLOOKUP(LinkRpt!$A358,Rpt,LinkRpt!AD$2+1),"")</f>
        <v/>
      </c>
      <c r="CA362" s="182" t="str">
        <f>IF(LinkRpt!AE$4=LinkRpt!AE$2,VLOOKUP(LinkRpt!$A358,Rpt,LinkRpt!AE$2+1),"")</f>
        <v/>
      </c>
      <c r="CB362" s="182">
        <f t="shared" si="48"/>
        <v>36290</v>
      </c>
      <c r="CC362" s="15">
        <v>1500</v>
      </c>
      <c r="CD362" s="16">
        <v>1500</v>
      </c>
      <c r="CE362" s="15">
        <v>1000</v>
      </c>
      <c r="CF362" s="16">
        <v>1000</v>
      </c>
      <c r="CG362" s="15">
        <v>5000</v>
      </c>
      <c r="CH362" s="16">
        <v>5000</v>
      </c>
      <c r="CI362" s="15">
        <v>8000</v>
      </c>
      <c r="CJ362" s="16">
        <v>0</v>
      </c>
      <c r="CK362" s="15"/>
      <c r="CL362" s="16"/>
      <c r="CM362" s="18">
        <v>2310</v>
      </c>
      <c r="CN362" s="16">
        <v>0</v>
      </c>
      <c r="CO362" s="18">
        <v>2310</v>
      </c>
      <c r="CP362" s="16">
        <v>0</v>
      </c>
      <c r="CQ362" s="18">
        <v>2310</v>
      </c>
      <c r="CR362" s="16">
        <v>0</v>
      </c>
      <c r="CS362" s="18">
        <v>2310</v>
      </c>
      <c r="CT362" s="16">
        <f>8000+9240</f>
        <v>17240</v>
      </c>
      <c r="CU362" s="18">
        <v>2310</v>
      </c>
      <c r="CV362" s="16"/>
      <c r="CW362" s="18">
        <v>2310</v>
      </c>
      <c r="CX362" s="16"/>
      <c r="CY362" s="18">
        <v>2310</v>
      </c>
      <c r="CZ362" s="16"/>
      <c r="DA362" s="18">
        <v>2310</v>
      </c>
      <c r="DB362" s="16"/>
      <c r="DC362" s="18">
        <v>2310</v>
      </c>
      <c r="DD362" s="16">
        <v>11550</v>
      </c>
      <c r="DE362" s="85"/>
      <c r="DF362" s="16"/>
      <c r="DG362" s="85"/>
      <c r="DH362" s="16"/>
      <c r="DI362" s="85"/>
      <c r="DJ362" s="16"/>
      <c r="DK362" s="17"/>
      <c r="DL362" s="16"/>
      <c r="DM362" s="17"/>
      <c r="DN362" s="16"/>
      <c r="DO362" s="17"/>
      <c r="DP362" s="16"/>
      <c r="DQ362" s="17"/>
      <c r="DR362" s="16"/>
      <c r="DS362" s="17"/>
      <c r="DT362" s="16"/>
      <c r="DU362" s="17"/>
      <c r="DV362" s="16"/>
      <c r="DW362" s="17"/>
      <c r="DX362" s="16"/>
      <c r="DY362" s="17"/>
      <c r="DZ362" s="16"/>
      <c r="EA362" s="17"/>
      <c r="EB362" s="16"/>
      <c r="EC362" s="17"/>
      <c r="ED362" s="16"/>
      <c r="EE362" s="17"/>
      <c r="EF362" s="16"/>
      <c r="EG362" s="17"/>
      <c r="EH362" s="16"/>
      <c r="EI362" s="17"/>
      <c r="EJ362" s="16"/>
      <c r="EK362" s="17"/>
      <c r="EL362" s="16"/>
      <c r="EM362" s="17"/>
      <c r="EN362" s="16"/>
      <c r="EO362" s="17"/>
      <c r="EP362" s="16"/>
      <c r="EQ362" s="17"/>
      <c r="ER362" s="16"/>
      <c r="ES362" s="17"/>
      <c r="ET362" s="16"/>
      <c r="EU362" s="15"/>
      <c r="EV362" s="16"/>
      <c r="EW362" s="15"/>
      <c r="EX362" s="16"/>
      <c r="EY362" s="15"/>
      <c r="EZ362" s="16"/>
      <c r="FA362" s="15"/>
      <c r="FB362" s="16"/>
      <c r="FC362" s="15"/>
      <c r="FD362" s="16"/>
      <c r="FE362" s="15"/>
      <c r="FF362" s="16"/>
      <c r="FG362" s="19"/>
      <c r="FH362" s="20"/>
      <c r="FI362" s="20">
        <f t="shared" si="44"/>
        <v>36290</v>
      </c>
      <c r="FJ362" s="20">
        <f t="shared" si="45"/>
        <v>36290</v>
      </c>
      <c r="FK362" s="21">
        <f t="shared" si="46"/>
        <v>0</v>
      </c>
      <c r="FL362" s="1" t="str">
        <f t="shared" si="49"/>
        <v/>
      </c>
    </row>
    <row r="363" spans="1:168" ht="20.25" customHeight="1">
      <c r="A363" s="239">
        <v>2200355</v>
      </c>
      <c r="B363" s="35" t="s">
        <v>1217</v>
      </c>
      <c r="C363" s="239" t="s">
        <v>1218</v>
      </c>
      <c r="D363" s="9" t="s">
        <v>1414</v>
      </c>
      <c r="E363" s="9" t="s">
        <v>1411</v>
      </c>
      <c r="F363" s="83" t="s">
        <v>1219</v>
      </c>
      <c r="G363" s="145" t="s">
        <v>383</v>
      </c>
      <c r="H363" s="24" t="s">
        <v>1417</v>
      </c>
      <c r="I363" s="318"/>
      <c r="J363" s="24"/>
      <c r="K363" s="62">
        <v>6200</v>
      </c>
      <c r="L363" s="84" t="s">
        <v>1564</v>
      </c>
      <c r="M363" s="246">
        <f t="shared" si="42"/>
        <v>54560</v>
      </c>
      <c r="N363" s="14">
        <f t="shared" si="47"/>
        <v>0</v>
      </c>
      <c r="O363" s="15">
        <v>1500</v>
      </c>
      <c r="P363" s="15">
        <v>1000</v>
      </c>
      <c r="Q363" s="15">
        <v>5000</v>
      </c>
      <c r="R363" s="15">
        <v>8000</v>
      </c>
      <c r="S363" s="182"/>
      <c r="T363" s="16">
        <v>1500</v>
      </c>
      <c r="U363" s="16">
        <v>1000</v>
      </c>
      <c r="V363" s="16">
        <v>5000</v>
      </c>
      <c r="W363" s="16">
        <v>0</v>
      </c>
      <c r="X363" s="182"/>
      <c r="Y363" s="16">
        <f>IF(($CB363-SUM($T363:X363))&gt;=$K363*0.7,$K363*0.7,($CB363-SUM($T363:X363)))</f>
        <v>4340</v>
      </c>
      <c r="Z363" s="16">
        <f>IF(($CB363-SUM($T363:Y363))&gt;=$K363*0.7,$K363*0.7,($CB363-SUM($T363:Y363)))</f>
        <v>4340</v>
      </c>
      <c r="AA363" s="16">
        <f>IF(($CB363-SUM($T363:Z363))&gt;=$K363*0.7,$K363*0.7,($CB363-SUM($T363:Z363)))</f>
        <v>4340</v>
      </c>
      <c r="AB363" s="16">
        <f>IF(($CB363-SUM($T363:AA363))&gt;=$K363*0.7,$K363*0.7,($CB363-SUM($T363:AA363)))</f>
        <v>4340</v>
      </c>
      <c r="AC363" s="16">
        <f>IF(($CB363-SUM($T363:AB363))&gt;=$K363*0.7,$K363*0.7,($CB363-SUM($T363:AB363)))</f>
        <v>4340</v>
      </c>
      <c r="AD363" s="16">
        <f>IF(($CB363-SUM($T363:AC363))&gt;=$K363*0.7,$K363*0.7,($CB363-SUM($T363:AC363)))</f>
        <v>4340</v>
      </c>
      <c r="AE363" s="16">
        <f>IF(($CB363-SUM($T363:AD363))&gt;=$K363*0.7,$K363*0.7,($CB363-SUM($T363:AD363)))</f>
        <v>4340</v>
      </c>
      <c r="AF363" s="16">
        <f>IF(($CB363-SUM($T363:AE363))&gt;=$K363*0.7,$K363*0.7,($CB363-SUM($T363:AE363)))</f>
        <v>4340</v>
      </c>
      <c r="AG363" s="16">
        <f>IF(($CB363-SUM($T363:AF363))&gt;=$K363*0.7,$K363*0.7,($CB363-SUM($T363:AF363)))</f>
        <v>4340</v>
      </c>
      <c r="AH363" s="16">
        <f>IF(($CB363-SUM($T363:AG363))&gt;=$K363*0.7,$K363*0.7,($CB363-SUM($T363:AG363)))</f>
        <v>4340</v>
      </c>
      <c r="AI363" s="16">
        <f>IF(($CB363-SUM($T363:AH363))&gt;=$K363*0.7,$K363*0.7,($CB363-SUM($T363:AH363)))</f>
        <v>3660</v>
      </c>
      <c r="AJ363" s="16">
        <f>IF(($CB363-SUM($T363:AI363))&gt;=$K363*0.7,$K363*0.7,($CB363-SUM($T363:AI363)))</f>
        <v>0</v>
      </c>
      <c r="AK363" s="16">
        <f>IF(($CB363-SUM($T363:AJ363))&gt;=$K363*0.7,$K363*0.7,($CB363-SUM($T363:AJ363)))</f>
        <v>0</v>
      </c>
      <c r="AL363" s="16">
        <f>IF(($CB363-SUM($T363:AK363))&gt;=$K363*0.7,$K363*0.7,($CB363-SUM($T363:AK363)))</f>
        <v>0</v>
      </c>
      <c r="AM363" s="16">
        <f>IF(($CB363-SUM($T363:AL363))&gt;=$K363*0.7,$K363*0.7,($CB363-SUM($T363:AL363)))</f>
        <v>0</v>
      </c>
      <c r="AN363" s="16">
        <f>IF(($CB363-SUM($T363:AM363))&gt;=$K363*0.7,$K363*0.7,($CB363-SUM($T363:AM363)))</f>
        <v>0</v>
      </c>
      <c r="AO363" s="16">
        <f>IF(($CB363-SUM($T363:AN363))&gt;=$K363*0.7,$K363*0.7,($CB363-SUM($T363:AN363)))</f>
        <v>0</v>
      </c>
      <c r="AP363" s="16">
        <f>IF(($CB363-SUM($T363:AO363))&gt;=$K363*0.7,$K363*0.7,($CB363-SUM($T363:AO363)))</f>
        <v>0</v>
      </c>
      <c r="AQ363" s="16">
        <f>IF(($CB363-SUM($T363:AP363))&gt;=$K363*0.7,$K363*0.7,($CB363-SUM($T363:AP363)))</f>
        <v>0</v>
      </c>
      <c r="AR363" s="16">
        <f>IF(($CB363-SUM($T363:AQ363))&gt;=$K363*0.7,$K363*0.7,($CB363-SUM($T363:AQ363)))</f>
        <v>0</v>
      </c>
      <c r="AS363" s="16">
        <f>IF(($CB363-SUM($T363:AR363))&gt;=$K363*0.7,$K363*0.7,($CB363-SUM($T363:AR363)))</f>
        <v>0</v>
      </c>
      <c r="AT363" s="16">
        <f>IF(($CB363-SUM($T363:AS363))&gt;=$K363*0.7,$K363*0.7,($CB363-SUM($T363:AS363)))</f>
        <v>0</v>
      </c>
      <c r="AU363" s="16">
        <f>IF(($CB363-SUM($T363:AT363))&gt;=$K363*0.7,$K363*0.7,($CB363-SUM($T363:AT363)))</f>
        <v>0</v>
      </c>
      <c r="AV363" s="16">
        <f>IF(($CB363-SUM($T363:AU363))&gt;=$K363*0.7,$K363*0.7,($CB363-SUM($T363:AU363)))</f>
        <v>0</v>
      </c>
      <c r="AW363" s="182">
        <f t="shared" si="43"/>
        <v>54560</v>
      </c>
      <c r="AX363" s="182">
        <f>IF(LinkRpt!B$4=LinkRpt!B$2,VLOOKUP(LinkRpt!$A359,Rpt,LinkRpt!B$2+1),"")</f>
        <v>54560</v>
      </c>
      <c r="AY363" s="182">
        <f>IF(LinkRpt!C$4=LinkRpt!C$2,VLOOKUP(LinkRpt!$A359,Rpt,LinkRpt!C$2+1),"")</f>
        <v>0</v>
      </c>
      <c r="AZ363" s="182">
        <f>IF(LinkRpt!D$4=LinkRpt!D$2,VLOOKUP(LinkRpt!$A359,Rpt,LinkRpt!D$2+1),"")</f>
        <v>0</v>
      </c>
      <c r="BA363" s="182" t="str">
        <f>IF(LinkRpt!E$4=LinkRpt!E$2,VLOOKUP(LinkRpt!$A359,Rpt,LinkRpt!E$2+1),"")</f>
        <v/>
      </c>
      <c r="BB363" s="182">
        <f>IF(LinkRpt!F$4=LinkRpt!F$2,VLOOKUP(LinkRpt!$A359,Rpt,LinkRpt!F$2+1),"")</f>
        <v>0</v>
      </c>
      <c r="BC363" s="182">
        <f>IF(LinkRpt!G$4=LinkRpt!G$2,VLOOKUP(LinkRpt!$A359,Rpt,LinkRpt!G$2+1),"")</f>
        <v>0</v>
      </c>
      <c r="BD363" s="182">
        <f>IF(LinkRpt!H$4=LinkRpt!H$2,VLOOKUP(LinkRpt!$A359,Rpt,LinkRpt!H$2+1),"")</f>
        <v>0</v>
      </c>
      <c r="BE363" s="182" t="str">
        <f>IF(LinkRpt!I$4=LinkRpt!I$2,VLOOKUP(LinkRpt!$A359,Rpt,LinkRpt!I$2+1),"")</f>
        <v/>
      </c>
      <c r="BF363" s="182" t="str">
        <f>IF(LinkRpt!J$4=LinkRpt!J$2,VLOOKUP(LinkRpt!$A359,Rpt,LinkRpt!J$2+1),"")</f>
        <v/>
      </c>
      <c r="BG363" s="182" t="str">
        <f>IF(LinkRpt!K$4=LinkRpt!K$2,VLOOKUP(LinkRpt!$A359,Rpt,LinkRpt!K$2+1),"")</f>
        <v/>
      </c>
      <c r="BH363" s="182" t="str">
        <f>IF(LinkRpt!L$4=LinkRpt!L$2,VLOOKUP(LinkRpt!$A359,Rpt,LinkRpt!L$2+1),"")</f>
        <v/>
      </c>
      <c r="BI363" s="182" t="str">
        <f>IF(LinkRpt!M$4=LinkRpt!M$2,VLOOKUP(LinkRpt!$A359,Rpt,LinkRpt!M$2+1),"")</f>
        <v/>
      </c>
      <c r="BJ363" s="182" t="str">
        <f>IF(LinkRpt!N$4=LinkRpt!N$2,VLOOKUP(LinkRpt!$A359,Rpt,LinkRpt!N$2+1),"")</f>
        <v/>
      </c>
      <c r="BK363" s="182" t="str">
        <f>IF(LinkRpt!O$4=LinkRpt!O$2,VLOOKUP(LinkRpt!$A359,Rpt,LinkRpt!O$2+1),"")</f>
        <v/>
      </c>
      <c r="BL363" s="182" t="str">
        <f>IF(LinkRpt!P$4=LinkRpt!P$2,VLOOKUP(LinkRpt!$A359,Rpt,LinkRpt!P$2+1),"")</f>
        <v/>
      </c>
      <c r="BM363" s="182" t="str">
        <f>IF(LinkRpt!Q$4=LinkRpt!Q$2,VLOOKUP(LinkRpt!$A359,Rpt,LinkRpt!Q$2+1),"")</f>
        <v/>
      </c>
      <c r="BN363" s="182" t="str">
        <f>IF(LinkRpt!R$4=LinkRpt!R$2,VLOOKUP(LinkRpt!$A359,Rpt,LinkRpt!R$2+1),"")</f>
        <v/>
      </c>
      <c r="BO363" s="182" t="str">
        <f>IF(LinkRpt!S$4=LinkRpt!S$2,VLOOKUP(LinkRpt!$A359,Rpt,LinkRpt!S$2+1),"")</f>
        <v/>
      </c>
      <c r="BP363" s="182" t="str">
        <f>IF(LinkRpt!T$4=LinkRpt!T$2,VLOOKUP(LinkRpt!$A359,Rpt,LinkRpt!T$2+1),"")</f>
        <v/>
      </c>
      <c r="BQ363" s="182" t="str">
        <f>IF(LinkRpt!U$4=LinkRpt!U$2,VLOOKUP(LinkRpt!$A359,Rpt,LinkRpt!U$2+1),"")</f>
        <v/>
      </c>
      <c r="BR363" s="182" t="str">
        <f>IF(LinkRpt!V$4=LinkRpt!V$2,VLOOKUP(LinkRpt!$A359,Rpt,LinkRpt!V$2+1),"")</f>
        <v/>
      </c>
      <c r="BS363" s="182" t="str">
        <f>IF(LinkRpt!W$4=LinkRpt!W$2,VLOOKUP(LinkRpt!$A359,Rpt,LinkRpt!W$2+1),"")</f>
        <v/>
      </c>
      <c r="BT363" s="182" t="str">
        <f>IF(LinkRpt!X$4=LinkRpt!X$2,VLOOKUP(LinkRpt!$A359,Rpt,LinkRpt!X$2+1),"")</f>
        <v/>
      </c>
      <c r="BU363" s="182" t="str">
        <f>IF(LinkRpt!Y$4=LinkRpt!Y$2,VLOOKUP(LinkRpt!$A359,Rpt,LinkRpt!Y$2+1),"")</f>
        <v/>
      </c>
      <c r="BV363" s="182" t="str">
        <f>IF(LinkRpt!Z$4=LinkRpt!Z$2,VLOOKUP(LinkRpt!$A359,Rpt,LinkRpt!Z$2+1),"")</f>
        <v/>
      </c>
      <c r="BW363" s="182" t="str">
        <f>IF(LinkRpt!AA$4=LinkRpt!AA$2,VLOOKUP(LinkRpt!$A359,Rpt,LinkRpt!AA$2+1),"")</f>
        <v/>
      </c>
      <c r="BX363" s="182" t="str">
        <f>IF(LinkRpt!AB$4=LinkRpt!AB$2,VLOOKUP(LinkRpt!$A359,Rpt,LinkRpt!AB$2+1),"")</f>
        <v/>
      </c>
      <c r="BY363" s="182" t="str">
        <f>IF(LinkRpt!AC$4=LinkRpt!AC$2,VLOOKUP(LinkRpt!$A359,Rpt,LinkRpt!AC$2+1),"")</f>
        <v/>
      </c>
      <c r="BZ363" s="182" t="str">
        <f>IF(LinkRpt!AD$4=LinkRpt!AD$2,VLOOKUP(LinkRpt!$A359,Rpt,LinkRpt!AD$2+1),"")</f>
        <v/>
      </c>
      <c r="CA363" s="182" t="str">
        <f>IF(LinkRpt!AE$4=LinkRpt!AE$2,VLOOKUP(LinkRpt!$A359,Rpt,LinkRpt!AE$2+1),"")</f>
        <v/>
      </c>
      <c r="CB363" s="182">
        <f t="shared" si="48"/>
        <v>54560</v>
      </c>
      <c r="CC363" s="15">
        <v>1500</v>
      </c>
      <c r="CD363" s="16">
        <v>1500</v>
      </c>
      <c r="CE363" s="15">
        <v>1000</v>
      </c>
      <c r="CF363" s="16">
        <v>1000</v>
      </c>
      <c r="CG363" s="15">
        <v>5000</v>
      </c>
      <c r="CH363" s="16">
        <v>5000</v>
      </c>
      <c r="CI363" s="15">
        <v>8000</v>
      </c>
      <c r="CJ363" s="16">
        <v>0</v>
      </c>
      <c r="CK363" s="15"/>
      <c r="CL363" s="16"/>
      <c r="CM363" s="18">
        <v>4340</v>
      </c>
      <c r="CN363" s="16">
        <v>0</v>
      </c>
      <c r="CO363" s="18">
        <v>4340</v>
      </c>
      <c r="CP363" s="16">
        <v>0</v>
      </c>
      <c r="CQ363" s="18">
        <v>4340</v>
      </c>
      <c r="CR363" s="16">
        <v>0</v>
      </c>
      <c r="CS363" s="18">
        <v>4340</v>
      </c>
      <c r="CT363" s="16">
        <v>26480</v>
      </c>
      <c r="CU363" s="18">
        <v>4340</v>
      </c>
      <c r="CV363" s="16"/>
      <c r="CW363" s="18">
        <v>4340</v>
      </c>
      <c r="CX363" s="16"/>
      <c r="CY363" s="18">
        <v>4340</v>
      </c>
      <c r="CZ363" s="16"/>
      <c r="DA363" s="18">
        <v>4340</v>
      </c>
      <c r="DB363" s="16"/>
      <c r="DC363" s="18">
        <v>4340</v>
      </c>
      <c r="DD363" s="16">
        <v>20580</v>
      </c>
      <c r="DE363" s="85"/>
      <c r="DF363" s="16"/>
      <c r="DG363" s="85"/>
      <c r="DH363" s="16"/>
      <c r="DI363" s="85"/>
      <c r="DJ363" s="16"/>
      <c r="DK363" s="17"/>
      <c r="DL363" s="16"/>
      <c r="DM363" s="17"/>
      <c r="DN363" s="16"/>
      <c r="DO363" s="17"/>
      <c r="DP363" s="16"/>
      <c r="DQ363" s="17"/>
      <c r="DR363" s="16"/>
      <c r="DS363" s="17"/>
      <c r="DT363" s="16"/>
      <c r="DU363" s="17"/>
      <c r="DV363" s="16"/>
      <c r="DW363" s="17"/>
      <c r="DX363" s="16"/>
      <c r="DY363" s="17"/>
      <c r="DZ363" s="16"/>
      <c r="EA363" s="17"/>
      <c r="EB363" s="16"/>
      <c r="EC363" s="17"/>
      <c r="ED363" s="16"/>
      <c r="EE363" s="17"/>
      <c r="EF363" s="16"/>
      <c r="EG363" s="17"/>
      <c r="EH363" s="16"/>
      <c r="EI363" s="17"/>
      <c r="EJ363" s="16"/>
      <c r="EK363" s="17"/>
      <c r="EL363" s="16"/>
      <c r="EM363" s="17"/>
      <c r="EN363" s="16"/>
      <c r="EO363" s="17"/>
      <c r="EP363" s="16"/>
      <c r="EQ363" s="17"/>
      <c r="ER363" s="16"/>
      <c r="ES363" s="17"/>
      <c r="ET363" s="16"/>
      <c r="EU363" s="15"/>
      <c r="EV363" s="16"/>
      <c r="EW363" s="15"/>
      <c r="EX363" s="16"/>
      <c r="EY363" s="15"/>
      <c r="EZ363" s="16"/>
      <c r="FA363" s="15"/>
      <c r="FB363" s="16"/>
      <c r="FC363" s="15"/>
      <c r="FD363" s="16"/>
      <c r="FE363" s="15"/>
      <c r="FF363" s="16"/>
      <c r="FG363" s="19"/>
      <c r="FH363" s="20"/>
      <c r="FI363" s="20">
        <f t="shared" si="44"/>
        <v>54560</v>
      </c>
      <c r="FJ363" s="20">
        <f t="shared" si="45"/>
        <v>54560</v>
      </c>
      <c r="FK363" s="21">
        <f t="shared" si="46"/>
        <v>0</v>
      </c>
      <c r="FL363" s="1" t="str">
        <f t="shared" si="49"/>
        <v/>
      </c>
    </row>
    <row r="364" spans="1:168" ht="20.25" customHeight="1">
      <c r="A364" s="239">
        <v>2200356</v>
      </c>
      <c r="B364" s="35" t="s">
        <v>1220</v>
      </c>
      <c r="C364" s="239" t="s">
        <v>1221</v>
      </c>
      <c r="D364" s="9" t="s">
        <v>1414</v>
      </c>
      <c r="E364" s="9" t="s">
        <v>1411</v>
      </c>
      <c r="F364" s="83" t="s">
        <v>1222</v>
      </c>
      <c r="G364" s="143"/>
      <c r="H364" s="84"/>
      <c r="I364" s="318"/>
      <c r="J364" s="84"/>
      <c r="K364" s="62">
        <v>6600</v>
      </c>
      <c r="L364" s="84" t="s">
        <v>1564</v>
      </c>
      <c r="M364" s="246">
        <f t="shared" si="42"/>
        <v>57080</v>
      </c>
      <c r="N364" s="14">
        <f t="shared" si="47"/>
        <v>9240</v>
      </c>
      <c r="O364" s="15">
        <v>1500</v>
      </c>
      <c r="P364" s="15">
        <v>1000</v>
      </c>
      <c r="Q364" s="15">
        <v>5000</v>
      </c>
      <c r="R364" s="15">
        <v>8000</v>
      </c>
      <c r="S364" s="182"/>
      <c r="T364" s="16">
        <v>1500</v>
      </c>
      <c r="U364" s="16">
        <v>1000</v>
      </c>
      <c r="V364" s="16">
        <v>5000</v>
      </c>
      <c r="W364" s="16">
        <v>0</v>
      </c>
      <c r="X364" s="182"/>
      <c r="Y364" s="16">
        <f>IF(($CB364-SUM($T364:X364))&gt;=$K364*0.7,$K364*0.7,($CB364-SUM($T364:X364)))</f>
        <v>4620</v>
      </c>
      <c r="Z364" s="16">
        <f>IF(($CB364-SUM($T364:Y364))&gt;=$K364*0.7,$K364*0.7,($CB364-SUM($T364:Y364)))</f>
        <v>4620</v>
      </c>
      <c r="AA364" s="16">
        <f>IF(($CB364-SUM($T364:Z364))&gt;=$K364*0.7,$K364*0.7,($CB364-SUM($T364:Z364)))</f>
        <v>4620</v>
      </c>
      <c r="AB364" s="16">
        <f>IF(($CB364-SUM($T364:AA364))&gt;=$K364*0.7,$K364*0.7,($CB364-SUM($T364:AA364)))</f>
        <v>4620</v>
      </c>
      <c r="AC364" s="16">
        <f>IF(($CB364-SUM($T364:AB364))&gt;=$K364*0.7,$K364*0.7,($CB364-SUM($T364:AB364)))</f>
        <v>4620</v>
      </c>
      <c r="AD364" s="16">
        <f>IF(($CB364-SUM($T364:AC364))&gt;=$K364*0.7,$K364*0.7,($CB364-SUM($T364:AC364)))</f>
        <v>4620</v>
      </c>
      <c r="AE364" s="16">
        <f>IF(($CB364-SUM($T364:AD364))&gt;=$K364*0.7,$K364*0.7,($CB364-SUM($T364:AD364)))</f>
        <v>4620</v>
      </c>
      <c r="AF364" s="16">
        <f>IF(($CB364-SUM($T364:AE364))&gt;=$K364*0.7,$K364*0.7,($CB364-SUM($T364:AE364)))</f>
        <v>4620</v>
      </c>
      <c r="AG364" s="16">
        <f>IF(($CB364-SUM($T364:AF364))&gt;=$K364*0.7,$K364*0.7,($CB364-SUM($T364:AF364)))</f>
        <v>3380</v>
      </c>
      <c r="AH364" s="16">
        <f>IF(($CB364-SUM($T364:AG364))&gt;=$K364*0.7,$K364*0.7,($CB364-SUM($T364:AG364)))</f>
        <v>0</v>
      </c>
      <c r="AI364" s="16">
        <f>IF(($CB364-SUM($T364:AH364))&gt;=$K364*0.7,$K364*0.7,($CB364-SUM($T364:AH364)))</f>
        <v>0</v>
      </c>
      <c r="AJ364" s="16">
        <f>IF(($CB364-SUM($T364:AI364))&gt;=$K364*0.7,$K364*0.7,($CB364-SUM($T364:AI364)))</f>
        <v>0</v>
      </c>
      <c r="AK364" s="16">
        <f>IF(($CB364-SUM($T364:AJ364))&gt;=$K364*0.7,$K364*0.7,($CB364-SUM($T364:AJ364)))</f>
        <v>0</v>
      </c>
      <c r="AL364" s="16">
        <f>IF(($CB364-SUM($T364:AK364))&gt;=$K364*0.7,$K364*0.7,($CB364-SUM($T364:AK364)))</f>
        <v>0</v>
      </c>
      <c r="AM364" s="16">
        <f>IF(($CB364-SUM($T364:AL364))&gt;=$K364*0.7,$K364*0.7,($CB364-SUM($T364:AL364)))</f>
        <v>0</v>
      </c>
      <c r="AN364" s="16">
        <f>IF(($CB364-SUM($T364:AM364))&gt;=$K364*0.7,$K364*0.7,($CB364-SUM($T364:AM364)))</f>
        <v>0</v>
      </c>
      <c r="AO364" s="16">
        <f>IF(($CB364-SUM($T364:AN364))&gt;=$K364*0.7,$K364*0.7,($CB364-SUM($T364:AN364)))</f>
        <v>0</v>
      </c>
      <c r="AP364" s="16">
        <f>IF(($CB364-SUM($T364:AO364))&gt;=$K364*0.7,$K364*0.7,($CB364-SUM($T364:AO364)))</f>
        <v>0</v>
      </c>
      <c r="AQ364" s="16">
        <f>IF(($CB364-SUM($T364:AP364))&gt;=$K364*0.7,$K364*0.7,($CB364-SUM($T364:AP364)))</f>
        <v>0</v>
      </c>
      <c r="AR364" s="16">
        <f>IF(($CB364-SUM($T364:AQ364))&gt;=$K364*0.7,$K364*0.7,($CB364-SUM($T364:AQ364)))</f>
        <v>0</v>
      </c>
      <c r="AS364" s="16">
        <f>IF(($CB364-SUM($T364:AR364))&gt;=$K364*0.7,$K364*0.7,($CB364-SUM($T364:AR364)))</f>
        <v>0</v>
      </c>
      <c r="AT364" s="16">
        <f>IF(($CB364-SUM($T364:AS364))&gt;=$K364*0.7,$K364*0.7,($CB364-SUM($T364:AS364)))</f>
        <v>0</v>
      </c>
      <c r="AU364" s="16">
        <f>IF(($CB364-SUM($T364:AT364))&gt;=$K364*0.7,$K364*0.7,($CB364-SUM($T364:AT364)))</f>
        <v>0</v>
      </c>
      <c r="AV364" s="16">
        <f>IF(($CB364-SUM($T364:AU364))&gt;=$K364*0.7,$K364*0.7,($CB364-SUM($T364:AU364)))</f>
        <v>0</v>
      </c>
      <c r="AW364" s="182">
        <f t="shared" si="43"/>
        <v>47840</v>
      </c>
      <c r="AX364" s="182">
        <f>IF(LinkRpt!B$4=LinkRpt!B$2,VLOOKUP(LinkRpt!$A360,Rpt,LinkRpt!B$2+1),"")</f>
        <v>47840</v>
      </c>
      <c r="AY364" s="182">
        <f>IF(LinkRpt!C$4=LinkRpt!C$2,VLOOKUP(LinkRpt!$A360,Rpt,LinkRpt!C$2+1),"")</f>
        <v>0</v>
      </c>
      <c r="AZ364" s="182">
        <f>IF(LinkRpt!D$4=LinkRpt!D$2,VLOOKUP(LinkRpt!$A360,Rpt,LinkRpt!D$2+1),"")</f>
        <v>0</v>
      </c>
      <c r="BA364" s="182" t="str">
        <f>IF(LinkRpt!E$4=LinkRpt!E$2,VLOOKUP(LinkRpt!$A360,Rpt,LinkRpt!E$2+1),"")</f>
        <v/>
      </c>
      <c r="BB364" s="182">
        <f>IF(LinkRpt!F$4=LinkRpt!F$2,VLOOKUP(LinkRpt!$A360,Rpt,LinkRpt!F$2+1),"")</f>
        <v>0</v>
      </c>
      <c r="BC364" s="182">
        <f>IF(LinkRpt!G$4=LinkRpt!G$2,VLOOKUP(LinkRpt!$A360,Rpt,LinkRpt!G$2+1),"")</f>
        <v>0</v>
      </c>
      <c r="BD364" s="182">
        <f>IF(LinkRpt!H$4=LinkRpt!H$2,VLOOKUP(LinkRpt!$A360,Rpt,LinkRpt!H$2+1),"")</f>
        <v>0</v>
      </c>
      <c r="BE364" s="182" t="str">
        <f>IF(LinkRpt!I$4=LinkRpt!I$2,VLOOKUP(LinkRpt!$A360,Rpt,LinkRpt!I$2+1),"")</f>
        <v/>
      </c>
      <c r="BF364" s="182" t="str">
        <f>IF(LinkRpt!J$4=LinkRpt!J$2,VLOOKUP(LinkRpt!$A360,Rpt,LinkRpt!J$2+1),"")</f>
        <v/>
      </c>
      <c r="BG364" s="182" t="str">
        <f>IF(LinkRpt!K$4=LinkRpt!K$2,VLOOKUP(LinkRpt!$A360,Rpt,LinkRpt!K$2+1),"")</f>
        <v/>
      </c>
      <c r="BH364" s="182" t="str">
        <f>IF(LinkRpt!L$4=LinkRpt!L$2,VLOOKUP(LinkRpt!$A360,Rpt,LinkRpt!L$2+1),"")</f>
        <v/>
      </c>
      <c r="BI364" s="182" t="str">
        <f>IF(LinkRpt!M$4=LinkRpt!M$2,VLOOKUP(LinkRpt!$A360,Rpt,LinkRpt!M$2+1),"")</f>
        <v/>
      </c>
      <c r="BJ364" s="182" t="str">
        <f>IF(LinkRpt!N$4=LinkRpt!N$2,VLOOKUP(LinkRpt!$A360,Rpt,LinkRpt!N$2+1),"")</f>
        <v/>
      </c>
      <c r="BK364" s="182" t="str">
        <f>IF(LinkRpt!O$4=LinkRpt!O$2,VLOOKUP(LinkRpt!$A360,Rpt,LinkRpt!O$2+1),"")</f>
        <v/>
      </c>
      <c r="BL364" s="182" t="str">
        <f>IF(LinkRpt!P$4=LinkRpt!P$2,VLOOKUP(LinkRpt!$A360,Rpt,LinkRpt!P$2+1),"")</f>
        <v/>
      </c>
      <c r="BM364" s="182" t="str">
        <f>IF(LinkRpt!Q$4=LinkRpt!Q$2,VLOOKUP(LinkRpt!$A360,Rpt,LinkRpt!Q$2+1),"")</f>
        <v/>
      </c>
      <c r="BN364" s="182" t="str">
        <f>IF(LinkRpt!R$4=LinkRpt!R$2,VLOOKUP(LinkRpt!$A360,Rpt,LinkRpt!R$2+1),"")</f>
        <v/>
      </c>
      <c r="BO364" s="182" t="str">
        <f>IF(LinkRpt!S$4=LinkRpt!S$2,VLOOKUP(LinkRpt!$A360,Rpt,LinkRpt!S$2+1),"")</f>
        <v/>
      </c>
      <c r="BP364" s="182" t="str">
        <f>IF(LinkRpt!T$4=LinkRpt!T$2,VLOOKUP(LinkRpt!$A360,Rpt,LinkRpt!T$2+1),"")</f>
        <v/>
      </c>
      <c r="BQ364" s="182" t="str">
        <f>IF(LinkRpt!U$4=LinkRpt!U$2,VLOOKUP(LinkRpt!$A360,Rpt,LinkRpt!U$2+1),"")</f>
        <v/>
      </c>
      <c r="BR364" s="182" t="str">
        <f>IF(LinkRpt!V$4=LinkRpt!V$2,VLOOKUP(LinkRpt!$A360,Rpt,LinkRpt!V$2+1),"")</f>
        <v/>
      </c>
      <c r="BS364" s="182" t="str">
        <f>IF(LinkRpt!W$4=LinkRpt!W$2,VLOOKUP(LinkRpt!$A360,Rpt,LinkRpt!W$2+1),"")</f>
        <v/>
      </c>
      <c r="BT364" s="182" t="str">
        <f>IF(LinkRpt!X$4=LinkRpt!X$2,VLOOKUP(LinkRpt!$A360,Rpt,LinkRpt!X$2+1),"")</f>
        <v/>
      </c>
      <c r="BU364" s="182" t="str">
        <f>IF(LinkRpt!Y$4=LinkRpt!Y$2,VLOOKUP(LinkRpt!$A360,Rpt,LinkRpt!Y$2+1),"")</f>
        <v/>
      </c>
      <c r="BV364" s="182" t="str">
        <f>IF(LinkRpt!Z$4=LinkRpt!Z$2,VLOOKUP(LinkRpt!$A360,Rpt,LinkRpt!Z$2+1),"")</f>
        <v/>
      </c>
      <c r="BW364" s="182" t="str">
        <f>IF(LinkRpt!AA$4=LinkRpt!AA$2,VLOOKUP(LinkRpt!$A360,Rpt,LinkRpt!AA$2+1),"")</f>
        <v/>
      </c>
      <c r="BX364" s="182" t="str">
        <f>IF(LinkRpt!AB$4=LinkRpt!AB$2,VLOOKUP(LinkRpt!$A360,Rpt,LinkRpt!AB$2+1),"")</f>
        <v/>
      </c>
      <c r="BY364" s="182" t="str">
        <f>IF(LinkRpt!AC$4=LinkRpt!AC$2,VLOOKUP(LinkRpt!$A360,Rpt,LinkRpt!AC$2+1),"")</f>
        <v/>
      </c>
      <c r="BZ364" s="182" t="str">
        <f>IF(LinkRpt!AD$4=LinkRpt!AD$2,VLOOKUP(LinkRpt!$A360,Rpt,LinkRpt!AD$2+1),"")</f>
        <v/>
      </c>
      <c r="CA364" s="182" t="str">
        <f>IF(LinkRpt!AE$4=LinkRpt!AE$2,VLOOKUP(LinkRpt!$A360,Rpt,LinkRpt!AE$2+1),"")</f>
        <v/>
      </c>
      <c r="CB364" s="182">
        <f t="shared" si="48"/>
        <v>47840</v>
      </c>
      <c r="CC364" s="15">
        <v>1500</v>
      </c>
      <c r="CD364" s="16">
        <v>1500</v>
      </c>
      <c r="CE364" s="15">
        <v>1000</v>
      </c>
      <c r="CF364" s="16">
        <v>1000</v>
      </c>
      <c r="CG364" s="15">
        <v>5000</v>
      </c>
      <c r="CH364" s="16">
        <v>5000</v>
      </c>
      <c r="CI364" s="15">
        <v>8000</v>
      </c>
      <c r="CJ364" s="16">
        <v>0</v>
      </c>
      <c r="CK364" s="15"/>
      <c r="CL364" s="16"/>
      <c r="CM364" s="18">
        <v>4620</v>
      </c>
      <c r="CN364" s="16">
        <v>0</v>
      </c>
      <c r="CO364" s="18">
        <v>4620</v>
      </c>
      <c r="CP364" s="16">
        <v>0</v>
      </c>
      <c r="CQ364" s="18">
        <v>4620</v>
      </c>
      <c r="CR364" s="16">
        <v>0</v>
      </c>
      <c r="CS364" s="18">
        <v>4620</v>
      </c>
      <c r="CT364" s="16">
        <v>26480</v>
      </c>
      <c r="CU364" s="18">
        <v>4620</v>
      </c>
      <c r="CV364" s="16"/>
      <c r="CW364" s="18">
        <v>4620</v>
      </c>
      <c r="CX364" s="16">
        <v>4620</v>
      </c>
      <c r="CY364" s="18">
        <v>4620</v>
      </c>
      <c r="CZ364" s="16"/>
      <c r="DA364" s="18">
        <v>4620</v>
      </c>
      <c r="DB364" s="16"/>
      <c r="DC364" s="18">
        <v>4620</v>
      </c>
      <c r="DD364" s="16">
        <v>9240</v>
      </c>
      <c r="DE364" s="85"/>
      <c r="DF364" s="16"/>
      <c r="DG364" s="85"/>
      <c r="DH364" s="16"/>
      <c r="DI364" s="85"/>
      <c r="DJ364" s="16"/>
      <c r="DK364" s="17"/>
      <c r="DL364" s="16"/>
      <c r="DM364" s="17"/>
      <c r="DN364" s="16"/>
      <c r="DO364" s="17"/>
      <c r="DP364" s="16"/>
      <c r="DQ364" s="17"/>
      <c r="DR364" s="16"/>
      <c r="DS364" s="17"/>
      <c r="DT364" s="16"/>
      <c r="DU364" s="17"/>
      <c r="DV364" s="16"/>
      <c r="DW364" s="17"/>
      <c r="DX364" s="16"/>
      <c r="DY364" s="17"/>
      <c r="DZ364" s="16"/>
      <c r="EA364" s="17"/>
      <c r="EB364" s="16"/>
      <c r="EC364" s="17"/>
      <c r="ED364" s="16"/>
      <c r="EE364" s="17"/>
      <c r="EF364" s="16"/>
      <c r="EG364" s="17"/>
      <c r="EH364" s="16"/>
      <c r="EI364" s="17"/>
      <c r="EJ364" s="16"/>
      <c r="EK364" s="17"/>
      <c r="EL364" s="16"/>
      <c r="EM364" s="17"/>
      <c r="EN364" s="16"/>
      <c r="EO364" s="17"/>
      <c r="EP364" s="16"/>
      <c r="EQ364" s="17"/>
      <c r="ER364" s="16"/>
      <c r="ES364" s="17"/>
      <c r="ET364" s="16"/>
      <c r="EU364" s="15"/>
      <c r="EV364" s="16"/>
      <c r="EW364" s="15"/>
      <c r="EX364" s="16"/>
      <c r="EY364" s="15"/>
      <c r="EZ364" s="16"/>
      <c r="FA364" s="15"/>
      <c r="FB364" s="16"/>
      <c r="FC364" s="15"/>
      <c r="FD364" s="16"/>
      <c r="FE364" s="15"/>
      <c r="FF364" s="16"/>
      <c r="FG364" s="19"/>
      <c r="FH364" s="20"/>
      <c r="FI364" s="20">
        <f t="shared" si="44"/>
        <v>57080</v>
      </c>
      <c r="FJ364" s="20">
        <f t="shared" si="45"/>
        <v>47840</v>
      </c>
      <c r="FK364" s="21">
        <f t="shared" si="46"/>
        <v>9240</v>
      </c>
      <c r="FL364" s="1" t="str">
        <f t="shared" si="49"/>
        <v/>
      </c>
    </row>
    <row r="365" spans="1:168" ht="20.25" customHeight="1">
      <c r="A365" s="239">
        <v>2200357</v>
      </c>
      <c r="B365" s="35" t="s">
        <v>1175</v>
      </c>
      <c r="C365" s="239" t="s">
        <v>1223</v>
      </c>
      <c r="D365" s="9" t="s">
        <v>1414</v>
      </c>
      <c r="E365" s="9" t="s">
        <v>1411</v>
      </c>
      <c r="F365" s="83" t="s">
        <v>1224</v>
      </c>
      <c r="G365" s="22"/>
      <c r="H365" s="84"/>
      <c r="I365" s="318"/>
      <c r="J365" s="84"/>
      <c r="K365" s="62">
        <v>6600</v>
      </c>
      <c r="L365" s="84" t="s">
        <v>1564</v>
      </c>
      <c r="M365" s="246">
        <f t="shared" si="42"/>
        <v>57080</v>
      </c>
      <c r="N365" s="14">
        <f t="shared" si="47"/>
        <v>0</v>
      </c>
      <c r="O365" s="15">
        <v>1500</v>
      </c>
      <c r="P365" s="15">
        <v>1000</v>
      </c>
      <c r="Q365" s="15">
        <v>5000</v>
      </c>
      <c r="R365" s="15">
        <v>8000</v>
      </c>
      <c r="S365" s="182"/>
      <c r="T365" s="16">
        <v>1500</v>
      </c>
      <c r="U365" s="16">
        <v>1000</v>
      </c>
      <c r="V365" s="16">
        <v>5000</v>
      </c>
      <c r="W365" s="16">
        <v>0</v>
      </c>
      <c r="X365" s="182"/>
      <c r="Y365" s="16">
        <f>IF(($CB365-SUM($T365:X365))&gt;=$K365*0.7,$K365*0.7,($CB365-SUM($T365:X365)))</f>
        <v>4620</v>
      </c>
      <c r="Z365" s="16">
        <f>IF(($CB365-SUM($T365:Y365))&gt;=$K365*0.7,$K365*0.7,($CB365-SUM($T365:Y365)))</f>
        <v>4620</v>
      </c>
      <c r="AA365" s="16">
        <f>IF(($CB365-SUM($T365:Z365))&gt;=$K365*0.7,$K365*0.7,($CB365-SUM($T365:Z365)))</f>
        <v>4620</v>
      </c>
      <c r="AB365" s="16">
        <f>IF(($CB365-SUM($T365:AA365))&gt;=$K365*0.7,$K365*0.7,($CB365-SUM($T365:AA365)))</f>
        <v>4620</v>
      </c>
      <c r="AC365" s="16">
        <f>IF(($CB365-SUM($T365:AB365))&gt;=$K365*0.7,$K365*0.7,($CB365-SUM($T365:AB365)))</f>
        <v>4620</v>
      </c>
      <c r="AD365" s="16">
        <f>IF(($CB365-SUM($T365:AC365))&gt;=$K365*0.7,$K365*0.7,($CB365-SUM($T365:AC365)))</f>
        <v>4620</v>
      </c>
      <c r="AE365" s="16">
        <f>IF(($CB365-SUM($T365:AD365))&gt;=$K365*0.7,$K365*0.7,($CB365-SUM($T365:AD365)))</f>
        <v>4620</v>
      </c>
      <c r="AF365" s="16">
        <f>IF(($CB365-SUM($T365:AE365))&gt;=$K365*0.7,$K365*0.7,($CB365-SUM($T365:AE365)))</f>
        <v>4620</v>
      </c>
      <c r="AG365" s="16">
        <f>IF(($CB365-SUM($T365:AF365))&gt;=$K365*0.7,$K365*0.7,($CB365-SUM($T365:AF365)))</f>
        <v>4620</v>
      </c>
      <c r="AH365" s="16">
        <f>IF(($CB365-SUM($T365:AG365))&gt;=$K365*0.7,$K365*0.7,($CB365-SUM($T365:AG365)))</f>
        <v>4620</v>
      </c>
      <c r="AI365" s="16">
        <f>IF(($CB365-SUM($T365:AH365))&gt;=$K365*0.7,$K365*0.7,($CB365-SUM($T365:AH365)))</f>
        <v>3380</v>
      </c>
      <c r="AJ365" s="16">
        <f>IF(($CB365-SUM($T365:AI365))&gt;=$K365*0.7,$K365*0.7,($CB365-SUM($T365:AI365)))</f>
        <v>0</v>
      </c>
      <c r="AK365" s="16">
        <f>IF(($CB365-SUM($T365:AJ365))&gt;=$K365*0.7,$K365*0.7,($CB365-SUM($T365:AJ365)))</f>
        <v>0</v>
      </c>
      <c r="AL365" s="16">
        <f>IF(($CB365-SUM($T365:AK365))&gt;=$K365*0.7,$K365*0.7,($CB365-SUM($T365:AK365)))</f>
        <v>0</v>
      </c>
      <c r="AM365" s="16">
        <f>IF(($CB365-SUM($T365:AL365))&gt;=$K365*0.7,$K365*0.7,($CB365-SUM($T365:AL365)))</f>
        <v>0</v>
      </c>
      <c r="AN365" s="16">
        <f>IF(($CB365-SUM($T365:AM365))&gt;=$K365*0.7,$K365*0.7,($CB365-SUM($T365:AM365)))</f>
        <v>0</v>
      </c>
      <c r="AO365" s="16">
        <f>IF(($CB365-SUM($T365:AN365))&gt;=$K365*0.7,$K365*0.7,($CB365-SUM($T365:AN365)))</f>
        <v>0</v>
      </c>
      <c r="AP365" s="16">
        <f>IF(($CB365-SUM($T365:AO365))&gt;=$K365*0.7,$K365*0.7,($CB365-SUM($T365:AO365)))</f>
        <v>0</v>
      </c>
      <c r="AQ365" s="16">
        <f>IF(($CB365-SUM($T365:AP365))&gt;=$K365*0.7,$K365*0.7,($CB365-SUM($T365:AP365)))</f>
        <v>0</v>
      </c>
      <c r="AR365" s="16">
        <f>IF(($CB365-SUM($T365:AQ365))&gt;=$K365*0.7,$K365*0.7,($CB365-SUM($T365:AQ365)))</f>
        <v>0</v>
      </c>
      <c r="AS365" s="16">
        <f>IF(($CB365-SUM($T365:AR365))&gt;=$K365*0.7,$K365*0.7,($CB365-SUM($T365:AR365)))</f>
        <v>0</v>
      </c>
      <c r="AT365" s="16">
        <f>IF(($CB365-SUM($T365:AS365))&gt;=$K365*0.7,$K365*0.7,($CB365-SUM($T365:AS365)))</f>
        <v>0</v>
      </c>
      <c r="AU365" s="16">
        <f>IF(($CB365-SUM($T365:AT365))&gt;=$K365*0.7,$K365*0.7,($CB365-SUM($T365:AT365)))</f>
        <v>0</v>
      </c>
      <c r="AV365" s="16">
        <f>IF(($CB365-SUM($T365:AU365))&gt;=$K365*0.7,$K365*0.7,($CB365-SUM($T365:AU365)))</f>
        <v>0</v>
      </c>
      <c r="AW365" s="182">
        <f t="shared" si="43"/>
        <v>57080</v>
      </c>
      <c r="AX365" s="182">
        <f>IF(LinkRpt!B$4=LinkRpt!B$2,VLOOKUP(LinkRpt!$A361,Rpt,LinkRpt!B$2+1),"")</f>
        <v>57080</v>
      </c>
      <c r="AY365" s="182">
        <f>IF(LinkRpt!C$4=LinkRpt!C$2,VLOOKUP(LinkRpt!$A361,Rpt,LinkRpt!C$2+1),"")</f>
        <v>0</v>
      </c>
      <c r="AZ365" s="182">
        <f>IF(LinkRpt!D$4=LinkRpt!D$2,VLOOKUP(LinkRpt!$A361,Rpt,LinkRpt!D$2+1),"")</f>
        <v>0</v>
      </c>
      <c r="BA365" s="182" t="str">
        <f>IF(LinkRpt!E$4=LinkRpt!E$2,VLOOKUP(LinkRpt!$A361,Rpt,LinkRpt!E$2+1),"")</f>
        <v/>
      </c>
      <c r="BB365" s="182">
        <f>IF(LinkRpt!F$4=LinkRpt!F$2,VLOOKUP(LinkRpt!$A361,Rpt,LinkRpt!F$2+1),"")</f>
        <v>0</v>
      </c>
      <c r="BC365" s="182">
        <f>IF(LinkRpt!G$4=LinkRpt!G$2,VLOOKUP(LinkRpt!$A361,Rpt,LinkRpt!G$2+1),"")</f>
        <v>0</v>
      </c>
      <c r="BD365" s="182">
        <f>IF(LinkRpt!H$4=LinkRpt!H$2,VLOOKUP(LinkRpt!$A361,Rpt,LinkRpt!H$2+1),"")</f>
        <v>0</v>
      </c>
      <c r="BE365" s="182" t="str">
        <f>IF(LinkRpt!I$4=LinkRpt!I$2,VLOOKUP(LinkRpt!$A361,Rpt,LinkRpt!I$2+1),"")</f>
        <v/>
      </c>
      <c r="BF365" s="182" t="str">
        <f>IF(LinkRpt!J$4=LinkRpt!J$2,VLOOKUP(LinkRpt!$A361,Rpt,LinkRpt!J$2+1),"")</f>
        <v/>
      </c>
      <c r="BG365" s="182" t="str">
        <f>IF(LinkRpt!K$4=LinkRpt!K$2,VLOOKUP(LinkRpt!$A361,Rpt,LinkRpt!K$2+1),"")</f>
        <v/>
      </c>
      <c r="BH365" s="182" t="str">
        <f>IF(LinkRpt!L$4=LinkRpt!L$2,VLOOKUP(LinkRpt!$A361,Rpt,LinkRpt!L$2+1),"")</f>
        <v/>
      </c>
      <c r="BI365" s="182" t="str">
        <f>IF(LinkRpt!M$4=LinkRpt!M$2,VLOOKUP(LinkRpt!$A361,Rpt,LinkRpt!M$2+1),"")</f>
        <v/>
      </c>
      <c r="BJ365" s="182" t="str">
        <f>IF(LinkRpt!N$4=LinkRpt!N$2,VLOOKUP(LinkRpt!$A361,Rpt,LinkRpt!N$2+1),"")</f>
        <v/>
      </c>
      <c r="BK365" s="182" t="str">
        <f>IF(LinkRpt!O$4=LinkRpt!O$2,VLOOKUP(LinkRpt!$A361,Rpt,LinkRpt!O$2+1),"")</f>
        <v/>
      </c>
      <c r="BL365" s="182" t="str">
        <f>IF(LinkRpt!P$4=LinkRpt!P$2,VLOOKUP(LinkRpt!$A361,Rpt,LinkRpt!P$2+1),"")</f>
        <v/>
      </c>
      <c r="BM365" s="182" t="str">
        <f>IF(LinkRpt!Q$4=LinkRpt!Q$2,VLOOKUP(LinkRpt!$A361,Rpt,LinkRpt!Q$2+1),"")</f>
        <v/>
      </c>
      <c r="BN365" s="182" t="str">
        <f>IF(LinkRpt!R$4=LinkRpt!R$2,VLOOKUP(LinkRpt!$A361,Rpt,LinkRpt!R$2+1),"")</f>
        <v/>
      </c>
      <c r="BO365" s="182" t="str">
        <f>IF(LinkRpt!S$4=LinkRpt!S$2,VLOOKUP(LinkRpt!$A361,Rpt,LinkRpt!S$2+1),"")</f>
        <v/>
      </c>
      <c r="BP365" s="182" t="str">
        <f>IF(LinkRpt!T$4=LinkRpt!T$2,VLOOKUP(LinkRpt!$A361,Rpt,LinkRpt!T$2+1),"")</f>
        <v/>
      </c>
      <c r="BQ365" s="182" t="str">
        <f>IF(LinkRpt!U$4=LinkRpt!U$2,VLOOKUP(LinkRpt!$A361,Rpt,LinkRpt!U$2+1),"")</f>
        <v/>
      </c>
      <c r="BR365" s="182" t="str">
        <f>IF(LinkRpt!V$4=LinkRpt!V$2,VLOOKUP(LinkRpt!$A361,Rpt,LinkRpt!V$2+1),"")</f>
        <v/>
      </c>
      <c r="BS365" s="182" t="str">
        <f>IF(LinkRpt!W$4=LinkRpt!W$2,VLOOKUP(LinkRpt!$A361,Rpt,LinkRpt!W$2+1),"")</f>
        <v/>
      </c>
      <c r="BT365" s="182" t="str">
        <f>IF(LinkRpt!X$4=LinkRpt!X$2,VLOOKUP(LinkRpt!$A361,Rpt,LinkRpt!X$2+1),"")</f>
        <v/>
      </c>
      <c r="BU365" s="182" t="str">
        <f>IF(LinkRpt!Y$4=LinkRpt!Y$2,VLOOKUP(LinkRpt!$A361,Rpt,LinkRpt!Y$2+1),"")</f>
        <v/>
      </c>
      <c r="BV365" s="182" t="str">
        <f>IF(LinkRpt!Z$4=LinkRpt!Z$2,VLOOKUP(LinkRpt!$A361,Rpt,LinkRpt!Z$2+1),"")</f>
        <v/>
      </c>
      <c r="BW365" s="182" t="str">
        <f>IF(LinkRpt!AA$4=LinkRpt!AA$2,VLOOKUP(LinkRpt!$A361,Rpt,LinkRpt!AA$2+1),"")</f>
        <v/>
      </c>
      <c r="BX365" s="182" t="str">
        <f>IF(LinkRpt!AB$4=LinkRpt!AB$2,VLOOKUP(LinkRpt!$A361,Rpt,LinkRpt!AB$2+1),"")</f>
        <v/>
      </c>
      <c r="BY365" s="182" t="str">
        <f>IF(LinkRpt!AC$4=LinkRpt!AC$2,VLOOKUP(LinkRpt!$A361,Rpt,LinkRpt!AC$2+1),"")</f>
        <v/>
      </c>
      <c r="BZ365" s="182" t="str">
        <f>IF(LinkRpt!AD$4=LinkRpt!AD$2,VLOOKUP(LinkRpt!$A361,Rpt,LinkRpt!AD$2+1),"")</f>
        <v/>
      </c>
      <c r="CA365" s="182" t="str">
        <f>IF(LinkRpt!AE$4=LinkRpt!AE$2,VLOOKUP(LinkRpt!$A361,Rpt,LinkRpt!AE$2+1),"")</f>
        <v/>
      </c>
      <c r="CB365" s="182">
        <f t="shared" si="48"/>
        <v>57080</v>
      </c>
      <c r="CC365" s="15">
        <v>1500</v>
      </c>
      <c r="CD365" s="16">
        <v>1500</v>
      </c>
      <c r="CE365" s="15">
        <v>1000</v>
      </c>
      <c r="CF365" s="16">
        <v>1000</v>
      </c>
      <c r="CG365" s="15">
        <v>5000</v>
      </c>
      <c r="CH365" s="16">
        <v>5000</v>
      </c>
      <c r="CI365" s="15">
        <v>8000</v>
      </c>
      <c r="CJ365" s="16">
        <v>0</v>
      </c>
      <c r="CK365" s="15"/>
      <c r="CL365" s="16"/>
      <c r="CM365" s="18">
        <v>4620</v>
      </c>
      <c r="CN365" s="16">
        <v>0</v>
      </c>
      <c r="CO365" s="18">
        <v>4620</v>
      </c>
      <c r="CP365" s="16">
        <v>0</v>
      </c>
      <c r="CQ365" s="18">
        <v>4620</v>
      </c>
      <c r="CR365" s="16">
        <v>13860</v>
      </c>
      <c r="CS365" s="18">
        <v>4620</v>
      </c>
      <c r="CT365" s="16">
        <v>12620</v>
      </c>
      <c r="CU365" s="18">
        <v>4620</v>
      </c>
      <c r="CV365" s="16"/>
      <c r="CW365" s="18">
        <v>4620</v>
      </c>
      <c r="CX365" s="16"/>
      <c r="CY365" s="18">
        <v>4620</v>
      </c>
      <c r="CZ365" s="16"/>
      <c r="DA365" s="18">
        <v>4620</v>
      </c>
      <c r="DB365" s="16">
        <v>13860</v>
      </c>
      <c r="DC365" s="18">
        <v>4620</v>
      </c>
      <c r="DD365" s="16">
        <v>9240</v>
      </c>
      <c r="DE365" s="85"/>
      <c r="DF365" s="16"/>
      <c r="DG365" s="85"/>
      <c r="DH365" s="16"/>
      <c r="DI365" s="85"/>
      <c r="DJ365" s="16"/>
      <c r="DK365" s="17"/>
      <c r="DL365" s="16"/>
      <c r="DM365" s="17"/>
      <c r="DN365" s="16"/>
      <c r="DO365" s="17"/>
      <c r="DP365" s="16"/>
      <c r="DQ365" s="17"/>
      <c r="DR365" s="16"/>
      <c r="DS365" s="17"/>
      <c r="DT365" s="16"/>
      <c r="DU365" s="17"/>
      <c r="DV365" s="16"/>
      <c r="DW365" s="17"/>
      <c r="DX365" s="16"/>
      <c r="DY365" s="17"/>
      <c r="DZ365" s="16"/>
      <c r="EA365" s="17"/>
      <c r="EB365" s="16"/>
      <c r="EC365" s="17"/>
      <c r="ED365" s="16"/>
      <c r="EE365" s="17"/>
      <c r="EF365" s="16"/>
      <c r="EG365" s="17"/>
      <c r="EH365" s="16"/>
      <c r="EI365" s="17"/>
      <c r="EJ365" s="16"/>
      <c r="EK365" s="17"/>
      <c r="EL365" s="16"/>
      <c r="EM365" s="17"/>
      <c r="EN365" s="16"/>
      <c r="EO365" s="17"/>
      <c r="EP365" s="16"/>
      <c r="EQ365" s="17"/>
      <c r="ER365" s="16"/>
      <c r="ES365" s="17"/>
      <c r="ET365" s="16"/>
      <c r="EU365" s="15"/>
      <c r="EV365" s="16"/>
      <c r="EW365" s="15"/>
      <c r="EX365" s="16"/>
      <c r="EY365" s="15"/>
      <c r="EZ365" s="16"/>
      <c r="FA365" s="15"/>
      <c r="FB365" s="16"/>
      <c r="FC365" s="15"/>
      <c r="FD365" s="16"/>
      <c r="FE365" s="15"/>
      <c r="FF365" s="16"/>
      <c r="FG365" s="19"/>
      <c r="FH365" s="20"/>
      <c r="FI365" s="20">
        <f t="shared" si="44"/>
        <v>57080</v>
      </c>
      <c r="FJ365" s="20">
        <f t="shared" si="45"/>
        <v>57080</v>
      </c>
      <c r="FK365" s="21">
        <f t="shared" si="46"/>
        <v>0</v>
      </c>
      <c r="FL365" s="1" t="str">
        <f t="shared" si="49"/>
        <v/>
      </c>
    </row>
    <row r="366" spans="1:168" ht="20.25" customHeight="1">
      <c r="A366" s="239">
        <v>2200358</v>
      </c>
      <c r="B366" s="35" t="s">
        <v>1225</v>
      </c>
      <c r="C366" s="239" t="s">
        <v>1226</v>
      </c>
      <c r="D366" s="9" t="s">
        <v>1414</v>
      </c>
      <c r="E366" s="9" t="s">
        <v>1411</v>
      </c>
      <c r="F366" s="83" t="s">
        <v>1227</v>
      </c>
      <c r="G366" s="22"/>
      <c r="H366" s="84"/>
      <c r="I366" s="318"/>
      <c r="J366" s="84"/>
      <c r="K366" s="62">
        <v>6600</v>
      </c>
      <c r="L366" s="84" t="s">
        <v>1564</v>
      </c>
      <c r="M366" s="246">
        <f t="shared" si="42"/>
        <v>57080</v>
      </c>
      <c r="N366" s="14">
        <f t="shared" si="47"/>
        <v>4620</v>
      </c>
      <c r="O366" s="15">
        <v>1500</v>
      </c>
      <c r="P366" s="15">
        <v>1000</v>
      </c>
      <c r="Q366" s="15">
        <v>5000</v>
      </c>
      <c r="R366" s="15">
        <v>8000</v>
      </c>
      <c r="S366" s="182"/>
      <c r="T366" s="16">
        <v>1500</v>
      </c>
      <c r="U366" s="16">
        <v>1000</v>
      </c>
      <c r="V366" s="16">
        <v>5000</v>
      </c>
      <c r="W366" s="16">
        <v>8000</v>
      </c>
      <c r="X366" s="182"/>
      <c r="Y366" s="16">
        <f>IF(($CB366-SUM($T366:X366))&gt;=$K366*0.7,$K366*0.7,($CB366-SUM($T366:X366)))</f>
        <v>4620</v>
      </c>
      <c r="Z366" s="16">
        <f>IF(($CB366-SUM($T366:Y366))&gt;=$K366*0.7,$K366*0.7,($CB366-SUM($T366:Y366)))</f>
        <v>4620</v>
      </c>
      <c r="AA366" s="16">
        <f>IF(($CB366-SUM($T366:Z366))&gt;=$K366*0.7,$K366*0.7,($CB366-SUM($T366:Z366)))</f>
        <v>4620</v>
      </c>
      <c r="AB366" s="16">
        <f>IF(($CB366-SUM($T366:AA366))&gt;=$K366*0.7,$K366*0.7,($CB366-SUM($T366:AA366)))</f>
        <v>4620</v>
      </c>
      <c r="AC366" s="16">
        <f>IF(($CB366-SUM($T366:AB366))&gt;=$K366*0.7,$K366*0.7,($CB366-SUM($T366:AB366)))</f>
        <v>4620</v>
      </c>
      <c r="AD366" s="16">
        <f>IF(($CB366-SUM($T366:AC366))&gt;=$K366*0.7,$K366*0.7,($CB366-SUM($T366:AC366)))</f>
        <v>4620</v>
      </c>
      <c r="AE366" s="16">
        <f>IF(($CB366-SUM($T366:AD366))&gt;=$K366*0.7,$K366*0.7,($CB366-SUM($T366:AD366)))</f>
        <v>4620</v>
      </c>
      <c r="AF366" s="16">
        <f>IF(($CB366-SUM($T366:AE366))&gt;=$K366*0.7,$K366*0.7,($CB366-SUM($T366:AE366)))</f>
        <v>4620</v>
      </c>
      <c r="AG366" s="16">
        <f>IF(($CB366-SUM($T366:AF366))&gt;=$K366*0.7,$K366*0.7,($CB366-SUM($T366:AF366)))</f>
        <v>0</v>
      </c>
      <c r="AH366" s="16">
        <f>IF(($CB366-SUM($T366:AG366))&gt;=$K366*0.7,$K366*0.7,($CB366-SUM($T366:AG366)))</f>
        <v>0</v>
      </c>
      <c r="AI366" s="16">
        <f>IF(($CB366-SUM($T366:AH366))&gt;=$K366*0.7,$K366*0.7,($CB366-SUM($T366:AH366)))</f>
        <v>0</v>
      </c>
      <c r="AJ366" s="16">
        <f>IF(($CB366-SUM($T366:AI366))&gt;=$K366*0.7,$K366*0.7,($CB366-SUM($T366:AI366)))</f>
        <v>0</v>
      </c>
      <c r="AK366" s="16">
        <f>IF(($CB366-SUM($T366:AJ366))&gt;=$K366*0.7,$K366*0.7,($CB366-SUM($T366:AJ366)))</f>
        <v>0</v>
      </c>
      <c r="AL366" s="16">
        <f>IF(($CB366-SUM($T366:AK366))&gt;=$K366*0.7,$K366*0.7,($CB366-SUM($T366:AK366)))</f>
        <v>0</v>
      </c>
      <c r="AM366" s="16">
        <f>IF(($CB366-SUM($T366:AL366))&gt;=$K366*0.7,$K366*0.7,($CB366-SUM($T366:AL366)))</f>
        <v>0</v>
      </c>
      <c r="AN366" s="16">
        <f>IF(($CB366-SUM($T366:AM366))&gt;=$K366*0.7,$K366*0.7,($CB366-SUM($T366:AM366)))</f>
        <v>0</v>
      </c>
      <c r="AO366" s="16">
        <f>IF(($CB366-SUM($T366:AN366))&gt;=$K366*0.7,$K366*0.7,($CB366-SUM($T366:AN366)))</f>
        <v>0</v>
      </c>
      <c r="AP366" s="16">
        <f>IF(($CB366-SUM($T366:AO366))&gt;=$K366*0.7,$K366*0.7,($CB366-SUM($T366:AO366)))</f>
        <v>0</v>
      </c>
      <c r="AQ366" s="16">
        <f>IF(($CB366-SUM($T366:AP366))&gt;=$K366*0.7,$K366*0.7,($CB366-SUM($T366:AP366)))</f>
        <v>0</v>
      </c>
      <c r="AR366" s="16">
        <f>IF(($CB366-SUM($T366:AQ366))&gt;=$K366*0.7,$K366*0.7,($CB366-SUM($T366:AQ366)))</f>
        <v>0</v>
      </c>
      <c r="AS366" s="16">
        <f>IF(($CB366-SUM($T366:AR366))&gt;=$K366*0.7,$K366*0.7,($CB366-SUM($T366:AR366)))</f>
        <v>0</v>
      </c>
      <c r="AT366" s="16">
        <f>IF(($CB366-SUM($T366:AS366))&gt;=$K366*0.7,$K366*0.7,($CB366-SUM($T366:AS366)))</f>
        <v>0</v>
      </c>
      <c r="AU366" s="16">
        <f>IF(($CB366-SUM($T366:AT366))&gt;=$K366*0.7,$K366*0.7,($CB366-SUM($T366:AT366)))</f>
        <v>0</v>
      </c>
      <c r="AV366" s="16">
        <f>IF(($CB366-SUM($T366:AU366))&gt;=$K366*0.7,$K366*0.7,($CB366-SUM($T366:AU366)))</f>
        <v>0</v>
      </c>
      <c r="AW366" s="182">
        <f t="shared" si="43"/>
        <v>52460</v>
      </c>
      <c r="AX366" s="182">
        <f>IF(LinkRpt!B$4=LinkRpt!B$2,VLOOKUP(LinkRpt!$A362,Rpt,LinkRpt!B$2+1),"")</f>
        <v>52460</v>
      </c>
      <c r="AY366" s="182">
        <f>IF(LinkRpt!C$4=LinkRpt!C$2,VLOOKUP(LinkRpt!$A362,Rpt,LinkRpt!C$2+1),"")</f>
        <v>0</v>
      </c>
      <c r="AZ366" s="182">
        <f>IF(LinkRpt!D$4=LinkRpt!D$2,VLOOKUP(LinkRpt!$A362,Rpt,LinkRpt!D$2+1),"")</f>
        <v>0</v>
      </c>
      <c r="BA366" s="182" t="str">
        <f>IF(LinkRpt!E$4=LinkRpt!E$2,VLOOKUP(LinkRpt!$A362,Rpt,LinkRpt!E$2+1),"")</f>
        <v/>
      </c>
      <c r="BB366" s="182">
        <f>IF(LinkRpt!F$4=LinkRpt!F$2,VLOOKUP(LinkRpt!$A362,Rpt,LinkRpt!F$2+1),"")</f>
        <v>0</v>
      </c>
      <c r="BC366" s="182">
        <f>IF(LinkRpt!G$4=LinkRpt!G$2,VLOOKUP(LinkRpt!$A362,Rpt,LinkRpt!G$2+1),"")</f>
        <v>0</v>
      </c>
      <c r="BD366" s="182">
        <f>IF(LinkRpt!H$4=LinkRpt!H$2,VLOOKUP(LinkRpt!$A362,Rpt,LinkRpt!H$2+1),"")</f>
        <v>0</v>
      </c>
      <c r="BE366" s="182" t="str">
        <f>IF(LinkRpt!I$4=LinkRpt!I$2,VLOOKUP(LinkRpt!$A362,Rpt,LinkRpt!I$2+1),"")</f>
        <v/>
      </c>
      <c r="BF366" s="182" t="str">
        <f>IF(LinkRpt!J$4=LinkRpt!J$2,VLOOKUP(LinkRpt!$A362,Rpt,LinkRpt!J$2+1),"")</f>
        <v/>
      </c>
      <c r="BG366" s="182" t="str">
        <f>IF(LinkRpt!K$4=LinkRpt!K$2,VLOOKUP(LinkRpt!$A362,Rpt,LinkRpt!K$2+1),"")</f>
        <v/>
      </c>
      <c r="BH366" s="182" t="str">
        <f>IF(LinkRpt!L$4=LinkRpt!L$2,VLOOKUP(LinkRpt!$A362,Rpt,LinkRpt!L$2+1),"")</f>
        <v/>
      </c>
      <c r="BI366" s="182" t="str">
        <f>IF(LinkRpt!M$4=LinkRpt!M$2,VLOOKUP(LinkRpt!$A362,Rpt,LinkRpt!M$2+1),"")</f>
        <v/>
      </c>
      <c r="BJ366" s="182" t="str">
        <f>IF(LinkRpt!N$4=LinkRpt!N$2,VLOOKUP(LinkRpt!$A362,Rpt,LinkRpt!N$2+1),"")</f>
        <v/>
      </c>
      <c r="BK366" s="182" t="str">
        <f>IF(LinkRpt!O$4=LinkRpt!O$2,VLOOKUP(LinkRpt!$A362,Rpt,LinkRpt!O$2+1),"")</f>
        <v/>
      </c>
      <c r="BL366" s="182" t="str">
        <f>IF(LinkRpt!P$4=LinkRpt!P$2,VLOOKUP(LinkRpt!$A362,Rpt,LinkRpt!P$2+1),"")</f>
        <v/>
      </c>
      <c r="BM366" s="182" t="str">
        <f>IF(LinkRpt!Q$4=LinkRpt!Q$2,VLOOKUP(LinkRpt!$A362,Rpt,LinkRpt!Q$2+1),"")</f>
        <v/>
      </c>
      <c r="BN366" s="182" t="str">
        <f>IF(LinkRpt!R$4=LinkRpt!R$2,VLOOKUP(LinkRpt!$A362,Rpt,LinkRpt!R$2+1),"")</f>
        <v/>
      </c>
      <c r="BO366" s="182" t="str">
        <f>IF(LinkRpt!S$4=LinkRpt!S$2,VLOOKUP(LinkRpt!$A362,Rpt,LinkRpt!S$2+1),"")</f>
        <v/>
      </c>
      <c r="BP366" s="182" t="str">
        <f>IF(LinkRpt!T$4=LinkRpt!T$2,VLOOKUP(LinkRpt!$A362,Rpt,LinkRpt!T$2+1),"")</f>
        <v/>
      </c>
      <c r="BQ366" s="182" t="str">
        <f>IF(LinkRpt!U$4=LinkRpt!U$2,VLOOKUP(LinkRpt!$A362,Rpt,LinkRpt!U$2+1),"")</f>
        <v/>
      </c>
      <c r="BR366" s="182" t="str">
        <f>IF(LinkRpt!V$4=LinkRpt!V$2,VLOOKUP(LinkRpt!$A362,Rpt,LinkRpt!V$2+1),"")</f>
        <v/>
      </c>
      <c r="BS366" s="182" t="str">
        <f>IF(LinkRpt!W$4=LinkRpt!W$2,VLOOKUP(LinkRpt!$A362,Rpt,LinkRpt!W$2+1),"")</f>
        <v/>
      </c>
      <c r="BT366" s="182" t="str">
        <f>IF(LinkRpt!X$4=LinkRpt!X$2,VLOOKUP(LinkRpt!$A362,Rpt,LinkRpt!X$2+1),"")</f>
        <v/>
      </c>
      <c r="BU366" s="182" t="str">
        <f>IF(LinkRpt!Y$4=LinkRpt!Y$2,VLOOKUP(LinkRpt!$A362,Rpt,LinkRpt!Y$2+1),"")</f>
        <v/>
      </c>
      <c r="BV366" s="182" t="str">
        <f>IF(LinkRpt!Z$4=LinkRpt!Z$2,VLOOKUP(LinkRpt!$A362,Rpt,LinkRpt!Z$2+1),"")</f>
        <v/>
      </c>
      <c r="BW366" s="182" t="str">
        <f>IF(LinkRpt!AA$4=LinkRpt!AA$2,VLOOKUP(LinkRpt!$A362,Rpt,LinkRpt!AA$2+1),"")</f>
        <v/>
      </c>
      <c r="BX366" s="182" t="str">
        <f>IF(LinkRpt!AB$4=LinkRpt!AB$2,VLOOKUP(LinkRpt!$A362,Rpt,LinkRpt!AB$2+1),"")</f>
        <v/>
      </c>
      <c r="BY366" s="182" t="str">
        <f>IF(LinkRpt!AC$4=LinkRpt!AC$2,VLOOKUP(LinkRpt!$A362,Rpt,LinkRpt!AC$2+1),"")</f>
        <v/>
      </c>
      <c r="BZ366" s="182" t="str">
        <f>IF(LinkRpt!AD$4=LinkRpt!AD$2,VLOOKUP(LinkRpt!$A362,Rpt,LinkRpt!AD$2+1),"")</f>
        <v/>
      </c>
      <c r="CA366" s="182" t="str">
        <f>IF(LinkRpt!AE$4=LinkRpt!AE$2,VLOOKUP(LinkRpt!$A362,Rpt,LinkRpt!AE$2+1),"")</f>
        <v/>
      </c>
      <c r="CB366" s="182">
        <f t="shared" si="48"/>
        <v>52460</v>
      </c>
      <c r="CC366" s="15">
        <v>1500</v>
      </c>
      <c r="CD366" s="16">
        <v>1500</v>
      </c>
      <c r="CE366" s="15">
        <v>1000</v>
      </c>
      <c r="CF366" s="16">
        <v>1000</v>
      </c>
      <c r="CG366" s="15">
        <v>5000</v>
      </c>
      <c r="CH366" s="16">
        <v>5000</v>
      </c>
      <c r="CI366" s="15">
        <v>8000</v>
      </c>
      <c r="CJ366" s="16">
        <v>8000</v>
      </c>
      <c r="CK366" s="15"/>
      <c r="CL366" s="16"/>
      <c r="CM366" s="18">
        <v>4620</v>
      </c>
      <c r="CN366" s="16">
        <v>0</v>
      </c>
      <c r="CO366" s="18">
        <v>4620</v>
      </c>
      <c r="CP366" s="16">
        <v>0</v>
      </c>
      <c r="CQ366" s="18">
        <v>4620</v>
      </c>
      <c r="CR366" s="16">
        <v>0</v>
      </c>
      <c r="CS366" s="18">
        <v>4620</v>
      </c>
      <c r="CT366" s="16">
        <v>18480</v>
      </c>
      <c r="CU366" s="18">
        <v>4620</v>
      </c>
      <c r="CV366" s="16"/>
      <c r="CW366" s="18">
        <v>4620</v>
      </c>
      <c r="CX366" s="16"/>
      <c r="CY366" s="18">
        <v>4620</v>
      </c>
      <c r="CZ366" s="16"/>
      <c r="DA366" s="18">
        <v>4620</v>
      </c>
      <c r="DB366" s="16"/>
      <c r="DC366" s="18">
        <v>4620</v>
      </c>
      <c r="DD366" s="16">
        <v>18480</v>
      </c>
      <c r="DE366" s="85"/>
      <c r="DF366" s="16"/>
      <c r="DG366" s="85"/>
      <c r="DH366" s="16"/>
      <c r="DI366" s="85"/>
      <c r="DJ366" s="16"/>
      <c r="DK366" s="17"/>
      <c r="DL366" s="16"/>
      <c r="DM366" s="17"/>
      <c r="DN366" s="16"/>
      <c r="DO366" s="17"/>
      <c r="DP366" s="16"/>
      <c r="DQ366" s="17"/>
      <c r="DR366" s="16"/>
      <c r="DS366" s="17"/>
      <c r="DT366" s="16"/>
      <c r="DU366" s="17"/>
      <c r="DV366" s="16"/>
      <c r="DW366" s="17"/>
      <c r="DX366" s="16"/>
      <c r="DY366" s="17"/>
      <c r="DZ366" s="16"/>
      <c r="EA366" s="17"/>
      <c r="EB366" s="16"/>
      <c r="EC366" s="17"/>
      <c r="ED366" s="16"/>
      <c r="EE366" s="17"/>
      <c r="EF366" s="16"/>
      <c r="EG366" s="17"/>
      <c r="EH366" s="16"/>
      <c r="EI366" s="17"/>
      <c r="EJ366" s="16"/>
      <c r="EK366" s="17"/>
      <c r="EL366" s="16"/>
      <c r="EM366" s="17"/>
      <c r="EN366" s="16"/>
      <c r="EO366" s="17"/>
      <c r="EP366" s="16"/>
      <c r="EQ366" s="17"/>
      <c r="ER366" s="16"/>
      <c r="ES366" s="17"/>
      <c r="ET366" s="16"/>
      <c r="EU366" s="15"/>
      <c r="EV366" s="16"/>
      <c r="EW366" s="15"/>
      <c r="EX366" s="16"/>
      <c r="EY366" s="15"/>
      <c r="EZ366" s="16"/>
      <c r="FA366" s="15"/>
      <c r="FB366" s="16"/>
      <c r="FC366" s="15"/>
      <c r="FD366" s="16"/>
      <c r="FE366" s="15"/>
      <c r="FF366" s="16"/>
      <c r="FG366" s="19"/>
      <c r="FH366" s="20"/>
      <c r="FI366" s="20">
        <f t="shared" si="44"/>
        <v>57080</v>
      </c>
      <c r="FJ366" s="20">
        <f t="shared" si="45"/>
        <v>52460</v>
      </c>
      <c r="FK366" s="21">
        <f t="shared" si="46"/>
        <v>4620</v>
      </c>
      <c r="FL366" s="1" t="str">
        <f t="shared" si="49"/>
        <v/>
      </c>
    </row>
    <row r="367" spans="1:168" ht="20.25" customHeight="1">
      <c r="A367" s="239">
        <v>2200359</v>
      </c>
      <c r="B367" s="35" t="s">
        <v>448</v>
      </c>
      <c r="C367" s="239" t="s">
        <v>449</v>
      </c>
      <c r="D367" s="9" t="s">
        <v>1414</v>
      </c>
      <c r="E367" s="9" t="s">
        <v>1412</v>
      </c>
      <c r="F367" s="10" t="s">
        <v>450</v>
      </c>
      <c r="G367" s="22"/>
      <c r="H367" s="24"/>
      <c r="I367" s="318"/>
      <c r="J367" s="24"/>
      <c r="K367" s="12">
        <v>6600</v>
      </c>
      <c r="L367" s="24" t="s">
        <v>1564</v>
      </c>
      <c r="M367" s="246">
        <f t="shared" si="42"/>
        <v>57080</v>
      </c>
      <c r="N367" s="14">
        <f t="shared" si="47"/>
        <v>0</v>
      </c>
      <c r="O367" s="15">
        <v>1500</v>
      </c>
      <c r="P367" s="15">
        <v>1000</v>
      </c>
      <c r="Q367" s="15">
        <v>5000</v>
      </c>
      <c r="R367" s="15">
        <v>8000</v>
      </c>
      <c r="S367" s="182"/>
      <c r="T367" s="16">
        <v>1500</v>
      </c>
      <c r="U367" s="16">
        <v>1000</v>
      </c>
      <c r="V367" s="16">
        <v>5000</v>
      </c>
      <c r="W367" s="16">
        <v>0</v>
      </c>
      <c r="X367" s="182"/>
      <c r="Y367" s="16">
        <f>IF(($CB367-SUM($T367:X367))&gt;=$K367*0.7,$K367*0.7,($CB367-SUM($T367:X367)))</f>
        <v>4620</v>
      </c>
      <c r="Z367" s="16">
        <f>IF(($CB367-SUM($T367:Y367))&gt;=$K367*0.7,$K367*0.7,($CB367-SUM($T367:Y367)))</f>
        <v>4620</v>
      </c>
      <c r="AA367" s="16">
        <f>IF(($CB367-SUM($T367:Z367))&gt;=$K367*0.7,$K367*0.7,($CB367-SUM($T367:Z367)))</f>
        <v>4620</v>
      </c>
      <c r="AB367" s="16">
        <f>IF(($CB367-SUM($T367:AA367))&gt;=$K367*0.7,$K367*0.7,($CB367-SUM($T367:AA367)))</f>
        <v>4620</v>
      </c>
      <c r="AC367" s="16">
        <f>IF(($CB367-SUM($T367:AB367))&gt;=$K367*0.7,$K367*0.7,($CB367-SUM($T367:AB367)))</f>
        <v>4620</v>
      </c>
      <c r="AD367" s="16">
        <f>IF(($CB367-SUM($T367:AC367))&gt;=$K367*0.7,$K367*0.7,($CB367-SUM($T367:AC367)))</f>
        <v>4620</v>
      </c>
      <c r="AE367" s="16">
        <f>IF(($CB367-SUM($T367:AD367))&gt;=$K367*0.7,$K367*0.7,($CB367-SUM($T367:AD367)))</f>
        <v>4620</v>
      </c>
      <c r="AF367" s="16">
        <f>IF(($CB367-SUM($T367:AE367))&gt;=$K367*0.7,$K367*0.7,($CB367-SUM($T367:AE367)))</f>
        <v>4620</v>
      </c>
      <c r="AG367" s="16">
        <f>IF(($CB367-SUM($T367:AF367))&gt;=$K367*0.7,$K367*0.7,($CB367-SUM($T367:AF367)))</f>
        <v>4620</v>
      </c>
      <c r="AH367" s="16">
        <f>IF(($CB367-SUM($T367:AG367))&gt;=$K367*0.7,$K367*0.7,($CB367-SUM($T367:AG367)))</f>
        <v>4620</v>
      </c>
      <c r="AI367" s="16">
        <f>IF(($CB367-SUM($T367:AH367))&gt;=$K367*0.7,$K367*0.7,($CB367-SUM($T367:AH367)))</f>
        <v>3380</v>
      </c>
      <c r="AJ367" s="16">
        <f>IF(($CB367-SUM($T367:AI367))&gt;=$K367*0.7,$K367*0.7,($CB367-SUM($T367:AI367)))</f>
        <v>0</v>
      </c>
      <c r="AK367" s="16">
        <f>IF(($CB367-SUM($T367:AJ367))&gt;=$K367*0.7,$K367*0.7,($CB367-SUM($T367:AJ367)))</f>
        <v>0</v>
      </c>
      <c r="AL367" s="16">
        <f>IF(($CB367-SUM($T367:AK367))&gt;=$K367*0.7,$K367*0.7,($CB367-SUM($T367:AK367)))</f>
        <v>0</v>
      </c>
      <c r="AM367" s="16">
        <f>IF(($CB367-SUM($T367:AL367))&gt;=$K367*0.7,$K367*0.7,($CB367-SUM($T367:AL367)))</f>
        <v>0</v>
      </c>
      <c r="AN367" s="16">
        <f>IF(($CB367-SUM($T367:AM367))&gt;=$K367*0.7,$K367*0.7,($CB367-SUM($T367:AM367)))</f>
        <v>0</v>
      </c>
      <c r="AO367" s="16">
        <f>IF(($CB367-SUM($T367:AN367))&gt;=$K367*0.7,$K367*0.7,($CB367-SUM($T367:AN367)))</f>
        <v>0</v>
      </c>
      <c r="AP367" s="16">
        <f>IF(($CB367-SUM($T367:AO367))&gt;=$K367*0.7,$K367*0.7,($CB367-SUM($T367:AO367)))</f>
        <v>0</v>
      </c>
      <c r="AQ367" s="16">
        <f>IF(($CB367-SUM($T367:AP367))&gt;=$K367*0.7,$K367*0.7,($CB367-SUM($T367:AP367)))</f>
        <v>0</v>
      </c>
      <c r="AR367" s="16">
        <f>IF(($CB367-SUM($T367:AQ367))&gt;=$K367*0.7,$K367*0.7,($CB367-SUM($T367:AQ367)))</f>
        <v>0</v>
      </c>
      <c r="AS367" s="16">
        <f>IF(($CB367-SUM($T367:AR367))&gt;=$K367*0.7,$K367*0.7,($CB367-SUM($T367:AR367)))</f>
        <v>0</v>
      </c>
      <c r="AT367" s="16">
        <f>IF(($CB367-SUM($T367:AS367))&gt;=$K367*0.7,$K367*0.7,($CB367-SUM($T367:AS367)))</f>
        <v>0</v>
      </c>
      <c r="AU367" s="16">
        <f>IF(($CB367-SUM($T367:AT367))&gt;=$K367*0.7,$K367*0.7,($CB367-SUM($T367:AT367)))</f>
        <v>0</v>
      </c>
      <c r="AV367" s="16">
        <f>IF(($CB367-SUM($T367:AU367))&gt;=$K367*0.7,$K367*0.7,($CB367-SUM($T367:AU367)))</f>
        <v>0</v>
      </c>
      <c r="AW367" s="182">
        <f t="shared" si="43"/>
        <v>57080</v>
      </c>
      <c r="AX367" s="182">
        <f>IF(LinkRpt!B$4=LinkRpt!B$2,VLOOKUP(LinkRpt!$A363,Rpt,LinkRpt!B$2+1),"")</f>
        <v>57080</v>
      </c>
      <c r="AY367" s="182">
        <f>IF(LinkRpt!C$4=LinkRpt!C$2,VLOOKUP(LinkRpt!$A363,Rpt,LinkRpt!C$2+1),"")</f>
        <v>0</v>
      </c>
      <c r="AZ367" s="182">
        <f>IF(LinkRpt!D$4=LinkRpt!D$2,VLOOKUP(LinkRpt!$A363,Rpt,LinkRpt!D$2+1),"")</f>
        <v>0</v>
      </c>
      <c r="BA367" s="182" t="str">
        <f>IF(LinkRpt!E$4=LinkRpt!E$2,VLOOKUP(LinkRpt!$A363,Rpt,LinkRpt!E$2+1),"")</f>
        <v/>
      </c>
      <c r="BB367" s="182">
        <f>IF(LinkRpt!F$4=LinkRpt!F$2,VLOOKUP(LinkRpt!$A363,Rpt,LinkRpt!F$2+1),"")</f>
        <v>0</v>
      </c>
      <c r="BC367" s="182">
        <f>IF(LinkRpt!G$4=LinkRpt!G$2,VLOOKUP(LinkRpt!$A363,Rpt,LinkRpt!G$2+1),"")</f>
        <v>0</v>
      </c>
      <c r="BD367" s="182">
        <f>IF(LinkRpt!H$4=LinkRpt!H$2,VLOOKUP(LinkRpt!$A363,Rpt,LinkRpt!H$2+1),"")</f>
        <v>0</v>
      </c>
      <c r="BE367" s="182" t="str">
        <f>IF(LinkRpt!I$4=LinkRpt!I$2,VLOOKUP(LinkRpt!$A363,Rpt,LinkRpt!I$2+1),"")</f>
        <v/>
      </c>
      <c r="BF367" s="182" t="str">
        <f>IF(LinkRpt!J$4=LinkRpt!J$2,VLOOKUP(LinkRpt!$A363,Rpt,LinkRpt!J$2+1),"")</f>
        <v/>
      </c>
      <c r="BG367" s="182" t="str">
        <f>IF(LinkRpt!K$4=LinkRpt!K$2,VLOOKUP(LinkRpt!$A363,Rpt,LinkRpt!K$2+1),"")</f>
        <v/>
      </c>
      <c r="BH367" s="182" t="str">
        <f>IF(LinkRpt!L$4=LinkRpt!L$2,VLOOKUP(LinkRpt!$A363,Rpt,LinkRpt!L$2+1),"")</f>
        <v/>
      </c>
      <c r="BI367" s="182" t="str">
        <f>IF(LinkRpt!M$4=LinkRpt!M$2,VLOOKUP(LinkRpt!$A363,Rpt,LinkRpt!M$2+1),"")</f>
        <v/>
      </c>
      <c r="BJ367" s="182" t="str">
        <f>IF(LinkRpt!N$4=LinkRpt!N$2,VLOOKUP(LinkRpt!$A363,Rpt,LinkRpt!N$2+1),"")</f>
        <v/>
      </c>
      <c r="BK367" s="182" t="str">
        <f>IF(LinkRpt!O$4=LinkRpt!O$2,VLOOKUP(LinkRpt!$A363,Rpt,LinkRpt!O$2+1),"")</f>
        <v/>
      </c>
      <c r="BL367" s="182" t="str">
        <f>IF(LinkRpt!P$4=LinkRpt!P$2,VLOOKUP(LinkRpt!$A363,Rpt,LinkRpt!P$2+1),"")</f>
        <v/>
      </c>
      <c r="BM367" s="182" t="str">
        <f>IF(LinkRpt!Q$4=LinkRpt!Q$2,VLOOKUP(LinkRpt!$A363,Rpt,LinkRpt!Q$2+1),"")</f>
        <v/>
      </c>
      <c r="BN367" s="182" t="str">
        <f>IF(LinkRpt!R$4=LinkRpt!R$2,VLOOKUP(LinkRpt!$A363,Rpt,LinkRpt!R$2+1),"")</f>
        <v/>
      </c>
      <c r="BO367" s="182" t="str">
        <f>IF(LinkRpt!S$4=LinkRpt!S$2,VLOOKUP(LinkRpt!$A363,Rpt,LinkRpt!S$2+1),"")</f>
        <v/>
      </c>
      <c r="BP367" s="182" t="str">
        <f>IF(LinkRpt!T$4=LinkRpt!T$2,VLOOKUP(LinkRpt!$A363,Rpt,LinkRpt!T$2+1),"")</f>
        <v/>
      </c>
      <c r="BQ367" s="182" t="str">
        <f>IF(LinkRpt!U$4=LinkRpt!U$2,VLOOKUP(LinkRpt!$A363,Rpt,LinkRpt!U$2+1),"")</f>
        <v/>
      </c>
      <c r="BR367" s="182" t="str">
        <f>IF(LinkRpt!V$4=LinkRpt!V$2,VLOOKUP(LinkRpt!$A363,Rpt,LinkRpt!V$2+1),"")</f>
        <v/>
      </c>
      <c r="BS367" s="182" t="str">
        <f>IF(LinkRpt!W$4=LinkRpt!W$2,VLOOKUP(LinkRpt!$A363,Rpt,LinkRpt!W$2+1),"")</f>
        <v/>
      </c>
      <c r="BT367" s="182" t="str">
        <f>IF(LinkRpt!X$4=LinkRpt!X$2,VLOOKUP(LinkRpt!$A363,Rpt,LinkRpt!X$2+1),"")</f>
        <v/>
      </c>
      <c r="BU367" s="182" t="str">
        <f>IF(LinkRpt!Y$4=LinkRpt!Y$2,VLOOKUP(LinkRpt!$A363,Rpt,LinkRpt!Y$2+1),"")</f>
        <v/>
      </c>
      <c r="BV367" s="182" t="str">
        <f>IF(LinkRpt!Z$4=LinkRpt!Z$2,VLOOKUP(LinkRpt!$A363,Rpt,LinkRpt!Z$2+1),"")</f>
        <v/>
      </c>
      <c r="BW367" s="182" t="str">
        <f>IF(LinkRpt!AA$4=LinkRpt!AA$2,VLOOKUP(LinkRpt!$A363,Rpt,LinkRpt!AA$2+1),"")</f>
        <v/>
      </c>
      <c r="BX367" s="182" t="str">
        <f>IF(LinkRpt!AB$4=LinkRpt!AB$2,VLOOKUP(LinkRpt!$A363,Rpt,LinkRpt!AB$2+1),"")</f>
        <v/>
      </c>
      <c r="BY367" s="182" t="str">
        <f>IF(LinkRpt!AC$4=LinkRpt!AC$2,VLOOKUP(LinkRpt!$A363,Rpt,LinkRpt!AC$2+1),"")</f>
        <v/>
      </c>
      <c r="BZ367" s="182" t="str">
        <f>IF(LinkRpt!AD$4=LinkRpt!AD$2,VLOOKUP(LinkRpt!$A363,Rpt,LinkRpt!AD$2+1),"")</f>
        <v/>
      </c>
      <c r="CA367" s="182" t="str">
        <f>IF(LinkRpt!AE$4=LinkRpt!AE$2,VLOOKUP(LinkRpt!$A363,Rpt,LinkRpt!AE$2+1),"")</f>
        <v/>
      </c>
      <c r="CB367" s="182">
        <f t="shared" si="48"/>
        <v>57080</v>
      </c>
      <c r="CC367" s="15">
        <v>1500</v>
      </c>
      <c r="CD367" s="16">
        <v>1500</v>
      </c>
      <c r="CE367" s="15">
        <v>1000</v>
      </c>
      <c r="CF367" s="16">
        <v>1000</v>
      </c>
      <c r="CG367" s="15">
        <v>5000</v>
      </c>
      <c r="CH367" s="16">
        <v>5000</v>
      </c>
      <c r="CI367" s="15">
        <v>8000</v>
      </c>
      <c r="CJ367" s="16">
        <v>0</v>
      </c>
      <c r="CK367" s="17"/>
      <c r="CL367" s="16"/>
      <c r="CM367" s="15"/>
      <c r="CN367" s="16"/>
      <c r="CO367" s="18">
        <v>4620</v>
      </c>
      <c r="CP367" s="16">
        <v>0</v>
      </c>
      <c r="CQ367" s="18">
        <v>4620</v>
      </c>
      <c r="CR367" s="16"/>
      <c r="CS367" s="18">
        <v>4620</v>
      </c>
      <c r="CT367" s="16"/>
      <c r="CU367" s="18">
        <v>4620</v>
      </c>
      <c r="CV367" s="16">
        <f>12480+14000</f>
        <v>26480</v>
      </c>
      <c r="CW367" s="18">
        <v>4620</v>
      </c>
      <c r="CX367" s="16"/>
      <c r="CY367" s="18">
        <v>4620</v>
      </c>
      <c r="CZ367" s="16"/>
      <c r="DA367" s="18">
        <v>4620</v>
      </c>
      <c r="DB367" s="16"/>
      <c r="DC367" s="18">
        <v>4620</v>
      </c>
      <c r="DD367" s="16">
        <v>13860</v>
      </c>
      <c r="DE367" s="18">
        <v>4620</v>
      </c>
      <c r="DF367" s="16">
        <v>9240</v>
      </c>
      <c r="DG367" s="17"/>
      <c r="DH367" s="16"/>
      <c r="DI367" s="17"/>
      <c r="DJ367" s="16"/>
      <c r="DK367" s="17"/>
      <c r="DL367" s="16"/>
      <c r="DM367" s="17"/>
      <c r="DN367" s="16"/>
      <c r="DO367" s="17"/>
      <c r="DP367" s="16"/>
      <c r="DQ367" s="17"/>
      <c r="DR367" s="16"/>
      <c r="DS367" s="17"/>
      <c r="DT367" s="16"/>
      <c r="DU367" s="17"/>
      <c r="DV367" s="16"/>
      <c r="DW367" s="17"/>
      <c r="DX367" s="16"/>
      <c r="DY367" s="17"/>
      <c r="DZ367" s="16"/>
      <c r="EA367" s="17"/>
      <c r="EB367" s="16"/>
      <c r="EC367" s="17"/>
      <c r="ED367" s="16"/>
      <c r="EE367" s="17"/>
      <c r="EF367" s="16"/>
      <c r="EG367" s="17"/>
      <c r="EH367" s="16"/>
      <c r="EI367" s="17"/>
      <c r="EJ367" s="16"/>
      <c r="EK367" s="17"/>
      <c r="EL367" s="16"/>
      <c r="EM367" s="17"/>
      <c r="EN367" s="16"/>
      <c r="EO367" s="17"/>
      <c r="EP367" s="16"/>
      <c r="EQ367" s="17"/>
      <c r="ER367" s="16"/>
      <c r="ES367" s="17"/>
      <c r="ET367" s="16"/>
      <c r="EU367" s="15"/>
      <c r="EV367" s="16"/>
      <c r="EW367" s="15"/>
      <c r="EX367" s="16"/>
      <c r="EY367" s="15"/>
      <c r="EZ367" s="16"/>
      <c r="FA367" s="15"/>
      <c r="FB367" s="16"/>
      <c r="FC367" s="15"/>
      <c r="FD367" s="16"/>
      <c r="FE367" s="15"/>
      <c r="FF367" s="16"/>
      <c r="FG367" s="19"/>
      <c r="FH367" s="20"/>
      <c r="FI367" s="20">
        <f t="shared" si="44"/>
        <v>57080</v>
      </c>
      <c r="FJ367" s="20">
        <f t="shared" si="45"/>
        <v>57080</v>
      </c>
      <c r="FK367" s="21">
        <f t="shared" si="46"/>
        <v>0</v>
      </c>
      <c r="FL367" s="1" t="str">
        <f t="shared" si="49"/>
        <v/>
      </c>
    </row>
    <row r="368" spans="1:168" ht="20.25" customHeight="1">
      <c r="A368" s="239">
        <v>2200360</v>
      </c>
      <c r="B368" s="35" t="s">
        <v>1228</v>
      </c>
      <c r="C368" s="239" t="s">
        <v>1229</v>
      </c>
      <c r="D368" s="9" t="s">
        <v>1414</v>
      </c>
      <c r="E368" s="9" t="s">
        <v>1411</v>
      </c>
      <c r="F368" s="83" t="s">
        <v>1230</v>
      </c>
      <c r="G368" s="89" t="s">
        <v>383</v>
      </c>
      <c r="H368" s="13" t="s">
        <v>1417</v>
      </c>
      <c r="I368" s="318"/>
      <c r="J368" s="13"/>
      <c r="K368" s="62">
        <v>6200</v>
      </c>
      <c r="L368" s="100" t="s">
        <v>1564</v>
      </c>
      <c r="M368" s="246">
        <f t="shared" si="42"/>
        <v>54560</v>
      </c>
      <c r="N368" s="14">
        <f t="shared" si="47"/>
        <v>0</v>
      </c>
      <c r="O368" s="15">
        <v>1500</v>
      </c>
      <c r="P368" s="15">
        <v>1000</v>
      </c>
      <c r="Q368" s="15">
        <v>5000</v>
      </c>
      <c r="R368" s="15">
        <v>8000</v>
      </c>
      <c r="S368" s="182"/>
      <c r="T368" s="16">
        <v>1500</v>
      </c>
      <c r="U368" s="16">
        <v>1000</v>
      </c>
      <c r="V368" s="16">
        <v>5000</v>
      </c>
      <c r="W368" s="16"/>
      <c r="X368" s="182"/>
      <c r="Y368" s="16">
        <f>IF(($CB368-SUM($T368:X368))&gt;=$K368*0.7,$K368*0.7,($CB368-SUM($T368:X368)))</f>
        <v>4340</v>
      </c>
      <c r="Z368" s="16">
        <f>IF(($CB368-SUM($T368:Y368))&gt;=$K368*0.7,$K368*0.7,($CB368-SUM($T368:Y368)))</f>
        <v>4340</v>
      </c>
      <c r="AA368" s="16">
        <f>IF(($CB368-SUM($T368:Z368))&gt;=$K368*0.7,$K368*0.7,($CB368-SUM($T368:Z368)))</f>
        <v>4340</v>
      </c>
      <c r="AB368" s="16">
        <f>IF(($CB368-SUM($T368:AA368))&gt;=$K368*0.7,$K368*0.7,($CB368-SUM($T368:AA368)))</f>
        <v>4340</v>
      </c>
      <c r="AC368" s="16">
        <f>IF(($CB368-SUM($T368:AB368))&gt;=$K368*0.7,$K368*0.7,($CB368-SUM($T368:AB368)))</f>
        <v>4340</v>
      </c>
      <c r="AD368" s="16">
        <f>IF(($CB368-SUM($T368:AC368))&gt;=$K368*0.7,$K368*0.7,($CB368-SUM($T368:AC368)))</f>
        <v>4340</v>
      </c>
      <c r="AE368" s="16">
        <f>IF(($CB368-SUM($T368:AD368))&gt;=$K368*0.7,$K368*0.7,($CB368-SUM($T368:AD368)))</f>
        <v>4340</v>
      </c>
      <c r="AF368" s="16">
        <f>IF(($CB368-SUM($T368:AE368))&gt;=$K368*0.7,$K368*0.7,($CB368-SUM($T368:AE368)))</f>
        <v>4340</v>
      </c>
      <c r="AG368" s="16">
        <f>IF(($CB368-SUM($T368:AF368))&gt;=$K368*0.7,$K368*0.7,($CB368-SUM($T368:AF368)))</f>
        <v>4340</v>
      </c>
      <c r="AH368" s="16">
        <f>IF(($CB368-SUM($T368:AG368))&gt;=$K368*0.7,$K368*0.7,($CB368-SUM($T368:AG368)))</f>
        <v>4340</v>
      </c>
      <c r="AI368" s="16">
        <f>IF(($CB368-SUM($T368:AH368))&gt;=$K368*0.7,$K368*0.7,($CB368-SUM($T368:AH368)))</f>
        <v>3660</v>
      </c>
      <c r="AJ368" s="16">
        <f>IF(($CB368-SUM($T368:AI368))&gt;=$K368*0.7,$K368*0.7,($CB368-SUM($T368:AI368)))</f>
        <v>0</v>
      </c>
      <c r="AK368" s="16">
        <f>IF(($CB368-SUM($T368:AJ368))&gt;=$K368*0.7,$K368*0.7,($CB368-SUM($T368:AJ368)))</f>
        <v>0</v>
      </c>
      <c r="AL368" s="16">
        <f>IF(($CB368-SUM($T368:AK368))&gt;=$K368*0.7,$K368*0.7,($CB368-SUM($T368:AK368)))</f>
        <v>0</v>
      </c>
      <c r="AM368" s="16">
        <f>IF(($CB368-SUM($T368:AL368))&gt;=$K368*0.7,$K368*0.7,($CB368-SUM($T368:AL368)))</f>
        <v>0</v>
      </c>
      <c r="AN368" s="16">
        <f>IF(($CB368-SUM($T368:AM368))&gt;=$K368*0.7,$K368*0.7,($CB368-SUM($T368:AM368)))</f>
        <v>0</v>
      </c>
      <c r="AO368" s="16">
        <f>IF(($CB368-SUM($T368:AN368))&gt;=$K368*0.7,$K368*0.7,($CB368-SUM($T368:AN368)))</f>
        <v>0</v>
      </c>
      <c r="AP368" s="16">
        <f>IF(($CB368-SUM($T368:AO368))&gt;=$K368*0.7,$K368*0.7,($CB368-SUM($T368:AO368)))</f>
        <v>0</v>
      </c>
      <c r="AQ368" s="16">
        <f>IF(($CB368-SUM($T368:AP368))&gt;=$K368*0.7,$K368*0.7,($CB368-SUM($T368:AP368)))</f>
        <v>0</v>
      </c>
      <c r="AR368" s="16">
        <f>IF(($CB368-SUM($T368:AQ368))&gt;=$K368*0.7,$K368*0.7,($CB368-SUM($T368:AQ368)))</f>
        <v>0</v>
      </c>
      <c r="AS368" s="16">
        <f>IF(($CB368-SUM($T368:AR368))&gt;=$K368*0.7,$K368*0.7,($CB368-SUM($T368:AR368)))</f>
        <v>0</v>
      </c>
      <c r="AT368" s="16">
        <f>IF(($CB368-SUM($T368:AS368))&gt;=$K368*0.7,$K368*0.7,($CB368-SUM($T368:AS368)))</f>
        <v>0</v>
      </c>
      <c r="AU368" s="16">
        <f>IF(($CB368-SUM($T368:AT368))&gt;=$K368*0.7,$K368*0.7,($CB368-SUM($T368:AT368)))</f>
        <v>0</v>
      </c>
      <c r="AV368" s="16">
        <f>IF(($CB368-SUM($T368:AU368))&gt;=$K368*0.7,$K368*0.7,($CB368-SUM($T368:AU368)))</f>
        <v>0</v>
      </c>
      <c r="AW368" s="182">
        <f t="shared" si="43"/>
        <v>54560</v>
      </c>
      <c r="AX368" s="182">
        <f>IF(LinkRpt!B$4=LinkRpt!B$2,VLOOKUP(LinkRpt!$A364,Rpt,LinkRpt!B$2+1),"")</f>
        <v>54560</v>
      </c>
      <c r="AY368" s="182">
        <f>IF(LinkRpt!C$4=LinkRpt!C$2,VLOOKUP(LinkRpt!$A364,Rpt,LinkRpt!C$2+1),"")</f>
        <v>0</v>
      </c>
      <c r="AZ368" s="182">
        <f>IF(LinkRpt!D$4=LinkRpt!D$2,VLOOKUP(LinkRpt!$A364,Rpt,LinkRpt!D$2+1),"")</f>
        <v>0</v>
      </c>
      <c r="BA368" s="182" t="str">
        <f>IF(LinkRpt!E$4=LinkRpt!E$2,VLOOKUP(LinkRpt!$A364,Rpt,LinkRpt!E$2+1),"")</f>
        <v/>
      </c>
      <c r="BB368" s="182">
        <f>IF(LinkRpt!F$4=LinkRpt!F$2,VLOOKUP(LinkRpt!$A364,Rpt,LinkRpt!F$2+1),"")</f>
        <v>0</v>
      </c>
      <c r="BC368" s="182">
        <f>IF(LinkRpt!G$4=LinkRpt!G$2,VLOOKUP(LinkRpt!$A364,Rpt,LinkRpt!G$2+1),"")</f>
        <v>0</v>
      </c>
      <c r="BD368" s="182">
        <f>IF(LinkRpt!H$4=LinkRpt!H$2,VLOOKUP(LinkRpt!$A364,Rpt,LinkRpt!H$2+1),"")</f>
        <v>0</v>
      </c>
      <c r="BE368" s="182" t="str">
        <f>IF(LinkRpt!I$4=LinkRpt!I$2,VLOOKUP(LinkRpt!$A364,Rpt,LinkRpt!I$2+1),"")</f>
        <v/>
      </c>
      <c r="BF368" s="182" t="str">
        <f>IF(LinkRpt!J$4=LinkRpt!J$2,VLOOKUP(LinkRpt!$A364,Rpt,LinkRpt!J$2+1),"")</f>
        <v/>
      </c>
      <c r="BG368" s="182" t="str">
        <f>IF(LinkRpt!K$4=LinkRpt!K$2,VLOOKUP(LinkRpt!$A364,Rpt,LinkRpt!K$2+1),"")</f>
        <v/>
      </c>
      <c r="BH368" s="182" t="str">
        <f>IF(LinkRpt!L$4=LinkRpt!L$2,VLOOKUP(LinkRpt!$A364,Rpt,LinkRpt!L$2+1),"")</f>
        <v/>
      </c>
      <c r="BI368" s="182" t="str">
        <f>IF(LinkRpt!M$4=LinkRpt!M$2,VLOOKUP(LinkRpt!$A364,Rpt,LinkRpt!M$2+1),"")</f>
        <v/>
      </c>
      <c r="BJ368" s="182" t="str">
        <f>IF(LinkRpt!N$4=LinkRpt!N$2,VLOOKUP(LinkRpt!$A364,Rpt,LinkRpt!N$2+1),"")</f>
        <v/>
      </c>
      <c r="BK368" s="182" t="str">
        <f>IF(LinkRpt!O$4=LinkRpt!O$2,VLOOKUP(LinkRpt!$A364,Rpt,LinkRpt!O$2+1),"")</f>
        <v/>
      </c>
      <c r="BL368" s="182" t="str">
        <f>IF(LinkRpt!P$4=LinkRpt!P$2,VLOOKUP(LinkRpt!$A364,Rpt,LinkRpt!P$2+1),"")</f>
        <v/>
      </c>
      <c r="BM368" s="182" t="str">
        <f>IF(LinkRpt!Q$4=LinkRpt!Q$2,VLOOKUP(LinkRpt!$A364,Rpt,LinkRpt!Q$2+1),"")</f>
        <v/>
      </c>
      <c r="BN368" s="182" t="str">
        <f>IF(LinkRpt!R$4=LinkRpt!R$2,VLOOKUP(LinkRpt!$A364,Rpt,LinkRpt!R$2+1),"")</f>
        <v/>
      </c>
      <c r="BO368" s="182" t="str">
        <f>IF(LinkRpt!S$4=LinkRpt!S$2,VLOOKUP(LinkRpt!$A364,Rpt,LinkRpt!S$2+1),"")</f>
        <v/>
      </c>
      <c r="BP368" s="182" t="str">
        <f>IF(LinkRpt!T$4=LinkRpt!T$2,VLOOKUP(LinkRpt!$A364,Rpt,LinkRpt!T$2+1),"")</f>
        <v/>
      </c>
      <c r="BQ368" s="182" t="str">
        <f>IF(LinkRpt!U$4=LinkRpt!U$2,VLOOKUP(LinkRpt!$A364,Rpt,LinkRpt!U$2+1),"")</f>
        <v/>
      </c>
      <c r="BR368" s="182" t="str">
        <f>IF(LinkRpt!V$4=LinkRpt!V$2,VLOOKUP(LinkRpt!$A364,Rpt,LinkRpt!V$2+1),"")</f>
        <v/>
      </c>
      <c r="BS368" s="182" t="str">
        <f>IF(LinkRpt!W$4=LinkRpt!W$2,VLOOKUP(LinkRpt!$A364,Rpt,LinkRpt!W$2+1),"")</f>
        <v/>
      </c>
      <c r="BT368" s="182" t="str">
        <f>IF(LinkRpt!X$4=LinkRpt!X$2,VLOOKUP(LinkRpt!$A364,Rpt,LinkRpt!X$2+1),"")</f>
        <v/>
      </c>
      <c r="BU368" s="182" t="str">
        <f>IF(LinkRpt!Y$4=LinkRpt!Y$2,VLOOKUP(LinkRpt!$A364,Rpt,LinkRpt!Y$2+1),"")</f>
        <v/>
      </c>
      <c r="BV368" s="182" t="str">
        <f>IF(LinkRpt!Z$4=LinkRpt!Z$2,VLOOKUP(LinkRpt!$A364,Rpt,LinkRpt!Z$2+1),"")</f>
        <v/>
      </c>
      <c r="BW368" s="182" t="str">
        <f>IF(LinkRpt!AA$4=LinkRpt!AA$2,VLOOKUP(LinkRpt!$A364,Rpt,LinkRpt!AA$2+1),"")</f>
        <v/>
      </c>
      <c r="BX368" s="182" t="str">
        <f>IF(LinkRpt!AB$4=LinkRpt!AB$2,VLOOKUP(LinkRpt!$A364,Rpt,LinkRpt!AB$2+1),"")</f>
        <v/>
      </c>
      <c r="BY368" s="182" t="str">
        <f>IF(LinkRpt!AC$4=LinkRpt!AC$2,VLOOKUP(LinkRpt!$A364,Rpt,LinkRpt!AC$2+1),"")</f>
        <v/>
      </c>
      <c r="BZ368" s="182" t="str">
        <f>IF(LinkRpt!AD$4=LinkRpt!AD$2,VLOOKUP(LinkRpt!$A364,Rpt,LinkRpt!AD$2+1),"")</f>
        <v/>
      </c>
      <c r="CA368" s="182" t="str">
        <f>IF(LinkRpt!AE$4=LinkRpt!AE$2,VLOOKUP(LinkRpt!$A364,Rpt,LinkRpt!AE$2+1),"")</f>
        <v/>
      </c>
      <c r="CB368" s="182">
        <f t="shared" si="48"/>
        <v>54560</v>
      </c>
      <c r="CC368" s="15">
        <v>1500</v>
      </c>
      <c r="CD368" s="16">
        <v>1500</v>
      </c>
      <c r="CE368" s="15">
        <v>1000</v>
      </c>
      <c r="CF368" s="16">
        <v>1000</v>
      </c>
      <c r="CG368" s="15">
        <v>5000</v>
      </c>
      <c r="CH368" s="16">
        <v>5000</v>
      </c>
      <c r="CI368" s="15">
        <v>8000</v>
      </c>
      <c r="CJ368" s="16"/>
      <c r="CK368" s="15"/>
      <c r="CL368" s="16"/>
      <c r="CM368" s="18">
        <v>4340</v>
      </c>
      <c r="CN368" s="90">
        <v>4620</v>
      </c>
      <c r="CO368" s="18">
        <v>4340</v>
      </c>
      <c r="CP368" s="16">
        <v>6570</v>
      </c>
      <c r="CQ368" s="18">
        <v>4340</v>
      </c>
      <c r="CR368" s="16">
        <v>0</v>
      </c>
      <c r="CS368" s="18">
        <v>4340</v>
      </c>
      <c r="CT368" s="16">
        <v>7290</v>
      </c>
      <c r="CU368" s="18">
        <v>4340</v>
      </c>
      <c r="CV368" s="16">
        <v>12620</v>
      </c>
      <c r="CW368" s="18">
        <v>4340</v>
      </c>
      <c r="CX368" s="16"/>
      <c r="CY368" s="18">
        <v>4340</v>
      </c>
      <c r="CZ368" s="16"/>
      <c r="DA368" s="18">
        <v>4340</v>
      </c>
      <c r="DB368" s="16">
        <v>11620</v>
      </c>
      <c r="DC368" s="18">
        <v>4340</v>
      </c>
      <c r="DD368" s="16">
        <v>4340</v>
      </c>
      <c r="DE368" s="85"/>
      <c r="DF368" s="16"/>
      <c r="DG368" s="85"/>
      <c r="DH368" s="16"/>
      <c r="DI368" s="85"/>
      <c r="DJ368" s="16"/>
      <c r="DK368" s="17"/>
      <c r="DL368" s="16"/>
      <c r="DM368" s="17"/>
      <c r="DN368" s="16"/>
      <c r="DO368" s="17"/>
      <c r="DP368" s="16"/>
      <c r="DQ368" s="17"/>
      <c r="DR368" s="16"/>
      <c r="DS368" s="17"/>
      <c r="DT368" s="16"/>
      <c r="DU368" s="17"/>
      <c r="DV368" s="16"/>
      <c r="DW368" s="17"/>
      <c r="DX368" s="16"/>
      <c r="DY368" s="17"/>
      <c r="DZ368" s="16"/>
      <c r="EA368" s="17"/>
      <c r="EB368" s="16"/>
      <c r="EC368" s="17"/>
      <c r="ED368" s="16"/>
      <c r="EE368" s="17"/>
      <c r="EF368" s="16"/>
      <c r="EG368" s="17"/>
      <c r="EH368" s="16"/>
      <c r="EI368" s="17"/>
      <c r="EJ368" s="16"/>
      <c r="EK368" s="17"/>
      <c r="EL368" s="16"/>
      <c r="EM368" s="17"/>
      <c r="EN368" s="16"/>
      <c r="EO368" s="17"/>
      <c r="EP368" s="16"/>
      <c r="EQ368" s="17"/>
      <c r="ER368" s="16"/>
      <c r="ES368" s="17"/>
      <c r="ET368" s="16"/>
      <c r="EU368" s="15"/>
      <c r="EV368" s="16"/>
      <c r="EW368" s="15"/>
      <c r="EX368" s="16"/>
      <c r="EY368" s="15"/>
      <c r="EZ368" s="16"/>
      <c r="FA368" s="15"/>
      <c r="FB368" s="16"/>
      <c r="FC368" s="15"/>
      <c r="FD368" s="16"/>
      <c r="FE368" s="15"/>
      <c r="FF368" s="16"/>
      <c r="FG368" s="19"/>
      <c r="FH368" s="20"/>
      <c r="FI368" s="20">
        <f t="shared" si="44"/>
        <v>54560</v>
      </c>
      <c r="FJ368" s="20">
        <f t="shared" si="45"/>
        <v>54560</v>
      </c>
      <c r="FK368" s="21">
        <f t="shared" si="46"/>
        <v>0</v>
      </c>
      <c r="FL368" s="1" t="str">
        <f t="shared" si="49"/>
        <v/>
      </c>
    </row>
    <row r="369" spans="1:168" ht="20.25" customHeight="1">
      <c r="A369" s="239">
        <v>2200361</v>
      </c>
      <c r="B369" s="35" t="s">
        <v>451</v>
      </c>
      <c r="C369" s="239" t="s">
        <v>452</v>
      </c>
      <c r="D369" s="9" t="s">
        <v>1414</v>
      </c>
      <c r="E369" s="9" t="s">
        <v>1412</v>
      </c>
      <c r="F369" s="10" t="s">
        <v>453</v>
      </c>
      <c r="G369" s="22"/>
      <c r="H369" s="24"/>
      <c r="I369" s="318"/>
      <c r="J369" s="24"/>
      <c r="K369" s="12">
        <v>6600</v>
      </c>
      <c r="L369" s="24" t="s">
        <v>1564</v>
      </c>
      <c r="M369" s="246">
        <f t="shared" si="42"/>
        <v>57080</v>
      </c>
      <c r="N369" s="14">
        <f t="shared" si="47"/>
        <v>14860</v>
      </c>
      <c r="O369" s="15">
        <v>1500</v>
      </c>
      <c r="P369" s="15">
        <v>1000</v>
      </c>
      <c r="Q369" s="15">
        <v>5000</v>
      </c>
      <c r="R369" s="15">
        <v>8000</v>
      </c>
      <c r="S369" s="182"/>
      <c r="T369" s="16">
        <v>1500</v>
      </c>
      <c r="U369" s="16">
        <v>1000</v>
      </c>
      <c r="V369" s="16">
        <v>5000</v>
      </c>
      <c r="W369" s="16">
        <v>0</v>
      </c>
      <c r="X369" s="182"/>
      <c r="Y369" s="16">
        <f>IF(($CB369-SUM($T369:X369))&gt;=$K369*0.7,$K369*0.7,($CB369-SUM($T369:X369)))</f>
        <v>4620</v>
      </c>
      <c r="Z369" s="16">
        <f>IF(($CB369-SUM($T369:Y369))&gt;=$K369*0.7,$K369*0.7,($CB369-SUM($T369:Y369)))</f>
        <v>4620</v>
      </c>
      <c r="AA369" s="16">
        <f>IF(($CB369-SUM($T369:Z369))&gt;=$K369*0.7,$K369*0.7,($CB369-SUM($T369:Z369)))</f>
        <v>4620</v>
      </c>
      <c r="AB369" s="16">
        <f>IF(($CB369-SUM($T369:AA369))&gt;=$K369*0.7,$K369*0.7,($CB369-SUM($T369:AA369)))</f>
        <v>4620</v>
      </c>
      <c r="AC369" s="16">
        <f>IF(($CB369-SUM($T369:AB369))&gt;=$K369*0.7,$K369*0.7,($CB369-SUM($T369:AB369)))</f>
        <v>4620</v>
      </c>
      <c r="AD369" s="16">
        <f>IF(($CB369-SUM($T369:AC369))&gt;=$K369*0.7,$K369*0.7,($CB369-SUM($T369:AC369)))</f>
        <v>4620</v>
      </c>
      <c r="AE369" s="16">
        <f>IF(($CB369-SUM($T369:AD369))&gt;=$K369*0.7,$K369*0.7,($CB369-SUM($T369:AD369)))</f>
        <v>4620</v>
      </c>
      <c r="AF369" s="16">
        <f>IF(($CB369-SUM($T369:AE369))&gt;=$K369*0.7,$K369*0.7,($CB369-SUM($T369:AE369)))</f>
        <v>2380</v>
      </c>
      <c r="AG369" s="16">
        <f>IF(($CB369-SUM($T369:AF369))&gt;=$K369*0.7,$K369*0.7,($CB369-SUM($T369:AF369)))</f>
        <v>0</v>
      </c>
      <c r="AH369" s="16">
        <f>IF(($CB369-SUM($T369:AG369))&gt;=$K369*0.7,$K369*0.7,($CB369-SUM($T369:AG369)))</f>
        <v>0</v>
      </c>
      <c r="AI369" s="16">
        <f>IF(($CB369-SUM($T369:AH369))&gt;=$K369*0.7,$K369*0.7,($CB369-SUM($T369:AH369)))</f>
        <v>0</v>
      </c>
      <c r="AJ369" s="16">
        <f>IF(($CB369-SUM($T369:AI369))&gt;=$K369*0.7,$K369*0.7,($CB369-SUM($T369:AI369)))</f>
        <v>0</v>
      </c>
      <c r="AK369" s="16">
        <f>IF(($CB369-SUM($T369:AJ369))&gt;=$K369*0.7,$K369*0.7,($CB369-SUM($T369:AJ369)))</f>
        <v>0</v>
      </c>
      <c r="AL369" s="16">
        <f>IF(($CB369-SUM($T369:AK369))&gt;=$K369*0.7,$K369*0.7,($CB369-SUM($T369:AK369)))</f>
        <v>0</v>
      </c>
      <c r="AM369" s="16">
        <f>IF(($CB369-SUM($T369:AL369))&gt;=$K369*0.7,$K369*0.7,($CB369-SUM($T369:AL369)))</f>
        <v>0</v>
      </c>
      <c r="AN369" s="16">
        <f>IF(($CB369-SUM($T369:AM369))&gt;=$K369*0.7,$K369*0.7,($CB369-SUM($T369:AM369)))</f>
        <v>0</v>
      </c>
      <c r="AO369" s="16">
        <f>IF(($CB369-SUM($T369:AN369))&gt;=$K369*0.7,$K369*0.7,($CB369-SUM($T369:AN369)))</f>
        <v>0</v>
      </c>
      <c r="AP369" s="16">
        <f>IF(($CB369-SUM($T369:AO369))&gt;=$K369*0.7,$K369*0.7,($CB369-SUM($T369:AO369)))</f>
        <v>0</v>
      </c>
      <c r="AQ369" s="16">
        <f>IF(($CB369-SUM($T369:AP369))&gt;=$K369*0.7,$K369*0.7,($CB369-SUM($T369:AP369)))</f>
        <v>0</v>
      </c>
      <c r="AR369" s="16">
        <f>IF(($CB369-SUM($T369:AQ369))&gt;=$K369*0.7,$K369*0.7,($CB369-SUM($T369:AQ369)))</f>
        <v>0</v>
      </c>
      <c r="AS369" s="16">
        <f>IF(($CB369-SUM($T369:AR369))&gt;=$K369*0.7,$K369*0.7,($CB369-SUM($T369:AR369)))</f>
        <v>0</v>
      </c>
      <c r="AT369" s="16">
        <f>IF(($CB369-SUM($T369:AS369))&gt;=$K369*0.7,$K369*0.7,($CB369-SUM($T369:AS369)))</f>
        <v>0</v>
      </c>
      <c r="AU369" s="16">
        <f>IF(($CB369-SUM($T369:AT369))&gt;=$K369*0.7,$K369*0.7,($CB369-SUM($T369:AT369)))</f>
        <v>0</v>
      </c>
      <c r="AV369" s="16">
        <f>IF(($CB369-SUM($T369:AU369))&gt;=$K369*0.7,$K369*0.7,($CB369-SUM($T369:AU369)))</f>
        <v>0</v>
      </c>
      <c r="AW369" s="182">
        <f t="shared" si="43"/>
        <v>42220</v>
      </c>
      <c r="AX369" s="182">
        <f>IF(LinkRpt!B$4=LinkRpt!B$2,VLOOKUP(LinkRpt!$A365,Rpt,LinkRpt!B$2+1),"")</f>
        <v>42220</v>
      </c>
      <c r="AY369" s="182">
        <f>IF(LinkRpt!C$4=LinkRpt!C$2,VLOOKUP(LinkRpt!$A365,Rpt,LinkRpt!C$2+1),"")</f>
        <v>0</v>
      </c>
      <c r="AZ369" s="182">
        <f>IF(LinkRpt!D$4=LinkRpt!D$2,VLOOKUP(LinkRpt!$A365,Rpt,LinkRpt!D$2+1),"")</f>
        <v>0</v>
      </c>
      <c r="BA369" s="182" t="str">
        <f>IF(LinkRpt!E$4=LinkRpt!E$2,VLOOKUP(LinkRpt!$A365,Rpt,LinkRpt!E$2+1),"")</f>
        <v/>
      </c>
      <c r="BB369" s="182">
        <f>IF(LinkRpt!F$4=LinkRpt!F$2,VLOOKUP(LinkRpt!$A365,Rpt,LinkRpt!F$2+1),"")</f>
        <v>0</v>
      </c>
      <c r="BC369" s="182">
        <f>IF(LinkRpt!G$4=LinkRpt!G$2,VLOOKUP(LinkRpt!$A365,Rpt,LinkRpt!G$2+1),"")</f>
        <v>0</v>
      </c>
      <c r="BD369" s="182">
        <f>IF(LinkRpt!H$4=LinkRpt!H$2,VLOOKUP(LinkRpt!$A365,Rpt,LinkRpt!H$2+1),"")</f>
        <v>0</v>
      </c>
      <c r="BE369" s="182" t="str">
        <f>IF(LinkRpt!I$4=LinkRpt!I$2,VLOOKUP(LinkRpt!$A365,Rpt,LinkRpt!I$2+1),"")</f>
        <v/>
      </c>
      <c r="BF369" s="182" t="str">
        <f>IF(LinkRpt!J$4=LinkRpt!J$2,VLOOKUP(LinkRpt!$A365,Rpt,LinkRpt!J$2+1),"")</f>
        <v/>
      </c>
      <c r="BG369" s="182" t="str">
        <f>IF(LinkRpt!K$4=LinkRpt!K$2,VLOOKUP(LinkRpt!$A365,Rpt,LinkRpt!K$2+1),"")</f>
        <v/>
      </c>
      <c r="BH369" s="182" t="str">
        <f>IF(LinkRpt!L$4=LinkRpt!L$2,VLOOKUP(LinkRpt!$A365,Rpt,LinkRpt!L$2+1),"")</f>
        <v/>
      </c>
      <c r="BI369" s="182" t="str">
        <f>IF(LinkRpt!M$4=LinkRpt!M$2,VLOOKUP(LinkRpt!$A365,Rpt,LinkRpt!M$2+1),"")</f>
        <v/>
      </c>
      <c r="BJ369" s="182" t="str">
        <f>IF(LinkRpt!N$4=LinkRpt!N$2,VLOOKUP(LinkRpt!$A365,Rpt,LinkRpt!N$2+1),"")</f>
        <v/>
      </c>
      <c r="BK369" s="182" t="str">
        <f>IF(LinkRpt!O$4=LinkRpt!O$2,VLOOKUP(LinkRpt!$A365,Rpt,LinkRpt!O$2+1),"")</f>
        <v/>
      </c>
      <c r="BL369" s="182" t="str">
        <f>IF(LinkRpt!P$4=LinkRpt!P$2,VLOOKUP(LinkRpt!$A365,Rpt,LinkRpt!P$2+1),"")</f>
        <v/>
      </c>
      <c r="BM369" s="182" t="str">
        <f>IF(LinkRpt!Q$4=LinkRpt!Q$2,VLOOKUP(LinkRpt!$A365,Rpt,LinkRpt!Q$2+1),"")</f>
        <v/>
      </c>
      <c r="BN369" s="182" t="str">
        <f>IF(LinkRpt!R$4=LinkRpt!R$2,VLOOKUP(LinkRpt!$A365,Rpt,LinkRpt!R$2+1),"")</f>
        <v/>
      </c>
      <c r="BO369" s="182" t="str">
        <f>IF(LinkRpt!S$4=LinkRpt!S$2,VLOOKUP(LinkRpt!$A365,Rpt,LinkRpt!S$2+1),"")</f>
        <v/>
      </c>
      <c r="BP369" s="182" t="str">
        <f>IF(LinkRpt!T$4=LinkRpt!T$2,VLOOKUP(LinkRpt!$A365,Rpt,LinkRpt!T$2+1),"")</f>
        <v/>
      </c>
      <c r="BQ369" s="182" t="str">
        <f>IF(LinkRpt!U$4=LinkRpt!U$2,VLOOKUP(LinkRpt!$A365,Rpt,LinkRpt!U$2+1),"")</f>
        <v/>
      </c>
      <c r="BR369" s="182" t="str">
        <f>IF(LinkRpt!V$4=LinkRpt!V$2,VLOOKUP(LinkRpt!$A365,Rpt,LinkRpt!V$2+1),"")</f>
        <v/>
      </c>
      <c r="BS369" s="182" t="str">
        <f>IF(LinkRpt!W$4=LinkRpt!W$2,VLOOKUP(LinkRpt!$A365,Rpt,LinkRpt!W$2+1),"")</f>
        <v/>
      </c>
      <c r="BT369" s="182" t="str">
        <f>IF(LinkRpt!X$4=LinkRpt!X$2,VLOOKUP(LinkRpt!$A365,Rpt,LinkRpt!X$2+1),"")</f>
        <v/>
      </c>
      <c r="BU369" s="182" t="str">
        <f>IF(LinkRpt!Y$4=LinkRpt!Y$2,VLOOKUP(LinkRpt!$A365,Rpt,LinkRpt!Y$2+1),"")</f>
        <v/>
      </c>
      <c r="BV369" s="182" t="str">
        <f>IF(LinkRpt!Z$4=LinkRpt!Z$2,VLOOKUP(LinkRpt!$A365,Rpt,LinkRpt!Z$2+1),"")</f>
        <v/>
      </c>
      <c r="BW369" s="182" t="str">
        <f>IF(LinkRpt!AA$4=LinkRpt!AA$2,VLOOKUP(LinkRpt!$A365,Rpt,LinkRpt!AA$2+1),"")</f>
        <v/>
      </c>
      <c r="BX369" s="182" t="str">
        <f>IF(LinkRpt!AB$4=LinkRpt!AB$2,VLOOKUP(LinkRpt!$A365,Rpt,LinkRpt!AB$2+1),"")</f>
        <v/>
      </c>
      <c r="BY369" s="182" t="str">
        <f>IF(LinkRpt!AC$4=LinkRpt!AC$2,VLOOKUP(LinkRpt!$A365,Rpt,LinkRpt!AC$2+1),"")</f>
        <v/>
      </c>
      <c r="BZ369" s="182" t="str">
        <f>IF(LinkRpt!AD$4=LinkRpt!AD$2,VLOOKUP(LinkRpt!$A365,Rpt,LinkRpt!AD$2+1),"")</f>
        <v/>
      </c>
      <c r="CA369" s="182" t="str">
        <f>IF(LinkRpt!AE$4=LinkRpt!AE$2,VLOOKUP(LinkRpt!$A365,Rpt,LinkRpt!AE$2+1),"")</f>
        <v/>
      </c>
      <c r="CB369" s="182">
        <f t="shared" si="48"/>
        <v>42220</v>
      </c>
      <c r="CC369" s="15">
        <v>1500</v>
      </c>
      <c r="CD369" s="16">
        <v>1500</v>
      </c>
      <c r="CE369" s="15">
        <v>1000</v>
      </c>
      <c r="CF369" s="16">
        <v>1000</v>
      </c>
      <c r="CG369" s="15">
        <v>5000</v>
      </c>
      <c r="CH369" s="16">
        <v>5000</v>
      </c>
      <c r="CI369" s="15">
        <v>8000</v>
      </c>
      <c r="CJ369" s="16">
        <v>0</v>
      </c>
      <c r="CK369" s="17"/>
      <c r="CL369" s="16"/>
      <c r="CM369" s="15"/>
      <c r="CN369" s="16"/>
      <c r="CO369" s="18">
        <v>4620</v>
      </c>
      <c r="CP369" s="16">
        <v>4620</v>
      </c>
      <c r="CQ369" s="18">
        <v>4620</v>
      </c>
      <c r="CR369" s="16">
        <v>4620</v>
      </c>
      <c r="CS369" s="18">
        <v>4620</v>
      </c>
      <c r="CT369" s="16">
        <v>0</v>
      </c>
      <c r="CU369" s="18">
        <v>4620</v>
      </c>
      <c r="CV369" s="16">
        <v>16240</v>
      </c>
      <c r="CW369" s="18">
        <v>4620</v>
      </c>
      <c r="CX369" s="16"/>
      <c r="CY369" s="18">
        <v>4620</v>
      </c>
      <c r="CZ369" s="16"/>
      <c r="DA369" s="18">
        <v>4620</v>
      </c>
      <c r="DB369" s="16"/>
      <c r="DC369" s="18">
        <v>4620</v>
      </c>
      <c r="DD369" s="16"/>
      <c r="DE369" s="18">
        <v>4620</v>
      </c>
      <c r="DF369" s="16">
        <v>9240</v>
      </c>
      <c r="DG369" s="17"/>
      <c r="DH369" s="16"/>
      <c r="DI369" s="17"/>
      <c r="DJ369" s="16"/>
      <c r="DK369" s="17"/>
      <c r="DL369" s="16"/>
      <c r="DM369" s="17"/>
      <c r="DN369" s="16"/>
      <c r="DO369" s="17"/>
      <c r="DP369" s="16"/>
      <c r="DQ369" s="17"/>
      <c r="DR369" s="16"/>
      <c r="DS369" s="17"/>
      <c r="DT369" s="16"/>
      <c r="DU369" s="17"/>
      <c r="DV369" s="16"/>
      <c r="DW369" s="17"/>
      <c r="DX369" s="16"/>
      <c r="DY369" s="17"/>
      <c r="DZ369" s="16"/>
      <c r="EA369" s="17"/>
      <c r="EB369" s="16"/>
      <c r="EC369" s="17"/>
      <c r="ED369" s="16"/>
      <c r="EE369" s="17"/>
      <c r="EF369" s="16"/>
      <c r="EG369" s="17"/>
      <c r="EH369" s="16"/>
      <c r="EI369" s="17"/>
      <c r="EJ369" s="16"/>
      <c r="EK369" s="17"/>
      <c r="EL369" s="16"/>
      <c r="EM369" s="17"/>
      <c r="EN369" s="16"/>
      <c r="EO369" s="17"/>
      <c r="EP369" s="16"/>
      <c r="EQ369" s="17"/>
      <c r="ER369" s="16"/>
      <c r="ES369" s="17"/>
      <c r="ET369" s="16"/>
      <c r="EU369" s="15"/>
      <c r="EV369" s="16"/>
      <c r="EW369" s="15"/>
      <c r="EX369" s="16"/>
      <c r="EY369" s="15"/>
      <c r="EZ369" s="16"/>
      <c r="FA369" s="15"/>
      <c r="FB369" s="16"/>
      <c r="FC369" s="15"/>
      <c r="FD369" s="16"/>
      <c r="FE369" s="15"/>
      <c r="FF369" s="16"/>
      <c r="FG369" s="19"/>
      <c r="FH369" s="20"/>
      <c r="FI369" s="20">
        <f t="shared" si="44"/>
        <v>57080</v>
      </c>
      <c r="FJ369" s="20">
        <f t="shared" si="45"/>
        <v>42220</v>
      </c>
      <c r="FK369" s="21">
        <f t="shared" si="46"/>
        <v>14860</v>
      </c>
      <c r="FL369" s="1" t="str">
        <f t="shared" si="49"/>
        <v/>
      </c>
    </row>
    <row r="370" spans="1:168" ht="20.25" customHeight="1">
      <c r="A370" s="239">
        <v>2200362</v>
      </c>
      <c r="B370" s="35" t="s">
        <v>1231</v>
      </c>
      <c r="C370" s="239" t="s">
        <v>1232</v>
      </c>
      <c r="D370" s="9" t="s">
        <v>1414</v>
      </c>
      <c r="E370" s="9" t="s">
        <v>1411</v>
      </c>
      <c r="F370" s="83" t="s">
        <v>1233</v>
      </c>
      <c r="G370" s="144"/>
      <c r="H370" s="100"/>
      <c r="I370" s="318"/>
      <c r="J370" s="100"/>
      <c r="K370" s="62">
        <v>6600</v>
      </c>
      <c r="L370" s="100" t="s">
        <v>1564</v>
      </c>
      <c r="M370" s="246">
        <f t="shared" si="42"/>
        <v>57080</v>
      </c>
      <c r="N370" s="14">
        <f t="shared" si="47"/>
        <v>39580</v>
      </c>
      <c r="O370" s="15">
        <v>1500</v>
      </c>
      <c r="P370" s="15">
        <v>1000</v>
      </c>
      <c r="Q370" s="15">
        <v>5000</v>
      </c>
      <c r="R370" s="15">
        <v>8000</v>
      </c>
      <c r="S370" s="182"/>
      <c r="T370" s="16">
        <v>1500</v>
      </c>
      <c r="U370" s="16">
        <v>1000</v>
      </c>
      <c r="V370" s="16">
        <v>5000</v>
      </c>
      <c r="W370" s="16">
        <v>0</v>
      </c>
      <c r="X370" s="182"/>
      <c r="Y370" s="16">
        <f>IF(($CB370-SUM($T370:X370))&gt;=$K370*0.7,$K370*0.7,($CB370-SUM($T370:X370)))</f>
        <v>4620</v>
      </c>
      <c r="Z370" s="16">
        <f>IF(($CB370-SUM($T370:Y370))&gt;=$K370*0.7,$K370*0.7,($CB370-SUM($T370:Y370)))</f>
        <v>4620</v>
      </c>
      <c r="AA370" s="16">
        <f>IF(($CB370-SUM($T370:Z370))&gt;=$K370*0.7,$K370*0.7,($CB370-SUM($T370:Z370)))</f>
        <v>760</v>
      </c>
      <c r="AB370" s="16">
        <f>IF(($CB370-SUM($T370:AA370))&gt;=$K370*0.7,$K370*0.7,($CB370-SUM($T370:AA370)))</f>
        <v>0</v>
      </c>
      <c r="AC370" s="16">
        <f>IF(($CB370-SUM($T370:AB370))&gt;=$K370*0.7,$K370*0.7,($CB370-SUM($T370:AB370)))</f>
        <v>0</v>
      </c>
      <c r="AD370" s="16">
        <f>IF(($CB370-SUM($T370:AC370))&gt;=$K370*0.7,$K370*0.7,($CB370-SUM($T370:AC370)))</f>
        <v>0</v>
      </c>
      <c r="AE370" s="16">
        <f>IF(($CB370-SUM($T370:AD370))&gt;=$K370*0.7,$K370*0.7,($CB370-SUM($T370:AD370)))</f>
        <v>0</v>
      </c>
      <c r="AF370" s="16">
        <f>IF(($CB370-SUM($T370:AE370))&gt;=$K370*0.7,$K370*0.7,($CB370-SUM($T370:AE370)))</f>
        <v>0</v>
      </c>
      <c r="AG370" s="16">
        <f>IF(($CB370-SUM($T370:AF370))&gt;=$K370*0.7,$K370*0.7,($CB370-SUM($T370:AF370)))</f>
        <v>0</v>
      </c>
      <c r="AH370" s="16">
        <f>IF(($CB370-SUM($T370:AG370))&gt;=$K370*0.7,$K370*0.7,($CB370-SUM($T370:AG370)))</f>
        <v>0</v>
      </c>
      <c r="AI370" s="16">
        <f>IF(($CB370-SUM($T370:AH370))&gt;=$K370*0.7,$K370*0.7,($CB370-SUM($T370:AH370)))</f>
        <v>0</v>
      </c>
      <c r="AJ370" s="16">
        <f>IF(($CB370-SUM($T370:AI370))&gt;=$K370*0.7,$K370*0.7,($CB370-SUM($T370:AI370)))</f>
        <v>0</v>
      </c>
      <c r="AK370" s="16">
        <f>IF(($CB370-SUM($T370:AJ370))&gt;=$K370*0.7,$K370*0.7,($CB370-SUM($T370:AJ370)))</f>
        <v>0</v>
      </c>
      <c r="AL370" s="16">
        <f>IF(($CB370-SUM($T370:AK370))&gt;=$K370*0.7,$K370*0.7,($CB370-SUM($T370:AK370)))</f>
        <v>0</v>
      </c>
      <c r="AM370" s="16">
        <f>IF(($CB370-SUM($T370:AL370))&gt;=$K370*0.7,$K370*0.7,($CB370-SUM($T370:AL370)))</f>
        <v>0</v>
      </c>
      <c r="AN370" s="16">
        <f>IF(($CB370-SUM($T370:AM370))&gt;=$K370*0.7,$K370*0.7,($CB370-SUM($T370:AM370)))</f>
        <v>0</v>
      </c>
      <c r="AO370" s="16">
        <f>IF(($CB370-SUM($T370:AN370))&gt;=$K370*0.7,$K370*0.7,($CB370-SUM($T370:AN370)))</f>
        <v>0</v>
      </c>
      <c r="AP370" s="16">
        <f>IF(($CB370-SUM($T370:AO370))&gt;=$K370*0.7,$K370*0.7,($CB370-SUM($T370:AO370)))</f>
        <v>0</v>
      </c>
      <c r="AQ370" s="16">
        <f>IF(($CB370-SUM($T370:AP370))&gt;=$K370*0.7,$K370*0.7,($CB370-SUM($T370:AP370)))</f>
        <v>0</v>
      </c>
      <c r="AR370" s="16">
        <f>IF(($CB370-SUM($T370:AQ370))&gt;=$K370*0.7,$K370*0.7,($CB370-SUM($T370:AQ370)))</f>
        <v>0</v>
      </c>
      <c r="AS370" s="16">
        <f>IF(($CB370-SUM($T370:AR370))&gt;=$K370*0.7,$K370*0.7,($CB370-SUM($T370:AR370)))</f>
        <v>0</v>
      </c>
      <c r="AT370" s="16">
        <f>IF(($CB370-SUM($T370:AS370))&gt;=$K370*0.7,$K370*0.7,($CB370-SUM($T370:AS370)))</f>
        <v>0</v>
      </c>
      <c r="AU370" s="16">
        <f>IF(($CB370-SUM($T370:AT370))&gt;=$K370*0.7,$K370*0.7,($CB370-SUM($T370:AT370)))</f>
        <v>0</v>
      </c>
      <c r="AV370" s="16">
        <f>IF(($CB370-SUM($T370:AU370))&gt;=$K370*0.7,$K370*0.7,($CB370-SUM($T370:AU370)))</f>
        <v>0</v>
      </c>
      <c r="AW370" s="182">
        <f t="shared" si="43"/>
        <v>17500</v>
      </c>
      <c r="AX370" s="182">
        <f>IF(LinkRpt!B$4=LinkRpt!B$2,VLOOKUP(LinkRpt!$A366,Rpt,LinkRpt!B$2+1),"")</f>
        <v>17500</v>
      </c>
      <c r="AY370" s="182">
        <f>IF(LinkRpt!C$4=LinkRpt!C$2,VLOOKUP(LinkRpt!$A366,Rpt,LinkRpt!C$2+1),"")</f>
        <v>0</v>
      </c>
      <c r="AZ370" s="182">
        <f>IF(LinkRpt!D$4=LinkRpt!D$2,VLOOKUP(LinkRpt!$A366,Rpt,LinkRpt!D$2+1),"")</f>
        <v>0</v>
      </c>
      <c r="BA370" s="182" t="str">
        <f>IF(LinkRpt!E$4=LinkRpt!E$2,VLOOKUP(LinkRpt!$A366,Rpt,LinkRpt!E$2+1),"")</f>
        <v/>
      </c>
      <c r="BB370" s="182">
        <f>IF(LinkRpt!F$4=LinkRpt!F$2,VLOOKUP(LinkRpt!$A366,Rpt,LinkRpt!F$2+1),"")</f>
        <v>0</v>
      </c>
      <c r="BC370" s="182">
        <f>IF(LinkRpt!G$4=LinkRpt!G$2,VLOOKUP(LinkRpt!$A366,Rpt,LinkRpt!G$2+1),"")</f>
        <v>0</v>
      </c>
      <c r="BD370" s="182">
        <f>IF(LinkRpt!H$4=LinkRpt!H$2,VLOOKUP(LinkRpt!$A366,Rpt,LinkRpt!H$2+1),"")</f>
        <v>0</v>
      </c>
      <c r="BE370" s="182" t="str">
        <f>IF(LinkRpt!I$4=LinkRpt!I$2,VLOOKUP(LinkRpt!$A366,Rpt,LinkRpt!I$2+1),"")</f>
        <v/>
      </c>
      <c r="BF370" s="182" t="str">
        <f>IF(LinkRpt!J$4=LinkRpt!J$2,VLOOKUP(LinkRpt!$A366,Rpt,LinkRpt!J$2+1),"")</f>
        <v/>
      </c>
      <c r="BG370" s="182" t="str">
        <f>IF(LinkRpt!K$4=LinkRpt!K$2,VLOOKUP(LinkRpt!$A366,Rpt,LinkRpt!K$2+1),"")</f>
        <v/>
      </c>
      <c r="BH370" s="182" t="str">
        <f>IF(LinkRpt!L$4=LinkRpt!L$2,VLOOKUP(LinkRpt!$A366,Rpt,LinkRpt!L$2+1),"")</f>
        <v/>
      </c>
      <c r="BI370" s="182" t="str">
        <f>IF(LinkRpt!M$4=LinkRpt!M$2,VLOOKUP(LinkRpt!$A366,Rpt,LinkRpt!M$2+1),"")</f>
        <v/>
      </c>
      <c r="BJ370" s="182" t="str">
        <f>IF(LinkRpt!N$4=LinkRpt!N$2,VLOOKUP(LinkRpt!$A366,Rpt,LinkRpt!N$2+1),"")</f>
        <v/>
      </c>
      <c r="BK370" s="182" t="str">
        <f>IF(LinkRpt!O$4=LinkRpt!O$2,VLOOKUP(LinkRpt!$A366,Rpt,LinkRpt!O$2+1),"")</f>
        <v/>
      </c>
      <c r="BL370" s="182" t="str">
        <f>IF(LinkRpt!P$4=LinkRpt!P$2,VLOOKUP(LinkRpt!$A366,Rpt,LinkRpt!P$2+1),"")</f>
        <v/>
      </c>
      <c r="BM370" s="182" t="str">
        <f>IF(LinkRpt!Q$4=LinkRpt!Q$2,VLOOKUP(LinkRpt!$A366,Rpt,LinkRpt!Q$2+1),"")</f>
        <v/>
      </c>
      <c r="BN370" s="182" t="str">
        <f>IF(LinkRpt!R$4=LinkRpt!R$2,VLOOKUP(LinkRpt!$A366,Rpt,LinkRpt!R$2+1),"")</f>
        <v/>
      </c>
      <c r="BO370" s="182" t="str">
        <f>IF(LinkRpt!S$4=LinkRpt!S$2,VLOOKUP(LinkRpt!$A366,Rpt,LinkRpt!S$2+1),"")</f>
        <v/>
      </c>
      <c r="BP370" s="182" t="str">
        <f>IF(LinkRpt!T$4=LinkRpt!T$2,VLOOKUP(LinkRpt!$A366,Rpt,LinkRpt!T$2+1),"")</f>
        <v/>
      </c>
      <c r="BQ370" s="182" t="str">
        <f>IF(LinkRpt!U$4=LinkRpt!U$2,VLOOKUP(LinkRpt!$A366,Rpt,LinkRpt!U$2+1),"")</f>
        <v/>
      </c>
      <c r="BR370" s="182" t="str">
        <f>IF(LinkRpt!V$4=LinkRpt!V$2,VLOOKUP(LinkRpt!$A366,Rpt,LinkRpt!V$2+1),"")</f>
        <v/>
      </c>
      <c r="BS370" s="182" t="str">
        <f>IF(LinkRpt!W$4=LinkRpt!W$2,VLOOKUP(LinkRpt!$A366,Rpt,LinkRpt!W$2+1),"")</f>
        <v/>
      </c>
      <c r="BT370" s="182" t="str">
        <f>IF(LinkRpt!X$4=LinkRpt!X$2,VLOOKUP(LinkRpt!$A366,Rpt,LinkRpt!X$2+1),"")</f>
        <v/>
      </c>
      <c r="BU370" s="182" t="str">
        <f>IF(LinkRpt!Y$4=LinkRpt!Y$2,VLOOKUP(LinkRpt!$A366,Rpt,LinkRpt!Y$2+1),"")</f>
        <v/>
      </c>
      <c r="BV370" s="182" t="str">
        <f>IF(LinkRpt!Z$4=LinkRpt!Z$2,VLOOKUP(LinkRpt!$A366,Rpt,LinkRpt!Z$2+1),"")</f>
        <v/>
      </c>
      <c r="BW370" s="182" t="str">
        <f>IF(LinkRpt!AA$4=LinkRpt!AA$2,VLOOKUP(LinkRpt!$A366,Rpt,LinkRpt!AA$2+1),"")</f>
        <v/>
      </c>
      <c r="BX370" s="182" t="str">
        <f>IF(LinkRpt!AB$4=LinkRpt!AB$2,VLOOKUP(LinkRpt!$A366,Rpt,LinkRpt!AB$2+1),"")</f>
        <v/>
      </c>
      <c r="BY370" s="182" t="str">
        <f>IF(LinkRpt!AC$4=LinkRpt!AC$2,VLOOKUP(LinkRpt!$A366,Rpt,LinkRpt!AC$2+1),"")</f>
        <v/>
      </c>
      <c r="BZ370" s="182" t="str">
        <f>IF(LinkRpt!AD$4=LinkRpt!AD$2,VLOOKUP(LinkRpt!$A366,Rpt,LinkRpt!AD$2+1),"")</f>
        <v/>
      </c>
      <c r="CA370" s="182" t="str">
        <f>IF(LinkRpt!AE$4=LinkRpt!AE$2,VLOOKUP(LinkRpt!$A366,Rpt,LinkRpt!AE$2+1),"")</f>
        <v/>
      </c>
      <c r="CB370" s="182">
        <f t="shared" si="48"/>
        <v>17500</v>
      </c>
      <c r="CC370" s="15">
        <v>1500</v>
      </c>
      <c r="CD370" s="16">
        <v>1500</v>
      </c>
      <c r="CE370" s="15">
        <v>1000</v>
      </c>
      <c r="CF370" s="16">
        <v>1000</v>
      </c>
      <c r="CG370" s="15">
        <v>5000</v>
      </c>
      <c r="CH370" s="16">
        <v>5000</v>
      </c>
      <c r="CI370" s="15">
        <v>8000</v>
      </c>
      <c r="CJ370" s="16">
        <v>0</v>
      </c>
      <c r="CK370" s="15"/>
      <c r="CL370" s="16"/>
      <c r="CM370" s="18">
        <v>4620</v>
      </c>
      <c r="CN370" s="16">
        <v>0</v>
      </c>
      <c r="CO370" s="18">
        <v>4620</v>
      </c>
      <c r="CP370" s="16"/>
      <c r="CQ370" s="18">
        <v>4620</v>
      </c>
      <c r="CR370" s="16"/>
      <c r="CS370" s="18">
        <v>4620</v>
      </c>
      <c r="CT370" s="16">
        <v>10000</v>
      </c>
      <c r="CU370" s="18">
        <v>4620</v>
      </c>
      <c r="CV370" s="16"/>
      <c r="CW370" s="18">
        <v>4620</v>
      </c>
      <c r="CX370" s="16"/>
      <c r="CY370" s="18">
        <v>4620</v>
      </c>
      <c r="CZ370" s="16"/>
      <c r="DA370" s="18">
        <v>4620</v>
      </c>
      <c r="DB370" s="16"/>
      <c r="DC370" s="18">
        <v>4620</v>
      </c>
      <c r="DD370" s="16"/>
      <c r="DE370" s="85"/>
      <c r="DF370" s="16"/>
      <c r="DG370" s="85"/>
      <c r="DH370" s="16"/>
      <c r="DI370" s="85"/>
      <c r="DJ370" s="16"/>
      <c r="DK370" s="17"/>
      <c r="DL370" s="16"/>
      <c r="DM370" s="17"/>
      <c r="DN370" s="16"/>
      <c r="DO370" s="17"/>
      <c r="DP370" s="16"/>
      <c r="DQ370" s="17"/>
      <c r="DR370" s="16"/>
      <c r="DS370" s="17"/>
      <c r="DT370" s="16"/>
      <c r="DU370" s="17"/>
      <c r="DV370" s="16"/>
      <c r="DW370" s="17"/>
      <c r="DX370" s="16"/>
      <c r="DY370" s="17"/>
      <c r="DZ370" s="16"/>
      <c r="EA370" s="17"/>
      <c r="EB370" s="16"/>
      <c r="EC370" s="17"/>
      <c r="ED370" s="16"/>
      <c r="EE370" s="17"/>
      <c r="EF370" s="16"/>
      <c r="EG370" s="17"/>
      <c r="EH370" s="16"/>
      <c r="EI370" s="17"/>
      <c r="EJ370" s="16"/>
      <c r="EK370" s="17"/>
      <c r="EL370" s="16"/>
      <c r="EM370" s="17"/>
      <c r="EN370" s="16"/>
      <c r="EO370" s="17"/>
      <c r="EP370" s="16"/>
      <c r="EQ370" s="17"/>
      <c r="ER370" s="16"/>
      <c r="ES370" s="17"/>
      <c r="ET370" s="16"/>
      <c r="EU370" s="15"/>
      <c r="EV370" s="16"/>
      <c r="EW370" s="15"/>
      <c r="EX370" s="16"/>
      <c r="EY370" s="15"/>
      <c r="EZ370" s="16"/>
      <c r="FA370" s="15"/>
      <c r="FB370" s="16"/>
      <c r="FC370" s="15"/>
      <c r="FD370" s="16"/>
      <c r="FE370" s="15"/>
      <c r="FF370" s="16"/>
      <c r="FG370" s="19"/>
      <c r="FH370" s="20"/>
      <c r="FI370" s="20">
        <f t="shared" si="44"/>
        <v>57080</v>
      </c>
      <c r="FJ370" s="20">
        <f t="shared" si="45"/>
        <v>17500</v>
      </c>
      <c r="FK370" s="21">
        <f t="shared" si="46"/>
        <v>39580</v>
      </c>
      <c r="FL370" s="1" t="str">
        <f t="shared" si="49"/>
        <v/>
      </c>
    </row>
    <row r="371" spans="1:168" ht="20.25" customHeight="1">
      <c r="A371" s="239">
        <v>2200363</v>
      </c>
      <c r="B371" s="35" t="s">
        <v>1234</v>
      </c>
      <c r="C371" s="239" t="s">
        <v>1235</v>
      </c>
      <c r="D371" s="9" t="s">
        <v>1414</v>
      </c>
      <c r="E371" s="9" t="s">
        <v>1411</v>
      </c>
      <c r="F371" s="83" t="s">
        <v>1236</v>
      </c>
      <c r="G371" s="22"/>
      <c r="H371" s="84"/>
      <c r="I371" s="318"/>
      <c r="J371" s="84"/>
      <c r="K371" s="62">
        <v>6600</v>
      </c>
      <c r="L371" s="84" t="s">
        <v>1564</v>
      </c>
      <c r="M371" s="246">
        <f t="shared" si="42"/>
        <v>57080</v>
      </c>
      <c r="N371" s="14">
        <f t="shared" si="47"/>
        <v>9240</v>
      </c>
      <c r="O371" s="15">
        <v>1500</v>
      </c>
      <c r="P371" s="15">
        <v>1000</v>
      </c>
      <c r="Q371" s="15">
        <v>5000</v>
      </c>
      <c r="R371" s="15">
        <v>8000</v>
      </c>
      <c r="S371" s="182"/>
      <c r="T371" s="16">
        <v>1500</v>
      </c>
      <c r="U371" s="16">
        <v>1000</v>
      </c>
      <c r="V371" s="16">
        <v>5000</v>
      </c>
      <c r="W371" s="16">
        <v>0</v>
      </c>
      <c r="X371" s="182"/>
      <c r="Y371" s="16">
        <f>IF(($CB371-SUM($T371:X371))&gt;=$K371*0.7,$K371*0.7,($CB371-SUM($T371:X371)))</f>
        <v>4620</v>
      </c>
      <c r="Z371" s="16">
        <f>IF(($CB371-SUM($T371:Y371))&gt;=$K371*0.7,$K371*0.7,($CB371-SUM($T371:Y371)))</f>
        <v>4620</v>
      </c>
      <c r="AA371" s="16">
        <f>IF(($CB371-SUM($T371:Z371))&gt;=$K371*0.7,$K371*0.7,($CB371-SUM($T371:Z371)))</f>
        <v>4620</v>
      </c>
      <c r="AB371" s="16">
        <f>IF(($CB371-SUM($T371:AA371))&gt;=$K371*0.7,$K371*0.7,($CB371-SUM($T371:AA371)))</f>
        <v>4620</v>
      </c>
      <c r="AC371" s="16">
        <f>IF(($CB371-SUM($T371:AB371))&gt;=$K371*0.7,$K371*0.7,($CB371-SUM($T371:AB371)))</f>
        <v>4620</v>
      </c>
      <c r="AD371" s="16">
        <f>IF(($CB371-SUM($T371:AC371))&gt;=$K371*0.7,$K371*0.7,($CB371-SUM($T371:AC371)))</f>
        <v>4620</v>
      </c>
      <c r="AE371" s="16">
        <f>IF(($CB371-SUM($T371:AD371))&gt;=$K371*0.7,$K371*0.7,($CB371-SUM($T371:AD371)))</f>
        <v>4620</v>
      </c>
      <c r="AF371" s="16">
        <f>IF(($CB371-SUM($T371:AE371))&gt;=$K371*0.7,$K371*0.7,($CB371-SUM($T371:AE371)))</f>
        <v>4620</v>
      </c>
      <c r="AG371" s="16">
        <f>IF(($CB371-SUM($T371:AF371))&gt;=$K371*0.7,$K371*0.7,($CB371-SUM($T371:AF371)))</f>
        <v>3380</v>
      </c>
      <c r="AH371" s="16">
        <f>IF(($CB371-SUM($T371:AG371))&gt;=$K371*0.7,$K371*0.7,($CB371-SUM($T371:AG371)))</f>
        <v>0</v>
      </c>
      <c r="AI371" s="16">
        <f>IF(($CB371-SUM($T371:AH371))&gt;=$K371*0.7,$K371*0.7,($CB371-SUM($T371:AH371)))</f>
        <v>0</v>
      </c>
      <c r="AJ371" s="16">
        <f>IF(($CB371-SUM($T371:AI371))&gt;=$K371*0.7,$K371*0.7,($CB371-SUM($T371:AI371)))</f>
        <v>0</v>
      </c>
      <c r="AK371" s="16">
        <f>IF(($CB371-SUM($T371:AJ371))&gt;=$K371*0.7,$K371*0.7,($CB371-SUM($T371:AJ371)))</f>
        <v>0</v>
      </c>
      <c r="AL371" s="16">
        <f>IF(($CB371-SUM($T371:AK371))&gt;=$K371*0.7,$K371*0.7,($CB371-SUM($T371:AK371)))</f>
        <v>0</v>
      </c>
      <c r="AM371" s="16">
        <f>IF(($CB371-SUM($T371:AL371))&gt;=$K371*0.7,$K371*0.7,($CB371-SUM($T371:AL371)))</f>
        <v>0</v>
      </c>
      <c r="AN371" s="16">
        <f>IF(($CB371-SUM($T371:AM371))&gt;=$K371*0.7,$K371*0.7,($CB371-SUM($T371:AM371)))</f>
        <v>0</v>
      </c>
      <c r="AO371" s="16">
        <f>IF(($CB371-SUM($T371:AN371))&gt;=$K371*0.7,$K371*0.7,($CB371-SUM($T371:AN371)))</f>
        <v>0</v>
      </c>
      <c r="AP371" s="16">
        <f>IF(($CB371-SUM($T371:AO371))&gt;=$K371*0.7,$K371*0.7,($CB371-SUM($T371:AO371)))</f>
        <v>0</v>
      </c>
      <c r="AQ371" s="16">
        <f>IF(($CB371-SUM($T371:AP371))&gt;=$K371*0.7,$K371*0.7,($CB371-SUM($T371:AP371)))</f>
        <v>0</v>
      </c>
      <c r="AR371" s="16">
        <f>IF(($CB371-SUM($T371:AQ371))&gt;=$K371*0.7,$K371*0.7,($CB371-SUM($T371:AQ371)))</f>
        <v>0</v>
      </c>
      <c r="AS371" s="16">
        <f>IF(($CB371-SUM($T371:AR371))&gt;=$K371*0.7,$K371*0.7,($CB371-SUM($T371:AR371)))</f>
        <v>0</v>
      </c>
      <c r="AT371" s="16">
        <f>IF(($CB371-SUM($T371:AS371))&gt;=$K371*0.7,$K371*0.7,($CB371-SUM($T371:AS371)))</f>
        <v>0</v>
      </c>
      <c r="AU371" s="16">
        <f>IF(($CB371-SUM($T371:AT371))&gt;=$K371*0.7,$K371*0.7,($CB371-SUM($T371:AT371)))</f>
        <v>0</v>
      </c>
      <c r="AV371" s="16">
        <f>IF(($CB371-SUM($T371:AU371))&gt;=$K371*0.7,$K371*0.7,($CB371-SUM($T371:AU371)))</f>
        <v>0</v>
      </c>
      <c r="AW371" s="182">
        <f t="shared" si="43"/>
        <v>47840</v>
      </c>
      <c r="AX371" s="182">
        <f>IF(LinkRpt!B$4=LinkRpt!B$2,VLOOKUP(LinkRpt!$A367,Rpt,LinkRpt!B$2+1),"")</f>
        <v>47840</v>
      </c>
      <c r="AY371" s="182">
        <f>IF(LinkRpt!C$4=LinkRpt!C$2,VLOOKUP(LinkRpt!$A367,Rpt,LinkRpt!C$2+1),"")</f>
        <v>0</v>
      </c>
      <c r="AZ371" s="182">
        <f>IF(LinkRpt!D$4=LinkRpt!D$2,VLOOKUP(LinkRpt!$A367,Rpt,LinkRpt!D$2+1),"")</f>
        <v>0</v>
      </c>
      <c r="BA371" s="182" t="str">
        <f>IF(LinkRpt!E$4=LinkRpt!E$2,VLOOKUP(LinkRpt!$A367,Rpt,LinkRpt!E$2+1),"")</f>
        <v/>
      </c>
      <c r="BB371" s="182">
        <f>IF(LinkRpt!F$4=LinkRpt!F$2,VLOOKUP(LinkRpt!$A367,Rpt,LinkRpt!F$2+1),"")</f>
        <v>0</v>
      </c>
      <c r="BC371" s="182">
        <f>IF(LinkRpt!G$4=LinkRpt!G$2,VLOOKUP(LinkRpt!$A367,Rpt,LinkRpt!G$2+1),"")</f>
        <v>0</v>
      </c>
      <c r="BD371" s="182">
        <f>IF(LinkRpt!H$4=LinkRpt!H$2,VLOOKUP(LinkRpt!$A367,Rpt,LinkRpt!H$2+1),"")</f>
        <v>0</v>
      </c>
      <c r="BE371" s="182" t="str">
        <f>IF(LinkRpt!I$4=LinkRpt!I$2,VLOOKUP(LinkRpt!$A367,Rpt,LinkRpt!I$2+1),"")</f>
        <v/>
      </c>
      <c r="BF371" s="182" t="str">
        <f>IF(LinkRpt!J$4=LinkRpt!J$2,VLOOKUP(LinkRpt!$A367,Rpt,LinkRpt!J$2+1),"")</f>
        <v/>
      </c>
      <c r="BG371" s="182" t="str">
        <f>IF(LinkRpt!K$4=LinkRpt!K$2,VLOOKUP(LinkRpt!$A367,Rpt,LinkRpt!K$2+1),"")</f>
        <v/>
      </c>
      <c r="BH371" s="182" t="str">
        <f>IF(LinkRpt!L$4=LinkRpt!L$2,VLOOKUP(LinkRpt!$A367,Rpt,LinkRpt!L$2+1),"")</f>
        <v/>
      </c>
      <c r="BI371" s="182" t="str">
        <f>IF(LinkRpt!M$4=LinkRpt!M$2,VLOOKUP(LinkRpt!$A367,Rpt,LinkRpt!M$2+1),"")</f>
        <v/>
      </c>
      <c r="BJ371" s="182" t="str">
        <f>IF(LinkRpt!N$4=LinkRpt!N$2,VLOOKUP(LinkRpt!$A367,Rpt,LinkRpt!N$2+1),"")</f>
        <v/>
      </c>
      <c r="BK371" s="182" t="str">
        <f>IF(LinkRpt!O$4=LinkRpt!O$2,VLOOKUP(LinkRpt!$A367,Rpt,LinkRpt!O$2+1),"")</f>
        <v/>
      </c>
      <c r="BL371" s="182" t="str">
        <f>IF(LinkRpt!P$4=LinkRpt!P$2,VLOOKUP(LinkRpt!$A367,Rpt,LinkRpt!P$2+1),"")</f>
        <v/>
      </c>
      <c r="BM371" s="182" t="str">
        <f>IF(LinkRpt!Q$4=LinkRpt!Q$2,VLOOKUP(LinkRpt!$A367,Rpt,LinkRpt!Q$2+1),"")</f>
        <v/>
      </c>
      <c r="BN371" s="182" t="str">
        <f>IF(LinkRpt!R$4=LinkRpt!R$2,VLOOKUP(LinkRpt!$A367,Rpt,LinkRpt!R$2+1),"")</f>
        <v/>
      </c>
      <c r="BO371" s="182" t="str">
        <f>IF(LinkRpt!S$4=LinkRpt!S$2,VLOOKUP(LinkRpt!$A367,Rpt,LinkRpt!S$2+1),"")</f>
        <v/>
      </c>
      <c r="BP371" s="182" t="str">
        <f>IF(LinkRpt!T$4=LinkRpt!T$2,VLOOKUP(LinkRpt!$A367,Rpt,LinkRpt!T$2+1),"")</f>
        <v/>
      </c>
      <c r="BQ371" s="182" t="str">
        <f>IF(LinkRpt!U$4=LinkRpt!U$2,VLOOKUP(LinkRpt!$A367,Rpt,LinkRpt!U$2+1),"")</f>
        <v/>
      </c>
      <c r="BR371" s="182" t="str">
        <f>IF(LinkRpt!V$4=LinkRpt!V$2,VLOOKUP(LinkRpt!$A367,Rpt,LinkRpt!V$2+1),"")</f>
        <v/>
      </c>
      <c r="BS371" s="182" t="str">
        <f>IF(LinkRpt!W$4=LinkRpt!W$2,VLOOKUP(LinkRpt!$A367,Rpt,LinkRpt!W$2+1),"")</f>
        <v/>
      </c>
      <c r="BT371" s="182" t="str">
        <f>IF(LinkRpt!X$4=LinkRpt!X$2,VLOOKUP(LinkRpt!$A367,Rpt,LinkRpt!X$2+1),"")</f>
        <v/>
      </c>
      <c r="BU371" s="182" t="str">
        <f>IF(LinkRpt!Y$4=LinkRpt!Y$2,VLOOKUP(LinkRpt!$A367,Rpt,LinkRpt!Y$2+1),"")</f>
        <v/>
      </c>
      <c r="BV371" s="182" t="str">
        <f>IF(LinkRpt!Z$4=LinkRpt!Z$2,VLOOKUP(LinkRpt!$A367,Rpt,LinkRpt!Z$2+1),"")</f>
        <v/>
      </c>
      <c r="BW371" s="182" t="str">
        <f>IF(LinkRpt!AA$4=LinkRpt!AA$2,VLOOKUP(LinkRpt!$A367,Rpt,LinkRpt!AA$2+1),"")</f>
        <v/>
      </c>
      <c r="BX371" s="182" t="str">
        <f>IF(LinkRpt!AB$4=LinkRpt!AB$2,VLOOKUP(LinkRpt!$A367,Rpt,LinkRpt!AB$2+1),"")</f>
        <v/>
      </c>
      <c r="BY371" s="182" t="str">
        <f>IF(LinkRpt!AC$4=LinkRpt!AC$2,VLOOKUP(LinkRpt!$A367,Rpt,LinkRpt!AC$2+1),"")</f>
        <v/>
      </c>
      <c r="BZ371" s="182" t="str">
        <f>IF(LinkRpt!AD$4=LinkRpt!AD$2,VLOOKUP(LinkRpt!$A367,Rpt,LinkRpt!AD$2+1),"")</f>
        <v/>
      </c>
      <c r="CA371" s="182" t="str">
        <f>IF(LinkRpt!AE$4=LinkRpt!AE$2,VLOOKUP(LinkRpt!$A367,Rpt,LinkRpt!AE$2+1),"")</f>
        <v/>
      </c>
      <c r="CB371" s="182">
        <f t="shared" si="48"/>
        <v>47840</v>
      </c>
      <c r="CC371" s="15">
        <v>1500</v>
      </c>
      <c r="CD371" s="16">
        <v>1500</v>
      </c>
      <c r="CE371" s="15">
        <v>1000</v>
      </c>
      <c r="CF371" s="16">
        <v>1000</v>
      </c>
      <c r="CG371" s="15">
        <v>5000</v>
      </c>
      <c r="CH371" s="16">
        <v>5000</v>
      </c>
      <c r="CI371" s="15">
        <v>8000</v>
      </c>
      <c r="CJ371" s="16">
        <v>0</v>
      </c>
      <c r="CK371" s="15"/>
      <c r="CL371" s="16"/>
      <c r="CM371" s="18">
        <v>4620</v>
      </c>
      <c r="CN371" s="16">
        <v>0</v>
      </c>
      <c r="CO371" s="18">
        <v>4620</v>
      </c>
      <c r="CP371" s="16">
        <v>0</v>
      </c>
      <c r="CQ371" s="18">
        <v>4620</v>
      </c>
      <c r="CR371" s="16">
        <v>21860</v>
      </c>
      <c r="CS371" s="18">
        <v>4620</v>
      </c>
      <c r="CT371" s="16">
        <v>4620</v>
      </c>
      <c r="CU371" s="18">
        <v>4620</v>
      </c>
      <c r="CV371" s="16"/>
      <c r="CW371" s="18">
        <v>4620</v>
      </c>
      <c r="CX371" s="16"/>
      <c r="CY371" s="18">
        <v>4620</v>
      </c>
      <c r="CZ371" s="16"/>
      <c r="DA371" s="18">
        <v>4620</v>
      </c>
      <c r="DB371" s="16"/>
      <c r="DC371" s="18">
        <v>4620</v>
      </c>
      <c r="DD371" s="16">
        <v>13860</v>
      </c>
      <c r="DE371" s="85"/>
      <c r="DF371" s="16"/>
      <c r="DG371" s="85"/>
      <c r="DH371" s="16"/>
      <c r="DI371" s="85"/>
      <c r="DJ371" s="16"/>
      <c r="DK371" s="17"/>
      <c r="DL371" s="16"/>
      <c r="DM371" s="17"/>
      <c r="DN371" s="16"/>
      <c r="DO371" s="17"/>
      <c r="DP371" s="16"/>
      <c r="DQ371" s="17"/>
      <c r="DR371" s="16"/>
      <c r="DS371" s="17"/>
      <c r="DT371" s="16"/>
      <c r="DU371" s="17"/>
      <c r="DV371" s="16"/>
      <c r="DW371" s="17"/>
      <c r="DX371" s="16"/>
      <c r="DY371" s="17"/>
      <c r="DZ371" s="16"/>
      <c r="EA371" s="17"/>
      <c r="EB371" s="16"/>
      <c r="EC371" s="17"/>
      <c r="ED371" s="16"/>
      <c r="EE371" s="17"/>
      <c r="EF371" s="16"/>
      <c r="EG371" s="17"/>
      <c r="EH371" s="16"/>
      <c r="EI371" s="17"/>
      <c r="EJ371" s="16"/>
      <c r="EK371" s="17"/>
      <c r="EL371" s="16"/>
      <c r="EM371" s="17"/>
      <c r="EN371" s="16"/>
      <c r="EO371" s="17"/>
      <c r="EP371" s="16"/>
      <c r="EQ371" s="17"/>
      <c r="ER371" s="16"/>
      <c r="ES371" s="17"/>
      <c r="ET371" s="16"/>
      <c r="EU371" s="15"/>
      <c r="EV371" s="16"/>
      <c r="EW371" s="15"/>
      <c r="EX371" s="16"/>
      <c r="EY371" s="15"/>
      <c r="EZ371" s="16"/>
      <c r="FA371" s="15"/>
      <c r="FB371" s="16"/>
      <c r="FC371" s="15"/>
      <c r="FD371" s="16"/>
      <c r="FE371" s="15"/>
      <c r="FF371" s="16"/>
      <c r="FG371" s="19"/>
      <c r="FH371" s="20"/>
      <c r="FI371" s="20">
        <f t="shared" si="44"/>
        <v>57080</v>
      </c>
      <c r="FJ371" s="20">
        <f t="shared" si="45"/>
        <v>47840</v>
      </c>
      <c r="FK371" s="21">
        <f t="shared" si="46"/>
        <v>9240</v>
      </c>
      <c r="FL371" s="1" t="str">
        <f t="shared" si="49"/>
        <v/>
      </c>
    </row>
    <row r="372" spans="1:168" ht="20.25" customHeight="1">
      <c r="A372" s="239">
        <v>2200364</v>
      </c>
      <c r="B372" s="35" t="s">
        <v>1237</v>
      </c>
      <c r="C372" s="239" t="s">
        <v>1238</v>
      </c>
      <c r="D372" s="9" t="s">
        <v>1414</v>
      </c>
      <c r="E372" s="9" t="s">
        <v>1411</v>
      </c>
      <c r="F372" s="83" t="s">
        <v>1239</v>
      </c>
      <c r="G372" s="144"/>
      <c r="H372" s="100"/>
      <c r="I372" s="318"/>
      <c r="J372" s="100"/>
      <c r="K372" s="62">
        <v>6600</v>
      </c>
      <c r="L372" s="100" t="s">
        <v>1564</v>
      </c>
      <c r="M372" s="246">
        <f t="shared" si="42"/>
        <v>57080</v>
      </c>
      <c r="N372" s="14">
        <f t="shared" si="47"/>
        <v>0</v>
      </c>
      <c r="O372" s="15">
        <v>1500</v>
      </c>
      <c r="P372" s="15">
        <v>1000</v>
      </c>
      <c r="Q372" s="15">
        <v>5000</v>
      </c>
      <c r="R372" s="15">
        <v>8000</v>
      </c>
      <c r="S372" s="182"/>
      <c r="T372" s="16">
        <v>1500</v>
      </c>
      <c r="U372" s="16">
        <v>1000</v>
      </c>
      <c r="V372" s="16">
        <v>5000</v>
      </c>
      <c r="W372" s="16">
        <v>8000</v>
      </c>
      <c r="X372" s="182"/>
      <c r="Y372" s="16">
        <f>IF(($CB372-SUM($T372:X372))&gt;=$K372*0.7,$K372*0.7,($CB372-SUM($T372:X372)))</f>
        <v>4620</v>
      </c>
      <c r="Z372" s="16">
        <f>IF(($CB372-SUM($T372:Y372))&gt;=$K372*0.7,$K372*0.7,($CB372-SUM($T372:Y372)))</f>
        <v>4620</v>
      </c>
      <c r="AA372" s="16">
        <f>IF(($CB372-SUM($T372:Z372))&gt;=$K372*0.7,$K372*0.7,($CB372-SUM($T372:Z372)))</f>
        <v>4620</v>
      </c>
      <c r="AB372" s="16">
        <f>IF(($CB372-SUM($T372:AA372))&gt;=$K372*0.7,$K372*0.7,($CB372-SUM($T372:AA372)))</f>
        <v>4620</v>
      </c>
      <c r="AC372" s="16">
        <f>IF(($CB372-SUM($T372:AB372))&gt;=$K372*0.7,$K372*0.7,($CB372-SUM($T372:AB372)))</f>
        <v>4620</v>
      </c>
      <c r="AD372" s="16">
        <f>IF(($CB372-SUM($T372:AC372))&gt;=$K372*0.7,$K372*0.7,($CB372-SUM($T372:AC372)))</f>
        <v>4620</v>
      </c>
      <c r="AE372" s="16">
        <f>IF(($CB372-SUM($T372:AD372))&gt;=$K372*0.7,$K372*0.7,($CB372-SUM($T372:AD372)))</f>
        <v>4620</v>
      </c>
      <c r="AF372" s="16">
        <f>IF(($CB372-SUM($T372:AE372))&gt;=$K372*0.7,$K372*0.7,($CB372-SUM($T372:AE372)))</f>
        <v>4620</v>
      </c>
      <c r="AG372" s="16">
        <f>IF(($CB372-SUM($T372:AF372))&gt;=$K372*0.7,$K372*0.7,($CB372-SUM($T372:AF372)))</f>
        <v>4620</v>
      </c>
      <c r="AH372" s="16">
        <f>IF(($CB372-SUM($T372:AG372))&gt;=$K372*0.7,$K372*0.7,($CB372-SUM($T372:AG372)))</f>
        <v>0</v>
      </c>
      <c r="AI372" s="16">
        <f>IF(($CB372-SUM($T372:AH372))&gt;=$K372*0.7,$K372*0.7,($CB372-SUM($T372:AH372)))</f>
        <v>0</v>
      </c>
      <c r="AJ372" s="16">
        <f>IF(($CB372-SUM($T372:AI372))&gt;=$K372*0.7,$K372*0.7,($CB372-SUM($T372:AI372)))</f>
        <v>0</v>
      </c>
      <c r="AK372" s="16">
        <f>IF(($CB372-SUM($T372:AJ372))&gt;=$K372*0.7,$K372*0.7,($CB372-SUM($T372:AJ372)))</f>
        <v>0</v>
      </c>
      <c r="AL372" s="16">
        <f>IF(($CB372-SUM($T372:AK372))&gt;=$K372*0.7,$K372*0.7,($CB372-SUM($T372:AK372)))</f>
        <v>0</v>
      </c>
      <c r="AM372" s="16">
        <f>IF(($CB372-SUM($T372:AL372))&gt;=$K372*0.7,$K372*0.7,($CB372-SUM($T372:AL372)))</f>
        <v>0</v>
      </c>
      <c r="AN372" s="16">
        <f>IF(($CB372-SUM($T372:AM372))&gt;=$K372*0.7,$K372*0.7,($CB372-SUM($T372:AM372)))</f>
        <v>0</v>
      </c>
      <c r="AO372" s="16">
        <f>IF(($CB372-SUM($T372:AN372))&gt;=$K372*0.7,$K372*0.7,($CB372-SUM($T372:AN372)))</f>
        <v>0</v>
      </c>
      <c r="AP372" s="16">
        <f>IF(($CB372-SUM($T372:AO372))&gt;=$K372*0.7,$K372*0.7,($CB372-SUM($T372:AO372)))</f>
        <v>0</v>
      </c>
      <c r="AQ372" s="16">
        <f>IF(($CB372-SUM($T372:AP372))&gt;=$K372*0.7,$K372*0.7,($CB372-SUM($T372:AP372)))</f>
        <v>0</v>
      </c>
      <c r="AR372" s="16">
        <f>IF(($CB372-SUM($T372:AQ372))&gt;=$K372*0.7,$K372*0.7,($CB372-SUM($T372:AQ372)))</f>
        <v>0</v>
      </c>
      <c r="AS372" s="16">
        <f>IF(($CB372-SUM($T372:AR372))&gt;=$K372*0.7,$K372*0.7,($CB372-SUM($T372:AR372)))</f>
        <v>0</v>
      </c>
      <c r="AT372" s="16">
        <f>IF(($CB372-SUM($T372:AS372))&gt;=$K372*0.7,$K372*0.7,($CB372-SUM($T372:AS372)))</f>
        <v>0</v>
      </c>
      <c r="AU372" s="16">
        <f>IF(($CB372-SUM($T372:AT372))&gt;=$K372*0.7,$K372*0.7,($CB372-SUM($T372:AT372)))</f>
        <v>0</v>
      </c>
      <c r="AV372" s="16">
        <f>IF(($CB372-SUM($T372:AU372))&gt;=$K372*0.7,$K372*0.7,($CB372-SUM($T372:AU372)))</f>
        <v>0</v>
      </c>
      <c r="AW372" s="182">
        <f t="shared" si="43"/>
        <v>57080</v>
      </c>
      <c r="AX372" s="182">
        <f>IF(LinkRpt!B$4=LinkRpt!B$2,VLOOKUP(LinkRpt!$A368,Rpt,LinkRpt!B$2+1),"")</f>
        <v>57080</v>
      </c>
      <c r="AY372" s="182">
        <f>IF(LinkRpt!C$4=LinkRpt!C$2,VLOOKUP(LinkRpt!$A368,Rpt,LinkRpt!C$2+1),"")</f>
        <v>0</v>
      </c>
      <c r="AZ372" s="182">
        <f>IF(LinkRpt!D$4=LinkRpt!D$2,VLOOKUP(LinkRpt!$A368,Rpt,LinkRpt!D$2+1),"")</f>
        <v>0</v>
      </c>
      <c r="BA372" s="182" t="str">
        <f>IF(LinkRpt!E$4=LinkRpt!E$2,VLOOKUP(LinkRpt!$A368,Rpt,LinkRpt!E$2+1),"")</f>
        <v/>
      </c>
      <c r="BB372" s="182">
        <f>IF(LinkRpt!F$4=LinkRpt!F$2,VLOOKUP(LinkRpt!$A368,Rpt,LinkRpt!F$2+1),"")</f>
        <v>0</v>
      </c>
      <c r="BC372" s="182">
        <f>IF(LinkRpt!G$4=LinkRpt!G$2,VLOOKUP(LinkRpt!$A368,Rpt,LinkRpt!G$2+1),"")</f>
        <v>0</v>
      </c>
      <c r="BD372" s="182">
        <f>IF(LinkRpt!H$4=LinkRpt!H$2,VLOOKUP(LinkRpt!$A368,Rpt,LinkRpt!H$2+1),"")</f>
        <v>0</v>
      </c>
      <c r="BE372" s="182" t="str">
        <f>IF(LinkRpt!I$4=LinkRpt!I$2,VLOOKUP(LinkRpt!$A368,Rpt,LinkRpt!I$2+1),"")</f>
        <v/>
      </c>
      <c r="BF372" s="182" t="str">
        <f>IF(LinkRpt!J$4=LinkRpt!J$2,VLOOKUP(LinkRpt!$A368,Rpt,LinkRpt!J$2+1),"")</f>
        <v/>
      </c>
      <c r="BG372" s="182" t="str">
        <f>IF(LinkRpt!K$4=LinkRpt!K$2,VLOOKUP(LinkRpt!$A368,Rpt,LinkRpt!K$2+1),"")</f>
        <v/>
      </c>
      <c r="BH372" s="182" t="str">
        <f>IF(LinkRpt!L$4=LinkRpt!L$2,VLOOKUP(LinkRpt!$A368,Rpt,LinkRpt!L$2+1),"")</f>
        <v/>
      </c>
      <c r="BI372" s="182" t="str">
        <f>IF(LinkRpt!M$4=LinkRpt!M$2,VLOOKUP(LinkRpt!$A368,Rpt,LinkRpt!M$2+1),"")</f>
        <v/>
      </c>
      <c r="BJ372" s="182" t="str">
        <f>IF(LinkRpt!N$4=LinkRpt!N$2,VLOOKUP(LinkRpt!$A368,Rpt,LinkRpt!N$2+1),"")</f>
        <v/>
      </c>
      <c r="BK372" s="182" t="str">
        <f>IF(LinkRpt!O$4=LinkRpt!O$2,VLOOKUP(LinkRpt!$A368,Rpt,LinkRpt!O$2+1),"")</f>
        <v/>
      </c>
      <c r="BL372" s="182" t="str">
        <f>IF(LinkRpt!P$4=LinkRpt!P$2,VLOOKUP(LinkRpt!$A368,Rpt,LinkRpt!P$2+1),"")</f>
        <v/>
      </c>
      <c r="BM372" s="182" t="str">
        <f>IF(LinkRpt!Q$4=LinkRpt!Q$2,VLOOKUP(LinkRpt!$A368,Rpt,LinkRpt!Q$2+1),"")</f>
        <v/>
      </c>
      <c r="BN372" s="182" t="str">
        <f>IF(LinkRpt!R$4=LinkRpt!R$2,VLOOKUP(LinkRpt!$A368,Rpt,LinkRpt!R$2+1),"")</f>
        <v/>
      </c>
      <c r="BO372" s="182" t="str">
        <f>IF(LinkRpt!S$4=LinkRpt!S$2,VLOOKUP(LinkRpt!$A368,Rpt,LinkRpt!S$2+1),"")</f>
        <v/>
      </c>
      <c r="BP372" s="182" t="str">
        <f>IF(LinkRpt!T$4=LinkRpt!T$2,VLOOKUP(LinkRpt!$A368,Rpt,LinkRpt!T$2+1),"")</f>
        <v/>
      </c>
      <c r="BQ372" s="182" t="str">
        <f>IF(LinkRpt!U$4=LinkRpt!U$2,VLOOKUP(LinkRpt!$A368,Rpt,LinkRpt!U$2+1),"")</f>
        <v/>
      </c>
      <c r="BR372" s="182" t="str">
        <f>IF(LinkRpt!V$4=LinkRpt!V$2,VLOOKUP(LinkRpt!$A368,Rpt,LinkRpt!V$2+1),"")</f>
        <v/>
      </c>
      <c r="BS372" s="182" t="str">
        <f>IF(LinkRpt!W$4=LinkRpt!W$2,VLOOKUP(LinkRpt!$A368,Rpt,LinkRpt!W$2+1),"")</f>
        <v/>
      </c>
      <c r="BT372" s="182" t="str">
        <f>IF(LinkRpt!X$4=LinkRpt!X$2,VLOOKUP(LinkRpt!$A368,Rpt,LinkRpt!X$2+1),"")</f>
        <v/>
      </c>
      <c r="BU372" s="182" t="str">
        <f>IF(LinkRpt!Y$4=LinkRpt!Y$2,VLOOKUP(LinkRpt!$A368,Rpt,LinkRpt!Y$2+1),"")</f>
        <v/>
      </c>
      <c r="BV372" s="182" t="str">
        <f>IF(LinkRpt!Z$4=LinkRpt!Z$2,VLOOKUP(LinkRpt!$A368,Rpt,LinkRpt!Z$2+1),"")</f>
        <v/>
      </c>
      <c r="BW372" s="182" t="str">
        <f>IF(LinkRpt!AA$4=LinkRpt!AA$2,VLOOKUP(LinkRpt!$A368,Rpt,LinkRpt!AA$2+1),"")</f>
        <v/>
      </c>
      <c r="BX372" s="182" t="str">
        <f>IF(LinkRpt!AB$4=LinkRpt!AB$2,VLOOKUP(LinkRpt!$A368,Rpt,LinkRpt!AB$2+1),"")</f>
        <v/>
      </c>
      <c r="BY372" s="182" t="str">
        <f>IF(LinkRpt!AC$4=LinkRpt!AC$2,VLOOKUP(LinkRpt!$A368,Rpt,LinkRpt!AC$2+1),"")</f>
        <v/>
      </c>
      <c r="BZ372" s="182" t="str">
        <f>IF(LinkRpt!AD$4=LinkRpt!AD$2,VLOOKUP(LinkRpt!$A368,Rpt,LinkRpt!AD$2+1),"")</f>
        <v/>
      </c>
      <c r="CA372" s="182" t="str">
        <f>IF(LinkRpt!AE$4=LinkRpt!AE$2,VLOOKUP(LinkRpt!$A368,Rpt,LinkRpt!AE$2+1),"")</f>
        <v/>
      </c>
      <c r="CB372" s="182">
        <f t="shared" si="48"/>
        <v>57080</v>
      </c>
      <c r="CC372" s="15">
        <v>1500</v>
      </c>
      <c r="CD372" s="16">
        <v>1500</v>
      </c>
      <c r="CE372" s="15">
        <v>1000</v>
      </c>
      <c r="CF372" s="16">
        <v>1000</v>
      </c>
      <c r="CG372" s="15">
        <v>5000</v>
      </c>
      <c r="CH372" s="16">
        <v>5000</v>
      </c>
      <c r="CI372" s="15">
        <v>8000</v>
      </c>
      <c r="CJ372" s="16">
        <v>8000</v>
      </c>
      <c r="CK372" s="15"/>
      <c r="CL372" s="16"/>
      <c r="CM372" s="18">
        <v>4620</v>
      </c>
      <c r="CN372" s="16">
        <v>4620</v>
      </c>
      <c r="CO372" s="18">
        <v>4620</v>
      </c>
      <c r="CP372" s="16">
        <v>4620</v>
      </c>
      <c r="CQ372" s="18">
        <v>4620</v>
      </c>
      <c r="CR372" s="16">
        <v>4620</v>
      </c>
      <c r="CS372" s="18">
        <v>4620</v>
      </c>
      <c r="CT372" s="16">
        <v>4620</v>
      </c>
      <c r="CU372" s="18">
        <v>4620</v>
      </c>
      <c r="CV372" s="16"/>
      <c r="CW372" s="18">
        <v>4620</v>
      </c>
      <c r="CX372" s="16">
        <v>9240</v>
      </c>
      <c r="CY372" s="18">
        <v>4620</v>
      </c>
      <c r="CZ372" s="16"/>
      <c r="DA372" s="18">
        <v>4620</v>
      </c>
      <c r="DB372" s="16">
        <v>9240</v>
      </c>
      <c r="DC372" s="18">
        <v>4620</v>
      </c>
      <c r="DD372" s="16">
        <v>4620</v>
      </c>
      <c r="DE372" s="85"/>
      <c r="DF372" s="16"/>
      <c r="DG372" s="85"/>
      <c r="DH372" s="16"/>
      <c r="DI372" s="85"/>
      <c r="DJ372" s="16"/>
      <c r="DK372" s="17"/>
      <c r="DL372" s="16"/>
      <c r="DM372" s="17"/>
      <c r="DN372" s="16"/>
      <c r="DO372" s="17"/>
      <c r="DP372" s="16"/>
      <c r="DQ372" s="17"/>
      <c r="DR372" s="16"/>
      <c r="DS372" s="17"/>
      <c r="DT372" s="16"/>
      <c r="DU372" s="17"/>
      <c r="DV372" s="16"/>
      <c r="DW372" s="17"/>
      <c r="DX372" s="16"/>
      <c r="DY372" s="17"/>
      <c r="DZ372" s="16"/>
      <c r="EA372" s="17"/>
      <c r="EB372" s="16"/>
      <c r="EC372" s="17"/>
      <c r="ED372" s="16"/>
      <c r="EE372" s="17"/>
      <c r="EF372" s="16"/>
      <c r="EG372" s="17"/>
      <c r="EH372" s="16"/>
      <c r="EI372" s="17"/>
      <c r="EJ372" s="16"/>
      <c r="EK372" s="17"/>
      <c r="EL372" s="16"/>
      <c r="EM372" s="17"/>
      <c r="EN372" s="16"/>
      <c r="EO372" s="17"/>
      <c r="EP372" s="16"/>
      <c r="EQ372" s="17"/>
      <c r="ER372" s="16"/>
      <c r="ES372" s="17"/>
      <c r="ET372" s="16"/>
      <c r="EU372" s="15"/>
      <c r="EV372" s="16"/>
      <c r="EW372" s="15"/>
      <c r="EX372" s="16"/>
      <c r="EY372" s="15"/>
      <c r="EZ372" s="16"/>
      <c r="FA372" s="15"/>
      <c r="FB372" s="16"/>
      <c r="FC372" s="15"/>
      <c r="FD372" s="16"/>
      <c r="FE372" s="15"/>
      <c r="FF372" s="16"/>
      <c r="FG372" s="19"/>
      <c r="FH372" s="20"/>
      <c r="FI372" s="20">
        <f t="shared" si="44"/>
        <v>57080</v>
      </c>
      <c r="FJ372" s="20">
        <f t="shared" si="45"/>
        <v>57080</v>
      </c>
      <c r="FK372" s="21">
        <f t="shared" si="46"/>
        <v>0</v>
      </c>
      <c r="FL372" s="1" t="str">
        <f t="shared" si="49"/>
        <v/>
      </c>
    </row>
    <row r="373" spans="1:168" ht="20.25" customHeight="1">
      <c r="A373" s="239">
        <v>2200365</v>
      </c>
      <c r="B373" s="35" t="s">
        <v>1240</v>
      </c>
      <c r="C373" s="239" t="s">
        <v>1241</v>
      </c>
      <c r="D373" s="9" t="s">
        <v>1414</v>
      </c>
      <c r="E373" s="9" t="s">
        <v>1411</v>
      </c>
      <c r="F373" s="83" t="s">
        <v>1242</v>
      </c>
      <c r="G373" s="22"/>
      <c r="H373" s="84"/>
      <c r="I373" s="318"/>
      <c r="J373" s="84"/>
      <c r="K373" s="62">
        <v>6600</v>
      </c>
      <c r="L373" s="84" t="s">
        <v>1564</v>
      </c>
      <c r="M373" s="246">
        <f t="shared" si="42"/>
        <v>57080</v>
      </c>
      <c r="N373" s="14">
        <f t="shared" si="47"/>
        <v>4620</v>
      </c>
      <c r="O373" s="15">
        <v>1500</v>
      </c>
      <c r="P373" s="15">
        <v>1000</v>
      </c>
      <c r="Q373" s="15">
        <v>5000</v>
      </c>
      <c r="R373" s="15">
        <v>8000</v>
      </c>
      <c r="S373" s="182"/>
      <c r="T373" s="16">
        <v>1500</v>
      </c>
      <c r="U373" s="16">
        <v>1000</v>
      </c>
      <c r="V373" s="16">
        <v>5000</v>
      </c>
      <c r="W373" s="16">
        <v>0</v>
      </c>
      <c r="X373" s="182"/>
      <c r="Y373" s="16">
        <f>IF(($CB373-SUM($T373:X373))&gt;=$K373*0.7,$K373*0.7,($CB373-SUM($T373:X373)))</f>
        <v>4620</v>
      </c>
      <c r="Z373" s="16">
        <f>IF(($CB373-SUM($T373:Y373))&gt;=$K373*0.7,$K373*0.7,($CB373-SUM($T373:Y373)))</f>
        <v>4620</v>
      </c>
      <c r="AA373" s="16">
        <f>IF(($CB373-SUM($T373:Z373))&gt;=$K373*0.7,$K373*0.7,($CB373-SUM($T373:Z373)))</f>
        <v>4620</v>
      </c>
      <c r="AB373" s="16">
        <f>IF(($CB373-SUM($T373:AA373))&gt;=$K373*0.7,$K373*0.7,($CB373-SUM($T373:AA373)))</f>
        <v>4620</v>
      </c>
      <c r="AC373" s="16">
        <f>IF(($CB373-SUM($T373:AB373))&gt;=$K373*0.7,$K373*0.7,($CB373-SUM($T373:AB373)))</f>
        <v>4620</v>
      </c>
      <c r="AD373" s="16">
        <f>IF(($CB373-SUM($T373:AC373))&gt;=$K373*0.7,$K373*0.7,($CB373-SUM($T373:AC373)))</f>
        <v>4620</v>
      </c>
      <c r="AE373" s="16">
        <f>IF(($CB373-SUM($T373:AD373))&gt;=$K373*0.7,$K373*0.7,($CB373-SUM($T373:AD373)))</f>
        <v>4620</v>
      </c>
      <c r="AF373" s="16">
        <f>IF(($CB373-SUM($T373:AE373))&gt;=$K373*0.7,$K373*0.7,($CB373-SUM($T373:AE373)))</f>
        <v>4620</v>
      </c>
      <c r="AG373" s="16">
        <f>IF(($CB373-SUM($T373:AF373))&gt;=$K373*0.7,$K373*0.7,($CB373-SUM($T373:AF373)))</f>
        <v>4620</v>
      </c>
      <c r="AH373" s="16">
        <f>IF(($CB373-SUM($T373:AG373))&gt;=$K373*0.7,$K373*0.7,($CB373-SUM($T373:AG373)))</f>
        <v>3380</v>
      </c>
      <c r="AI373" s="16">
        <f>IF(($CB373-SUM($T373:AH373))&gt;=$K373*0.7,$K373*0.7,($CB373-SUM($T373:AH373)))</f>
        <v>0</v>
      </c>
      <c r="AJ373" s="16">
        <f>IF(($CB373-SUM($T373:AI373))&gt;=$K373*0.7,$K373*0.7,($CB373-SUM($T373:AI373)))</f>
        <v>0</v>
      </c>
      <c r="AK373" s="16">
        <f>IF(($CB373-SUM($T373:AJ373))&gt;=$K373*0.7,$K373*0.7,($CB373-SUM($T373:AJ373)))</f>
        <v>0</v>
      </c>
      <c r="AL373" s="16">
        <f>IF(($CB373-SUM($T373:AK373))&gt;=$K373*0.7,$K373*0.7,($CB373-SUM($T373:AK373)))</f>
        <v>0</v>
      </c>
      <c r="AM373" s="16">
        <f>IF(($CB373-SUM($T373:AL373))&gt;=$K373*0.7,$K373*0.7,($CB373-SUM($T373:AL373)))</f>
        <v>0</v>
      </c>
      <c r="AN373" s="16">
        <f>IF(($CB373-SUM($T373:AM373))&gt;=$K373*0.7,$K373*0.7,($CB373-SUM($T373:AM373)))</f>
        <v>0</v>
      </c>
      <c r="AO373" s="16">
        <f>IF(($CB373-SUM($T373:AN373))&gt;=$K373*0.7,$K373*0.7,($CB373-SUM($T373:AN373)))</f>
        <v>0</v>
      </c>
      <c r="AP373" s="16">
        <f>IF(($CB373-SUM($T373:AO373))&gt;=$K373*0.7,$K373*0.7,($CB373-SUM($T373:AO373)))</f>
        <v>0</v>
      </c>
      <c r="AQ373" s="16">
        <f>IF(($CB373-SUM($T373:AP373))&gt;=$K373*0.7,$K373*0.7,($CB373-SUM($T373:AP373)))</f>
        <v>0</v>
      </c>
      <c r="AR373" s="16">
        <f>IF(($CB373-SUM($T373:AQ373))&gt;=$K373*0.7,$K373*0.7,($CB373-SUM($T373:AQ373)))</f>
        <v>0</v>
      </c>
      <c r="AS373" s="16">
        <f>IF(($CB373-SUM($T373:AR373))&gt;=$K373*0.7,$K373*0.7,($CB373-SUM($T373:AR373)))</f>
        <v>0</v>
      </c>
      <c r="AT373" s="16">
        <f>IF(($CB373-SUM($T373:AS373))&gt;=$K373*0.7,$K373*0.7,($CB373-SUM($T373:AS373)))</f>
        <v>0</v>
      </c>
      <c r="AU373" s="16">
        <f>IF(($CB373-SUM($T373:AT373))&gt;=$K373*0.7,$K373*0.7,($CB373-SUM($T373:AT373)))</f>
        <v>0</v>
      </c>
      <c r="AV373" s="16">
        <f>IF(($CB373-SUM($T373:AU373))&gt;=$K373*0.7,$K373*0.7,($CB373-SUM($T373:AU373)))</f>
        <v>0</v>
      </c>
      <c r="AW373" s="182">
        <f t="shared" si="43"/>
        <v>52460</v>
      </c>
      <c r="AX373" s="182">
        <f>IF(LinkRpt!B$4=LinkRpt!B$2,VLOOKUP(LinkRpt!$A369,Rpt,LinkRpt!B$2+1),"")</f>
        <v>52460</v>
      </c>
      <c r="AY373" s="182">
        <f>IF(LinkRpt!C$4=LinkRpt!C$2,VLOOKUP(LinkRpt!$A369,Rpt,LinkRpt!C$2+1),"")</f>
        <v>0</v>
      </c>
      <c r="AZ373" s="182">
        <f>IF(LinkRpt!D$4=LinkRpt!D$2,VLOOKUP(LinkRpt!$A369,Rpt,LinkRpt!D$2+1),"")</f>
        <v>0</v>
      </c>
      <c r="BA373" s="182" t="str">
        <f>IF(LinkRpt!E$4=LinkRpt!E$2,VLOOKUP(LinkRpt!$A369,Rpt,LinkRpt!E$2+1),"")</f>
        <v/>
      </c>
      <c r="BB373" s="182">
        <f>IF(LinkRpt!F$4=LinkRpt!F$2,VLOOKUP(LinkRpt!$A369,Rpt,LinkRpt!F$2+1),"")</f>
        <v>0</v>
      </c>
      <c r="BC373" s="182">
        <f>IF(LinkRpt!G$4=LinkRpt!G$2,VLOOKUP(LinkRpt!$A369,Rpt,LinkRpt!G$2+1),"")</f>
        <v>0</v>
      </c>
      <c r="BD373" s="182">
        <f>IF(LinkRpt!H$4=LinkRpt!H$2,VLOOKUP(LinkRpt!$A369,Rpt,LinkRpt!H$2+1),"")</f>
        <v>0</v>
      </c>
      <c r="BE373" s="182" t="str">
        <f>IF(LinkRpt!I$4=LinkRpt!I$2,VLOOKUP(LinkRpt!$A369,Rpt,LinkRpt!I$2+1),"")</f>
        <v/>
      </c>
      <c r="BF373" s="182" t="str">
        <f>IF(LinkRpt!J$4=LinkRpt!J$2,VLOOKUP(LinkRpt!$A369,Rpt,LinkRpt!J$2+1),"")</f>
        <v/>
      </c>
      <c r="BG373" s="182" t="str">
        <f>IF(LinkRpt!K$4=LinkRpt!K$2,VLOOKUP(LinkRpt!$A369,Rpt,LinkRpt!K$2+1),"")</f>
        <v/>
      </c>
      <c r="BH373" s="182" t="str">
        <f>IF(LinkRpt!L$4=LinkRpt!L$2,VLOOKUP(LinkRpt!$A369,Rpt,LinkRpt!L$2+1),"")</f>
        <v/>
      </c>
      <c r="BI373" s="182" t="str">
        <f>IF(LinkRpt!M$4=LinkRpt!M$2,VLOOKUP(LinkRpt!$A369,Rpt,LinkRpt!M$2+1),"")</f>
        <v/>
      </c>
      <c r="BJ373" s="182" t="str">
        <f>IF(LinkRpt!N$4=LinkRpt!N$2,VLOOKUP(LinkRpt!$A369,Rpt,LinkRpt!N$2+1),"")</f>
        <v/>
      </c>
      <c r="BK373" s="182" t="str">
        <f>IF(LinkRpt!O$4=LinkRpt!O$2,VLOOKUP(LinkRpt!$A369,Rpt,LinkRpt!O$2+1),"")</f>
        <v/>
      </c>
      <c r="BL373" s="182" t="str">
        <f>IF(LinkRpt!P$4=LinkRpt!P$2,VLOOKUP(LinkRpt!$A369,Rpt,LinkRpt!P$2+1),"")</f>
        <v/>
      </c>
      <c r="BM373" s="182" t="str">
        <f>IF(LinkRpt!Q$4=LinkRpt!Q$2,VLOOKUP(LinkRpt!$A369,Rpt,LinkRpt!Q$2+1),"")</f>
        <v/>
      </c>
      <c r="BN373" s="182" t="str">
        <f>IF(LinkRpt!R$4=LinkRpt!R$2,VLOOKUP(LinkRpt!$A369,Rpt,LinkRpt!R$2+1),"")</f>
        <v/>
      </c>
      <c r="BO373" s="182" t="str">
        <f>IF(LinkRpt!S$4=LinkRpt!S$2,VLOOKUP(LinkRpt!$A369,Rpt,LinkRpt!S$2+1),"")</f>
        <v/>
      </c>
      <c r="BP373" s="182" t="str">
        <f>IF(LinkRpt!T$4=LinkRpt!T$2,VLOOKUP(LinkRpt!$A369,Rpt,LinkRpt!T$2+1),"")</f>
        <v/>
      </c>
      <c r="BQ373" s="182" t="str">
        <f>IF(LinkRpt!U$4=LinkRpt!U$2,VLOOKUP(LinkRpt!$A369,Rpt,LinkRpt!U$2+1),"")</f>
        <v/>
      </c>
      <c r="BR373" s="182" t="str">
        <f>IF(LinkRpt!V$4=LinkRpt!V$2,VLOOKUP(LinkRpt!$A369,Rpt,LinkRpt!V$2+1),"")</f>
        <v/>
      </c>
      <c r="BS373" s="182" t="str">
        <f>IF(LinkRpt!W$4=LinkRpt!W$2,VLOOKUP(LinkRpt!$A369,Rpt,LinkRpt!W$2+1),"")</f>
        <v/>
      </c>
      <c r="BT373" s="182" t="str">
        <f>IF(LinkRpt!X$4=LinkRpt!X$2,VLOOKUP(LinkRpt!$A369,Rpt,LinkRpt!X$2+1),"")</f>
        <v/>
      </c>
      <c r="BU373" s="182" t="str">
        <f>IF(LinkRpt!Y$4=LinkRpt!Y$2,VLOOKUP(LinkRpt!$A369,Rpt,LinkRpt!Y$2+1),"")</f>
        <v/>
      </c>
      <c r="BV373" s="182" t="str">
        <f>IF(LinkRpt!Z$4=LinkRpt!Z$2,VLOOKUP(LinkRpt!$A369,Rpt,LinkRpt!Z$2+1),"")</f>
        <v/>
      </c>
      <c r="BW373" s="182" t="str">
        <f>IF(LinkRpt!AA$4=LinkRpt!AA$2,VLOOKUP(LinkRpt!$A369,Rpt,LinkRpt!AA$2+1),"")</f>
        <v/>
      </c>
      <c r="BX373" s="182" t="str">
        <f>IF(LinkRpt!AB$4=LinkRpt!AB$2,VLOOKUP(LinkRpt!$A369,Rpt,LinkRpt!AB$2+1),"")</f>
        <v/>
      </c>
      <c r="BY373" s="182" t="str">
        <f>IF(LinkRpt!AC$4=LinkRpt!AC$2,VLOOKUP(LinkRpt!$A369,Rpt,LinkRpt!AC$2+1),"")</f>
        <v/>
      </c>
      <c r="BZ373" s="182" t="str">
        <f>IF(LinkRpt!AD$4=LinkRpt!AD$2,VLOOKUP(LinkRpt!$A369,Rpt,LinkRpt!AD$2+1),"")</f>
        <v/>
      </c>
      <c r="CA373" s="182" t="str">
        <f>IF(LinkRpt!AE$4=LinkRpt!AE$2,VLOOKUP(LinkRpt!$A369,Rpt,LinkRpt!AE$2+1),"")</f>
        <v/>
      </c>
      <c r="CB373" s="182">
        <f t="shared" si="48"/>
        <v>52460</v>
      </c>
      <c r="CC373" s="15">
        <v>1500</v>
      </c>
      <c r="CD373" s="16">
        <v>1500</v>
      </c>
      <c r="CE373" s="15">
        <v>1000</v>
      </c>
      <c r="CF373" s="16">
        <v>1000</v>
      </c>
      <c r="CG373" s="15">
        <v>5000</v>
      </c>
      <c r="CH373" s="16">
        <v>5000</v>
      </c>
      <c r="CI373" s="15">
        <v>8000</v>
      </c>
      <c r="CJ373" s="16">
        <v>0</v>
      </c>
      <c r="CK373" s="15"/>
      <c r="CL373" s="16"/>
      <c r="CM373" s="18">
        <v>4620</v>
      </c>
      <c r="CN373" s="16">
        <v>0</v>
      </c>
      <c r="CO373" s="18">
        <v>4620</v>
      </c>
      <c r="CP373" s="16">
        <v>0</v>
      </c>
      <c r="CQ373" s="18">
        <v>4620</v>
      </c>
      <c r="CR373" s="16"/>
      <c r="CS373" s="18">
        <v>4620</v>
      </c>
      <c r="CT373" s="16">
        <v>17240</v>
      </c>
      <c r="CU373" s="18">
        <v>4620</v>
      </c>
      <c r="CV373" s="16">
        <v>9240</v>
      </c>
      <c r="CW373" s="18">
        <v>4620</v>
      </c>
      <c r="CX373" s="16"/>
      <c r="CY373" s="18">
        <v>4620</v>
      </c>
      <c r="CZ373" s="16">
        <v>9240</v>
      </c>
      <c r="DA373" s="18">
        <v>4620</v>
      </c>
      <c r="DB373" s="16"/>
      <c r="DC373" s="18">
        <v>4620</v>
      </c>
      <c r="DD373" s="16">
        <v>9240</v>
      </c>
      <c r="DE373" s="85"/>
      <c r="DF373" s="16"/>
      <c r="DG373" s="85"/>
      <c r="DH373" s="16"/>
      <c r="DI373" s="85"/>
      <c r="DJ373" s="16"/>
      <c r="DK373" s="17"/>
      <c r="DL373" s="16"/>
      <c r="DM373" s="17"/>
      <c r="DN373" s="16"/>
      <c r="DO373" s="17"/>
      <c r="DP373" s="16"/>
      <c r="DQ373" s="17"/>
      <c r="DR373" s="16"/>
      <c r="DS373" s="17"/>
      <c r="DT373" s="16"/>
      <c r="DU373" s="17"/>
      <c r="DV373" s="16"/>
      <c r="DW373" s="17"/>
      <c r="DX373" s="16"/>
      <c r="DY373" s="17"/>
      <c r="DZ373" s="16"/>
      <c r="EA373" s="17"/>
      <c r="EB373" s="16"/>
      <c r="EC373" s="17"/>
      <c r="ED373" s="16"/>
      <c r="EE373" s="17"/>
      <c r="EF373" s="16"/>
      <c r="EG373" s="17"/>
      <c r="EH373" s="16"/>
      <c r="EI373" s="17"/>
      <c r="EJ373" s="16"/>
      <c r="EK373" s="17"/>
      <c r="EL373" s="16"/>
      <c r="EM373" s="17"/>
      <c r="EN373" s="16"/>
      <c r="EO373" s="17"/>
      <c r="EP373" s="16"/>
      <c r="EQ373" s="17"/>
      <c r="ER373" s="16"/>
      <c r="ES373" s="17"/>
      <c r="ET373" s="16"/>
      <c r="EU373" s="15"/>
      <c r="EV373" s="16"/>
      <c r="EW373" s="15"/>
      <c r="EX373" s="16"/>
      <c r="EY373" s="15"/>
      <c r="EZ373" s="16"/>
      <c r="FA373" s="15"/>
      <c r="FB373" s="16"/>
      <c r="FC373" s="15"/>
      <c r="FD373" s="16"/>
      <c r="FE373" s="15"/>
      <c r="FF373" s="16"/>
      <c r="FG373" s="19"/>
      <c r="FH373" s="20"/>
      <c r="FI373" s="20">
        <f t="shared" si="44"/>
        <v>57080</v>
      </c>
      <c r="FJ373" s="20">
        <f t="shared" si="45"/>
        <v>52460</v>
      </c>
      <c r="FK373" s="21">
        <f t="shared" si="46"/>
        <v>4620</v>
      </c>
      <c r="FL373" s="1" t="str">
        <f t="shared" si="49"/>
        <v/>
      </c>
    </row>
    <row r="374" spans="1:168" ht="20.25" customHeight="1">
      <c r="A374" s="239">
        <v>2200366</v>
      </c>
      <c r="B374" s="35" t="s">
        <v>454</v>
      </c>
      <c r="C374" s="239" t="s">
        <v>455</v>
      </c>
      <c r="D374" s="9" t="s">
        <v>1414</v>
      </c>
      <c r="E374" s="9" t="s">
        <v>1412</v>
      </c>
      <c r="F374" s="10" t="s">
        <v>456</v>
      </c>
      <c r="G374" s="22"/>
      <c r="H374" s="84" t="s">
        <v>1562</v>
      </c>
      <c r="I374" s="318"/>
      <c r="J374" s="84"/>
      <c r="K374" s="12">
        <v>6200</v>
      </c>
      <c r="L374" s="84" t="s">
        <v>1564</v>
      </c>
      <c r="M374" s="246">
        <f t="shared" si="42"/>
        <v>54560</v>
      </c>
      <c r="N374" s="14">
        <f t="shared" si="47"/>
        <v>0</v>
      </c>
      <c r="O374" s="15">
        <v>1500</v>
      </c>
      <c r="P374" s="15">
        <v>1000</v>
      </c>
      <c r="Q374" s="15">
        <v>5000</v>
      </c>
      <c r="R374" s="15">
        <v>8000</v>
      </c>
      <c r="S374" s="182"/>
      <c r="T374" s="16">
        <v>1500</v>
      </c>
      <c r="U374" s="16">
        <v>1000</v>
      </c>
      <c r="V374" s="16">
        <f>3000+0</f>
        <v>3000</v>
      </c>
      <c r="W374" s="16"/>
      <c r="X374" s="182"/>
      <c r="Y374" s="16">
        <f>IF(($CB374-SUM($T374:X374))&gt;=$K374*0.7,$K374*0.7,($CB374-SUM($T374:X374)))</f>
        <v>4340</v>
      </c>
      <c r="Z374" s="16">
        <f>IF(($CB374-SUM($T374:Y374))&gt;=$K374*0.7,$K374*0.7,($CB374-SUM($T374:Y374)))</f>
        <v>4340</v>
      </c>
      <c r="AA374" s="16">
        <f>IF(($CB374-SUM($T374:Z374))&gt;=$K374*0.7,$K374*0.7,($CB374-SUM($T374:Z374)))</f>
        <v>4340</v>
      </c>
      <c r="AB374" s="16">
        <f>IF(($CB374-SUM($T374:AA374))&gt;=$K374*0.7,$K374*0.7,($CB374-SUM($T374:AA374)))</f>
        <v>4340</v>
      </c>
      <c r="AC374" s="16">
        <f>IF(($CB374-SUM($T374:AB374))&gt;=$K374*0.7,$K374*0.7,($CB374-SUM($T374:AB374)))</f>
        <v>4340</v>
      </c>
      <c r="AD374" s="16">
        <f>IF(($CB374-SUM($T374:AC374))&gt;=$K374*0.7,$K374*0.7,($CB374-SUM($T374:AC374)))</f>
        <v>4340</v>
      </c>
      <c r="AE374" s="16">
        <f>IF(($CB374-SUM($T374:AD374))&gt;=$K374*0.7,$K374*0.7,($CB374-SUM($T374:AD374)))</f>
        <v>4340</v>
      </c>
      <c r="AF374" s="16">
        <f>IF(($CB374-SUM($T374:AE374))&gt;=$K374*0.7,$K374*0.7,($CB374-SUM($T374:AE374)))</f>
        <v>4340</v>
      </c>
      <c r="AG374" s="16">
        <f>IF(($CB374-SUM($T374:AF374))&gt;=$K374*0.7,$K374*0.7,($CB374-SUM($T374:AF374)))</f>
        <v>4340</v>
      </c>
      <c r="AH374" s="16">
        <f>IF(($CB374-SUM($T374:AG374))&gt;=$K374*0.7,$K374*0.7,($CB374-SUM($T374:AG374)))</f>
        <v>4340</v>
      </c>
      <c r="AI374" s="16">
        <f>IF(($CB374-SUM($T374:AH374))&gt;=$K374*0.7,$K374*0.7,($CB374-SUM($T374:AH374)))</f>
        <v>4340</v>
      </c>
      <c r="AJ374" s="16">
        <f>IF(($CB374-SUM($T374:AI374))&gt;=$K374*0.7,$K374*0.7,($CB374-SUM($T374:AI374)))</f>
        <v>1320</v>
      </c>
      <c r="AK374" s="16">
        <f>IF(($CB374-SUM($T374:AJ374))&gt;=$K374*0.7,$K374*0.7,($CB374-SUM($T374:AJ374)))</f>
        <v>0</v>
      </c>
      <c r="AL374" s="16">
        <f>IF(($CB374-SUM($T374:AK374))&gt;=$K374*0.7,$K374*0.7,($CB374-SUM($T374:AK374)))</f>
        <v>0</v>
      </c>
      <c r="AM374" s="16">
        <f>IF(($CB374-SUM($T374:AL374))&gt;=$K374*0.7,$K374*0.7,($CB374-SUM($T374:AL374)))</f>
        <v>0</v>
      </c>
      <c r="AN374" s="16">
        <f>IF(($CB374-SUM($T374:AM374))&gt;=$K374*0.7,$K374*0.7,($CB374-SUM($T374:AM374)))</f>
        <v>0</v>
      </c>
      <c r="AO374" s="16">
        <f>IF(($CB374-SUM($T374:AN374))&gt;=$K374*0.7,$K374*0.7,($CB374-SUM($T374:AN374)))</f>
        <v>0</v>
      </c>
      <c r="AP374" s="16">
        <f>IF(($CB374-SUM($T374:AO374))&gt;=$K374*0.7,$K374*0.7,($CB374-SUM($T374:AO374)))</f>
        <v>0</v>
      </c>
      <c r="AQ374" s="16">
        <f>IF(($CB374-SUM($T374:AP374))&gt;=$K374*0.7,$K374*0.7,($CB374-SUM($T374:AP374)))</f>
        <v>0</v>
      </c>
      <c r="AR374" s="16">
        <f>IF(($CB374-SUM($T374:AQ374))&gt;=$K374*0.7,$K374*0.7,($CB374-SUM($T374:AQ374)))</f>
        <v>0</v>
      </c>
      <c r="AS374" s="16">
        <f>IF(($CB374-SUM($T374:AR374))&gt;=$K374*0.7,$K374*0.7,($CB374-SUM($T374:AR374)))</f>
        <v>0</v>
      </c>
      <c r="AT374" s="16">
        <f>IF(($CB374-SUM($T374:AS374))&gt;=$K374*0.7,$K374*0.7,($CB374-SUM($T374:AS374)))</f>
        <v>0</v>
      </c>
      <c r="AU374" s="16">
        <f>IF(($CB374-SUM($T374:AT374))&gt;=$K374*0.7,$K374*0.7,($CB374-SUM($T374:AT374)))</f>
        <v>0</v>
      </c>
      <c r="AV374" s="16">
        <f>IF(($CB374-SUM($T374:AU374))&gt;=$K374*0.7,$K374*0.7,($CB374-SUM($T374:AU374)))</f>
        <v>0</v>
      </c>
      <c r="AW374" s="182">
        <f t="shared" si="43"/>
        <v>54560</v>
      </c>
      <c r="AX374" s="182">
        <f>IF(LinkRpt!B$4=LinkRpt!B$2,VLOOKUP(LinkRpt!$A370,Rpt,LinkRpt!B$2+1),"")</f>
        <v>54560</v>
      </c>
      <c r="AY374" s="182">
        <f>IF(LinkRpt!C$4=LinkRpt!C$2,VLOOKUP(LinkRpt!$A370,Rpt,LinkRpt!C$2+1),"")</f>
        <v>0</v>
      </c>
      <c r="AZ374" s="182">
        <f>IF(LinkRpt!D$4=LinkRpt!D$2,VLOOKUP(LinkRpt!$A370,Rpt,LinkRpt!D$2+1),"")</f>
        <v>0</v>
      </c>
      <c r="BA374" s="182" t="str">
        <f>IF(LinkRpt!E$4=LinkRpt!E$2,VLOOKUP(LinkRpt!$A370,Rpt,LinkRpt!E$2+1),"")</f>
        <v/>
      </c>
      <c r="BB374" s="182">
        <f>IF(LinkRpt!F$4=LinkRpt!F$2,VLOOKUP(LinkRpt!$A370,Rpt,LinkRpt!F$2+1),"")</f>
        <v>0</v>
      </c>
      <c r="BC374" s="182">
        <f>IF(LinkRpt!G$4=LinkRpt!G$2,VLOOKUP(LinkRpt!$A370,Rpt,LinkRpt!G$2+1),"")</f>
        <v>0</v>
      </c>
      <c r="BD374" s="182">
        <f>IF(LinkRpt!H$4=LinkRpt!H$2,VLOOKUP(LinkRpt!$A370,Rpt,LinkRpt!H$2+1),"")</f>
        <v>0</v>
      </c>
      <c r="BE374" s="182" t="str">
        <f>IF(LinkRpt!I$4=LinkRpt!I$2,VLOOKUP(LinkRpt!$A370,Rpt,LinkRpt!I$2+1),"")</f>
        <v/>
      </c>
      <c r="BF374" s="182" t="str">
        <f>IF(LinkRpt!J$4=LinkRpt!J$2,VLOOKUP(LinkRpt!$A370,Rpt,LinkRpt!J$2+1),"")</f>
        <v/>
      </c>
      <c r="BG374" s="182" t="str">
        <f>IF(LinkRpt!K$4=LinkRpt!K$2,VLOOKUP(LinkRpt!$A370,Rpt,LinkRpt!K$2+1),"")</f>
        <v/>
      </c>
      <c r="BH374" s="182" t="str">
        <f>IF(LinkRpt!L$4=LinkRpt!L$2,VLOOKUP(LinkRpt!$A370,Rpt,LinkRpt!L$2+1),"")</f>
        <v/>
      </c>
      <c r="BI374" s="182" t="str">
        <f>IF(LinkRpt!M$4=LinkRpt!M$2,VLOOKUP(LinkRpt!$A370,Rpt,LinkRpt!M$2+1),"")</f>
        <v/>
      </c>
      <c r="BJ374" s="182" t="str">
        <f>IF(LinkRpt!N$4=LinkRpt!N$2,VLOOKUP(LinkRpt!$A370,Rpt,LinkRpt!N$2+1),"")</f>
        <v/>
      </c>
      <c r="BK374" s="182" t="str">
        <f>IF(LinkRpt!O$4=LinkRpt!O$2,VLOOKUP(LinkRpt!$A370,Rpt,LinkRpt!O$2+1),"")</f>
        <v/>
      </c>
      <c r="BL374" s="182" t="str">
        <f>IF(LinkRpt!P$4=LinkRpt!P$2,VLOOKUP(LinkRpt!$A370,Rpt,LinkRpt!P$2+1),"")</f>
        <v/>
      </c>
      <c r="BM374" s="182" t="str">
        <f>IF(LinkRpt!Q$4=LinkRpt!Q$2,VLOOKUP(LinkRpt!$A370,Rpt,LinkRpt!Q$2+1),"")</f>
        <v/>
      </c>
      <c r="BN374" s="182" t="str">
        <f>IF(LinkRpt!R$4=LinkRpt!R$2,VLOOKUP(LinkRpt!$A370,Rpt,LinkRpt!R$2+1),"")</f>
        <v/>
      </c>
      <c r="BO374" s="182" t="str">
        <f>IF(LinkRpt!S$4=LinkRpt!S$2,VLOOKUP(LinkRpt!$A370,Rpt,LinkRpt!S$2+1),"")</f>
        <v/>
      </c>
      <c r="BP374" s="182" t="str">
        <f>IF(LinkRpt!T$4=LinkRpt!T$2,VLOOKUP(LinkRpt!$A370,Rpt,LinkRpt!T$2+1),"")</f>
        <v/>
      </c>
      <c r="BQ374" s="182" t="str">
        <f>IF(LinkRpt!U$4=LinkRpt!U$2,VLOOKUP(LinkRpt!$A370,Rpt,LinkRpt!U$2+1),"")</f>
        <v/>
      </c>
      <c r="BR374" s="182" t="str">
        <f>IF(LinkRpt!V$4=LinkRpt!V$2,VLOOKUP(LinkRpt!$A370,Rpt,LinkRpt!V$2+1),"")</f>
        <v/>
      </c>
      <c r="BS374" s="182" t="str">
        <f>IF(LinkRpt!W$4=LinkRpt!W$2,VLOOKUP(LinkRpt!$A370,Rpt,LinkRpt!W$2+1),"")</f>
        <v/>
      </c>
      <c r="BT374" s="182" t="str">
        <f>IF(LinkRpt!X$4=LinkRpt!X$2,VLOOKUP(LinkRpt!$A370,Rpt,LinkRpt!X$2+1),"")</f>
        <v/>
      </c>
      <c r="BU374" s="182" t="str">
        <f>IF(LinkRpt!Y$4=LinkRpt!Y$2,VLOOKUP(LinkRpt!$A370,Rpt,LinkRpt!Y$2+1),"")</f>
        <v/>
      </c>
      <c r="BV374" s="182" t="str">
        <f>IF(LinkRpt!Z$4=LinkRpt!Z$2,VLOOKUP(LinkRpt!$A370,Rpt,LinkRpt!Z$2+1),"")</f>
        <v/>
      </c>
      <c r="BW374" s="182" t="str">
        <f>IF(LinkRpt!AA$4=LinkRpt!AA$2,VLOOKUP(LinkRpt!$A370,Rpt,LinkRpt!AA$2+1),"")</f>
        <v/>
      </c>
      <c r="BX374" s="182" t="str">
        <f>IF(LinkRpt!AB$4=LinkRpt!AB$2,VLOOKUP(LinkRpt!$A370,Rpt,LinkRpt!AB$2+1),"")</f>
        <v/>
      </c>
      <c r="BY374" s="182" t="str">
        <f>IF(LinkRpt!AC$4=LinkRpt!AC$2,VLOOKUP(LinkRpt!$A370,Rpt,LinkRpt!AC$2+1),"")</f>
        <v/>
      </c>
      <c r="BZ374" s="182" t="str">
        <f>IF(LinkRpt!AD$4=LinkRpt!AD$2,VLOOKUP(LinkRpt!$A370,Rpt,LinkRpt!AD$2+1),"")</f>
        <v/>
      </c>
      <c r="CA374" s="182" t="str">
        <f>IF(LinkRpt!AE$4=LinkRpt!AE$2,VLOOKUP(LinkRpt!$A370,Rpt,LinkRpt!AE$2+1),"")</f>
        <v/>
      </c>
      <c r="CB374" s="182">
        <f t="shared" si="48"/>
        <v>54560</v>
      </c>
      <c r="CC374" s="15">
        <v>1500</v>
      </c>
      <c r="CD374" s="16">
        <v>1500</v>
      </c>
      <c r="CE374" s="15">
        <v>1000</v>
      </c>
      <c r="CF374" s="16">
        <v>1000</v>
      </c>
      <c r="CG374" s="15">
        <v>5000</v>
      </c>
      <c r="CH374" s="16">
        <f>3000+0</f>
        <v>3000</v>
      </c>
      <c r="CI374" s="15">
        <v>8000</v>
      </c>
      <c r="CJ374" s="16"/>
      <c r="CK374" s="17"/>
      <c r="CL374" s="16"/>
      <c r="CM374" s="15"/>
      <c r="CN374" s="16"/>
      <c r="CO374" s="18">
        <v>4340</v>
      </c>
      <c r="CP374" s="16">
        <v>0</v>
      </c>
      <c r="CQ374" s="18">
        <v>4340</v>
      </c>
      <c r="CR374" s="16"/>
      <c r="CS374" s="18">
        <v>4340</v>
      </c>
      <c r="CT374" s="16"/>
      <c r="CU374" s="18">
        <v>4340</v>
      </c>
      <c r="CV374" s="16">
        <v>7120</v>
      </c>
      <c r="CW374" s="18">
        <v>4340</v>
      </c>
      <c r="CX374" s="16">
        <v>12620</v>
      </c>
      <c r="CY374" s="18">
        <v>4340</v>
      </c>
      <c r="CZ374" s="16"/>
      <c r="DA374" s="18">
        <v>4340</v>
      </c>
      <c r="DB374" s="16"/>
      <c r="DC374" s="18">
        <v>4340</v>
      </c>
      <c r="DD374" s="16">
        <v>24980</v>
      </c>
      <c r="DE374" s="18">
        <v>4340</v>
      </c>
      <c r="DF374" s="16">
        <v>4340</v>
      </c>
      <c r="DG374" s="17"/>
      <c r="DH374" s="16"/>
      <c r="DI374" s="17"/>
      <c r="DJ374" s="16"/>
      <c r="DK374" s="17"/>
      <c r="DL374" s="16"/>
      <c r="DM374" s="17"/>
      <c r="DN374" s="16"/>
      <c r="DO374" s="17"/>
      <c r="DP374" s="16"/>
      <c r="DQ374" s="17"/>
      <c r="DR374" s="16"/>
      <c r="DS374" s="17"/>
      <c r="DT374" s="16"/>
      <c r="DU374" s="17"/>
      <c r="DV374" s="16"/>
      <c r="DW374" s="17"/>
      <c r="DX374" s="16"/>
      <c r="DY374" s="17"/>
      <c r="DZ374" s="16"/>
      <c r="EA374" s="17"/>
      <c r="EB374" s="16"/>
      <c r="EC374" s="17"/>
      <c r="ED374" s="16"/>
      <c r="EE374" s="17"/>
      <c r="EF374" s="16"/>
      <c r="EG374" s="17"/>
      <c r="EH374" s="16"/>
      <c r="EI374" s="17"/>
      <c r="EJ374" s="16"/>
      <c r="EK374" s="17"/>
      <c r="EL374" s="16"/>
      <c r="EM374" s="17"/>
      <c r="EN374" s="16"/>
      <c r="EO374" s="17"/>
      <c r="EP374" s="16"/>
      <c r="EQ374" s="17"/>
      <c r="ER374" s="16"/>
      <c r="ES374" s="17"/>
      <c r="ET374" s="16"/>
      <c r="EU374" s="15"/>
      <c r="EV374" s="16"/>
      <c r="EW374" s="15"/>
      <c r="EX374" s="16"/>
      <c r="EY374" s="15"/>
      <c r="EZ374" s="16"/>
      <c r="FA374" s="15"/>
      <c r="FB374" s="16"/>
      <c r="FC374" s="15"/>
      <c r="FD374" s="16"/>
      <c r="FE374" s="15"/>
      <c r="FF374" s="16"/>
      <c r="FG374" s="19"/>
      <c r="FH374" s="20"/>
      <c r="FI374" s="20">
        <f t="shared" si="44"/>
        <v>54560</v>
      </c>
      <c r="FJ374" s="20">
        <f t="shared" si="45"/>
        <v>54560</v>
      </c>
      <c r="FK374" s="21">
        <f t="shared" si="46"/>
        <v>0</v>
      </c>
      <c r="FL374" s="1" t="str">
        <f t="shared" si="49"/>
        <v/>
      </c>
    </row>
    <row r="375" spans="1:168" ht="20.25" customHeight="1">
      <c r="A375" s="239">
        <v>2200367</v>
      </c>
      <c r="B375" s="35" t="s">
        <v>457</v>
      </c>
      <c r="C375" s="239" t="s">
        <v>458</v>
      </c>
      <c r="D375" s="9" t="s">
        <v>1414</v>
      </c>
      <c r="E375" s="9" t="s">
        <v>1412</v>
      </c>
      <c r="F375" s="10" t="s">
        <v>459</v>
      </c>
      <c r="G375" s="22"/>
      <c r="H375" s="24"/>
      <c r="I375" s="318"/>
      <c r="J375" s="24"/>
      <c r="K375" s="12">
        <v>6600</v>
      </c>
      <c r="L375" s="24" t="s">
        <v>1564</v>
      </c>
      <c r="M375" s="246">
        <f t="shared" si="42"/>
        <v>57080</v>
      </c>
      <c r="N375" s="14">
        <f t="shared" si="47"/>
        <v>23100</v>
      </c>
      <c r="O375" s="15">
        <v>1500</v>
      </c>
      <c r="P375" s="15">
        <v>1000</v>
      </c>
      <c r="Q375" s="15">
        <v>5000</v>
      </c>
      <c r="R375" s="15">
        <v>8000</v>
      </c>
      <c r="S375" s="182"/>
      <c r="T375" s="16">
        <v>1500</v>
      </c>
      <c r="U375" s="16">
        <v>1000</v>
      </c>
      <c r="V375" s="16">
        <v>5000</v>
      </c>
      <c r="W375" s="16">
        <v>0</v>
      </c>
      <c r="X375" s="182"/>
      <c r="Y375" s="16">
        <f>IF(($CB375-SUM($T375:X375))&gt;=$K375*0.7,$K375*0.7,($CB375-SUM($T375:X375)))</f>
        <v>4620</v>
      </c>
      <c r="Z375" s="16">
        <f>IF(($CB375-SUM($T375:Y375))&gt;=$K375*0.7,$K375*0.7,($CB375-SUM($T375:Y375)))</f>
        <v>4620</v>
      </c>
      <c r="AA375" s="16">
        <f>IF(($CB375-SUM($T375:Z375))&gt;=$K375*0.7,$K375*0.7,($CB375-SUM($T375:Z375)))</f>
        <v>4620</v>
      </c>
      <c r="AB375" s="16">
        <f>IF(($CB375-SUM($T375:AA375))&gt;=$K375*0.7,$K375*0.7,($CB375-SUM($T375:AA375)))</f>
        <v>4620</v>
      </c>
      <c r="AC375" s="16">
        <f>IF(($CB375-SUM($T375:AB375))&gt;=$K375*0.7,$K375*0.7,($CB375-SUM($T375:AB375)))</f>
        <v>4620</v>
      </c>
      <c r="AD375" s="16">
        <f>IF(($CB375-SUM($T375:AC375))&gt;=$K375*0.7,$K375*0.7,($CB375-SUM($T375:AC375)))</f>
        <v>3380</v>
      </c>
      <c r="AE375" s="16">
        <f>IF(($CB375-SUM($T375:AD375))&gt;=$K375*0.7,$K375*0.7,($CB375-SUM($T375:AD375)))</f>
        <v>0</v>
      </c>
      <c r="AF375" s="16">
        <f>IF(($CB375-SUM($T375:AE375))&gt;=$K375*0.7,$K375*0.7,($CB375-SUM($T375:AE375)))</f>
        <v>0</v>
      </c>
      <c r="AG375" s="16">
        <f>IF(($CB375-SUM($T375:AF375))&gt;=$K375*0.7,$K375*0.7,($CB375-SUM($T375:AF375)))</f>
        <v>0</v>
      </c>
      <c r="AH375" s="16">
        <f>IF(($CB375-SUM($T375:AG375))&gt;=$K375*0.7,$K375*0.7,($CB375-SUM($T375:AG375)))</f>
        <v>0</v>
      </c>
      <c r="AI375" s="16">
        <f>IF(($CB375-SUM($T375:AH375))&gt;=$K375*0.7,$K375*0.7,($CB375-SUM($T375:AH375)))</f>
        <v>0</v>
      </c>
      <c r="AJ375" s="16">
        <f>IF(($CB375-SUM($T375:AI375))&gt;=$K375*0.7,$K375*0.7,($CB375-SUM($T375:AI375)))</f>
        <v>0</v>
      </c>
      <c r="AK375" s="16">
        <f>IF(($CB375-SUM($T375:AJ375))&gt;=$K375*0.7,$K375*0.7,($CB375-SUM($T375:AJ375)))</f>
        <v>0</v>
      </c>
      <c r="AL375" s="16">
        <f>IF(($CB375-SUM($T375:AK375))&gt;=$K375*0.7,$K375*0.7,($CB375-SUM($T375:AK375)))</f>
        <v>0</v>
      </c>
      <c r="AM375" s="16">
        <f>IF(($CB375-SUM($T375:AL375))&gt;=$K375*0.7,$K375*0.7,($CB375-SUM($T375:AL375)))</f>
        <v>0</v>
      </c>
      <c r="AN375" s="16">
        <f>IF(($CB375-SUM($T375:AM375))&gt;=$K375*0.7,$K375*0.7,($CB375-SUM($T375:AM375)))</f>
        <v>0</v>
      </c>
      <c r="AO375" s="16">
        <f>IF(($CB375-SUM($T375:AN375))&gt;=$K375*0.7,$K375*0.7,($CB375-SUM($T375:AN375)))</f>
        <v>0</v>
      </c>
      <c r="AP375" s="16">
        <f>IF(($CB375-SUM($T375:AO375))&gt;=$K375*0.7,$K375*0.7,($CB375-SUM($T375:AO375)))</f>
        <v>0</v>
      </c>
      <c r="AQ375" s="16">
        <f>IF(($CB375-SUM($T375:AP375))&gt;=$K375*0.7,$K375*0.7,($CB375-SUM($T375:AP375)))</f>
        <v>0</v>
      </c>
      <c r="AR375" s="16">
        <f>IF(($CB375-SUM($T375:AQ375))&gt;=$K375*0.7,$K375*0.7,($CB375-SUM($T375:AQ375)))</f>
        <v>0</v>
      </c>
      <c r="AS375" s="16">
        <f>IF(($CB375-SUM($T375:AR375))&gt;=$K375*0.7,$K375*0.7,($CB375-SUM($T375:AR375)))</f>
        <v>0</v>
      </c>
      <c r="AT375" s="16">
        <f>IF(($CB375-SUM($T375:AS375))&gt;=$K375*0.7,$K375*0.7,($CB375-SUM($T375:AS375)))</f>
        <v>0</v>
      </c>
      <c r="AU375" s="16">
        <f>IF(($CB375-SUM($T375:AT375))&gt;=$K375*0.7,$K375*0.7,($CB375-SUM($T375:AT375)))</f>
        <v>0</v>
      </c>
      <c r="AV375" s="16">
        <f>IF(($CB375-SUM($T375:AU375))&gt;=$K375*0.7,$K375*0.7,($CB375-SUM($T375:AU375)))</f>
        <v>0</v>
      </c>
      <c r="AW375" s="182">
        <f t="shared" si="43"/>
        <v>33980</v>
      </c>
      <c r="AX375" s="182">
        <f>IF(LinkRpt!B$4=LinkRpt!B$2,VLOOKUP(LinkRpt!$A371,Rpt,LinkRpt!B$2+1),"")</f>
        <v>33980</v>
      </c>
      <c r="AY375" s="182">
        <f>IF(LinkRpt!C$4=LinkRpt!C$2,VLOOKUP(LinkRpt!$A371,Rpt,LinkRpt!C$2+1),"")</f>
        <v>0</v>
      </c>
      <c r="AZ375" s="182">
        <f>IF(LinkRpt!D$4=LinkRpt!D$2,VLOOKUP(LinkRpt!$A371,Rpt,LinkRpt!D$2+1),"")</f>
        <v>0</v>
      </c>
      <c r="BA375" s="182" t="str">
        <f>IF(LinkRpt!E$4=LinkRpt!E$2,VLOOKUP(LinkRpt!$A371,Rpt,LinkRpt!E$2+1),"")</f>
        <v/>
      </c>
      <c r="BB375" s="182">
        <f>IF(LinkRpt!F$4=LinkRpt!F$2,VLOOKUP(LinkRpt!$A371,Rpt,LinkRpt!F$2+1),"")</f>
        <v>0</v>
      </c>
      <c r="BC375" s="182">
        <f>IF(LinkRpt!G$4=LinkRpt!G$2,VLOOKUP(LinkRpt!$A371,Rpt,LinkRpt!G$2+1),"")</f>
        <v>0</v>
      </c>
      <c r="BD375" s="182">
        <f>IF(LinkRpt!H$4=LinkRpt!H$2,VLOOKUP(LinkRpt!$A371,Rpt,LinkRpt!H$2+1),"")</f>
        <v>0</v>
      </c>
      <c r="BE375" s="182" t="str">
        <f>IF(LinkRpt!I$4=LinkRpt!I$2,VLOOKUP(LinkRpt!$A371,Rpt,LinkRpt!I$2+1),"")</f>
        <v/>
      </c>
      <c r="BF375" s="182" t="str">
        <f>IF(LinkRpt!J$4=LinkRpt!J$2,VLOOKUP(LinkRpt!$A371,Rpt,LinkRpt!J$2+1),"")</f>
        <v/>
      </c>
      <c r="BG375" s="182" t="str">
        <f>IF(LinkRpt!K$4=LinkRpt!K$2,VLOOKUP(LinkRpt!$A371,Rpt,LinkRpt!K$2+1),"")</f>
        <v/>
      </c>
      <c r="BH375" s="182" t="str">
        <f>IF(LinkRpt!L$4=LinkRpt!L$2,VLOOKUP(LinkRpt!$A371,Rpt,LinkRpt!L$2+1),"")</f>
        <v/>
      </c>
      <c r="BI375" s="182" t="str">
        <f>IF(LinkRpt!M$4=LinkRpt!M$2,VLOOKUP(LinkRpt!$A371,Rpt,LinkRpt!M$2+1),"")</f>
        <v/>
      </c>
      <c r="BJ375" s="182" t="str">
        <f>IF(LinkRpt!N$4=LinkRpt!N$2,VLOOKUP(LinkRpt!$A371,Rpt,LinkRpt!N$2+1),"")</f>
        <v/>
      </c>
      <c r="BK375" s="182" t="str">
        <f>IF(LinkRpt!O$4=LinkRpt!O$2,VLOOKUP(LinkRpt!$A371,Rpt,LinkRpt!O$2+1),"")</f>
        <v/>
      </c>
      <c r="BL375" s="182" t="str">
        <f>IF(LinkRpt!P$4=LinkRpt!P$2,VLOOKUP(LinkRpt!$A371,Rpt,LinkRpt!P$2+1),"")</f>
        <v/>
      </c>
      <c r="BM375" s="182" t="str">
        <f>IF(LinkRpt!Q$4=LinkRpt!Q$2,VLOOKUP(LinkRpt!$A371,Rpt,LinkRpt!Q$2+1),"")</f>
        <v/>
      </c>
      <c r="BN375" s="182" t="str">
        <f>IF(LinkRpt!R$4=LinkRpt!R$2,VLOOKUP(LinkRpt!$A371,Rpt,LinkRpt!R$2+1),"")</f>
        <v/>
      </c>
      <c r="BO375" s="182" t="str">
        <f>IF(LinkRpt!S$4=LinkRpt!S$2,VLOOKUP(LinkRpt!$A371,Rpt,LinkRpt!S$2+1),"")</f>
        <v/>
      </c>
      <c r="BP375" s="182" t="str">
        <f>IF(LinkRpt!T$4=LinkRpt!T$2,VLOOKUP(LinkRpt!$A371,Rpt,LinkRpt!T$2+1),"")</f>
        <v/>
      </c>
      <c r="BQ375" s="182" t="str">
        <f>IF(LinkRpt!U$4=LinkRpt!U$2,VLOOKUP(LinkRpt!$A371,Rpt,LinkRpt!U$2+1),"")</f>
        <v/>
      </c>
      <c r="BR375" s="182" t="str">
        <f>IF(LinkRpt!V$4=LinkRpt!V$2,VLOOKUP(LinkRpt!$A371,Rpt,LinkRpt!V$2+1),"")</f>
        <v/>
      </c>
      <c r="BS375" s="182" t="str">
        <f>IF(LinkRpt!W$4=LinkRpt!W$2,VLOOKUP(LinkRpt!$A371,Rpt,LinkRpt!W$2+1),"")</f>
        <v/>
      </c>
      <c r="BT375" s="182" t="str">
        <f>IF(LinkRpt!X$4=LinkRpt!X$2,VLOOKUP(LinkRpt!$A371,Rpt,LinkRpt!X$2+1),"")</f>
        <v/>
      </c>
      <c r="BU375" s="182" t="str">
        <f>IF(LinkRpt!Y$4=LinkRpt!Y$2,VLOOKUP(LinkRpt!$A371,Rpt,LinkRpt!Y$2+1),"")</f>
        <v/>
      </c>
      <c r="BV375" s="182" t="str">
        <f>IF(LinkRpt!Z$4=LinkRpt!Z$2,VLOOKUP(LinkRpt!$A371,Rpt,LinkRpt!Z$2+1),"")</f>
        <v/>
      </c>
      <c r="BW375" s="182" t="str">
        <f>IF(LinkRpt!AA$4=LinkRpt!AA$2,VLOOKUP(LinkRpt!$A371,Rpt,LinkRpt!AA$2+1),"")</f>
        <v/>
      </c>
      <c r="BX375" s="182" t="str">
        <f>IF(LinkRpt!AB$4=LinkRpt!AB$2,VLOOKUP(LinkRpt!$A371,Rpt,LinkRpt!AB$2+1),"")</f>
        <v/>
      </c>
      <c r="BY375" s="182" t="str">
        <f>IF(LinkRpt!AC$4=LinkRpt!AC$2,VLOOKUP(LinkRpt!$A371,Rpt,LinkRpt!AC$2+1),"")</f>
        <v/>
      </c>
      <c r="BZ375" s="182" t="str">
        <f>IF(LinkRpt!AD$4=LinkRpt!AD$2,VLOOKUP(LinkRpt!$A371,Rpt,LinkRpt!AD$2+1),"")</f>
        <v/>
      </c>
      <c r="CA375" s="182" t="str">
        <f>IF(LinkRpt!AE$4=LinkRpt!AE$2,VLOOKUP(LinkRpt!$A371,Rpt,LinkRpt!AE$2+1),"")</f>
        <v/>
      </c>
      <c r="CB375" s="182">
        <f t="shared" si="48"/>
        <v>33980</v>
      </c>
      <c r="CC375" s="15">
        <v>1500</v>
      </c>
      <c r="CD375" s="16">
        <v>1500</v>
      </c>
      <c r="CE375" s="15">
        <v>1000</v>
      </c>
      <c r="CF375" s="16">
        <v>1000</v>
      </c>
      <c r="CG375" s="15">
        <v>5000</v>
      </c>
      <c r="CH375" s="16">
        <v>5000</v>
      </c>
      <c r="CI375" s="15">
        <v>8000</v>
      </c>
      <c r="CJ375" s="16">
        <v>0</v>
      </c>
      <c r="CK375" s="17"/>
      <c r="CL375" s="16"/>
      <c r="CM375" s="15"/>
      <c r="CN375" s="16"/>
      <c r="CO375" s="18">
        <v>4620</v>
      </c>
      <c r="CP375" s="16">
        <v>0</v>
      </c>
      <c r="CQ375" s="18">
        <v>4620</v>
      </c>
      <c r="CR375" s="16">
        <v>12620</v>
      </c>
      <c r="CS375" s="18">
        <v>4620</v>
      </c>
      <c r="CT375" s="16"/>
      <c r="CU375" s="18">
        <v>4620</v>
      </c>
      <c r="CV375" s="16"/>
      <c r="CW375" s="18">
        <v>4620</v>
      </c>
      <c r="CX375" s="16">
        <v>13860</v>
      </c>
      <c r="CY375" s="18">
        <v>4620</v>
      </c>
      <c r="CZ375" s="16"/>
      <c r="DA375" s="18">
        <v>4620</v>
      </c>
      <c r="DB375" s="16"/>
      <c r="DC375" s="18">
        <v>4620</v>
      </c>
      <c r="DD375" s="16"/>
      <c r="DE375" s="18">
        <v>4620</v>
      </c>
      <c r="DF375" s="16"/>
      <c r="DG375" s="17"/>
      <c r="DH375" s="16"/>
      <c r="DI375" s="17"/>
      <c r="DJ375" s="16"/>
      <c r="DK375" s="17"/>
      <c r="DL375" s="16"/>
      <c r="DM375" s="17"/>
      <c r="DN375" s="16"/>
      <c r="DO375" s="17"/>
      <c r="DP375" s="16"/>
      <c r="DQ375" s="17"/>
      <c r="DR375" s="16"/>
      <c r="DS375" s="17"/>
      <c r="DT375" s="16"/>
      <c r="DU375" s="17"/>
      <c r="DV375" s="16"/>
      <c r="DW375" s="17"/>
      <c r="DX375" s="16"/>
      <c r="DY375" s="17"/>
      <c r="DZ375" s="16"/>
      <c r="EA375" s="17"/>
      <c r="EB375" s="16"/>
      <c r="EC375" s="17"/>
      <c r="ED375" s="16"/>
      <c r="EE375" s="17"/>
      <c r="EF375" s="16"/>
      <c r="EG375" s="17"/>
      <c r="EH375" s="16"/>
      <c r="EI375" s="17"/>
      <c r="EJ375" s="16"/>
      <c r="EK375" s="17"/>
      <c r="EL375" s="16"/>
      <c r="EM375" s="17"/>
      <c r="EN375" s="16"/>
      <c r="EO375" s="17"/>
      <c r="EP375" s="16"/>
      <c r="EQ375" s="17"/>
      <c r="ER375" s="16"/>
      <c r="ES375" s="17"/>
      <c r="ET375" s="16"/>
      <c r="EU375" s="15"/>
      <c r="EV375" s="16"/>
      <c r="EW375" s="15"/>
      <c r="EX375" s="16"/>
      <c r="EY375" s="15"/>
      <c r="EZ375" s="16"/>
      <c r="FA375" s="15"/>
      <c r="FB375" s="16"/>
      <c r="FC375" s="15"/>
      <c r="FD375" s="16"/>
      <c r="FE375" s="15"/>
      <c r="FF375" s="16"/>
      <c r="FG375" s="19"/>
      <c r="FH375" s="20"/>
      <c r="FI375" s="20">
        <f t="shared" si="44"/>
        <v>57080</v>
      </c>
      <c r="FJ375" s="20">
        <f t="shared" si="45"/>
        <v>33980</v>
      </c>
      <c r="FK375" s="21">
        <f t="shared" si="46"/>
        <v>23100</v>
      </c>
      <c r="FL375" s="1" t="str">
        <f t="shared" si="49"/>
        <v/>
      </c>
    </row>
    <row r="376" spans="1:168" ht="20.25" customHeight="1">
      <c r="A376" s="239">
        <v>2200368</v>
      </c>
      <c r="B376" s="35" t="s">
        <v>460</v>
      </c>
      <c r="C376" s="239" t="s">
        <v>461</v>
      </c>
      <c r="D376" s="9" t="s">
        <v>1414</v>
      </c>
      <c r="E376" s="9" t="s">
        <v>1412</v>
      </c>
      <c r="F376" s="10" t="s">
        <v>462</v>
      </c>
      <c r="G376" s="143"/>
      <c r="H376" s="24"/>
      <c r="I376" s="318"/>
      <c r="J376" s="24"/>
      <c r="K376" s="12">
        <v>6600</v>
      </c>
      <c r="L376" s="24" t="s">
        <v>1564</v>
      </c>
      <c r="M376" s="246">
        <f t="shared" si="42"/>
        <v>57080</v>
      </c>
      <c r="N376" s="14">
        <f t="shared" si="47"/>
        <v>13860</v>
      </c>
      <c r="O376" s="15">
        <v>1500</v>
      </c>
      <c r="P376" s="15">
        <v>1000</v>
      </c>
      <c r="Q376" s="15">
        <v>5000</v>
      </c>
      <c r="R376" s="15">
        <v>8000</v>
      </c>
      <c r="S376" s="182"/>
      <c r="T376" s="16">
        <v>1500</v>
      </c>
      <c r="U376" s="16">
        <v>1000</v>
      </c>
      <c r="V376" s="16">
        <v>5000</v>
      </c>
      <c r="W376" s="16">
        <v>0</v>
      </c>
      <c r="X376" s="182"/>
      <c r="Y376" s="16">
        <f>IF(($CB376-SUM($T376:X376))&gt;=$K376*0.7,$K376*0.7,($CB376-SUM($T376:X376)))</f>
        <v>4620</v>
      </c>
      <c r="Z376" s="16">
        <f>IF(($CB376-SUM($T376:Y376))&gt;=$K376*0.7,$K376*0.7,($CB376-SUM($T376:Y376)))</f>
        <v>4620</v>
      </c>
      <c r="AA376" s="16">
        <f>IF(($CB376-SUM($T376:Z376))&gt;=$K376*0.7,$K376*0.7,($CB376-SUM($T376:Z376)))</f>
        <v>4620</v>
      </c>
      <c r="AB376" s="16">
        <f>IF(($CB376-SUM($T376:AA376))&gt;=$K376*0.7,$K376*0.7,($CB376-SUM($T376:AA376)))</f>
        <v>4620</v>
      </c>
      <c r="AC376" s="16">
        <f>IF(($CB376-SUM($T376:AB376))&gt;=$K376*0.7,$K376*0.7,($CB376-SUM($T376:AB376)))</f>
        <v>4620</v>
      </c>
      <c r="AD376" s="16">
        <f>IF(($CB376-SUM($T376:AC376))&gt;=$K376*0.7,$K376*0.7,($CB376-SUM($T376:AC376)))</f>
        <v>4620</v>
      </c>
      <c r="AE376" s="16">
        <f>IF(($CB376-SUM($T376:AD376))&gt;=$K376*0.7,$K376*0.7,($CB376-SUM($T376:AD376)))</f>
        <v>4620</v>
      </c>
      <c r="AF376" s="16">
        <f>IF(($CB376-SUM($T376:AE376))&gt;=$K376*0.7,$K376*0.7,($CB376-SUM($T376:AE376)))</f>
        <v>3380</v>
      </c>
      <c r="AG376" s="16">
        <f>IF(($CB376-SUM($T376:AF376))&gt;=$K376*0.7,$K376*0.7,($CB376-SUM($T376:AF376)))</f>
        <v>0</v>
      </c>
      <c r="AH376" s="16">
        <f>IF(($CB376-SUM($T376:AG376))&gt;=$K376*0.7,$K376*0.7,($CB376-SUM($T376:AG376)))</f>
        <v>0</v>
      </c>
      <c r="AI376" s="16">
        <f>IF(($CB376-SUM($T376:AH376))&gt;=$K376*0.7,$K376*0.7,($CB376-SUM($T376:AH376)))</f>
        <v>0</v>
      </c>
      <c r="AJ376" s="16">
        <f>IF(($CB376-SUM($T376:AI376))&gt;=$K376*0.7,$K376*0.7,($CB376-SUM($T376:AI376)))</f>
        <v>0</v>
      </c>
      <c r="AK376" s="16">
        <f>IF(($CB376-SUM($T376:AJ376))&gt;=$K376*0.7,$K376*0.7,($CB376-SUM($T376:AJ376)))</f>
        <v>0</v>
      </c>
      <c r="AL376" s="16">
        <f>IF(($CB376-SUM($T376:AK376))&gt;=$K376*0.7,$K376*0.7,($CB376-SUM($T376:AK376)))</f>
        <v>0</v>
      </c>
      <c r="AM376" s="16">
        <f>IF(($CB376-SUM($T376:AL376))&gt;=$K376*0.7,$K376*0.7,($CB376-SUM($T376:AL376)))</f>
        <v>0</v>
      </c>
      <c r="AN376" s="16">
        <f>IF(($CB376-SUM($T376:AM376))&gt;=$K376*0.7,$K376*0.7,($CB376-SUM($T376:AM376)))</f>
        <v>0</v>
      </c>
      <c r="AO376" s="16">
        <f>IF(($CB376-SUM($T376:AN376))&gt;=$K376*0.7,$K376*0.7,($CB376-SUM($T376:AN376)))</f>
        <v>0</v>
      </c>
      <c r="AP376" s="16">
        <f>IF(($CB376-SUM($T376:AO376))&gt;=$K376*0.7,$K376*0.7,($CB376-SUM($T376:AO376)))</f>
        <v>0</v>
      </c>
      <c r="AQ376" s="16">
        <f>IF(($CB376-SUM($T376:AP376))&gt;=$K376*0.7,$K376*0.7,($CB376-SUM($T376:AP376)))</f>
        <v>0</v>
      </c>
      <c r="AR376" s="16">
        <f>IF(($CB376-SUM($T376:AQ376))&gt;=$K376*0.7,$K376*0.7,($CB376-SUM($T376:AQ376)))</f>
        <v>0</v>
      </c>
      <c r="AS376" s="16">
        <f>IF(($CB376-SUM($T376:AR376))&gt;=$K376*0.7,$K376*0.7,($CB376-SUM($T376:AR376)))</f>
        <v>0</v>
      </c>
      <c r="AT376" s="16">
        <f>IF(($CB376-SUM($T376:AS376))&gt;=$K376*0.7,$K376*0.7,($CB376-SUM($T376:AS376)))</f>
        <v>0</v>
      </c>
      <c r="AU376" s="16">
        <f>IF(($CB376-SUM($T376:AT376))&gt;=$K376*0.7,$K376*0.7,($CB376-SUM($T376:AT376)))</f>
        <v>0</v>
      </c>
      <c r="AV376" s="16">
        <f>IF(($CB376-SUM($T376:AU376))&gt;=$K376*0.7,$K376*0.7,($CB376-SUM($T376:AU376)))</f>
        <v>0</v>
      </c>
      <c r="AW376" s="182">
        <f t="shared" si="43"/>
        <v>43220</v>
      </c>
      <c r="AX376" s="182">
        <f>IF(LinkRpt!B$4=LinkRpt!B$2,VLOOKUP(LinkRpt!$A372,Rpt,LinkRpt!B$2+1),"")</f>
        <v>43220</v>
      </c>
      <c r="AY376" s="182">
        <f>IF(LinkRpt!C$4=LinkRpt!C$2,VLOOKUP(LinkRpt!$A372,Rpt,LinkRpt!C$2+1),"")</f>
        <v>0</v>
      </c>
      <c r="AZ376" s="182">
        <f>IF(LinkRpt!D$4=LinkRpt!D$2,VLOOKUP(LinkRpt!$A372,Rpt,LinkRpt!D$2+1),"")</f>
        <v>0</v>
      </c>
      <c r="BA376" s="182" t="str">
        <f>IF(LinkRpt!E$4=LinkRpt!E$2,VLOOKUP(LinkRpt!$A372,Rpt,LinkRpt!E$2+1),"")</f>
        <v/>
      </c>
      <c r="BB376" s="182">
        <f>IF(LinkRpt!F$4=LinkRpt!F$2,VLOOKUP(LinkRpt!$A372,Rpt,LinkRpt!F$2+1),"")</f>
        <v>0</v>
      </c>
      <c r="BC376" s="182">
        <f>IF(LinkRpt!G$4=LinkRpt!G$2,VLOOKUP(LinkRpt!$A372,Rpt,LinkRpt!G$2+1),"")</f>
        <v>0</v>
      </c>
      <c r="BD376" s="182">
        <f>IF(LinkRpt!H$4=LinkRpt!H$2,VLOOKUP(LinkRpt!$A372,Rpt,LinkRpt!H$2+1),"")</f>
        <v>0</v>
      </c>
      <c r="BE376" s="182" t="str">
        <f>IF(LinkRpt!I$4=LinkRpt!I$2,VLOOKUP(LinkRpt!$A372,Rpt,LinkRpt!I$2+1),"")</f>
        <v/>
      </c>
      <c r="BF376" s="182" t="str">
        <f>IF(LinkRpt!J$4=LinkRpt!J$2,VLOOKUP(LinkRpt!$A372,Rpt,LinkRpt!J$2+1),"")</f>
        <v/>
      </c>
      <c r="BG376" s="182" t="str">
        <f>IF(LinkRpt!K$4=LinkRpt!K$2,VLOOKUP(LinkRpt!$A372,Rpt,LinkRpt!K$2+1),"")</f>
        <v/>
      </c>
      <c r="BH376" s="182" t="str">
        <f>IF(LinkRpt!L$4=LinkRpt!L$2,VLOOKUP(LinkRpt!$A372,Rpt,LinkRpt!L$2+1),"")</f>
        <v/>
      </c>
      <c r="BI376" s="182" t="str">
        <f>IF(LinkRpt!M$4=LinkRpt!M$2,VLOOKUP(LinkRpt!$A372,Rpt,LinkRpt!M$2+1),"")</f>
        <v/>
      </c>
      <c r="BJ376" s="182" t="str">
        <f>IF(LinkRpt!N$4=LinkRpt!N$2,VLOOKUP(LinkRpt!$A372,Rpt,LinkRpt!N$2+1),"")</f>
        <v/>
      </c>
      <c r="BK376" s="182" t="str">
        <f>IF(LinkRpt!O$4=LinkRpt!O$2,VLOOKUP(LinkRpt!$A372,Rpt,LinkRpt!O$2+1),"")</f>
        <v/>
      </c>
      <c r="BL376" s="182" t="str">
        <f>IF(LinkRpt!P$4=LinkRpt!P$2,VLOOKUP(LinkRpt!$A372,Rpt,LinkRpt!P$2+1),"")</f>
        <v/>
      </c>
      <c r="BM376" s="182" t="str">
        <f>IF(LinkRpt!Q$4=LinkRpt!Q$2,VLOOKUP(LinkRpt!$A372,Rpt,LinkRpt!Q$2+1),"")</f>
        <v/>
      </c>
      <c r="BN376" s="182" t="str">
        <f>IF(LinkRpt!R$4=LinkRpt!R$2,VLOOKUP(LinkRpt!$A372,Rpt,LinkRpt!R$2+1),"")</f>
        <v/>
      </c>
      <c r="BO376" s="182" t="str">
        <f>IF(LinkRpt!S$4=LinkRpt!S$2,VLOOKUP(LinkRpt!$A372,Rpt,LinkRpt!S$2+1),"")</f>
        <v/>
      </c>
      <c r="BP376" s="182" t="str">
        <f>IF(LinkRpt!T$4=LinkRpt!T$2,VLOOKUP(LinkRpt!$A372,Rpt,LinkRpt!T$2+1),"")</f>
        <v/>
      </c>
      <c r="BQ376" s="182" t="str">
        <f>IF(LinkRpt!U$4=LinkRpt!U$2,VLOOKUP(LinkRpt!$A372,Rpt,LinkRpt!U$2+1),"")</f>
        <v/>
      </c>
      <c r="BR376" s="182" t="str">
        <f>IF(LinkRpt!V$4=LinkRpt!V$2,VLOOKUP(LinkRpt!$A372,Rpt,LinkRpt!V$2+1),"")</f>
        <v/>
      </c>
      <c r="BS376" s="182" t="str">
        <f>IF(LinkRpt!W$4=LinkRpt!W$2,VLOOKUP(LinkRpt!$A372,Rpt,LinkRpt!W$2+1),"")</f>
        <v/>
      </c>
      <c r="BT376" s="182" t="str">
        <f>IF(LinkRpt!X$4=LinkRpt!X$2,VLOOKUP(LinkRpt!$A372,Rpt,LinkRpt!X$2+1),"")</f>
        <v/>
      </c>
      <c r="BU376" s="182" t="str">
        <f>IF(LinkRpt!Y$4=LinkRpt!Y$2,VLOOKUP(LinkRpt!$A372,Rpt,LinkRpt!Y$2+1),"")</f>
        <v/>
      </c>
      <c r="BV376" s="182" t="str">
        <f>IF(LinkRpt!Z$4=LinkRpt!Z$2,VLOOKUP(LinkRpt!$A372,Rpt,LinkRpt!Z$2+1),"")</f>
        <v/>
      </c>
      <c r="BW376" s="182" t="str">
        <f>IF(LinkRpt!AA$4=LinkRpt!AA$2,VLOOKUP(LinkRpt!$A372,Rpt,LinkRpt!AA$2+1),"")</f>
        <v/>
      </c>
      <c r="BX376" s="182" t="str">
        <f>IF(LinkRpt!AB$4=LinkRpt!AB$2,VLOOKUP(LinkRpt!$A372,Rpt,LinkRpt!AB$2+1),"")</f>
        <v/>
      </c>
      <c r="BY376" s="182" t="str">
        <f>IF(LinkRpt!AC$4=LinkRpt!AC$2,VLOOKUP(LinkRpt!$A372,Rpt,LinkRpt!AC$2+1),"")</f>
        <v/>
      </c>
      <c r="BZ376" s="182" t="str">
        <f>IF(LinkRpt!AD$4=LinkRpt!AD$2,VLOOKUP(LinkRpt!$A372,Rpt,LinkRpt!AD$2+1),"")</f>
        <v/>
      </c>
      <c r="CA376" s="182" t="str">
        <f>IF(LinkRpt!AE$4=LinkRpt!AE$2,VLOOKUP(LinkRpt!$A372,Rpt,LinkRpt!AE$2+1),"")</f>
        <v/>
      </c>
      <c r="CB376" s="182">
        <f t="shared" si="48"/>
        <v>43220</v>
      </c>
      <c r="CC376" s="15">
        <v>1500</v>
      </c>
      <c r="CD376" s="16">
        <v>1500</v>
      </c>
      <c r="CE376" s="15">
        <v>1000</v>
      </c>
      <c r="CF376" s="16">
        <v>1000</v>
      </c>
      <c r="CG376" s="15">
        <v>5000</v>
      </c>
      <c r="CH376" s="16">
        <v>5000</v>
      </c>
      <c r="CI376" s="15">
        <v>8000</v>
      </c>
      <c r="CJ376" s="16">
        <v>0</v>
      </c>
      <c r="CK376" s="17"/>
      <c r="CL376" s="16"/>
      <c r="CM376" s="15"/>
      <c r="CN376" s="16"/>
      <c r="CO376" s="18">
        <v>4620</v>
      </c>
      <c r="CP376" s="16">
        <v>0</v>
      </c>
      <c r="CQ376" s="18">
        <v>4620</v>
      </c>
      <c r="CR376" s="16">
        <v>0</v>
      </c>
      <c r="CS376" s="18">
        <v>4620</v>
      </c>
      <c r="CT376" s="16">
        <v>12620</v>
      </c>
      <c r="CU376" s="18">
        <v>4620</v>
      </c>
      <c r="CV376" s="16">
        <v>9240</v>
      </c>
      <c r="CW376" s="18">
        <v>4620</v>
      </c>
      <c r="CX376" s="16">
        <v>4620</v>
      </c>
      <c r="CY376" s="18">
        <v>4620</v>
      </c>
      <c r="CZ376" s="16"/>
      <c r="DA376" s="18">
        <v>4620</v>
      </c>
      <c r="DB376" s="16">
        <v>9240</v>
      </c>
      <c r="DC376" s="18">
        <v>4620</v>
      </c>
      <c r="DD376" s="16"/>
      <c r="DE376" s="18">
        <v>4620</v>
      </c>
      <c r="DF376" s="16"/>
      <c r="DG376" s="17"/>
      <c r="DH376" s="16"/>
      <c r="DI376" s="17"/>
      <c r="DJ376" s="16"/>
      <c r="DK376" s="17"/>
      <c r="DL376" s="16"/>
      <c r="DM376" s="17"/>
      <c r="DN376" s="16"/>
      <c r="DO376" s="17"/>
      <c r="DP376" s="16"/>
      <c r="DQ376" s="17"/>
      <c r="DR376" s="16"/>
      <c r="DS376" s="17"/>
      <c r="DT376" s="16"/>
      <c r="DU376" s="17"/>
      <c r="DV376" s="16"/>
      <c r="DW376" s="17"/>
      <c r="DX376" s="16"/>
      <c r="DY376" s="17"/>
      <c r="DZ376" s="16"/>
      <c r="EA376" s="17"/>
      <c r="EB376" s="16"/>
      <c r="EC376" s="17"/>
      <c r="ED376" s="16"/>
      <c r="EE376" s="17"/>
      <c r="EF376" s="16"/>
      <c r="EG376" s="17"/>
      <c r="EH376" s="16"/>
      <c r="EI376" s="17"/>
      <c r="EJ376" s="16"/>
      <c r="EK376" s="17"/>
      <c r="EL376" s="16"/>
      <c r="EM376" s="17"/>
      <c r="EN376" s="16"/>
      <c r="EO376" s="17"/>
      <c r="EP376" s="16"/>
      <c r="EQ376" s="17"/>
      <c r="ER376" s="16"/>
      <c r="ES376" s="17"/>
      <c r="ET376" s="16"/>
      <c r="EU376" s="15"/>
      <c r="EV376" s="16"/>
      <c r="EW376" s="15"/>
      <c r="EX376" s="16"/>
      <c r="EY376" s="15"/>
      <c r="EZ376" s="16"/>
      <c r="FA376" s="15"/>
      <c r="FB376" s="16"/>
      <c r="FC376" s="15"/>
      <c r="FD376" s="16"/>
      <c r="FE376" s="15"/>
      <c r="FF376" s="16"/>
      <c r="FG376" s="19"/>
      <c r="FH376" s="20"/>
      <c r="FI376" s="20">
        <f t="shared" si="44"/>
        <v>57080</v>
      </c>
      <c r="FJ376" s="20">
        <f t="shared" si="45"/>
        <v>43220</v>
      </c>
      <c r="FK376" s="21">
        <f t="shared" si="46"/>
        <v>13860</v>
      </c>
      <c r="FL376" s="1" t="str">
        <f t="shared" si="49"/>
        <v/>
      </c>
    </row>
    <row r="377" spans="1:168" ht="20.25" customHeight="1">
      <c r="A377" s="239">
        <v>2200369</v>
      </c>
      <c r="B377" s="35" t="s">
        <v>463</v>
      </c>
      <c r="C377" s="239" t="s">
        <v>464</v>
      </c>
      <c r="D377" s="9" t="s">
        <v>1414</v>
      </c>
      <c r="E377" s="9" t="s">
        <v>1412</v>
      </c>
      <c r="F377" s="10" t="s">
        <v>465</v>
      </c>
      <c r="G377" s="143"/>
      <c r="H377" s="24"/>
      <c r="I377" s="318"/>
      <c r="J377" s="24"/>
      <c r="K377" s="12">
        <v>6600</v>
      </c>
      <c r="L377" s="24" t="s">
        <v>1564</v>
      </c>
      <c r="M377" s="246">
        <f t="shared" si="42"/>
        <v>57080</v>
      </c>
      <c r="N377" s="14">
        <f t="shared" si="47"/>
        <v>4620</v>
      </c>
      <c r="O377" s="15">
        <v>1500</v>
      </c>
      <c r="P377" s="15">
        <v>1000</v>
      </c>
      <c r="Q377" s="15">
        <v>5000</v>
      </c>
      <c r="R377" s="15">
        <v>8000</v>
      </c>
      <c r="S377" s="182"/>
      <c r="T377" s="16">
        <v>1500</v>
      </c>
      <c r="U377" s="16">
        <v>1000</v>
      </c>
      <c r="V377" s="16">
        <v>5000</v>
      </c>
      <c r="W377" s="16">
        <v>0</v>
      </c>
      <c r="X377" s="182"/>
      <c r="Y377" s="16">
        <f>IF(($CB377-SUM($T377:X377))&gt;=$K377*0.7,$K377*0.7,($CB377-SUM($T377:X377)))</f>
        <v>4620</v>
      </c>
      <c r="Z377" s="16">
        <f>IF(($CB377-SUM($T377:Y377))&gt;=$K377*0.7,$K377*0.7,($CB377-SUM($T377:Y377)))</f>
        <v>4620</v>
      </c>
      <c r="AA377" s="16">
        <f>IF(($CB377-SUM($T377:Z377))&gt;=$K377*0.7,$K377*0.7,($CB377-SUM($T377:Z377)))</f>
        <v>4620</v>
      </c>
      <c r="AB377" s="16">
        <f>IF(($CB377-SUM($T377:AA377))&gt;=$K377*0.7,$K377*0.7,($CB377-SUM($T377:AA377)))</f>
        <v>4620</v>
      </c>
      <c r="AC377" s="16">
        <f>IF(($CB377-SUM($T377:AB377))&gt;=$K377*0.7,$K377*0.7,($CB377-SUM($T377:AB377)))</f>
        <v>4620</v>
      </c>
      <c r="AD377" s="16">
        <f>IF(($CB377-SUM($T377:AC377))&gt;=$K377*0.7,$K377*0.7,($CB377-SUM($T377:AC377)))</f>
        <v>4620</v>
      </c>
      <c r="AE377" s="16">
        <f>IF(($CB377-SUM($T377:AD377))&gt;=$K377*0.7,$K377*0.7,($CB377-SUM($T377:AD377)))</f>
        <v>4620</v>
      </c>
      <c r="AF377" s="16">
        <f>IF(($CB377-SUM($T377:AE377))&gt;=$K377*0.7,$K377*0.7,($CB377-SUM($T377:AE377)))</f>
        <v>4620</v>
      </c>
      <c r="AG377" s="16">
        <f>IF(($CB377-SUM($T377:AF377))&gt;=$K377*0.7,$K377*0.7,($CB377-SUM($T377:AF377)))</f>
        <v>4620</v>
      </c>
      <c r="AH377" s="16">
        <f>IF(($CB377-SUM($T377:AG377))&gt;=$K377*0.7,$K377*0.7,($CB377-SUM($T377:AG377)))</f>
        <v>3380</v>
      </c>
      <c r="AI377" s="16">
        <f>IF(($CB377-SUM($T377:AH377))&gt;=$K377*0.7,$K377*0.7,($CB377-SUM($T377:AH377)))</f>
        <v>0</v>
      </c>
      <c r="AJ377" s="16">
        <f>IF(($CB377-SUM($T377:AI377))&gt;=$K377*0.7,$K377*0.7,($CB377-SUM($T377:AI377)))</f>
        <v>0</v>
      </c>
      <c r="AK377" s="16">
        <f>IF(($CB377-SUM($T377:AJ377))&gt;=$K377*0.7,$K377*0.7,($CB377-SUM($T377:AJ377)))</f>
        <v>0</v>
      </c>
      <c r="AL377" s="16">
        <f>IF(($CB377-SUM($T377:AK377))&gt;=$K377*0.7,$K377*0.7,($CB377-SUM($T377:AK377)))</f>
        <v>0</v>
      </c>
      <c r="AM377" s="16">
        <f>IF(($CB377-SUM($T377:AL377))&gt;=$K377*0.7,$K377*0.7,($CB377-SUM($T377:AL377)))</f>
        <v>0</v>
      </c>
      <c r="AN377" s="16">
        <f>IF(($CB377-SUM($T377:AM377))&gt;=$K377*0.7,$K377*0.7,($CB377-SUM($T377:AM377)))</f>
        <v>0</v>
      </c>
      <c r="AO377" s="16">
        <f>IF(($CB377-SUM($T377:AN377))&gt;=$K377*0.7,$K377*0.7,($CB377-SUM($T377:AN377)))</f>
        <v>0</v>
      </c>
      <c r="AP377" s="16">
        <f>IF(($CB377-SUM($T377:AO377))&gt;=$K377*0.7,$K377*0.7,($CB377-SUM($T377:AO377)))</f>
        <v>0</v>
      </c>
      <c r="AQ377" s="16">
        <f>IF(($CB377-SUM($T377:AP377))&gt;=$K377*0.7,$K377*0.7,($CB377-SUM($T377:AP377)))</f>
        <v>0</v>
      </c>
      <c r="AR377" s="16">
        <f>IF(($CB377-SUM($T377:AQ377))&gt;=$K377*0.7,$K377*0.7,($CB377-SUM($T377:AQ377)))</f>
        <v>0</v>
      </c>
      <c r="AS377" s="16">
        <f>IF(($CB377-SUM($T377:AR377))&gt;=$K377*0.7,$K377*0.7,($CB377-SUM($T377:AR377)))</f>
        <v>0</v>
      </c>
      <c r="AT377" s="16">
        <f>IF(($CB377-SUM($T377:AS377))&gt;=$K377*0.7,$K377*0.7,($CB377-SUM($T377:AS377)))</f>
        <v>0</v>
      </c>
      <c r="AU377" s="16">
        <f>IF(($CB377-SUM($T377:AT377))&gt;=$K377*0.7,$K377*0.7,($CB377-SUM($T377:AT377)))</f>
        <v>0</v>
      </c>
      <c r="AV377" s="16">
        <f>IF(($CB377-SUM($T377:AU377))&gt;=$K377*0.7,$K377*0.7,($CB377-SUM($T377:AU377)))</f>
        <v>0</v>
      </c>
      <c r="AW377" s="182">
        <f t="shared" si="43"/>
        <v>52460</v>
      </c>
      <c r="AX377" s="182">
        <f>IF(LinkRpt!B$4=LinkRpt!B$2,VLOOKUP(LinkRpt!$A373,Rpt,LinkRpt!B$2+1),"")</f>
        <v>52460</v>
      </c>
      <c r="AY377" s="182">
        <f>IF(LinkRpt!C$4=LinkRpt!C$2,VLOOKUP(LinkRpt!$A373,Rpt,LinkRpt!C$2+1),"")</f>
        <v>0</v>
      </c>
      <c r="AZ377" s="182">
        <f>IF(LinkRpt!D$4=LinkRpt!D$2,VLOOKUP(LinkRpt!$A373,Rpt,LinkRpt!D$2+1),"")</f>
        <v>0</v>
      </c>
      <c r="BA377" s="182" t="str">
        <f>IF(LinkRpt!E$4=LinkRpt!E$2,VLOOKUP(LinkRpt!$A373,Rpt,LinkRpt!E$2+1),"")</f>
        <v/>
      </c>
      <c r="BB377" s="182">
        <f>IF(LinkRpt!F$4=LinkRpt!F$2,VLOOKUP(LinkRpt!$A373,Rpt,LinkRpt!F$2+1),"")</f>
        <v>0</v>
      </c>
      <c r="BC377" s="182">
        <f>IF(LinkRpt!G$4=LinkRpt!G$2,VLOOKUP(LinkRpt!$A373,Rpt,LinkRpt!G$2+1),"")</f>
        <v>0</v>
      </c>
      <c r="BD377" s="182">
        <f>IF(LinkRpt!H$4=LinkRpt!H$2,VLOOKUP(LinkRpt!$A373,Rpt,LinkRpt!H$2+1),"")</f>
        <v>0</v>
      </c>
      <c r="BE377" s="182" t="str">
        <f>IF(LinkRpt!I$4=LinkRpt!I$2,VLOOKUP(LinkRpt!$A373,Rpt,LinkRpt!I$2+1),"")</f>
        <v/>
      </c>
      <c r="BF377" s="182" t="str">
        <f>IF(LinkRpt!J$4=LinkRpt!J$2,VLOOKUP(LinkRpt!$A373,Rpt,LinkRpt!J$2+1),"")</f>
        <v/>
      </c>
      <c r="BG377" s="182" t="str">
        <f>IF(LinkRpt!K$4=LinkRpt!K$2,VLOOKUP(LinkRpt!$A373,Rpt,LinkRpt!K$2+1),"")</f>
        <v/>
      </c>
      <c r="BH377" s="182" t="str">
        <f>IF(LinkRpt!L$4=LinkRpt!L$2,VLOOKUP(LinkRpt!$A373,Rpt,LinkRpt!L$2+1),"")</f>
        <v/>
      </c>
      <c r="BI377" s="182" t="str">
        <f>IF(LinkRpt!M$4=LinkRpt!M$2,VLOOKUP(LinkRpt!$A373,Rpt,LinkRpt!M$2+1),"")</f>
        <v/>
      </c>
      <c r="BJ377" s="182" t="str">
        <f>IF(LinkRpt!N$4=LinkRpt!N$2,VLOOKUP(LinkRpt!$A373,Rpt,LinkRpt!N$2+1),"")</f>
        <v/>
      </c>
      <c r="BK377" s="182" t="str">
        <f>IF(LinkRpt!O$4=LinkRpt!O$2,VLOOKUP(LinkRpt!$A373,Rpt,LinkRpt!O$2+1),"")</f>
        <v/>
      </c>
      <c r="BL377" s="182" t="str">
        <f>IF(LinkRpt!P$4=LinkRpt!P$2,VLOOKUP(LinkRpt!$A373,Rpt,LinkRpt!P$2+1),"")</f>
        <v/>
      </c>
      <c r="BM377" s="182" t="str">
        <f>IF(LinkRpt!Q$4=LinkRpt!Q$2,VLOOKUP(LinkRpt!$A373,Rpt,LinkRpt!Q$2+1),"")</f>
        <v/>
      </c>
      <c r="BN377" s="182" t="str">
        <f>IF(LinkRpt!R$4=LinkRpt!R$2,VLOOKUP(LinkRpt!$A373,Rpt,LinkRpt!R$2+1),"")</f>
        <v/>
      </c>
      <c r="BO377" s="182" t="str">
        <f>IF(LinkRpt!S$4=LinkRpt!S$2,VLOOKUP(LinkRpt!$A373,Rpt,LinkRpt!S$2+1),"")</f>
        <v/>
      </c>
      <c r="BP377" s="182" t="str">
        <f>IF(LinkRpt!T$4=LinkRpt!T$2,VLOOKUP(LinkRpt!$A373,Rpt,LinkRpt!T$2+1),"")</f>
        <v/>
      </c>
      <c r="BQ377" s="182" t="str">
        <f>IF(LinkRpt!U$4=LinkRpt!U$2,VLOOKUP(LinkRpt!$A373,Rpt,LinkRpt!U$2+1),"")</f>
        <v/>
      </c>
      <c r="BR377" s="182" t="str">
        <f>IF(LinkRpt!V$4=LinkRpt!V$2,VLOOKUP(LinkRpt!$A373,Rpt,LinkRpt!V$2+1),"")</f>
        <v/>
      </c>
      <c r="BS377" s="182" t="str">
        <f>IF(LinkRpt!W$4=LinkRpt!W$2,VLOOKUP(LinkRpt!$A373,Rpt,LinkRpt!W$2+1),"")</f>
        <v/>
      </c>
      <c r="BT377" s="182" t="str">
        <f>IF(LinkRpt!X$4=LinkRpt!X$2,VLOOKUP(LinkRpt!$A373,Rpt,LinkRpt!X$2+1),"")</f>
        <v/>
      </c>
      <c r="BU377" s="182" t="str">
        <f>IF(LinkRpt!Y$4=LinkRpt!Y$2,VLOOKUP(LinkRpt!$A373,Rpt,LinkRpt!Y$2+1),"")</f>
        <v/>
      </c>
      <c r="BV377" s="182" t="str">
        <f>IF(LinkRpt!Z$4=LinkRpt!Z$2,VLOOKUP(LinkRpt!$A373,Rpt,LinkRpt!Z$2+1),"")</f>
        <v/>
      </c>
      <c r="BW377" s="182" t="str">
        <f>IF(LinkRpt!AA$4=LinkRpt!AA$2,VLOOKUP(LinkRpt!$A373,Rpt,LinkRpt!AA$2+1),"")</f>
        <v/>
      </c>
      <c r="BX377" s="182" t="str">
        <f>IF(LinkRpt!AB$4=LinkRpt!AB$2,VLOOKUP(LinkRpt!$A373,Rpt,LinkRpt!AB$2+1),"")</f>
        <v/>
      </c>
      <c r="BY377" s="182" t="str">
        <f>IF(LinkRpt!AC$4=LinkRpt!AC$2,VLOOKUP(LinkRpt!$A373,Rpt,LinkRpt!AC$2+1),"")</f>
        <v/>
      </c>
      <c r="BZ377" s="182" t="str">
        <f>IF(LinkRpt!AD$4=LinkRpt!AD$2,VLOOKUP(LinkRpt!$A373,Rpt,LinkRpt!AD$2+1),"")</f>
        <v/>
      </c>
      <c r="CA377" s="182" t="str">
        <f>IF(LinkRpt!AE$4=LinkRpt!AE$2,VLOOKUP(LinkRpt!$A373,Rpt,LinkRpt!AE$2+1),"")</f>
        <v/>
      </c>
      <c r="CB377" s="182">
        <f t="shared" si="48"/>
        <v>52460</v>
      </c>
      <c r="CC377" s="15">
        <v>1500</v>
      </c>
      <c r="CD377" s="16">
        <v>1500</v>
      </c>
      <c r="CE377" s="15">
        <v>1000</v>
      </c>
      <c r="CF377" s="16">
        <v>1000</v>
      </c>
      <c r="CG377" s="15">
        <v>5000</v>
      </c>
      <c r="CH377" s="16">
        <v>5000</v>
      </c>
      <c r="CI377" s="15">
        <v>8000</v>
      </c>
      <c r="CJ377" s="16">
        <v>0</v>
      </c>
      <c r="CK377" s="17"/>
      <c r="CL377" s="16"/>
      <c r="CM377" s="15"/>
      <c r="CN377" s="16"/>
      <c r="CO377" s="18">
        <v>4620</v>
      </c>
      <c r="CP377" s="16">
        <v>0</v>
      </c>
      <c r="CQ377" s="18">
        <v>4620</v>
      </c>
      <c r="CR377" s="16">
        <v>0</v>
      </c>
      <c r="CS377" s="18">
        <v>4620</v>
      </c>
      <c r="CT377" s="16">
        <v>0</v>
      </c>
      <c r="CU377" s="18">
        <v>4620</v>
      </c>
      <c r="CV377" s="16">
        <v>26480</v>
      </c>
      <c r="CW377" s="18">
        <v>4620</v>
      </c>
      <c r="CX377" s="16"/>
      <c r="CY377" s="18">
        <v>4620</v>
      </c>
      <c r="CZ377" s="16"/>
      <c r="DA377" s="18">
        <v>4620</v>
      </c>
      <c r="DB377" s="16"/>
      <c r="DC377" s="18">
        <v>4620</v>
      </c>
      <c r="DD377" s="16"/>
      <c r="DE377" s="18">
        <v>4620</v>
      </c>
      <c r="DF377" s="16">
        <v>18480</v>
      </c>
      <c r="DG377" s="17"/>
      <c r="DH377" s="16"/>
      <c r="DI377" s="17"/>
      <c r="DJ377" s="16"/>
      <c r="DK377" s="17"/>
      <c r="DL377" s="16"/>
      <c r="DM377" s="17"/>
      <c r="DN377" s="16"/>
      <c r="DO377" s="17"/>
      <c r="DP377" s="16"/>
      <c r="DQ377" s="17"/>
      <c r="DR377" s="16"/>
      <c r="DS377" s="17"/>
      <c r="DT377" s="16"/>
      <c r="DU377" s="17"/>
      <c r="DV377" s="16"/>
      <c r="DW377" s="17"/>
      <c r="DX377" s="16"/>
      <c r="DY377" s="17"/>
      <c r="DZ377" s="16"/>
      <c r="EA377" s="17"/>
      <c r="EB377" s="16"/>
      <c r="EC377" s="17"/>
      <c r="ED377" s="16"/>
      <c r="EE377" s="17"/>
      <c r="EF377" s="16"/>
      <c r="EG377" s="17"/>
      <c r="EH377" s="16"/>
      <c r="EI377" s="17"/>
      <c r="EJ377" s="16"/>
      <c r="EK377" s="17"/>
      <c r="EL377" s="16"/>
      <c r="EM377" s="17"/>
      <c r="EN377" s="16"/>
      <c r="EO377" s="17"/>
      <c r="EP377" s="16"/>
      <c r="EQ377" s="17"/>
      <c r="ER377" s="16"/>
      <c r="ES377" s="17"/>
      <c r="ET377" s="16"/>
      <c r="EU377" s="15"/>
      <c r="EV377" s="16"/>
      <c r="EW377" s="15"/>
      <c r="EX377" s="16"/>
      <c r="EY377" s="15"/>
      <c r="EZ377" s="16"/>
      <c r="FA377" s="15"/>
      <c r="FB377" s="16"/>
      <c r="FC377" s="15"/>
      <c r="FD377" s="16"/>
      <c r="FE377" s="15"/>
      <c r="FF377" s="16"/>
      <c r="FG377" s="19"/>
      <c r="FH377" s="20"/>
      <c r="FI377" s="20">
        <f t="shared" si="44"/>
        <v>57080</v>
      </c>
      <c r="FJ377" s="20">
        <f t="shared" si="45"/>
        <v>52460</v>
      </c>
      <c r="FK377" s="21">
        <f t="shared" si="46"/>
        <v>4620</v>
      </c>
      <c r="FL377" s="1" t="str">
        <f t="shared" si="49"/>
        <v/>
      </c>
    </row>
    <row r="378" spans="1:168" ht="20.25" customHeight="1">
      <c r="A378" s="239">
        <v>2200370</v>
      </c>
      <c r="B378" s="37" t="s">
        <v>466</v>
      </c>
      <c r="C378" s="239" t="s">
        <v>467</v>
      </c>
      <c r="D378" s="9" t="s">
        <v>1414</v>
      </c>
      <c r="E378" s="9" t="s">
        <v>1412</v>
      </c>
      <c r="F378" s="38" t="s">
        <v>468</v>
      </c>
      <c r="G378" s="143"/>
      <c r="H378" s="24"/>
      <c r="I378" s="318"/>
      <c r="J378" s="24"/>
      <c r="K378" s="12">
        <v>6600</v>
      </c>
      <c r="L378" s="24" t="s">
        <v>1564</v>
      </c>
      <c r="M378" s="246">
        <f t="shared" si="42"/>
        <v>57080</v>
      </c>
      <c r="N378" s="14">
        <f t="shared" si="47"/>
        <v>27720</v>
      </c>
      <c r="O378" s="15">
        <v>1500</v>
      </c>
      <c r="P378" s="15">
        <v>1000</v>
      </c>
      <c r="Q378" s="15">
        <v>5000</v>
      </c>
      <c r="R378" s="15">
        <v>8000</v>
      </c>
      <c r="S378" s="182"/>
      <c r="T378" s="16">
        <v>1500</v>
      </c>
      <c r="U378" s="16">
        <v>1000</v>
      </c>
      <c r="V378" s="16">
        <v>5000</v>
      </c>
      <c r="W378" s="16">
        <v>0</v>
      </c>
      <c r="X378" s="182"/>
      <c r="Y378" s="16">
        <f>IF(($CB378-SUM($T378:X378))&gt;=$K378*0.7,$K378*0.7,($CB378-SUM($T378:X378)))</f>
        <v>4620</v>
      </c>
      <c r="Z378" s="16">
        <f>IF(($CB378-SUM($T378:Y378))&gt;=$K378*0.7,$K378*0.7,($CB378-SUM($T378:Y378)))</f>
        <v>4620</v>
      </c>
      <c r="AA378" s="16">
        <f>IF(($CB378-SUM($T378:Z378))&gt;=$K378*0.7,$K378*0.7,($CB378-SUM($T378:Z378)))</f>
        <v>4620</v>
      </c>
      <c r="AB378" s="16">
        <f>IF(($CB378-SUM($T378:AA378))&gt;=$K378*0.7,$K378*0.7,($CB378-SUM($T378:AA378)))</f>
        <v>4620</v>
      </c>
      <c r="AC378" s="16">
        <f>IF(($CB378-SUM($T378:AB378))&gt;=$K378*0.7,$K378*0.7,($CB378-SUM($T378:AB378)))</f>
        <v>3380</v>
      </c>
      <c r="AD378" s="16">
        <f>IF(($CB378-SUM($T378:AC378))&gt;=$K378*0.7,$K378*0.7,($CB378-SUM($T378:AC378)))</f>
        <v>0</v>
      </c>
      <c r="AE378" s="16">
        <f>IF(($CB378-SUM($T378:AD378))&gt;=$K378*0.7,$K378*0.7,($CB378-SUM($T378:AD378)))</f>
        <v>0</v>
      </c>
      <c r="AF378" s="16">
        <f>IF(($CB378-SUM($T378:AE378))&gt;=$K378*0.7,$K378*0.7,($CB378-SUM($T378:AE378)))</f>
        <v>0</v>
      </c>
      <c r="AG378" s="16">
        <f>IF(($CB378-SUM($T378:AF378))&gt;=$K378*0.7,$K378*0.7,($CB378-SUM($T378:AF378)))</f>
        <v>0</v>
      </c>
      <c r="AH378" s="16">
        <f>IF(($CB378-SUM($T378:AG378))&gt;=$K378*0.7,$K378*0.7,($CB378-SUM($T378:AG378)))</f>
        <v>0</v>
      </c>
      <c r="AI378" s="16">
        <f>IF(($CB378-SUM($T378:AH378))&gt;=$K378*0.7,$K378*0.7,($CB378-SUM($T378:AH378)))</f>
        <v>0</v>
      </c>
      <c r="AJ378" s="16">
        <f>IF(($CB378-SUM($T378:AI378))&gt;=$K378*0.7,$K378*0.7,($CB378-SUM($T378:AI378)))</f>
        <v>0</v>
      </c>
      <c r="AK378" s="16">
        <f>IF(($CB378-SUM($T378:AJ378))&gt;=$K378*0.7,$K378*0.7,($CB378-SUM($T378:AJ378)))</f>
        <v>0</v>
      </c>
      <c r="AL378" s="16">
        <f>IF(($CB378-SUM($T378:AK378))&gt;=$K378*0.7,$K378*0.7,($CB378-SUM($T378:AK378)))</f>
        <v>0</v>
      </c>
      <c r="AM378" s="16">
        <f>IF(($CB378-SUM($T378:AL378))&gt;=$K378*0.7,$K378*0.7,($CB378-SUM($T378:AL378)))</f>
        <v>0</v>
      </c>
      <c r="AN378" s="16">
        <f>IF(($CB378-SUM($T378:AM378))&gt;=$K378*0.7,$K378*0.7,($CB378-SUM($T378:AM378)))</f>
        <v>0</v>
      </c>
      <c r="AO378" s="16">
        <f>IF(($CB378-SUM($T378:AN378))&gt;=$K378*0.7,$K378*0.7,($CB378-SUM($T378:AN378)))</f>
        <v>0</v>
      </c>
      <c r="AP378" s="16">
        <f>IF(($CB378-SUM($T378:AO378))&gt;=$K378*0.7,$K378*0.7,($CB378-SUM($T378:AO378)))</f>
        <v>0</v>
      </c>
      <c r="AQ378" s="16">
        <f>IF(($CB378-SUM($T378:AP378))&gt;=$K378*0.7,$K378*0.7,($CB378-SUM($T378:AP378)))</f>
        <v>0</v>
      </c>
      <c r="AR378" s="16">
        <f>IF(($CB378-SUM($T378:AQ378))&gt;=$K378*0.7,$K378*0.7,($CB378-SUM($T378:AQ378)))</f>
        <v>0</v>
      </c>
      <c r="AS378" s="16">
        <f>IF(($CB378-SUM($T378:AR378))&gt;=$K378*0.7,$K378*0.7,($CB378-SUM($T378:AR378)))</f>
        <v>0</v>
      </c>
      <c r="AT378" s="16">
        <f>IF(($CB378-SUM($T378:AS378))&gt;=$K378*0.7,$K378*0.7,($CB378-SUM($T378:AS378)))</f>
        <v>0</v>
      </c>
      <c r="AU378" s="16">
        <f>IF(($CB378-SUM($T378:AT378))&gt;=$K378*0.7,$K378*0.7,($CB378-SUM($T378:AT378)))</f>
        <v>0</v>
      </c>
      <c r="AV378" s="16">
        <f>IF(($CB378-SUM($T378:AU378))&gt;=$K378*0.7,$K378*0.7,($CB378-SUM($T378:AU378)))</f>
        <v>0</v>
      </c>
      <c r="AW378" s="182">
        <f t="shared" si="43"/>
        <v>29360</v>
      </c>
      <c r="AX378" s="182">
        <f>IF(LinkRpt!B$4=LinkRpt!B$2,VLOOKUP(LinkRpt!$A374,Rpt,LinkRpt!B$2+1),"")</f>
        <v>29360</v>
      </c>
      <c r="AY378" s="182">
        <f>IF(LinkRpt!C$4=LinkRpt!C$2,VLOOKUP(LinkRpt!$A374,Rpt,LinkRpt!C$2+1),"")</f>
        <v>0</v>
      </c>
      <c r="AZ378" s="182">
        <f>IF(LinkRpt!D$4=LinkRpt!D$2,VLOOKUP(LinkRpt!$A374,Rpt,LinkRpt!D$2+1),"")</f>
        <v>0</v>
      </c>
      <c r="BA378" s="182" t="str">
        <f>IF(LinkRpt!E$4=LinkRpt!E$2,VLOOKUP(LinkRpt!$A374,Rpt,LinkRpt!E$2+1),"")</f>
        <v/>
      </c>
      <c r="BB378" s="182">
        <f>IF(LinkRpt!F$4=LinkRpt!F$2,VLOOKUP(LinkRpt!$A374,Rpt,LinkRpt!F$2+1),"")</f>
        <v>0</v>
      </c>
      <c r="BC378" s="182">
        <f>IF(LinkRpt!G$4=LinkRpt!G$2,VLOOKUP(LinkRpt!$A374,Rpt,LinkRpt!G$2+1),"")</f>
        <v>0</v>
      </c>
      <c r="BD378" s="182">
        <f>IF(LinkRpt!H$4=LinkRpt!H$2,VLOOKUP(LinkRpt!$A374,Rpt,LinkRpt!H$2+1),"")</f>
        <v>0</v>
      </c>
      <c r="BE378" s="182" t="str">
        <f>IF(LinkRpt!I$4=LinkRpt!I$2,VLOOKUP(LinkRpt!$A374,Rpt,LinkRpt!I$2+1),"")</f>
        <v/>
      </c>
      <c r="BF378" s="182" t="str">
        <f>IF(LinkRpt!J$4=LinkRpt!J$2,VLOOKUP(LinkRpt!$A374,Rpt,LinkRpt!J$2+1),"")</f>
        <v/>
      </c>
      <c r="BG378" s="182" t="str">
        <f>IF(LinkRpt!K$4=LinkRpt!K$2,VLOOKUP(LinkRpt!$A374,Rpt,LinkRpt!K$2+1),"")</f>
        <v/>
      </c>
      <c r="BH378" s="182" t="str">
        <f>IF(LinkRpt!L$4=LinkRpt!L$2,VLOOKUP(LinkRpt!$A374,Rpt,LinkRpt!L$2+1),"")</f>
        <v/>
      </c>
      <c r="BI378" s="182" t="str">
        <f>IF(LinkRpt!M$4=LinkRpt!M$2,VLOOKUP(LinkRpt!$A374,Rpt,LinkRpt!M$2+1),"")</f>
        <v/>
      </c>
      <c r="BJ378" s="182" t="str">
        <f>IF(LinkRpt!N$4=LinkRpt!N$2,VLOOKUP(LinkRpt!$A374,Rpt,LinkRpt!N$2+1),"")</f>
        <v/>
      </c>
      <c r="BK378" s="182" t="str">
        <f>IF(LinkRpt!O$4=LinkRpt!O$2,VLOOKUP(LinkRpt!$A374,Rpt,LinkRpt!O$2+1),"")</f>
        <v/>
      </c>
      <c r="BL378" s="182" t="str">
        <f>IF(LinkRpt!P$4=LinkRpt!P$2,VLOOKUP(LinkRpt!$A374,Rpt,LinkRpt!P$2+1),"")</f>
        <v/>
      </c>
      <c r="BM378" s="182" t="str">
        <f>IF(LinkRpt!Q$4=LinkRpt!Q$2,VLOOKUP(LinkRpt!$A374,Rpt,LinkRpt!Q$2+1),"")</f>
        <v/>
      </c>
      <c r="BN378" s="182" t="str">
        <f>IF(LinkRpt!R$4=LinkRpt!R$2,VLOOKUP(LinkRpt!$A374,Rpt,LinkRpt!R$2+1),"")</f>
        <v/>
      </c>
      <c r="BO378" s="182" t="str">
        <f>IF(LinkRpt!S$4=LinkRpt!S$2,VLOOKUP(LinkRpt!$A374,Rpt,LinkRpt!S$2+1),"")</f>
        <v/>
      </c>
      <c r="BP378" s="182" t="str">
        <f>IF(LinkRpt!T$4=LinkRpt!T$2,VLOOKUP(LinkRpt!$A374,Rpt,LinkRpt!T$2+1),"")</f>
        <v/>
      </c>
      <c r="BQ378" s="182" t="str">
        <f>IF(LinkRpt!U$4=LinkRpt!U$2,VLOOKUP(LinkRpt!$A374,Rpt,LinkRpt!U$2+1),"")</f>
        <v/>
      </c>
      <c r="BR378" s="182" t="str">
        <f>IF(LinkRpt!V$4=LinkRpt!V$2,VLOOKUP(LinkRpt!$A374,Rpt,LinkRpt!V$2+1),"")</f>
        <v/>
      </c>
      <c r="BS378" s="182" t="str">
        <f>IF(LinkRpt!W$4=LinkRpt!W$2,VLOOKUP(LinkRpt!$A374,Rpt,LinkRpt!W$2+1),"")</f>
        <v/>
      </c>
      <c r="BT378" s="182" t="str">
        <f>IF(LinkRpt!X$4=LinkRpt!X$2,VLOOKUP(LinkRpt!$A374,Rpt,LinkRpt!X$2+1),"")</f>
        <v/>
      </c>
      <c r="BU378" s="182" t="str">
        <f>IF(LinkRpt!Y$4=LinkRpt!Y$2,VLOOKUP(LinkRpt!$A374,Rpt,LinkRpt!Y$2+1),"")</f>
        <v/>
      </c>
      <c r="BV378" s="182" t="str">
        <f>IF(LinkRpt!Z$4=LinkRpt!Z$2,VLOOKUP(LinkRpt!$A374,Rpt,LinkRpt!Z$2+1),"")</f>
        <v/>
      </c>
      <c r="BW378" s="182" t="str">
        <f>IF(LinkRpt!AA$4=LinkRpt!AA$2,VLOOKUP(LinkRpt!$A374,Rpt,LinkRpt!AA$2+1),"")</f>
        <v/>
      </c>
      <c r="BX378" s="182" t="str">
        <f>IF(LinkRpt!AB$4=LinkRpt!AB$2,VLOOKUP(LinkRpt!$A374,Rpt,LinkRpt!AB$2+1),"")</f>
        <v/>
      </c>
      <c r="BY378" s="182" t="str">
        <f>IF(LinkRpt!AC$4=LinkRpt!AC$2,VLOOKUP(LinkRpt!$A374,Rpt,LinkRpt!AC$2+1),"")</f>
        <v/>
      </c>
      <c r="BZ378" s="182" t="str">
        <f>IF(LinkRpt!AD$4=LinkRpt!AD$2,VLOOKUP(LinkRpt!$A374,Rpt,LinkRpt!AD$2+1),"")</f>
        <v/>
      </c>
      <c r="CA378" s="182" t="str">
        <f>IF(LinkRpt!AE$4=LinkRpt!AE$2,VLOOKUP(LinkRpt!$A374,Rpt,LinkRpt!AE$2+1),"")</f>
        <v/>
      </c>
      <c r="CB378" s="182">
        <f t="shared" si="48"/>
        <v>29360</v>
      </c>
      <c r="CC378" s="15">
        <v>1500</v>
      </c>
      <c r="CD378" s="16">
        <v>1500</v>
      </c>
      <c r="CE378" s="15">
        <v>1000</v>
      </c>
      <c r="CF378" s="16">
        <v>1000</v>
      </c>
      <c r="CG378" s="15">
        <v>5000</v>
      </c>
      <c r="CH378" s="16">
        <v>5000</v>
      </c>
      <c r="CI378" s="15">
        <v>8000</v>
      </c>
      <c r="CJ378" s="16">
        <v>0</v>
      </c>
      <c r="CK378" s="17"/>
      <c r="CL378" s="16"/>
      <c r="CM378" s="15"/>
      <c r="CN378" s="16"/>
      <c r="CO378" s="18">
        <v>4620</v>
      </c>
      <c r="CP378" s="16">
        <v>0</v>
      </c>
      <c r="CQ378" s="18">
        <v>4620</v>
      </c>
      <c r="CR378" s="16">
        <v>0</v>
      </c>
      <c r="CS378" s="18">
        <v>4620</v>
      </c>
      <c r="CT378" s="16">
        <v>0</v>
      </c>
      <c r="CU378" s="18">
        <v>4620</v>
      </c>
      <c r="CV378" s="16">
        <v>21860</v>
      </c>
      <c r="CW378" s="18">
        <v>4620</v>
      </c>
      <c r="CX378" s="16"/>
      <c r="CY378" s="18">
        <v>4620</v>
      </c>
      <c r="CZ378" s="16"/>
      <c r="DA378" s="18">
        <v>4620</v>
      </c>
      <c r="DB378" s="16"/>
      <c r="DC378" s="18">
        <v>4620</v>
      </c>
      <c r="DD378" s="16"/>
      <c r="DE378" s="18">
        <v>4620</v>
      </c>
      <c r="DF378" s="16"/>
      <c r="DG378" s="17"/>
      <c r="DH378" s="16"/>
      <c r="DI378" s="17"/>
      <c r="DJ378" s="16"/>
      <c r="DK378" s="17"/>
      <c r="DL378" s="16"/>
      <c r="DM378" s="17"/>
      <c r="DN378" s="16"/>
      <c r="DO378" s="17"/>
      <c r="DP378" s="16"/>
      <c r="DQ378" s="17"/>
      <c r="DR378" s="16"/>
      <c r="DS378" s="17"/>
      <c r="DT378" s="16"/>
      <c r="DU378" s="17"/>
      <c r="DV378" s="16"/>
      <c r="DW378" s="17"/>
      <c r="DX378" s="16"/>
      <c r="DY378" s="17"/>
      <c r="DZ378" s="16"/>
      <c r="EA378" s="17"/>
      <c r="EB378" s="16"/>
      <c r="EC378" s="17"/>
      <c r="ED378" s="16"/>
      <c r="EE378" s="17"/>
      <c r="EF378" s="16"/>
      <c r="EG378" s="17"/>
      <c r="EH378" s="16"/>
      <c r="EI378" s="17"/>
      <c r="EJ378" s="16"/>
      <c r="EK378" s="17"/>
      <c r="EL378" s="16"/>
      <c r="EM378" s="17"/>
      <c r="EN378" s="16"/>
      <c r="EO378" s="17"/>
      <c r="EP378" s="16"/>
      <c r="EQ378" s="17"/>
      <c r="ER378" s="16"/>
      <c r="ES378" s="17"/>
      <c r="ET378" s="16"/>
      <c r="EU378" s="15"/>
      <c r="EV378" s="16"/>
      <c r="EW378" s="15"/>
      <c r="EX378" s="16"/>
      <c r="EY378" s="15"/>
      <c r="EZ378" s="16"/>
      <c r="FA378" s="15"/>
      <c r="FB378" s="16"/>
      <c r="FC378" s="15"/>
      <c r="FD378" s="16"/>
      <c r="FE378" s="15"/>
      <c r="FF378" s="16"/>
      <c r="FG378" s="19"/>
      <c r="FH378" s="20"/>
      <c r="FI378" s="20">
        <f t="shared" si="44"/>
        <v>57080</v>
      </c>
      <c r="FJ378" s="20">
        <f t="shared" si="45"/>
        <v>29360</v>
      </c>
      <c r="FK378" s="21">
        <f t="shared" si="46"/>
        <v>27720</v>
      </c>
      <c r="FL378" s="1" t="str">
        <f t="shared" si="49"/>
        <v/>
      </c>
    </row>
    <row r="379" spans="1:168" ht="20.25" customHeight="1">
      <c r="A379" s="239">
        <v>2200371</v>
      </c>
      <c r="B379" s="35" t="s">
        <v>1243</v>
      </c>
      <c r="C379" s="239" t="s">
        <v>1244</v>
      </c>
      <c r="D379" s="9" t="s">
        <v>1414</v>
      </c>
      <c r="E379" s="9" t="s">
        <v>1411</v>
      </c>
      <c r="F379" s="83" t="s">
        <v>1245</v>
      </c>
      <c r="G379" s="143"/>
      <c r="H379" s="84"/>
      <c r="I379" s="318"/>
      <c r="J379" s="84"/>
      <c r="K379" s="62">
        <v>6600</v>
      </c>
      <c r="L379" s="84" t="s">
        <v>1564</v>
      </c>
      <c r="M379" s="246">
        <f t="shared" si="42"/>
        <v>57080</v>
      </c>
      <c r="N379" s="14">
        <f t="shared" si="47"/>
        <v>0</v>
      </c>
      <c r="O379" s="15">
        <v>1500</v>
      </c>
      <c r="P379" s="15">
        <v>1000</v>
      </c>
      <c r="Q379" s="15">
        <v>5000</v>
      </c>
      <c r="R379" s="15">
        <v>8000</v>
      </c>
      <c r="S379" s="182"/>
      <c r="T379" s="16">
        <v>1500</v>
      </c>
      <c r="U379" s="16">
        <v>1000</v>
      </c>
      <c r="V379" s="16">
        <v>5000</v>
      </c>
      <c r="W379" s="16">
        <v>0</v>
      </c>
      <c r="X379" s="182"/>
      <c r="Y379" s="16">
        <f>IF(($CB379-SUM($T379:X379))&gt;=$K379*0.7,$K379*0.7,($CB379-SUM($T379:X379)))</f>
        <v>4620</v>
      </c>
      <c r="Z379" s="16">
        <f>IF(($CB379-SUM($T379:Y379))&gt;=$K379*0.7,$K379*0.7,($CB379-SUM($T379:Y379)))</f>
        <v>4620</v>
      </c>
      <c r="AA379" s="16">
        <f>IF(($CB379-SUM($T379:Z379))&gt;=$K379*0.7,$K379*0.7,($CB379-SUM($T379:Z379)))</f>
        <v>4620</v>
      </c>
      <c r="AB379" s="16">
        <f>IF(($CB379-SUM($T379:AA379))&gt;=$K379*0.7,$K379*0.7,($CB379-SUM($T379:AA379)))</f>
        <v>4620</v>
      </c>
      <c r="AC379" s="16">
        <f>IF(($CB379-SUM($T379:AB379))&gt;=$K379*0.7,$K379*0.7,($CB379-SUM($T379:AB379)))</f>
        <v>4620</v>
      </c>
      <c r="AD379" s="16">
        <f>IF(($CB379-SUM($T379:AC379))&gt;=$K379*0.7,$K379*0.7,($CB379-SUM($T379:AC379)))</f>
        <v>4620</v>
      </c>
      <c r="AE379" s="16">
        <f>IF(($CB379-SUM($T379:AD379))&gt;=$K379*0.7,$K379*0.7,($CB379-SUM($T379:AD379)))</f>
        <v>4620</v>
      </c>
      <c r="AF379" s="16">
        <f>IF(($CB379-SUM($T379:AE379))&gt;=$K379*0.7,$K379*0.7,($CB379-SUM($T379:AE379)))</f>
        <v>4620</v>
      </c>
      <c r="AG379" s="16">
        <f>IF(($CB379-SUM($T379:AF379))&gt;=$K379*0.7,$K379*0.7,($CB379-SUM($T379:AF379)))</f>
        <v>4620</v>
      </c>
      <c r="AH379" s="16">
        <f>IF(($CB379-SUM($T379:AG379))&gt;=$K379*0.7,$K379*0.7,($CB379-SUM($T379:AG379)))</f>
        <v>4620</v>
      </c>
      <c r="AI379" s="16">
        <f>IF(($CB379-SUM($T379:AH379))&gt;=$K379*0.7,$K379*0.7,($CB379-SUM($T379:AH379)))</f>
        <v>3380</v>
      </c>
      <c r="AJ379" s="16">
        <f>IF(($CB379-SUM($T379:AI379))&gt;=$K379*0.7,$K379*0.7,($CB379-SUM($T379:AI379)))</f>
        <v>0</v>
      </c>
      <c r="AK379" s="16">
        <f>IF(($CB379-SUM($T379:AJ379))&gt;=$K379*0.7,$K379*0.7,($CB379-SUM($T379:AJ379)))</f>
        <v>0</v>
      </c>
      <c r="AL379" s="16">
        <f>IF(($CB379-SUM($T379:AK379))&gt;=$K379*0.7,$K379*0.7,($CB379-SUM($T379:AK379)))</f>
        <v>0</v>
      </c>
      <c r="AM379" s="16">
        <f>IF(($CB379-SUM($T379:AL379))&gt;=$K379*0.7,$K379*0.7,($CB379-SUM($T379:AL379)))</f>
        <v>0</v>
      </c>
      <c r="AN379" s="16">
        <f>IF(($CB379-SUM($T379:AM379))&gt;=$K379*0.7,$K379*0.7,($CB379-SUM($T379:AM379)))</f>
        <v>0</v>
      </c>
      <c r="AO379" s="16">
        <f>IF(($CB379-SUM($T379:AN379))&gt;=$K379*0.7,$K379*0.7,($CB379-SUM($T379:AN379)))</f>
        <v>0</v>
      </c>
      <c r="AP379" s="16">
        <f>IF(($CB379-SUM($T379:AO379))&gt;=$K379*0.7,$K379*0.7,($CB379-SUM($T379:AO379)))</f>
        <v>0</v>
      </c>
      <c r="AQ379" s="16">
        <f>IF(($CB379-SUM($T379:AP379))&gt;=$K379*0.7,$K379*0.7,($CB379-SUM($T379:AP379)))</f>
        <v>0</v>
      </c>
      <c r="AR379" s="16">
        <f>IF(($CB379-SUM($T379:AQ379))&gt;=$K379*0.7,$K379*0.7,($CB379-SUM($T379:AQ379)))</f>
        <v>0</v>
      </c>
      <c r="AS379" s="16">
        <f>IF(($CB379-SUM($T379:AR379))&gt;=$K379*0.7,$K379*0.7,($CB379-SUM($T379:AR379)))</f>
        <v>0</v>
      </c>
      <c r="AT379" s="16">
        <f>IF(($CB379-SUM($T379:AS379))&gt;=$K379*0.7,$K379*0.7,($CB379-SUM($T379:AS379)))</f>
        <v>0</v>
      </c>
      <c r="AU379" s="16">
        <f>IF(($CB379-SUM($T379:AT379))&gt;=$K379*0.7,$K379*0.7,($CB379-SUM($T379:AT379)))</f>
        <v>0</v>
      </c>
      <c r="AV379" s="16">
        <f>IF(($CB379-SUM($T379:AU379))&gt;=$K379*0.7,$K379*0.7,($CB379-SUM($T379:AU379)))</f>
        <v>0</v>
      </c>
      <c r="AW379" s="182">
        <f t="shared" si="43"/>
        <v>57080</v>
      </c>
      <c r="AX379" s="182">
        <f>IF(LinkRpt!B$4=LinkRpt!B$2,VLOOKUP(LinkRpt!$A375,Rpt,LinkRpt!B$2+1),"")</f>
        <v>57080</v>
      </c>
      <c r="AY379" s="182">
        <f>IF(LinkRpt!C$4=LinkRpt!C$2,VLOOKUP(LinkRpt!$A375,Rpt,LinkRpt!C$2+1),"")</f>
        <v>0</v>
      </c>
      <c r="AZ379" s="182">
        <f>IF(LinkRpt!D$4=LinkRpt!D$2,VLOOKUP(LinkRpt!$A375,Rpt,LinkRpt!D$2+1),"")</f>
        <v>0</v>
      </c>
      <c r="BA379" s="182" t="str">
        <f>IF(LinkRpt!E$4=LinkRpt!E$2,VLOOKUP(LinkRpt!$A375,Rpt,LinkRpt!E$2+1),"")</f>
        <v/>
      </c>
      <c r="BB379" s="182">
        <f>IF(LinkRpt!F$4=LinkRpt!F$2,VLOOKUP(LinkRpt!$A375,Rpt,LinkRpt!F$2+1),"")</f>
        <v>0</v>
      </c>
      <c r="BC379" s="182">
        <f>IF(LinkRpt!G$4=LinkRpt!G$2,VLOOKUP(LinkRpt!$A375,Rpt,LinkRpt!G$2+1),"")</f>
        <v>0</v>
      </c>
      <c r="BD379" s="182">
        <f>IF(LinkRpt!H$4=LinkRpt!H$2,VLOOKUP(LinkRpt!$A375,Rpt,LinkRpt!H$2+1),"")</f>
        <v>0</v>
      </c>
      <c r="BE379" s="182" t="str">
        <f>IF(LinkRpt!I$4=LinkRpt!I$2,VLOOKUP(LinkRpt!$A375,Rpt,LinkRpt!I$2+1),"")</f>
        <v/>
      </c>
      <c r="BF379" s="182" t="str">
        <f>IF(LinkRpt!J$4=LinkRpt!J$2,VLOOKUP(LinkRpt!$A375,Rpt,LinkRpt!J$2+1),"")</f>
        <v/>
      </c>
      <c r="BG379" s="182" t="str">
        <f>IF(LinkRpt!K$4=LinkRpt!K$2,VLOOKUP(LinkRpt!$A375,Rpt,LinkRpt!K$2+1),"")</f>
        <v/>
      </c>
      <c r="BH379" s="182" t="str">
        <f>IF(LinkRpt!L$4=LinkRpt!L$2,VLOOKUP(LinkRpt!$A375,Rpt,LinkRpt!L$2+1),"")</f>
        <v/>
      </c>
      <c r="BI379" s="182" t="str">
        <f>IF(LinkRpt!M$4=LinkRpt!M$2,VLOOKUP(LinkRpt!$A375,Rpt,LinkRpt!M$2+1),"")</f>
        <v/>
      </c>
      <c r="BJ379" s="182" t="str">
        <f>IF(LinkRpt!N$4=LinkRpt!N$2,VLOOKUP(LinkRpt!$A375,Rpt,LinkRpt!N$2+1),"")</f>
        <v/>
      </c>
      <c r="BK379" s="182" t="str">
        <f>IF(LinkRpt!O$4=LinkRpt!O$2,VLOOKUP(LinkRpt!$A375,Rpt,LinkRpt!O$2+1),"")</f>
        <v/>
      </c>
      <c r="BL379" s="182" t="str">
        <f>IF(LinkRpt!P$4=LinkRpt!P$2,VLOOKUP(LinkRpt!$A375,Rpt,LinkRpt!P$2+1),"")</f>
        <v/>
      </c>
      <c r="BM379" s="182" t="str">
        <f>IF(LinkRpt!Q$4=LinkRpt!Q$2,VLOOKUP(LinkRpt!$A375,Rpt,LinkRpt!Q$2+1),"")</f>
        <v/>
      </c>
      <c r="BN379" s="182" t="str">
        <f>IF(LinkRpt!R$4=LinkRpt!R$2,VLOOKUP(LinkRpt!$A375,Rpt,LinkRpt!R$2+1),"")</f>
        <v/>
      </c>
      <c r="BO379" s="182" t="str">
        <f>IF(LinkRpt!S$4=LinkRpt!S$2,VLOOKUP(LinkRpt!$A375,Rpt,LinkRpt!S$2+1),"")</f>
        <v/>
      </c>
      <c r="BP379" s="182" t="str">
        <f>IF(LinkRpt!T$4=LinkRpt!T$2,VLOOKUP(LinkRpt!$A375,Rpt,LinkRpt!T$2+1),"")</f>
        <v/>
      </c>
      <c r="BQ379" s="182" t="str">
        <f>IF(LinkRpt!U$4=LinkRpt!U$2,VLOOKUP(LinkRpt!$A375,Rpt,LinkRpt!U$2+1),"")</f>
        <v/>
      </c>
      <c r="BR379" s="182" t="str">
        <f>IF(LinkRpt!V$4=LinkRpt!V$2,VLOOKUP(LinkRpt!$A375,Rpt,LinkRpt!V$2+1),"")</f>
        <v/>
      </c>
      <c r="BS379" s="182" t="str">
        <f>IF(LinkRpt!W$4=LinkRpt!W$2,VLOOKUP(LinkRpt!$A375,Rpt,LinkRpt!W$2+1),"")</f>
        <v/>
      </c>
      <c r="BT379" s="182" t="str">
        <f>IF(LinkRpt!X$4=LinkRpt!X$2,VLOOKUP(LinkRpt!$A375,Rpt,LinkRpt!X$2+1),"")</f>
        <v/>
      </c>
      <c r="BU379" s="182" t="str">
        <f>IF(LinkRpt!Y$4=LinkRpt!Y$2,VLOOKUP(LinkRpt!$A375,Rpt,LinkRpt!Y$2+1),"")</f>
        <v/>
      </c>
      <c r="BV379" s="182" t="str">
        <f>IF(LinkRpt!Z$4=LinkRpt!Z$2,VLOOKUP(LinkRpt!$A375,Rpt,LinkRpt!Z$2+1),"")</f>
        <v/>
      </c>
      <c r="BW379" s="182" t="str">
        <f>IF(LinkRpt!AA$4=LinkRpt!AA$2,VLOOKUP(LinkRpt!$A375,Rpt,LinkRpt!AA$2+1),"")</f>
        <v/>
      </c>
      <c r="BX379" s="182" t="str">
        <f>IF(LinkRpt!AB$4=LinkRpt!AB$2,VLOOKUP(LinkRpt!$A375,Rpt,LinkRpt!AB$2+1),"")</f>
        <v/>
      </c>
      <c r="BY379" s="182" t="str">
        <f>IF(LinkRpt!AC$4=LinkRpt!AC$2,VLOOKUP(LinkRpt!$A375,Rpt,LinkRpt!AC$2+1),"")</f>
        <v/>
      </c>
      <c r="BZ379" s="182" t="str">
        <f>IF(LinkRpt!AD$4=LinkRpt!AD$2,VLOOKUP(LinkRpt!$A375,Rpt,LinkRpt!AD$2+1),"")</f>
        <v/>
      </c>
      <c r="CA379" s="182" t="str">
        <f>IF(LinkRpt!AE$4=LinkRpt!AE$2,VLOOKUP(LinkRpt!$A375,Rpt,LinkRpt!AE$2+1),"")</f>
        <v/>
      </c>
      <c r="CB379" s="182">
        <f t="shared" si="48"/>
        <v>57080</v>
      </c>
      <c r="CC379" s="15">
        <v>1500</v>
      </c>
      <c r="CD379" s="16">
        <v>1500</v>
      </c>
      <c r="CE379" s="15">
        <v>1000</v>
      </c>
      <c r="CF379" s="16">
        <v>1000</v>
      </c>
      <c r="CG379" s="15">
        <v>5000</v>
      </c>
      <c r="CH379" s="16">
        <v>5000</v>
      </c>
      <c r="CI379" s="15">
        <v>8000</v>
      </c>
      <c r="CJ379" s="16">
        <v>0</v>
      </c>
      <c r="CK379" s="15"/>
      <c r="CL379" s="16"/>
      <c r="CM379" s="18">
        <v>4620</v>
      </c>
      <c r="CN379" s="16">
        <v>0</v>
      </c>
      <c r="CO379" s="18">
        <v>4620</v>
      </c>
      <c r="CP379" s="16">
        <v>4620</v>
      </c>
      <c r="CQ379" s="18">
        <v>4620</v>
      </c>
      <c r="CR379" s="16">
        <f>4620+0</f>
        <v>4620</v>
      </c>
      <c r="CS379" s="18">
        <v>4620</v>
      </c>
      <c r="CT379" s="16">
        <f>4620+12620</f>
        <v>17240</v>
      </c>
      <c r="CU379" s="18">
        <v>4620</v>
      </c>
      <c r="CV379" s="16"/>
      <c r="CW379" s="18">
        <v>4620</v>
      </c>
      <c r="CX379" s="16"/>
      <c r="CY379" s="18">
        <v>4620</v>
      </c>
      <c r="CZ379" s="16"/>
      <c r="DA379" s="18">
        <v>4620</v>
      </c>
      <c r="DB379" s="16">
        <v>13860</v>
      </c>
      <c r="DC379" s="18">
        <v>4620</v>
      </c>
      <c r="DD379" s="16">
        <v>9240</v>
      </c>
      <c r="DE379" s="85"/>
      <c r="DF379" s="16"/>
      <c r="DG379" s="85"/>
      <c r="DH379" s="16"/>
      <c r="DI379" s="85"/>
      <c r="DJ379" s="16"/>
      <c r="DK379" s="17"/>
      <c r="DL379" s="16"/>
      <c r="DM379" s="17"/>
      <c r="DN379" s="16"/>
      <c r="DO379" s="17"/>
      <c r="DP379" s="16"/>
      <c r="DQ379" s="17"/>
      <c r="DR379" s="16"/>
      <c r="DS379" s="17"/>
      <c r="DT379" s="16"/>
      <c r="DU379" s="17"/>
      <c r="DV379" s="16"/>
      <c r="DW379" s="17"/>
      <c r="DX379" s="16"/>
      <c r="DY379" s="17"/>
      <c r="DZ379" s="16"/>
      <c r="EA379" s="17"/>
      <c r="EB379" s="16"/>
      <c r="EC379" s="17"/>
      <c r="ED379" s="16"/>
      <c r="EE379" s="17"/>
      <c r="EF379" s="16"/>
      <c r="EG379" s="17"/>
      <c r="EH379" s="16"/>
      <c r="EI379" s="17"/>
      <c r="EJ379" s="16"/>
      <c r="EK379" s="17"/>
      <c r="EL379" s="16"/>
      <c r="EM379" s="17"/>
      <c r="EN379" s="16"/>
      <c r="EO379" s="17"/>
      <c r="EP379" s="16"/>
      <c r="EQ379" s="17"/>
      <c r="ER379" s="16"/>
      <c r="ES379" s="17"/>
      <c r="ET379" s="16"/>
      <c r="EU379" s="15"/>
      <c r="EV379" s="16"/>
      <c r="EW379" s="15"/>
      <c r="EX379" s="16"/>
      <c r="EY379" s="15"/>
      <c r="EZ379" s="16"/>
      <c r="FA379" s="15"/>
      <c r="FB379" s="16"/>
      <c r="FC379" s="15"/>
      <c r="FD379" s="16"/>
      <c r="FE379" s="15"/>
      <c r="FF379" s="16"/>
      <c r="FG379" s="19"/>
      <c r="FH379" s="20"/>
      <c r="FI379" s="20">
        <f t="shared" si="44"/>
        <v>57080</v>
      </c>
      <c r="FJ379" s="20">
        <f t="shared" si="45"/>
        <v>57080</v>
      </c>
      <c r="FK379" s="21">
        <f t="shared" si="46"/>
        <v>0</v>
      </c>
      <c r="FL379" s="1" t="str">
        <f t="shared" si="49"/>
        <v/>
      </c>
    </row>
    <row r="380" spans="1:168" ht="20.25" customHeight="1">
      <c r="A380" s="239">
        <v>2200372</v>
      </c>
      <c r="B380" s="35" t="s">
        <v>1246</v>
      </c>
      <c r="C380" s="239" t="s">
        <v>1247</v>
      </c>
      <c r="D380" s="9" t="s">
        <v>1414</v>
      </c>
      <c r="E380" s="9" t="s">
        <v>1411</v>
      </c>
      <c r="F380" s="83" t="s">
        <v>1248</v>
      </c>
      <c r="G380" s="143"/>
      <c r="H380" s="84"/>
      <c r="I380" s="318"/>
      <c r="J380" s="84"/>
      <c r="K380" s="62">
        <v>6600</v>
      </c>
      <c r="L380" s="84" t="s">
        <v>1564</v>
      </c>
      <c r="M380" s="246">
        <f t="shared" si="42"/>
        <v>57080</v>
      </c>
      <c r="N380" s="14">
        <f t="shared" si="47"/>
        <v>9240</v>
      </c>
      <c r="O380" s="15">
        <v>1500</v>
      </c>
      <c r="P380" s="15">
        <v>1000</v>
      </c>
      <c r="Q380" s="15">
        <v>5000</v>
      </c>
      <c r="R380" s="15">
        <v>8000</v>
      </c>
      <c r="S380" s="182"/>
      <c r="T380" s="16">
        <v>1500</v>
      </c>
      <c r="U380" s="16">
        <v>1000</v>
      </c>
      <c r="V380" s="16">
        <v>5000</v>
      </c>
      <c r="W380" s="16">
        <v>0</v>
      </c>
      <c r="X380" s="182"/>
      <c r="Y380" s="16">
        <f>IF(($CB380-SUM($T380:X380))&gt;=$K380*0.7,$K380*0.7,($CB380-SUM($T380:X380)))</f>
        <v>4620</v>
      </c>
      <c r="Z380" s="16">
        <f>IF(($CB380-SUM($T380:Y380))&gt;=$K380*0.7,$K380*0.7,($CB380-SUM($T380:Y380)))</f>
        <v>4620</v>
      </c>
      <c r="AA380" s="16">
        <f>IF(($CB380-SUM($T380:Z380))&gt;=$K380*0.7,$K380*0.7,($CB380-SUM($T380:Z380)))</f>
        <v>4620</v>
      </c>
      <c r="AB380" s="16">
        <f>IF(($CB380-SUM($T380:AA380))&gt;=$K380*0.7,$K380*0.7,($CB380-SUM($T380:AA380)))</f>
        <v>4620</v>
      </c>
      <c r="AC380" s="16">
        <f>IF(($CB380-SUM($T380:AB380))&gt;=$K380*0.7,$K380*0.7,($CB380-SUM($T380:AB380)))</f>
        <v>4620</v>
      </c>
      <c r="AD380" s="16">
        <f>IF(($CB380-SUM($T380:AC380))&gt;=$K380*0.7,$K380*0.7,($CB380-SUM($T380:AC380)))</f>
        <v>4620</v>
      </c>
      <c r="AE380" s="16">
        <f>IF(($CB380-SUM($T380:AD380))&gt;=$K380*0.7,$K380*0.7,($CB380-SUM($T380:AD380)))</f>
        <v>4620</v>
      </c>
      <c r="AF380" s="16">
        <f>IF(($CB380-SUM($T380:AE380))&gt;=$K380*0.7,$K380*0.7,($CB380-SUM($T380:AE380)))</f>
        <v>4620</v>
      </c>
      <c r="AG380" s="16">
        <f>IF(($CB380-SUM($T380:AF380))&gt;=$K380*0.7,$K380*0.7,($CB380-SUM($T380:AF380)))</f>
        <v>3380</v>
      </c>
      <c r="AH380" s="16">
        <f>IF(($CB380-SUM($T380:AG380))&gt;=$K380*0.7,$K380*0.7,($CB380-SUM($T380:AG380)))</f>
        <v>0</v>
      </c>
      <c r="AI380" s="16">
        <f>IF(($CB380-SUM($T380:AH380))&gt;=$K380*0.7,$K380*0.7,($CB380-SUM($T380:AH380)))</f>
        <v>0</v>
      </c>
      <c r="AJ380" s="16">
        <f>IF(($CB380-SUM($T380:AI380))&gt;=$K380*0.7,$K380*0.7,($CB380-SUM($T380:AI380)))</f>
        <v>0</v>
      </c>
      <c r="AK380" s="16">
        <f>IF(($CB380-SUM($T380:AJ380))&gt;=$K380*0.7,$K380*0.7,($CB380-SUM($T380:AJ380)))</f>
        <v>0</v>
      </c>
      <c r="AL380" s="16">
        <f>IF(($CB380-SUM($T380:AK380))&gt;=$K380*0.7,$K380*0.7,($CB380-SUM($T380:AK380)))</f>
        <v>0</v>
      </c>
      <c r="AM380" s="16">
        <f>IF(($CB380-SUM($T380:AL380))&gt;=$K380*0.7,$K380*0.7,($CB380-SUM($T380:AL380)))</f>
        <v>0</v>
      </c>
      <c r="AN380" s="16">
        <f>IF(($CB380-SUM($T380:AM380))&gt;=$K380*0.7,$K380*0.7,($CB380-SUM($T380:AM380)))</f>
        <v>0</v>
      </c>
      <c r="AO380" s="16">
        <f>IF(($CB380-SUM($T380:AN380))&gt;=$K380*0.7,$K380*0.7,($CB380-SUM($T380:AN380)))</f>
        <v>0</v>
      </c>
      <c r="AP380" s="16">
        <f>IF(($CB380-SUM($T380:AO380))&gt;=$K380*0.7,$K380*0.7,($CB380-SUM($T380:AO380)))</f>
        <v>0</v>
      </c>
      <c r="AQ380" s="16">
        <f>IF(($CB380-SUM($T380:AP380))&gt;=$K380*0.7,$K380*0.7,($CB380-SUM($T380:AP380)))</f>
        <v>0</v>
      </c>
      <c r="AR380" s="16">
        <f>IF(($CB380-SUM($T380:AQ380))&gt;=$K380*0.7,$K380*0.7,($CB380-SUM($T380:AQ380)))</f>
        <v>0</v>
      </c>
      <c r="AS380" s="16">
        <f>IF(($CB380-SUM($T380:AR380))&gt;=$K380*0.7,$K380*0.7,($CB380-SUM($T380:AR380)))</f>
        <v>0</v>
      </c>
      <c r="AT380" s="16">
        <f>IF(($CB380-SUM($T380:AS380))&gt;=$K380*0.7,$K380*0.7,($CB380-SUM($T380:AS380)))</f>
        <v>0</v>
      </c>
      <c r="AU380" s="16">
        <f>IF(($CB380-SUM($T380:AT380))&gt;=$K380*0.7,$K380*0.7,($CB380-SUM($T380:AT380)))</f>
        <v>0</v>
      </c>
      <c r="AV380" s="16">
        <f>IF(($CB380-SUM($T380:AU380))&gt;=$K380*0.7,$K380*0.7,($CB380-SUM($T380:AU380)))</f>
        <v>0</v>
      </c>
      <c r="AW380" s="182">
        <f t="shared" si="43"/>
        <v>47840</v>
      </c>
      <c r="AX380" s="182">
        <f>IF(LinkRpt!B$4=LinkRpt!B$2,VLOOKUP(LinkRpt!$A376,Rpt,LinkRpt!B$2+1),"")</f>
        <v>47840</v>
      </c>
      <c r="AY380" s="182">
        <f>IF(LinkRpt!C$4=LinkRpt!C$2,VLOOKUP(LinkRpt!$A376,Rpt,LinkRpt!C$2+1),"")</f>
        <v>0</v>
      </c>
      <c r="AZ380" s="182">
        <f>IF(LinkRpt!D$4=LinkRpt!D$2,VLOOKUP(LinkRpt!$A376,Rpt,LinkRpt!D$2+1),"")</f>
        <v>0</v>
      </c>
      <c r="BA380" s="182" t="str">
        <f>IF(LinkRpt!E$4=LinkRpt!E$2,VLOOKUP(LinkRpt!$A376,Rpt,LinkRpt!E$2+1),"")</f>
        <v/>
      </c>
      <c r="BB380" s="182">
        <f>IF(LinkRpt!F$4=LinkRpt!F$2,VLOOKUP(LinkRpt!$A376,Rpt,LinkRpt!F$2+1),"")</f>
        <v>0</v>
      </c>
      <c r="BC380" s="182">
        <f>IF(LinkRpt!G$4=LinkRpt!G$2,VLOOKUP(LinkRpt!$A376,Rpt,LinkRpt!G$2+1),"")</f>
        <v>0</v>
      </c>
      <c r="BD380" s="182">
        <f>IF(LinkRpt!H$4=LinkRpt!H$2,VLOOKUP(LinkRpt!$A376,Rpt,LinkRpt!H$2+1),"")</f>
        <v>0</v>
      </c>
      <c r="BE380" s="182" t="str">
        <f>IF(LinkRpt!I$4=LinkRpt!I$2,VLOOKUP(LinkRpt!$A376,Rpt,LinkRpt!I$2+1),"")</f>
        <v/>
      </c>
      <c r="BF380" s="182" t="str">
        <f>IF(LinkRpt!J$4=LinkRpt!J$2,VLOOKUP(LinkRpt!$A376,Rpt,LinkRpt!J$2+1),"")</f>
        <v/>
      </c>
      <c r="BG380" s="182" t="str">
        <f>IF(LinkRpt!K$4=LinkRpt!K$2,VLOOKUP(LinkRpt!$A376,Rpt,LinkRpt!K$2+1),"")</f>
        <v/>
      </c>
      <c r="BH380" s="182" t="str">
        <f>IF(LinkRpt!L$4=LinkRpt!L$2,VLOOKUP(LinkRpt!$A376,Rpt,LinkRpt!L$2+1),"")</f>
        <v/>
      </c>
      <c r="BI380" s="182" t="str">
        <f>IF(LinkRpt!M$4=LinkRpt!M$2,VLOOKUP(LinkRpt!$A376,Rpt,LinkRpt!M$2+1),"")</f>
        <v/>
      </c>
      <c r="BJ380" s="182" t="str">
        <f>IF(LinkRpt!N$4=LinkRpt!N$2,VLOOKUP(LinkRpt!$A376,Rpt,LinkRpt!N$2+1),"")</f>
        <v/>
      </c>
      <c r="BK380" s="182" t="str">
        <f>IF(LinkRpt!O$4=LinkRpt!O$2,VLOOKUP(LinkRpt!$A376,Rpt,LinkRpt!O$2+1),"")</f>
        <v/>
      </c>
      <c r="BL380" s="182" t="str">
        <f>IF(LinkRpt!P$4=LinkRpt!P$2,VLOOKUP(LinkRpt!$A376,Rpt,LinkRpt!P$2+1),"")</f>
        <v/>
      </c>
      <c r="BM380" s="182" t="str">
        <f>IF(LinkRpt!Q$4=LinkRpt!Q$2,VLOOKUP(LinkRpt!$A376,Rpt,LinkRpt!Q$2+1),"")</f>
        <v/>
      </c>
      <c r="BN380" s="182" t="str">
        <f>IF(LinkRpt!R$4=LinkRpt!R$2,VLOOKUP(LinkRpt!$A376,Rpt,LinkRpt!R$2+1),"")</f>
        <v/>
      </c>
      <c r="BO380" s="182" t="str">
        <f>IF(LinkRpt!S$4=LinkRpt!S$2,VLOOKUP(LinkRpt!$A376,Rpt,LinkRpt!S$2+1),"")</f>
        <v/>
      </c>
      <c r="BP380" s="182" t="str">
        <f>IF(LinkRpt!T$4=LinkRpt!T$2,VLOOKUP(LinkRpt!$A376,Rpt,LinkRpt!T$2+1),"")</f>
        <v/>
      </c>
      <c r="BQ380" s="182" t="str">
        <f>IF(LinkRpt!U$4=LinkRpt!U$2,VLOOKUP(LinkRpt!$A376,Rpt,LinkRpt!U$2+1),"")</f>
        <v/>
      </c>
      <c r="BR380" s="182" t="str">
        <f>IF(LinkRpt!V$4=LinkRpt!V$2,VLOOKUP(LinkRpt!$A376,Rpt,LinkRpt!V$2+1),"")</f>
        <v/>
      </c>
      <c r="BS380" s="182" t="str">
        <f>IF(LinkRpt!W$4=LinkRpt!W$2,VLOOKUP(LinkRpt!$A376,Rpt,LinkRpt!W$2+1),"")</f>
        <v/>
      </c>
      <c r="BT380" s="182" t="str">
        <f>IF(LinkRpt!X$4=LinkRpt!X$2,VLOOKUP(LinkRpt!$A376,Rpt,LinkRpt!X$2+1),"")</f>
        <v/>
      </c>
      <c r="BU380" s="182" t="str">
        <f>IF(LinkRpt!Y$4=LinkRpt!Y$2,VLOOKUP(LinkRpt!$A376,Rpt,LinkRpt!Y$2+1),"")</f>
        <v/>
      </c>
      <c r="BV380" s="182" t="str">
        <f>IF(LinkRpt!Z$4=LinkRpt!Z$2,VLOOKUP(LinkRpt!$A376,Rpt,LinkRpt!Z$2+1),"")</f>
        <v/>
      </c>
      <c r="BW380" s="182" t="str">
        <f>IF(LinkRpt!AA$4=LinkRpt!AA$2,VLOOKUP(LinkRpt!$A376,Rpt,LinkRpt!AA$2+1),"")</f>
        <v/>
      </c>
      <c r="BX380" s="182" t="str">
        <f>IF(LinkRpt!AB$4=LinkRpt!AB$2,VLOOKUP(LinkRpt!$A376,Rpt,LinkRpt!AB$2+1),"")</f>
        <v/>
      </c>
      <c r="BY380" s="182" t="str">
        <f>IF(LinkRpt!AC$4=LinkRpt!AC$2,VLOOKUP(LinkRpt!$A376,Rpt,LinkRpt!AC$2+1),"")</f>
        <v/>
      </c>
      <c r="BZ380" s="182" t="str">
        <f>IF(LinkRpt!AD$4=LinkRpt!AD$2,VLOOKUP(LinkRpt!$A376,Rpt,LinkRpt!AD$2+1),"")</f>
        <v/>
      </c>
      <c r="CA380" s="182" t="str">
        <f>IF(LinkRpt!AE$4=LinkRpt!AE$2,VLOOKUP(LinkRpt!$A376,Rpt,LinkRpt!AE$2+1),"")</f>
        <v/>
      </c>
      <c r="CB380" s="182">
        <f t="shared" si="48"/>
        <v>47840</v>
      </c>
      <c r="CC380" s="15">
        <v>1500</v>
      </c>
      <c r="CD380" s="16">
        <v>1500</v>
      </c>
      <c r="CE380" s="15">
        <v>1000</v>
      </c>
      <c r="CF380" s="16">
        <v>1000</v>
      </c>
      <c r="CG380" s="15">
        <v>5000</v>
      </c>
      <c r="CH380" s="16">
        <v>5000</v>
      </c>
      <c r="CI380" s="15">
        <v>8000</v>
      </c>
      <c r="CJ380" s="16">
        <v>0</v>
      </c>
      <c r="CK380" s="15"/>
      <c r="CL380" s="16"/>
      <c r="CM380" s="18">
        <v>4620</v>
      </c>
      <c r="CN380" s="16">
        <v>0</v>
      </c>
      <c r="CO380" s="18">
        <v>4620</v>
      </c>
      <c r="CP380" s="16">
        <f>4620+0</f>
        <v>4620</v>
      </c>
      <c r="CQ380" s="18">
        <v>4620</v>
      </c>
      <c r="CR380" s="16">
        <v>0</v>
      </c>
      <c r="CS380" s="18">
        <v>4620</v>
      </c>
      <c r="CT380" s="16">
        <v>17240</v>
      </c>
      <c r="CU380" s="18">
        <v>4620</v>
      </c>
      <c r="CV380" s="16"/>
      <c r="CW380" s="18">
        <v>4620</v>
      </c>
      <c r="CX380" s="16">
        <v>9240</v>
      </c>
      <c r="CY380" s="18">
        <v>4620</v>
      </c>
      <c r="CZ380" s="16"/>
      <c r="DA380" s="18">
        <v>4620</v>
      </c>
      <c r="DB380" s="16"/>
      <c r="DC380" s="18">
        <v>4620</v>
      </c>
      <c r="DD380" s="16">
        <v>9240</v>
      </c>
      <c r="DE380" s="85"/>
      <c r="DF380" s="16"/>
      <c r="DG380" s="85"/>
      <c r="DH380" s="16"/>
      <c r="DI380" s="85"/>
      <c r="DJ380" s="16"/>
      <c r="DK380" s="17"/>
      <c r="DL380" s="16"/>
      <c r="DM380" s="17"/>
      <c r="DN380" s="16"/>
      <c r="DO380" s="17"/>
      <c r="DP380" s="16"/>
      <c r="DQ380" s="17"/>
      <c r="DR380" s="16"/>
      <c r="DS380" s="17"/>
      <c r="DT380" s="16"/>
      <c r="DU380" s="17"/>
      <c r="DV380" s="16"/>
      <c r="DW380" s="17"/>
      <c r="DX380" s="16"/>
      <c r="DY380" s="17"/>
      <c r="DZ380" s="16"/>
      <c r="EA380" s="17"/>
      <c r="EB380" s="16"/>
      <c r="EC380" s="17"/>
      <c r="ED380" s="16"/>
      <c r="EE380" s="17"/>
      <c r="EF380" s="16"/>
      <c r="EG380" s="17"/>
      <c r="EH380" s="16"/>
      <c r="EI380" s="17"/>
      <c r="EJ380" s="16"/>
      <c r="EK380" s="17"/>
      <c r="EL380" s="16"/>
      <c r="EM380" s="17"/>
      <c r="EN380" s="16"/>
      <c r="EO380" s="17"/>
      <c r="EP380" s="16"/>
      <c r="EQ380" s="17"/>
      <c r="ER380" s="16"/>
      <c r="ES380" s="17"/>
      <c r="ET380" s="16"/>
      <c r="EU380" s="15"/>
      <c r="EV380" s="16"/>
      <c r="EW380" s="15"/>
      <c r="EX380" s="16"/>
      <c r="EY380" s="15"/>
      <c r="EZ380" s="16"/>
      <c r="FA380" s="15"/>
      <c r="FB380" s="16"/>
      <c r="FC380" s="15"/>
      <c r="FD380" s="16"/>
      <c r="FE380" s="15"/>
      <c r="FF380" s="16"/>
      <c r="FG380" s="19"/>
      <c r="FH380" s="20"/>
      <c r="FI380" s="20">
        <f t="shared" si="44"/>
        <v>57080</v>
      </c>
      <c r="FJ380" s="20">
        <f t="shared" si="45"/>
        <v>47840</v>
      </c>
      <c r="FK380" s="21">
        <f t="shared" si="46"/>
        <v>9240</v>
      </c>
      <c r="FL380" s="1" t="str">
        <f t="shared" si="49"/>
        <v/>
      </c>
    </row>
    <row r="381" spans="1:168" ht="20.25" customHeight="1">
      <c r="A381" s="239">
        <v>2200373</v>
      </c>
      <c r="B381" s="35" t="s">
        <v>1249</v>
      </c>
      <c r="C381" s="239" t="s">
        <v>1250</v>
      </c>
      <c r="D381" s="9" t="s">
        <v>1414</v>
      </c>
      <c r="E381" s="9" t="s">
        <v>1411</v>
      </c>
      <c r="F381" s="83" t="s">
        <v>1251</v>
      </c>
      <c r="G381" s="151"/>
      <c r="H381" s="84"/>
      <c r="I381" s="318"/>
      <c r="J381" s="84"/>
      <c r="K381" s="62">
        <v>6600</v>
      </c>
      <c r="L381" s="84" t="s">
        <v>1564</v>
      </c>
      <c r="M381" s="246">
        <f t="shared" si="42"/>
        <v>57080</v>
      </c>
      <c r="N381" s="14">
        <f t="shared" si="47"/>
        <v>36580</v>
      </c>
      <c r="O381" s="15">
        <v>1500</v>
      </c>
      <c r="P381" s="15">
        <v>1000</v>
      </c>
      <c r="Q381" s="15">
        <v>5000</v>
      </c>
      <c r="R381" s="15">
        <v>8000</v>
      </c>
      <c r="S381" s="182"/>
      <c r="T381" s="16">
        <v>1500</v>
      </c>
      <c r="U381" s="16">
        <v>1000</v>
      </c>
      <c r="V381" s="16">
        <v>5000</v>
      </c>
      <c r="W381" s="16">
        <v>0</v>
      </c>
      <c r="X381" s="182"/>
      <c r="Y381" s="16">
        <f>IF(($CB381-SUM($T381:X381))&gt;=$K381*0.7,$K381*0.7,($CB381-SUM($T381:X381)))</f>
        <v>4620</v>
      </c>
      <c r="Z381" s="16">
        <f>IF(($CB381-SUM($T381:Y381))&gt;=$K381*0.7,$K381*0.7,($CB381-SUM($T381:Y381)))</f>
        <v>4620</v>
      </c>
      <c r="AA381" s="16">
        <f>IF(($CB381-SUM($T381:Z381))&gt;=$K381*0.7,$K381*0.7,($CB381-SUM($T381:Z381)))</f>
        <v>3760</v>
      </c>
      <c r="AB381" s="16">
        <f>IF(($CB381-SUM($T381:AA381))&gt;=$K381*0.7,$K381*0.7,($CB381-SUM($T381:AA381)))</f>
        <v>0</v>
      </c>
      <c r="AC381" s="16">
        <f>IF(($CB381-SUM($T381:AB381))&gt;=$K381*0.7,$K381*0.7,($CB381-SUM($T381:AB381)))</f>
        <v>0</v>
      </c>
      <c r="AD381" s="16">
        <f>IF(($CB381-SUM($T381:AC381))&gt;=$K381*0.7,$K381*0.7,($CB381-SUM($T381:AC381)))</f>
        <v>0</v>
      </c>
      <c r="AE381" s="16">
        <f>IF(($CB381-SUM($T381:AD381))&gt;=$K381*0.7,$K381*0.7,($CB381-SUM($T381:AD381)))</f>
        <v>0</v>
      </c>
      <c r="AF381" s="16">
        <f>IF(($CB381-SUM($T381:AE381))&gt;=$K381*0.7,$K381*0.7,($CB381-SUM($T381:AE381)))</f>
        <v>0</v>
      </c>
      <c r="AG381" s="16">
        <f>IF(($CB381-SUM($T381:AF381))&gt;=$K381*0.7,$K381*0.7,($CB381-SUM($T381:AF381)))</f>
        <v>0</v>
      </c>
      <c r="AH381" s="16">
        <f>IF(($CB381-SUM($T381:AG381))&gt;=$K381*0.7,$K381*0.7,($CB381-SUM($T381:AG381)))</f>
        <v>0</v>
      </c>
      <c r="AI381" s="16">
        <f>IF(($CB381-SUM($T381:AH381))&gt;=$K381*0.7,$K381*0.7,($CB381-SUM($T381:AH381)))</f>
        <v>0</v>
      </c>
      <c r="AJ381" s="16">
        <f>IF(($CB381-SUM($T381:AI381))&gt;=$K381*0.7,$K381*0.7,($CB381-SUM($T381:AI381)))</f>
        <v>0</v>
      </c>
      <c r="AK381" s="16">
        <f>IF(($CB381-SUM($T381:AJ381))&gt;=$K381*0.7,$K381*0.7,($CB381-SUM($T381:AJ381)))</f>
        <v>0</v>
      </c>
      <c r="AL381" s="16">
        <f>IF(($CB381-SUM($T381:AK381))&gt;=$K381*0.7,$K381*0.7,($CB381-SUM($T381:AK381)))</f>
        <v>0</v>
      </c>
      <c r="AM381" s="16">
        <f>IF(($CB381-SUM($T381:AL381))&gt;=$K381*0.7,$K381*0.7,($CB381-SUM($T381:AL381)))</f>
        <v>0</v>
      </c>
      <c r="AN381" s="16">
        <f>IF(($CB381-SUM($T381:AM381))&gt;=$K381*0.7,$K381*0.7,($CB381-SUM($T381:AM381)))</f>
        <v>0</v>
      </c>
      <c r="AO381" s="16">
        <f>IF(($CB381-SUM($T381:AN381))&gt;=$K381*0.7,$K381*0.7,($CB381-SUM($T381:AN381)))</f>
        <v>0</v>
      </c>
      <c r="AP381" s="16">
        <f>IF(($CB381-SUM($T381:AO381))&gt;=$K381*0.7,$K381*0.7,($CB381-SUM($T381:AO381)))</f>
        <v>0</v>
      </c>
      <c r="AQ381" s="16">
        <f>IF(($CB381-SUM($T381:AP381))&gt;=$K381*0.7,$K381*0.7,($CB381-SUM($T381:AP381)))</f>
        <v>0</v>
      </c>
      <c r="AR381" s="16">
        <f>IF(($CB381-SUM($T381:AQ381))&gt;=$K381*0.7,$K381*0.7,($CB381-SUM($T381:AQ381)))</f>
        <v>0</v>
      </c>
      <c r="AS381" s="16">
        <f>IF(($CB381-SUM($T381:AR381))&gt;=$K381*0.7,$K381*0.7,($CB381-SUM($T381:AR381)))</f>
        <v>0</v>
      </c>
      <c r="AT381" s="16">
        <f>IF(($CB381-SUM($T381:AS381))&gt;=$K381*0.7,$K381*0.7,($CB381-SUM($T381:AS381)))</f>
        <v>0</v>
      </c>
      <c r="AU381" s="16">
        <f>IF(($CB381-SUM($T381:AT381))&gt;=$K381*0.7,$K381*0.7,($CB381-SUM($T381:AT381)))</f>
        <v>0</v>
      </c>
      <c r="AV381" s="16">
        <f>IF(($CB381-SUM($T381:AU381))&gt;=$K381*0.7,$K381*0.7,($CB381-SUM($T381:AU381)))</f>
        <v>0</v>
      </c>
      <c r="AW381" s="182">
        <f t="shared" si="43"/>
        <v>20500</v>
      </c>
      <c r="AX381" s="182">
        <f>IF(LinkRpt!B$4=LinkRpt!B$2,VLOOKUP(LinkRpt!$A377,Rpt,LinkRpt!B$2+1),"")</f>
        <v>20500</v>
      </c>
      <c r="AY381" s="182">
        <f>IF(LinkRpt!C$4=LinkRpt!C$2,VLOOKUP(LinkRpt!$A377,Rpt,LinkRpt!C$2+1),"")</f>
        <v>0</v>
      </c>
      <c r="AZ381" s="182">
        <f>IF(LinkRpt!D$4=LinkRpt!D$2,VLOOKUP(LinkRpt!$A377,Rpt,LinkRpt!D$2+1),"")</f>
        <v>0</v>
      </c>
      <c r="BA381" s="182" t="str">
        <f>IF(LinkRpt!E$4=LinkRpt!E$2,VLOOKUP(LinkRpt!$A377,Rpt,LinkRpt!E$2+1),"")</f>
        <v/>
      </c>
      <c r="BB381" s="182">
        <f>IF(LinkRpt!F$4=LinkRpt!F$2,VLOOKUP(LinkRpt!$A377,Rpt,LinkRpt!F$2+1),"")</f>
        <v>0</v>
      </c>
      <c r="BC381" s="182">
        <f>IF(LinkRpt!G$4=LinkRpt!G$2,VLOOKUP(LinkRpt!$A377,Rpt,LinkRpt!G$2+1),"")</f>
        <v>0</v>
      </c>
      <c r="BD381" s="182">
        <f>IF(LinkRpt!H$4=LinkRpt!H$2,VLOOKUP(LinkRpt!$A377,Rpt,LinkRpt!H$2+1),"")</f>
        <v>0</v>
      </c>
      <c r="BE381" s="182" t="str">
        <f>IF(LinkRpt!I$4=LinkRpt!I$2,VLOOKUP(LinkRpt!$A377,Rpt,LinkRpt!I$2+1),"")</f>
        <v/>
      </c>
      <c r="BF381" s="182" t="str">
        <f>IF(LinkRpt!J$4=LinkRpt!J$2,VLOOKUP(LinkRpt!$A377,Rpt,LinkRpt!J$2+1),"")</f>
        <v/>
      </c>
      <c r="BG381" s="182" t="str">
        <f>IF(LinkRpt!K$4=LinkRpt!K$2,VLOOKUP(LinkRpt!$A377,Rpt,LinkRpt!K$2+1),"")</f>
        <v/>
      </c>
      <c r="BH381" s="182" t="str">
        <f>IF(LinkRpt!L$4=LinkRpt!L$2,VLOOKUP(LinkRpt!$A377,Rpt,LinkRpt!L$2+1),"")</f>
        <v/>
      </c>
      <c r="BI381" s="182" t="str">
        <f>IF(LinkRpt!M$4=LinkRpt!M$2,VLOOKUP(LinkRpt!$A377,Rpt,LinkRpt!M$2+1),"")</f>
        <v/>
      </c>
      <c r="BJ381" s="182" t="str">
        <f>IF(LinkRpt!N$4=LinkRpt!N$2,VLOOKUP(LinkRpt!$A377,Rpt,LinkRpt!N$2+1),"")</f>
        <v/>
      </c>
      <c r="BK381" s="182" t="str">
        <f>IF(LinkRpt!O$4=LinkRpt!O$2,VLOOKUP(LinkRpt!$A377,Rpt,LinkRpt!O$2+1),"")</f>
        <v/>
      </c>
      <c r="BL381" s="182" t="str">
        <f>IF(LinkRpt!P$4=LinkRpt!P$2,VLOOKUP(LinkRpt!$A377,Rpt,LinkRpt!P$2+1),"")</f>
        <v/>
      </c>
      <c r="BM381" s="182" t="str">
        <f>IF(LinkRpt!Q$4=LinkRpt!Q$2,VLOOKUP(LinkRpt!$A377,Rpt,LinkRpt!Q$2+1),"")</f>
        <v/>
      </c>
      <c r="BN381" s="182" t="str">
        <f>IF(LinkRpt!R$4=LinkRpt!R$2,VLOOKUP(LinkRpt!$A377,Rpt,LinkRpt!R$2+1),"")</f>
        <v/>
      </c>
      <c r="BO381" s="182" t="str">
        <f>IF(LinkRpt!S$4=LinkRpt!S$2,VLOOKUP(LinkRpt!$A377,Rpt,LinkRpt!S$2+1),"")</f>
        <v/>
      </c>
      <c r="BP381" s="182" t="str">
        <f>IF(LinkRpt!T$4=LinkRpt!T$2,VLOOKUP(LinkRpt!$A377,Rpt,LinkRpt!T$2+1),"")</f>
        <v/>
      </c>
      <c r="BQ381" s="182" t="str">
        <f>IF(LinkRpt!U$4=LinkRpt!U$2,VLOOKUP(LinkRpt!$A377,Rpt,LinkRpt!U$2+1),"")</f>
        <v/>
      </c>
      <c r="BR381" s="182" t="str">
        <f>IF(LinkRpt!V$4=LinkRpt!V$2,VLOOKUP(LinkRpt!$A377,Rpt,LinkRpt!V$2+1),"")</f>
        <v/>
      </c>
      <c r="BS381" s="182" t="str">
        <f>IF(LinkRpt!W$4=LinkRpt!W$2,VLOOKUP(LinkRpt!$A377,Rpt,LinkRpt!W$2+1),"")</f>
        <v/>
      </c>
      <c r="BT381" s="182" t="str">
        <f>IF(LinkRpt!X$4=LinkRpt!X$2,VLOOKUP(LinkRpt!$A377,Rpt,LinkRpt!X$2+1),"")</f>
        <v/>
      </c>
      <c r="BU381" s="182" t="str">
        <f>IF(LinkRpt!Y$4=LinkRpt!Y$2,VLOOKUP(LinkRpt!$A377,Rpt,LinkRpt!Y$2+1),"")</f>
        <v/>
      </c>
      <c r="BV381" s="182" t="str">
        <f>IF(LinkRpt!Z$4=LinkRpt!Z$2,VLOOKUP(LinkRpt!$A377,Rpt,LinkRpt!Z$2+1),"")</f>
        <v/>
      </c>
      <c r="BW381" s="182" t="str">
        <f>IF(LinkRpt!AA$4=LinkRpt!AA$2,VLOOKUP(LinkRpt!$A377,Rpt,LinkRpt!AA$2+1),"")</f>
        <v/>
      </c>
      <c r="BX381" s="182" t="str">
        <f>IF(LinkRpt!AB$4=LinkRpt!AB$2,VLOOKUP(LinkRpt!$A377,Rpt,LinkRpt!AB$2+1),"")</f>
        <v/>
      </c>
      <c r="BY381" s="182" t="str">
        <f>IF(LinkRpt!AC$4=LinkRpt!AC$2,VLOOKUP(LinkRpt!$A377,Rpt,LinkRpt!AC$2+1),"")</f>
        <v/>
      </c>
      <c r="BZ381" s="182" t="str">
        <f>IF(LinkRpt!AD$4=LinkRpt!AD$2,VLOOKUP(LinkRpt!$A377,Rpt,LinkRpt!AD$2+1),"")</f>
        <v/>
      </c>
      <c r="CA381" s="182" t="str">
        <f>IF(LinkRpt!AE$4=LinkRpt!AE$2,VLOOKUP(LinkRpt!$A377,Rpt,LinkRpt!AE$2+1),"")</f>
        <v/>
      </c>
      <c r="CB381" s="182">
        <f t="shared" si="48"/>
        <v>20500</v>
      </c>
      <c r="CC381" s="15">
        <v>1500</v>
      </c>
      <c r="CD381" s="16">
        <v>1500</v>
      </c>
      <c r="CE381" s="15">
        <v>1000</v>
      </c>
      <c r="CF381" s="16">
        <v>1000</v>
      </c>
      <c r="CG381" s="15">
        <v>5000</v>
      </c>
      <c r="CH381" s="16">
        <v>5000</v>
      </c>
      <c r="CI381" s="15">
        <v>8000</v>
      </c>
      <c r="CJ381" s="16">
        <v>0</v>
      </c>
      <c r="CK381" s="15"/>
      <c r="CL381" s="16"/>
      <c r="CM381" s="18">
        <v>4620</v>
      </c>
      <c r="CN381" s="16">
        <v>0</v>
      </c>
      <c r="CO381" s="18">
        <v>4620</v>
      </c>
      <c r="CP381" s="16">
        <v>0</v>
      </c>
      <c r="CQ381" s="18">
        <v>4620</v>
      </c>
      <c r="CR381" s="16"/>
      <c r="CS381" s="18">
        <v>4620</v>
      </c>
      <c r="CT381" s="16">
        <v>13000</v>
      </c>
      <c r="CU381" s="18">
        <v>4620</v>
      </c>
      <c r="CV381" s="16"/>
      <c r="CW381" s="18">
        <v>4620</v>
      </c>
      <c r="CX381" s="16"/>
      <c r="CY381" s="18">
        <v>4620</v>
      </c>
      <c r="CZ381" s="16"/>
      <c r="DA381" s="18">
        <v>4620</v>
      </c>
      <c r="DB381" s="16"/>
      <c r="DC381" s="18">
        <v>4620</v>
      </c>
      <c r="DD381" s="16"/>
      <c r="DE381" s="85"/>
      <c r="DF381" s="16"/>
      <c r="DG381" s="85"/>
      <c r="DH381" s="16"/>
      <c r="DI381" s="85"/>
      <c r="DJ381" s="16"/>
      <c r="DK381" s="17"/>
      <c r="DL381" s="16"/>
      <c r="DM381" s="17"/>
      <c r="DN381" s="16"/>
      <c r="DO381" s="17"/>
      <c r="DP381" s="16"/>
      <c r="DQ381" s="17"/>
      <c r="DR381" s="16"/>
      <c r="DS381" s="17"/>
      <c r="DT381" s="16"/>
      <c r="DU381" s="17"/>
      <c r="DV381" s="16"/>
      <c r="DW381" s="17"/>
      <c r="DX381" s="16"/>
      <c r="DY381" s="17"/>
      <c r="DZ381" s="16"/>
      <c r="EA381" s="17"/>
      <c r="EB381" s="16"/>
      <c r="EC381" s="17"/>
      <c r="ED381" s="16"/>
      <c r="EE381" s="17"/>
      <c r="EF381" s="16"/>
      <c r="EG381" s="17"/>
      <c r="EH381" s="16"/>
      <c r="EI381" s="17"/>
      <c r="EJ381" s="16"/>
      <c r="EK381" s="17"/>
      <c r="EL381" s="16"/>
      <c r="EM381" s="17"/>
      <c r="EN381" s="16"/>
      <c r="EO381" s="17"/>
      <c r="EP381" s="16"/>
      <c r="EQ381" s="17"/>
      <c r="ER381" s="16"/>
      <c r="ES381" s="17"/>
      <c r="ET381" s="16"/>
      <c r="EU381" s="15"/>
      <c r="EV381" s="16"/>
      <c r="EW381" s="15"/>
      <c r="EX381" s="16"/>
      <c r="EY381" s="15"/>
      <c r="EZ381" s="16"/>
      <c r="FA381" s="15"/>
      <c r="FB381" s="16"/>
      <c r="FC381" s="15"/>
      <c r="FD381" s="16"/>
      <c r="FE381" s="15"/>
      <c r="FF381" s="16"/>
      <c r="FG381" s="19"/>
      <c r="FH381" s="20"/>
      <c r="FI381" s="20">
        <f t="shared" si="44"/>
        <v>57080</v>
      </c>
      <c r="FJ381" s="20">
        <f t="shared" si="45"/>
        <v>20500</v>
      </c>
      <c r="FK381" s="21">
        <f t="shared" si="46"/>
        <v>36580</v>
      </c>
      <c r="FL381" s="1" t="str">
        <f t="shared" si="49"/>
        <v/>
      </c>
    </row>
    <row r="382" spans="1:168" ht="20.25" customHeight="1">
      <c r="A382" s="239">
        <v>2200374</v>
      </c>
      <c r="B382" s="35" t="s">
        <v>1252</v>
      </c>
      <c r="C382" s="239" t="s">
        <v>1253</v>
      </c>
      <c r="D382" s="9" t="s">
        <v>1414</v>
      </c>
      <c r="E382" s="9" t="s">
        <v>1411</v>
      </c>
      <c r="F382" s="83" t="s">
        <v>1254</v>
      </c>
      <c r="G382" s="11"/>
      <c r="H382" s="100"/>
      <c r="I382" s="318"/>
      <c r="J382" s="100"/>
      <c r="K382" s="62">
        <v>6600</v>
      </c>
      <c r="L382" s="100" t="s">
        <v>1564</v>
      </c>
      <c r="M382" s="246">
        <f t="shared" si="42"/>
        <v>57080</v>
      </c>
      <c r="N382" s="14">
        <f t="shared" si="47"/>
        <v>4620</v>
      </c>
      <c r="O382" s="15">
        <v>1500</v>
      </c>
      <c r="P382" s="15">
        <v>1000</v>
      </c>
      <c r="Q382" s="15">
        <v>5000</v>
      </c>
      <c r="R382" s="15">
        <v>8000</v>
      </c>
      <c r="S382" s="182"/>
      <c r="T382" s="16">
        <v>1500</v>
      </c>
      <c r="U382" s="16">
        <v>1000</v>
      </c>
      <c r="V382" s="16">
        <v>5000</v>
      </c>
      <c r="W382" s="16"/>
      <c r="X382" s="182"/>
      <c r="Y382" s="16">
        <f>IF(($CB382-SUM($T382:X382))&gt;=$K382*0.7,$K382*0.7,($CB382-SUM($T382:X382)))</f>
        <v>4620</v>
      </c>
      <c r="Z382" s="16">
        <f>IF(($CB382-SUM($T382:Y382))&gt;=$K382*0.7,$K382*0.7,($CB382-SUM($T382:Y382)))</f>
        <v>4620</v>
      </c>
      <c r="AA382" s="16">
        <f>IF(($CB382-SUM($T382:Z382))&gt;=$K382*0.7,$K382*0.7,($CB382-SUM($T382:Z382)))</f>
        <v>4620</v>
      </c>
      <c r="AB382" s="16">
        <f>IF(($CB382-SUM($T382:AA382))&gt;=$K382*0.7,$K382*0.7,($CB382-SUM($T382:AA382)))</f>
        <v>4620</v>
      </c>
      <c r="AC382" s="16">
        <f>IF(($CB382-SUM($T382:AB382))&gt;=$K382*0.7,$K382*0.7,($CB382-SUM($T382:AB382)))</f>
        <v>4620</v>
      </c>
      <c r="AD382" s="16">
        <f>IF(($CB382-SUM($T382:AC382))&gt;=$K382*0.7,$K382*0.7,($CB382-SUM($T382:AC382)))</f>
        <v>4620</v>
      </c>
      <c r="AE382" s="16">
        <f>IF(($CB382-SUM($T382:AD382))&gt;=$K382*0.7,$K382*0.7,($CB382-SUM($T382:AD382)))</f>
        <v>4620</v>
      </c>
      <c r="AF382" s="16">
        <f>IF(($CB382-SUM($T382:AE382))&gt;=$K382*0.7,$K382*0.7,($CB382-SUM($T382:AE382)))</f>
        <v>4620</v>
      </c>
      <c r="AG382" s="16">
        <f>IF(($CB382-SUM($T382:AF382))&gt;=$K382*0.7,$K382*0.7,($CB382-SUM($T382:AF382)))</f>
        <v>4620</v>
      </c>
      <c r="AH382" s="16">
        <f>IF(($CB382-SUM($T382:AG382))&gt;=$K382*0.7,$K382*0.7,($CB382-SUM($T382:AG382)))</f>
        <v>3380</v>
      </c>
      <c r="AI382" s="16">
        <f>IF(($CB382-SUM($T382:AH382))&gt;=$K382*0.7,$K382*0.7,($CB382-SUM($T382:AH382)))</f>
        <v>0</v>
      </c>
      <c r="AJ382" s="16">
        <f>IF(($CB382-SUM($T382:AI382))&gt;=$K382*0.7,$K382*0.7,($CB382-SUM($T382:AI382)))</f>
        <v>0</v>
      </c>
      <c r="AK382" s="16">
        <f>IF(($CB382-SUM($T382:AJ382))&gt;=$K382*0.7,$K382*0.7,($CB382-SUM($T382:AJ382)))</f>
        <v>0</v>
      </c>
      <c r="AL382" s="16">
        <f>IF(($CB382-SUM($T382:AK382))&gt;=$K382*0.7,$K382*0.7,($CB382-SUM($T382:AK382)))</f>
        <v>0</v>
      </c>
      <c r="AM382" s="16">
        <f>IF(($CB382-SUM($T382:AL382))&gt;=$K382*0.7,$K382*0.7,($CB382-SUM($T382:AL382)))</f>
        <v>0</v>
      </c>
      <c r="AN382" s="16">
        <f>IF(($CB382-SUM($T382:AM382))&gt;=$K382*0.7,$K382*0.7,($CB382-SUM($T382:AM382)))</f>
        <v>0</v>
      </c>
      <c r="AO382" s="16">
        <f>IF(($CB382-SUM($T382:AN382))&gt;=$K382*0.7,$K382*0.7,($CB382-SUM($T382:AN382)))</f>
        <v>0</v>
      </c>
      <c r="AP382" s="16">
        <f>IF(($CB382-SUM($T382:AO382))&gt;=$K382*0.7,$K382*0.7,($CB382-SUM($T382:AO382)))</f>
        <v>0</v>
      </c>
      <c r="AQ382" s="16">
        <f>IF(($CB382-SUM($T382:AP382))&gt;=$K382*0.7,$K382*0.7,($CB382-SUM($T382:AP382)))</f>
        <v>0</v>
      </c>
      <c r="AR382" s="16">
        <f>IF(($CB382-SUM($T382:AQ382))&gt;=$K382*0.7,$K382*0.7,($CB382-SUM($T382:AQ382)))</f>
        <v>0</v>
      </c>
      <c r="AS382" s="16">
        <f>IF(($CB382-SUM($T382:AR382))&gt;=$K382*0.7,$K382*0.7,($CB382-SUM($T382:AR382)))</f>
        <v>0</v>
      </c>
      <c r="AT382" s="16">
        <f>IF(($CB382-SUM($T382:AS382))&gt;=$K382*0.7,$K382*0.7,($CB382-SUM($T382:AS382)))</f>
        <v>0</v>
      </c>
      <c r="AU382" s="16">
        <f>IF(($CB382-SUM($T382:AT382))&gt;=$K382*0.7,$K382*0.7,($CB382-SUM($T382:AT382)))</f>
        <v>0</v>
      </c>
      <c r="AV382" s="16">
        <f>IF(($CB382-SUM($T382:AU382))&gt;=$K382*0.7,$K382*0.7,($CB382-SUM($T382:AU382)))</f>
        <v>0</v>
      </c>
      <c r="AW382" s="182">
        <f t="shared" si="43"/>
        <v>52460</v>
      </c>
      <c r="AX382" s="182">
        <f>IF(LinkRpt!B$4=LinkRpt!B$2,VLOOKUP(LinkRpt!$A378,Rpt,LinkRpt!B$2+1),"")</f>
        <v>52460</v>
      </c>
      <c r="AY382" s="182">
        <f>IF(LinkRpt!C$4=LinkRpt!C$2,VLOOKUP(LinkRpt!$A378,Rpt,LinkRpt!C$2+1),"")</f>
        <v>0</v>
      </c>
      <c r="AZ382" s="182">
        <f>IF(LinkRpt!D$4=LinkRpt!D$2,VLOOKUP(LinkRpt!$A378,Rpt,LinkRpt!D$2+1),"")</f>
        <v>0</v>
      </c>
      <c r="BA382" s="182" t="str">
        <f>IF(LinkRpt!E$4=LinkRpt!E$2,VLOOKUP(LinkRpt!$A378,Rpt,LinkRpt!E$2+1),"")</f>
        <v/>
      </c>
      <c r="BB382" s="182">
        <f>IF(LinkRpt!F$4=LinkRpt!F$2,VLOOKUP(LinkRpt!$A378,Rpt,LinkRpt!F$2+1),"")</f>
        <v>0</v>
      </c>
      <c r="BC382" s="182">
        <f>IF(LinkRpt!G$4=LinkRpt!G$2,VLOOKUP(LinkRpt!$A378,Rpt,LinkRpt!G$2+1),"")</f>
        <v>0</v>
      </c>
      <c r="BD382" s="182">
        <f>IF(LinkRpt!H$4=LinkRpt!H$2,VLOOKUP(LinkRpt!$A378,Rpt,LinkRpt!H$2+1),"")</f>
        <v>0</v>
      </c>
      <c r="BE382" s="182" t="str">
        <f>IF(LinkRpt!I$4=LinkRpt!I$2,VLOOKUP(LinkRpt!$A378,Rpt,LinkRpt!I$2+1),"")</f>
        <v/>
      </c>
      <c r="BF382" s="182" t="str">
        <f>IF(LinkRpt!J$4=LinkRpt!J$2,VLOOKUP(LinkRpt!$A378,Rpt,LinkRpt!J$2+1),"")</f>
        <v/>
      </c>
      <c r="BG382" s="182" t="str">
        <f>IF(LinkRpt!K$4=LinkRpt!K$2,VLOOKUP(LinkRpt!$A378,Rpt,LinkRpt!K$2+1),"")</f>
        <v/>
      </c>
      <c r="BH382" s="182" t="str">
        <f>IF(LinkRpt!L$4=LinkRpt!L$2,VLOOKUP(LinkRpt!$A378,Rpt,LinkRpt!L$2+1),"")</f>
        <v/>
      </c>
      <c r="BI382" s="182" t="str">
        <f>IF(LinkRpt!M$4=LinkRpt!M$2,VLOOKUP(LinkRpt!$A378,Rpt,LinkRpt!M$2+1),"")</f>
        <v/>
      </c>
      <c r="BJ382" s="182" t="str">
        <f>IF(LinkRpt!N$4=LinkRpt!N$2,VLOOKUP(LinkRpt!$A378,Rpt,LinkRpt!N$2+1),"")</f>
        <v/>
      </c>
      <c r="BK382" s="182" t="str">
        <f>IF(LinkRpt!O$4=LinkRpt!O$2,VLOOKUP(LinkRpt!$A378,Rpt,LinkRpt!O$2+1),"")</f>
        <v/>
      </c>
      <c r="BL382" s="182" t="str">
        <f>IF(LinkRpt!P$4=LinkRpt!P$2,VLOOKUP(LinkRpt!$A378,Rpt,LinkRpt!P$2+1),"")</f>
        <v/>
      </c>
      <c r="BM382" s="182" t="str">
        <f>IF(LinkRpt!Q$4=LinkRpt!Q$2,VLOOKUP(LinkRpt!$A378,Rpt,LinkRpt!Q$2+1),"")</f>
        <v/>
      </c>
      <c r="BN382" s="182" t="str">
        <f>IF(LinkRpt!R$4=LinkRpt!R$2,VLOOKUP(LinkRpt!$A378,Rpt,LinkRpt!R$2+1),"")</f>
        <v/>
      </c>
      <c r="BO382" s="182" t="str">
        <f>IF(LinkRpt!S$4=LinkRpt!S$2,VLOOKUP(LinkRpt!$A378,Rpt,LinkRpt!S$2+1),"")</f>
        <v/>
      </c>
      <c r="BP382" s="182" t="str">
        <f>IF(LinkRpt!T$4=LinkRpt!T$2,VLOOKUP(LinkRpt!$A378,Rpt,LinkRpt!T$2+1),"")</f>
        <v/>
      </c>
      <c r="BQ382" s="182" t="str">
        <f>IF(LinkRpt!U$4=LinkRpt!U$2,VLOOKUP(LinkRpt!$A378,Rpt,LinkRpt!U$2+1),"")</f>
        <v/>
      </c>
      <c r="BR382" s="182" t="str">
        <f>IF(LinkRpt!V$4=LinkRpt!V$2,VLOOKUP(LinkRpt!$A378,Rpt,LinkRpt!V$2+1),"")</f>
        <v/>
      </c>
      <c r="BS382" s="182" t="str">
        <f>IF(LinkRpt!W$4=LinkRpt!W$2,VLOOKUP(LinkRpt!$A378,Rpt,LinkRpt!W$2+1),"")</f>
        <v/>
      </c>
      <c r="BT382" s="182" t="str">
        <f>IF(LinkRpt!X$4=LinkRpt!X$2,VLOOKUP(LinkRpt!$A378,Rpt,LinkRpt!X$2+1),"")</f>
        <v/>
      </c>
      <c r="BU382" s="182" t="str">
        <f>IF(LinkRpt!Y$4=LinkRpt!Y$2,VLOOKUP(LinkRpt!$A378,Rpt,LinkRpt!Y$2+1),"")</f>
        <v/>
      </c>
      <c r="BV382" s="182" t="str">
        <f>IF(LinkRpt!Z$4=LinkRpt!Z$2,VLOOKUP(LinkRpt!$A378,Rpt,LinkRpt!Z$2+1),"")</f>
        <v/>
      </c>
      <c r="BW382" s="182" t="str">
        <f>IF(LinkRpt!AA$4=LinkRpt!AA$2,VLOOKUP(LinkRpt!$A378,Rpt,LinkRpt!AA$2+1),"")</f>
        <v/>
      </c>
      <c r="BX382" s="182" t="str">
        <f>IF(LinkRpt!AB$4=LinkRpt!AB$2,VLOOKUP(LinkRpt!$A378,Rpt,LinkRpt!AB$2+1),"")</f>
        <v/>
      </c>
      <c r="BY382" s="182" t="str">
        <f>IF(LinkRpt!AC$4=LinkRpt!AC$2,VLOOKUP(LinkRpt!$A378,Rpt,LinkRpt!AC$2+1),"")</f>
        <v/>
      </c>
      <c r="BZ382" s="182" t="str">
        <f>IF(LinkRpt!AD$4=LinkRpt!AD$2,VLOOKUP(LinkRpt!$A378,Rpt,LinkRpt!AD$2+1),"")</f>
        <v/>
      </c>
      <c r="CA382" s="182" t="str">
        <f>IF(LinkRpt!AE$4=LinkRpt!AE$2,VLOOKUP(LinkRpt!$A378,Rpt,LinkRpt!AE$2+1),"")</f>
        <v/>
      </c>
      <c r="CB382" s="182">
        <f t="shared" si="48"/>
        <v>52460</v>
      </c>
      <c r="CC382" s="15">
        <v>1500</v>
      </c>
      <c r="CD382" s="16">
        <v>1500</v>
      </c>
      <c r="CE382" s="15">
        <v>1000</v>
      </c>
      <c r="CF382" s="16">
        <v>1000</v>
      </c>
      <c r="CG382" s="15">
        <v>5000</v>
      </c>
      <c r="CH382" s="16">
        <v>5000</v>
      </c>
      <c r="CI382" s="15">
        <v>8000</v>
      </c>
      <c r="CJ382" s="16"/>
      <c r="CK382" s="15"/>
      <c r="CL382" s="16"/>
      <c r="CM382" s="18">
        <v>4620</v>
      </c>
      <c r="CN382" s="90">
        <v>4620</v>
      </c>
      <c r="CO382" s="18">
        <v>4620</v>
      </c>
      <c r="CP382" s="16">
        <v>4620</v>
      </c>
      <c r="CQ382" s="18">
        <v>4620</v>
      </c>
      <c r="CR382" s="16">
        <v>4620</v>
      </c>
      <c r="CS382" s="18">
        <v>4620</v>
      </c>
      <c r="CT382" s="16">
        <v>4620</v>
      </c>
      <c r="CU382" s="18">
        <v>4620</v>
      </c>
      <c r="CV382" s="16">
        <v>8000</v>
      </c>
      <c r="CW382" s="18">
        <v>4620</v>
      </c>
      <c r="CX382" s="16"/>
      <c r="CY382" s="18">
        <v>4620</v>
      </c>
      <c r="CZ382" s="16">
        <v>4620</v>
      </c>
      <c r="DA382" s="18">
        <v>4620</v>
      </c>
      <c r="DB382" s="16"/>
      <c r="DC382" s="18">
        <v>4620</v>
      </c>
      <c r="DD382" s="16">
        <v>13860</v>
      </c>
      <c r="DE382" s="85"/>
      <c r="DF382" s="16"/>
      <c r="DG382" s="85"/>
      <c r="DH382" s="16"/>
      <c r="DI382" s="85"/>
      <c r="DJ382" s="16"/>
      <c r="DK382" s="17"/>
      <c r="DL382" s="16"/>
      <c r="DM382" s="17"/>
      <c r="DN382" s="16"/>
      <c r="DO382" s="17"/>
      <c r="DP382" s="16"/>
      <c r="DQ382" s="17"/>
      <c r="DR382" s="16"/>
      <c r="DS382" s="17"/>
      <c r="DT382" s="16"/>
      <c r="DU382" s="17"/>
      <c r="DV382" s="16"/>
      <c r="DW382" s="17"/>
      <c r="DX382" s="16"/>
      <c r="DY382" s="17"/>
      <c r="DZ382" s="16"/>
      <c r="EA382" s="17"/>
      <c r="EB382" s="16"/>
      <c r="EC382" s="17"/>
      <c r="ED382" s="16"/>
      <c r="EE382" s="17"/>
      <c r="EF382" s="16"/>
      <c r="EG382" s="17"/>
      <c r="EH382" s="16"/>
      <c r="EI382" s="17"/>
      <c r="EJ382" s="16"/>
      <c r="EK382" s="17"/>
      <c r="EL382" s="16"/>
      <c r="EM382" s="17"/>
      <c r="EN382" s="16"/>
      <c r="EO382" s="17"/>
      <c r="EP382" s="16"/>
      <c r="EQ382" s="17"/>
      <c r="ER382" s="16"/>
      <c r="ES382" s="17"/>
      <c r="ET382" s="16"/>
      <c r="EU382" s="15"/>
      <c r="EV382" s="16"/>
      <c r="EW382" s="15"/>
      <c r="EX382" s="16"/>
      <c r="EY382" s="15"/>
      <c r="EZ382" s="16"/>
      <c r="FA382" s="15"/>
      <c r="FB382" s="16"/>
      <c r="FC382" s="15"/>
      <c r="FD382" s="16"/>
      <c r="FE382" s="15"/>
      <c r="FF382" s="16"/>
      <c r="FG382" s="19"/>
      <c r="FH382" s="20"/>
      <c r="FI382" s="20">
        <f t="shared" si="44"/>
        <v>57080</v>
      </c>
      <c r="FJ382" s="20">
        <f t="shared" si="45"/>
        <v>52460</v>
      </c>
      <c r="FK382" s="21">
        <f t="shared" si="46"/>
        <v>4620</v>
      </c>
      <c r="FL382" s="1" t="str">
        <f t="shared" si="49"/>
        <v/>
      </c>
    </row>
    <row r="383" spans="1:168" ht="20.25" customHeight="1">
      <c r="A383" s="239">
        <v>2200375</v>
      </c>
      <c r="B383" s="35" t="s">
        <v>1255</v>
      </c>
      <c r="C383" s="239" t="s">
        <v>1256</v>
      </c>
      <c r="D383" s="9" t="s">
        <v>1414</v>
      </c>
      <c r="E383" s="9" t="s">
        <v>1411</v>
      </c>
      <c r="F383" s="83" t="s">
        <v>1257</v>
      </c>
      <c r="G383" s="143"/>
      <c r="H383" s="84"/>
      <c r="I383" s="318"/>
      <c r="J383" s="84"/>
      <c r="K383" s="62">
        <v>6600</v>
      </c>
      <c r="L383" s="84" t="s">
        <v>1564</v>
      </c>
      <c r="M383" s="246">
        <f t="shared" si="42"/>
        <v>57080</v>
      </c>
      <c r="N383" s="14">
        <f t="shared" si="47"/>
        <v>49580</v>
      </c>
      <c r="O383" s="15">
        <v>1500</v>
      </c>
      <c r="P383" s="15">
        <v>1000</v>
      </c>
      <c r="Q383" s="15">
        <v>5000</v>
      </c>
      <c r="R383" s="15">
        <v>8000</v>
      </c>
      <c r="S383" s="182"/>
      <c r="T383" s="16">
        <v>1500</v>
      </c>
      <c r="U383" s="16">
        <v>1000</v>
      </c>
      <c r="V383" s="16">
        <v>5000</v>
      </c>
      <c r="W383" s="16"/>
      <c r="X383" s="182"/>
      <c r="Y383" s="16">
        <f>IF(($CB383-SUM($T383:X383))&gt;=$K383*0.7,$K383*0.7,($CB383-SUM($T383:X383)))</f>
        <v>0</v>
      </c>
      <c r="Z383" s="16">
        <f>IF(($CB383-SUM($T383:Y383))&gt;=$K383*0.7,$K383*0.7,($CB383-SUM($T383:Y383)))</f>
        <v>0</v>
      </c>
      <c r="AA383" s="16">
        <f>IF(($CB383-SUM($T383:Z383))&gt;=$K383*0.7,$K383*0.7,($CB383-SUM($T383:Z383)))</f>
        <v>0</v>
      </c>
      <c r="AB383" s="16">
        <f>IF(($CB383-SUM($T383:AA383))&gt;=$K383*0.7,$K383*0.7,($CB383-SUM($T383:AA383)))</f>
        <v>0</v>
      </c>
      <c r="AC383" s="16">
        <f>IF(($CB383-SUM($T383:AB383))&gt;=$K383*0.7,$K383*0.7,($CB383-SUM($T383:AB383)))</f>
        <v>0</v>
      </c>
      <c r="AD383" s="16">
        <f>IF(($CB383-SUM($T383:AC383))&gt;=$K383*0.7,$K383*0.7,($CB383-SUM($T383:AC383)))</f>
        <v>0</v>
      </c>
      <c r="AE383" s="16">
        <f>IF(($CB383-SUM($T383:AD383))&gt;=$K383*0.7,$K383*0.7,($CB383-SUM($T383:AD383)))</f>
        <v>0</v>
      </c>
      <c r="AF383" s="16">
        <f>IF(($CB383-SUM($T383:AE383))&gt;=$K383*0.7,$K383*0.7,($CB383-SUM($T383:AE383)))</f>
        <v>0</v>
      </c>
      <c r="AG383" s="16">
        <f>IF(($CB383-SUM($T383:AF383))&gt;=$K383*0.7,$K383*0.7,($CB383-SUM($T383:AF383)))</f>
        <v>0</v>
      </c>
      <c r="AH383" s="16">
        <f>IF(($CB383-SUM($T383:AG383))&gt;=$K383*0.7,$K383*0.7,($CB383-SUM($T383:AG383)))</f>
        <v>0</v>
      </c>
      <c r="AI383" s="16">
        <f>IF(($CB383-SUM($T383:AH383))&gt;=$K383*0.7,$K383*0.7,($CB383-SUM($T383:AH383)))</f>
        <v>0</v>
      </c>
      <c r="AJ383" s="16">
        <f>IF(($CB383-SUM($T383:AI383))&gt;=$K383*0.7,$K383*0.7,($CB383-SUM($T383:AI383)))</f>
        <v>0</v>
      </c>
      <c r="AK383" s="16">
        <f>IF(($CB383-SUM($T383:AJ383))&gt;=$K383*0.7,$K383*0.7,($CB383-SUM($T383:AJ383)))</f>
        <v>0</v>
      </c>
      <c r="AL383" s="16">
        <f>IF(($CB383-SUM($T383:AK383))&gt;=$K383*0.7,$K383*0.7,($CB383-SUM($T383:AK383)))</f>
        <v>0</v>
      </c>
      <c r="AM383" s="16">
        <f>IF(($CB383-SUM($T383:AL383))&gt;=$K383*0.7,$K383*0.7,($CB383-SUM($T383:AL383)))</f>
        <v>0</v>
      </c>
      <c r="AN383" s="16">
        <f>IF(($CB383-SUM($T383:AM383))&gt;=$K383*0.7,$K383*0.7,($CB383-SUM($T383:AM383)))</f>
        <v>0</v>
      </c>
      <c r="AO383" s="16">
        <f>IF(($CB383-SUM($T383:AN383))&gt;=$K383*0.7,$K383*0.7,($CB383-SUM($T383:AN383)))</f>
        <v>0</v>
      </c>
      <c r="AP383" s="16">
        <f>IF(($CB383-SUM($T383:AO383))&gt;=$K383*0.7,$K383*0.7,($CB383-SUM($T383:AO383)))</f>
        <v>0</v>
      </c>
      <c r="AQ383" s="16">
        <f>IF(($CB383-SUM($T383:AP383))&gt;=$K383*0.7,$K383*0.7,($CB383-SUM($T383:AP383)))</f>
        <v>0</v>
      </c>
      <c r="AR383" s="16">
        <f>IF(($CB383-SUM($T383:AQ383))&gt;=$K383*0.7,$K383*0.7,($CB383-SUM($T383:AQ383)))</f>
        <v>0</v>
      </c>
      <c r="AS383" s="16">
        <f>IF(($CB383-SUM($T383:AR383))&gt;=$K383*0.7,$K383*0.7,($CB383-SUM($T383:AR383)))</f>
        <v>0</v>
      </c>
      <c r="AT383" s="16">
        <f>IF(($CB383-SUM($T383:AS383))&gt;=$K383*0.7,$K383*0.7,($CB383-SUM($T383:AS383)))</f>
        <v>0</v>
      </c>
      <c r="AU383" s="16">
        <f>IF(($CB383-SUM($T383:AT383))&gt;=$K383*0.7,$K383*0.7,($CB383-SUM($T383:AT383)))</f>
        <v>0</v>
      </c>
      <c r="AV383" s="16">
        <f>IF(($CB383-SUM($T383:AU383))&gt;=$K383*0.7,$K383*0.7,($CB383-SUM($T383:AU383)))</f>
        <v>0</v>
      </c>
      <c r="AW383" s="182">
        <f t="shared" si="43"/>
        <v>7500</v>
      </c>
      <c r="AX383" s="182">
        <f>IF(LinkRpt!B$4=LinkRpt!B$2,VLOOKUP(LinkRpt!$A379,Rpt,LinkRpt!B$2+1),"")</f>
        <v>7500</v>
      </c>
      <c r="AY383" s="182">
        <f>IF(LinkRpt!C$4=LinkRpt!C$2,VLOOKUP(LinkRpt!$A379,Rpt,LinkRpt!C$2+1),"")</f>
        <v>0</v>
      </c>
      <c r="AZ383" s="182">
        <f>IF(LinkRpt!D$4=LinkRpt!D$2,VLOOKUP(LinkRpt!$A379,Rpt,LinkRpt!D$2+1),"")</f>
        <v>0</v>
      </c>
      <c r="BA383" s="182" t="str">
        <f>IF(LinkRpt!E$4=LinkRpt!E$2,VLOOKUP(LinkRpt!$A379,Rpt,LinkRpt!E$2+1),"")</f>
        <v/>
      </c>
      <c r="BB383" s="182">
        <f>IF(LinkRpt!F$4=LinkRpt!F$2,VLOOKUP(LinkRpt!$A379,Rpt,LinkRpt!F$2+1),"")</f>
        <v>0</v>
      </c>
      <c r="BC383" s="182">
        <f>IF(LinkRpt!G$4=LinkRpt!G$2,VLOOKUP(LinkRpt!$A379,Rpt,LinkRpt!G$2+1),"")</f>
        <v>0</v>
      </c>
      <c r="BD383" s="182">
        <f>IF(LinkRpt!H$4=LinkRpt!H$2,VLOOKUP(LinkRpt!$A379,Rpt,LinkRpt!H$2+1),"")</f>
        <v>0</v>
      </c>
      <c r="BE383" s="182" t="str">
        <f>IF(LinkRpt!I$4=LinkRpt!I$2,VLOOKUP(LinkRpt!$A379,Rpt,LinkRpt!I$2+1),"")</f>
        <v/>
      </c>
      <c r="BF383" s="182" t="str">
        <f>IF(LinkRpt!J$4=LinkRpt!J$2,VLOOKUP(LinkRpt!$A379,Rpt,LinkRpt!J$2+1),"")</f>
        <v/>
      </c>
      <c r="BG383" s="182" t="str">
        <f>IF(LinkRpt!K$4=LinkRpt!K$2,VLOOKUP(LinkRpt!$A379,Rpt,LinkRpt!K$2+1),"")</f>
        <v/>
      </c>
      <c r="BH383" s="182" t="str">
        <f>IF(LinkRpt!L$4=LinkRpt!L$2,VLOOKUP(LinkRpt!$A379,Rpt,LinkRpt!L$2+1),"")</f>
        <v/>
      </c>
      <c r="BI383" s="182" t="str">
        <f>IF(LinkRpt!M$4=LinkRpt!M$2,VLOOKUP(LinkRpt!$A379,Rpt,LinkRpt!M$2+1),"")</f>
        <v/>
      </c>
      <c r="BJ383" s="182" t="str">
        <f>IF(LinkRpt!N$4=LinkRpt!N$2,VLOOKUP(LinkRpt!$A379,Rpt,LinkRpt!N$2+1),"")</f>
        <v/>
      </c>
      <c r="BK383" s="182" t="str">
        <f>IF(LinkRpt!O$4=LinkRpt!O$2,VLOOKUP(LinkRpt!$A379,Rpt,LinkRpt!O$2+1),"")</f>
        <v/>
      </c>
      <c r="BL383" s="182" t="str">
        <f>IF(LinkRpt!P$4=LinkRpt!P$2,VLOOKUP(LinkRpt!$A379,Rpt,LinkRpt!P$2+1),"")</f>
        <v/>
      </c>
      <c r="BM383" s="182" t="str">
        <f>IF(LinkRpt!Q$4=LinkRpt!Q$2,VLOOKUP(LinkRpt!$A379,Rpt,LinkRpt!Q$2+1),"")</f>
        <v/>
      </c>
      <c r="BN383" s="182" t="str">
        <f>IF(LinkRpt!R$4=LinkRpt!R$2,VLOOKUP(LinkRpt!$A379,Rpt,LinkRpt!R$2+1),"")</f>
        <v/>
      </c>
      <c r="BO383" s="182" t="str">
        <f>IF(LinkRpt!S$4=LinkRpt!S$2,VLOOKUP(LinkRpt!$A379,Rpt,LinkRpt!S$2+1),"")</f>
        <v/>
      </c>
      <c r="BP383" s="182" t="str">
        <f>IF(LinkRpt!T$4=LinkRpt!T$2,VLOOKUP(LinkRpt!$A379,Rpt,LinkRpt!T$2+1),"")</f>
        <v/>
      </c>
      <c r="BQ383" s="182" t="str">
        <f>IF(LinkRpt!U$4=LinkRpt!U$2,VLOOKUP(LinkRpt!$A379,Rpt,LinkRpt!U$2+1),"")</f>
        <v/>
      </c>
      <c r="BR383" s="182" t="str">
        <f>IF(LinkRpt!V$4=LinkRpt!V$2,VLOOKUP(LinkRpt!$A379,Rpt,LinkRpt!V$2+1),"")</f>
        <v/>
      </c>
      <c r="BS383" s="182" t="str">
        <f>IF(LinkRpt!W$4=LinkRpt!W$2,VLOOKUP(LinkRpt!$A379,Rpt,LinkRpt!W$2+1),"")</f>
        <v/>
      </c>
      <c r="BT383" s="182" t="str">
        <f>IF(LinkRpt!X$4=LinkRpt!X$2,VLOOKUP(LinkRpt!$A379,Rpt,LinkRpt!X$2+1),"")</f>
        <v/>
      </c>
      <c r="BU383" s="182" t="str">
        <f>IF(LinkRpt!Y$4=LinkRpt!Y$2,VLOOKUP(LinkRpt!$A379,Rpt,LinkRpt!Y$2+1),"")</f>
        <v/>
      </c>
      <c r="BV383" s="182" t="str">
        <f>IF(LinkRpt!Z$4=LinkRpt!Z$2,VLOOKUP(LinkRpt!$A379,Rpt,LinkRpt!Z$2+1),"")</f>
        <v/>
      </c>
      <c r="BW383" s="182" t="str">
        <f>IF(LinkRpt!AA$4=LinkRpt!AA$2,VLOOKUP(LinkRpt!$A379,Rpt,LinkRpt!AA$2+1),"")</f>
        <v/>
      </c>
      <c r="BX383" s="182" t="str">
        <f>IF(LinkRpt!AB$4=LinkRpt!AB$2,VLOOKUP(LinkRpt!$A379,Rpt,LinkRpt!AB$2+1),"")</f>
        <v/>
      </c>
      <c r="BY383" s="182" t="str">
        <f>IF(LinkRpt!AC$4=LinkRpt!AC$2,VLOOKUP(LinkRpt!$A379,Rpt,LinkRpt!AC$2+1),"")</f>
        <v/>
      </c>
      <c r="BZ383" s="182" t="str">
        <f>IF(LinkRpt!AD$4=LinkRpt!AD$2,VLOOKUP(LinkRpt!$A379,Rpt,LinkRpt!AD$2+1),"")</f>
        <v/>
      </c>
      <c r="CA383" s="182" t="str">
        <f>IF(LinkRpt!AE$4=LinkRpt!AE$2,VLOOKUP(LinkRpt!$A379,Rpt,LinkRpt!AE$2+1),"")</f>
        <v/>
      </c>
      <c r="CB383" s="182">
        <f t="shared" si="48"/>
        <v>7500</v>
      </c>
      <c r="CC383" s="15">
        <v>1500</v>
      </c>
      <c r="CD383" s="16">
        <v>1500</v>
      </c>
      <c r="CE383" s="15">
        <v>1000</v>
      </c>
      <c r="CF383" s="16">
        <v>1000</v>
      </c>
      <c r="CG383" s="15">
        <v>5000</v>
      </c>
      <c r="CH383" s="16">
        <v>5000</v>
      </c>
      <c r="CI383" s="15">
        <v>8000</v>
      </c>
      <c r="CJ383" s="16"/>
      <c r="CK383" s="15"/>
      <c r="CL383" s="16"/>
      <c r="CM383" s="18">
        <v>4620</v>
      </c>
      <c r="CN383" s="16"/>
      <c r="CO383" s="18">
        <v>4620</v>
      </c>
      <c r="CP383" s="16"/>
      <c r="CQ383" s="18">
        <v>4620</v>
      </c>
      <c r="CR383" s="16"/>
      <c r="CS383" s="18">
        <v>4620</v>
      </c>
      <c r="CT383" s="16"/>
      <c r="CU383" s="18">
        <v>4620</v>
      </c>
      <c r="CV383" s="16"/>
      <c r="CW383" s="18">
        <v>4620</v>
      </c>
      <c r="CX383" s="16"/>
      <c r="CY383" s="18">
        <v>4620</v>
      </c>
      <c r="CZ383" s="16"/>
      <c r="DA383" s="18">
        <v>4620</v>
      </c>
      <c r="DB383" s="16"/>
      <c r="DC383" s="18">
        <v>4620</v>
      </c>
      <c r="DD383" s="16"/>
      <c r="DE383" s="85"/>
      <c r="DF383" s="16"/>
      <c r="DG383" s="85"/>
      <c r="DH383" s="16"/>
      <c r="DI383" s="85"/>
      <c r="DJ383" s="16"/>
      <c r="DK383" s="17"/>
      <c r="DL383" s="16"/>
      <c r="DM383" s="17"/>
      <c r="DN383" s="16"/>
      <c r="DO383" s="17"/>
      <c r="DP383" s="16"/>
      <c r="DQ383" s="17"/>
      <c r="DR383" s="16"/>
      <c r="DS383" s="17"/>
      <c r="DT383" s="16"/>
      <c r="DU383" s="17"/>
      <c r="DV383" s="16"/>
      <c r="DW383" s="17"/>
      <c r="DX383" s="16"/>
      <c r="DY383" s="17"/>
      <c r="DZ383" s="16"/>
      <c r="EA383" s="17"/>
      <c r="EB383" s="16"/>
      <c r="EC383" s="17"/>
      <c r="ED383" s="16"/>
      <c r="EE383" s="17"/>
      <c r="EF383" s="46"/>
      <c r="EG383" s="17"/>
      <c r="EH383" s="16"/>
      <c r="EI383" s="17"/>
      <c r="EJ383" s="16"/>
      <c r="EK383" s="17"/>
      <c r="EL383" s="16"/>
      <c r="EM383" s="17"/>
      <c r="EN383" s="16"/>
      <c r="EO383" s="17"/>
      <c r="EP383" s="16"/>
      <c r="EQ383" s="17"/>
      <c r="ER383" s="16"/>
      <c r="ES383" s="17"/>
      <c r="ET383" s="16"/>
      <c r="EU383" s="15"/>
      <c r="EV383" s="16"/>
      <c r="EW383" s="15"/>
      <c r="EX383" s="16"/>
      <c r="EY383" s="15"/>
      <c r="EZ383" s="16"/>
      <c r="FA383" s="15"/>
      <c r="FB383" s="16"/>
      <c r="FC383" s="15"/>
      <c r="FD383" s="16"/>
      <c r="FE383" s="15"/>
      <c r="FF383" s="16"/>
      <c r="FG383" s="19"/>
      <c r="FH383" s="20"/>
      <c r="FI383" s="20">
        <f t="shared" si="44"/>
        <v>57080</v>
      </c>
      <c r="FJ383" s="20">
        <f t="shared" si="45"/>
        <v>7500</v>
      </c>
      <c r="FK383" s="21">
        <f t="shared" si="46"/>
        <v>49580</v>
      </c>
      <c r="FL383" s="1" t="str">
        <f t="shared" si="49"/>
        <v/>
      </c>
    </row>
    <row r="384" spans="1:168" ht="20.25" customHeight="1">
      <c r="A384" s="239">
        <v>2200376</v>
      </c>
      <c r="B384" s="35" t="s">
        <v>1258</v>
      </c>
      <c r="C384" s="239" t="s">
        <v>1259</v>
      </c>
      <c r="D384" s="9" t="s">
        <v>1414</v>
      </c>
      <c r="E384" s="9" t="s">
        <v>1411</v>
      </c>
      <c r="F384" s="83" t="s">
        <v>1260</v>
      </c>
      <c r="G384" s="143"/>
      <c r="H384" s="84"/>
      <c r="I384" s="318"/>
      <c r="J384" s="84"/>
      <c r="K384" s="62">
        <v>6600</v>
      </c>
      <c r="L384" s="84" t="s">
        <v>1564</v>
      </c>
      <c r="M384" s="246">
        <f t="shared" si="42"/>
        <v>57080</v>
      </c>
      <c r="N384" s="14">
        <f t="shared" si="47"/>
        <v>4620</v>
      </c>
      <c r="O384" s="15">
        <v>1500</v>
      </c>
      <c r="P384" s="15">
        <v>1000</v>
      </c>
      <c r="Q384" s="15">
        <v>5000</v>
      </c>
      <c r="R384" s="15">
        <v>8000</v>
      </c>
      <c r="S384" s="182"/>
      <c r="T384" s="16">
        <v>1500</v>
      </c>
      <c r="U384" s="16">
        <v>1000</v>
      </c>
      <c r="V384" s="16">
        <v>5000</v>
      </c>
      <c r="W384" s="16"/>
      <c r="X384" s="182"/>
      <c r="Y384" s="16">
        <f>IF(($CB384-SUM($T384:X384))&gt;=$K384*0.7,$K384*0.7,($CB384-SUM($T384:X384)))</f>
        <v>4620</v>
      </c>
      <c r="Z384" s="16">
        <f>IF(($CB384-SUM($T384:Y384))&gt;=$K384*0.7,$K384*0.7,($CB384-SUM($T384:Y384)))</f>
        <v>4620</v>
      </c>
      <c r="AA384" s="16">
        <f>IF(($CB384-SUM($T384:Z384))&gt;=$K384*0.7,$K384*0.7,($CB384-SUM($T384:Z384)))</f>
        <v>4620</v>
      </c>
      <c r="AB384" s="16">
        <f>IF(($CB384-SUM($T384:AA384))&gt;=$K384*0.7,$K384*0.7,($CB384-SUM($T384:AA384)))</f>
        <v>4620</v>
      </c>
      <c r="AC384" s="16">
        <f>IF(($CB384-SUM($T384:AB384))&gt;=$K384*0.7,$K384*0.7,($CB384-SUM($T384:AB384)))</f>
        <v>4620</v>
      </c>
      <c r="AD384" s="16">
        <f>IF(($CB384-SUM($T384:AC384))&gt;=$K384*0.7,$K384*0.7,($CB384-SUM($T384:AC384)))</f>
        <v>4620</v>
      </c>
      <c r="AE384" s="16">
        <f>IF(($CB384-SUM($T384:AD384))&gt;=$K384*0.7,$K384*0.7,($CB384-SUM($T384:AD384)))</f>
        <v>4620</v>
      </c>
      <c r="AF384" s="16">
        <f>IF(($CB384-SUM($T384:AE384))&gt;=$K384*0.7,$K384*0.7,($CB384-SUM($T384:AE384)))</f>
        <v>4620</v>
      </c>
      <c r="AG384" s="16">
        <f>IF(($CB384-SUM($T384:AF384))&gt;=$K384*0.7,$K384*0.7,($CB384-SUM($T384:AF384)))</f>
        <v>4620</v>
      </c>
      <c r="AH384" s="16">
        <f>IF(($CB384-SUM($T384:AG384))&gt;=$K384*0.7,$K384*0.7,($CB384-SUM($T384:AG384)))</f>
        <v>3380</v>
      </c>
      <c r="AI384" s="16">
        <f>IF(($CB384-SUM($T384:AH384))&gt;=$K384*0.7,$K384*0.7,($CB384-SUM($T384:AH384)))</f>
        <v>0</v>
      </c>
      <c r="AJ384" s="16">
        <f>IF(($CB384-SUM($T384:AI384))&gt;=$K384*0.7,$K384*0.7,($CB384-SUM($T384:AI384)))</f>
        <v>0</v>
      </c>
      <c r="AK384" s="16">
        <f>IF(($CB384-SUM($T384:AJ384))&gt;=$K384*0.7,$K384*0.7,($CB384-SUM($T384:AJ384)))</f>
        <v>0</v>
      </c>
      <c r="AL384" s="16">
        <f>IF(($CB384-SUM($T384:AK384))&gt;=$K384*0.7,$K384*0.7,($CB384-SUM($T384:AK384)))</f>
        <v>0</v>
      </c>
      <c r="AM384" s="16">
        <f>IF(($CB384-SUM($T384:AL384))&gt;=$K384*0.7,$K384*0.7,($CB384-SUM($T384:AL384)))</f>
        <v>0</v>
      </c>
      <c r="AN384" s="16">
        <f>IF(($CB384-SUM($T384:AM384))&gt;=$K384*0.7,$K384*0.7,($CB384-SUM($T384:AM384)))</f>
        <v>0</v>
      </c>
      <c r="AO384" s="16">
        <f>IF(($CB384-SUM($T384:AN384))&gt;=$K384*0.7,$K384*0.7,($CB384-SUM($T384:AN384)))</f>
        <v>0</v>
      </c>
      <c r="AP384" s="16">
        <f>IF(($CB384-SUM($T384:AO384))&gt;=$K384*0.7,$K384*0.7,($CB384-SUM($T384:AO384)))</f>
        <v>0</v>
      </c>
      <c r="AQ384" s="16">
        <f>IF(($CB384-SUM($T384:AP384))&gt;=$K384*0.7,$K384*0.7,($CB384-SUM($T384:AP384)))</f>
        <v>0</v>
      </c>
      <c r="AR384" s="16">
        <f>IF(($CB384-SUM($T384:AQ384))&gt;=$K384*0.7,$K384*0.7,($CB384-SUM($T384:AQ384)))</f>
        <v>0</v>
      </c>
      <c r="AS384" s="16">
        <f>IF(($CB384-SUM($T384:AR384))&gt;=$K384*0.7,$K384*0.7,($CB384-SUM($T384:AR384)))</f>
        <v>0</v>
      </c>
      <c r="AT384" s="16">
        <f>IF(($CB384-SUM($T384:AS384))&gt;=$K384*0.7,$K384*0.7,($CB384-SUM($T384:AS384)))</f>
        <v>0</v>
      </c>
      <c r="AU384" s="16">
        <f>IF(($CB384-SUM($T384:AT384))&gt;=$K384*0.7,$K384*0.7,($CB384-SUM($T384:AT384)))</f>
        <v>0</v>
      </c>
      <c r="AV384" s="16">
        <f>IF(($CB384-SUM($T384:AU384))&gt;=$K384*0.7,$K384*0.7,($CB384-SUM($T384:AU384)))</f>
        <v>0</v>
      </c>
      <c r="AW384" s="182">
        <f t="shared" si="43"/>
        <v>52460</v>
      </c>
      <c r="AX384" s="182">
        <f>IF(LinkRpt!B$4=LinkRpt!B$2,VLOOKUP(LinkRpt!$A380,Rpt,LinkRpt!B$2+1),"")</f>
        <v>52460</v>
      </c>
      <c r="AY384" s="182">
        <f>IF(LinkRpt!C$4=LinkRpt!C$2,VLOOKUP(LinkRpt!$A380,Rpt,LinkRpt!C$2+1),"")</f>
        <v>0</v>
      </c>
      <c r="AZ384" s="182">
        <f>IF(LinkRpt!D$4=LinkRpt!D$2,VLOOKUP(LinkRpt!$A380,Rpt,LinkRpt!D$2+1),"")</f>
        <v>0</v>
      </c>
      <c r="BA384" s="182" t="str">
        <f>IF(LinkRpt!E$4=LinkRpt!E$2,VLOOKUP(LinkRpt!$A380,Rpt,LinkRpt!E$2+1),"")</f>
        <v/>
      </c>
      <c r="BB384" s="182">
        <f>IF(LinkRpt!F$4=LinkRpt!F$2,VLOOKUP(LinkRpt!$A380,Rpt,LinkRpt!F$2+1),"")</f>
        <v>0</v>
      </c>
      <c r="BC384" s="182">
        <f>IF(LinkRpt!G$4=LinkRpt!G$2,VLOOKUP(LinkRpt!$A380,Rpt,LinkRpt!G$2+1),"")</f>
        <v>0</v>
      </c>
      <c r="BD384" s="182">
        <f>IF(LinkRpt!H$4=LinkRpt!H$2,VLOOKUP(LinkRpt!$A380,Rpt,LinkRpt!H$2+1),"")</f>
        <v>0</v>
      </c>
      <c r="BE384" s="182" t="str">
        <f>IF(LinkRpt!I$4=LinkRpt!I$2,VLOOKUP(LinkRpt!$A380,Rpt,LinkRpt!I$2+1),"")</f>
        <v/>
      </c>
      <c r="BF384" s="182" t="str">
        <f>IF(LinkRpt!J$4=LinkRpt!J$2,VLOOKUP(LinkRpt!$A380,Rpt,LinkRpt!J$2+1),"")</f>
        <v/>
      </c>
      <c r="BG384" s="182" t="str">
        <f>IF(LinkRpt!K$4=LinkRpt!K$2,VLOOKUP(LinkRpt!$A380,Rpt,LinkRpt!K$2+1),"")</f>
        <v/>
      </c>
      <c r="BH384" s="182" t="str">
        <f>IF(LinkRpt!L$4=LinkRpt!L$2,VLOOKUP(LinkRpt!$A380,Rpt,LinkRpt!L$2+1),"")</f>
        <v/>
      </c>
      <c r="BI384" s="182" t="str">
        <f>IF(LinkRpt!M$4=LinkRpt!M$2,VLOOKUP(LinkRpt!$A380,Rpt,LinkRpt!M$2+1),"")</f>
        <v/>
      </c>
      <c r="BJ384" s="182" t="str">
        <f>IF(LinkRpt!N$4=LinkRpt!N$2,VLOOKUP(LinkRpt!$A380,Rpt,LinkRpt!N$2+1),"")</f>
        <v/>
      </c>
      <c r="BK384" s="182" t="str">
        <f>IF(LinkRpt!O$4=LinkRpt!O$2,VLOOKUP(LinkRpt!$A380,Rpt,LinkRpt!O$2+1),"")</f>
        <v/>
      </c>
      <c r="BL384" s="182" t="str">
        <f>IF(LinkRpt!P$4=LinkRpt!P$2,VLOOKUP(LinkRpt!$A380,Rpt,LinkRpt!P$2+1),"")</f>
        <v/>
      </c>
      <c r="BM384" s="182" t="str">
        <f>IF(LinkRpt!Q$4=LinkRpt!Q$2,VLOOKUP(LinkRpt!$A380,Rpt,LinkRpt!Q$2+1),"")</f>
        <v/>
      </c>
      <c r="BN384" s="182" t="str">
        <f>IF(LinkRpt!R$4=LinkRpt!R$2,VLOOKUP(LinkRpt!$A380,Rpt,LinkRpt!R$2+1),"")</f>
        <v/>
      </c>
      <c r="BO384" s="182" t="str">
        <f>IF(LinkRpt!S$4=LinkRpt!S$2,VLOOKUP(LinkRpt!$A380,Rpt,LinkRpt!S$2+1),"")</f>
        <v/>
      </c>
      <c r="BP384" s="182" t="str">
        <f>IF(LinkRpt!T$4=LinkRpt!T$2,VLOOKUP(LinkRpt!$A380,Rpt,LinkRpt!T$2+1),"")</f>
        <v/>
      </c>
      <c r="BQ384" s="182" t="str">
        <f>IF(LinkRpt!U$4=LinkRpt!U$2,VLOOKUP(LinkRpt!$A380,Rpt,LinkRpt!U$2+1),"")</f>
        <v/>
      </c>
      <c r="BR384" s="182" t="str">
        <f>IF(LinkRpt!V$4=LinkRpt!V$2,VLOOKUP(LinkRpt!$A380,Rpt,LinkRpt!V$2+1),"")</f>
        <v/>
      </c>
      <c r="BS384" s="182" t="str">
        <f>IF(LinkRpt!W$4=LinkRpt!W$2,VLOOKUP(LinkRpt!$A380,Rpt,LinkRpt!W$2+1),"")</f>
        <v/>
      </c>
      <c r="BT384" s="182" t="str">
        <f>IF(LinkRpt!X$4=LinkRpt!X$2,VLOOKUP(LinkRpt!$A380,Rpt,LinkRpt!X$2+1),"")</f>
        <v/>
      </c>
      <c r="BU384" s="182" t="str">
        <f>IF(LinkRpt!Y$4=LinkRpt!Y$2,VLOOKUP(LinkRpt!$A380,Rpt,LinkRpt!Y$2+1),"")</f>
        <v/>
      </c>
      <c r="BV384" s="182" t="str">
        <f>IF(LinkRpt!Z$4=LinkRpt!Z$2,VLOOKUP(LinkRpt!$A380,Rpt,LinkRpt!Z$2+1),"")</f>
        <v/>
      </c>
      <c r="BW384" s="182" t="str">
        <f>IF(LinkRpt!AA$4=LinkRpt!AA$2,VLOOKUP(LinkRpt!$A380,Rpt,LinkRpt!AA$2+1),"")</f>
        <v/>
      </c>
      <c r="BX384" s="182" t="str">
        <f>IF(LinkRpt!AB$4=LinkRpt!AB$2,VLOOKUP(LinkRpt!$A380,Rpt,LinkRpt!AB$2+1),"")</f>
        <v/>
      </c>
      <c r="BY384" s="182" t="str">
        <f>IF(LinkRpt!AC$4=LinkRpt!AC$2,VLOOKUP(LinkRpt!$A380,Rpt,LinkRpt!AC$2+1),"")</f>
        <v/>
      </c>
      <c r="BZ384" s="182" t="str">
        <f>IF(LinkRpt!AD$4=LinkRpt!AD$2,VLOOKUP(LinkRpt!$A380,Rpt,LinkRpt!AD$2+1),"")</f>
        <v/>
      </c>
      <c r="CA384" s="182" t="str">
        <f>IF(LinkRpt!AE$4=LinkRpt!AE$2,VLOOKUP(LinkRpt!$A380,Rpt,LinkRpt!AE$2+1),"")</f>
        <v/>
      </c>
      <c r="CB384" s="182">
        <f t="shared" si="48"/>
        <v>52460</v>
      </c>
      <c r="CC384" s="15">
        <v>1500</v>
      </c>
      <c r="CD384" s="16">
        <v>1500</v>
      </c>
      <c r="CE384" s="15">
        <v>1000</v>
      </c>
      <c r="CF384" s="16">
        <v>1000</v>
      </c>
      <c r="CG384" s="15">
        <v>5000</v>
      </c>
      <c r="CH384" s="16">
        <v>5000</v>
      </c>
      <c r="CI384" s="15">
        <v>8000</v>
      </c>
      <c r="CJ384" s="16"/>
      <c r="CK384" s="15"/>
      <c r="CL384" s="16"/>
      <c r="CM384" s="18">
        <v>4620</v>
      </c>
      <c r="CN384" s="16">
        <v>0</v>
      </c>
      <c r="CO384" s="18">
        <v>4620</v>
      </c>
      <c r="CP384" s="16">
        <v>0</v>
      </c>
      <c r="CQ384" s="18">
        <v>4620</v>
      </c>
      <c r="CR384" s="16">
        <v>0</v>
      </c>
      <c r="CS384" s="18">
        <v>4620</v>
      </c>
      <c r="CT384" s="16">
        <v>18480</v>
      </c>
      <c r="CU384" s="18">
        <v>4620</v>
      </c>
      <c r="CV384" s="16">
        <v>8000</v>
      </c>
      <c r="CW384" s="18">
        <v>4620</v>
      </c>
      <c r="CX384" s="16"/>
      <c r="CY384" s="18">
        <v>4620</v>
      </c>
      <c r="CZ384" s="16"/>
      <c r="DA384" s="18">
        <v>4620</v>
      </c>
      <c r="DB384" s="16"/>
      <c r="DC384" s="18">
        <v>4620</v>
      </c>
      <c r="DD384" s="16">
        <v>18480</v>
      </c>
      <c r="DE384" s="85"/>
      <c r="DF384" s="16"/>
      <c r="DG384" s="85"/>
      <c r="DH384" s="16"/>
      <c r="DI384" s="85"/>
      <c r="DJ384" s="16"/>
      <c r="DK384" s="17"/>
      <c r="DL384" s="16"/>
      <c r="DM384" s="17"/>
      <c r="DN384" s="16"/>
      <c r="DO384" s="17"/>
      <c r="DP384" s="16"/>
      <c r="DQ384" s="17"/>
      <c r="DR384" s="16"/>
      <c r="DS384" s="17"/>
      <c r="DT384" s="16"/>
      <c r="DU384" s="17"/>
      <c r="DV384" s="16"/>
      <c r="DW384" s="17"/>
      <c r="DX384" s="16"/>
      <c r="DY384" s="17"/>
      <c r="DZ384" s="16"/>
      <c r="EA384" s="17"/>
      <c r="EB384" s="16"/>
      <c r="EC384" s="17"/>
      <c r="ED384" s="16"/>
      <c r="EE384" s="17"/>
      <c r="EF384" s="16"/>
      <c r="EG384" s="17"/>
      <c r="EH384" s="16"/>
      <c r="EI384" s="17"/>
      <c r="EJ384" s="16"/>
      <c r="EK384" s="17"/>
      <c r="EL384" s="16"/>
      <c r="EM384" s="17"/>
      <c r="EN384" s="16"/>
      <c r="EO384" s="17"/>
      <c r="EP384" s="16"/>
      <c r="EQ384" s="17"/>
      <c r="ER384" s="16"/>
      <c r="ES384" s="17"/>
      <c r="ET384" s="16"/>
      <c r="EU384" s="15"/>
      <c r="EV384" s="16"/>
      <c r="EW384" s="15"/>
      <c r="EX384" s="16"/>
      <c r="EY384" s="15"/>
      <c r="EZ384" s="16"/>
      <c r="FA384" s="15"/>
      <c r="FB384" s="16"/>
      <c r="FC384" s="15"/>
      <c r="FD384" s="16"/>
      <c r="FE384" s="15"/>
      <c r="FF384" s="16"/>
      <c r="FG384" s="19"/>
      <c r="FH384" s="20"/>
      <c r="FI384" s="20">
        <f t="shared" si="44"/>
        <v>57080</v>
      </c>
      <c r="FJ384" s="20">
        <f t="shared" si="45"/>
        <v>52460</v>
      </c>
      <c r="FK384" s="21">
        <f t="shared" si="46"/>
        <v>4620</v>
      </c>
      <c r="FL384" s="1" t="str">
        <f t="shared" si="49"/>
        <v/>
      </c>
    </row>
    <row r="385" spans="1:168" ht="20.25" customHeight="1">
      <c r="A385" s="239">
        <v>2200377</v>
      </c>
      <c r="B385" s="35" t="s">
        <v>1261</v>
      </c>
      <c r="C385" s="239" t="s">
        <v>1262</v>
      </c>
      <c r="D385" s="9" t="s">
        <v>1414</v>
      </c>
      <c r="E385" s="9" t="s">
        <v>1411</v>
      </c>
      <c r="F385" s="83" t="s">
        <v>1263</v>
      </c>
      <c r="G385" s="11"/>
      <c r="H385" s="100"/>
      <c r="I385" s="318"/>
      <c r="J385" s="100"/>
      <c r="K385" s="62">
        <v>6600</v>
      </c>
      <c r="L385" s="100" t="s">
        <v>1564</v>
      </c>
      <c r="M385" s="246">
        <f t="shared" si="42"/>
        <v>57080</v>
      </c>
      <c r="N385" s="14">
        <f t="shared" si="47"/>
        <v>4620</v>
      </c>
      <c r="O385" s="15">
        <v>1500</v>
      </c>
      <c r="P385" s="15">
        <v>1000</v>
      </c>
      <c r="Q385" s="15">
        <v>5000</v>
      </c>
      <c r="R385" s="15">
        <v>8000</v>
      </c>
      <c r="S385" s="182"/>
      <c r="T385" s="16">
        <v>1500</v>
      </c>
      <c r="U385" s="16">
        <v>1000</v>
      </c>
      <c r="V385" s="16">
        <v>5000</v>
      </c>
      <c r="W385" s="16">
        <v>0</v>
      </c>
      <c r="X385" s="182"/>
      <c r="Y385" s="16">
        <f>IF(($CB385-SUM($T385:X385))&gt;=$K385*0.7,$K385*0.7,($CB385-SUM($T385:X385)))</f>
        <v>4620</v>
      </c>
      <c r="Z385" s="16">
        <f>IF(($CB385-SUM($T385:Y385))&gt;=$K385*0.7,$K385*0.7,($CB385-SUM($T385:Y385)))</f>
        <v>4620</v>
      </c>
      <c r="AA385" s="16">
        <f>IF(($CB385-SUM($T385:Z385))&gt;=$K385*0.7,$K385*0.7,($CB385-SUM($T385:Z385)))</f>
        <v>4620</v>
      </c>
      <c r="AB385" s="16">
        <f>IF(($CB385-SUM($T385:AA385))&gt;=$K385*0.7,$K385*0.7,($CB385-SUM($T385:AA385)))</f>
        <v>4620</v>
      </c>
      <c r="AC385" s="16">
        <f>IF(($CB385-SUM($T385:AB385))&gt;=$K385*0.7,$K385*0.7,($CB385-SUM($T385:AB385)))</f>
        <v>4620</v>
      </c>
      <c r="AD385" s="16">
        <f>IF(($CB385-SUM($T385:AC385))&gt;=$K385*0.7,$K385*0.7,($CB385-SUM($T385:AC385)))</f>
        <v>4620</v>
      </c>
      <c r="AE385" s="16">
        <f>IF(($CB385-SUM($T385:AD385))&gt;=$K385*0.7,$K385*0.7,($CB385-SUM($T385:AD385)))</f>
        <v>4620</v>
      </c>
      <c r="AF385" s="16">
        <f>IF(($CB385-SUM($T385:AE385))&gt;=$K385*0.7,$K385*0.7,($CB385-SUM($T385:AE385)))</f>
        <v>4620</v>
      </c>
      <c r="AG385" s="16">
        <f>IF(($CB385-SUM($T385:AF385))&gt;=$K385*0.7,$K385*0.7,($CB385-SUM($T385:AF385)))</f>
        <v>4620</v>
      </c>
      <c r="AH385" s="16">
        <f>IF(($CB385-SUM($T385:AG385))&gt;=$K385*0.7,$K385*0.7,($CB385-SUM($T385:AG385)))</f>
        <v>3380</v>
      </c>
      <c r="AI385" s="16">
        <f>IF(($CB385-SUM($T385:AH385))&gt;=$K385*0.7,$K385*0.7,($CB385-SUM($T385:AH385)))</f>
        <v>0</v>
      </c>
      <c r="AJ385" s="16">
        <f>IF(($CB385-SUM($T385:AI385))&gt;=$K385*0.7,$K385*0.7,($CB385-SUM($T385:AI385)))</f>
        <v>0</v>
      </c>
      <c r="AK385" s="16">
        <f>IF(($CB385-SUM($T385:AJ385))&gt;=$K385*0.7,$K385*0.7,($CB385-SUM($T385:AJ385)))</f>
        <v>0</v>
      </c>
      <c r="AL385" s="16">
        <f>IF(($CB385-SUM($T385:AK385))&gt;=$K385*0.7,$K385*0.7,($CB385-SUM($T385:AK385)))</f>
        <v>0</v>
      </c>
      <c r="AM385" s="16">
        <f>IF(($CB385-SUM($T385:AL385))&gt;=$K385*0.7,$K385*0.7,($CB385-SUM($T385:AL385)))</f>
        <v>0</v>
      </c>
      <c r="AN385" s="16">
        <f>IF(($CB385-SUM($T385:AM385))&gt;=$K385*0.7,$K385*0.7,($CB385-SUM($T385:AM385)))</f>
        <v>0</v>
      </c>
      <c r="AO385" s="16">
        <f>IF(($CB385-SUM($T385:AN385))&gt;=$K385*0.7,$K385*0.7,($CB385-SUM($T385:AN385)))</f>
        <v>0</v>
      </c>
      <c r="AP385" s="16">
        <f>IF(($CB385-SUM($T385:AO385))&gt;=$K385*0.7,$K385*0.7,($CB385-SUM($T385:AO385)))</f>
        <v>0</v>
      </c>
      <c r="AQ385" s="16">
        <f>IF(($CB385-SUM($T385:AP385))&gt;=$K385*0.7,$K385*0.7,($CB385-SUM($T385:AP385)))</f>
        <v>0</v>
      </c>
      <c r="AR385" s="16">
        <f>IF(($CB385-SUM($T385:AQ385))&gt;=$K385*0.7,$K385*0.7,($CB385-SUM($T385:AQ385)))</f>
        <v>0</v>
      </c>
      <c r="AS385" s="16">
        <f>IF(($CB385-SUM($T385:AR385))&gt;=$K385*0.7,$K385*0.7,($CB385-SUM($T385:AR385)))</f>
        <v>0</v>
      </c>
      <c r="AT385" s="16">
        <f>IF(($CB385-SUM($T385:AS385))&gt;=$K385*0.7,$K385*0.7,($CB385-SUM($T385:AS385)))</f>
        <v>0</v>
      </c>
      <c r="AU385" s="16">
        <f>IF(($CB385-SUM($T385:AT385))&gt;=$K385*0.7,$K385*0.7,($CB385-SUM($T385:AT385)))</f>
        <v>0</v>
      </c>
      <c r="AV385" s="16">
        <f>IF(($CB385-SUM($T385:AU385))&gt;=$K385*0.7,$K385*0.7,($CB385-SUM($T385:AU385)))</f>
        <v>0</v>
      </c>
      <c r="AW385" s="182">
        <f t="shared" si="43"/>
        <v>52460</v>
      </c>
      <c r="AX385" s="182">
        <f>IF(LinkRpt!B$4=LinkRpt!B$2,VLOOKUP(LinkRpt!$A381,Rpt,LinkRpt!B$2+1),"")</f>
        <v>52460</v>
      </c>
      <c r="AY385" s="182">
        <f>IF(LinkRpt!C$4=LinkRpt!C$2,VLOOKUP(LinkRpt!$A381,Rpt,LinkRpt!C$2+1),"")</f>
        <v>0</v>
      </c>
      <c r="AZ385" s="182">
        <f>IF(LinkRpt!D$4=LinkRpt!D$2,VLOOKUP(LinkRpt!$A381,Rpt,LinkRpt!D$2+1),"")</f>
        <v>0</v>
      </c>
      <c r="BA385" s="182" t="str">
        <f>IF(LinkRpt!E$4=LinkRpt!E$2,VLOOKUP(LinkRpt!$A381,Rpt,LinkRpt!E$2+1),"")</f>
        <v/>
      </c>
      <c r="BB385" s="182">
        <f>IF(LinkRpt!F$4=LinkRpt!F$2,VLOOKUP(LinkRpt!$A381,Rpt,LinkRpt!F$2+1),"")</f>
        <v>0</v>
      </c>
      <c r="BC385" s="182">
        <f>IF(LinkRpt!G$4=LinkRpt!G$2,VLOOKUP(LinkRpt!$A381,Rpt,LinkRpt!G$2+1),"")</f>
        <v>0</v>
      </c>
      <c r="BD385" s="182">
        <f>IF(LinkRpt!H$4=LinkRpt!H$2,VLOOKUP(LinkRpt!$A381,Rpt,LinkRpt!H$2+1),"")</f>
        <v>0</v>
      </c>
      <c r="BE385" s="182" t="str">
        <f>IF(LinkRpt!I$4=LinkRpt!I$2,VLOOKUP(LinkRpt!$A381,Rpt,LinkRpt!I$2+1),"")</f>
        <v/>
      </c>
      <c r="BF385" s="182" t="str">
        <f>IF(LinkRpt!J$4=LinkRpt!J$2,VLOOKUP(LinkRpt!$A381,Rpt,LinkRpt!J$2+1),"")</f>
        <v/>
      </c>
      <c r="BG385" s="182" t="str">
        <f>IF(LinkRpt!K$4=LinkRpt!K$2,VLOOKUP(LinkRpt!$A381,Rpt,LinkRpt!K$2+1),"")</f>
        <v/>
      </c>
      <c r="BH385" s="182" t="str">
        <f>IF(LinkRpt!L$4=LinkRpt!L$2,VLOOKUP(LinkRpt!$A381,Rpt,LinkRpt!L$2+1),"")</f>
        <v/>
      </c>
      <c r="BI385" s="182" t="str">
        <f>IF(LinkRpt!M$4=LinkRpt!M$2,VLOOKUP(LinkRpt!$A381,Rpt,LinkRpt!M$2+1),"")</f>
        <v/>
      </c>
      <c r="BJ385" s="182" t="str">
        <f>IF(LinkRpt!N$4=LinkRpt!N$2,VLOOKUP(LinkRpt!$A381,Rpt,LinkRpt!N$2+1),"")</f>
        <v/>
      </c>
      <c r="BK385" s="182" t="str">
        <f>IF(LinkRpt!O$4=LinkRpt!O$2,VLOOKUP(LinkRpt!$A381,Rpt,LinkRpt!O$2+1),"")</f>
        <v/>
      </c>
      <c r="BL385" s="182" t="str">
        <f>IF(LinkRpt!P$4=LinkRpt!P$2,VLOOKUP(LinkRpt!$A381,Rpt,LinkRpt!P$2+1),"")</f>
        <v/>
      </c>
      <c r="BM385" s="182" t="str">
        <f>IF(LinkRpt!Q$4=LinkRpt!Q$2,VLOOKUP(LinkRpt!$A381,Rpt,LinkRpt!Q$2+1),"")</f>
        <v/>
      </c>
      <c r="BN385" s="182" t="str">
        <f>IF(LinkRpt!R$4=LinkRpt!R$2,VLOOKUP(LinkRpt!$A381,Rpt,LinkRpt!R$2+1),"")</f>
        <v/>
      </c>
      <c r="BO385" s="182" t="str">
        <f>IF(LinkRpt!S$4=LinkRpt!S$2,VLOOKUP(LinkRpt!$A381,Rpt,LinkRpt!S$2+1),"")</f>
        <v/>
      </c>
      <c r="BP385" s="182" t="str">
        <f>IF(LinkRpt!T$4=LinkRpt!T$2,VLOOKUP(LinkRpt!$A381,Rpt,LinkRpt!T$2+1),"")</f>
        <v/>
      </c>
      <c r="BQ385" s="182" t="str">
        <f>IF(LinkRpt!U$4=LinkRpt!U$2,VLOOKUP(LinkRpt!$A381,Rpt,LinkRpt!U$2+1),"")</f>
        <v/>
      </c>
      <c r="BR385" s="182" t="str">
        <f>IF(LinkRpt!V$4=LinkRpt!V$2,VLOOKUP(LinkRpt!$A381,Rpt,LinkRpt!V$2+1),"")</f>
        <v/>
      </c>
      <c r="BS385" s="182" t="str">
        <f>IF(LinkRpt!W$4=LinkRpt!W$2,VLOOKUP(LinkRpt!$A381,Rpt,LinkRpt!W$2+1),"")</f>
        <v/>
      </c>
      <c r="BT385" s="182" t="str">
        <f>IF(LinkRpt!X$4=LinkRpt!X$2,VLOOKUP(LinkRpt!$A381,Rpt,LinkRpt!X$2+1),"")</f>
        <v/>
      </c>
      <c r="BU385" s="182" t="str">
        <f>IF(LinkRpt!Y$4=LinkRpt!Y$2,VLOOKUP(LinkRpt!$A381,Rpt,LinkRpt!Y$2+1),"")</f>
        <v/>
      </c>
      <c r="BV385" s="182" t="str">
        <f>IF(LinkRpt!Z$4=LinkRpt!Z$2,VLOOKUP(LinkRpt!$A381,Rpt,LinkRpt!Z$2+1),"")</f>
        <v/>
      </c>
      <c r="BW385" s="182" t="str">
        <f>IF(LinkRpt!AA$4=LinkRpt!AA$2,VLOOKUP(LinkRpt!$A381,Rpt,LinkRpt!AA$2+1),"")</f>
        <v/>
      </c>
      <c r="BX385" s="182" t="str">
        <f>IF(LinkRpt!AB$4=LinkRpt!AB$2,VLOOKUP(LinkRpt!$A381,Rpt,LinkRpt!AB$2+1),"")</f>
        <v/>
      </c>
      <c r="BY385" s="182" t="str">
        <f>IF(LinkRpt!AC$4=LinkRpt!AC$2,VLOOKUP(LinkRpt!$A381,Rpt,LinkRpt!AC$2+1),"")</f>
        <v/>
      </c>
      <c r="BZ385" s="182" t="str">
        <f>IF(LinkRpt!AD$4=LinkRpt!AD$2,VLOOKUP(LinkRpt!$A381,Rpt,LinkRpt!AD$2+1),"")</f>
        <v/>
      </c>
      <c r="CA385" s="182" t="str">
        <f>IF(LinkRpt!AE$4=LinkRpt!AE$2,VLOOKUP(LinkRpt!$A381,Rpt,LinkRpt!AE$2+1),"")</f>
        <v/>
      </c>
      <c r="CB385" s="182">
        <f t="shared" si="48"/>
        <v>52460</v>
      </c>
      <c r="CC385" s="15">
        <v>1500</v>
      </c>
      <c r="CD385" s="16">
        <v>1500</v>
      </c>
      <c r="CE385" s="15">
        <v>1000</v>
      </c>
      <c r="CF385" s="16">
        <v>1000</v>
      </c>
      <c r="CG385" s="15">
        <v>5000</v>
      </c>
      <c r="CH385" s="16">
        <v>5000</v>
      </c>
      <c r="CI385" s="15">
        <v>8000</v>
      </c>
      <c r="CJ385" s="16">
        <v>0</v>
      </c>
      <c r="CK385" s="15"/>
      <c r="CL385" s="16"/>
      <c r="CM385" s="18">
        <v>4620</v>
      </c>
      <c r="CN385" s="16">
        <v>0</v>
      </c>
      <c r="CO385" s="18">
        <v>4620</v>
      </c>
      <c r="CP385" s="16">
        <f>4620+0</f>
        <v>4620</v>
      </c>
      <c r="CQ385" s="18">
        <v>4620</v>
      </c>
      <c r="CR385" s="16">
        <v>0</v>
      </c>
      <c r="CS385" s="18">
        <v>4620</v>
      </c>
      <c r="CT385" s="16">
        <v>21860</v>
      </c>
      <c r="CU385" s="18">
        <v>4620</v>
      </c>
      <c r="CV385" s="16"/>
      <c r="CW385" s="18">
        <v>4620</v>
      </c>
      <c r="CX385" s="16"/>
      <c r="CY385" s="18">
        <v>4620</v>
      </c>
      <c r="CZ385" s="16"/>
      <c r="DA385" s="18">
        <v>4620</v>
      </c>
      <c r="DB385" s="16"/>
      <c r="DC385" s="18">
        <v>4620</v>
      </c>
      <c r="DD385" s="16">
        <v>18480</v>
      </c>
      <c r="DE385" s="85"/>
      <c r="DF385" s="16"/>
      <c r="DG385" s="85"/>
      <c r="DH385" s="16"/>
      <c r="DI385" s="85"/>
      <c r="DJ385" s="16"/>
      <c r="DK385" s="17"/>
      <c r="DL385" s="16"/>
      <c r="DM385" s="17"/>
      <c r="DN385" s="16"/>
      <c r="DO385" s="17"/>
      <c r="DP385" s="16"/>
      <c r="DQ385" s="17"/>
      <c r="DR385" s="16"/>
      <c r="DS385" s="17"/>
      <c r="DT385" s="16"/>
      <c r="DU385" s="17"/>
      <c r="DV385" s="16"/>
      <c r="DW385" s="17"/>
      <c r="DX385" s="16"/>
      <c r="DY385" s="17"/>
      <c r="DZ385" s="16"/>
      <c r="EA385" s="17"/>
      <c r="EB385" s="16"/>
      <c r="EC385" s="17"/>
      <c r="ED385" s="16"/>
      <c r="EE385" s="17"/>
      <c r="EF385" s="16"/>
      <c r="EG385" s="17"/>
      <c r="EH385" s="16"/>
      <c r="EI385" s="17"/>
      <c r="EJ385" s="16"/>
      <c r="EK385" s="17"/>
      <c r="EL385" s="16"/>
      <c r="EM385" s="17"/>
      <c r="EN385" s="16"/>
      <c r="EO385" s="17"/>
      <c r="EP385" s="16"/>
      <c r="EQ385" s="17"/>
      <c r="ER385" s="16"/>
      <c r="ES385" s="17"/>
      <c r="ET385" s="16"/>
      <c r="EU385" s="15"/>
      <c r="EV385" s="16"/>
      <c r="EW385" s="15"/>
      <c r="EX385" s="16"/>
      <c r="EY385" s="15"/>
      <c r="EZ385" s="16"/>
      <c r="FA385" s="15"/>
      <c r="FB385" s="16"/>
      <c r="FC385" s="15"/>
      <c r="FD385" s="16"/>
      <c r="FE385" s="15"/>
      <c r="FF385" s="16"/>
      <c r="FG385" s="19"/>
      <c r="FH385" s="20"/>
      <c r="FI385" s="20">
        <f t="shared" si="44"/>
        <v>57080</v>
      </c>
      <c r="FJ385" s="20">
        <f t="shared" si="45"/>
        <v>52460</v>
      </c>
      <c r="FK385" s="21">
        <f t="shared" si="46"/>
        <v>4620</v>
      </c>
      <c r="FL385" s="1" t="str">
        <f t="shared" si="49"/>
        <v/>
      </c>
    </row>
    <row r="386" spans="1:168" ht="20.25" customHeight="1">
      <c r="A386" s="239">
        <v>2200378</v>
      </c>
      <c r="B386" s="35" t="s">
        <v>1264</v>
      </c>
      <c r="C386" s="239" t="s">
        <v>1265</v>
      </c>
      <c r="D386" s="9" t="s">
        <v>1414</v>
      </c>
      <c r="E386" s="9" t="s">
        <v>1411</v>
      </c>
      <c r="F386" s="83" t="s">
        <v>1266</v>
      </c>
      <c r="G386" s="143"/>
      <c r="H386" s="84"/>
      <c r="I386" s="318"/>
      <c r="J386" s="84"/>
      <c r="K386" s="62">
        <v>6600</v>
      </c>
      <c r="L386" s="84" t="s">
        <v>1564</v>
      </c>
      <c r="M386" s="246">
        <f t="shared" si="42"/>
        <v>57080</v>
      </c>
      <c r="N386" s="14">
        <f t="shared" si="47"/>
        <v>9240</v>
      </c>
      <c r="O386" s="15">
        <v>1500</v>
      </c>
      <c r="P386" s="15">
        <v>1000</v>
      </c>
      <c r="Q386" s="15">
        <v>5000</v>
      </c>
      <c r="R386" s="15">
        <v>8000</v>
      </c>
      <c r="S386" s="182"/>
      <c r="T386" s="16">
        <v>1500</v>
      </c>
      <c r="U386" s="16">
        <v>1000</v>
      </c>
      <c r="V386" s="16">
        <v>5000</v>
      </c>
      <c r="W386" s="16">
        <v>0</v>
      </c>
      <c r="X386" s="182"/>
      <c r="Y386" s="16">
        <f>IF(($CB386-SUM($T386:X386))&gt;=$K386*0.7,$K386*0.7,($CB386-SUM($T386:X386)))</f>
        <v>4620</v>
      </c>
      <c r="Z386" s="16">
        <f>IF(($CB386-SUM($T386:Y386))&gt;=$K386*0.7,$K386*0.7,($CB386-SUM($T386:Y386)))</f>
        <v>4620</v>
      </c>
      <c r="AA386" s="16">
        <f>IF(($CB386-SUM($T386:Z386))&gt;=$K386*0.7,$K386*0.7,($CB386-SUM($T386:Z386)))</f>
        <v>4620</v>
      </c>
      <c r="AB386" s="16">
        <f>IF(($CB386-SUM($T386:AA386))&gt;=$K386*0.7,$K386*0.7,($CB386-SUM($T386:AA386)))</f>
        <v>4620</v>
      </c>
      <c r="AC386" s="16">
        <f>IF(($CB386-SUM($T386:AB386))&gt;=$K386*0.7,$K386*0.7,($CB386-SUM($T386:AB386)))</f>
        <v>4620</v>
      </c>
      <c r="AD386" s="16">
        <f>IF(($CB386-SUM($T386:AC386))&gt;=$K386*0.7,$K386*0.7,($CB386-SUM($T386:AC386)))</f>
        <v>4620</v>
      </c>
      <c r="AE386" s="16">
        <f>IF(($CB386-SUM($T386:AD386))&gt;=$K386*0.7,$K386*0.7,($CB386-SUM($T386:AD386)))</f>
        <v>4620</v>
      </c>
      <c r="AF386" s="16">
        <f>IF(($CB386-SUM($T386:AE386))&gt;=$K386*0.7,$K386*0.7,($CB386-SUM($T386:AE386)))</f>
        <v>4620</v>
      </c>
      <c r="AG386" s="16">
        <f>IF(($CB386-SUM($T386:AF386))&gt;=$K386*0.7,$K386*0.7,($CB386-SUM($T386:AF386)))</f>
        <v>3380</v>
      </c>
      <c r="AH386" s="16">
        <f>IF(($CB386-SUM($T386:AG386))&gt;=$K386*0.7,$K386*0.7,($CB386-SUM($T386:AG386)))</f>
        <v>0</v>
      </c>
      <c r="AI386" s="16">
        <f>IF(($CB386-SUM($T386:AH386))&gt;=$K386*0.7,$K386*0.7,($CB386-SUM($T386:AH386)))</f>
        <v>0</v>
      </c>
      <c r="AJ386" s="16">
        <f>IF(($CB386-SUM($T386:AI386))&gt;=$K386*0.7,$K386*0.7,($CB386-SUM($T386:AI386)))</f>
        <v>0</v>
      </c>
      <c r="AK386" s="16">
        <f>IF(($CB386-SUM($T386:AJ386))&gt;=$K386*0.7,$K386*0.7,($CB386-SUM($T386:AJ386)))</f>
        <v>0</v>
      </c>
      <c r="AL386" s="16">
        <f>IF(($CB386-SUM($T386:AK386))&gt;=$K386*0.7,$K386*0.7,($CB386-SUM($T386:AK386)))</f>
        <v>0</v>
      </c>
      <c r="AM386" s="16">
        <f>IF(($CB386-SUM($T386:AL386))&gt;=$K386*0.7,$K386*0.7,($CB386-SUM($T386:AL386)))</f>
        <v>0</v>
      </c>
      <c r="AN386" s="16">
        <f>IF(($CB386-SUM($T386:AM386))&gt;=$K386*0.7,$K386*0.7,($CB386-SUM($T386:AM386)))</f>
        <v>0</v>
      </c>
      <c r="AO386" s="16">
        <f>IF(($CB386-SUM($T386:AN386))&gt;=$K386*0.7,$K386*0.7,($CB386-SUM($T386:AN386)))</f>
        <v>0</v>
      </c>
      <c r="AP386" s="16">
        <f>IF(($CB386-SUM($T386:AO386))&gt;=$K386*0.7,$K386*0.7,($CB386-SUM($T386:AO386)))</f>
        <v>0</v>
      </c>
      <c r="AQ386" s="16">
        <f>IF(($CB386-SUM($T386:AP386))&gt;=$K386*0.7,$K386*0.7,($CB386-SUM($T386:AP386)))</f>
        <v>0</v>
      </c>
      <c r="AR386" s="16">
        <f>IF(($CB386-SUM($T386:AQ386))&gt;=$K386*0.7,$K386*0.7,($CB386-SUM($T386:AQ386)))</f>
        <v>0</v>
      </c>
      <c r="AS386" s="16">
        <f>IF(($CB386-SUM($T386:AR386))&gt;=$K386*0.7,$K386*0.7,($CB386-SUM($T386:AR386)))</f>
        <v>0</v>
      </c>
      <c r="AT386" s="16">
        <f>IF(($CB386-SUM($T386:AS386))&gt;=$K386*0.7,$K386*0.7,($CB386-SUM($T386:AS386)))</f>
        <v>0</v>
      </c>
      <c r="AU386" s="16">
        <f>IF(($CB386-SUM($T386:AT386))&gt;=$K386*0.7,$K386*0.7,($CB386-SUM($T386:AT386)))</f>
        <v>0</v>
      </c>
      <c r="AV386" s="16">
        <f>IF(($CB386-SUM($T386:AU386))&gt;=$K386*0.7,$K386*0.7,($CB386-SUM($T386:AU386)))</f>
        <v>0</v>
      </c>
      <c r="AW386" s="182">
        <f t="shared" si="43"/>
        <v>47840</v>
      </c>
      <c r="AX386" s="182">
        <f>IF(LinkRpt!B$4=LinkRpt!B$2,VLOOKUP(LinkRpt!$A382,Rpt,LinkRpt!B$2+1),"")</f>
        <v>47840</v>
      </c>
      <c r="AY386" s="182">
        <f>IF(LinkRpt!C$4=LinkRpt!C$2,VLOOKUP(LinkRpt!$A382,Rpt,LinkRpt!C$2+1),"")</f>
        <v>0</v>
      </c>
      <c r="AZ386" s="182">
        <f>IF(LinkRpt!D$4=LinkRpt!D$2,VLOOKUP(LinkRpt!$A382,Rpt,LinkRpt!D$2+1),"")</f>
        <v>0</v>
      </c>
      <c r="BA386" s="182" t="str">
        <f>IF(LinkRpt!E$4=LinkRpt!E$2,VLOOKUP(LinkRpt!$A382,Rpt,LinkRpt!E$2+1),"")</f>
        <v/>
      </c>
      <c r="BB386" s="182">
        <f>IF(LinkRpt!F$4=LinkRpt!F$2,VLOOKUP(LinkRpt!$A382,Rpt,LinkRpt!F$2+1),"")</f>
        <v>0</v>
      </c>
      <c r="BC386" s="182">
        <f>IF(LinkRpt!G$4=LinkRpt!G$2,VLOOKUP(LinkRpt!$A382,Rpt,LinkRpt!G$2+1),"")</f>
        <v>0</v>
      </c>
      <c r="BD386" s="182">
        <f>IF(LinkRpt!H$4=LinkRpt!H$2,VLOOKUP(LinkRpt!$A382,Rpt,LinkRpt!H$2+1),"")</f>
        <v>0</v>
      </c>
      <c r="BE386" s="182" t="str">
        <f>IF(LinkRpt!I$4=LinkRpt!I$2,VLOOKUP(LinkRpt!$A382,Rpt,LinkRpt!I$2+1),"")</f>
        <v/>
      </c>
      <c r="BF386" s="182" t="str">
        <f>IF(LinkRpt!J$4=LinkRpt!J$2,VLOOKUP(LinkRpt!$A382,Rpt,LinkRpt!J$2+1),"")</f>
        <v/>
      </c>
      <c r="BG386" s="182" t="str">
        <f>IF(LinkRpt!K$4=LinkRpt!K$2,VLOOKUP(LinkRpt!$A382,Rpt,LinkRpt!K$2+1),"")</f>
        <v/>
      </c>
      <c r="BH386" s="182" t="str">
        <f>IF(LinkRpt!L$4=LinkRpt!L$2,VLOOKUP(LinkRpt!$A382,Rpt,LinkRpt!L$2+1),"")</f>
        <v/>
      </c>
      <c r="BI386" s="182" t="str">
        <f>IF(LinkRpt!M$4=LinkRpt!M$2,VLOOKUP(LinkRpt!$A382,Rpt,LinkRpt!M$2+1),"")</f>
        <v/>
      </c>
      <c r="BJ386" s="182" t="str">
        <f>IF(LinkRpt!N$4=LinkRpt!N$2,VLOOKUP(LinkRpt!$A382,Rpt,LinkRpt!N$2+1),"")</f>
        <v/>
      </c>
      <c r="BK386" s="182" t="str">
        <f>IF(LinkRpt!O$4=LinkRpt!O$2,VLOOKUP(LinkRpt!$A382,Rpt,LinkRpt!O$2+1),"")</f>
        <v/>
      </c>
      <c r="BL386" s="182" t="str">
        <f>IF(LinkRpt!P$4=LinkRpt!P$2,VLOOKUP(LinkRpt!$A382,Rpt,LinkRpt!P$2+1),"")</f>
        <v/>
      </c>
      <c r="BM386" s="182" t="str">
        <f>IF(LinkRpt!Q$4=LinkRpt!Q$2,VLOOKUP(LinkRpt!$A382,Rpt,LinkRpt!Q$2+1),"")</f>
        <v/>
      </c>
      <c r="BN386" s="182" t="str">
        <f>IF(LinkRpt!R$4=LinkRpt!R$2,VLOOKUP(LinkRpt!$A382,Rpt,LinkRpt!R$2+1),"")</f>
        <v/>
      </c>
      <c r="BO386" s="182" t="str">
        <f>IF(LinkRpt!S$4=LinkRpt!S$2,VLOOKUP(LinkRpt!$A382,Rpt,LinkRpt!S$2+1),"")</f>
        <v/>
      </c>
      <c r="BP386" s="182" t="str">
        <f>IF(LinkRpt!T$4=LinkRpt!T$2,VLOOKUP(LinkRpt!$A382,Rpt,LinkRpt!T$2+1),"")</f>
        <v/>
      </c>
      <c r="BQ386" s="182" t="str">
        <f>IF(LinkRpt!U$4=LinkRpt!U$2,VLOOKUP(LinkRpt!$A382,Rpt,LinkRpt!U$2+1),"")</f>
        <v/>
      </c>
      <c r="BR386" s="182" t="str">
        <f>IF(LinkRpt!V$4=LinkRpt!V$2,VLOOKUP(LinkRpt!$A382,Rpt,LinkRpt!V$2+1),"")</f>
        <v/>
      </c>
      <c r="BS386" s="182" t="str">
        <f>IF(LinkRpt!W$4=LinkRpt!W$2,VLOOKUP(LinkRpt!$A382,Rpt,LinkRpt!W$2+1),"")</f>
        <v/>
      </c>
      <c r="BT386" s="182" t="str">
        <f>IF(LinkRpt!X$4=LinkRpt!X$2,VLOOKUP(LinkRpt!$A382,Rpt,LinkRpt!X$2+1),"")</f>
        <v/>
      </c>
      <c r="BU386" s="182" t="str">
        <f>IF(LinkRpt!Y$4=LinkRpt!Y$2,VLOOKUP(LinkRpt!$A382,Rpt,LinkRpt!Y$2+1),"")</f>
        <v/>
      </c>
      <c r="BV386" s="182" t="str">
        <f>IF(LinkRpt!Z$4=LinkRpt!Z$2,VLOOKUP(LinkRpt!$A382,Rpt,LinkRpt!Z$2+1),"")</f>
        <v/>
      </c>
      <c r="BW386" s="182" t="str">
        <f>IF(LinkRpt!AA$4=LinkRpt!AA$2,VLOOKUP(LinkRpt!$A382,Rpt,LinkRpt!AA$2+1),"")</f>
        <v/>
      </c>
      <c r="BX386" s="182" t="str">
        <f>IF(LinkRpt!AB$4=LinkRpt!AB$2,VLOOKUP(LinkRpt!$A382,Rpt,LinkRpt!AB$2+1),"")</f>
        <v/>
      </c>
      <c r="BY386" s="182" t="str">
        <f>IF(LinkRpt!AC$4=LinkRpt!AC$2,VLOOKUP(LinkRpt!$A382,Rpt,LinkRpt!AC$2+1),"")</f>
        <v/>
      </c>
      <c r="BZ386" s="182" t="str">
        <f>IF(LinkRpt!AD$4=LinkRpt!AD$2,VLOOKUP(LinkRpt!$A382,Rpt,LinkRpt!AD$2+1),"")</f>
        <v/>
      </c>
      <c r="CA386" s="182" t="str">
        <f>IF(LinkRpt!AE$4=LinkRpt!AE$2,VLOOKUP(LinkRpt!$A382,Rpt,LinkRpt!AE$2+1),"")</f>
        <v/>
      </c>
      <c r="CB386" s="182">
        <f t="shared" si="48"/>
        <v>47840</v>
      </c>
      <c r="CC386" s="15">
        <v>1500</v>
      </c>
      <c r="CD386" s="16">
        <v>1500</v>
      </c>
      <c r="CE386" s="15">
        <v>1000</v>
      </c>
      <c r="CF386" s="16">
        <v>1000</v>
      </c>
      <c r="CG386" s="15">
        <v>5000</v>
      </c>
      <c r="CH386" s="16">
        <v>5000</v>
      </c>
      <c r="CI386" s="15">
        <v>8000</v>
      </c>
      <c r="CJ386" s="16">
        <v>0</v>
      </c>
      <c r="CK386" s="15"/>
      <c r="CL386" s="16"/>
      <c r="CM386" s="18">
        <v>4620</v>
      </c>
      <c r="CN386" s="16">
        <v>0</v>
      </c>
      <c r="CO386" s="18">
        <v>4620</v>
      </c>
      <c r="CP386" s="16">
        <v>0</v>
      </c>
      <c r="CQ386" s="18">
        <v>4620</v>
      </c>
      <c r="CR386" s="16">
        <v>0</v>
      </c>
      <c r="CS386" s="18">
        <v>4620</v>
      </c>
      <c r="CT386" s="16">
        <v>26480</v>
      </c>
      <c r="CU386" s="18">
        <v>4620</v>
      </c>
      <c r="CV386" s="16"/>
      <c r="CW386" s="18">
        <v>4620</v>
      </c>
      <c r="CX386" s="16"/>
      <c r="CY386" s="18">
        <v>4620</v>
      </c>
      <c r="CZ386" s="16"/>
      <c r="DA386" s="18">
        <v>4620</v>
      </c>
      <c r="DB386" s="16"/>
      <c r="DC386" s="18">
        <v>4620</v>
      </c>
      <c r="DD386" s="16">
        <v>13860</v>
      </c>
      <c r="DE386" s="85"/>
      <c r="DF386" s="16"/>
      <c r="DG386" s="85"/>
      <c r="DH386" s="16"/>
      <c r="DI386" s="85"/>
      <c r="DJ386" s="16"/>
      <c r="DK386" s="17"/>
      <c r="DL386" s="16"/>
      <c r="DM386" s="17"/>
      <c r="DN386" s="16"/>
      <c r="DO386" s="17"/>
      <c r="DP386" s="16"/>
      <c r="DQ386" s="17"/>
      <c r="DR386" s="16"/>
      <c r="DS386" s="17"/>
      <c r="DT386" s="16"/>
      <c r="DU386" s="17"/>
      <c r="DV386" s="16"/>
      <c r="DW386" s="17"/>
      <c r="DX386" s="16"/>
      <c r="DY386" s="17"/>
      <c r="DZ386" s="16"/>
      <c r="EA386" s="17"/>
      <c r="EB386" s="16"/>
      <c r="EC386" s="17"/>
      <c r="ED386" s="16"/>
      <c r="EE386" s="17"/>
      <c r="EF386" s="16"/>
      <c r="EG386" s="17"/>
      <c r="EH386" s="16"/>
      <c r="EI386" s="17"/>
      <c r="EJ386" s="16"/>
      <c r="EK386" s="17"/>
      <c r="EL386" s="16"/>
      <c r="EM386" s="17"/>
      <c r="EN386" s="16"/>
      <c r="EO386" s="17"/>
      <c r="EP386" s="16"/>
      <c r="EQ386" s="17"/>
      <c r="ER386" s="16"/>
      <c r="ES386" s="17"/>
      <c r="ET386" s="16"/>
      <c r="EU386" s="15"/>
      <c r="EV386" s="16"/>
      <c r="EW386" s="15"/>
      <c r="EX386" s="16"/>
      <c r="EY386" s="15"/>
      <c r="EZ386" s="16"/>
      <c r="FA386" s="15"/>
      <c r="FB386" s="16"/>
      <c r="FC386" s="15"/>
      <c r="FD386" s="16"/>
      <c r="FE386" s="15"/>
      <c r="FF386" s="16"/>
      <c r="FG386" s="19"/>
      <c r="FH386" s="20"/>
      <c r="FI386" s="20">
        <f t="shared" si="44"/>
        <v>57080</v>
      </c>
      <c r="FJ386" s="20">
        <f t="shared" si="45"/>
        <v>47840</v>
      </c>
      <c r="FK386" s="21">
        <f t="shared" si="46"/>
        <v>9240</v>
      </c>
      <c r="FL386" s="1" t="str">
        <f t="shared" si="49"/>
        <v/>
      </c>
    </row>
    <row r="387" spans="1:168" ht="20.25" customHeight="1">
      <c r="A387" s="239">
        <v>2200379</v>
      </c>
      <c r="B387" s="35" t="s">
        <v>469</v>
      </c>
      <c r="C387" s="239" t="s">
        <v>470</v>
      </c>
      <c r="D387" s="9" t="s">
        <v>1414</v>
      </c>
      <c r="E387" s="9" t="s">
        <v>1412</v>
      </c>
      <c r="F387" s="10" t="s">
        <v>471</v>
      </c>
      <c r="G387" s="26"/>
      <c r="H387" s="24"/>
      <c r="I387" s="318"/>
      <c r="J387" s="24"/>
      <c r="K387" s="12">
        <v>6600</v>
      </c>
      <c r="L387" s="24" t="s">
        <v>1564</v>
      </c>
      <c r="M387" s="246">
        <f t="shared" si="42"/>
        <v>57080</v>
      </c>
      <c r="N387" s="14">
        <f t="shared" si="47"/>
        <v>27720</v>
      </c>
      <c r="O387" s="15">
        <v>1500</v>
      </c>
      <c r="P387" s="15">
        <v>1000</v>
      </c>
      <c r="Q387" s="15">
        <v>5000</v>
      </c>
      <c r="R387" s="15">
        <v>8000</v>
      </c>
      <c r="S387" s="182"/>
      <c r="T387" s="16">
        <v>1500</v>
      </c>
      <c r="U387" s="16">
        <v>0</v>
      </c>
      <c r="V387" s="16">
        <v>0</v>
      </c>
      <c r="W387" s="16">
        <v>0</v>
      </c>
      <c r="X387" s="182"/>
      <c r="Y387" s="16">
        <f>IF(($CB387-SUM($T387:X387))&gt;=$K387*0.7,$K387*0.7,($CB387-SUM($T387:X387)))</f>
        <v>4620</v>
      </c>
      <c r="Z387" s="16">
        <f>IF(($CB387-SUM($T387:Y387))&gt;=$K387*0.7,$K387*0.7,($CB387-SUM($T387:Y387)))</f>
        <v>4620</v>
      </c>
      <c r="AA387" s="16">
        <f>IF(($CB387-SUM($T387:Z387))&gt;=$K387*0.7,$K387*0.7,($CB387-SUM($T387:Z387)))</f>
        <v>4620</v>
      </c>
      <c r="AB387" s="16">
        <f>IF(($CB387-SUM($T387:AA387))&gt;=$K387*0.7,$K387*0.7,($CB387-SUM($T387:AA387)))</f>
        <v>4620</v>
      </c>
      <c r="AC387" s="16">
        <f>IF(($CB387-SUM($T387:AB387))&gt;=$K387*0.7,$K387*0.7,($CB387-SUM($T387:AB387)))</f>
        <v>4620</v>
      </c>
      <c r="AD387" s="16">
        <f>IF(($CB387-SUM($T387:AC387))&gt;=$K387*0.7,$K387*0.7,($CB387-SUM($T387:AC387)))</f>
        <v>4620</v>
      </c>
      <c r="AE387" s="16">
        <f>IF(($CB387-SUM($T387:AD387))&gt;=$K387*0.7,$K387*0.7,($CB387-SUM($T387:AD387)))</f>
        <v>140</v>
      </c>
      <c r="AF387" s="16">
        <f>IF(($CB387-SUM($T387:AE387))&gt;=$K387*0.7,$K387*0.7,($CB387-SUM($T387:AE387)))</f>
        <v>0</v>
      </c>
      <c r="AG387" s="16">
        <f>IF(($CB387-SUM($T387:AF387))&gt;=$K387*0.7,$K387*0.7,($CB387-SUM($T387:AF387)))</f>
        <v>0</v>
      </c>
      <c r="AH387" s="16">
        <f>IF(($CB387-SUM($T387:AG387))&gt;=$K387*0.7,$K387*0.7,($CB387-SUM($T387:AG387)))</f>
        <v>0</v>
      </c>
      <c r="AI387" s="16">
        <f>IF(($CB387-SUM($T387:AH387))&gt;=$K387*0.7,$K387*0.7,($CB387-SUM($T387:AH387)))</f>
        <v>0</v>
      </c>
      <c r="AJ387" s="16">
        <f>IF(($CB387-SUM($T387:AI387))&gt;=$K387*0.7,$K387*0.7,($CB387-SUM($T387:AI387)))</f>
        <v>0</v>
      </c>
      <c r="AK387" s="16">
        <f>IF(($CB387-SUM($T387:AJ387))&gt;=$K387*0.7,$K387*0.7,($CB387-SUM($T387:AJ387)))</f>
        <v>0</v>
      </c>
      <c r="AL387" s="16">
        <f>IF(($CB387-SUM($T387:AK387))&gt;=$K387*0.7,$K387*0.7,($CB387-SUM($T387:AK387)))</f>
        <v>0</v>
      </c>
      <c r="AM387" s="16">
        <f>IF(($CB387-SUM($T387:AL387))&gt;=$K387*0.7,$K387*0.7,($CB387-SUM($T387:AL387)))</f>
        <v>0</v>
      </c>
      <c r="AN387" s="16">
        <f>IF(($CB387-SUM($T387:AM387))&gt;=$K387*0.7,$K387*0.7,($CB387-SUM($T387:AM387)))</f>
        <v>0</v>
      </c>
      <c r="AO387" s="16">
        <f>IF(($CB387-SUM($T387:AN387))&gt;=$K387*0.7,$K387*0.7,($CB387-SUM($T387:AN387)))</f>
        <v>0</v>
      </c>
      <c r="AP387" s="16">
        <f>IF(($CB387-SUM($T387:AO387))&gt;=$K387*0.7,$K387*0.7,($CB387-SUM($T387:AO387)))</f>
        <v>0</v>
      </c>
      <c r="AQ387" s="16">
        <f>IF(($CB387-SUM($T387:AP387))&gt;=$K387*0.7,$K387*0.7,($CB387-SUM($T387:AP387)))</f>
        <v>0</v>
      </c>
      <c r="AR387" s="16">
        <f>IF(($CB387-SUM($T387:AQ387))&gt;=$K387*0.7,$K387*0.7,($CB387-SUM($T387:AQ387)))</f>
        <v>0</v>
      </c>
      <c r="AS387" s="16">
        <f>IF(($CB387-SUM($T387:AR387))&gt;=$K387*0.7,$K387*0.7,($CB387-SUM($T387:AR387)))</f>
        <v>0</v>
      </c>
      <c r="AT387" s="16">
        <f>IF(($CB387-SUM($T387:AS387))&gt;=$K387*0.7,$K387*0.7,($CB387-SUM($T387:AS387)))</f>
        <v>0</v>
      </c>
      <c r="AU387" s="16">
        <f>IF(($CB387-SUM($T387:AT387))&gt;=$K387*0.7,$K387*0.7,($CB387-SUM($T387:AT387)))</f>
        <v>0</v>
      </c>
      <c r="AV387" s="16">
        <f>IF(($CB387-SUM($T387:AU387))&gt;=$K387*0.7,$K387*0.7,($CB387-SUM($T387:AU387)))</f>
        <v>0</v>
      </c>
      <c r="AW387" s="182">
        <f t="shared" si="43"/>
        <v>29360</v>
      </c>
      <c r="AX387" s="182">
        <f>IF(LinkRpt!B$4=LinkRpt!B$2,VLOOKUP(LinkRpt!$A383,Rpt,LinkRpt!B$2+1),"")</f>
        <v>29360</v>
      </c>
      <c r="AY387" s="182">
        <f>IF(LinkRpt!C$4=LinkRpt!C$2,VLOOKUP(LinkRpt!$A383,Rpt,LinkRpt!C$2+1),"")</f>
        <v>0</v>
      </c>
      <c r="AZ387" s="182">
        <f>IF(LinkRpt!D$4=LinkRpt!D$2,VLOOKUP(LinkRpt!$A383,Rpt,LinkRpt!D$2+1),"")</f>
        <v>0</v>
      </c>
      <c r="BA387" s="182" t="str">
        <f>IF(LinkRpt!E$4=LinkRpt!E$2,VLOOKUP(LinkRpt!$A383,Rpt,LinkRpt!E$2+1),"")</f>
        <v/>
      </c>
      <c r="BB387" s="182">
        <f>IF(LinkRpt!F$4=LinkRpt!F$2,VLOOKUP(LinkRpt!$A383,Rpt,LinkRpt!F$2+1),"")</f>
        <v>0</v>
      </c>
      <c r="BC387" s="182">
        <f>IF(LinkRpt!G$4=LinkRpt!G$2,VLOOKUP(LinkRpt!$A383,Rpt,LinkRpt!G$2+1),"")</f>
        <v>0</v>
      </c>
      <c r="BD387" s="182">
        <f>IF(LinkRpt!H$4=LinkRpt!H$2,VLOOKUP(LinkRpt!$A383,Rpt,LinkRpt!H$2+1),"")</f>
        <v>0</v>
      </c>
      <c r="BE387" s="182" t="str">
        <f>IF(LinkRpt!I$4=LinkRpt!I$2,VLOOKUP(LinkRpt!$A383,Rpt,LinkRpt!I$2+1),"")</f>
        <v/>
      </c>
      <c r="BF387" s="182" t="str">
        <f>IF(LinkRpt!J$4=LinkRpt!J$2,VLOOKUP(LinkRpt!$A383,Rpt,LinkRpt!J$2+1),"")</f>
        <v/>
      </c>
      <c r="BG387" s="182" t="str">
        <f>IF(LinkRpt!K$4=LinkRpt!K$2,VLOOKUP(LinkRpt!$A383,Rpt,LinkRpt!K$2+1),"")</f>
        <v/>
      </c>
      <c r="BH387" s="182" t="str">
        <f>IF(LinkRpt!L$4=LinkRpt!L$2,VLOOKUP(LinkRpt!$A383,Rpt,LinkRpt!L$2+1),"")</f>
        <v/>
      </c>
      <c r="BI387" s="182" t="str">
        <f>IF(LinkRpt!M$4=LinkRpt!M$2,VLOOKUP(LinkRpt!$A383,Rpt,LinkRpt!M$2+1),"")</f>
        <v/>
      </c>
      <c r="BJ387" s="182" t="str">
        <f>IF(LinkRpt!N$4=LinkRpt!N$2,VLOOKUP(LinkRpt!$A383,Rpt,LinkRpt!N$2+1),"")</f>
        <v/>
      </c>
      <c r="BK387" s="182" t="str">
        <f>IF(LinkRpt!O$4=LinkRpt!O$2,VLOOKUP(LinkRpt!$A383,Rpt,LinkRpt!O$2+1),"")</f>
        <v/>
      </c>
      <c r="BL387" s="182" t="str">
        <f>IF(LinkRpt!P$4=LinkRpt!P$2,VLOOKUP(LinkRpt!$A383,Rpt,LinkRpt!P$2+1),"")</f>
        <v/>
      </c>
      <c r="BM387" s="182" t="str">
        <f>IF(LinkRpt!Q$4=LinkRpt!Q$2,VLOOKUP(LinkRpt!$A383,Rpt,LinkRpt!Q$2+1),"")</f>
        <v/>
      </c>
      <c r="BN387" s="182" t="str">
        <f>IF(LinkRpt!R$4=LinkRpt!R$2,VLOOKUP(LinkRpt!$A383,Rpt,LinkRpt!R$2+1),"")</f>
        <v/>
      </c>
      <c r="BO387" s="182" t="str">
        <f>IF(LinkRpt!S$4=LinkRpt!S$2,VLOOKUP(LinkRpt!$A383,Rpt,LinkRpt!S$2+1),"")</f>
        <v/>
      </c>
      <c r="BP387" s="182" t="str">
        <f>IF(LinkRpt!T$4=LinkRpt!T$2,VLOOKUP(LinkRpt!$A383,Rpt,LinkRpt!T$2+1),"")</f>
        <v/>
      </c>
      <c r="BQ387" s="182" t="str">
        <f>IF(LinkRpt!U$4=LinkRpt!U$2,VLOOKUP(LinkRpt!$A383,Rpt,LinkRpt!U$2+1),"")</f>
        <v/>
      </c>
      <c r="BR387" s="182" t="str">
        <f>IF(LinkRpt!V$4=LinkRpt!V$2,VLOOKUP(LinkRpt!$A383,Rpt,LinkRpt!V$2+1),"")</f>
        <v/>
      </c>
      <c r="BS387" s="182" t="str">
        <f>IF(LinkRpt!W$4=LinkRpt!W$2,VLOOKUP(LinkRpt!$A383,Rpt,LinkRpt!W$2+1),"")</f>
        <v/>
      </c>
      <c r="BT387" s="182" t="str">
        <f>IF(LinkRpt!X$4=LinkRpt!X$2,VLOOKUP(LinkRpt!$A383,Rpt,LinkRpt!X$2+1),"")</f>
        <v/>
      </c>
      <c r="BU387" s="182" t="str">
        <f>IF(LinkRpt!Y$4=LinkRpt!Y$2,VLOOKUP(LinkRpt!$A383,Rpt,LinkRpt!Y$2+1),"")</f>
        <v/>
      </c>
      <c r="BV387" s="182" t="str">
        <f>IF(LinkRpt!Z$4=LinkRpt!Z$2,VLOOKUP(LinkRpt!$A383,Rpt,LinkRpt!Z$2+1),"")</f>
        <v/>
      </c>
      <c r="BW387" s="182" t="str">
        <f>IF(LinkRpt!AA$4=LinkRpt!AA$2,VLOOKUP(LinkRpt!$A383,Rpt,LinkRpt!AA$2+1),"")</f>
        <v/>
      </c>
      <c r="BX387" s="182" t="str">
        <f>IF(LinkRpt!AB$4=LinkRpt!AB$2,VLOOKUP(LinkRpt!$A383,Rpt,LinkRpt!AB$2+1),"")</f>
        <v/>
      </c>
      <c r="BY387" s="182" t="str">
        <f>IF(LinkRpt!AC$4=LinkRpt!AC$2,VLOOKUP(LinkRpt!$A383,Rpt,LinkRpt!AC$2+1),"")</f>
        <v/>
      </c>
      <c r="BZ387" s="182" t="str">
        <f>IF(LinkRpt!AD$4=LinkRpt!AD$2,VLOOKUP(LinkRpt!$A383,Rpt,LinkRpt!AD$2+1),"")</f>
        <v/>
      </c>
      <c r="CA387" s="182" t="str">
        <f>IF(LinkRpt!AE$4=LinkRpt!AE$2,VLOOKUP(LinkRpt!$A383,Rpt,LinkRpt!AE$2+1),"")</f>
        <v/>
      </c>
      <c r="CB387" s="182">
        <f t="shared" si="48"/>
        <v>29360</v>
      </c>
      <c r="CC387" s="15">
        <v>1500</v>
      </c>
      <c r="CD387" s="16">
        <v>1500</v>
      </c>
      <c r="CE387" s="15">
        <v>1000</v>
      </c>
      <c r="CF387" s="16">
        <v>0</v>
      </c>
      <c r="CG387" s="15">
        <v>5000</v>
      </c>
      <c r="CH387" s="16">
        <v>0</v>
      </c>
      <c r="CI387" s="15">
        <v>8000</v>
      </c>
      <c r="CJ387" s="16">
        <v>0</v>
      </c>
      <c r="CK387" s="17"/>
      <c r="CL387" s="16"/>
      <c r="CM387" s="15"/>
      <c r="CN387" s="16"/>
      <c r="CO387" s="18">
        <v>4620</v>
      </c>
      <c r="CP387" s="16">
        <v>18620</v>
      </c>
      <c r="CQ387" s="18">
        <v>4620</v>
      </c>
      <c r="CR387" s="16"/>
      <c r="CS387" s="18">
        <v>4620</v>
      </c>
      <c r="CT387" s="16">
        <v>0</v>
      </c>
      <c r="CU387" s="18">
        <v>4620</v>
      </c>
      <c r="CV387" s="16">
        <v>9240</v>
      </c>
      <c r="CW387" s="18">
        <v>4620</v>
      </c>
      <c r="CX387" s="16"/>
      <c r="CY387" s="18">
        <v>4620</v>
      </c>
      <c r="CZ387" s="16"/>
      <c r="DA387" s="18">
        <v>4620</v>
      </c>
      <c r="DB387" s="16"/>
      <c r="DC387" s="18">
        <v>4620</v>
      </c>
      <c r="DD387" s="16"/>
      <c r="DE387" s="18">
        <v>4620</v>
      </c>
      <c r="DF387" s="16"/>
      <c r="DG387" s="17"/>
      <c r="DH387" s="16"/>
      <c r="DI387" s="17"/>
      <c r="DJ387" s="16"/>
      <c r="DK387" s="17"/>
      <c r="DL387" s="16"/>
      <c r="DM387" s="17"/>
      <c r="DN387" s="16"/>
      <c r="DO387" s="17"/>
      <c r="DP387" s="16"/>
      <c r="DQ387" s="17"/>
      <c r="DR387" s="16"/>
      <c r="DS387" s="17"/>
      <c r="DT387" s="16"/>
      <c r="DU387" s="17"/>
      <c r="DV387" s="16"/>
      <c r="DW387" s="17"/>
      <c r="DX387" s="16"/>
      <c r="DY387" s="17"/>
      <c r="DZ387" s="16"/>
      <c r="EA387" s="17"/>
      <c r="EB387" s="16"/>
      <c r="EC387" s="17"/>
      <c r="ED387" s="16"/>
      <c r="EE387" s="17"/>
      <c r="EF387" s="16"/>
      <c r="EG387" s="17"/>
      <c r="EH387" s="16"/>
      <c r="EI387" s="17"/>
      <c r="EJ387" s="16"/>
      <c r="EK387" s="17"/>
      <c r="EL387" s="16"/>
      <c r="EM387" s="17"/>
      <c r="EN387" s="16"/>
      <c r="EO387" s="17"/>
      <c r="EP387" s="16"/>
      <c r="EQ387" s="17"/>
      <c r="ER387" s="16"/>
      <c r="ES387" s="17"/>
      <c r="ET387" s="16"/>
      <c r="EU387" s="15"/>
      <c r="EV387" s="16"/>
      <c r="EW387" s="15"/>
      <c r="EX387" s="16"/>
      <c r="EY387" s="15"/>
      <c r="EZ387" s="16"/>
      <c r="FA387" s="15"/>
      <c r="FB387" s="16"/>
      <c r="FC387" s="15"/>
      <c r="FD387" s="16"/>
      <c r="FE387" s="15"/>
      <c r="FF387" s="16"/>
      <c r="FG387" s="19"/>
      <c r="FH387" s="20"/>
      <c r="FI387" s="20">
        <f t="shared" si="44"/>
        <v>57080</v>
      </c>
      <c r="FJ387" s="20">
        <f t="shared" si="45"/>
        <v>29360</v>
      </c>
      <c r="FK387" s="21">
        <f t="shared" si="46"/>
        <v>27720</v>
      </c>
      <c r="FL387" s="1" t="str">
        <f t="shared" si="49"/>
        <v/>
      </c>
    </row>
    <row r="388" spans="1:168" ht="20.25" customHeight="1">
      <c r="A388" s="239">
        <v>2200380</v>
      </c>
      <c r="B388" s="35" t="s">
        <v>1267</v>
      </c>
      <c r="C388" s="239" t="s">
        <v>1268</v>
      </c>
      <c r="D388" s="9" t="s">
        <v>1414</v>
      </c>
      <c r="E388" s="9" t="s">
        <v>1411</v>
      </c>
      <c r="F388" s="83" t="s">
        <v>1269</v>
      </c>
      <c r="G388" s="143"/>
      <c r="H388" s="84"/>
      <c r="I388" s="318"/>
      <c r="J388" s="84"/>
      <c r="K388" s="62">
        <v>6600</v>
      </c>
      <c r="L388" s="84" t="s">
        <v>1564</v>
      </c>
      <c r="M388" s="246">
        <f t="shared" si="42"/>
        <v>57080</v>
      </c>
      <c r="N388" s="14">
        <f t="shared" si="47"/>
        <v>0</v>
      </c>
      <c r="O388" s="15">
        <v>1500</v>
      </c>
      <c r="P388" s="15">
        <v>1000</v>
      </c>
      <c r="Q388" s="15">
        <v>5000</v>
      </c>
      <c r="R388" s="15">
        <v>8000</v>
      </c>
      <c r="S388" s="182"/>
      <c r="T388" s="16">
        <v>1500</v>
      </c>
      <c r="U388" s="16">
        <v>1000</v>
      </c>
      <c r="V388" s="16">
        <v>5000</v>
      </c>
      <c r="W388" s="16">
        <v>0</v>
      </c>
      <c r="X388" s="182"/>
      <c r="Y388" s="16">
        <f>IF(($CB388-SUM($T388:X388))&gt;=$K388*0.7,$K388*0.7,($CB388-SUM($T388:X388)))</f>
        <v>4620</v>
      </c>
      <c r="Z388" s="16">
        <f>IF(($CB388-SUM($T388:Y388))&gt;=$K388*0.7,$K388*0.7,($CB388-SUM($T388:Y388)))</f>
        <v>4620</v>
      </c>
      <c r="AA388" s="16">
        <f>IF(($CB388-SUM($T388:Z388))&gt;=$K388*0.7,$K388*0.7,($CB388-SUM($T388:Z388)))</f>
        <v>4620</v>
      </c>
      <c r="AB388" s="16">
        <f>IF(($CB388-SUM($T388:AA388))&gt;=$K388*0.7,$K388*0.7,($CB388-SUM($T388:AA388)))</f>
        <v>4620</v>
      </c>
      <c r="AC388" s="16">
        <f>IF(($CB388-SUM($T388:AB388))&gt;=$K388*0.7,$K388*0.7,($CB388-SUM($T388:AB388)))</f>
        <v>4620</v>
      </c>
      <c r="AD388" s="16">
        <f>IF(($CB388-SUM($T388:AC388))&gt;=$K388*0.7,$K388*0.7,($CB388-SUM($T388:AC388)))</f>
        <v>4620</v>
      </c>
      <c r="AE388" s="16">
        <f>IF(($CB388-SUM($T388:AD388))&gt;=$K388*0.7,$K388*0.7,($CB388-SUM($T388:AD388)))</f>
        <v>4620</v>
      </c>
      <c r="AF388" s="16">
        <f>IF(($CB388-SUM($T388:AE388))&gt;=$K388*0.7,$K388*0.7,($CB388-SUM($T388:AE388)))</f>
        <v>4620</v>
      </c>
      <c r="AG388" s="16">
        <f>IF(($CB388-SUM($T388:AF388))&gt;=$K388*0.7,$K388*0.7,($CB388-SUM($T388:AF388)))</f>
        <v>4620</v>
      </c>
      <c r="AH388" s="16">
        <f>IF(($CB388-SUM($T388:AG388))&gt;=$K388*0.7,$K388*0.7,($CB388-SUM($T388:AG388)))</f>
        <v>4620</v>
      </c>
      <c r="AI388" s="16">
        <f>IF(($CB388-SUM($T388:AH388))&gt;=$K388*0.7,$K388*0.7,($CB388-SUM($T388:AH388)))</f>
        <v>3380</v>
      </c>
      <c r="AJ388" s="16">
        <f>IF(($CB388-SUM($T388:AI388))&gt;=$K388*0.7,$K388*0.7,($CB388-SUM($T388:AI388)))</f>
        <v>0</v>
      </c>
      <c r="AK388" s="16">
        <f>IF(($CB388-SUM($T388:AJ388))&gt;=$K388*0.7,$K388*0.7,($CB388-SUM($T388:AJ388)))</f>
        <v>0</v>
      </c>
      <c r="AL388" s="16">
        <f>IF(($CB388-SUM($T388:AK388))&gt;=$K388*0.7,$K388*0.7,($CB388-SUM($T388:AK388)))</f>
        <v>0</v>
      </c>
      <c r="AM388" s="16">
        <f>IF(($CB388-SUM($T388:AL388))&gt;=$K388*0.7,$K388*0.7,($CB388-SUM($T388:AL388)))</f>
        <v>0</v>
      </c>
      <c r="AN388" s="16">
        <f>IF(($CB388-SUM($T388:AM388))&gt;=$K388*0.7,$K388*0.7,($CB388-SUM($T388:AM388)))</f>
        <v>0</v>
      </c>
      <c r="AO388" s="16">
        <f>IF(($CB388-SUM($T388:AN388))&gt;=$K388*0.7,$K388*0.7,($CB388-SUM($T388:AN388)))</f>
        <v>0</v>
      </c>
      <c r="AP388" s="16">
        <f>IF(($CB388-SUM($T388:AO388))&gt;=$K388*0.7,$K388*0.7,($CB388-SUM($T388:AO388)))</f>
        <v>0</v>
      </c>
      <c r="AQ388" s="16">
        <f>IF(($CB388-SUM($T388:AP388))&gt;=$K388*0.7,$K388*0.7,($CB388-SUM($T388:AP388)))</f>
        <v>0</v>
      </c>
      <c r="AR388" s="16">
        <f>IF(($CB388-SUM($T388:AQ388))&gt;=$K388*0.7,$K388*0.7,($CB388-SUM($T388:AQ388)))</f>
        <v>0</v>
      </c>
      <c r="AS388" s="16">
        <f>IF(($CB388-SUM($T388:AR388))&gt;=$K388*0.7,$K388*0.7,($CB388-SUM($T388:AR388)))</f>
        <v>0</v>
      </c>
      <c r="AT388" s="16">
        <f>IF(($CB388-SUM($T388:AS388))&gt;=$K388*0.7,$K388*0.7,($CB388-SUM($T388:AS388)))</f>
        <v>0</v>
      </c>
      <c r="AU388" s="16">
        <f>IF(($CB388-SUM($T388:AT388))&gt;=$K388*0.7,$K388*0.7,($CB388-SUM($T388:AT388)))</f>
        <v>0</v>
      </c>
      <c r="AV388" s="16">
        <f>IF(($CB388-SUM($T388:AU388))&gt;=$K388*0.7,$K388*0.7,($CB388-SUM($T388:AU388)))</f>
        <v>0</v>
      </c>
      <c r="AW388" s="182">
        <f t="shared" si="43"/>
        <v>57080</v>
      </c>
      <c r="AX388" s="182">
        <f>IF(LinkRpt!B$4=LinkRpt!B$2,VLOOKUP(LinkRpt!$A384,Rpt,LinkRpt!B$2+1),"")</f>
        <v>57080</v>
      </c>
      <c r="AY388" s="182">
        <f>IF(LinkRpt!C$4=LinkRpt!C$2,VLOOKUP(LinkRpt!$A384,Rpt,LinkRpt!C$2+1),"")</f>
        <v>0</v>
      </c>
      <c r="AZ388" s="182">
        <f>IF(LinkRpt!D$4=LinkRpt!D$2,VLOOKUP(LinkRpt!$A384,Rpt,LinkRpt!D$2+1),"")</f>
        <v>0</v>
      </c>
      <c r="BA388" s="182" t="str">
        <f>IF(LinkRpt!E$4=LinkRpt!E$2,VLOOKUP(LinkRpt!$A384,Rpt,LinkRpt!E$2+1),"")</f>
        <v/>
      </c>
      <c r="BB388" s="182">
        <f>IF(LinkRpt!F$4=LinkRpt!F$2,VLOOKUP(LinkRpt!$A384,Rpt,LinkRpt!F$2+1),"")</f>
        <v>0</v>
      </c>
      <c r="BC388" s="182">
        <f>IF(LinkRpt!G$4=LinkRpt!G$2,VLOOKUP(LinkRpt!$A384,Rpt,LinkRpt!G$2+1),"")</f>
        <v>0</v>
      </c>
      <c r="BD388" s="182">
        <f>IF(LinkRpt!H$4=LinkRpt!H$2,VLOOKUP(LinkRpt!$A384,Rpt,LinkRpt!H$2+1),"")</f>
        <v>0</v>
      </c>
      <c r="BE388" s="182" t="str">
        <f>IF(LinkRpt!I$4=LinkRpt!I$2,VLOOKUP(LinkRpt!$A384,Rpt,LinkRpt!I$2+1),"")</f>
        <v/>
      </c>
      <c r="BF388" s="182" t="str">
        <f>IF(LinkRpt!J$4=LinkRpt!J$2,VLOOKUP(LinkRpt!$A384,Rpt,LinkRpt!J$2+1),"")</f>
        <v/>
      </c>
      <c r="BG388" s="182" t="str">
        <f>IF(LinkRpt!K$4=LinkRpt!K$2,VLOOKUP(LinkRpt!$A384,Rpt,LinkRpt!K$2+1),"")</f>
        <v/>
      </c>
      <c r="BH388" s="182" t="str">
        <f>IF(LinkRpt!L$4=LinkRpt!L$2,VLOOKUP(LinkRpt!$A384,Rpt,LinkRpt!L$2+1),"")</f>
        <v/>
      </c>
      <c r="BI388" s="182" t="str">
        <f>IF(LinkRpt!M$4=LinkRpt!M$2,VLOOKUP(LinkRpt!$A384,Rpt,LinkRpt!M$2+1),"")</f>
        <v/>
      </c>
      <c r="BJ388" s="182" t="str">
        <f>IF(LinkRpt!N$4=LinkRpt!N$2,VLOOKUP(LinkRpt!$A384,Rpt,LinkRpt!N$2+1),"")</f>
        <v/>
      </c>
      <c r="BK388" s="182" t="str">
        <f>IF(LinkRpt!O$4=LinkRpt!O$2,VLOOKUP(LinkRpt!$A384,Rpt,LinkRpt!O$2+1),"")</f>
        <v/>
      </c>
      <c r="BL388" s="182" t="str">
        <f>IF(LinkRpt!P$4=LinkRpt!P$2,VLOOKUP(LinkRpt!$A384,Rpt,LinkRpt!P$2+1),"")</f>
        <v/>
      </c>
      <c r="BM388" s="182" t="str">
        <f>IF(LinkRpt!Q$4=LinkRpt!Q$2,VLOOKUP(LinkRpt!$A384,Rpt,LinkRpt!Q$2+1),"")</f>
        <v/>
      </c>
      <c r="BN388" s="182" t="str">
        <f>IF(LinkRpt!R$4=LinkRpt!R$2,VLOOKUP(LinkRpt!$A384,Rpt,LinkRpt!R$2+1),"")</f>
        <v/>
      </c>
      <c r="BO388" s="182" t="str">
        <f>IF(LinkRpt!S$4=LinkRpt!S$2,VLOOKUP(LinkRpt!$A384,Rpt,LinkRpt!S$2+1),"")</f>
        <v/>
      </c>
      <c r="BP388" s="182" t="str">
        <f>IF(LinkRpt!T$4=LinkRpt!T$2,VLOOKUP(LinkRpt!$A384,Rpt,LinkRpt!T$2+1),"")</f>
        <v/>
      </c>
      <c r="BQ388" s="182" t="str">
        <f>IF(LinkRpt!U$4=LinkRpt!U$2,VLOOKUP(LinkRpt!$A384,Rpt,LinkRpt!U$2+1),"")</f>
        <v/>
      </c>
      <c r="BR388" s="182" t="str">
        <f>IF(LinkRpt!V$4=LinkRpt!V$2,VLOOKUP(LinkRpt!$A384,Rpt,LinkRpt!V$2+1),"")</f>
        <v/>
      </c>
      <c r="BS388" s="182" t="str">
        <f>IF(LinkRpt!W$4=LinkRpt!W$2,VLOOKUP(LinkRpt!$A384,Rpt,LinkRpt!W$2+1),"")</f>
        <v/>
      </c>
      <c r="BT388" s="182" t="str">
        <f>IF(LinkRpt!X$4=LinkRpt!X$2,VLOOKUP(LinkRpt!$A384,Rpt,LinkRpt!X$2+1),"")</f>
        <v/>
      </c>
      <c r="BU388" s="182" t="str">
        <f>IF(LinkRpt!Y$4=LinkRpt!Y$2,VLOOKUP(LinkRpt!$A384,Rpt,LinkRpt!Y$2+1),"")</f>
        <v/>
      </c>
      <c r="BV388" s="182" t="str">
        <f>IF(LinkRpt!Z$4=LinkRpt!Z$2,VLOOKUP(LinkRpt!$A384,Rpt,LinkRpt!Z$2+1),"")</f>
        <v/>
      </c>
      <c r="BW388" s="182" t="str">
        <f>IF(LinkRpt!AA$4=LinkRpt!AA$2,VLOOKUP(LinkRpt!$A384,Rpt,LinkRpt!AA$2+1),"")</f>
        <v/>
      </c>
      <c r="BX388" s="182" t="str">
        <f>IF(LinkRpt!AB$4=LinkRpt!AB$2,VLOOKUP(LinkRpt!$A384,Rpt,LinkRpt!AB$2+1),"")</f>
        <v/>
      </c>
      <c r="BY388" s="182" t="str">
        <f>IF(LinkRpt!AC$4=LinkRpt!AC$2,VLOOKUP(LinkRpt!$A384,Rpt,LinkRpt!AC$2+1),"")</f>
        <v/>
      </c>
      <c r="BZ388" s="182" t="str">
        <f>IF(LinkRpt!AD$4=LinkRpt!AD$2,VLOOKUP(LinkRpt!$A384,Rpt,LinkRpt!AD$2+1),"")</f>
        <v/>
      </c>
      <c r="CA388" s="182" t="str">
        <f>IF(LinkRpt!AE$4=LinkRpt!AE$2,VLOOKUP(LinkRpt!$A384,Rpt,LinkRpt!AE$2+1),"")</f>
        <v/>
      </c>
      <c r="CB388" s="182">
        <f t="shared" si="48"/>
        <v>57080</v>
      </c>
      <c r="CC388" s="15">
        <v>1500</v>
      </c>
      <c r="CD388" s="16">
        <v>1500</v>
      </c>
      <c r="CE388" s="15">
        <v>1000</v>
      </c>
      <c r="CF388" s="16">
        <v>1000</v>
      </c>
      <c r="CG388" s="15">
        <v>5000</v>
      </c>
      <c r="CH388" s="16">
        <v>5000</v>
      </c>
      <c r="CI388" s="15">
        <v>8000</v>
      </c>
      <c r="CJ388" s="16">
        <v>0</v>
      </c>
      <c r="CK388" s="15"/>
      <c r="CL388" s="16"/>
      <c r="CM388" s="18">
        <v>4620</v>
      </c>
      <c r="CN388" s="16">
        <f>4620+8000</f>
        <v>12620</v>
      </c>
      <c r="CO388" s="18">
        <v>4620</v>
      </c>
      <c r="CP388" s="16">
        <v>4620</v>
      </c>
      <c r="CQ388" s="18">
        <v>4620</v>
      </c>
      <c r="CR388" s="16">
        <v>4620</v>
      </c>
      <c r="CS388" s="18">
        <v>4620</v>
      </c>
      <c r="CT388" s="16">
        <v>4620</v>
      </c>
      <c r="CU388" s="18">
        <v>4620</v>
      </c>
      <c r="CV388" s="16">
        <v>4620</v>
      </c>
      <c r="CW388" s="18">
        <v>4620</v>
      </c>
      <c r="CX388" s="16">
        <v>4620</v>
      </c>
      <c r="CY388" s="18">
        <v>4620</v>
      </c>
      <c r="CZ388" s="16"/>
      <c r="DA388" s="18">
        <v>4620</v>
      </c>
      <c r="DB388" s="16"/>
      <c r="DC388" s="18">
        <v>4620</v>
      </c>
      <c r="DD388" s="16">
        <f>4620+4620+4620</f>
        <v>13860</v>
      </c>
      <c r="DE388" s="85"/>
      <c r="DF388" s="16"/>
      <c r="DG388" s="85"/>
      <c r="DH388" s="16"/>
      <c r="DI388" s="85"/>
      <c r="DJ388" s="16"/>
      <c r="DK388" s="17"/>
      <c r="DL388" s="16"/>
      <c r="DM388" s="17"/>
      <c r="DN388" s="16"/>
      <c r="DO388" s="17"/>
      <c r="DP388" s="16"/>
      <c r="DQ388" s="17"/>
      <c r="DR388" s="16"/>
      <c r="DS388" s="17"/>
      <c r="DT388" s="16"/>
      <c r="DU388" s="17"/>
      <c r="DV388" s="16"/>
      <c r="DW388" s="17"/>
      <c r="DX388" s="16"/>
      <c r="DY388" s="17"/>
      <c r="DZ388" s="16"/>
      <c r="EA388" s="17"/>
      <c r="EB388" s="16"/>
      <c r="EC388" s="17"/>
      <c r="ED388" s="16"/>
      <c r="EE388" s="17"/>
      <c r="EF388" s="16"/>
      <c r="EG388" s="17"/>
      <c r="EH388" s="16"/>
      <c r="EI388" s="17"/>
      <c r="EJ388" s="16"/>
      <c r="EK388" s="17"/>
      <c r="EL388" s="16"/>
      <c r="EM388" s="17"/>
      <c r="EN388" s="16"/>
      <c r="EO388" s="17"/>
      <c r="EP388" s="16"/>
      <c r="EQ388" s="17"/>
      <c r="ER388" s="16"/>
      <c r="ES388" s="17"/>
      <c r="ET388" s="16"/>
      <c r="EU388" s="15"/>
      <c r="EV388" s="16"/>
      <c r="EW388" s="15"/>
      <c r="EX388" s="16"/>
      <c r="EY388" s="15"/>
      <c r="EZ388" s="16"/>
      <c r="FA388" s="15"/>
      <c r="FB388" s="16"/>
      <c r="FC388" s="15"/>
      <c r="FD388" s="16"/>
      <c r="FE388" s="15"/>
      <c r="FF388" s="16"/>
      <c r="FG388" s="19"/>
      <c r="FH388" s="20"/>
      <c r="FI388" s="20">
        <f t="shared" si="44"/>
        <v>57080</v>
      </c>
      <c r="FJ388" s="20">
        <f t="shared" si="45"/>
        <v>57080</v>
      </c>
      <c r="FK388" s="21">
        <f t="shared" si="46"/>
        <v>0</v>
      </c>
      <c r="FL388" s="1" t="str">
        <f t="shared" si="49"/>
        <v/>
      </c>
    </row>
    <row r="389" spans="1:168" ht="20.25" customHeight="1">
      <c r="A389" s="239">
        <v>2200381</v>
      </c>
      <c r="B389" s="35" t="s">
        <v>1270</v>
      </c>
      <c r="C389" s="239" t="s">
        <v>1271</v>
      </c>
      <c r="D389" s="9" t="s">
        <v>1414</v>
      </c>
      <c r="E389" s="9" t="s">
        <v>1411</v>
      </c>
      <c r="F389" s="83" t="s">
        <v>1272</v>
      </c>
      <c r="G389" s="11"/>
      <c r="H389" s="100"/>
      <c r="I389" s="318"/>
      <c r="J389" s="100"/>
      <c r="K389" s="62">
        <v>6600</v>
      </c>
      <c r="L389" s="100" t="s">
        <v>1564</v>
      </c>
      <c r="M389" s="246">
        <f t="shared" si="42"/>
        <v>57080</v>
      </c>
      <c r="N389" s="14">
        <f t="shared" si="47"/>
        <v>27720</v>
      </c>
      <c r="O389" s="15">
        <v>1500</v>
      </c>
      <c r="P389" s="15">
        <v>1000</v>
      </c>
      <c r="Q389" s="15">
        <v>5000</v>
      </c>
      <c r="R389" s="15">
        <v>8000</v>
      </c>
      <c r="S389" s="182"/>
      <c r="T389" s="16">
        <v>1500</v>
      </c>
      <c r="U389" s="16">
        <v>1000</v>
      </c>
      <c r="V389" s="16">
        <v>5000</v>
      </c>
      <c r="W389" s="16">
        <v>0</v>
      </c>
      <c r="X389" s="182"/>
      <c r="Y389" s="16">
        <f>IF(($CB389-SUM($T389:X389))&gt;=$K389*0.7,$K389*0.7,($CB389-SUM($T389:X389)))</f>
        <v>4620</v>
      </c>
      <c r="Z389" s="16">
        <f>IF(($CB389-SUM($T389:Y389))&gt;=$K389*0.7,$K389*0.7,($CB389-SUM($T389:Y389)))</f>
        <v>4620</v>
      </c>
      <c r="AA389" s="16">
        <f>IF(($CB389-SUM($T389:Z389))&gt;=$K389*0.7,$K389*0.7,($CB389-SUM($T389:Z389)))</f>
        <v>4620</v>
      </c>
      <c r="AB389" s="16">
        <f>IF(($CB389-SUM($T389:AA389))&gt;=$K389*0.7,$K389*0.7,($CB389-SUM($T389:AA389)))</f>
        <v>4620</v>
      </c>
      <c r="AC389" s="16">
        <f>IF(($CB389-SUM($T389:AB389))&gt;=$K389*0.7,$K389*0.7,($CB389-SUM($T389:AB389)))</f>
        <v>3380</v>
      </c>
      <c r="AD389" s="16">
        <f>IF(($CB389-SUM($T389:AC389))&gt;=$K389*0.7,$K389*0.7,($CB389-SUM($T389:AC389)))</f>
        <v>0</v>
      </c>
      <c r="AE389" s="16">
        <f>IF(($CB389-SUM($T389:AD389))&gt;=$K389*0.7,$K389*0.7,($CB389-SUM($T389:AD389)))</f>
        <v>0</v>
      </c>
      <c r="AF389" s="16">
        <f>IF(($CB389-SUM($T389:AE389))&gt;=$K389*0.7,$K389*0.7,($CB389-SUM($T389:AE389)))</f>
        <v>0</v>
      </c>
      <c r="AG389" s="16">
        <f>IF(($CB389-SUM($T389:AF389))&gt;=$K389*0.7,$K389*0.7,($CB389-SUM($T389:AF389)))</f>
        <v>0</v>
      </c>
      <c r="AH389" s="16">
        <f>IF(($CB389-SUM($T389:AG389))&gt;=$K389*0.7,$K389*0.7,($CB389-SUM($T389:AG389)))</f>
        <v>0</v>
      </c>
      <c r="AI389" s="16">
        <f>IF(($CB389-SUM($T389:AH389))&gt;=$K389*0.7,$K389*0.7,($CB389-SUM($T389:AH389)))</f>
        <v>0</v>
      </c>
      <c r="AJ389" s="16">
        <f>IF(($CB389-SUM($T389:AI389))&gt;=$K389*0.7,$K389*0.7,($CB389-SUM($T389:AI389)))</f>
        <v>0</v>
      </c>
      <c r="AK389" s="16">
        <f>IF(($CB389-SUM($T389:AJ389))&gt;=$K389*0.7,$K389*0.7,($CB389-SUM($T389:AJ389)))</f>
        <v>0</v>
      </c>
      <c r="AL389" s="16">
        <f>IF(($CB389-SUM($T389:AK389))&gt;=$K389*0.7,$K389*0.7,($CB389-SUM($T389:AK389)))</f>
        <v>0</v>
      </c>
      <c r="AM389" s="16">
        <f>IF(($CB389-SUM($T389:AL389))&gt;=$K389*0.7,$K389*0.7,($CB389-SUM($T389:AL389)))</f>
        <v>0</v>
      </c>
      <c r="AN389" s="16">
        <f>IF(($CB389-SUM($T389:AM389))&gt;=$K389*0.7,$K389*0.7,($CB389-SUM($T389:AM389)))</f>
        <v>0</v>
      </c>
      <c r="AO389" s="16">
        <f>IF(($CB389-SUM($T389:AN389))&gt;=$K389*0.7,$K389*0.7,($CB389-SUM($T389:AN389)))</f>
        <v>0</v>
      </c>
      <c r="AP389" s="16">
        <f>IF(($CB389-SUM($T389:AO389))&gt;=$K389*0.7,$K389*0.7,($CB389-SUM($T389:AO389)))</f>
        <v>0</v>
      </c>
      <c r="AQ389" s="16">
        <f>IF(($CB389-SUM($T389:AP389))&gt;=$K389*0.7,$K389*0.7,($CB389-SUM($T389:AP389)))</f>
        <v>0</v>
      </c>
      <c r="AR389" s="16">
        <f>IF(($CB389-SUM($T389:AQ389))&gt;=$K389*0.7,$K389*0.7,($CB389-SUM($T389:AQ389)))</f>
        <v>0</v>
      </c>
      <c r="AS389" s="16">
        <f>IF(($CB389-SUM($T389:AR389))&gt;=$K389*0.7,$K389*0.7,($CB389-SUM($T389:AR389)))</f>
        <v>0</v>
      </c>
      <c r="AT389" s="16">
        <f>IF(($CB389-SUM($T389:AS389))&gt;=$K389*0.7,$K389*0.7,($CB389-SUM($T389:AS389)))</f>
        <v>0</v>
      </c>
      <c r="AU389" s="16">
        <f>IF(($CB389-SUM($T389:AT389))&gt;=$K389*0.7,$K389*0.7,($CB389-SUM($T389:AT389)))</f>
        <v>0</v>
      </c>
      <c r="AV389" s="16">
        <f>IF(($CB389-SUM($T389:AU389))&gt;=$K389*0.7,$K389*0.7,($CB389-SUM($T389:AU389)))</f>
        <v>0</v>
      </c>
      <c r="AW389" s="182">
        <f t="shared" si="43"/>
        <v>29360</v>
      </c>
      <c r="AX389" s="182">
        <f>IF(LinkRpt!B$4=LinkRpt!B$2,VLOOKUP(LinkRpt!$A385,Rpt,LinkRpt!B$2+1),"")</f>
        <v>29360</v>
      </c>
      <c r="AY389" s="182">
        <f>IF(LinkRpt!C$4=LinkRpt!C$2,VLOOKUP(LinkRpt!$A385,Rpt,LinkRpt!C$2+1),"")</f>
        <v>0</v>
      </c>
      <c r="AZ389" s="182">
        <f>IF(LinkRpt!D$4=LinkRpt!D$2,VLOOKUP(LinkRpt!$A385,Rpt,LinkRpt!D$2+1),"")</f>
        <v>0</v>
      </c>
      <c r="BA389" s="182" t="str">
        <f>IF(LinkRpt!E$4=LinkRpt!E$2,VLOOKUP(LinkRpt!$A385,Rpt,LinkRpt!E$2+1),"")</f>
        <v/>
      </c>
      <c r="BB389" s="182">
        <f>IF(LinkRpt!F$4=LinkRpt!F$2,VLOOKUP(LinkRpt!$A385,Rpt,LinkRpt!F$2+1),"")</f>
        <v>0</v>
      </c>
      <c r="BC389" s="182">
        <f>IF(LinkRpt!G$4=LinkRpt!G$2,VLOOKUP(LinkRpt!$A385,Rpt,LinkRpt!G$2+1),"")</f>
        <v>0</v>
      </c>
      <c r="BD389" s="182">
        <f>IF(LinkRpt!H$4=LinkRpt!H$2,VLOOKUP(LinkRpt!$A385,Rpt,LinkRpt!H$2+1),"")</f>
        <v>0</v>
      </c>
      <c r="BE389" s="182" t="str">
        <f>IF(LinkRpt!I$4=LinkRpt!I$2,VLOOKUP(LinkRpt!$A385,Rpt,LinkRpt!I$2+1),"")</f>
        <v/>
      </c>
      <c r="BF389" s="182" t="str">
        <f>IF(LinkRpt!J$4=LinkRpt!J$2,VLOOKUP(LinkRpt!$A385,Rpt,LinkRpt!J$2+1),"")</f>
        <v/>
      </c>
      <c r="BG389" s="182" t="str">
        <f>IF(LinkRpt!K$4=LinkRpt!K$2,VLOOKUP(LinkRpt!$A385,Rpt,LinkRpt!K$2+1),"")</f>
        <v/>
      </c>
      <c r="BH389" s="182" t="str">
        <f>IF(LinkRpt!L$4=LinkRpt!L$2,VLOOKUP(LinkRpt!$A385,Rpt,LinkRpt!L$2+1),"")</f>
        <v/>
      </c>
      <c r="BI389" s="182" t="str">
        <f>IF(LinkRpt!M$4=LinkRpt!M$2,VLOOKUP(LinkRpt!$A385,Rpt,LinkRpt!M$2+1),"")</f>
        <v/>
      </c>
      <c r="BJ389" s="182" t="str">
        <f>IF(LinkRpt!N$4=LinkRpt!N$2,VLOOKUP(LinkRpt!$A385,Rpt,LinkRpt!N$2+1),"")</f>
        <v/>
      </c>
      <c r="BK389" s="182" t="str">
        <f>IF(LinkRpt!O$4=LinkRpt!O$2,VLOOKUP(LinkRpt!$A385,Rpt,LinkRpt!O$2+1),"")</f>
        <v/>
      </c>
      <c r="BL389" s="182" t="str">
        <f>IF(LinkRpt!P$4=LinkRpt!P$2,VLOOKUP(LinkRpt!$A385,Rpt,LinkRpt!P$2+1),"")</f>
        <v/>
      </c>
      <c r="BM389" s="182" t="str">
        <f>IF(LinkRpt!Q$4=LinkRpt!Q$2,VLOOKUP(LinkRpt!$A385,Rpt,LinkRpt!Q$2+1),"")</f>
        <v/>
      </c>
      <c r="BN389" s="182" t="str">
        <f>IF(LinkRpt!R$4=LinkRpt!R$2,VLOOKUP(LinkRpt!$A385,Rpt,LinkRpt!R$2+1),"")</f>
        <v/>
      </c>
      <c r="BO389" s="182" t="str">
        <f>IF(LinkRpt!S$4=LinkRpt!S$2,VLOOKUP(LinkRpt!$A385,Rpt,LinkRpt!S$2+1),"")</f>
        <v/>
      </c>
      <c r="BP389" s="182" t="str">
        <f>IF(LinkRpt!T$4=LinkRpt!T$2,VLOOKUP(LinkRpt!$A385,Rpt,LinkRpt!T$2+1),"")</f>
        <v/>
      </c>
      <c r="BQ389" s="182" t="str">
        <f>IF(LinkRpt!U$4=LinkRpt!U$2,VLOOKUP(LinkRpt!$A385,Rpt,LinkRpt!U$2+1),"")</f>
        <v/>
      </c>
      <c r="BR389" s="182" t="str">
        <f>IF(LinkRpt!V$4=LinkRpt!V$2,VLOOKUP(LinkRpt!$A385,Rpt,LinkRpt!V$2+1),"")</f>
        <v/>
      </c>
      <c r="BS389" s="182" t="str">
        <f>IF(LinkRpt!W$4=LinkRpt!W$2,VLOOKUP(LinkRpt!$A385,Rpt,LinkRpt!W$2+1),"")</f>
        <v/>
      </c>
      <c r="BT389" s="182" t="str">
        <f>IF(LinkRpt!X$4=LinkRpt!X$2,VLOOKUP(LinkRpt!$A385,Rpt,LinkRpt!X$2+1),"")</f>
        <v/>
      </c>
      <c r="BU389" s="182" t="str">
        <f>IF(LinkRpt!Y$4=LinkRpt!Y$2,VLOOKUP(LinkRpt!$A385,Rpt,LinkRpt!Y$2+1),"")</f>
        <v/>
      </c>
      <c r="BV389" s="182" t="str">
        <f>IF(LinkRpt!Z$4=LinkRpt!Z$2,VLOOKUP(LinkRpt!$A385,Rpt,LinkRpt!Z$2+1),"")</f>
        <v/>
      </c>
      <c r="BW389" s="182" t="str">
        <f>IF(LinkRpt!AA$4=LinkRpt!AA$2,VLOOKUP(LinkRpt!$A385,Rpt,LinkRpt!AA$2+1),"")</f>
        <v/>
      </c>
      <c r="BX389" s="182" t="str">
        <f>IF(LinkRpt!AB$4=LinkRpt!AB$2,VLOOKUP(LinkRpt!$A385,Rpt,LinkRpt!AB$2+1),"")</f>
        <v/>
      </c>
      <c r="BY389" s="182" t="str">
        <f>IF(LinkRpt!AC$4=LinkRpt!AC$2,VLOOKUP(LinkRpt!$A385,Rpt,LinkRpt!AC$2+1),"")</f>
        <v/>
      </c>
      <c r="BZ389" s="182" t="str">
        <f>IF(LinkRpt!AD$4=LinkRpt!AD$2,VLOOKUP(LinkRpt!$A385,Rpt,LinkRpt!AD$2+1),"")</f>
        <v/>
      </c>
      <c r="CA389" s="182" t="str">
        <f>IF(LinkRpt!AE$4=LinkRpt!AE$2,VLOOKUP(LinkRpt!$A385,Rpt,LinkRpt!AE$2+1),"")</f>
        <v/>
      </c>
      <c r="CB389" s="182">
        <f t="shared" si="48"/>
        <v>29360</v>
      </c>
      <c r="CC389" s="15">
        <v>1500</v>
      </c>
      <c r="CD389" s="16">
        <v>1500</v>
      </c>
      <c r="CE389" s="15">
        <v>1000</v>
      </c>
      <c r="CF389" s="16">
        <v>1000</v>
      </c>
      <c r="CG389" s="15">
        <v>5000</v>
      </c>
      <c r="CH389" s="16">
        <v>5000</v>
      </c>
      <c r="CI389" s="15">
        <v>8000</v>
      </c>
      <c r="CJ389" s="16">
        <v>0</v>
      </c>
      <c r="CK389" s="15"/>
      <c r="CL389" s="16"/>
      <c r="CM389" s="18">
        <v>4620</v>
      </c>
      <c r="CN389" s="16">
        <v>0</v>
      </c>
      <c r="CO389" s="18">
        <v>4620</v>
      </c>
      <c r="CP389" s="16">
        <v>0</v>
      </c>
      <c r="CQ389" s="18">
        <v>4620</v>
      </c>
      <c r="CR389" s="16">
        <v>0</v>
      </c>
      <c r="CS389" s="18">
        <v>4620</v>
      </c>
      <c r="CT389" s="16">
        <v>21860</v>
      </c>
      <c r="CU389" s="18">
        <v>4620</v>
      </c>
      <c r="CV389" s="16"/>
      <c r="CW389" s="18">
        <v>4620</v>
      </c>
      <c r="CX389" s="16"/>
      <c r="CY389" s="18">
        <v>4620</v>
      </c>
      <c r="CZ389" s="16"/>
      <c r="DA389" s="18">
        <v>4620</v>
      </c>
      <c r="DB389" s="16"/>
      <c r="DC389" s="18">
        <v>4620</v>
      </c>
      <c r="DD389" s="16"/>
      <c r="DE389" s="85"/>
      <c r="DF389" s="16"/>
      <c r="DG389" s="85"/>
      <c r="DH389" s="16"/>
      <c r="DI389" s="85"/>
      <c r="DJ389" s="16"/>
      <c r="DK389" s="17"/>
      <c r="DL389" s="16"/>
      <c r="DM389" s="17"/>
      <c r="DN389" s="16"/>
      <c r="DO389" s="17"/>
      <c r="DP389" s="16"/>
      <c r="DQ389" s="17"/>
      <c r="DR389" s="16"/>
      <c r="DS389" s="17"/>
      <c r="DT389" s="16"/>
      <c r="DU389" s="17"/>
      <c r="DV389" s="16"/>
      <c r="DW389" s="17"/>
      <c r="DX389" s="16"/>
      <c r="DY389" s="17"/>
      <c r="DZ389" s="16"/>
      <c r="EA389" s="17"/>
      <c r="EB389" s="16"/>
      <c r="EC389" s="17"/>
      <c r="ED389" s="16"/>
      <c r="EE389" s="17"/>
      <c r="EF389" s="16"/>
      <c r="EG389" s="17"/>
      <c r="EH389" s="16"/>
      <c r="EI389" s="17"/>
      <c r="EJ389" s="16"/>
      <c r="EK389" s="17"/>
      <c r="EL389" s="16"/>
      <c r="EM389" s="17"/>
      <c r="EN389" s="16"/>
      <c r="EO389" s="17"/>
      <c r="EP389" s="16"/>
      <c r="EQ389" s="17"/>
      <c r="ER389" s="16"/>
      <c r="ES389" s="17"/>
      <c r="ET389" s="16"/>
      <c r="EU389" s="15"/>
      <c r="EV389" s="16"/>
      <c r="EW389" s="15"/>
      <c r="EX389" s="16"/>
      <c r="EY389" s="15"/>
      <c r="EZ389" s="16"/>
      <c r="FA389" s="15"/>
      <c r="FB389" s="16"/>
      <c r="FC389" s="15"/>
      <c r="FD389" s="16"/>
      <c r="FE389" s="15"/>
      <c r="FF389" s="16"/>
      <c r="FG389" s="19"/>
      <c r="FH389" s="20"/>
      <c r="FI389" s="20">
        <f t="shared" si="44"/>
        <v>57080</v>
      </c>
      <c r="FJ389" s="20">
        <f t="shared" si="45"/>
        <v>29360</v>
      </c>
      <c r="FK389" s="21">
        <f t="shared" si="46"/>
        <v>27720</v>
      </c>
      <c r="FL389" s="1" t="str">
        <f t="shared" si="49"/>
        <v/>
      </c>
    </row>
    <row r="390" spans="1:168" ht="21.75" customHeight="1">
      <c r="A390" s="239">
        <v>2200382</v>
      </c>
      <c r="B390" s="35" t="s">
        <v>472</v>
      </c>
      <c r="C390" s="239" t="s">
        <v>473</v>
      </c>
      <c r="D390" s="9" t="s">
        <v>1414</v>
      </c>
      <c r="E390" s="9" t="s">
        <v>1412</v>
      </c>
      <c r="F390" s="10" t="s">
        <v>474</v>
      </c>
      <c r="G390" s="143"/>
      <c r="H390" s="216" t="s">
        <v>109</v>
      </c>
      <c r="I390" s="318"/>
      <c r="J390" s="216" t="s">
        <v>1544</v>
      </c>
      <c r="K390" s="111">
        <v>6600</v>
      </c>
      <c r="L390" s="216" t="s">
        <v>109</v>
      </c>
      <c r="M390" s="246">
        <f t="shared" si="42"/>
        <v>43220</v>
      </c>
      <c r="N390" s="14">
        <f t="shared" si="47"/>
        <v>0</v>
      </c>
      <c r="O390" s="15">
        <v>1500</v>
      </c>
      <c r="P390" s="15">
        <v>1000</v>
      </c>
      <c r="Q390" s="15">
        <v>5000</v>
      </c>
      <c r="R390" s="15">
        <v>8000</v>
      </c>
      <c r="S390" s="182"/>
      <c r="T390" s="16">
        <v>1500</v>
      </c>
      <c r="U390" s="16">
        <v>1000</v>
      </c>
      <c r="V390" s="16">
        <v>5000</v>
      </c>
      <c r="W390" s="16">
        <f>0+0</f>
        <v>0</v>
      </c>
      <c r="X390" s="182"/>
      <c r="Y390" s="16">
        <f>IF(($CB390-SUM($T390:X390))&gt;=$K390*0.7,$K390*0.7,($CB390-SUM($T390:X390)))</f>
        <v>4620</v>
      </c>
      <c r="Z390" s="16">
        <f>IF(($CB390-SUM($T390:Y390))&gt;=$K390*0.7,$K390*0.7,($CB390-SUM($T390:Y390)))</f>
        <v>4620</v>
      </c>
      <c r="AA390" s="16">
        <f>IF(($CB390-SUM($T390:Z390))&gt;=$K390*0.7,$K390*0.7,($CB390-SUM($T390:Z390)))</f>
        <v>4620</v>
      </c>
      <c r="AB390" s="16">
        <f>IF(($CB390-SUM($T390:AA390))&gt;=$K390*0.7,$K390*0.7,($CB390-SUM($T390:AA390)))</f>
        <v>4620</v>
      </c>
      <c r="AC390" s="16">
        <f>IF(($CB390-SUM($T390:AB390))&gt;=$K390*0.7,$K390*0.7,($CB390-SUM($T390:AB390)))</f>
        <v>4620</v>
      </c>
      <c r="AD390" s="16">
        <f>IF(($CB390-SUM($T390:AC390))&gt;=$K390*0.7,$K390*0.7,($CB390-SUM($T390:AC390)))</f>
        <v>4620</v>
      </c>
      <c r="AE390" s="16">
        <f>IF(($CB390-SUM($T390:AD390))&gt;=$K390*0.7,$K390*0.7,($CB390-SUM($T390:AD390)))</f>
        <v>4620</v>
      </c>
      <c r="AF390" s="16">
        <f>IF(($CB390-SUM($T390:AE390))&gt;=$K390*0.7,$K390*0.7,($CB390-SUM($T390:AE390)))</f>
        <v>3380</v>
      </c>
      <c r="AG390" s="16">
        <f>IF(($CB390-SUM($T390:AF390))&gt;=$K390*0.7,$K390*0.7,($CB390-SUM($T390:AF390)))</f>
        <v>0</v>
      </c>
      <c r="AH390" s="16">
        <f>IF(($CB390-SUM($T390:AG390))&gt;=$K390*0.7,$K390*0.7,($CB390-SUM($T390:AG390)))</f>
        <v>0</v>
      </c>
      <c r="AI390" s="16">
        <f>IF(($CB390-SUM($T390:AH390))&gt;=$K390*0.7,$K390*0.7,($CB390-SUM($T390:AH390)))</f>
        <v>0</v>
      </c>
      <c r="AJ390" s="16">
        <f>IF(($CB390-SUM($T390:AI390))&gt;=$K390*0.7,$K390*0.7,($CB390-SUM($T390:AI390)))</f>
        <v>0</v>
      </c>
      <c r="AK390" s="16">
        <f>IF(($CB390-SUM($T390:AJ390))&gt;=$K390*0.7,$K390*0.7,($CB390-SUM($T390:AJ390)))</f>
        <v>0</v>
      </c>
      <c r="AL390" s="16">
        <f>IF(($CB390-SUM($T390:AK390))&gt;=$K390*0.7,$K390*0.7,($CB390-SUM($T390:AK390)))</f>
        <v>0</v>
      </c>
      <c r="AM390" s="16">
        <f>IF(($CB390-SUM($T390:AL390))&gt;=$K390*0.7,$K390*0.7,($CB390-SUM($T390:AL390)))</f>
        <v>0</v>
      </c>
      <c r="AN390" s="16">
        <f>IF(($CB390-SUM($T390:AM390))&gt;=$K390*0.7,$K390*0.7,($CB390-SUM($T390:AM390)))</f>
        <v>0</v>
      </c>
      <c r="AO390" s="16">
        <f>IF(($CB390-SUM($T390:AN390))&gt;=$K390*0.7,$K390*0.7,($CB390-SUM($T390:AN390)))</f>
        <v>0</v>
      </c>
      <c r="AP390" s="16">
        <f>IF(($CB390-SUM($T390:AO390))&gt;=$K390*0.7,$K390*0.7,($CB390-SUM($T390:AO390)))</f>
        <v>0</v>
      </c>
      <c r="AQ390" s="16">
        <f>IF(($CB390-SUM($T390:AP390))&gt;=$K390*0.7,$K390*0.7,($CB390-SUM($T390:AP390)))</f>
        <v>0</v>
      </c>
      <c r="AR390" s="16">
        <f>IF(($CB390-SUM($T390:AQ390))&gt;=$K390*0.7,$K390*0.7,($CB390-SUM($T390:AQ390)))</f>
        <v>0</v>
      </c>
      <c r="AS390" s="16">
        <f>IF(($CB390-SUM($T390:AR390))&gt;=$K390*0.7,$K390*0.7,($CB390-SUM($T390:AR390)))</f>
        <v>0</v>
      </c>
      <c r="AT390" s="16">
        <f>IF(($CB390-SUM($T390:AS390))&gt;=$K390*0.7,$K390*0.7,($CB390-SUM($T390:AS390)))</f>
        <v>0</v>
      </c>
      <c r="AU390" s="16">
        <f>IF(($CB390-SUM($T390:AT390))&gt;=$K390*0.7,$K390*0.7,($CB390-SUM($T390:AT390)))</f>
        <v>0</v>
      </c>
      <c r="AV390" s="16">
        <f>IF(($CB390-SUM($T390:AU390))&gt;=$K390*0.7,$K390*0.7,($CB390-SUM($T390:AU390)))</f>
        <v>0</v>
      </c>
      <c r="AW390" s="182">
        <f t="shared" si="43"/>
        <v>43220</v>
      </c>
      <c r="AX390" s="182">
        <f>IF(LinkRpt!B$4=LinkRpt!B$2,VLOOKUP(LinkRpt!$A386,Rpt,LinkRpt!B$2+1),"")</f>
        <v>43220</v>
      </c>
      <c r="AY390" s="182">
        <f>IF(LinkRpt!C$4=LinkRpt!C$2,VLOOKUP(LinkRpt!$A386,Rpt,LinkRpt!C$2+1),"")</f>
        <v>0</v>
      </c>
      <c r="AZ390" s="182">
        <f>IF(LinkRpt!D$4=LinkRpt!D$2,VLOOKUP(LinkRpt!$A386,Rpt,LinkRpt!D$2+1),"")</f>
        <v>0</v>
      </c>
      <c r="BA390" s="182" t="str">
        <f>IF(LinkRpt!E$4=LinkRpt!E$2,VLOOKUP(LinkRpt!$A386,Rpt,LinkRpt!E$2+1),"")</f>
        <v/>
      </c>
      <c r="BB390" s="182">
        <f>IF(LinkRpt!F$4=LinkRpt!F$2,VLOOKUP(LinkRpt!$A386,Rpt,LinkRpt!F$2+1),"")</f>
        <v>0</v>
      </c>
      <c r="BC390" s="182">
        <f>IF(LinkRpt!G$4=LinkRpt!G$2,VLOOKUP(LinkRpt!$A386,Rpt,LinkRpt!G$2+1),"")</f>
        <v>0</v>
      </c>
      <c r="BD390" s="182">
        <f>IF(LinkRpt!H$4=LinkRpt!H$2,VLOOKUP(LinkRpt!$A386,Rpt,LinkRpt!H$2+1),"")</f>
        <v>0</v>
      </c>
      <c r="BE390" s="182" t="str">
        <f>IF(LinkRpt!I$4=LinkRpt!I$2,VLOOKUP(LinkRpt!$A386,Rpt,LinkRpt!I$2+1),"")</f>
        <v/>
      </c>
      <c r="BF390" s="182" t="str">
        <f>IF(LinkRpt!J$4=LinkRpt!J$2,VLOOKUP(LinkRpt!$A386,Rpt,LinkRpt!J$2+1),"")</f>
        <v/>
      </c>
      <c r="BG390" s="182" t="str">
        <f>IF(LinkRpt!K$4=LinkRpt!K$2,VLOOKUP(LinkRpt!$A386,Rpt,LinkRpt!K$2+1),"")</f>
        <v/>
      </c>
      <c r="BH390" s="182" t="str">
        <f>IF(LinkRpt!L$4=LinkRpt!L$2,VLOOKUP(LinkRpt!$A386,Rpt,LinkRpt!L$2+1),"")</f>
        <v/>
      </c>
      <c r="BI390" s="182" t="str">
        <f>IF(LinkRpt!M$4=LinkRpt!M$2,VLOOKUP(LinkRpt!$A386,Rpt,LinkRpt!M$2+1),"")</f>
        <v/>
      </c>
      <c r="BJ390" s="182" t="str">
        <f>IF(LinkRpt!N$4=LinkRpt!N$2,VLOOKUP(LinkRpt!$A386,Rpt,LinkRpt!N$2+1),"")</f>
        <v/>
      </c>
      <c r="BK390" s="182" t="str">
        <f>IF(LinkRpt!O$4=LinkRpt!O$2,VLOOKUP(LinkRpt!$A386,Rpt,LinkRpt!O$2+1),"")</f>
        <v/>
      </c>
      <c r="BL390" s="182" t="str">
        <f>IF(LinkRpt!P$4=LinkRpt!P$2,VLOOKUP(LinkRpt!$A386,Rpt,LinkRpt!P$2+1),"")</f>
        <v/>
      </c>
      <c r="BM390" s="182" t="str">
        <f>IF(LinkRpt!Q$4=LinkRpt!Q$2,VLOOKUP(LinkRpt!$A386,Rpt,LinkRpt!Q$2+1),"")</f>
        <v/>
      </c>
      <c r="BN390" s="182" t="str">
        <f>IF(LinkRpt!R$4=LinkRpt!R$2,VLOOKUP(LinkRpt!$A386,Rpt,LinkRpt!R$2+1),"")</f>
        <v/>
      </c>
      <c r="BO390" s="182" t="str">
        <f>IF(LinkRpt!S$4=LinkRpt!S$2,VLOOKUP(LinkRpt!$A386,Rpt,LinkRpt!S$2+1),"")</f>
        <v/>
      </c>
      <c r="BP390" s="182" t="str">
        <f>IF(LinkRpt!T$4=LinkRpt!T$2,VLOOKUP(LinkRpt!$A386,Rpt,LinkRpt!T$2+1),"")</f>
        <v/>
      </c>
      <c r="BQ390" s="182" t="str">
        <f>IF(LinkRpt!U$4=LinkRpt!U$2,VLOOKUP(LinkRpt!$A386,Rpt,LinkRpt!U$2+1),"")</f>
        <v/>
      </c>
      <c r="BR390" s="182" t="str">
        <f>IF(LinkRpt!V$4=LinkRpt!V$2,VLOOKUP(LinkRpt!$A386,Rpt,LinkRpt!V$2+1),"")</f>
        <v/>
      </c>
      <c r="BS390" s="182" t="str">
        <f>IF(LinkRpt!W$4=LinkRpt!W$2,VLOOKUP(LinkRpt!$A386,Rpt,LinkRpt!W$2+1),"")</f>
        <v/>
      </c>
      <c r="BT390" s="182" t="str">
        <f>IF(LinkRpt!X$4=LinkRpt!X$2,VLOOKUP(LinkRpt!$A386,Rpt,LinkRpt!X$2+1),"")</f>
        <v/>
      </c>
      <c r="BU390" s="182" t="str">
        <f>IF(LinkRpt!Y$4=LinkRpt!Y$2,VLOOKUP(LinkRpt!$A386,Rpt,LinkRpt!Y$2+1),"")</f>
        <v/>
      </c>
      <c r="BV390" s="182" t="str">
        <f>IF(LinkRpt!Z$4=LinkRpt!Z$2,VLOOKUP(LinkRpt!$A386,Rpt,LinkRpt!Z$2+1),"")</f>
        <v/>
      </c>
      <c r="BW390" s="182" t="str">
        <f>IF(LinkRpt!AA$4=LinkRpt!AA$2,VLOOKUP(LinkRpt!$A386,Rpt,LinkRpt!AA$2+1),"")</f>
        <v/>
      </c>
      <c r="BX390" s="182" t="str">
        <f>IF(LinkRpt!AB$4=LinkRpt!AB$2,VLOOKUP(LinkRpt!$A386,Rpt,LinkRpt!AB$2+1),"")</f>
        <v/>
      </c>
      <c r="BY390" s="182" t="str">
        <f>IF(LinkRpt!AC$4=LinkRpt!AC$2,VLOOKUP(LinkRpt!$A386,Rpt,LinkRpt!AC$2+1),"")</f>
        <v/>
      </c>
      <c r="BZ390" s="182" t="str">
        <f>IF(LinkRpt!AD$4=LinkRpt!AD$2,VLOOKUP(LinkRpt!$A386,Rpt,LinkRpt!AD$2+1),"")</f>
        <v/>
      </c>
      <c r="CA390" s="182" t="str">
        <f>IF(LinkRpt!AE$4=LinkRpt!AE$2,VLOOKUP(LinkRpt!$A386,Rpt,LinkRpt!AE$2+1),"")</f>
        <v/>
      </c>
      <c r="CB390" s="182">
        <f t="shared" si="48"/>
        <v>43220</v>
      </c>
      <c r="CC390" s="15">
        <v>1500</v>
      </c>
      <c r="CD390" s="16">
        <v>1500</v>
      </c>
      <c r="CE390" s="15">
        <v>1000</v>
      </c>
      <c r="CF390" s="16">
        <v>1000</v>
      </c>
      <c r="CG390" s="15">
        <v>5000</v>
      </c>
      <c r="CH390" s="16">
        <v>5000</v>
      </c>
      <c r="CI390" s="15">
        <v>8000</v>
      </c>
      <c r="CJ390" s="16">
        <f>0+0</f>
        <v>0</v>
      </c>
      <c r="CK390" s="17"/>
      <c r="CL390" s="16"/>
      <c r="CM390" s="15"/>
      <c r="CN390" s="16"/>
      <c r="CO390" s="18">
        <v>4620</v>
      </c>
      <c r="CP390" s="16">
        <v>4620</v>
      </c>
      <c r="CQ390" s="18">
        <v>4620</v>
      </c>
      <c r="CR390" s="16">
        <v>4620</v>
      </c>
      <c r="CS390" s="18">
        <v>4620</v>
      </c>
      <c r="CT390" s="16">
        <v>4620</v>
      </c>
      <c r="CU390" s="18">
        <v>4620</v>
      </c>
      <c r="CV390" s="16">
        <v>6620</v>
      </c>
      <c r="CW390" s="18">
        <v>4620</v>
      </c>
      <c r="CX390" s="16">
        <v>10620</v>
      </c>
      <c r="CY390" s="18">
        <v>4620</v>
      </c>
      <c r="CZ390" s="16">
        <v>4620</v>
      </c>
      <c r="DA390" s="18"/>
      <c r="DB390" s="16"/>
      <c r="DC390" s="18"/>
      <c r="DD390" s="16"/>
      <c r="DE390" s="18"/>
      <c r="DF390" s="16"/>
      <c r="DG390" s="17"/>
      <c r="DH390" s="16"/>
      <c r="DI390" s="17"/>
      <c r="DJ390" s="16"/>
      <c r="DK390" s="17"/>
      <c r="DL390" s="16"/>
      <c r="DM390" s="17"/>
      <c r="DN390" s="16"/>
      <c r="DO390" s="17"/>
      <c r="DP390" s="16"/>
      <c r="DQ390" s="17"/>
      <c r="DR390" s="16"/>
      <c r="DS390" s="17"/>
      <c r="DT390" s="16"/>
      <c r="DU390" s="17"/>
      <c r="DV390" s="16"/>
      <c r="DW390" s="17"/>
      <c r="DX390" s="16"/>
      <c r="DY390" s="17"/>
      <c r="DZ390" s="16"/>
      <c r="EA390" s="17"/>
      <c r="EB390" s="16"/>
      <c r="EC390" s="17"/>
      <c r="ED390" s="16"/>
      <c r="EE390" s="17"/>
      <c r="EF390" s="16"/>
      <c r="EG390" s="17"/>
      <c r="EH390" s="16"/>
      <c r="EI390" s="17"/>
      <c r="EJ390" s="16"/>
      <c r="EK390" s="17"/>
      <c r="EL390" s="16"/>
      <c r="EM390" s="17"/>
      <c r="EN390" s="16"/>
      <c r="EO390" s="17"/>
      <c r="EP390" s="16"/>
      <c r="EQ390" s="17"/>
      <c r="ER390" s="16"/>
      <c r="ES390" s="17"/>
      <c r="ET390" s="16"/>
      <c r="EU390" s="15"/>
      <c r="EV390" s="16"/>
      <c r="EW390" s="15"/>
      <c r="EX390" s="16"/>
      <c r="EY390" s="15"/>
      <c r="EZ390" s="16"/>
      <c r="FA390" s="15"/>
      <c r="FB390" s="16"/>
      <c r="FC390" s="15"/>
      <c r="FD390" s="16"/>
      <c r="FE390" s="15"/>
      <c r="FF390" s="16"/>
      <c r="FG390" s="19"/>
      <c r="FH390" s="20"/>
      <c r="FI390" s="20">
        <f t="shared" si="44"/>
        <v>43220</v>
      </c>
      <c r="FJ390" s="20">
        <f t="shared" si="45"/>
        <v>43220</v>
      </c>
      <c r="FK390" s="21">
        <f t="shared" si="46"/>
        <v>0</v>
      </c>
      <c r="FL390" s="1" t="str">
        <f t="shared" si="49"/>
        <v/>
      </c>
    </row>
    <row r="391" spans="1:168" ht="20.25" customHeight="1">
      <c r="A391" s="239">
        <v>2200383</v>
      </c>
      <c r="B391" s="35" t="s">
        <v>1273</v>
      </c>
      <c r="C391" s="239" t="s">
        <v>1274</v>
      </c>
      <c r="D391" s="9" t="s">
        <v>1414</v>
      </c>
      <c r="E391" s="9" t="s">
        <v>1411</v>
      </c>
      <c r="F391" s="83" t="s">
        <v>1275</v>
      </c>
      <c r="G391" s="143"/>
      <c r="H391" s="84"/>
      <c r="I391" s="318"/>
      <c r="J391" s="84"/>
      <c r="K391" s="62">
        <v>6600</v>
      </c>
      <c r="L391" s="84" t="s">
        <v>1564</v>
      </c>
      <c r="M391" s="246">
        <f t="shared" si="42"/>
        <v>57080</v>
      </c>
      <c r="N391" s="14">
        <f t="shared" si="47"/>
        <v>23100</v>
      </c>
      <c r="O391" s="15">
        <v>1500</v>
      </c>
      <c r="P391" s="15">
        <v>1000</v>
      </c>
      <c r="Q391" s="15">
        <v>5000</v>
      </c>
      <c r="R391" s="15">
        <v>8000</v>
      </c>
      <c r="S391" s="182"/>
      <c r="T391" s="16">
        <v>1500</v>
      </c>
      <c r="U391" s="16">
        <v>1000</v>
      </c>
      <c r="V391" s="16">
        <v>0</v>
      </c>
      <c r="W391" s="16">
        <v>0</v>
      </c>
      <c r="X391" s="182"/>
      <c r="Y391" s="16">
        <f>IF(($CB391-SUM($T391:X391))&gt;=$K391*0.7,$K391*0.7,($CB391-SUM($T391:X391)))</f>
        <v>4620</v>
      </c>
      <c r="Z391" s="16">
        <f>IF(($CB391-SUM($T391:Y391))&gt;=$K391*0.7,$K391*0.7,($CB391-SUM($T391:Y391)))</f>
        <v>4620</v>
      </c>
      <c r="AA391" s="16">
        <f>IF(($CB391-SUM($T391:Z391))&gt;=$K391*0.7,$K391*0.7,($CB391-SUM($T391:Z391)))</f>
        <v>4620</v>
      </c>
      <c r="AB391" s="16">
        <f>IF(($CB391-SUM($T391:AA391))&gt;=$K391*0.7,$K391*0.7,($CB391-SUM($T391:AA391)))</f>
        <v>4620</v>
      </c>
      <c r="AC391" s="16">
        <f>IF(($CB391-SUM($T391:AB391))&gt;=$K391*0.7,$K391*0.7,($CB391-SUM($T391:AB391)))</f>
        <v>4620</v>
      </c>
      <c r="AD391" s="16">
        <f>IF(($CB391-SUM($T391:AC391))&gt;=$K391*0.7,$K391*0.7,($CB391-SUM($T391:AC391)))</f>
        <v>4620</v>
      </c>
      <c r="AE391" s="16">
        <f>IF(($CB391-SUM($T391:AD391))&gt;=$K391*0.7,$K391*0.7,($CB391-SUM($T391:AD391)))</f>
        <v>3760</v>
      </c>
      <c r="AF391" s="16">
        <f>IF(($CB391-SUM($T391:AE391))&gt;=$K391*0.7,$K391*0.7,($CB391-SUM($T391:AE391)))</f>
        <v>0</v>
      </c>
      <c r="AG391" s="16">
        <f>IF(($CB391-SUM($T391:AF391))&gt;=$K391*0.7,$K391*0.7,($CB391-SUM($T391:AF391)))</f>
        <v>0</v>
      </c>
      <c r="AH391" s="16">
        <f>IF(($CB391-SUM($T391:AG391))&gt;=$K391*0.7,$K391*0.7,($CB391-SUM($T391:AG391)))</f>
        <v>0</v>
      </c>
      <c r="AI391" s="16">
        <f>IF(($CB391-SUM($T391:AH391))&gt;=$K391*0.7,$K391*0.7,($CB391-SUM($T391:AH391)))</f>
        <v>0</v>
      </c>
      <c r="AJ391" s="16">
        <f>IF(($CB391-SUM($T391:AI391))&gt;=$K391*0.7,$K391*0.7,($CB391-SUM($T391:AI391)))</f>
        <v>0</v>
      </c>
      <c r="AK391" s="16">
        <f>IF(($CB391-SUM($T391:AJ391))&gt;=$K391*0.7,$K391*0.7,($CB391-SUM($T391:AJ391)))</f>
        <v>0</v>
      </c>
      <c r="AL391" s="16">
        <f>IF(($CB391-SUM($T391:AK391))&gt;=$K391*0.7,$K391*0.7,($CB391-SUM($T391:AK391)))</f>
        <v>0</v>
      </c>
      <c r="AM391" s="16">
        <f>IF(($CB391-SUM($T391:AL391))&gt;=$K391*0.7,$K391*0.7,($CB391-SUM($T391:AL391)))</f>
        <v>0</v>
      </c>
      <c r="AN391" s="16">
        <f>IF(($CB391-SUM($T391:AM391))&gt;=$K391*0.7,$K391*0.7,($CB391-SUM($T391:AM391)))</f>
        <v>0</v>
      </c>
      <c r="AO391" s="16">
        <f>IF(($CB391-SUM($T391:AN391))&gt;=$K391*0.7,$K391*0.7,($CB391-SUM($T391:AN391)))</f>
        <v>0</v>
      </c>
      <c r="AP391" s="16">
        <f>IF(($CB391-SUM($T391:AO391))&gt;=$K391*0.7,$K391*0.7,($CB391-SUM($T391:AO391)))</f>
        <v>0</v>
      </c>
      <c r="AQ391" s="16">
        <f>IF(($CB391-SUM($T391:AP391))&gt;=$K391*0.7,$K391*0.7,($CB391-SUM($T391:AP391)))</f>
        <v>0</v>
      </c>
      <c r="AR391" s="16">
        <f>IF(($CB391-SUM($T391:AQ391))&gt;=$K391*0.7,$K391*0.7,($CB391-SUM($T391:AQ391)))</f>
        <v>0</v>
      </c>
      <c r="AS391" s="16">
        <f>IF(($CB391-SUM($T391:AR391))&gt;=$K391*0.7,$K391*0.7,($CB391-SUM($T391:AR391)))</f>
        <v>0</v>
      </c>
      <c r="AT391" s="16">
        <f>IF(($CB391-SUM($T391:AS391))&gt;=$K391*0.7,$K391*0.7,($CB391-SUM($T391:AS391)))</f>
        <v>0</v>
      </c>
      <c r="AU391" s="16">
        <f>IF(($CB391-SUM($T391:AT391))&gt;=$K391*0.7,$K391*0.7,($CB391-SUM($T391:AT391)))</f>
        <v>0</v>
      </c>
      <c r="AV391" s="16">
        <f>IF(($CB391-SUM($T391:AU391))&gt;=$K391*0.7,$K391*0.7,($CB391-SUM($T391:AU391)))</f>
        <v>0</v>
      </c>
      <c r="AW391" s="182">
        <f t="shared" si="43"/>
        <v>33980</v>
      </c>
      <c r="AX391" s="182">
        <f>IF(LinkRpt!B$4=LinkRpt!B$2,VLOOKUP(LinkRpt!$A387,Rpt,LinkRpt!B$2+1),"")</f>
        <v>33980</v>
      </c>
      <c r="AY391" s="182">
        <f>IF(LinkRpt!C$4=LinkRpt!C$2,VLOOKUP(LinkRpt!$A387,Rpt,LinkRpt!C$2+1),"")</f>
        <v>0</v>
      </c>
      <c r="AZ391" s="182">
        <f>IF(LinkRpt!D$4=LinkRpt!D$2,VLOOKUP(LinkRpt!$A387,Rpt,LinkRpt!D$2+1),"")</f>
        <v>0</v>
      </c>
      <c r="BA391" s="182" t="str">
        <f>IF(LinkRpt!E$4=LinkRpt!E$2,VLOOKUP(LinkRpt!$A387,Rpt,LinkRpt!E$2+1),"")</f>
        <v/>
      </c>
      <c r="BB391" s="182">
        <f>IF(LinkRpt!F$4=LinkRpt!F$2,VLOOKUP(LinkRpt!$A387,Rpt,LinkRpt!F$2+1),"")</f>
        <v>0</v>
      </c>
      <c r="BC391" s="182">
        <f>IF(LinkRpt!G$4=LinkRpt!G$2,VLOOKUP(LinkRpt!$A387,Rpt,LinkRpt!G$2+1),"")</f>
        <v>0</v>
      </c>
      <c r="BD391" s="182">
        <f>IF(LinkRpt!H$4=LinkRpt!H$2,VLOOKUP(LinkRpt!$A387,Rpt,LinkRpt!H$2+1),"")</f>
        <v>0</v>
      </c>
      <c r="BE391" s="182" t="str">
        <f>IF(LinkRpt!I$4=LinkRpt!I$2,VLOOKUP(LinkRpt!$A387,Rpt,LinkRpt!I$2+1),"")</f>
        <v/>
      </c>
      <c r="BF391" s="182" t="str">
        <f>IF(LinkRpt!J$4=LinkRpt!J$2,VLOOKUP(LinkRpt!$A387,Rpt,LinkRpt!J$2+1),"")</f>
        <v/>
      </c>
      <c r="BG391" s="182" t="str">
        <f>IF(LinkRpt!K$4=LinkRpt!K$2,VLOOKUP(LinkRpt!$A387,Rpt,LinkRpt!K$2+1),"")</f>
        <v/>
      </c>
      <c r="BH391" s="182" t="str">
        <f>IF(LinkRpt!L$4=LinkRpt!L$2,VLOOKUP(LinkRpt!$A387,Rpt,LinkRpt!L$2+1),"")</f>
        <v/>
      </c>
      <c r="BI391" s="182" t="str">
        <f>IF(LinkRpt!M$4=LinkRpt!M$2,VLOOKUP(LinkRpt!$A387,Rpt,LinkRpt!M$2+1),"")</f>
        <v/>
      </c>
      <c r="BJ391" s="182" t="str">
        <f>IF(LinkRpt!N$4=LinkRpt!N$2,VLOOKUP(LinkRpt!$A387,Rpt,LinkRpt!N$2+1),"")</f>
        <v/>
      </c>
      <c r="BK391" s="182" t="str">
        <f>IF(LinkRpt!O$4=LinkRpt!O$2,VLOOKUP(LinkRpt!$A387,Rpt,LinkRpt!O$2+1),"")</f>
        <v/>
      </c>
      <c r="BL391" s="182" t="str">
        <f>IF(LinkRpt!P$4=LinkRpt!P$2,VLOOKUP(LinkRpt!$A387,Rpt,LinkRpt!P$2+1),"")</f>
        <v/>
      </c>
      <c r="BM391" s="182" t="str">
        <f>IF(LinkRpt!Q$4=LinkRpt!Q$2,VLOOKUP(LinkRpt!$A387,Rpt,LinkRpt!Q$2+1),"")</f>
        <v/>
      </c>
      <c r="BN391" s="182" t="str">
        <f>IF(LinkRpt!R$4=LinkRpt!R$2,VLOOKUP(LinkRpt!$A387,Rpt,LinkRpt!R$2+1),"")</f>
        <v/>
      </c>
      <c r="BO391" s="182" t="str">
        <f>IF(LinkRpt!S$4=LinkRpt!S$2,VLOOKUP(LinkRpt!$A387,Rpt,LinkRpt!S$2+1),"")</f>
        <v/>
      </c>
      <c r="BP391" s="182" t="str">
        <f>IF(LinkRpt!T$4=LinkRpt!T$2,VLOOKUP(LinkRpt!$A387,Rpt,LinkRpt!T$2+1),"")</f>
        <v/>
      </c>
      <c r="BQ391" s="182" t="str">
        <f>IF(LinkRpt!U$4=LinkRpt!U$2,VLOOKUP(LinkRpt!$A387,Rpt,LinkRpt!U$2+1),"")</f>
        <v/>
      </c>
      <c r="BR391" s="182" t="str">
        <f>IF(LinkRpt!V$4=LinkRpt!V$2,VLOOKUP(LinkRpt!$A387,Rpt,LinkRpt!V$2+1),"")</f>
        <v/>
      </c>
      <c r="BS391" s="182" t="str">
        <f>IF(LinkRpt!W$4=LinkRpt!W$2,VLOOKUP(LinkRpt!$A387,Rpt,LinkRpt!W$2+1),"")</f>
        <v/>
      </c>
      <c r="BT391" s="182" t="str">
        <f>IF(LinkRpt!X$4=LinkRpt!X$2,VLOOKUP(LinkRpt!$A387,Rpt,LinkRpt!X$2+1),"")</f>
        <v/>
      </c>
      <c r="BU391" s="182" t="str">
        <f>IF(LinkRpt!Y$4=LinkRpt!Y$2,VLOOKUP(LinkRpt!$A387,Rpt,LinkRpt!Y$2+1),"")</f>
        <v/>
      </c>
      <c r="BV391" s="182" t="str">
        <f>IF(LinkRpt!Z$4=LinkRpt!Z$2,VLOOKUP(LinkRpt!$A387,Rpt,LinkRpt!Z$2+1),"")</f>
        <v/>
      </c>
      <c r="BW391" s="182" t="str">
        <f>IF(LinkRpt!AA$4=LinkRpt!AA$2,VLOOKUP(LinkRpt!$A387,Rpt,LinkRpt!AA$2+1),"")</f>
        <v/>
      </c>
      <c r="BX391" s="182" t="str">
        <f>IF(LinkRpt!AB$4=LinkRpt!AB$2,VLOOKUP(LinkRpt!$A387,Rpt,LinkRpt!AB$2+1),"")</f>
        <v/>
      </c>
      <c r="BY391" s="182" t="str">
        <f>IF(LinkRpt!AC$4=LinkRpt!AC$2,VLOOKUP(LinkRpt!$A387,Rpt,LinkRpt!AC$2+1),"")</f>
        <v/>
      </c>
      <c r="BZ391" s="182" t="str">
        <f>IF(LinkRpt!AD$4=LinkRpt!AD$2,VLOOKUP(LinkRpt!$A387,Rpt,LinkRpt!AD$2+1),"")</f>
        <v/>
      </c>
      <c r="CA391" s="182" t="str">
        <f>IF(LinkRpt!AE$4=LinkRpt!AE$2,VLOOKUP(LinkRpt!$A387,Rpt,LinkRpt!AE$2+1),"")</f>
        <v/>
      </c>
      <c r="CB391" s="182">
        <f t="shared" si="48"/>
        <v>33980</v>
      </c>
      <c r="CC391" s="15">
        <v>1500</v>
      </c>
      <c r="CD391" s="16">
        <v>1500</v>
      </c>
      <c r="CE391" s="15">
        <v>1000</v>
      </c>
      <c r="CF391" s="16">
        <v>1000</v>
      </c>
      <c r="CG391" s="15">
        <v>5000</v>
      </c>
      <c r="CH391" s="16">
        <v>0</v>
      </c>
      <c r="CI391" s="15">
        <v>8000</v>
      </c>
      <c r="CJ391" s="16">
        <v>0</v>
      </c>
      <c r="CK391" s="15"/>
      <c r="CL391" s="16"/>
      <c r="CM391" s="18">
        <v>4620</v>
      </c>
      <c r="CN391" s="16">
        <v>0</v>
      </c>
      <c r="CO391" s="18">
        <v>4620</v>
      </c>
      <c r="CP391" s="16">
        <v>0</v>
      </c>
      <c r="CQ391" s="18">
        <v>4620</v>
      </c>
      <c r="CR391" s="16">
        <f>17620+0</f>
        <v>17620</v>
      </c>
      <c r="CS391" s="18">
        <v>4620</v>
      </c>
      <c r="CT391" s="16">
        <v>13860</v>
      </c>
      <c r="CU391" s="18">
        <v>4620</v>
      </c>
      <c r="CV391" s="16"/>
      <c r="CW391" s="18">
        <v>4620</v>
      </c>
      <c r="CX391" s="16"/>
      <c r="CY391" s="18">
        <v>4620</v>
      </c>
      <c r="CZ391" s="16"/>
      <c r="DA391" s="18">
        <v>4620</v>
      </c>
      <c r="DB391" s="16"/>
      <c r="DC391" s="18">
        <v>4620</v>
      </c>
      <c r="DD391" s="16"/>
      <c r="DE391" s="85"/>
      <c r="DF391" s="16"/>
      <c r="DG391" s="85"/>
      <c r="DH391" s="16"/>
      <c r="DI391" s="85"/>
      <c r="DJ391" s="16"/>
      <c r="DK391" s="17"/>
      <c r="DL391" s="16"/>
      <c r="DM391" s="17"/>
      <c r="DN391" s="16"/>
      <c r="DO391" s="17"/>
      <c r="DP391" s="16"/>
      <c r="DQ391" s="17"/>
      <c r="DR391" s="16"/>
      <c r="DS391" s="17"/>
      <c r="DT391" s="16"/>
      <c r="DU391" s="17"/>
      <c r="DV391" s="16"/>
      <c r="DW391" s="17"/>
      <c r="DX391" s="16"/>
      <c r="DY391" s="17"/>
      <c r="DZ391" s="16"/>
      <c r="EA391" s="17"/>
      <c r="EB391" s="16"/>
      <c r="EC391" s="17"/>
      <c r="ED391" s="16"/>
      <c r="EE391" s="17"/>
      <c r="EF391" s="16"/>
      <c r="EG391" s="17"/>
      <c r="EH391" s="16"/>
      <c r="EI391" s="17"/>
      <c r="EJ391" s="16"/>
      <c r="EK391" s="17"/>
      <c r="EL391" s="16"/>
      <c r="EM391" s="17"/>
      <c r="EN391" s="16"/>
      <c r="EO391" s="17"/>
      <c r="EP391" s="16"/>
      <c r="EQ391" s="17"/>
      <c r="ER391" s="16"/>
      <c r="ES391" s="17"/>
      <c r="ET391" s="16"/>
      <c r="EU391" s="15"/>
      <c r="EV391" s="16"/>
      <c r="EW391" s="15"/>
      <c r="EX391" s="16"/>
      <c r="EY391" s="15"/>
      <c r="EZ391" s="16"/>
      <c r="FA391" s="15"/>
      <c r="FB391" s="16"/>
      <c r="FC391" s="15"/>
      <c r="FD391" s="16"/>
      <c r="FE391" s="15"/>
      <c r="FF391" s="16"/>
      <c r="FG391" s="19"/>
      <c r="FH391" s="20"/>
      <c r="FI391" s="20">
        <f t="shared" si="44"/>
        <v>57080</v>
      </c>
      <c r="FJ391" s="20">
        <f t="shared" si="45"/>
        <v>33980</v>
      </c>
      <c r="FK391" s="21">
        <f t="shared" si="46"/>
        <v>23100</v>
      </c>
      <c r="FL391" s="1" t="str">
        <f t="shared" si="49"/>
        <v/>
      </c>
    </row>
    <row r="392" spans="1:168" ht="20.25" customHeight="1">
      <c r="A392" s="239">
        <v>2200384</v>
      </c>
      <c r="B392" s="35" t="s">
        <v>1276</v>
      </c>
      <c r="C392" s="239" t="s">
        <v>1277</v>
      </c>
      <c r="D392" s="9" t="s">
        <v>1414</v>
      </c>
      <c r="E392" s="9" t="s">
        <v>1411</v>
      </c>
      <c r="F392" s="83" t="s">
        <v>1278</v>
      </c>
      <c r="G392" s="143"/>
      <c r="H392" s="84"/>
      <c r="I392" s="318"/>
      <c r="J392" s="84"/>
      <c r="K392" s="62">
        <v>6600</v>
      </c>
      <c r="L392" s="84" t="s">
        <v>1564</v>
      </c>
      <c r="M392" s="246">
        <f t="shared" si="42"/>
        <v>57080</v>
      </c>
      <c r="N392" s="14">
        <f t="shared" si="47"/>
        <v>21720</v>
      </c>
      <c r="O392" s="15">
        <v>1500</v>
      </c>
      <c r="P392" s="15">
        <v>1000</v>
      </c>
      <c r="Q392" s="15">
        <v>5000</v>
      </c>
      <c r="R392" s="15">
        <v>8000</v>
      </c>
      <c r="S392" s="182"/>
      <c r="T392" s="16">
        <v>1500</v>
      </c>
      <c r="U392" s="16">
        <v>1000</v>
      </c>
      <c r="V392" s="16">
        <v>5000</v>
      </c>
      <c r="W392" s="16">
        <v>0</v>
      </c>
      <c r="X392" s="182"/>
      <c r="Y392" s="16">
        <f>IF(($CB392-SUM($T392:X392))&gt;=$K392*0.7,$K392*0.7,($CB392-SUM($T392:X392)))</f>
        <v>4620</v>
      </c>
      <c r="Z392" s="16">
        <f>IF(($CB392-SUM($T392:Y392))&gt;=$K392*0.7,$K392*0.7,($CB392-SUM($T392:Y392)))</f>
        <v>4620</v>
      </c>
      <c r="AA392" s="16">
        <f>IF(($CB392-SUM($T392:Z392))&gt;=$K392*0.7,$K392*0.7,($CB392-SUM($T392:Z392)))</f>
        <v>4620</v>
      </c>
      <c r="AB392" s="16">
        <f>IF(($CB392-SUM($T392:AA392))&gt;=$K392*0.7,$K392*0.7,($CB392-SUM($T392:AA392)))</f>
        <v>4620</v>
      </c>
      <c r="AC392" s="16">
        <f>IF(($CB392-SUM($T392:AB392))&gt;=$K392*0.7,$K392*0.7,($CB392-SUM($T392:AB392)))</f>
        <v>4620</v>
      </c>
      <c r="AD392" s="16">
        <f>IF(($CB392-SUM($T392:AC392))&gt;=$K392*0.7,$K392*0.7,($CB392-SUM($T392:AC392)))</f>
        <v>4620</v>
      </c>
      <c r="AE392" s="16">
        <f>IF(($CB392-SUM($T392:AD392))&gt;=$K392*0.7,$K392*0.7,($CB392-SUM($T392:AD392)))</f>
        <v>140</v>
      </c>
      <c r="AF392" s="16">
        <f>IF(($CB392-SUM($T392:AE392))&gt;=$K392*0.7,$K392*0.7,($CB392-SUM($T392:AE392)))</f>
        <v>0</v>
      </c>
      <c r="AG392" s="16">
        <f>IF(($CB392-SUM($T392:AF392))&gt;=$K392*0.7,$K392*0.7,($CB392-SUM($T392:AF392)))</f>
        <v>0</v>
      </c>
      <c r="AH392" s="16">
        <f>IF(($CB392-SUM($T392:AG392))&gt;=$K392*0.7,$K392*0.7,($CB392-SUM($T392:AG392)))</f>
        <v>0</v>
      </c>
      <c r="AI392" s="16">
        <f>IF(($CB392-SUM($T392:AH392))&gt;=$K392*0.7,$K392*0.7,($CB392-SUM($T392:AH392)))</f>
        <v>0</v>
      </c>
      <c r="AJ392" s="16">
        <f>IF(($CB392-SUM($T392:AI392))&gt;=$K392*0.7,$K392*0.7,($CB392-SUM($T392:AI392)))</f>
        <v>0</v>
      </c>
      <c r="AK392" s="16">
        <f>IF(($CB392-SUM($T392:AJ392))&gt;=$K392*0.7,$K392*0.7,($CB392-SUM($T392:AJ392)))</f>
        <v>0</v>
      </c>
      <c r="AL392" s="16">
        <f>IF(($CB392-SUM($T392:AK392))&gt;=$K392*0.7,$K392*0.7,($CB392-SUM($T392:AK392)))</f>
        <v>0</v>
      </c>
      <c r="AM392" s="16">
        <f>IF(($CB392-SUM($T392:AL392))&gt;=$K392*0.7,$K392*0.7,($CB392-SUM($T392:AL392)))</f>
        <v>0</v>
      </c>
      <c r="AN392" s="16">
        <f>IF(($CB392-SUM($T392:AM392))&gt;=$K392*0.7,$K392*0.7,($CB392-SUM($T392:AM392)))</f>
        <v>0</v>
      </c>
      <c r="AO392" s="16">
        <f>IF(($CB392-SUM($T392:AN392))&gt;=$K392*0.7,$K392*0.7,($CB392-SUM($T392:AN392)))</f>
        <v>0</v>
      </c>
      <c r="AP392" s="16">
        <f>IF(($CB392-SUM($T392:AO392))&gt;=$K392*0.7,$K392*0.7,($CB392-SUM($T392:AO392)))</f>
        <v>0</v>
      </c>
      <c r="AQ392" s="16">
        <f>IF(($CB392-SUM($T392:AP392))&gt;=$K392*0.7,$K392*0.7,($CB392-SUM($T392:AP392)))</f>
        <v>0</v>
      </c>
      <c r="AR392" s="16">
        <f>IF(($CB392-SUM($T392:AQ392))&gt;=$K392*0.7,$K392*0.7,($CB392-SUM($T392:AQ392)))</f>
        <v>0</v>
      </c>
      <c r="AS392" s="16">
        <f>IF(($CB392-SUM($T392:AR392))&gt;=$K392*0.7,$K392*0.7,($CB392-SUM($T392:AR392)))</f>
        <v>0</v>
      </c>
      <c r="AT392" s="16">
        <f>IF(($CB392-SUM($T392:AS392))&gt;=$K392*0.7,$K392*0.7,($CB392-SUM($T392:AS392)))</f>
        <v>0</v>
      </c>
      <c r="AU392" s="16">
        <f>IF(($CB392-SUM($T392:AT392))&gt;=$K392*0.7,$K392*0.7,($CB392-SUM($T392:AT392)))</f>
        <v>0</v>
      </c>
      <c r="AV392" s="16">
        <f>IF(($CB392-SUM($T392:AU392))&gt;=$K392*0.7,$K392*0.7,($CB392-SUM($T392:AU392)))</f>
        <v>0</v>
      </c>
      <c r="AW392" s="182">
        <f t="shared" si="43"/>
        <v>35360</v>
      </c>
      <c r="AX392" s="182">
        <f>IF(LinkRpt!B$4=LinkRpt!B$2,VLOOKUP(LinkRpt!$A388,Rpt,LinkRpt!B$2+1),"")</f>
        <v>35360</v>
      </c>
      <c r="AY392" s="182">
        <f>IF(LinkRpt!C$4=LinkRpt!C$2,VLOOKUP(LinkRpt!$A388,Rpt,LinkRpt!C$2+1),"")</f>
        <v>0</v>
      </c>
      <c r="AZ392" s="182">
        <f>IF(LinkRpt!D$4=LinkRpt!D$2,VLOOKUP(LinkRpt!$A388,Rpt,LinkRpt!D$2+1),"")</f>
        <v>0</v>
      </c>
      <c r="BA392" s="182" t="str">
        <f>IF(LinkRpt!E$4=LinkRpt!E$2,VLOOKUP(LinkRpt!$A388,Rpt,LinkRpt!E$2+1),"")</f>
        <v/>
      </c>
      <c r="BB392" s="182">
        <f>IF(LinkRpt!F$4=LinkRpt!F$2,VLOOKUP(LinkRpt!$A388,Rpt,LinkRpt!F$2+1),"")</f>
        <v>0</v>
      </c>
      <c r="BC392" s="182">
        <f>IF(LinkRpt!G$4=LinkRpt!G$2,VLOOKUP(LinkRpt!$A388,Rpt,LinkRpt!G$2+1),"")</f>
        <v>0</v>
      </c>
      <c r="BD392" s="182">
        <f>IF(LinkRpt!H$4=LinkRpt!H$2,VLOOKUP(LinkRpt!$A388,Rpt,LinkRpt!H$2+1),"")</f>
        <v>0</v>
      </c>
      <c r="BE392" s="182" t="str">
        <f>IF(LinkRpt!I$4=LinkRpt!I$2,VLOOKUP(LinkRpt!$A388,Rpt,LinkRpt!I$2+1),"")</f>
        <v/>
      </c>
      <c r="BF392" s="182" t="str">
        <f>IF(LinkRpt!J$4=LinkRpt!J$2,VLOOKUP(LinkRpt!$A388,Rpt,LinkRpt!J$2+1),"")</f>
        <v/>
      </c>
      <c r="BG392" s="182" t="str">
        <f>IF(LinkRpt!K$4=LinkRpt!K$2,VLOOKUP(LinkRpt!$A388,Rpt,LinkRpt!K$2+1),"")</f>
        <v/>
      </c>
      <c r="BH392" s="182" t="str">
        <f>IF(LinkRpt!L$4=LinkRpt!L$2,VLOOKUP(LinkRpt!$A388,Rpt,LinkRpt!L$2+1),"")</f>
        <v/>
      </c>
      <c r="BI392" s="182" t="str">
        <f>IF(LinkRpt!M$4=LinkRpt!M$2,VLOOKUP(LinkRpt!$A388,Rpt,LinkRpt!M$2+1),"")</f>
        <v/>
      </c>
      <c r="BJ392" s="182" t="str">
        <f>IF(LinkRpt!N$4=LinkRpt!N$2,VLOOKUP(LinkRpt!$A388,Rpt,LinkRpt!N$2+1),"")</f>
        <v/>
      </c>
      <c r="BK392" s="182" t="str">
        <f>IF(LinkRpt!O$4=LinkRpt!O$2,VLOOKUP(LinkRpt!$A388,Rpt,LinkRpt!O$2+1),"")</f>
        <v/>
      </c>
      <c r="BL392" s="182" t="str">
        <f>IF(LinkRpt!P$4=LinkRpt!P$2,VLOOKUP(LinkRpt!$A388,Rpt,LinkRpt!P$2+1),"")</f>
        <v/>
      </c>
      <c r="BM392" s="182" t="str">
        <f>IF(LinkRpt!Q$4=LinkRpt!Q$2,VLOOKUP(LinkRpt!$A388,Rpt,LinkRpt!Q$2+1),"")</f>
        <v/>
      </c>
      <c r="BN392" s="182" t="str">
        <f>IF(LinkRpt!R$4=LinkRpt!R$2,VLOOKUP(LinkRpt!$A388,Rpt,LinkRpt!R$2+1),"")</f>
        <v/>
      </c>
      <c r="BO392" s="182" t="str">
        <f>IF(LinkRpt!S$4=LinkRpt!S$2,VLOOKUP(LinkRpt!$A388,Rpt,LinkRpt!S$2+1),"")</f>
        <v/>
      </c>
      <c r="BP392" s="182" t="str">
        <f>IF(LinkRpt!T$4=LinkRpt!T$2,VLOOKUP(LinkRpt!$A388,Rpt,LinkRpt!T$2+1),"")</f>
        <v/>
      </c>
      <c r="BQ392" s="182" t="str">
        <f>IF(LinkRpt!U$4=LinkRpt!U$2,VLOOKUP(LinkRpt!$A388,Rpt,LinkRpt!U$2+1),"")</f>
        <v/>
      </c>
      <c r="BR392" s="182" t="str">
        <f>IF(LinkRpt!V$4=LinkRpt!V$2,VLOOKUP(LinkRpt!$A388,Rpt,LinkRpt!V$2+1),"")</f>
        <v/>
      </c>
      <c r="BS392" s="182" t="str">
        <f>IF(LinkRpt!W$4=LinkRpt!W$2,VLOOKUP(LinkRpt!$A388,Rpt,LinkRpt!W$2+1),"")</f>
        <v/>
      </c>
      <c r="BT392" s="182" t="str">
        <f>IF(LinkRpt!X$4=LinkRpt!X$2,VLOOKUP(LinkRpt!$A388,Rpt,LinkRpt!X$2+1),"")</f>
        <v/>
      </c>
      <c r="BU392" s="182" t="str">
        <f>IF(LinkRpt!Y$4=LinkRpt!Y$2,VLOOKUP(LinkRpt!$A388,Rpt,LinkRpt!Y$2+1),"")</f>
        <v/>
      </c>
      <c r="BV392" s="182" t="str">
        <f>IF(LinkRpt!Z$4=LinkRpt!Z$2,VLOOKUP(LinkRpt!$A388,Rpt,LinkRpt!Z$2+1),"")</f>
        <v/>
      </c>
      <c r="BW392" s="182" t="str">
        <f>IF(LinkRpt!AA$4=LinkRpt!AA$2,VLOOKUP(LinkRpt!$A388,Rpt,LinkRpt!AA$2+1),"")</f>
        <v/>
      </c>
      <c r="BX392" s="182" t="str">
        <f>IF(LinkRpt!AB$4=LinkRpt!AB$2,VLOOKUP(LinkRpt!$A388,Rpt,LinkRpt!AB$2+1),"")</f>
        <v/>
      </c>
      <c r="BY392" s="182" t="str">
        <f>IF(LinkRpt!AC$4=LinkRpt!AC$2,VLOOKUP(LinkRpt!$A388,Rpt,LinkRpt!AC$2+1),"")</f>
        <v/>
      </c>
      <c r="BZ392" s="182" t="str">
        <f>IF(LinkRpt!AD$4=LinkRpt!AD$2,VLOOKUP(LinkRpt!$A388,Rpt,LinkRpt!AD$2+1),"")</f>
        <v/>
      </c>
      <c r="CA392" s="182" t="str">
        <f>IF(LinkRpt!AE$4=LinkRpt!AE$2,VLOOKUP(LinkRpt!$A388,Rpt,LinkRpt!AE$2+1),"")</f>
        <v/>
      </c>
      <c r="CB392" s="182">
        <f t="shared" si="48"/>
        <v>35360</v>
      </c>
      <c r="CC392" s="15">
        <v>1500</v>
      </c>
      <c r="CD392" s="16">
        <v>1500</v>
      </c>
      <c r="CE392" s="15">
        <v>1000</v>
      </c>
      <c r="CF392" s="16">
        <v>1000</v>
      </c>
      <c r="CG392" s="15">
        <v>5000</v>
      </c>
      <c r="CH392" s="16">
        <v>5000</v>
      </c>
      <c r="CI392" s="15">
        <v>8000</v>
      </c>
      <c r="CJ392" s="16">
        <v>0</v>
      </c>
      <c r="CK392" s="15"/>
      <c r="CL392" s="16"/>
      <c r="CM392" s="18">
        <v>4620</v>
      </c>
      <c r="CN392" s="16">
        <v>0</v>
      </c>
      <c r="CO392" s="18">
        <v>4620</v>
      </c>
      <c r="CP392" s="16">
        <v>0</v>
      </c>
      <c r="CQ392" s="18">
        <v>4620</v>
      </c>
      <c r="CR392" s="16"/>
      <c r="CS392" s="18">
        <v>4620</v>
      </c>
      <c r="CT392" s="16">
        <v>14000</v>
      </c>
      <c r="CU392" s="18">
        <v>4620</v>
      </c>
      <c r="CV392" s="16"/>
      <c r="CW392" s="18">
        <v>4620</v>
      </c>
      <c r="CX392" s="16"/>
      <c r="CY392" s="18">
        <v>4620</v>
      </c>
      <c r="CZ392" s="16"/>
      <c r="DA392" s="18">
        <v>4620</v>
      </c>
      <c r="DB392" s="16"/>
      <c r="DC392" s="18">
        <v>4620</v>
      </c>
      <c r="DD392" s="16">
        <v>13860</v>
      </c>
      <c r="DE392" s="85"/>
      <c r="DF392" s="16"/>
      <c r="DG392" s="85"/>
      <c r="DH392" s="16"/>
      <c r="DI392" s="85"/>
      <c r="DJ392" s="16"/>
      <c r="DK392" s="17"/>
      <c r="DL392" s="16"/>
      <c r="DM392" s="17"/>
      <c r="DN392" s="16"/>
      <c r="DO392" s="17"/>
      <c r="DP392" s="16"/>
      <c r="DQ392" s="17"/>
      <c r="DR392" s="16"/>
      <c r="DS392" s="17"/>
      <c r="DT392" s="16"/>
      <c r="DU392" s="17"/>
      <c r="DV392" s="16"/>
      <c r="DW392" s="17"/>
      <c r="DX392" s="16"/>
      <c r="DY392" s="17"/>
      <c r="DZ392" s="16"/>
      <c r="EA392" s="17"/>
      <c r="EB392" s="16"/>
      <c r="EC392" s="17"/>
      <c r="ED392" s="16"/>
      <c r="EE392" s="17"/>
      <c r="EF392" s="16"/>
      <c r="EG392" s="17"/>
      <c r="EH392" s="16"/>
      <c r="EI392" s="17"/>
      <c r="EJ392" s="16"/>
      <c r="EK392" s="17"/>
      <c r="EL392" s="16"/>
      <c r="EM392" s="17"/>
      <c r="EN392" s="16"/>
      <c r="EO392" s="17"/>
      <c r="EP392" s="16"/>
      <c r="EQ392" s="17"/>
      <c r="ER392" s="16"/>
      <c r="ES392" s="17"/>
      <c r="ET392" s="16"/>
      <c r="EU392" s="15"/>
      <c r="EV392" s="16"/>
      <c r="EW392" s="15"/>
      <c r="EX392" s="16"/>
      <c r="EY392" s="15"/>
      <c r="EZ392" s="16"/>
      <c r="FA392" s="15"/>
      <c r="FB392" s="16"/>
      <c r="FC392" s="15"/>
      <c r="FD392" s="16"/>
      <c r="FE392" s="15"/>
      <c r="FF392" s="16"/>
      <c r="FG392" s="19"/>
      <c r="FH392" s="20"/>
      <c r="FI392" s="20">
        <f t="shared" si="44"/>
        <v>57080</v>
      </c>
      <c r="FJ392" s="20">
        <f t="shared" si="45"/>
        <v>35360</v>
      </c>
      <c r="FK392" s="21">
        <f t="shared" si="46"/>
        <v>21720</v>
      </c>
      <c r="FL392" s="1" t="str">
        <f t="shared" si="49"/>
        <v/>
      </c>
    </row>
    <row r="393" spans="1:168" ht="20.25" customHeight="1">
      <c r="A393" s="239">
        <v>2200385</v>
      </c>
      <c r="B393" s="35" t="s">
        <v>1279</v>
      </c>
      <c r="C393" s="239" t="s">
        <v>1280</v>
      </c>
      <c r="D393" s="9" t="s">
        <v>1414</v>
      </c>
      <c r="E393" s="9" t="s">
        <v>1411</v>
      </c>
      <c r="F393" s="83" t="s">
        <v>1281</v>
      </c>
      <c r="G393" s="143"/>
      <c r="H393" s="84"/>
      <c r="I393" s="318"/>
      <c r="J393" s="84"/>
      <c r="K393" s="62">
        <v>6600</v>
      </c>
      <c r="L393" s="84" t="s">
        <v>1564</v>
      </c>
      <c r="M393" s="246">
        <f t="shared" ref="M393:M456" si="50">IF(OR(L393="wUwm",L393="fwZ© evwZj"),J393*K393*0.7+SUM(O393:S393)-I393,K393*$M$6*0.7+SUM(O393:S393)-I393)</f>
        <v>57080</v>
      </c>
      <c r="N393" s="14">
        <f t="shared" si="47"/>
        <v>4620</v>
      </c>
      <c r="O393" s="15">
        <v>1500</v>
      </c>
      <c r="P393" s="15">
        <v>1000</v>
      </c>
      <c r="Q393" s="15">
        <v>5000</v>
      </c>
      <c r="R393" s="15">
        <v>8000</v>
      </c>
      <c r="S393" s="182"/>
      <c r="T393" s="16">
        <v>1500</v>
      </c>
      <c r="U393" s="16">
        <v>1000</v>
      </c>
      <c r="V393" s="16">
        <v>5000</v>
      </c>
      <c r="W393" s="16"/>
      <c r="X393" s="182"/>
      <c r="Y393" s="16">
        <f>IF(($CB393-SUM($T393:X393))&gt;=$K393*0.7,$K393*0.7,($CB393-SUM($T393:X393)))</f>
        <v>4620</v>
      </c>
      <c r="Z393" s="16">
        <f>IF(($CB393-SUM($T393:Y393))&gt;=$K393*0.7,$K393*0.7,($CB393-SUM($T393:Y393)))</f>
        <v>4620</v>
      </c>
      <c r="AA393" s="16">
        <f>IF(($CB393-SUM($T393:Z393))&gt;=$K393*0.7,$K393*0.7,($CB393-SUM($T393:Z393)))</f>
        <v>4620</v>
      </c>
      <c r="AB393" s="16">
        <f>IF(($CB393-SUM($T393:AA393))&gt;=$K393*0.7,$K393*0.7,($CB393-SUM($T393:AA393)))</f>
        <v>4620</v>
      </c>
      <c r="AC393" s="16">
        <f>IF(($CB393-SUM($T393:AB393))&gt;=$K393*0.7,$K393*0.7,($CB393-SUM($T393:AB393)))</f>
        <v>4620</v>
      </c>
      <c r="AD393" s="16">
        <f>IF(($CB393-SUM($T393:AC393))&gt;=$K393*0.7,$K393*0.7,($CB393-SUM($T393:AC393)))</f>
        <v>4620</v>
      </c>
      <c r="AE393" s="16">
        <f>IF(($CB393-SUM($T393:AD393))&gt;=$K393*0.7,$K393*0.7,($CB393-SUM($T393:AD393)))</f>
        <v>4620</v>
      </c>
      <c r="AF393" s="16">
        <f>IF(($CB393-SUM($T393:AE393))&gt;=$K393*0.7,$K393*0.7,($CB393-SUM($T393:AE393)))</f>
        <v>4620</v>
      </c>
      <c r="AG393" s="16">
        <f>IF(($CB393-SUM($T393:AF393))&gt;=$K393*0.7,$K393*0.7,($CB393-SUM($T393:AF393)))</f>
        <v>4620</v>
      </c>
      <c r="AH393" s="16">
        <f>IF(($CB393-SUM($T393:AG393))&gt;=$K393*0.7,$K393*0.7,($CB393-SUM($T393:AG393)))</f>
        <v>3380</v>
      </c>
      <c r="AI393" s="16">
        <f>IF(($CB393-SUM($T393:AH393))&gt;=$K393*0.7,$K393*0.7,($CB393-SUM($T393:AH393)))</f>
        <v>0</v>
      </c>
      <c r="AJ393" s="16">
        <f>IF(($CB393-SUM($T393:AI393))&gt;=$K393*0.7,$K393*0.7,($CB393-SUM($T393:AI393)))</f>
        <v>0</v>
      </c>
      <c r="AK393" s="16">
        <f>IF(($CB393-SUM($T393:AJ393))&gt;=$K393*0.7,$K393*0.7,($CB393-SUM($T393:AJ393)))</f>
        <v>0</v>
      </c>
      <c r="AL393" s="16">
        <f>IF(($CB393-SUM($T393:AK393))&gt;=$K393*0.7,$K393*0.7,($CB393-SUM($T393:AK393)))</f>
        <v>0</v>
      </c>
      <c r="AM393" s="16">
        <f>IF(($CB393-SUM($T393:AL393))&gt;=$K393*0.7,$K393*0.7,($CB393-SUM($T393:AL393)))</f>
        <v>0</v>
      </c>
      <c r="AN393" s="16">
        <f>IF(($CB393-SUM($T393:AM393))&gt;=$K393*0.7,$K393*0.7,($CB393-SUM($T393:AM393)))</f>
        <v>0</v>
      </c>
      <c r="AO393" s="16">
        <f>IF(($CB393-SUM($T393:AN393))&gt;=$K393*0.7,$K393*0.7,($CB393-SUM($T393:AN393)))</f>
        <v>0</v>
      </c>
      <c r="AP393" s="16">
        <f>IF(($CB393-SUM($T393:AO393))&gt;=$K393*0.7,$K393*0.7,($CB393-SUM($T393:AO393)))</f>
        <v>0</v>
      </c>
      <c r="AQ393" s="16">
        <f>IF(($CB393-SUM($T393:AP393))&gt;=$K393*0.7,$K393*0.7,($CB393-SUM($T393:AP393)))</f>
        <v>0</v>
      </c>
      <c r="AR393" s="16">
        <f>IF(($CB393-SUM($T393:AQ393))&gt;=$K393*0.7,$K393*0.7,($CB393-SUM($T393:AQ393)))</f>
        <v>0</v>
      </c>
      <c r="AS393" s="16">
        <f>IF(($CB393-SUM($T393:AR393))&gt;=$K393*0.7,$K393*0.7,($CB393-SUM($T393:AR393)))</f>
        <v>0</v>
      </c>
      <c r="AT393" s="16">
        <f>IF(($CB393-SUM($T393:AS393))&gt;=$K393*0.7,$K393*0.7,($CB393-SUM($T393:AS393)))</f>
        <v>0</v>
      </c>
      <c r="AU393" s="16">
        <f>IF(($CB393-SUM($T393:AT393))&gt;=$K393*0.7,$K393*0.7,($CB393-SUM($T393:AT393)))</f>
        <v>0</v>
      </c>
      <c r="AV393" s="16">
        <f>IF(($CB393-SUM($T393:AU393))&gt;=$K393*0.7,$K393*0.7,($CB393-SUM($T393:AU393)))</f>
        <v>0</v>
      </c>
      <c r="AW393" s="182">
        <f t="shared" ref="AW393:AW456" si="51">SUM(T393:AV393)</f>
        <v>52460</v>
      </c>
      <c r="AX393" s="182">
        <f>IF(LinkRpt!B$4=LinkRpt!B$2,VLOOKUP(LinkRpt!$A389,Rpt,LinkRpt!B$2+1),"")</f>
        <v>52460</v>
      </c>
      <c r="AY393" s="182">
        <f>IF(LinkRpt!C$4=LinkRpt!C$2,VLOOKUP(LinkRpt!$A389,Rpt,LinkRpt!C$2+1),"")</f>
        <v>0</v>
      </c>
      <c r="AZ393" s="182">
        <f>IF(LinkRpt!D$4=LinkRpt!D$2,VLOOKUP(LinkRpt!$A389,Rpt,LinkRpt!D$2+1),"")</f>
        <v>0</v>
      </c>
      <c r="BA393" s="182" t="str">
        <f>IF(LinkRpt!E$4=LinkRpt!E$2,VLOOKUP(LinkRpt!$A389,Rpt,LinkRpt!E$2+1),"")</f>
        <v/>
      </c>
      <c r="BB393" s="182">
        <f>IF(LinkRpt!F$4=LinkRpt!F$2,VLOOKUP(LinkRpt!$A389,Rpt,LinkRpt!F$2+1),"")</f>
        <v>0</v>
      </c>
      <c r="BC393" s="182">
        <f>IF(LinkRpt!G$4=LinkRpt!G$2,VLOOKUP(LinkRpt!$A389,Rpt,LinkRpt!G$2+1),"")</f>
        <v>0</v>
      </c>
      <c r="BD393" s="182">
        <f>IF(LinkRpt!H$4=LinkRpt!H$2,VLOOKUP(LinkRpt!$A389,Rpt,LinkRpt!H$2+1),"")</f>
        <v>0</v>
      </c>
      <c r="BE393" s="182" t="str">
        <f>IF(LinkRpt!I$4=LinkRpt!I$2,VLOOKUP(LinkRpt!$A389,Rpt,LinkRpt!I$2+1),"")</f>
        <v/>
      </c>
      <c r="BF393" s="182" t="str">
        <f>IF(LinkRpt!J$4=LinkRpt!J$2,VLOOKUP(LinkRpt!$A389,Rpt,LinkRpt!J$2+1),"")</f>
        <v/>
      </c>
      <c r="BG393" s="182" t="str">
        <f>IF(LinkRpt!K$4=LinkRpt!K$2,VLOOKUP(LinkRpt!$A389,Rpt,LinkRpt!K$2+1),"")</f>
        <v/>
      </c>
      <c r="BH393" s="182" t="str">
        <f>IF(LinkRpt!L$4=LinkRpt!L$2,VLOOKUP(LinkRpt!$A389,Rpt,LinkRpt!L$2+1),"")</f>
        <v/>
      </c>
      <c r="BI393" s="182" t="str">
        <f>IF(LinkRpt!M$4=LinkRpt!M$2,VLOOKUP(LinkRpt!$A389,Rpt,LinkRpt!M$2+1),"")</f>
        <v/>
      </c>
      <c r="BJ393" s="182" t="str">
        <f>IF(LinkRpt!N$4=LinkRpt!N$2,VLOOKUP(LinkRpt!$A389,Rpt,LinkRpt!N$2+1),"")</f>
        <v/>
      </c>
      <c r="BK393" s="182" t="str">
        <f>IF(LinkRpt!O$4=LinkRpt!O$2,VLOOKUP(LinkRpt!$A389,Rpt,LinkRpt!O$2+1),"")</f>
        <v/>
      </c>
      <c r="BL393" s="182" t="str">
        <f>IF(LinkRpt!P$4=LinkRpt!P$2,VLOOKUP(LinkRpt!$A389,Rpt,LinkRpt!P$2+1),"")</f>
        <v/>
      </c>
      <c r="BM393" s="182" t="str">
        <f>IF(LinkRpt!Q$4=LinkRpt!Q$2,VLOOKUP(LinkRpt!$A389,Rpt,LinkRpt!Q$2+1),"")</f>
        <v/>
      </c>
      <c r="BN393" s="182" t="str">
        <f>IF(LinkRpt!R$4=LinkRpt!R$2,VLOOKUP(LinkRpt!$A389,Rpt,LinkRpt!R$2+1),"")</f>
        <v/>
      </c>
      <c r="BO393" s="182" t="str">
        <f>IF(LinkRpt!S$4=LinkRpt!S$2,VLOOKUP(LinkRpt!$A389,Rpt,LinkRpt!S$2+1),"")</f>
        <v/>
      </c>
      <c r="BP393" s="182" t="str">
        <f>IF(LinkRpt!T$4=LinkRpt!T$2,VLOOKUP(LinkRpt!$A389,Rpt,LinkRpt!T$2+1),"")</f>
        <v/>
      </c>
      <c r="BQ393" s="182" t="str">
        <f>IF(LinkRpt!U$4=LinkRpt!U$2,VLOOKUP(LinkRpt!$A389,Rpt,LinkRpt!U$2+1),"")</f>
        <v/>
      </c>
      <c r="BR393" s="182" t="str">
        <f>IF(LinkRpt!V$4=LinkRpt!V$2,VLOOKUP(LinkRpt!$A389,Rpt,LinkRpt!V$2+1),"")</f>
        <v/>
      </c>
      <c r="BS393" s="182" t="str">
        <f>IF(LinkRpt!W$4=LinkRpt!W$2,VLOOKUP(LinkRpt!$A389,Rpt,LinkRpt!W$2+1),"")</f>
        <v/>
      </c>
      <c r="BT393" s="182" t="str">
        <f>IF(LinkRpt!X$4=LinkRpt!X$2,VLOOKUP(LinkRpt!$A389,Rpt,LinkRpt!X$2+1),"")</f>
        <v/>
      </c>
      <c r="BU393" s="182" t="str">
        <f>IF(LinkRpt!Y$4=LinkRpt!Y$2,VLOOKUP(LinkRpt!$A389,Rpt,LinkRpt!Y$2+1),"")</f>
        <v/>
      </c>
      <c r="BV393" s="182" t="str">
        <f>IF(LinkRpt!Z$4=LinkRpt!Z$2,VLOOKUP(LinkRpt!$A389,Rpt,LinkRpt!Z$2+1),"")</f>
        <v/>
      </c>
      <c r="BW393" s="182" t="str">
        <f>IF(LinkRpt!AA$4=LinkRpt!AA$2,VLOOKUP(LinkRpt!$A389,Rpt,LinkRpt!AA$2+1),"")</f>
        <v/>
      </c>
      <c r="BX393" s="182" t="str">
        <f>IF(LinkRpt!AB$4=LinkRpt!AB$2,VLOOKUP(LinkRpt!$A389,Rpt,LinkRpt!AB$2+1),"")</f>
        <v/>
      </c>
      <c r="BY393" s="182" t="str">
        <f>IF(LinkRpt!AC$4=LinkRpt!AC$2,VLOOKUP(LinkRpt!$A389,Rpt,LinkRpt!AC$2+1),"")</f>
        <v/>
      </c>
      <c r="BZ393" s="182" t="str">
        <f>IF(LinkRpt!AD$4=LinkRpt!AD$2,VLOOKUP(LinkRpt!$A389,Rpt,LinkRpt!AD$2+1),"")</f>
        <v/>
      </c>
      <c r="CA393" s="182" t="str">
        <f>IF(LinkRpt!AE$4=LinkRpt!AE$2,VLOOKUP(LinkRpt!$A389,Rpt,LinkRpt!AE$2+1),"")</f>
        <v/>
      </c>
      <c r="CB393" s="182">
        <f t="shared" si="48"/>
        <v>52460</v>
      </c>
      <c r="CC393" s="15">
        <v>1500</v>
      </c>
      <c r="CD393" s="16">
        <v>1500</v>
      </c>
      <c r="CE393" s="15">
        <v>1000</v>
      </c>
      <c r="CF393" s="16">
        <v>1000</v>
      </c>
      <c r="CG393" s="15">
        <v>5000</v>
      </c>
      <c r="CH393" s="16">
        <v>5000</v>
      </c>
      <c r="CI393" s="15">
        <v>8000</v>
      </c>
      <c r="CJ393" s="16"/>
      <c r="CK393" s="15"/>
      <c r="CL393" s="16"/>
      <c r="CM393" s="18">
        <v>4620</v>
      </c>
      <c r="CN393" s="16">
        <v>4620</v>
      </c>
      <c r="CO393" s="18">
        <v>4620</v>
      </c>
      <c r="CP393" s="16">
        <v>0</v>
      </c>
      <c r="CQ393" s="18">
        <v>4620</v>
      </c>
      <c r="CR393" s="16">
        <v>0</v>
      </c>
      <c r="CS393" s="18">
        <v>4620</v>
      </c>
      <c r="CT393" s="16">
        <v>9240</v>
      </c>
      <c r="CU393" s="18">
        <v>4620</v>
      </c>
      <c r="CV393" s="16">
        <v>12620</v>
      </c>
      <c r="CW393" s="18">
        <v>4620</v>
      </c>
      <c r="CX393" s="16"/>
      <c r="CY393" s="18">
        <v>4620</v>
      </c>
      <c r="CZ393" s="16"/>
      <c r="DA393" s="18">
        <v>4620</v>
      </c>
      <c r="DB393" s="16">
        <v>9240</v>
      </c>
      <c r="DC393" s="18">
        <v>4620</v>
      </c>
      <c r="DD393" s="16">
        <v>9240</v>
      </c>
      <c r="DE393" s="85"/>
      <c r="DF393" s="16"/>
      <c r="DG393" s="85"/>
      <c r="DH393" s="16"/>
      <c r="DI393" s="85"/>
      <c r="DJ393" s="16"/>
      <c r="DK393" s="17"/>
      <c r="DL393" s="16"/>
      <c r="DM393" s="17"/>
      <c r="DN393" s="16"/>
      <c r="DO393" s="17"/>
      <c r="DP393" s="16"/>
      <c r="DQ393" s="17"/>
      <c r="DR393" s="16"/>
      <c r="DS393" s="17"/>
      <c r="DT393" s="16"/>
      <c r="DU393" s="17"/>
      <c r="DV393" s="16"/>
      <c r="DW393" s="17"/>
      <c r="DX393" s="16"/>
      <c r="DY393" s="17"/>
      <c r="DZ393" s="16"/>
      <c r="EA393" s="17"/>
      <c r="EB393" s="16"/>
      <c r="EC393" s="17"/>
      <c r="ED393" s="16"/>
      <c r="EE393" s="17"/>
      <c r="EF393" s="16"/>
      <c r="EG393" s="17"/>
      <c r="EH393" s="16"/>
      <c r="EI393" s="17"/>
      <c r="EJ393" s="16"/>
      <c r="EK393" s="17"/>
      <c r="EL393" s="16"/>
      <c r="EM393" s="17"/>
      <c r="EN393" s="16"/>
      <c r="EO393" s="17"/>
      <c r="EP393" s="16"/>
      <c r="EQ393" s="17"/>
      <c r="ER393" s="16"/>
      <c r="ES393" s="17"/>
      <c r="ET393" s="16"/>
      <c r="EU393" s="15"/>
      <c r="EV393" s="16"/>
      <c r="EW393" s="15"/>
      <c r="EX393" s="16"/>
      <c r="EY393" s="15"/>
      <c r="EZ393" s="16"/>
      <c r="FA393" s="15"/>
      <c r="FB393" s="16"/>
      <c r="FC393" s="15"/>
      <c r="FD393" s="16"/>
      <c r="FE393" s="15"/>
      <c r="FF393" s="16"/>
      <c r="FG393" s="19"/>
      <c r="FH393" s="20"/>
      <c r="FI393" s="20">
        <f t="shared" ref="FI393:FI460" si="52">FG393+FE393+FC393+FA393+EY393+EW393+EU393+ES393+EQ393+EO393+EM393+EK393+EH393+EF393+ED393+EB393+DZ393+DX393+DV393+DT393+DR393+DP393+DN393+DL393+DI393+DG393+DE393+DC393+DA393+CY393+CW393+CU393+CS393+CQ393+CO393+CM393+CK393+CG393+CE393+CC393+CI393</f>
        <v>57080</v>
      </c>
      <c r="FJ393" s="20">
        <f t="shared" ref="FJ393:FJ460" si="53">FH393+FF393+FD393+FB393+EZ393+EX393+EV393+ET393+ER393+EP393+EN393+EL393+EI393+EG393+EE393+EC393+EA393+DY393+DW393+DU393+DS393+DQ393+DO393+DM393+DJ393+DH393+DF393+DD393+DB393+CZ393+CX393+CV393+CT393+CR393+CP393+CN393+CL393+CH393+CF393+CD393+CJ393</f>
        <v>52460</v>
      </c>
      <c r="FK393" s="21">
        <f t="shared" ref="FK393:FK456" si="54">FI393-FJ393</f>
        <v>4620</v>
      </c>
      <c r="FL393" s="1" t="str">
        <f t="shared" si="49"/>
        <v/>
      </c>
    </row>
    <row r="394" spans="1:168" ht="20.25" customHeight="1">
      <c r="A394" s="239">
        <v>2200386</v>
      </c>
      <c r="B394" s="35" t="s">
        <v>475</v>
      </c>
      <c r="C394" s="239" t="s">
        <v>476</v>
      </c>
      <c r="D394" s="9" t="s">
        <v>1414</v>
      </c>
      <c r="E394" s="9" t="s">
        <v>1412</v>
      </c>
      <c r="F394" s="10" t="s">
        <v>477</v>
      </c>
      <c r="G394" s="143"/>
      <c r="H394" s="84" t="s">
        <v>1422</v>
      </c>
      <c r="I394" s="318"/>
      <c r="J394" s="84"/>
      <c r="K394" s="12">
        <v>3300</v>
      </c>
      <c r="L394" s="23" t="s">
        <v>1564</v>
      </c>
      <c r="M394" s="246">
        <f t="shared" si="50"/>
        <v>36290</v>
      </c>
      <c r="N394" s="14">
        <f t="shared" ref="N394:N457" si="55">M394-CB394</f>
        <v>0</v>
      </c>
      <c r="O394" s="15">
        <v>1500</v>
      </c>
      <c r="P394" s="15">
        <v>1000</v>
      </c>
      <c r="Q394" s="15">
        <v>5000</v>
      </c>
      <c r="R394" s="15">
        <v>8000</v>
      </c>
      <c r="S394" s="182"/>
      <c r="T394" s="16">
        <v>1500</v>
      </c>
      <c r="U394" s="16">
        <v>1000</v>
      </c>
      <c r="V394" s="16">
        <v>5000</v>
      </c>
      <c r="W394" s="16">
        <v>0</v>
      </c>
      <c r="X394" s="182"/>
      <c r="Y394" s="16">
        <f>IF(($CB394-SUM($T394:X394))&gt;=$K394*0.7,$K394*0.7,($CB394-SUM($T394:X394)))</f>
        <v>2310</v>
      </c>
      <c r="Z394" s="16">
        <f>IF(($CB394-SUM($T394:Y394))&gt;=$K394*0.7,$K394*0.7,($CB394-SUM($T394:Y394)))</f>
        <v>2310</v>
      </c>
      <c r="AA394" s="16">
        <f>IF(($CB394-SUM($T394:Z394))&gt;=$K394*0.7,$K394*0.7,($CB394-SUM($T394:Z394)))</f>
        <v>2310</v>
      </c>
      <c r="AB394" s="16">
        <f>IF(($CB394-SUM($T394:AA394))&gt;=$K394*0.7,$K394*0.7,($CB394-SUM($T394:AA394)))</f>
        <v>2310</v>
      </c>
      <c r="AC394" s="16">
        <f>IF(($CB394-SUM($T394:AB394))&gt;=$K394*0.7,$K394*0.7,($CB394-SUM($T394:AB394)))</f>
        <v>2310</v>
      </c>
      <c r="AD394" s="16">
        <f>IF(($CB394-SUM($T394:AC394))&gt;=$K394*0.7,$K394*0.7,($CB394-SUM($T394:AC394)))</f>
        <v>2310</v>
      </c>
      <c r="AE394" s="16">
        <f>IF(($CB394-SUM($T394:AD394))&gt;=$K394*0.7,$K394*0.7,($CB394-SUM($T394:AD394)))</f>
        <v>2310</v>
      </c>
      <c r="AF394" s="16">
        <f>IF(($CB394-SUM($T394:AE394))&gt;=$K394*0.7,$K394*0.7,($CB394-SUM($T394:AE394)))</f>
        <v>2310</v>
      </c>
      <c r="AG394" s="16">
        <f>IF(($CB394-SUM($T394:AF394))&gt;=$K394*0.7,$K394*0.7,($CB394-SUM($T394:AF394)))</f>
        <v>2310</v>
      </c>
      <c r="AH394" s="16">
        <f>IF(($CB394-SUM($T394:AG394))&gt;=$K394*0.7,$K394*0.7,($CB394-SUM($T394:AG394)))</f>
        <v>2310</v>
      </c>
      <c r="AI394" s="16">
        <f>IF(($CB394-SUM($T394:AH394))&gt;=$K394*0.7,$K394*0.7,($CB394-SUM($T394:AH394)))</f>
        <v>2310</v>
      </c>
      <c r="AJ394" s="16">
        <f>IF(($CB394-SUM($T394:AI394))&gt;=$K394*0.7,$K394*0.7,($CB394-SUM($T394:AI394)))</f>
        <v>2310</v>
      </c>
      <c r="AK394" s="16">
        <f>IF(($CB394-SUM($T394:AJ394))&gt;=$K394*0.7,$K394*0.7,($CB394-SUM($T394:AJ394)))</f>
        <v>1070</v>
      </c>
      <c r="AL394" s="16">
        <f>IF(($CB394-SUM($T394:AK394))&gt;=$K394*0.7,$K394*0.7,($CB394-SUM($T394:AK394)))</f>
        <v>0</v>
      </c>
      <c r="AM394" s="16">
        <f>IF(($CB394-SUM($T394:AL394))&gt;=$K394*0.7,$K394*0.7,($CB394-SUM($T394:AL394)))</f>
        <v>0</v>
      </c>
      <c r="AN394" s="16">
        <f>IF(($CB394-SUM($T394:AM394))&gt;=$K394*0.7,$K394*0.7,($CB394-SUM($T394:AM394)))</f>
        <v>0</v>
      </c>
      <c r="AO394" s="16">
        <f>IF(($CB394-SUM($T394:AN394))&gt;=$K394*0.7,$K394*0.7,($CB394-SUM($T394:AN394)))</f>
        <v>0</v>
      </c>
      <c r="AP394" s="16">
        <f>IF(($CB394-SUM($T394:AO394))&gt;=$K394*0.7,$K394*0.7,($CB394-SUM($T394:AO394)))</f>
        <v>0</v>
      </c>
      <c r="AQ394" s="16">
        <f>IF(($CB394-SUM($T394:AP394))&gt;=$K394*0.7,$K394*0.7,($CB394-SUM($T394:AP394)))</f>
        <v>0</v>
      </c>
      <c r="AR394" s="16">
        <f>IF(($CB394-SUM($T394:AQ394))&gt;=$K394*0.7,$K394*0.7,($CB394-SUM($T394:AQ394)))</f>
        <v>0</v>
      </c>
      <c r="AS394" s="16">
        <f>IF(($CB394-SUM($T394:AR394))&gt;=$K394*0.7,$K394*0.7,($CB394-SUM($T394:AR394)))</f>
        <v>0</v>
      </c>
      <c r="AT394" s="16">
        <f>IF(($CB394-SUM($T394:AS394))&gt;=$K394*0.7,$K394*0.7,($CB394-SUM($T394:AS394)))</f>
        <v>0</v>
      </c>
      <c r="AU394" s="16">
        <f>IF(($CB394-SUM($T394:AT394))&gt;=$K394*0.7,$K394*0.7,($CB394-SUM($T394:AT394)))</f>
        <v>0</v>
      </c>
      <c r="AV394" s="16">
        <f>IF(($CB394-SUM($T394:AU394))&gt;=$K394*0.7,$K394*0.7,($CB394-SUM($T394:AU394)))</f>
        <v>0</v>
      </c>
      <c r="AW394" s="182">
        <f t="shared" si="51"/>
        <v>36290</v>
      </c>
      <c r="AX394" s="182">
        <f>IF(LinkRpt!B$4=LinkRpt!B$2,VLOOKUP(LinkRpt!$A390,Rpt,LinkRpt!B$2+1),"")</f>
        <v>36290</v>
      </c>
      <c r="AY394" s="182">
        <f>IF(LinkRpt!C$4=LinkRpt!C$2,VLOOKUP(LinkRpt!$A390,Rpt,LinkRpt!C$2+1),"")</f>
        <v>0</v>
      </c>
      <c r="AZ394" s="182">
        <f>IF(LinkRpt!D$4=LinkRpt!D$2,VLOOKUP(LinkRpt!$A390,Rpt,LinkRpt!D$2+1),"")</f>
        <v>0</v>
      </c>
      <c r="BA394" s="182" t="str">
        <f>IF(LinkRpt!E$4=LinkRpt!E$2,VLOOKUP(LinkRpt!$A390,Rpt,LinkRpt!E$2+1),"")</f>
        <v/>
      </c>
      <c r="BB394" s="182">
        <f>IF(LinkRpt!F$4=LinkRpt!F$2,VLOOKUP(LinkRpt!$A390,Rpt,LinkRpt!F$2+1),"")</f>
        <v>0</v>
      </c>
      <c r="BC394" s="182">
        <f>IF(LinkRpt!G$4=LinkRpt!G$2,VLOOKUP(LinkRpt!$A390,Rpt,LinkRpt!G$2+1),"")</f>
        <v>0</v>
      </c>
      <c r="BD394" s="182">
        <f>IF(LinkRpt!H$4=LinkRpt!H$2,VLOOKUP(LinkRpt!$A390,Rpt,LinkRpt!H$2+1),"")</f>
        <v>0</v>
      </c>
      <c r="BE394" s="182" t="str">
        <f>IF(LinkRpt!I$4=LinkRpt!I$2,VLOOKUP(LinkRpt!$A390,Rpt,LinkRpt!I$2+1),"")</f>
        <v/>
      </c>
      <c r="BF394" s="182" t="str">
        <f>IF(LinkRpt!J$4=LinkRpt!J$2,VLOOKUP(LinkRpt!$A390,Rpt,LinkRpt!J$2+1),"")</f>
        <v/>
      </c>
      <c r="BG394" s="182" t="str">
        <f>IF(LinkRpt!K$4=LinkRpt!K$2,VLOOKUP(LinkRpt!$A390,Rpt,LinkRpt!K$2+1),"")</f>
        <v/>
      </c>
      <c r="BH394" s="182" t="str">
        <f>IF(LinkRpt!L$4=LinkRpt!L$2,VLOOKUP(LinkRpt!$A390,Rpt,LinkRpt!L$2+1),"")</f>
        <v/>
      </c>
      <c r="BI394" s="182" t="str">
        <f>IF(LinkRpt!M$4=LinkRpt!M$2,VLOOKUP(LinkRpt!$A390,Rpt,LinkRpt!M$2+1),"")</f>
        <v/>
      </c>
      <c r="BJ394" s="182" t="str">
        <f>IF(LinkRpt!N$4=LinkRpt!N$2,VLOOKUP(LinkRpt!$A390,Rpt,LinkRpt!N$2+1),"")</f>
        <v/>
      </c>
      <c r="BK394" s="182" t="str">
        <f>IF(LinkRpt!O$4=LinkRpt!O$2,VLOOKUP(LinkRpt!$A390,Rpt,LinkRpt!O$2+1),"")</f>
        <v/>
      </c>
      <c r="BL394" s="182" t="str">
        <f>IF(LinkRpt!P$4=LinkRpt!P$2,VLOOKUP(LinkRpt!$A390,Rpt,LinkRpt!P$2+1),"")</f>
        <v/>
      </c>
      <c r="BM394" s="182" t="str">
        <f>IF(LinkRpt!Q$4=LinkRpt!Q$2,VLOOKUP(LinkRpt!$A390,Rpt,LinkRpt!Q$2+1),"")</f>
        <v/>
      </c>
      <c r="BN394" s="182" t="str">
        <f>IF(LinkRpt!R$4=LinkRpt!R$2,VLOOKUP(LinkRpt!$A390,Rpt,LinkRpt!R$2+1),"")</f>
        <v/>
      </c>
      <c r="BO394" s="182" t="str">
        <f>IF(LinkRpt!S$4=LinkRpt!S$2,VLOOKUP(LinkRpt!$A390,Rpt,LinkRpt!S$2+1),"")</f>
        <v/>
      </c>
      <c r="BP394" s="182" t="str">
        <f>IF(LinkRpt!T$4=LinkRpt!T$2,VLOOKUP(LinkRpt!$A390,Rpt,LinkRpt!T$2+1),"")</f>
        <v/>
      </c>
      <c r="BQ394" s="182" t="str">
        <f>IF(LinkRpt!U$4=LinkRpt!U$2,VLOOKUP(LinkRpt!$A390,Rpt,LinkRpt!U$2+1),"")</f>
        <v/>
      </c>
      <c r="BR394" s="182" t="str">
        <f>IF(LinkRpt!V$4=LinkRpt!V$2,VLOOKUP(LinkRpt!$A390,Rpt,LinkRpt!V$2+1),"")</f>
        <v/>
      </c>
      <c r="BS394" s="182" t="str">
        <f>IF(LinkRpt!W$4=LinkRpt!W$2,VLOOKUP(LinkRpt!$A390,Rpt,LinkRpt!W$2+1),"")</f>
        <v/>
      </c>
      <c r="BT394" s="182" t="str">
        <f>IF(LinkRpt!X$4=LinkRpt!X$2,VLOOKUP(LinkRpt!$A390,Rpt,LinkRpt!X$2+1),"")</f>
        <v/>
      </c>
      <c r="BU394" s="182" t="str">
        <f>IF(LinkRpt!Y$4=LinkRpt!Y$2,VLOOKUP(LinkRpt!$A390,Rpt,LinkRpt!Y$2+1),"")</f>
        <v/>
      </c>
      <c r="BV394" s="182" t="str">
        <f>IF(LinkRpt!Z$4=LinkRpt!Z$2,VLOOKUP(LinkRpt!$A390,Rpt,LinkRpt!Z$2+1),"")</f>
        <v/>
      </c>
      <c r="BW394" s="182" t="str">
        <f>IF(LinkRpt!AA$4=LinkRpt!AA$2,VLOOKUP(LinkRpt!$A390,Rpt,LinkRpt!AA$2+1),"")</f>
        <v/>
      </c>
      <c r="BX394" s="182" t="str">
        <f>IF(LinkRpt!AB$4=LinkRpt!AB$2,VLOOKUP(LinkRpt!$A390,Rpt,LinkRpt!AB$2+1),"")</f>
        <v/>
      </c>
      <c r="BY394" s="182" t="str">
        <f>IF(LinkRpt!AC$4=LinkRpt!AC$2,VLOOKUP(LinkRpt!$A390,Rpt,LinkRpt!AC$2+1),"")</f>
        <v/>
      </c>
      <c r="BZ394" s="182" t="str">
        <f>IF(LinkRpt!AD$4=LinkRpt!AD$2,VLOOKUP(LinkRpt!$A390,Rpt,LinkRpt!AD$2+1),"")</f>
        <v/>
      </c>
      <c r="CA394" s="182" t="str">
        <f>IF(LinkRpt!AE$4=LinkRpt!AE$2,VLOOKUP(LinkRpt!$A390,Rpt,LinkRpt!AE$2+1),"")</f>
        <v/>
      </c>
      <c r="CB394" s="182">
        <f t="shared" ref="CB394:CB457" si="56">SUM(AX394:CA394)</f>
        <v>36290</v>
      </c>
      <c r="CC394" s="15">
        <v>1500</v>
      </c>
      <c r="CD394" s="16">
        <v>1500</v>
      </c>
      <c r="CE394" s="15">
        <v>1000</v>
      </c>
      <c r="CF394" s="16">
        <v>1000</v>
      </c>
      <c r="CG394" s="15">
        <v>5000</v>
      </c>
      <c r="CH394" s="16">
        <v>5000</v>
      </c>
      <c r="CI394" s="15">
        <v>8000</v>
      </c>
      <c r="CJ394" s="16">
        <v>0</v>
      </c>
      <c r="CK394" s="17"/>
      <c r="CL394" s="16"/>
      <c r="CM394" s="15"/>
      <c r="CN394" s="16"/>
      <c r="CO394" s="18">
        <v>2310</v>
      </c>
      <c r="CP394" s="16">
        <v>0</v>
      </c>
      <c r="CQ394" s="18">
        <v>2310</v>
      </c>
      <c r="CR394" s="16">
        <v>0</v>
      </c>
      <c r="CS394" s="18">
        <v>2310</v>
      </c>
      <c r="CT394" s="16">
        <v>0</v>
      </c>
      <c r="CU394" s="18">
        <v>2310</v>
      </c>
      <c r="CV394" s="16">
        <v>17240</v>
      </c>
      <c r="CW394" s="18">
        <v>2310</v>
      </c>
      <c r="CX394" s="16"/>
      <c r="CY394" s="18">
        <v>2310</v>
      </c>
      <c r="CZ394" s="16"/>
      <c r="DA394" s="18">
        <v>2310</v>
      </c>
      <c r="DB394" s="16"/>
      <c r="DC394" s="18">
        <v>2310</v>
      </c>
      <c r="DD394" s="16"/>
      <c r="DE394" s="18">
        <v>2310</v>
      </c>
      <c r="DF394" s="16">
        <v>11550</v>
      </c>
      <c r="DG394" s="17"/>
      <c r="DH394" s="16"/>
      <c r="DI394" s="17"/>
      <c r="DJ394" s="16"/>
      <c r="DK394" s="17"/>
      <c r="DL394" s="16"/>
      <c r="DM394" s="17"/>
      <c r="DN394" s="16"/>
      <c r="DO394" s="17"/>
      <c r="DP394" s="16"/>
      <c r="DQ394" s="17"/>
      <c r="DR394" s="16"/>
      <c r="DS394" s="17"/>
      <c r="DT394" s="16"/>
      <c r="DU394" s="17"/>
      <c r="DV394" s="16"/>
      <c r="DW394" s="17"/>
      <c r="DX394" s="16"/>
      <c r="DY394" s="17"/>
      <c r="DZ394" s="16"/>
      <c r="EA394" s="17"/>
      <c r="EB394" s="16"/>
      <c r="EC394" s="17"/>
      <c r="ED394" s="16"/>
      <c r="EE394" s="17"/>
      <c r="EF394" s="16"/>
      <c r="EG394" s="17"/>
      <c r="EH394" s="16"/>
      <c r="EI394" s="17"/>
      <c r="EJ394" s="16"/>
      <c r="EK394" s="17"/>
      <c r="EL394" s="16"/>
      <c r="EM394" s="17"/>
      <c r="EN394" s="16"/>
      <c r="EO394" s="17"/>
      <c r="EP394" s="16"/>
      <c r="EQ394" s="17"/>
      <c r="ER394" s="16"/>
      <c r="ES394" s="17"/>
      <c r="ET394" s="16"/>
      <c r="EU394" s="15"/>
      <c r="EV394" s="16"/>
      <c r="EW394" s="15"/>
      <c r="EX394" s="16"/>
      <c r="EY394" s="15"/>
      <c r="EZ394" s="16"/>
      <c r="FA394" s="15"/>
      <c r="FB394" s="16"/>
      <c r="FC394" s="15"/>
      <c r="FD394" s="16"/>
      <c r="FE394" s="15"/>
      <c r="FF394" s="16"/>
      <c r="FG394" s="19"/>
      <c r="FH394" s="20"/>
      <c r="FI394" s="20">
        <f t="shared" si="52"/>
        <v>36290</v>
      </c>
      <c r="FJ394" s="20">
        <f t="shared" si="53"/>
        <v>36290</v>
      </c>
      <c r="FK394" s="21">
        <f t="shared" si="54"/>
        <v>0</v>
      </c>
      <c r="FL394" s="1" t="str">
        <f t="shared" ref="FL394:FL457" si="57">IF(CB394=FJ394,"","X")</f>
        <v/>
      </c>
    </row>
    <row r="395" spans="1:168" ht="20.25" customHeight="1">
      <c r="A395" s="239">
        <v>2200387</v>
      </c>
      <c r="B395" s="41" t="s">
        <v>478</v>
      </c>
      <c r="C395" s="239" t="s">
        <v>479</v>
      </c>
      <c r="D395" s="9" t="s">
        <v>1414</v>
      </c>
      <c r="E395" s="9" t="s">
        <v>1412</v>
      </c>
      <c r="F395" s="47" t="s">
        <v>480</v>
      </c>
      <c r="G395" s="143"/>
      <c r="H395" s="24"/>
      <c r="I395" s="318"/>
      <c r="J395" s="24"/>
      <c r="K395" s="12">
        <v>6600</v>
      </c>
      <c r="L395" s="24" t="s">
        <v>1564</v>
      </c>
      <c r="M395" s="246">
        <f t="shared" si="50"/>
        <v>57080</v>
      </c>
      <c r="N395" s="14">
        <f t="shared" si="55"/>
        <v>45580</v>
      </c>
      <c r="O395" s="15">
        <v>1500</v>
      </c>
      <c r="P395" s="15">
        <v>1000</v>
      </c>
      <c r="Q395" s="15">
        <v>5000</v>
      </c>
      <c r="R395" s="15">
        <v>8000</v>
      </c>
      <c r="S395" s="182"/>
      <c r="T395" s="16">
        <v>1500</v>
      </c>
      <c r="U395" s="16">
        <v>0</v>
      </c>
      <c r="V395" s="16">
        <v>0</v>
      </c>
      <c r="W395" s="16">
        <v>0</v>
      </c>
      <c r="X395" s="182"/>
      <c r="Y395" s="16">
        <f>IF(($CB395-SUM($T395:X395))&gt;=$K395*0.7,$K395*0.7,($CB395-SUM($T395:X395)))</f>
        <v>4620</v>
      </c>
      <c r="Z395" s="16">
        <f>IF(($CB395-SUM($T395:Y395))&gt;=$K395*0.7,$K395*0.7,($CB395-SUM($T395:Y395)))</f>
        <v>4620</v>
      </c>
      <c r="AA395" s="16">
        <f>IF(($CB395-SUM($T395:Z395))&gt;=$K395*0.7,$K395*0.7,($CB395-SUM($T395:Z395)))</f>
        <v>760</v>
      </c>
      <c r="AB395" s="16">
        <f>IF(($CB395-SUM($T395:AA395))&gt;=$K395*0.7,$K395*0.7,($CB395-SUM($T395:AA395)))</f>
        <v>0</v>
      </c>
      <c r="AC395" s="16">
        <f>IF(($CB395-SUM($T395:AB395))&gt;=$K395*0.7,$K395*0.7,($CB395-SUM($T395:AB395)))</f>
        <v>0</v>
      </c>
      <c r="AD395" s="16">
        <f>IF(($CB395-SUM($T395:AC395))&gt;=$K395*0.7,$K395*0.7,($CB395-SUM($T395:AC395)))</f>
        <v>0</v>
      </c>
      <c r="AE395" s="16">
        <f>IF(($CB395-SUM($T395:AD395))&gt;=$K395*0.7,$K395*0.7,($CB395-SUM($T395:AD395)))</f>
        <v>0</v>
      </c>
      <c r="AF395" s="16">
        <f>IF(($CB395-SUM($T395:AE395))&gt;=$K395*0.7,$K395*0.7,($CB395-SUM($T395:AE395)))</f>
        <v>0</v>
      </c>
      <c r="AG395" s="16">
        <f>IF(($CB395-SUM($T395:AF395))&gt;=$K395*0.7,$K395*0.7,($CB395-SUM($T395:AF395)))</f>
        <v>0</v>
      </c>
      <c r="AH395" s="16">
        <f>IF(($CB395-SUM($T395:AG395))&gt;=$K395*0.7,$K395*0.7,($CB395-SUM($T395:AG395)))</f>
        <v>0</v>
      </c>
      <c r="AI395" s="16">
        <f>IF(($CB395-SUM($T395:AH395))&gt;=$K395*0.7,$K395*0.7,($CB395-SUM($T395:AH395)))</f>
        <v>0</v>
      </c>
      <c r="AJ395" s="16">
        <f>IF(($CB395-SUM($T395:AI395))&gt;=$K395*0.7,$K395*0.7,($CB395-SUM($T395:AI395)))</f>
        <v>0</v>
      </c>
      <c r="AK395" s="16">
        <f>IF(($CB395-SUM($T395:AJ395))&gt;=$K395*0.7,$K395*0.7,($CB395-SUM($T395:AJ395)))</f>
        <v>0</v>
      </c>
      <c r="AL395" s="16">
        <f>IF(($CB395-SUM($T395:AK395))&gt;=$K395*0.7,$K395*0.7,($CB395-SUM($T395:AK395)))</f>
        <v>0</v>
      </c>
      <c r="AM395" s="16">
        <f>IF(($CB395-SUM($T395:AL395))&gt;=$K395*0.7,$K395*0.7,($CB395-SUM($T395:AL395)))</f>
        <v>0</v>
      </c>
      <c r="AN395" s="16">
        <f>IF(($CB395-SUM($T395:AM395))&gt;=$K395*0.7,$K395*0.7,($CB395-SUM($T395:AM395)))</f>
        <v>0</v>
      </c>
      <c r="AO395" s="16">
        <f>IF(($CB395-SUM($T395:AN395))&gt;=$K395*0.7,$K395*0.7,($CB395-SUM($T395:AN395)))</f>
        <v>0</v>
      </c>
      <c r="AP395" s="16">
        <f>IF(($CB395-SUM($T395:AO395))&gt;=$K395*0.7,$K395*0.7,($CB395-SUM($T395:AO395)))</f>
        <v>0</v>
      </c>
      <c r="AQ395" s="16">
        <f>IF(($CB395-SUM($T395:AP395))&gt;=$K395*0.7,$K395*0.7,($CB395-SUM($T395:AP395)))</f>
        <v>0</v>
      </c>
      <c r="AR395" s="16">
        <f>IF(($CB395-SUM($T395:AQ395))&gt;=$K395*0.7,$K395*0.7,($CB395-SUM($T395:AQ395)))</f>
        <v>0</v>
      </c>
      <c r="AS395" s="16">
        <f>IF(($CB395-SUM($T395:AR395))&gt;=$K395*0.7,$K395*0.7,($CB395-SUM($T395:AR395)))</f>
        <v>0</v>
      </c>
      <c r="AT395" s="16">
        <f>IF(($CB395-SUM($T395:AS395))&gt;=$K395*0.7,$K395*0.7,($CB395-SUM($T395:AS395)))</f>
        <v>0</v>
      </c>
      <c r="AU395" s="16">
        <f>IF(($CB395-SUM($T395:AT395))&gt;=$K395*0.7,$K395*0.7,($CB395-SUM($T395:AT395)))</f>
        <v>0</v>
      </c>
      <c r="AV395" s="16">
        <f>IF(($CB395-SUM($T395:AU395))&gt;=$K395*0.7,$K395*0.7,($CB395-SUM($T395:AU395)))</f>
        <v>0</v>
      </c>
      <c r="AW395" s="182">
        <f t="shared" si="51"/>
        <v>11500</v>
      </c>
      <c r="AX395" s="182">
        <f>IF(LinkRpt!B$4=LinkRpt!B$2,VLOOKUP(LinkRpt!$A391,Rpt,LinkRpt!B$2+1),"")</f>
        <v>11500</v>
      </c>
      <c r="AY395" s="182">
        <f>IF(LinkRpt!C$4=LinkRpt!C$2,VLOOKUP(LinkRpt!$A391,Rpt,LinkRpt!C$2+1),"")</f>
        <v>0</v>
      </c>
      <c r="AZ395" s="182">
        <f>IF(LinkRpt!D$4=LinkRpt!D$2,VLOOKUP(LinkRpt!$A391,Rpt,LinkRpt!D$2+1),"")</f>
        <v>0</v>
      </c>
      <c r="BA395" s="182" t="str">
        <f>IF(LinkRpt!E$4=LinkRpt!E$2,VLOOKUP(LinkRpt!$A391,Rpt,LinkRpt!E$2+1),"")</f>
        <v/>
      </c>
      <c r="BB395" s="182">
        <f>IF(LinkRpt!F$4=LinkRpt!F$2,VLOOKUP(LinkRpt!$A391,Rpt,LinkRpt!F$2+1),"")</f>
        <v>0</v>
      </c>
      <c r="BC395" s="182">
        <f>IF(LinkRpt!G$4=LinkRpt!G$2,VLOOKUP(LinkRpt!$A391,Rpt,LinkRpt!G$2+1),"")</f>
        <v>0</v>
      </c>
      <c r="BD395" s="182">
        <f>IF(LinkRpt!H$4=LinkRpt!H$2,VLOOKUP(LinkRpt!$A391,Rpt,LinkRpt!H$2+1),"")</f>
        <v>0</v>
      </c>
      <c r="BE395" s="182" t="str">
        <f>IF(LinkRpt!I$4=LinkRpt!I$2,VLOOKUP(LinkRpt!$A391,Rpt,LinkRpt!I$2+1),"")</f>
        <v/>
      </c>
      <c r="BF395" s="182" t="str">
        <f>IF(LinkRpt!J$4=LinkRpt!J$2,VLOOKUP(LinkRpt!$A391,Rpt,LinkRpt!J$2+1),"")</f>
        <v/>
      </c>
      <c r="BG395" s="182" t="str">
        <f>IF(LinkRpt!K$4=LinkRpt!K$2,VLOOKUP(LinkRpt!$A391,Rpt,LinkRpt!K$2+1),"")</f>
        <v/>
      </c>
      <c r="BH395" s="182" t="str">
        <f>IF(LinkRpt!L$4=LinkRpt!L$2,VLOOKUP(LinkRpt!$A391,Rpt,LinkRpt!L$2+1),"")</f>
        <v/>
      </c>
      <c r="BI395" s="182" t="str">
        <f>IF(LinkRpt!M$4=LinkRpt!M$2,VLOOKUP(LinkRpt!$A391,Rpt,LinkRpt!M$2+1),"")</f>
        <v/>
      </c>
      <c r="BJ395" s="182" t="str">
        <f>IF(LinkRpt!N$4=LinkRpt!N$2,VLOOKUP(LinkRpt!$A391,Rpt,LinkRpt!N$2+1),"")</f>
        <v/>
      </c>
      <c r="BK395" s="182" t="str">
        <f>IF(LinkRpt!O$4=LinkRpt!O$2,VLOOKUP(LinkRpt!$A391,Rpt,LinkRpt!O$2+1),"")</f>
        <v/>
      </c>
      <c r="BL395" s="182" t="str">
        <f>IF(LinkRpt!P$4=LinkRpt!P$2,VLOOKUP(LinkRpt!$A391,Rpt,LinkRpt!P$2+1),"")</f>
        <v/>
      </c>
      <c r="BM395" s="182" t="str">
        <f>IF(LinkRpt!Q$4=LinkRpt!Q$2,VLOOKUP(LinkRpt!$A391,Rpt,LinkRpt!Q$2+1),"")</f>
        <v/>
      </c>
      <c r="BN395" s="182" t="str">
        <f>IF(LinkRpt!R$4=LinkRpt!R$2,VLOOKUP(LinkRpt!$A391,Rpt,LinkRpt!R$2+1),"")</f>
        <v/>
      </c>
      <c r="BO395" s="182" t="str">
        <f>IF(LinkRpt!S$4=LinkRpt!S$2,VLOOKUP(LinkRpt!$A391,Rpt,LinkRpt!S$2+1),"")</f>
        <v/>
      </c>
      <c r="BP395" s="182" t="str">
        <f>IF(LinkRpt!T$4=LinkRpt!T$2,VLOOKUP(LinkRpt!$A391,Rpt,LinkRpt!T$2+1),"")</f>
        <v/>
      </c>
      <c r="BQ395" s="182" t="str">
        <f>IF(LinkRpt!U$4=LinkRpt!U$2,VLOOKUP(LinkRpt!$A391,Rpt,LinkRpt!U$2+1),"")</f>
        <v/>
      </c>
      <c r="BR395" s="182" t="str">
        <f>IF(LinkRpt!V$4=LinkRpt!V$2,VLOOKUP(LinkRpt!$A391,Rpt,LinkRpt!V$2+1),"")</f>
        <v/>
      </c>
      <c r="BS395" s="182" t="str">
        <f>IF(LinkRpt!W$4=LinkRpt!W$2,VLOOKUP(LinkRpt!$A391,Rpt,LinkRpt!W$2+1),"")</f>
        <v/>
      </c>
      <c r="BT395" s="182" t="str">
        <f>IF(LinkRpt!X$4=LinkRpt!X$2,VLOOKUP(LinkRpt!$A391,Rpt,LinkRpt!X$2+1),"")</f>
        <v/>
      </c>
      <c r="BU395" s="182" t="str">
        <f>IF(LinkRpt!Y$4=LinkRpt!Y$2,VLOOKUP(LinkRpt!$A391,Rpt,LinkRpt!Y$2+1),"")</f>
        <v/>
      </c>
      <c r="BV395" s="182" t="str">
        <f>IF(LinkRpt!Z$4=LinkRpt!Z$2,VLOOKUP(LinkRpt!$A391,Rpt,LinkRpt!Z$2+1),"")</f>
        <v/>
      </c>
      <c r="BW395" s="182" t="str">
        <f>IF(LinkRpt!AA$4=LinkRpt!AA$2,VLOOKUP(LinkRpt!$A391,Rpt,LinkRpt!AA$2+1),"")</f>
        <v/>
      </c>
      <c r="BX395" s="182" t="str">
        <f>IF(LinkRpt!AB$4=LinkRpt!AB$2,VLOOKUP(LinkRpt!$A391,Rpt,LinkRpt!AB$2+1),"")</f>
        <v/>
      </c>
      <c r="BY395" s="182" t="str">
        <f>IF(LinkRpt!AC$4=LinkRpt!AC$2,VLOOKUP(LinkRpt!$A391,Rpt,LinkRpt!AC$2+1),"")</f>
        <v/>
      </c>
      <c r="BZ395" s="182" t="str">
        <f>IF(LinkRpt!AD$4=LinkRpt!AD$2,VLOOKUP(LinkRpt!$A391,Rpt,LinkRpt!AD$2+1),"")</f>
        <v/>
      </c>
      <c r="CA395" s="182" t="str">
        <f>IF(LinkRpt!AE$4=LinkRpt!AE$2,VLOOKUP(LinkRpt!$A391,Rpt,LinkRpt!AE$2+1),"")</f>
        <v/>
      </c>
      <c r="CB395" s="182">
        <f t="shared" si="56"/>
        <v>11500</v>
      </c>
      <c r="CC395" s="15">
        <v>1500</v>
      </c>
      <c r="CD395" s="16">
        <v>1500</v>
      </c>
      <c r="CE395" s="15">
        <v>1000</v>
      </c>
      <c r="CF395" s="16">
        <v>0</v>
      </c>
      <c r="CG395" s="15">
        <v>5000</v>
      </c>
      <c r="CH395" s="16">
        <v>0</v>
      </c>
      <c r="CI395" s="15">
        <v>8000</v>
      </c>
      <c r="CJ395" s="16">
        <v>0</v>
      </c>
      <c r="CK395" s="17"/>
      <c r="CL395" s="16"/>
      <c r="CM395" s="15"/>
      <c r="CN395" s="16"/>
      <c r="CO395" s="18">
        <v>4620</v>
      </c>
      <c r="CP395" s="16"/>
      <c r="CQ395" s="18">
        <v>4620</v>
      </c>
      <c r="CR395" s="16"/>
      <c r="CS395" s="18">
        <v>4620</v>
      </c>
      <c r="CT395" s="16"/>
      <c r="CU395" s="18">
        <v>4620</v>
      </c>
      <c r="CV395" s="16">
        <v>10000</v>
      </c>
      <c r="CW395" s="18">
        <v>4620</v>
      </c>
      <c r="CX395" s="16"/>
      <c r="CY395" s="18">
        <v>4620</v>
      </c>
      <c r="CZ395" s="16"/>
      <c r="DA395" s="18">
        <v>4620</v>
      </c>
      <c r="DB395" s="16"/>
      <c r="DC395" s="18">
        <v>4620</v>
      </c>
      <c r="DD395" s="16"/>
      <c r="DE395" s="18">
        <v>4620</v>
      </c>
      <c r="DF395" s="16"/>
      <c r="DG395" s="17"/>
      <c r="DH395" s="16"/>
      <c r="DI395" s="17"/>
      <c r="DJ395" s="16"/>
      <c r="DK395" s="17"/>
      <c r="DL395" s="16"/>
      <c r="DM395" s="17"/>
      <c r="DN395" s="16"/>
      <c r="DO395" s="17"/>
      <c r="DP395" s="16"/>
      <c r="DQ395" s="17"/>
      <c r="DR395" s="16"/>
      <c r="DS395" s="17"/>
      <c r="DT395" s="16"/>
      <c r="DU395" s="17"/>
      <c r="DV395" s="16"/>
      <c r="DW395" s="17"/>
      <c r="DX395" s="16"/>
      <c r="DY395" s="17"/>
      <c r="DZ395" s="16"/>
      <c r="EA395" s="17"/>
      <c r="EB395" s="16"/>
      <c r="EC395" s="17"/>
      <c r="ED395" s="16"/>
      <c r="EE395" s="17"/>
      <c r="EF395" s="16"/>
      <c r="EG395" s="17"/>
      <c r="EH395" s="16"/>
      <c r="EI395" s="17"/>
      <c r="EJ395" s="16"/>
      <c r="EK395" s="17"/>
      <c r="EL395" s="16"/>
      <c r="EM395" s="17"/>
      <c r="EN395" s="16"/>
      <c r="EO395" s="17"/>
      <c r="EP395" s="16"/>
      <c r="EQ395" s="17"/>
      <c r="ER395" s="16"/>
      <c r="ES395" s="17"/>
      <c r="ET395" s="16"/>
      <c r="EU395" s="15"/>
      <c r="EV395" s="16"/>
      <c r="EW395" s="15"/>
      <c r="EX395" s="16"/>
      <c r="EY395" s="15"/>
      <c r="EZ395" s="16"/>
      <c r="FA395" s="15"/>
      <c r="FB395" s="16"/>
      <c r="FC395" s="15"/>
      <c r="FD395" s="16"/>
      <c r="FE395" s="15"/>
      <c r="FF395" s="16"/>
      <c r="FG395" s="19"/>
      <c r="FH395" s="20"/>
      <c r="FI395" s="20">
        <f t="shared" si="52"/>
        <v>57080</v>
      </c>
      <c r="FJ395" s="20">
        <f t="shared" si="53"/>
        <v>11500</v>
      </c>
      <c r="FK395" s="21">
        <f t="shared" si="54"/>
        <v>45580</v>
      </c>
      <c r="FL395" s="1" t="str">
        <f t="shared" si="57"/>
        <v/>
      </c>
    </row>
    <row r="396" spans="1:168" ht="20.25" customHeight="1">
      <c r="A396" s="239">
        <v>2200388</v>
      </c>
      <c r="B396" s="35" t="s">
        <v>1282</v>
      </c>
      <c r="C396" s="239" t="s">
        <v>1283</v>
      </c>
      <c r="D396" s="9" t="s">
        <v>1414</v>
      </c>
      <c r="E396" s="9" t="s">
        <v>1411</v>
      </c>
      <c r="F396" s="83" t="s">
        <v>1284</v>
      </c>
      <c r="G396" s="26"/>
      <c r="H396" s="84" t="s">
        <v>1422</v>
      </c>
      <c r="I396" s="318"/>
      <c r="J396" s="84"/>
      <c r="K396" s="62">
        <v>3300</v>
      </c>
      <c r="L396" s="84" t="s">
        <v>1564</v>
      </c>
      <c r="M396" s="246">
        <f t="shared" si="50"/>
        <v>36290</v>
      </c>
      <c r="N396" s="14">
        <f t="shared" si="55"/>
        <v>4620</v>
      </c>
      <c r="O396" s="15">
        <v>1500</v>
      </c>
      <c r="P396" s="15">
        <v>1000</v>
      </c>
      <c r="Q396" s="15">
        <v>5000</v>
      </c>
      <c r="R396" s="15">
        <v>8000</v>
      </c>
      <c r="S396" s="182"/>
      <c r="T396" s="16">
        <v>1500</v>
      </c>
      <c r="U396" s="16">
        <v>1000</v>
      </c>
      <c r="V396" s="16">
        <v>5000</v>
      </c>
      <c r="W396" s="16"/>
      <c r="X396" s="182"/>
      <c r="Y396" s="16">
        <f>IF(($CB396-SUM($T396:X396))&gt;=$K396*0.7,$K396*0.7,($CB396-SUM($T396:X396)))</f>
        <v>2310</v>
      </c>
      <c r="Z396" s="16">
        <f>IF(($CB396-SUM($T396:Y396))&gt;=$K396*0.7,$K396*0.7,($CB396-SUM($T396:Y396)))</f>
        <v>2310</v>
      </c>
      <c r="AA396" s="16">
        <f>IF(($CB396-SUM($T396:Z396))&gt;=$K396*0.7,$K396*0.7,($CB396-SUM($T396:Z396)))</f>
        <v>2310</v>
      </c>
      <c r="AB396" s="16">
        <f>IF(($CB396-SUM($T396:AA396))&gt;=$K396*0.7,$K396*0.7,($CB396-SUM($T396:AA396)))</f>
        <v>2310</v>
      </c>
      <c r="AC396" s="16">
        <f>IF(($CB396-SUM($T396:AB396))&gt;=$K396*0.7,$K396*0.7,($CB396-SUM($T396:AB396)))</f>
        <v>2310</v>
      </c>
      <c r="AD396" s="16">
        <f>IF(($CB396-SUM($T396:AC396))&gt;=$K396*0.7,$K396*0.7,($CB396-SUM($T396:AC396)))</f>
        <v>2310</v>
      </c>
      <c r="AE396" s="16">
        <f>IF(($CB396-SUM($T396:AD396))&gt;=$K396*0.7,$K396*0.7,($CB396-SUM($T396:AD396)))</f>
        <v>2310</v>
      </c>
      <c r="AF396" s="16">
        <f>IF(($CB396-SUM($T396:AE396))&gt;=$K396*0.7,$K396*0.7,($CB396-SUM($T396:AE396)))</f>
        <v>2310</v>
      </c>
      <c r="AG396" s="16">
        <f>IF(($CB396-SUM($T396:AF396))&gt;=$K396*0.7,$K396*0.7,($CB396-SUM($T396:AF396)))</f>
        <v>2310</v>
      </c>
      <c r="AH396" s="16">
        <f>IF(($CB396-SUM($T396:AG396))&gt;=$K396*0.7,$K396*0.7,($CB396-SUM($T396:AG396)))</f>
        <v>2310</v>
      </c>
      <c r="AI396" s="16">
        <f>IF(($CB396-SUM($T396:AH396))&gt;=$K396*0.7,$K396*0.7,($CB396-SUM($T396:AH396)))</f>
        <v>1070</v>
      </c>
      <c r="AJ396" s="16">
        <f>IF(($CB396-SUM($T396:AI396))&gt;=$K396*0.7,$K396*0.7,($CB396-SUM($T396:AI396)))</f>
        <v>0</v>
      </c>
      <c r="AK396" s="16">
        <f>IF(($CB396-SUM($T396:AJ396))&gt;=$K396*0.7,$K396*0.7,($CB396-SUM($T396:AJ396)))</f>
        <v>0</v>
      </c>
      <c r="AL396" s="16">
        <f>IF(($CB396-SUM($T396:AK396))&gt;=$K396*0.7,$K396*0.7,($CB396-SUM($T396:AK396)))</f>
        <v>0</v>
      </c>
      <c r="AM396" s="16">
        <f>IF(($CB396-SUM($T396:AL396))&gt;=$K396*0.7,$K396*0.7,($CB396-SUM($T396:AL396)))</f>
        <v>0</v>
      </c>
      <c r="AN396" s="16">
        <f>IF(($CB396-SUM($T396:AM396))&gt;=$K396*0.7,$K396*0.7,($CB396-SUM($T396:AM396)))</f>
        <v>0</v>
      </c>
      <c r="AO396" s="16">
        <f>IF(($CB396-SUM($T396:AN396))&gt;=$K396*0.7,$K396*0.7,($CB396-SUM($T396:AN396)))</f>
        <v>0</v>
      </c>
      <c r="AP396" s="16">
        <f>IF(($CB396-SUM($T396:AO396))&gt;=$K396*0.7,$K396*0.7,($CB396-SUM($T396:AO396)))</f>
        <v>0</v>
      </c>
      <c r="AQ396" s="16">
        <f>IF(($CB396-SUM($T396:AP396))&gt;=$K396*0.7,$K396*0.7,($CB396-SUM($T396:AP396)))</f>
        <v>0</v>
      </c>
      <c r="AR396" s="16">
        <f>IF(($CB396-SUM($T396:AQ396))&gt;=$K396*0.7,$K396*0.7,($CB396-SUM($T396:AQ396)))</f>
        <v>0</v>
      </c>
      <c r="AS396" s="16">
        <f>IF(($CB396-SUM($T396:AR396))&gt;=$K396*0.7,$K396*0.7,($CB396-SUM($T396:AR396)))</f>
        <v>0</v>
      </c>
      <c r="AT396" s="16">
        <f>IF(($CB396-SUM($T396:AS396))&gt;=$K396*0.7,$K396*0.7,($CB396-SUM($T396:AS396)))</f>
        <v>0</v>
      </c>
      <c r="AU396" s="16">
        <f>IF(($CB396-SUM($T396:AT396))&gt;=$K396*0.7,$K396*0.7,($CB396-SUM($T396:AT396)))</f>
        <v>0</v>
      </c>
      <c r="AV396" s="16">
        <f>IF(($CB396-SUM($T396:AU396))&gt;=$K396*0.7,$K396*0.7,($CB396-SUM($T396:AU396)))</f>
        <v>0</v>
      </c>
      <c r="AW396" s="182">
        <f t="shared" si="51"/>
        <v>31670</v>
      </c>
      <c r="AX396" s="182">
        <f>IF(LinkRpt!B$4=LinkRpt!B$2,VLOOKUP(LinkRpt!$A392,Rpt,LinkRpt!B$2+1),"")</f>
        <v>31670</v>
      </c>
      <c r="AY396" s="182">
        <f>IF(LinkRpt!C$4=LinkRpt!C$2,VLOOKUP(LinkRpt!$A392,Rpt,LinkRpt!C$2+1),"")</f>
        <v>0</v>
      </c>
      <c r="AZ396" s="182">
        <f>IF(LinkRpt!D$4=LinkRpt!D$2,VLOOKUP(LinkRpt!$A392,Rpt,LinkRpt!D$2+1),"")</f>
        <v>0</v>
      </c>
      <c r="BA396" s="182" t="str">
        <f>IF(LinkRpt!E$4=LinkRpt!E$2,VLOOKUP(LinkRpt!$A392,Rpt,LinkRpt!E$2+1),"")</f>
        <v/>
      </c>
      <c r="BB396" s="182">
        <f>IF(LinkRpt!F$4=LinkRpt!F$2,VLOOKUP(LinkRpt!$A392,Rpt,LinkRpt!F$2+1),"")</f>
        <v>0</v>
      </c>
      <c r="BC396" s="182">
        <f>IF(LinkRpt!G$4=LinkRpt!G$2,VLOOKUP(LinkRpt!$A392,Rpt,LinkRpt!G$2+1),"")</f>
        <v>0</v>
      </c>
      <c r="BD396" s="182">
        <f>IF(LinkRpt!H$4=LinkRpt!H$2,VLOOKUP(LinkRpt!$A392,Rpt,LinkRpt!H$2+1),"")</f>
        <v>0</v>
      </c>
      <c r="BE396" s="182" t="str">
        <f>IF(LinkRpt!I$4=LinkRpt!I$2,VLOOKUP(LinkRpt!$A392,Rpt,LinkRpt!I$2+1),"")</f>
        <v/>
      </c>
      <c r="BF396" s="182" t="str">
        <f>IF(LinkRpt!J$4=LinkRpt!J$2,VLOOKUP(LinkRpt!$A392,Rpt,LinkRpt!J$2+1),"")</f>
        <v/>
      </c>
      <c r="BG396" s="182" t="str">
        <f>IF(LinkRpt!K$4=LinkRpt!K$2,VLOOKUP(LinkRpt!$A392,Rpt,LinkRpt!K$2+1),"")</f>
        <v/>
      </c>
      <c r="BH396" s="182" t="str">
        <f>IF(LinkRpt!L$4=LinkRpt!L$2,VLOOKUP(LinkRpt!$A392,Rpt,LinkRpt!L$2+1),"")</f>
        <v/>
      </c>
      <c r="BI396" s="182" t="str">
        <f>IF(LinkRpt!M$4=LinkRpt!M$2,VLOOKUP(LinkRpt!$A392,Rpt,LinkRpt!M$2+1),"")</f>
        <v/>
      </c>
      <c r="BJ396" s="182" t="str">
        <f>IF(LinkRpt!N$4=LinkRpt!N$2,VLOOKUP(LinkRpt!$A392,Rpt,LinkRpt!N$2+1),"")</f>
        <v/>
      </c>
      <c r="BK396" s="182" t="str">
        <f>IF(LinkRpt!O$4=LinkRpt!O$2,VLOOKUP(LinkRpt!$A392,Rpt,LinkRpt!O$2+1),"")</f>
        <v/>
      </c>
      <c r="BL396" s="182" t="str">
        <f>IF(LinkRpt!P$4=LinkRpt!P$2,VLOOKUP(LinkRpt!$A392,Rpt,LinkRpt!P$2+1),"")</f>
        <v/>
      </c>
      <c r="BM396" s="182" t="str">
        <f>IF(LinkRpt!Q$4=LinkRpt!Q$2,VLOOKUP(LinkRpt!$A392,Rpt,LinkRpt!Q$2+1),"")</f>
        <v/>
      </c>
      <c r="BN396" s="182" t="str">
        <f>IF(LinkRpt!R$4=LinkRpt!R$2,VLOOKUP(LinkRpt!$A392,Rpt,LinkRpt!R$2+1),"")</f>
        <v/>
      </c>
      <c r="BO396" s="182" t="str">
        <f>IF(LinkRpt!S$4=LinkRpt!S$2,VLOOKUP(LinkRpt!$A392,Rpt,LinkRpt!S$2+1),"")</f>
        <v/>
      </c>
      <c r="BP396" s="182" t="str">
        <f>IF(LinkRpt!T$4=LinkRpt!T$2,VLOOKUP(LinkRpt!$A392,Rpt,LinkRpt!T$2+1),"")</f>
        <v/>
      </c>
      <c r="BQ396" s="182" t="str">
        <f>IF(LinkRpt!U$4=LinkRpt!U$2,VLOOKUP(LinkRpt!$A392,Rpt,LinkRpt!U$2+1),"")</f>
        <v/>
      </c>
      <c r="BR396" s="182" t="str">
        <f>IF(LinkRpt!V$4=LinkRpt!V$2,VLOOKUP(LinkRpt!$A392,Rpt,LinkRpt!V$2+1),"")</f>
        <v/>
      </c>
      <c r="BS396" s="182" t="str">
        <f>IF(LinkRpt!W$4=LinkRpt!W$2,VLOOKUP(LinkRpt!$A392,Rpt,LinkRpt!W$2+1),"")</f>
        <v/>
      </c>
      <c r="BT396" s="182" t="str">
        <f>IF(LinkRpt!X$4=LinkRpt!X$2,VLOOKUP(LinkRpt!$A392,Rpt,LinkRpt!X$2+1),"")</f>
        <v/>
      </c>
      <c r="BU396" s="182" t="str">
        <f>IF(LinkRpt!Y$4=LinkRpt!Y$2,VLOOKUP(LinkRpt!$A392,Rpt,LinkRpt!Y$2+1),"")</f>
        <v/>
      </c>
      <c r="BV396" s="182" t="str">
        <f>IF(LinkRpt!Z$4=LinkRpt!Z$2,VLOOKUP(LinkRpt!$A392,Rpt,LinkRpt!Z$2+1),"")</f>
        <v/>
      </c>
      <c r="BW396" s="182" t="str">
        <f>IF(LinkRpt!AA$4=LinkRpt!AA$2,VLOOKUP(LinkRpt!$A392,Rpt,LinkRpt!AA$2+1),"")</f>
        <v/>
      </c>
      <c r="BX396" s="182" t="str">
        <f>IF(LinkRpt!AB$4=LinkRpt!AB$2,VLOOKUP(LinkRpt!$A392,Rpt,LinkRpt!AB$2+1),"")</f>
        <v/>
      </c>
      <c r="BY396" s="182" t="str">
        <f>IF(LinkRpt!AC$4=LinkRpt!AC$2,VLOOKUP(LinkRpt!$A392,Rpt,LinkRpt!AC$2+1),"")</f>
        <v/>
      </c>
      <c r="BZ396" s="182" t="str">
        <f>IF(LinkRpt!AD$4=LinkRpt!AD$2,VLOOKUP(LinkRpt!$A392,Rpt,LinkRpt!AD$2+1),"")</f>
        <v/>
      </c>
      <c r="CA396" s="182" t="str">
        <f>IF(LinkRpt!AE$4=LinkRpt!AE$2,VLOOKUP(LinkRpt!$A392,Rpt,LinkRpt!AE$2+1),"")</f>
        <v/>
      </c>
      <c r="CB396" s="182">
        <f t="shared" si="56"/>
        <v>31670</v>
      </c>
      <c r="CC396" s="15">
        <v>1500</v>
      </c>
      <c r="CD396" s="16">
        <v>1500</v>
      </c>
      <c r="CE396" s="15">
        <v>1000</v>
      </c>
      <c r="CF396" s="16">
        <v>1000</v>
      </c>
      <c r="CG396" s="15">
        <v>5000</v>
      </c>
      <c r="CH396" s="16">
        <v>5000</v>
      </c>
      <c r="CI396" s="15">
        <v>8000</v>
      </c>
      <c r="CJ396" s="16"/>
      <c r="CK396" s="15"/>
      <c r="CL396" s="16"/>
      <c r="CM396" s="18">
        <v>2310</v>
      </c>
      <c r="CN396" s="16">
        <v>0</v>
      </c>
      <c r="CO396" s="18">
        <v>2310</v>
      </c>
      <c r="CP396" s="16">
        <v>0</v>
      </c>
      <c r="CQ396" s="18">
        <v>2310</v>
      </c>
      <c r="CR396" s="16">
        <v>0</v>
      </c>
      <c r="CS396" s="18">
        <v>2310</v>
      </c>
      <c r="CT396" s="16">
        <f>4620+4620</f>
        <v>9240</v>
      </c>
      <c r="CU396" s="18">
        <v>2310</v>
      </c>
      <c r="CV396" s="16"/>
      <c r="CW396" s="18">
        <v>2310</v>
      </c>
      <c r="CX396" s="16"/>
      <c r="CY396" s="18">
        <v>2310</v>
      </c>
      <c r="CZ396" s="16"/>
      <c r="DA396" s="18">
        <v>2310</v>
      </c>
      <c r="DB396" s="16"/>
      <c r="DC396" s="18">
        <v>2310</v>
      </c>
      <c r="DD396" s="16">
        <v>14930</v>
      </c>
      <c r="DE396" s="85"/>
      <c r="DF396" s="16"/>
      <c r="DG396" s="85"/>
      <c r="DH396" s="16"/>
      <c r="DI396" s="85"/>
      <c r="DJ396" s="16"/>
      <c r="DK396" s="17"/>
      <c r="DL396" s="16"/>
      <c r="DM396" s="17"/>
      <c r="DN396" s="16"/>
      <c r="DO396" s="17"/>
      <c r="DP396" s="16"/>
      <c r="DQ396" s="17"/>
      <c r="DR396" s="16"/>
      <c r="DS396" s="17"/>
      <c r="DT396" s="16"/>
      <c r="DU396" s="17"/>
      <c r="DV396" s="16"/>
      <c r="DW396" s="17"/>
      <c r="DX396" s="16"/>
      <c r="DY396" s="17"/>
      <c r="DZ396" s="16"/>
      <c r="EA396" s="17"/>
      <c r="EB396" s="16"/>
      <c r="EC396" s="17"/>
      <c r="ED396" s="16"/>
      <c r="EE396" s="17"/>
      <c r="EF396" s="16"/>
      <c r="EG396" s="17"/>
      <c r="EH396" s="16"/>
      <c r="EI396" s="17"/>
      <c r="EJ396" s="16"/>
      <c r="EK396" s="17"/>
      <c r="EL396" s="16"/>
      <c r="EM396" s="17"/>
      <c r="EN396" s="16"/>
      <c r="EO396" s="17"/>
      <c r="EP396" s="16"/>
      <c r="EQ396" s="17"/>
      <c r="ER396" s="16"/>
      <c r="ES396" s="17"/>
      <c r="ET396" s="16"/>
      <c r="EU396" s="15"/>
      <c r="EV396" s="16"/>
      <c r="EW396" s="15"/>
      <c r="EX396" s="16"/>
      <c r="EY396" s="15"/>
      <c r="EZ396" s="16"/>
      <c r="FA396" s="15"/>
      <c r="FB396" s="16"/>
      <c r="FC396" s="15"/>
      <c r="FD396" s="16"/>
      <c r="FE396" s="15"/>
      <c r="FF396" s="16"/>
      <c r="FG396" s="19"/>
      <c r="FH396" s="20"/>
      <c r="FI396" s="20">
        <f t="shared" si="52"/>
        <v>36290</v>
      </c>
      <c r="FJ396" s="20">
        <f t="shared" si="53"/>
        <v>31670</v>
      </c>
      <c r="FK396" s="21">
        <f t="shared" si="54"/>
        <v>4620</v>
      </c>
      <c r="FL396" s="1" t="str">
        <f t="shared" si="57"/>
        <v/>
      </c>
    </row>
    <row r="397" spans="1:168" ht="20.25" customHeight="1">
      <c r="A397" s="239">
        <v>2200389</v>
      </c>
      <c r="B397" s="35" t="s">
        <v>1285</v>
      </c>
      <c r="C397" s="239" t="s">
        <v>1286</v>
      </c>
      <c r="D397" s="9" t="s">
        <v>1414</v>
      </c>
      <c r="E397" s="9" t="s">
        <v>1411</v>
      </c>
      <c r="F397" s="83" t="s">
        <v>1287</v>
      </c>
      <c r="G397" s="143"/>
      <c r="H397" s="84"/>
      <c r="I397" s="318"/>
      <c r="J397" s="84"/>
      <c r="K397" s="62">
        <v>6600</v>
      </c>
      <c r="L397" s="84" t="s">
        <v>1564</v>
      </c>
      <c r="M397" s="246">
        <f t="shared" si="50"/>
        <v>57080</v>
      </c>
      <c r="N397" s="14">
        <f t="shared" si="55"/>
        <v>49580</v>
      </c>
      <c r="O397" s="15">
        <v>1500</v>
      </c>
      <c r="P397" s="15">
        <v>1000</v>
      </c>
      <c r="Q397" s="15">
        <v>5000</v>
      </c>
      <c r="R397" s="15">
        <v>8000</v>
      </c>
      <c r="S397" s="182"/>
      <c r="T397" s="16">
        <v>1500</v>
      </c>
      <c r="U397" s="16">
        <v>1000</v>
      </c>
      <c r="V397" s="16">
        <v>5000</v>
      </c>
      <c r="W397" s="16"/>
      <c r="X397" s="182"/>
      <c r="Y397" s="16">
        <f>IF(($CB397-SUM($T397:X397))&gt;=$K397*0.7,$K397*0.7,($CB397-SUM($T397:X397)))</f>
        <v>0</v>
      </c>
      <c r="Z397" s="16">
        <f>IF(($CB397-SUM($T397:Y397))&gt;=$K397*0.7,$K397*0.7,($CB397-SUM($T397:Y397)))</f>
        <v>0</v>
      </c>
      <c r="AA397" s="16">
        <f>IF(($CB397-SUM($T397:Z397))&gt;=$K397*0.7,$K397*0.7,($CB397-SUM($T397:Z397)))</f>
        <v>0</v>
      </c>
      <c r="AB397" s="16">
        <f>IF(($CB397-SUM($T397:AA397))&gt;=$K397*0.7,$K397*0.7,($CB397-SUM($T397:AA397)))</f>
        <v>0</v>
      </c>
      <c r="AC397" s="16">
        <f>IF(($CB397-SUM($T397:AB397))&gt;=$K397*0.7,$K397*0.7,($CB397-SUM($T397:AB397)))</f>
        <v>0</v>
      </c>
      <c r="AD397" s="16">
        <f>IF(($CB397-SUM($T397:AC397))&gt;=$K397*0.7,$K397*0.7,($CB397-SUM($T397:AC397)))</f>
        <v>0</v>
      </c>
      <c r="AE397" s="16">
        <f>IF(($CB397-SUM($T397:AD397))&gt;=$K397*0.7,$K397*0.7,($CB397-SUM($T397:AD397)))</f>
        <v>0</v>
      </c>
      <c r="AF397" s="16">
        <f>IF(($CB397-SUM($T397:AE397))&gt;=$K397*0.7,$K397*0.7,($CB397-SUM($T397:AE397)))</f>
        <v>0</v>
      </c>
      <c r="AG397" s="16">
        <f>IF(($CB397-SUM($T397:AF397))&gt;=$K397*0.7,$K397*0.7,($CB397-SUM($T397:AF397)))</f>
        <v>0</v>
      </c>
      <c r="AH397" s="16">
        <f>IF(($CB397-SUM($T397:AG397))&gt;=$K397*0.7,$K397*0.7,($CB397-SUM($T397:AG397)))</f>
        <v>0</v>
      </c>
      <c r="AI397" s="16">
        <f>IF(($CB397-SUM($T397:AH397))&gt;=$K397*0.7,$K397*0.7,($CB397-SUM($T397:AH397)))</f>
        <v>0</v>
      </c>
      <c r="AJ397" s="16">
        <f>IF(($CB397-SUM($T397:AI397))&gt;=$K397*0.7,$K397*0.7,($CB397-SUM($T397:AI397)))</f>
        <v>0</v>
      </c>
      <c r="AK397" s="16">
        <f>IF(($CB397-SUM($T397:AJ397))&gt;=$K397*0.7,$K397*0.7,($CB397-SUM($T397:AJ397)))</f>
        <v>0</v>
      </c>
      <c r="AL397" s="16">
        <f>IF(($CB397-SUM($T397:AK397))&gt;=$K397*0.7,$K397*0.7,($CB397-SUM($T397:AK397)))</f>
        <v>0</v>
      </c>
      <c r="AM397" s="16">
        <f>IF(($CB397-SUM($T397:AL397))&gt;=$K397*0.7,$K397*0.7,($CB397-SUM($T397:AL397)))</f>
        <v>0</v>
      </c>
      <c r="AN397" s="16">
        <f>IF(($CB397-SUM($T397:AM397))&gt;=$K397*0.7,$K397*0.7,($CB397-SUM($T397:AM397)))</f>
        <v>0</v>
      </c>
      <c r="AO397" s="16">
        <f>IF(($CB397-SUM($T397:AN397))&gt;=$K397*0.7,$K397*0.7,($CB397-SUM($T397:AN397)))</f>
        <v>0</v>
      </c>
      <c r="AP397" s="16">
        <f>IF(($CB397-SUM($T397:AO397))&gt;=$K397*0.7,$K397*0.7,($CB397-SUM($T397:AO397)))</f>
        <v>0</v>
      </c>
      <c r="AQ397" s="16">
        <f>IF(($CB397-SUM($T397:AP397))&gt;=$K397*0.7,$K397*0.7,($CB397-SUM($T397:AP397)))</f>
        <v>0</v>
      </c>
      <c r="AR397" s="16">
        <f>IF(($CB397-SUM($T397:AQ397))&gt;=$K397*0.7,$K397*0.7,($CB397-SUM($T397:AQ397)))</f>
        <v>0</v>
      </c>
      <c r="AS397" s="16">
        <f>IF(($CB397-SUM($T397:AR397))&gt;=$K397*0.7,$K397*0.7,($CB397-SUM($T397:AR397)))</f>
        <v>0</v>
      </c>
      <c r="AT397" s="16">
        <f>IF(($CB397-SUM($T397:AS397))&gt;=$K397*0.7,$K397*0.7,($CB397-SUM($T397:AS397)))</f>
        <v>0</v>
      </c>
      <c r="AU397" s="16">
        <f>IF(($CB397-SUM($T397:AT397))&gt;=$K397*0.7,$K397*0.7,($CB397-SUM($T397:AT397)))</f>
        <v>0</v>
      </c>
      <c r="AV397" s="16">
        <f>IF(($CB397-SUM($T397:AU397))&gt;=$K397*0.7,$K397*0.7,($CB397-SUM($T397:AU397)))</f>
        <v>0</v>
      </c>
      <c r="AW397" s="182">
        <f t="shared" si="51"/>
        <v>7500</v>
      </c>
      <c r="AX397" s="182">
        <f>IF(LinkRpt!B$4=LinkRpt!B$2,VLOOKUP(LinkRpt!$A393,Rpt,LinkRpt!B$2+1),"")</f>
        <v>7500</v>
      </c>
      <c r="AY397" s="182">
        <f>IF(LinkRpt!C$4=LinkRpt!C$2,VLOOKUP(LinkRpt!$A393,Rpt,LinkRpt!C$2+1),"")</f>
        <v>0</v>
      </c>
      <c r="AZ397" s="182">
        <f>IF(LinkRpt!D$4=LinkRpt!D$2,VLOOKUP(LinkRpt!$A393,Rpt,LinkRpt!D$2+1),"")</f>
        <v>0</v>
      </c>
      <c r="BA397" s="182" t="str">
        <f>IF(LinkRpt!E$4=LinkRpt!E$2,VLOOKUP(LinkRpt!$A393,Rpt,LinkRpt!E$2+1),"")</f>
        <v/>
      </c>
      <c r="BB397" s="182">
        <f>IF(LinkRpt!F$4=LinkRpt!F$2,VLOOKUP(LinkRpt!$A393,Rpt,LinkRpt!F$2+1),"")</f>
        <v>0</v>
      </c>
      <c r="BC397" s="182">
        <f>IF(LinkRpt!G$4=LinkRpt!G$2,VLOOKUP(LinkRpt!$A393,Rpt,LinkRpt!G$2+1),"")</f>
        <v>0</v>
      </c>
      <c r="BD397" s="182">
        <f>IF(LinkRpt!H$4=LinkRpt!H$2,VLOOKUP(LinkRpt!$A393,Rpt,LinkRpt!H$2+1),"")</f>
        <v>0</v>
      </c>
      <c r="BE397" s="182" t="str">
        <f>IF(LinkRpt!I$4=LinkRpt!I$2,VLOOKUP(LinkRpt!$A393,Rpt,LinkRpt!I$2+1),"")</f>
        <v/>
      </c>
      <c r="BF397" s="182" t="str">
        <f>IF(LinkRpt!J$4=LinkRpt!J$2,VLOOKUP(LinkRpt!$A393,Rpt,LinkRpt!J$2+1),"")</f>
        <v/>
      </c>
      <c r="BG397" s="182" t="str">
        <f>IF(LinkRpt!K$4=LinkRpt!K$2,VLOOKUP(LinkRpt!$A393,Rpt,LinkRpt!K$2+1),"")</f>
        <v/>
      </c>
      <c r="BH397" s="182" t="str">
        <f>IF(LinkRpt!L$4=LinkRpt!L$2,VLOOKUP(LinkRpt!$A393,Rpt,LinkRpt!L$2+1),"")</f>
        <v/>
      </c>
      <c r="BI397" s="182" t="str">
        <f>IF(LinkRpt!M$4=LinkRpt!M$2,VLOOKUP(LinkRpt!$A393,Rpt,LinkRpt!M$2+1),"")</f>
        <v/>
      </c>
      <c r="BJ397" s="182" t="str">
        <f>IF(LinkRpt!N$4=LinkRpt!N$2,VLOOKUP(LinkRpt!$A393,Rpt,LinkRpt!N$2+1),"")</f>
        <v/>
      </c>
      <c r="BK397" s="182" t="str">
        <f>IF(LinkRpt!O$4=LinkRpt!O$2,VLOOKUP(LinkRpt!$A393,Rpt,LinkRpt!O$2+1),"")</f>
        <v/>
      </c>
      <c r="BL397" s="182" t="str">
        <f>IF(LinkRpt!P$4=LinkRpt!P$2,VLOOKUP(LinkRpt!$A393,Rpt,LinkRpt!P$2+1),"")</f>
        <v/>
      </c>
      <c r="BM397" s="182" t="str">
        <f>IF(LinkRpt!Q$4=LinkRpt!Q$2,VLOOKUP(LinkRpt!$A393,Rpt,LinkRpt!Q$2+1),"")</f>
        <v/>
      </c>
      <c r="BN397" s="182" t="str">
        <f>IF(LinkRpt!R$4=LinkRpt!R$2,VLOOKUP(LinkRpt!$A393,Rpt,LinkRpt!R$2+1),"")</f>
        <v/>
      </c>
      <c r="BO397" s="182" t="str">
        <f>IF(LinkRpt!S$4=LinkRpt!S$2,VLOOKUP(LinkRpt!$A393,Rpt,LinkRpt!S$2+1),"")</f>
        <v/>
      </c>
      <c r="BP397" s="182" t="str">
        <f>IF(LinkRpt!T$4=LinkRpt!T$2,VLOOKUP(LinkRpt!$A393,Rpt,LinkRpt!T$2+1),"")</f>
        <v/>
      </c>
      <c r="BQ397" s="182" t="str">
        <f>IF(LinkRpt!U$4=LinkRpt!U$2,VLOOKUP(LinkRpt!$A393,Rpt,LinkRpt!U$2+1),"")</f>
        <v/>
      </c>
      <c r="BR397" s="182" t="str">
        <f>IF(LinkRpt!V$4=LinkRpt!V$2,VLOOKUP(LinkRpt!$A393,Rpt,LinkRpt!V$2+1),"")</f>
        <v/>
      </c>
      <c r="BS397" s="182" t="str">
        <f>IF(LinkRpt!W$4=LinkRpt!W$2,VLOOKUP(LinkRpt!$A393,Rpt,LinkRpt!W$2+1),"")</f>
        <v/>
      </c>
      <c r="BT397" s="182" t="str">
        <f>IF(LinkRpt!X$4=LinkRpt!X$2,VLOOKUP(LinkRpt!$A393,Rpt,LinkRpt!X$2+1),"")</f>
        <v/>
      </c>
      <c r="BU397" s="182" t="str">
        <f>IF(LinkRpt!Y$4=LinkRpt!Y$2,VLOOKUP(LinkRpt!$A393,Rpt,LinkRpt!Y$2+1),"")</f>
        <v/>
      </c>
      <c r="BV397" s="182" t="str">
        <f>IF(LinkRpt!Z$4=LinkRpt!Z$2,VLOOKUP(LinkRpt!$A393,Rpt,LinkRpt!Z$2+1),"")</f>
        <v/>
      </c>
      <c r="BW397" s="182" t="str">
        <f>IF(LinkRpt!AA$4=LinkRpt!AA$2,VLOOKUP(LinkRpt!$A393,Rpt,LinkRpt!AA$2+1),"")</f>
        <v/>
      </c>
      <c r="BX397" s="182" t="str">
        <f>IF(LinkRpt!AB$4=LinkRpt!AB$2,VLOOKUP(LinkRpt!$A393,Rpt,LinkRpt!AB$2+1),"")</f>
        <v/>
      </c>
      <c r="BY397" s="182" t="str">
        <f>IF(LinkRpt!AC$4=LinkRpt!AC$2,VLOOKUP(LinkRpt!$A393,Rpt,LinkRpt!AC$2+1),"")</f>
        <v/>
      </c>
      <c r="BZ397" s="182" t="str">
        <f>IF(LinkRpt!AD$4=LinkRpt!AD$2,VLOOKUP(LinkRpt!$A393,Rpt,LinkRpt!AD$2+1),"")</f>
        <v/>
      </c>
      <c r="CA397" s="182" t="str">
        <f>IF(LinkRpt!AE$4=LinkRpt!AE$2,VLOOKUP(LinkRpt!$A393,Rpt,LinkRpt!AE$2+1),"")</f>
        <v/>
      </c>
      <c r="CB397" s="182">
        <f t="shared" si="56"/>
        <v>7500</v>
      </c>
      <c r="CC397" s="15">
        <v>1500</v>
      </c>
      <c r="CD397" s="16">
        <v>1500</v>
      </c>
      <c r="CE397" s="15">
        <v>1000</v>
      </c>
      <c r="CF397" s="16">
        <v>1000</v>
      </c>
      <c r="CG397" s="15">
        <v>5000</v>
      </c>
      <c r="CH397" s="16">
        <v>5000</v>
      </c>
      <c r="CI397" s="15">
        <v>8000</v>
      </c>
      <c r="CJ397" s="16"/>
      <c r="CK397" s="15"/>
      <c r="CL397" s="16"/>
      <c r="CM397" s="18">
        <v>4620</v>
      </c>
      <c r="CN397" s="16"/>
      <c r="CO397" s="18">
        <v>4620</v>
      </c>
      <c r="CP397" s="16"/>
      <c r="CQ397" s="18">
        <v>4620</v>
      </c>
      <c r="CR397" s="16"/>
      <c r="CS397" s="18">
        <v>4620</v>
      </c>
      <c r="CT397" s="16"/>
      <c r="CU397" s="18">
        <v>4620</v>
      </c>
      <c r="CV397" s="16"/>
      <c r="CW397" s="18">
        <v>4620</v>
      </c>
      <c r="CX397" s="16"/>
      <c r="CY397" s="18">
        <v>4620</v>
      </c>
      <c r="CZ397" s="16"/>
      <c r="DA397" s="18">
        <v>4620</v>
      </c>
      <c r="DB397" s="16"/>
      <c r="DC397" s="18">
        <v>4620</v>
      </c>
      <c r="DD397" s="16"/>
      <c r="DE397" s="85"/>
      <c r="DF397" s="16"/>
      <c r="DG397" s="85"/>
      <c r="DH397" s="16"/>
      <c r="DI397" s="85"/>
      <c r="DJ397" s="16"/>
      <c r="DK397" s="17"/>
      <c r="DL397" s="16"/>
      <c r="DM397" s="17"/>
      <c r="DN397" s="16"/>
      <c r="DO397" s="17"/>
      <c r="DP397" s="16"/>
      <c r="DQ397" s="17"/>
      <c r="DR397" s="16"/>
      <c r="DS397" s="17"/>
      <c r="DT397" s="16"/>
      <c r="DU397" s="17"/>
      <c r="DV397" s="16"/>
      <c r="DW397" s="17"/>
      <c r="DX397" s="16"/>
      <c r="DY397" s="17"/>
      <c r="DZ397" s="16"/>
      <c r="EA397" s="17"/>
      <c r="EB397" s="16"/>
      <c r="EC397" s="17"/>
      <c r="ED397" s="16"/>
      <c r="EE397" s="17"/>
      <c r="EF397" s="16"/>
      <c r="EG397" s="17"/>
      <c r="EH397" s="16"/>
      <c r="EI397" s="17"/>
      <c r="EJ397" s="16"/>
      <c r="EK397" s="17"/>
      <c r="EL397" s="16"/>
      <c r="EM397" s="17"/>
      <c r="EN397" s="16"/>
      <c r="EO397" s="17"/>
      <c r="EP397" s="16"/>
      <c r="EQ397" s="17"/>
      <c r="ER397" s="16"/>
      <c r="ES397" s="17"/>
      <c r="ET397" s="16"/>
      <c r="EU397" s="15"/>
      <c r="EV397" s="16"/>
      <c r="EW397" s="15"/>
      <c r="EX397" s="16"/>
      <c r="EY397" s="15"/>
      <c r="EZ397" s="16"/>
      <c r="FA397" s="15"/>
      <c r="FB397" s="16"/>
      <c r="FC397" s="15"/>
      <c r="FD397" s="16"/>
      <c r="FE397" s="15"/>
      <c r="FF397" s="16"/>
      <c r="FG397" s="19"/>
      <c r="FH397" s="20"/>
      <c r="FI397" s="20">
        <f t="shared" si="52"/>
        <v>57080</v>
      </c>
      <c r="FJ397" s="20">
        <f t="shared" si="53"/>
        <v>7500</v>
      </c>
      <c r="FK397" s="21">
        <f t="shared" si="54"/>
        <v>49580</v>
      </c>
      <c r="FL397" s="1" t="str">
        <f t="shared" si="57"/>
        <v/>
      </c>
    </row>
    <row r="398" spans="1:168" ht="20.25" customHeight="1">
      <c r="A398" s="239">
        <v>2200390</v>
      </c>
      <c r="B398" s="35" t="s">
        <v>481</v>
      </c>
      <c r="C398" s="239" t="s">
        <v>482</v>
      </c>
      <c r="D398" s="9" t="s">
        <v>1414</v>
      </c>
      <c r="E398" s="9" t="s">
        <v>1412</v>
      </c>
      <c r="F398" s="10" t="s">
        <v>483</v>
      </c>
      <c r="G398" s="11"/>
      <c r="H398" s="13"/>
      <c r="I398" s="318"/>
      <c r="J398" s="13"/>
      <c r="K398" s="12">
        <v>6600</v>
      </c>
      <c r="L398" s="13" t="s">
        <v>1564</v>
      </c>
      <c r="M398" s="246">
        <f t="shared" si="50"/>
        <v>57080</v>
      </c>
      <c r="N398" s="14">
        <f t="shared" si="55"/>
        <v>9240</v>
      </c>
      <c r="O398" s="15">
        <v>1500</v>
      </c>
      <c r="P398" s="15">
        <v>1000</v>
      </c>
      <c r="Q398" s="15">
        <v>5000</v>
      </c>
      <c r="R398" s="15">
        <v>8000</v>
      </c>
      <c r="S398" s="182"/>
      <c r="T398" s="16">
        <v>1500</v>
      </c>
      <c r="U398" s="16">
        <v>1000</v>
      </c>
      <c r="V398" s="16">
        <v>5000</v>
      </c>
      <c r="W398" s="16"/>
      <c r="X398" s="182"/>
      <c r="Y398" s="16">
        <f>IF(($CB398-SUM($T398:X398))&gt;=$K398*0.7,$K398*0.7,($CB398-SUM($T398:X398)))</f>
        <v>4620</v>
      </c>
      <c r="Z398" s="16">
        <f>IF(($CB398-SUM($T398:Y398))&gt;=$K398*0.7,$K398*0.7,($CB398-SUM($T398:Y398)))</f>
        <v>4620</v>
      </c>
      <c r="AA398" s="16">
        <f>IF(($CB398-SUM($T398:Z398))&gt;=$K398*0.7,$K398*0.7,($CB398-SUM($T398:Z398)))</f>
        <v>4620</v>
      </c>
      <c r="AB398" s="16">
        <f>IF(($CB398-SUM($T398:AA398))&gt;=$K398*0.7,$K398*0.7,($CB398-SUM($T398:AA398)))</f>
        <v>4620</v>
      </c>
      <c r="AC398" s="16">
        <f>IF(($CB398-SUM($T398:AB398))&gt;=$K398*0.7,$K398*0.7,($CB398-SUM($T398:AB398)))</f>
        <v>4620</v>
      </c>
      <c r="AD398" s="16">
        <f>IF(($CB398-SUM($T398:AC398))&gt;=$K398*0.7,$K398*0.7,($CB398-SUM($T398:AC398)))</f>
        <v>4620</v>
      </c>
      <c r="AE398" s="16">
        <f>IF(($CB398-SUM($T398:AD398))&gt;=$K398*0.7,$K398*0.7,($CB398-SUM($T398:AD398)))</f>
        <v>4620</v>
      </c>
      <c r="AF398" s="16">
        <f>IF(($CB398-SUM($T398:AE398))&gt;=$K398*0.7,$K398*0.7,($CB398-SUM($T398:AE398)))</f>
        <v>4620</v>
      </c>
      <c r="AG398" s="16">
        <f>IF(($CB398-SUM($T398:AF398))&gt;=$K398*0.7,$K398*0.7,($CB398-SUM($T398:AF398)))</f>
        <v>3380</v>
      </c>
      <c r="AH398" s="16">
        <f>IF(($CB398-SUM($T398:AG398))&gt;=$K398*0.7,$K398*0.7,($CB398-SUM($T398:AG398)))</f>
        <v>0</v>
      </c>
      <c r="AI398" s="16">
        <f>IF(($CB398-SUM($T398:AH398))&gt;=$K398*0.7,$K398*0.7,($CB398-SUM($T398:AH398)))</f>
        <v>0</v>
      </c>
      <c r="AJ398" s="16">
        <f>IF(($CB398-SUM($T398:AI398))&gt;=$K398*0.7,$K398*0.7,($CB398-SUM($T398:AI398)))</f>
        <v>0</v>
      </c>
      <c r="AK398" s="16">
        <f>IF(($CB398-SUM($T398:AJ398))&gt;=$K398*0.7,$K398*0.7,($CB398-SUM($T398:AJ398)))</f>
        <v>0</v>
      </c>
      <c r="AL398" s="16">
        <f>IF(($CB398-SUM($T398:AK398))&gt;=$K398*0.7,$K398*0.7,($CB398-SUM($T398:AK398)))</f>
        <v>0</v>
      </c>
      <c r="AM398" s="16">
        <f>IF(($CB398-SUM($T398:AL398))&gt;=$K398*0.7,$K398*0.7,($CB398-SUM($T398:AL398)))</f>
        <v>0</v>
      </c>
      <c r="AN398" s="16">
        <f>IF(($CB398-SUM($T398:AM398))&gt;=$K398*0.7,$K398*0.7,($CB398-SUM($T398:AM398)))</f>
        <v>0</v>
      </c>
      <c r="AO398" s="16">
        <f>IF(($CB398-SUM($T398:AN398))&gt;=$K398*0.7,$K398*0.7,($CB398-SUM($T398:AN398)))</f>
        <v>0</v>
      </c>
      <c r="AP398" s="16">
        <f>IF(($CB398-SUM($T398:AO398))&gt;=$K398*0.7,$K398*0.7,($CB398-SUM($T398:AO398)))</f>
        <v>0</v>
      </c>
      <c r="AQ398" s="16">
        <f>IF(($CB398-SUM($T398:AP398))&gt;=$K398*0.7,$K398*0.7,($CB398-SUM($T398:AP398)))</f>
        <v>0</v>
      </c>
      <c r="AR398" s="16">
        <f>IF(($CB398-SUM($T398:AQ398))&gt;=$K398*0.7,$K398*0.7,($CB398-SUM($T398:AQ398)))</f>
        <v>0</v>
      </c>
      <c r="AS398" s="16">
        <f>IF(($CB398-SUM($T398:AR398))&gt;=$K398*0.7,$K398*0.7,($CB398-SUM($T398:AR398)))</f>
        <v>0</v>
      </c>
      <c r="AT398" s="16">
        <f>IF(($CB398-SUM($T398:AS398))&gt;=$K398*0.7,$K398*0.7,($CB398-SUM($T398:AS398)))</f>
        <v>0</v>
      </c>
      <c r="AU398" s="16">
        <f>IF(($CB398-SUM($T398:AT398))&gt;=$K398*0.7,$K398*0.7,($CB398-SUM($T398:AT398)))</f>
        <v>0</v>
      </c>
      <c r="AV398" s="16">
        <f>IF(($CB398-SUM($T398:AU398))&gt;=$K398*0.7,$K398*0.7,($CB398-SUM($T398:AU398)))</f>
        <v>0</v>
      </c>
      <c r="AW398" s="182">
        <f t="shared" si="51"/>
        <v>47840</v>
      </c>
      <c r="AX398" s="182">
        <f>IF(LinkRpt!B$4=LinkRpt!B$2,VLOOKUP(LinkRpt!$A394,Rpt,LinkRpt!B$2+1),"")</f>
        <v>47840</v>
      </c>
      <c r="AY398" s="182">
        <f>IF(LinkRpt!C$4=LinkRpt!C$2,VLOOKUP(LinkRpt!$A394,Rpt,LinkRpt!C$2+1),"")</f>
        <v>0</v>
      </c>
      <c r="AZ398" s="182">
        <f>IF(LinkRpt!D$4=LinkRpt!D$2,VLOOKUP(LinkRpt!$A394,Rpt,LinkRpt!D$2+1),"")</f>
        <v>0</v>
      </c>
      <c r="BA398" s="182" t="str">
        <f>IF(LinkRpt!E$4=LinkRpt!E$2,VLOOKUP(LinkRpt!$A394,Rpt,LinkRpt!E$2+1),"")</f>
        <v/>
      </c>
      <c r="BB398" s="182">
        <f>IF(LinkRpt!F$4=LinkRpt!F$2,VLOOKUP(LinkRpt!$A394,Rpt,LinkRpt!F$2+1),"")</f>
        <v>0</v>
      </c>
      <c r="BC398" s="182">
        <f>IF(LinkRpt!G$4=LinkRpt!G$2,VLOOKUP(LinkRpt!$A394,Rpt,LinkRpt!G$2+1),"")</f>
        <v>0</v>
      </c>
      <c r="BD398" s="182">
        <f>IF(LinkRpt!H$4=LinkRpt!H$2,VLOOKUP(LinkRpt!$A394,Rpt,LinkRpt!H$2+1),"")</f>
        <v>0</v>
      </c>
      <c r="BE398" s="182" t="str">
        <f>IF(LinkRpt!I$4=LinkRpt!I$2,VLOOKUP(LinkRpt!$A394,Rpt,LinkRpt!I$2+1),"")</f>
        <v/>
      </c>
      <c r="BF398" s="182" t="str">
        <f>IF(LinkRpt!J$4=LinkRpt!J$2,VLOOKUP(LinkRpt!$A394,Rpt,LinkRpt!J$2+1),"")</f>
        <v/>
      </c>
      <c r="BG398" s="182" t="str">
        <f>IF(LinkRpt!K$4=LinkRpt!K$2,VLOOKUP(LinkRpt!$A394,Rpt,LinkRpt!K$2+1),"")</f>
        <v/>
      </c>
      <c r="BH398" s="182" t="str">
        <f>IF(LinkRpt!L$4=LinkRpt!L$2,VLOOKUP(LinkRpt!$A394,Rpt,LinkRpt!L$2+1),"")</f>
        <v/>
      </c>
      <c r="BI398" s="182" t="str">
        <f>IF(LinkRpt!M$4=LinkRpt!M$2,VLOOKUP(LinkRpt!$A394,Rpt,LinkRpt!M$2+1),"")</f>
        <v/>
      </c>
      <c r="BJ398" s="182" t="str">
        <f>IF(LinkRpt!N$4=LinkRpt!N$2,VLOOKUP(LinkRpt!$A394,Rpt,LinkRpt!N$2+1),"")</f>
        <v/>
      </c>
      <c r="BK398" s="182" t="str">
        <f>IF(LinkRpt!O$4=LinkRpt!O$2,VLOOKUP(LinkRpt!$A394,Rpt,LinkRpt!O$2+1),"")</f>
        <v/>
      </c>
      <c r="BL398" s="182" t="str">
        <f>IF(LinkRpt!P$4=LinkRpt!P$2,VLOOKUP(LinkRpt!$A394,Rpt,LinkRpt!P$2+1),"")</f>
        <v/>
      </c>
      <c r="BM398" s="182" t="str">
        <f>IF(LinkRpt!Q$4=LinkRpt!Q$2,VLOOKUP(LinkRpt!$A394,Rpt,LinkRpt!Q$2+1),"")</f>
        <v/>
      </c>
      <c r="BN398" s="182" t="str">
        <f>IF(LinkRpt!R$4=LinkRpt!R$2,VLOOKUP(LinkRpt!$A394,Rpt,LinkRpt!R$2+1),"")</f>
        <v/>
      </c>
      <c r="BO398" s="182" t="str">
        <f>IF(LinkRpt!S$4=LinkRpt!S$2,VLOOKUP(LinkRpt!$A394,Rpt,LinkRpt!S$2+1),"")</f>
        <v/>
      </c>
      <c r="BP398" s="182" t="str">
        <f>IF(LinkRpt!T$4=LinkRpt!T$2,VLOOKUP(LinkRpt!$A394,Rpt,LinkRpt!T$2+1),"")</f>
        <v/>
      </c>
      <c r="BQ398" s="182" t="str">
        <f>IF(LinkRpt!U$4=LinkRpt!U$2,VLOOKUP(LinkRpt!$A394,Rpt,LinkRpt!U$2+1),"")</f>
        <v/>
      </c>
      <c r="BR398" s="182" t="str">
        <f>IF(LinkRpt!V$4=LinkRpt!V$2,VLOOKUP(LinkRpt!$A394,Rpt,LinkRpt!V$2+1),"")</f>
        <v/>
      </c>
      <c r="BS398" s="182" t="str">
        <f>IF(LinkRpt!W$4=LinkRpt!W$2,VLOOKUP(LinkRpt!$A394,Rpt,LinkRpt!W$2+1),"")</f>
        <v/>
      </c>
      <c r="BT398" s="182" t="str">
        <f>IF(LinkRpt!X$4=LinkRpt!X$2,VLOOKUP(LinkRpt!$A394,Rpt,LinkRpt!X$2+1),"")</f>
        <v/>
      </c>
      <c r="BU398" s="182" t="str">
        <f>IF(LinkRpt!Y$4=LinkRpt!Y$2,VLOOKUP(LinkRpt!$A394,Rpt,LinkRpt!Y$2+1),"")</f>
        <v/>
      </c>
      <c r="BV398" s="182" t="str">
        <f>IF(LinkRpt!Z$4=LinkRpt!Z$2,VLOOKUP(LinkRpt!$A394,Rpt,LinkRpt!Z$2+1),"")</f>
        <v/>
      </c>
      <c r="BW398" s="182" t="str">
        <f>IF(LinkRpt!AA$4=LinkRpt!AA$2,VLOOKUP(LinkRpt!$A394,Rpt,LinkRpt!AA$2+1),"")</f>
        <v/>
      </c>
      <c r="BX398" s="182" t="str">
        <f>IF(LinkRpt!AB$4=LinkRpt!AB$2,VLOOKUP(LinkRpt!$A394,Rpt,LinkRpt!AB$2+1),"")</f>
        <v/>
      </c>
      <c r="BY398" s="182" t="str">
        <f>IF(LinkRpt!AC$4=LinkRpt!AC$2,VLOOKUP(LinkRpt!$A394,Rpt,LinkRpt!AC$2+1),"")</f>
        <v/>
      </c>
      <c r="BZ398" s="182" t="str">
        <f>IF(LinkRpt!AD$4=LinkRpt!AD$2,VLOOKUP(LinkRpt!$A394,Rpt,LinkRpt!AD$2+1),"")</f>
        <v/>
      </c>
      <c r="CA398" s="182" t="str">
        <f>IF(LinkRpt!AE$4=LinkRpt!AE$2,VLOOKUP(LinkRpt!$A394,Rpt,LinkRpt!AE$2+1),"")</f>
        <v/>
      </c>
      <c r="CB398" s="182">
        <f t="shared" si="56"/>
        <v>47840</v>
      </c>
      <c r="CC398" s="15">
        <v>1500</v>
      </c>
      <c r="CD398" s="16">
        <v>1500</v>
      </c>
      <c r="CE398" s="15">
        <v>1000</v>
      </c>
      <c r="CF398" s="16">
        <v>1000</v>
      </c>
      <c r="CG398" s="15">
        <v>5000</v>
      </c>
      <c r="CH398" s="16">
        <v>5000</v>
      </c>
      <c r="CI398" s="15">
        <v>8000</v>
      </c>
      <c r="CJ398" s="16"/>
      <c r="CK398" s="17"/>
      <c r="CL398" s="16"/>
      <c r="CM398" s="15"/>
      <c r="CN398" s="16"/>
      <c r="CO398" s="18">
        <v>4620</v>
      </c>
      <c r="CP398" s="16"/>
      <c r="CQ398" s="18">
        <v>4620</v>
      </c>
      <c r="CR398" s="16"/>
      <c r="CS398" s="18">
        <v>4620</v>
      </c>
      <c r="CT398" s="16"/>
      <c r="CU398" s="18">
        <v>4620</v>
      </c>
      <c r="CV398" s="16">
        <v>25000</v>
      </c>
      <c r="CW398" s="18">
        <v>4620</v>
      </c>
      <c r="CX398" s="16"/>
      <c r="CY398" s="18">
        <v>4620</v>
      </c>
      <c r="CZ398" s="16"/>
      <c r="DA398" s="18">
        <v>4620</v>
      </c>
      <c r="DB398" s="16"/>
      <c r="DC398" s="18">
        <v>4620</v>
      </c>
      <c r="DD398" s="16"/>
      <c r="DE398" s="18">
        <v>4620</v>
      </c>
      <c r="DF398" s="16">
        <v>15340</v>
      </c>
      <c r="DG398" s="17"/>
      <c r="DH398" s="16"/>
      <c r="DI398" s="17"/>
      <c r="DJ398" s="16"/>
      <c r="DK398" s="17"/>
      <c r="DL398" s="16"/>
      <c r="DM398" s="17"/>
      <c r="DN398" s="16"/>
      <c r="DO398" s="17"/>
      <c r="DP398" s="16"/>
      <c r="DQ398" s="17"/>
      <c r="DR398" s="16"/>
      <c r="DS398" s="17"/>
      <c r="DT398" s="16"/>
      <c r="DU398" s="17"/>
      <c r="DV398" s="16"/>
      <c r="DW398" s="17"/>
      <c r="DX398" s="16"/>
      <c r="DY398" s="17"/>
      <c r="DZ398" s="16"/>
      <c r="EA398" s="17"/>
      <c r="EB398" s="16"/>
      <c r="EC398" s="17"/>
      <c r="ED398" s="16"/>
      <c r="EE398" s="17"/>
      <c r="EF398" s="16"/>
      <c r="EG398" s="17"/>
      <c r="EH398" s="16"/>
      <c r="EI398" s="17"/>
      <c r="EJ398" s="16"/>
      <c r="EK398" s="17"/>
      <c r="EL398" s="16"/>
      <c r="EM398" s="17"/>
      <c r="EN398" s="16"/>
      <c r="EO398" s="17"/>
      <c r="EP398" s="16"/>
      <c r="EQ398" s="17"/>
      <c r="ER398" s="16"/>
      <c r="ES398" s="17"/>
      <c r="ET398" s="16"/>
      <c r="EU398" s="15"/>
      <c r="EV398" s="16"/>
      <c r="EW398" s="15"/>
      <c r="EX398" s="16"/>
      <c r="EY398" s="15"/>
      <c r="EZ398" s="16"/>
      <c r="FA398" s="15"/>
      <c r="FB398" s="16"/>
      <c r="FC398" s="15"/>
      <c r="FD398" s="16"/>
      <c r="FE398" s="15"/>
      <c r="FF398" s="16"/>
      <c r="FG398" s="19"/>
      <c r="FH398" s="20"/>
      <c r="FI398" s="20">
        <f t="shared" si="52"/>
        <v>57080</v>
      </c>
      <c r="FJ398" s="20">
        <f t="shared" si="53"/>
        <v>47840</v>
      </c>
      <c r="FK398" s="21">
        <f t="shared" si="54"/>
        <v>9240</v>
      </c>
      <c r="FL398" s="1" t="str">
        <f t="shared" si="57"/>
        <v/>
      </c>
    </row>
    <row r="399" spans="1:168" ht="20.25" customHeight="1">
      <c r="A399" s="239">
        <v>2200391</v>
      </c>
      <c r="B399" s="35" t="s">
        <v>1288</v>
      </c>
      <c r="C399" s="240" t="s">
        <v>1289</v>
      </c>
      <c r="D399" s="9" t="s">
        <v>1414</v>
      </c>
      <c r="E399" s="9" t="s">
        <v>1411</v>
      </c>
      <c r="F399" s="83" t="s">
        <v>1290</v>
      </c>
      <c r="G399" s="143"/>
      <c r="H399" s="84"/>
      <c r="I399" s="318"/>
      <c r="J399" s="84"/>
      <c r="K399" s="62">
        <v>6600</v>
      </c>
      <c r="L399" s="84" t="s">
        <v>1564</v>
      </c>
      <c r="M399" s="246">
        <f t="shared" si="50"/>
        <v>57080</v>
      </c>
      <c r="N399" s="14">
        <f t="shared" si="55"/>
        <v>23100</v>
      </c>
      <c r="O399" s="15">
        <v>1500</v>
      </c>
      <c r="P399" s="15">
        <v>1000</v>
      </c>
      <c r="Q399" s="15">
        <v>5000</v>
      </c>
      <c r="R399" s="15">
        <v>8000</v>
      </c>
      <c r="S399" s="182"/>
      <c r="T399" s="16">
        <v>1500</v>
      </c>
      <c r="U399" s="16">
        <v>1000</v>
      </c>
      <c r="V399" s="16">
        <v>5000</v>
      </c>
      <c r="W399" s="87">
        <v>0</v>
      </c>
      <c r="X399" s="182"/>
      <c r="Y399" s="16">
        <f>IF(($CB399-SUM($T399:X399))&gt;=$K399*0.7,$K399*0.7,($CB399-SUM($T399:X399)))</f>
        <v>4620</v>
      </c>
      <c r="Z399" s="16">
        <f>IF(($CB399-SUM($T399:Y399))&gt;=$K399*0.7,$K399*0.7,($CB399-SUM($T399:Y399)))</f>
        <v>4620</v>
      </c>
      <c r="AA399" s="16">
        <f>IF(($CB399-SUM($T399:Z399))&gt;=$K399*0.7,$K399*0.7,($CB399-SUM($T399:Z399)))</f>
        <v>4620</v>
      </c>
      <c r="AB399" s="16">
        <f>IF(($CB399-SUM($T399:AA399))&gt;=$K399*0.7,$K399*0.7,($CB399-SUM($T399:AA399)))</f>
        <v>4620</v>
      </c>
      <c r="AC399" s="16">
        <f>IF(($CB399-SUM($T399:AB399))&gt;=$K399*0.7,$K399*0.7,($CB399-SUM($T399:AB399)))</f>
        <v>4620</v>
      </c>
      <c r="AD399" s="16">
        <f>IF(($CB399-SUM($T399:AC399))&gt;=$K399*0.7,$K399*0.7,($CB399-SUM($T399:AC399)))</f>
        <v>3380</v>
      </c>
      <c r="AE399" s="16">
        <f>IF(($CB399-SUM($T399:AD399))&gt;=$K399*0.7,$K399*0.7,($CB399-SUM($T399:AD399)))</f>
        <v>0</v>
      </c>
      <c r="AF399" s="16">
        <f>IF(($CB399-SUM($T399:AE399))&gt;=$K399*0.7,$K399*0.7,($CB399-SUM($T399:AE399)))</f>
        <v>0</v>
      </c>
      <c r="AG399" s="16">
        <f>IF(($CB399-SUM($T399:AF399))&gt;=$K399*0.7,$K399*0.7,($CB399-SUM($T399:AF399)))</f>
        <v>0</v>
      </c>
      <c r="AH399" s="16">
        <f>IF(($CB399-SUM($T399:AG399))&gt;=$K399*0.7,$K399*0.7,($CB399-SUM($T399:AG399)))</f>
        <v>0</v>
      </c>
      <c r="AI399" s="16">
        <f>IF(($CB399-SUM($T399:AH399))&gt;=$K399*0.7,$K399*0.7,($CB399-SUM($T399:AH399)))</f>
        <v>0</v>
      </c>
      <c r="AJ399" s="16">
        <f>IF(($CB399-SUM($T399:AI399))&gt;=$K399*0.7,$K399*0.7,($CB399-SUM($T399:AI399)))</f>
        <v>0</v>
      </c>
      <c r="AK399" s="16">
        <f>IF(($CB399-SUM($T399:AJ399))&gt;=$K399*0.7,$K399*0.7,($CB399-SUM($T399:AJ399)))</f>
        <v>0</v>
      </c>
      <c r="AL399" s="16">
        <f>IF(($CB399-SUM($T399:AK399))&gt;=$K399*0.7,$K399*0.7,($CB399-SUM($T399:AK399)))</f>
        <v>0</v>
      </c>
      <c r="AM399" s="16">
        <f>IF(($CB399-SUM($T399:AL399))&gt;=$K399*0.7,$K399*0.7,($CB399-SUM($T399:AL399)))</f>
        <v>0</v>
      </c>
      <c r="AN399" s="16">
        <f>IF(($CB399-SUM($T399:AM399))&gt;=$K399*0.7,$K399*0.7,($CB399-SUM($T399:AM399)))</f>
        <v>0</v>
      </c>
      <c r="AO399" s="16">
        <f>IF(($CB399-SUM($T399:AN399))&gt;=$K399*0.7,$K399*0.7,($CB399-SUM($T399:AN399)))</f>
        <v>0</v>
      </c>
      <c r="AP399" s="16">
        <f>IF(($CB399-SUM($T399:AO399))&gt;=$K399*0.7,$K399*0.7,($CB399-SUM($T399:AO399)))</f>
        <v>0</v>
      </c>
      <c r="AQ399" s="16">
        <f>IF(($CB399-SUM($T399:AP399))&gt;=$K399*0.7,$K399*0.7,($CB399-SUM($T399:AP399)))</f>
        <v>0</v>
      </c>
      <c r="AR399" s="16">
        <f>IF(($CB399-SUM($T399:AQ399))&gt;=$K399*0.7,$K399*0.7,($CB399-SUM($T399:AQ399)))</f>
        <v>0</v>
      </c>
      <c r="AS399" s="16">
        <f>IF(($CB399-SUM($T399:AR399))&gt;=$K399*0.7,$K399*0.7,($CB399-SUM($T399:AR399)))</f>
        <v>0</v>
      </c>
      <c r="AT399" s="16">
        <f>IF(($CB399-SUM($T399:AS399))&gt;=$K399*0.7,$K399*0.7,($CB399-SUM($T399:AS399)))</f>
        <v>0</v>
      </c>
      <c r="AU399" s="16">
        <f>IF(($CB399-SUM($T399:AT399))&gt;=$K399*0.7,$K399*0.7,($CB399-SUM($T399:AT399)))</f>
        <v>0</v>
      </c>
      <c r="AV399" s="16">
        <f>IF(($CB399-SUM($T399:AU399))&gt;=$K399*0.7,$K399*0.7,($CB399-SUM($T399:AU399)))</f>
        <v>0</v>
      </c>
      <c r="AW399" s="182">
        <f t="shared" si="51"/>
        <v>33980</v>
      </c>
      <c r="AX399" s="182">
        <f>IF(LinkRpt!B$4=LinkRpt!B$2,VLOOKUP(LinkRpt!$A395,Rpt,LinkRpt!B$2+1),"")</f>
        <v>33980</v>
      </c>
      <c r="AY399" s="182">
        <f>IF(LinkRpt!C$4=LinkRpt!C$2,VLOOKUP(LinkRpt!$A395,Rpt,LinkRpt!C$2+1),"")</f>
        <v>0</v>
      </c>
      <c r="AZ399" s="182">
        <f>IF(LinkRpt!D$4=LinkRpt!D$2,VLOOKUP(LinkRpt!$A395,Rpt,LinkRpt!D$2+1),"")</f>
        <v>0</v>
      </c>
      <c r="BA399" s="182" t="str">
        <f>IF(LinkRpt!E$4=LinkRpt!E$2,VLOOKUP(LinkRpt!$A395,Rpt,LinkRpt!E$2+1),"")</f>
        <v/>
      </c>
      <c r="BB399" s="182">
        <f>IF(LinkRpt!F$4=LinkRpt!F$2,VLOOKUP(LinkRpt!$A395,Rpt,LinkRpt!F$2+1),"")</f>
        <v>0</v>
      </c>
      <c r="BC399" s="182">
        <f>IF(LinkRpt!G$4=LinkRpt!G$2,VLOOKUP(LinkRpt!$A395,Rpt,LinkRpt!G$2+1),"")</f>
        <v>0</v>
      </c>
      <c r="BD399" s="182">
        <f>IF(LinkRpt!H$4=LinkRpt!H$2,VLOOKUP(LinkRpt!$A395,Rpt,LinkRpt!H$2+1),"")</f>
        <v>0</v>
      </c>
      <c r="BE399" s="182" t="str">
        <f>IF(LinkRpt!I$4=LinkRpt!I$2,VLOOKUP(LinkRpt!$A395,Rpt,LinkRpt!I$2+1),"")</f>
        <v/>
      </c>
      <c r="BF399" s="182" t="str">
        <f>IF(LinkRpt!J$4=LinkRpt!J$2,VLOOKUP(LinkRpt!$A395,Rpt,LinkRpt!J$2+1),"")</f>
        <v/>
      </c>
      <c r="BG399" s="182" t="str">
        <f>IF(LinkRpt!K$4=LinkRpt!K$2,VLOOKUP(LinkRpt!$A395,Rpt,LinkRpt!K$2+1),"")</f>
        <v/>
      </c>
      <c r="BH399" s="182" t="str">
        <f>IF(LinkRpt!L$4=LinkRpt!L$2,VLOOKUP(LinkRpt!$A395,Rpt,LinkRpt!L$2+1),"")</f>
        <v/>
      </c>
      <c r="BI399" s="182" t="str">
        <f>IF(LinkRpt!M$4=LinkRpt!M$2,VLOOKUP(LinkRpt!$A395,Rpt,LinkRpt!M$2+1),"")</f>
        <v/>
      </c>
      <c r="BJ399" s="182" t="str">
        <f>IF(LinkRpt!N$4=LinkRpt!N$2,VLOOKUP(LinkRpt!$A395,Rpt,LinkRpt!N$2+1),"")</f>
        <v/>
      </c>
      <c r="BK399" s="182" t="str">
        <f>IF(LinkRpt!O$4=LinkRpt!O$2,VLOOKUP(LinkRpt!$A395,Rpt,LinkRpt!O$2+1),"")</f>
        <v/>
      </c>
      <c r="BL399" s="182" t="str">
        <f>IF(LinkRpt!P$4=LinkRpt!P$2,VLOOKUP(LinkRpt!$A395,Rpt,LinkRpt!P$2+1),"")</f>
        <v/>
      </c>
      <c r="BM399" s="182" t="str">
        <f>IF(LinkRpt!Q$4=LinkRpt!Q$2,VLOOKUP(LinkRpt!$A395,Rpt,LinkRpt!Q$2+1),"")</f>
        <v/>
      </c>
      <c r="BN399" s="182" t="str">
        <f>IF(LinkRpt!R$4=LinkRpt!R$2,VLOOKUP(LinkRpt!$A395,Rpt,LinkRpt!R$2+1),"")</f>
        <v/>
      </c>
      <c r="BO399" s="182" t="str">
        <f>IF(LinkRpt!S$4=LinkRpt!S$2,VLOOKUP(LinkRpt!$A395,Rpt,LinkRpt!S$2+1),"")</f>
        <v/>
      </c>
      <c r="BP399" s="182" t="str">
        <f>IF(LinkRpt!T$4=LinkRpt!T$2,VLOOKUP(LinkRpt!$A395,Rpt,LinkRpt!T$2+1),"")</f>
        <v/>
      </c>
      <c r="BQ399" s="182" t="str">
        <f>IF(LinkRpt!U$4=LinkRpt!U$2,VLOOKUP(LinkRpt!$A395,Rpt,LinkRpt!U$2+1),"")</f>
        <v/>
      </c>
      <c r="BR399" s="182" t="str">
        <f>IF(LinkRpt!V$4=LinkRpt!V$2,VLOOKUP(LinkRpt!$A395,Rpt,LinkRpt!V$2+1),"")</f>
        <v/>
      </c>
      <c r="BS399" s="182" t="str">
        <f>IF(LinkRpt!W$4=LinkRpt!W$2,VLOOKUP(LinkRpt!$A395,Rpt,LinkRpt!W$2+1),"")</f>
        <v/>
      </c>
      <c r="BT399" s="182" t="str">
        <f>IF(LinkRpt!X$4=LinkRpt!X$2,VLOOKUP(LinkRpt!$A395,Rpt,LinkRpt!X$2+1),"")</f>
        <v/>
      </c>
      <c r="BU399" s="182" t="str">
        <f>IF(LinkRpt!Y$4=LinkRpt!Y$2,VLOOKUP(LinkRpt!$A395,Rpt,LinkRpt!Y$2+1),"")</f>
        <v/>
      </c>
      <c r="BV399" s="182" t="str">
        <f>IF(LinkRpt!Z$4=LinkRpt!Z$2,VLOOKUP(LinkRpt!$A395,Rpt,LinkRpt!Z$2+1),"")</f>
        <v/>
      </c>
      <c r="BW399" s="182" t="str">
        <f>IF(LinkRpt!AA$4=LinkRpt!AA$2,VLOOKUP(LinkRpt!$A395,Rpt,LinkRpt!AA$2+1),"")</f>
        <v/>
      </c>
      <c r="BX399" s="182" t="str">
        <f>IF(LinkRpt!AB$4=LinkRpt!AB$2,VLOOKUP(LinkRpt!$A395,Rpt,LinkRpt!AB$2+1),"")</f>
        <v/>
      </c>
      <c r="BY399" s="182" t="str">
        <f>IF(LinkRpt!AC$4=LinkRpt!AC$2,VLOOKUP(LinkRpt!$A395,Rpt,LinkRpt!AC$2+1),"")</f>
        <v/>
      </c>
      <c r="BZ399" s="182" t="str">
        <f>IF(LinkRpt!AD$4=LinkRpt!AD$2,VLOOKUP(LinkRpt!$A395,Rpt,LinkRpt!AD$2+1),"")</f>
        <v/>
      </c>
      <c r="CA399" s="182" t="str">
        <f>IF(LinkRpt!AE$4=LinkRpt!AE$2,VLOOKUP(LinkRpt!$A395,Rpt,LinkRpt!AE$2+1),"")</f>
        <v/>
      </c>
      <c r="CB399" s="182">
        <f t="shared" si="56"/>
        <v>33980</v>
      </c>
      <c r="CC399" s="15">
        <v>1500</v>
      </c>
      <c r="CD399" s="16">
        <v>1500</v>
      </c>
      <c r="CE399" s="15">
        <v>1000</v>
      </c>
      <c r="CF399" s="16">
        <v>1000</v>
      </c>
      <c r="CG399" s="15">
        <v>5000</v>
      </c>
      <c r="CH399" s="16">
        <v>5000</v>
      </c>
      <c r="CI399" s="15">
        <v>8000</v>
      </c>
      <c r="CJ399" s="87">
        <v>0</v>
      </c>
      <c r="CK399" s="15"/>
      <c r="CL399" s="16"/>
      <c r="CM399" s="18">
        <v>4620</v>
      </c>
      <c r="CN399" s="87">
        <v>12620</v>
      </c>
      <c r="CO399" s="18">
        <v>4620</v>
      </c>
      <c r="CP399" s="16"/>
      <c r="CQ399" s="18">
        <v>4620</v>
      </c>
      <c r="CR399" s="16"/>
      <c r="CS399" s="18">
        <v>4620</v>
      </c>
      <c r="CT399" s="16">
        <v>13860</v>
      </c>
      <c r="CU399" s="18">
        <v>4620</v>
      </c>
      <c r="CV399" s="16"/>
      <c r="CW399" s="18">
        <v>4620</v>
      </c>
      <c r="CX399" s="16"/>
      <c r="CY399" s="18">
        <v>4620</v>
      </c>
      <c r="CZ399" s="16"/>
      <c r="DA399" s="18">
        <v>4620</v>
      </c>
      <c r="DB399" s="16"/>
      <c r="DC399" s="18">
        <v>4620</v>
      </c>
      <c r="DD399" s="16"/>
      <c r="DE399" s="85"/>
      <c r="DF399" s="16"/>
      <c r="DG399" s="85"/>
      <c r="DH399" s="16"/>
      <c r="DI399" s="85"/>
      <c r="DJ399" s="16"/>
      <c r="DK399" s="17"/>
      <c r="DL399" s="16"/>
      <c r="DM399" s="17"/>
      <c r="DN399" s="16"/>
      <c r="DO399" s="17"/>
      <c r="DP399" s="16"/>
      <c r="DQ399" s="17"/>
      <c r="DR399" s="16"/>
      <c r="DS399" s="17"/>
      <c r="DT399" s="16"/>
      <c r="DU399" s="17"/>
      <c r="DV399" s="16"/>
      <c r="DW399" s="17"/>
      <c r="DX399" s="16"/>
      <c r="DY399" s="17"/>
      <c r="DZ399" s="16"/>
      <c r="EA399" s="17"/>
      <c r="EB399" s="16"/>
      <c r="EC399" s="17"/>
      <c r="ED399" s="16"/>
      <c r="EE399" s="17"/>
      <c r="EF399" s="16"/>
      <c r="EG399" s="17"/>
      <c r="EH399" s="16"/>
      <c r="EI399" s="17"/>
      <c r="EJ399" s="16"/>
      <c r="EK399" s="17"/>
      <c r="EL399" s="16"/>
      <c r="EM399" s="17"/>
      <c r="EN399" s="16"/>
      <c r="EO399" s="17"/>
      <c r="EP399" s="16"/>
      <c r="EQ399" s="17"/>
      <c r="ER399" s="16"/>
      <c r="ES399" s="17"/>
      <c r="ET399" s="16"/>
      <c r="EU399" s="15"/>
      <c r="EV399" s="16"/>
      <c r="EW399" s="15"/>
      <c r="EX399" s="16"/>
      <c r="EY399" s="15"/>
      <c r="EZ399" s="16"/>
      <c r="FA399" s="15"/>
      <c r="FB399" s="16"/>
      <c r="FC399" s="15"/>
      <c r="FD399" s="16"/>
      <c r="FE399" s="15"/>
      <c r="FF399" s="16"/>
      <c r="FG399" s="19"/>
      <c r="FH399" s="20"/>
      <c r="FI399" s="20">
        <f t="shared" si="52"/>
        <v>57080</v>
      </c>
      <c r="FJ399" s="20">
        <f t="shared" si="53"/>
        <v>33980</v>
      </c>
      <c r="FK399" s="21">
        <f t="shared" si="54"/>
        <v>23100</v>
      </c>
      <c r="FL399" s="1" t="str">
        <f t="shared" si="57"/>
        <v/>
      </c>
    </row>
    <row r="400" spans="1:168" ht="20.25" customHeight="1">
      <c r="A400" s="239">
        <v>2200392</v>
      </c>
      <c r="B400" s="35" t="s">
        <v>1291</v>
      </c>
      <c r="C400" s="240" t="s">
        <v>1292</v>
      </c>
      <c r="D400" s="9" t="s">
        <v>1414</v>
      </c>
      <c r="E400" s="9" t="s">
        <v>1411</v>
      </c>
      <c r="F400" s="83" t="s">
        <v>1293</v>
      </c>
      <c r="G400" s="143"/>
      <c r="H400" s="84"/>
      <c r="I400" s="318"/>
      <c r="J400" s="84"/>
      <c r="K400" s="62">
        <v>6600</v>
      </c>
      <c r="L400" s="84" t="s">
        <v>1564</v>
      </c>
      <c r="M400" s="246">
        <f t="shared" si="50"/>
        <v>57080</v>
      </c>
      <c r="N400" s="14">
        <f t="shared" si="55"/>
        <v>18480</v>
      </c>
      <c r="O400" s="15">
        <v>1500</v>
      </c>
      <c r="P400" s="15">
        <v>1000</v>
      </c>
      <c r="Q400" s="15">
        <v>5000</v>
      </c>
      <c r="R400" s="15">
        <v>8000</v>
      </c>
      <c r="S400" s="182"/>
      <c r="T400" s="16">
        <v>1500</v>
      </c>
      <c r="U400" s="16">
        <v>1000</v>
      </c>
      <c r="V400" s="16">
        <v>5000</v>
      </c>
      <c r="W400" s="16">
        <v>0</v>
      </c>
      <c r="X400" s="182"/>
      <c r="Y400" s="16">
        <f>IF(($CB400-SUM($T400:X400))&gt;=$K400*0.7,$K400*0.7,($CB400-SUM($T400:X400)))</f>
        <v>4620</v>
      </c>
      <c r="Z400" s="16">
        <f>IF(($CB400-SUM($T400:Y400))&gt;=$K400*0.7,$K400*0.7,($CB400-SUM($T400:Y400)))</f>
        <v>4620</v>
      </c>
      <c r="AA400" s="16">
        <f>IF(($CB400-SUM($T400:Z400))&gt;=$K400*0.7,$K400*0.7,($CB400-SUM($T400:Z400)))</f>
        <v>4620</v>
      </c>
      <c r="AB400" s="16">
        <f>IF(($CB400-SUM($T400:AA400))&gt;=$K400*0.7,$K400*0.7,($CB400-SUM($T400:AA400)))</f>
        <v>4620</v>
      </c>
      <c r="AC400" s="16">
        <f>IF(($CB400-SUM($T400:AB400))&gt;=$K400*0.7,$K400*0.7,($CB400-SUM($T400:AB400)))</f>
        <v>4620</v>
      </c>
      <c r="AD400" s="16">
        <f>IF(($CB400-SUM($T400:AC400))&gt;=$K400*0.7,$K400*0.7,($CB400-SUM($T400:AC400)))</f>
        <v>4620</v>
      </c>
      <c r="AE400" s="16">
        <f>IF(($CB400-SUM($T400:AD400))&gt;=$K400*0.7,$K400*0.7,($CB400-SUM($T400:AD400)))</f>
        <v>3380</v>
      </c>
      <c r="AF400" s="16">
        <f>IF(($CB400-SUM($T400:AE400))&gt;=$K400*0.7,$K400*0.7,($CB400-SUM($T400:AE400)))</f>
        <v>0</v>
      </c>
      <c r="AG400" s="16">
        <f>IF(($CB400-SUM($T400:AF400))&gt;=$K400*0.7,$K400*0.7,($CB400-SUM($T400:AF400)))</f>
        <v>0</v>
      </c>
      <c r="AH400" s="16">
        <f>IF(($CB400-SUM($T400:AG400))&gt;=$K400*0.7,$K400*0.7,($CB400-SUM($T400:AG400)))</f>
        <v>0</v>
      </c>
      <c r="AI400" s="16">
        <f>IF(($CB400-SUM($T400:AH400))&gt;=$K400*0.7,$K400*0.7,($CB400-SUM($T400:AH400)))</f>
        <v>0</v>
      </c>
      <c r="AJ400" s="16">
        <f>IF(($CB400-SUM($T400:AI400))&gt;=$K400*0.7,$K400*0.7,($CB400-SUM($T400:AI400)))</f>
        <v>0</v>
      </c>
      <c r="AK400" s="16">
        <f>IF(($CB400-SUM($T400:AJ400))&gt;=$K400*0.7,$K400*0.7,($CB400-SUM($T400:AJ400)))</f>
        <v>0</v>
      </c>
      <c r="AL400" s="16">
        <f>IF(($CB400-SUM($T400:AK400))&gt;=$K400*0.7,$K400*0.7,($CB400-SUM($T400:AK400)))</f>
        <v>0</v>
      </c>
      <c r="AM400" s="16">
        <f>IF(($CB400-SUM($T400:AL400))&gt;=$K400*0.7,$K400*0.7,($CB400-SUM($T400:AL400)))</f>
        <v>0</v>
      </c>
      <c r="AN400" s="16">
        <f>IF(($CB400-SUM($T400:AM400))&gt;=$K400*0.7,$K400*0.7,($CB400-SUM($T400:AM400)))</f>
        <v>0</v>
      </c>
      <c r="AO400" s="16">
        <f>IF(($CB400-SUM($T400:AN400))&gt;=$K400*0.7,$K400*0.7,($CB400-SUM($T400:AN400)))</f>
        <v>0</v>
      </c>
      <c r="AP400" s="16">
        <f>IF(($CB400-SUM($T400:AO400))&gt;=$K400*0.7,$K400*0.7,($CB400-SUM($T400:AO400)))</f>
        <v>0</v>
      </c>
      <c r="AQ400" s="16">
        <f>IF(($CB400-SUM($T400:AP400))&gt;=$K400*0.7,$K400*0.7,($CB400-SUM($T400:AP400)))</f>
        <v>0</v>
      </c>
      <c r="AR400" s="16">
        <f>IF(($CB400-SUM($T400:AQ400))&gt;=$K400*0.7,$K400*0.7,($CB400-SUM($T400:AQ400)))</f>
        <v>0</v>
      </c>
      <c r="AS400" s="16">
        <f>IF(($CB400-SUM($T400:AR400))&gt;=$K400*0.7,$K400*0.7,($CB400-SUM($T400:AR400)))</f>
        <v>0</v>
      </c>
      <c r="AT400" s="16">
        <f>IF(($CB400-SUM($T400:AS400))&gt;=$K400*0.7,$K400*0.7,($CB400-SUM($T400:AS400)))</f>
        <v>0</v>
      </c>
      <c r="AU400" s="16">
        <f>IF(($CB400-SUM($T400:AT400))&gt;=$K400*0.7,$K400*0.7,($CB400-SUM($T400:AT400)))</f>
        <v>0</v>
      </c>
      <c r="AV400" s="16">
        <f>IF(($CB400-SUM($T400:AU400))&gt;=$K400*0.7,$K400*0.7,($CB400-SUM($T400:AU400)))</f>
        <v>0</v>
      </c>
      <c r="AW400" s="182">
        <f t="shared" si="51"/>
        <v>38600</v>
      </c>
      <c r="AX400" s="182">
        <f>IF(LinkRpt!B$4=LinkRpt!B$2,VLOOKUP(LinkRpt!$A396,Rpt,LinkRpt!B$2+1),"")</f>
        <v>38600</v>
      </c>
      <c r="AY400" s="182">
        <f>IF(LinkRpt!C$4=LinkRpt!C$2,VLOOKUP(LinkRpt!$A396,Rpt,LinkRpt!C$2+1),"")</f>
        <v>0</v>
      </c>
      <c r="AZ400" s="182">
        <f>IF(LinkRpt!D$4=LinkRpt!D$2,VLOOKUP(LinkRpt!$A396,Rpt,LinkRpt!D$2+1),"")</f>
        <v>0</v>
      </c>
      <c r="BA400" s="182" t="str">
        <f>IF(LinkRpt!E$4=LinkRpt!E$2,VLOOKUP(LinkRpt!$A396,Rpt,LinkRpt!E$2+1),"")</f>
        <v/>
      </c>
      <c r="BB400" s="182">
        <f>IF(LinkRpt!F$4=LinkRpt!F$2,VLOOKUP(LinkRpt!$A396,Rpt,LinkRpt!F$2+1),"")</f>
        <v>0</v>
      </c>
      <c r="BC400" s="182">
        <f>IF(LinkRpt!G$4=LinkRpt!G$2,VLOOKUP(LinkRpt!$A396,Rpt,LinkRpt!G$2+1),"")</f>
        <v>0</v>
      </c>
      <c r="BD400" s="182">
        <f>IF(LinkRpt!H$4=LinkRpt!H$2,VLOOKUP(LinkRpt!$A396,Rpt,LinkRpt!H$2+1),"")</f>
        <v>0</v>
      </c>
      <c r="BE400" s="182" t="str">
        <f>IF(LinkRpt!I$4=LinkRpt!I$2,VLOOKUP(LinkRpt!$A396,Rpt,LinkRpt!I$2+1),"")</f>
        <v/>
      </c>
      <c r="BF400" s="182" t="str">
        <f>IF(LinkRpt!J$4=LinkRpt!J$2,VLOOKUP(LinkRpt!$A396,Rpt,LinkRpt!J$2+1),"")</f>
        <v/>
      </c>
      <c r="BG400" s="182" t="str">
        <f>IF(LinkRpt!K$4=LinkRpt!K$2,VLOOKUP(LinkRpt!$A396,Rpt,LinkRpt!K$2+1),"")</f>
        <v/>
      </c>
      <c r="BH400" s="182" t="str">
        <f>IF(LinkRpt!L$4=LinkRpt!L$2,VLOOKUP(LinkRpt!$A396,Rpt,LinkRpt!L$2+1),"")</f>
        <v/>
      </c>
      <c r="BI400" s="182" t="str">
        <f>IF(LinkRpt!M$4=LinkRpt!M$2,VLOOKUP(LinkRpt!$A396,Rpt,LinkRpt!M$2+1),"")</f>
        <v/>
      </c>
      <c r="BJ400" s="182" t="str">
        <f>IF(LinkRpt!N$4=LinkRpt!N$2,VLOOKUP(LinkRpt!$A396,Rpt,LinkRpt!N$2+1),"")</f>
        <v/>
      </c>
      <c r="BK400" s="182" t="str">
        <f>IF(LinkRpt!O$4=LinkRpt!O$2,VLOOKUP(LinkRpt!$A396,Rpt,LinkRpt!O$2+1),"")</f>
        <v/>
      </c>
      <c r="BL400" s="182" t="str">
        <f>IF(LinkRpt!P$4=LinkRpt!P$2,VLOOKUP(LinkRpt!$A396,Rpt,LinkRpt!P$2+1),"")</f>
        <v/>
      </c>
      <c r="BM400" s="182" t="str">
        <f>IF(LinkRpt!Q$4=LinkRpt!Q$2,VLOOKUP(LinkRpt!$A396,Rpt,LinkRpt!Q$2+1),"")</f>
        <v/>
      </c>
      <c r="BN400" s="182" t="str">
        <f>IF(LinkRpt!R$4=LinkRpt!R$2,VLOOKUP(LinkRpt!$A396,Rpt,LinkRpt!R$2+1),"")</f>
        <v/>
      </c>
      <c r="BO400" s="182" t="str">
        <f>IF(LinkRpt!S$4=LinkRpt!S$2,VLOOKUP(LinkRpt!$A396,Rpt,LinkRpt!S$2+1),"")</f>
        <v/>
      </c>
      <c r="BP400" s="182" t="str">
        <f>IF(LinkRpt!T$4=LinkRpt!T$2,VLOOKUP(LinkRpt!$A396,Rpt,LinkRpt!T$2+1),"")</f>
        <v/>
      </c>
      <c r="BQ400" s="182" t="str">
        <f>IF(LinkRpt!U$4=LinkRpt!U$2,VLOOKUP(LinkRpt!$A396,Rpt,LinkRpt!U$2+1),"")</f>
        <v/>
      </c>
      <c r="BR400" s="182" t="str">
        <f>IF(LinkRpt!V$4=LinkRpt!V$2,VLOOKUP(LinkRpt!$A396,Rpt,LinkRpt!V$2+1),"")</f>
        <v/>
      </c>
      <c r="BS400" s="182" t="str">
        <f>IF(LinkRpt!W$4=LinkRpt!W$2,VLOOKUP(LinkRpt!$A396,Rpt,LinkRpt!W$2+1),"")</f>
        <v/>
      </c>
      <c r="BT400" s="182" t="str">
        <f>IF(LinkRpt!X$4=LinkRpt!X$2,VLOOKUP(LinkRpt!$A396,Rpt,LinkRpt!X$2+1),"")</f>
        <v/>
      </c>
      <c r="BU400" s="182" t="str">
        <f>IF(LinkRpt!Y$4=LinkRpt!Y$2,VLOOKUP(LinkRpt!$A396,Rpt,LinkRpt!Y$2+1),"")</f>
        <v/>
      </c>
      <c r="BV400" s="182" t="str">
        <f>IF(LinkRpt!Z$4=LinkRpt!Z$2,VLOOKUP(LinkRpt!$A396,Rpt,LinkRpt!Z$2+1),"")</f>
        <v/>
      </c>
      <c r="BW400" s="182" t="str">
        <f>IF(LinkRpt!AA$4=LinkRpt!AA$2,VLOOKUP(LinkRpt!$A396,Rpt,LinkRpt!AA$2+1),"")</f>
        <v/>
      </c>
      <c r="BX400" s="182" t="str">
        <f>IF(LinkRpt!AB$4=LinkRpt!AB$2,VLOOKUP(LinkRpt!$A396,Rpt,LinkRpt!AB$2+1),"")</f>
        <v/>
      </c>
      <c r="BY400" s="182" t="str">
        <f>IF(LinkRpt!AC$4=LinkRpt!AC$2,VLOOKUP(LinkRpt!$A396,Rpt,LinkRpt!AC$2+1),"")</f>
        <v/>
      </c>
      <c r="BZ400" s="182" t="str">
        <f>IF(LinkRpt!AD$4=LinkRpt!AD$2,VLOOKUP(LinkRpt!$A396,Rpt,LinkRpt!AD$2+1),"")</f>
        <v/>
      </c>
      <c r="CA400" s="182" t="str">
        <f>IF(LinkRpt!AE$4=LinkRpt!AE$2,VLOOKUP(LinkRpt!$A396,Rpt,LinkRpt!AE$2+1),"")</f>
        <v/>
      </c>
      <c r="CB400" s="182">
        <f t="shared" si="56"/>
        <v>38600</v>
      </c>
      <c r="CC400" s="15">
        <v>1500</v>
      </c>
      <c r="CD400" s="16">
        <v>1500</v>
      </c>
      <c r="CE400" s="15">
        <v>1000</v>
      </c>
      <c r="CF400" s="16">
        <v>1000</v>
      </c>
      <c r="CG400" s="15">
        <v>5000</v>
      </c>
      <c r="CH400" s="16">
        <v>5000</v>
      </c>
      <c r="CI400" s="15">
        <v>8000</v>
      </c>
      <c r="CJ400" s="16">
        <v>0</v>
      </c>
      <c r="CK400" s="15"/>
      <c r="CL400" s="16"/>
      <c r="CM400" s="18">
        <v>4620</v>
      </c>
      <c r="CN400" s="16">
        <v>12620</v>
      </c>
      <c r="CO400" s="18">
        <v>4620</v>
      </c>
      <c r="CP400" s="16">
        <v>4620</v>
      </c>
      <c r="CQ400" s="18">
        <v>4620</v>
      </c>
      <c r="CR400" s="16">
        <v>0</v>
      </c>
      <c r="CS400" s="18">
        <v>4620</v>
      </c>
      <c r="CT400" s="16">
        <v>9240</v>
      </c>
      <c r="CU400" s="18">
        <v>4620</v>
      </c>
      <c r="CV400" s="16"/>
      <c r="CW400" s="18">
        <v>4620</v>
      </c>
      <c r="CX400" s="16">
        <v>4620</v>
      </c>
      <c r="CY400" s="18">
        <v>4620</v>
      </c>
      <c r="CZ400" s="16"/>
      <c r="DA400" s="18">
        <v>4620</v>
      </c>
      <c r="DB400" s="16"/>
      <c r="DC400" s="18">
        <v>4620</v>
      </c>
      <c r="DD400" s="16"/>
      <c r="DE400" s="85"/>
      <c r="DF400" s="16"/>
      <c r="DG400" s="85"/>
      <c r="DH400" s="16"/>
      <c r="DI400" s="85"/>
      <c r="DJ400" s="16"/>
      <c r="DK400" s="17"/>
      <c r="DL400" s="16"/>
      <c r="DM400" s="17"/>
      <c r="DN400" s="16"/>
      <c r="DO400" s="17"/>
      <c r="DP400" s="16"/>
      <c r="DQ400" s="17"/>
      <c r="DR400" s="16"/>
      <c r="DS400" s="17"/>
      <c r="DT400" s="16"/>
      <c r="DU400" s="17"/>
      <c r="DV400" s="16"/>
      <c r="DW400" s="17"/>
      <c r="DX400" s="16"/>
      <c r="DY400" s="17"/>
      <c r="DZ400" s="16"/>
      <c r="EA400" s="17"/>
      <c r="EB400" s="16"/>
      <c r="EC400" s="17"/>
      <c r="ED400" s="16"/>
      <c r="EE400" s="17"/>
      <c r="EF400" s="16"/>
      <c r="EG400" s="17"/>
      <c r="EH400" s="16"/>
      <c r="EI400" s="17"/>
      <c r="EJ400" s="16"/>
      <c r="EK400" s="17"/>
      <c r="EL400" s="16"/>
      <c r="EM400" s="17"/>
      <c r="EN400" s="16"/>
      <c r="EO400" s="17"/>
      <c r="EP400" s="16"/>
      <c r="EQ400" s="17"/>
      <c r="ER400" s="16"/>
      <c r="ES400" s="17"/>
      <c r="ET400" s="16"/>
      <c r="EU400" s="15"/>
      <c r="EV400" s="16"/>
      <c r="EW400" s="15"/>
      <c r="EX400" s="16"/>
      <c r="EY400" s="15"/>
      <c r="EZ400" s="16"/>
      <c r="FA400" s="15"/>
      <c r="FB400" s="16"/>
      <c r="FC400" s="15"/>
      <c r="FD400" s="16"/>
      <c r="FE400" s="15"/>
      <c r="FF400" s="16"/>
      <c r="FG400" s="19"/>
      <c r="FH400" s="20"/>
      <c r="FI400" s="20">
        <f t="shared" si="52"/>
        <v>57080</v>
      </c>
      <c r="FJ400" s="20">
        <f t="shared" si="53"/>
        <v>38600</v>
      </c>
      <c r="FK400" s="21">
        <f t="shared" si="54"/>
        <v>18480</v>
      </c>
      <c r="FL400" s="1" t="str">
        <f t="shared" si="57"/>
        <v/>
      </c>
    </row>
    <row r="401" spans="1:168" ht="20.25" customHeight="1">
      <c r="A401" s="239">
        <v>2200393</v>
      </c>
      <c r="B401" s="35" t="s">
        <v>1294</v>
      </c>
      <c r="C401" s="240" t="s">
        <v>1295</v>
      </c>
      <c r="D401" s="9" t="s">
        <v>1414</v>
      </c>
      <c r="E401" s="9" t="s">
        <v>1411</v>
      </c>
      <c r="F401" s="83" t="s">
        <v>1296</v>
      </c>
      <c r="G401" s="143"/>
      <c r="H401" s="84" t="s">
        <v>1547</v>
      </c>
      <c r="I401" s="318"/>
      <c r="J401" s="84"/>
      <c r="K401" s="62">
        <v>3300</v>
      </c>
      <c r="L401" s="84" t="s">
        <v>1564</v>
      </c>
      <c r="M401" s="246">
        <f t="shared" si="50"/>
        <v>36290</v>
      </c>
      <c r="N401" s="14">
        <f t="shared" si="55"/>
        <v>18790</v>
      </c>
      <c r="O401" s="15">
        <v>1500</v>
      </c>
      <c r="P401" s="15">
        <v>1000</v>
      </c>
      <c r="Q401" s="15">
        <v>5000</v>
      </c>
      <c r="R401" s="15">
        <v>8000</v>
      </c>
      <c r="S401" s="182"/>
      <c r="T401" s="16">
        <v>1500</v>
      </c>
      <c r="U401" s="16">
        <v>1000</v>
      </c>
      <c r="V401" s="16">
        <v>5000</v>
      </c>
      <c r="W401" s="16"/>
      <c r="X401" s="182"/>
      <c r="Y401" s="16">
        <f>IF(($CB401-SUM($T401:X401))&gt;=$K401*0.7,$K401*0.7,($CB401-SUM($T401:X401)))</f>
        <v>2310</v>
      </c>
      <c r="Z401" s="16">
        <f>IF(($CB401-SUM($T401:Y401))&gt;=$K401*0.7,$K401*0.7,($CB401-SUM($T401:Y401)))</f>
        <v>2310</v>
      </c>
      <c r="AA401" s="16">
        <f>IF(($CB401-SUM($T401:Z401))&gt;=$K401*0.7,$K401*0.7,($CB401-SUM($T401:Z401)))</f>
        <v>2310</v>
      </c>
      <c r="AB401" s="16">
        <f>IF(($CB401-SUM($T401:AA401))&gt;=$K401*0.7,$K401*0.7,($CB401-SUM($T401:AA401)))</f>
        <v>2310</v>
      </c>
      <c r="AC401" s="16">
        <f>IF(($CB401-SUM($T401:AB401))&gt;=$K401*0.7,$K401*0.7,($CB401-SUM($T401:AB401)))</f>
        <v>760</v>
      </c>
      <c r="AD401" s="16">
        <f>IF(($CB401-SUM($T401:AC401))&gt;=$K401*0.7,$K401*0.7,($CB401-SUM($T401:AC401)))</f>
        <v>0</v>
      </c>
      <c r="AE401" s="16">
        <f>IF(($CB401-SUM($T401:AD401))&gt;=$K401*0.7,$K401*0.7,($CB401-SUM($T401:AD401)))</f>
        <v>0</v>
      </c>
      <c r="AF401" s="16">
        <f>IF(($CB401-SUM($T401:AE401))&gt;=$K401*0.7,$K401*0.7,($CB401-SUM($T401:AE401)))</f>
        <v>0</v>
      </c>
      <c r="AG401" s="16">
        <f>IF(($CB401-SUM($T401:AF401))&gt;=$K401*0.7,$K401*0.7,($CB401-SUM($T401:AF401)))</f>
        <v>0</v>
      </c>
      <c r="AH401" s="16">
        <f>IF(($CB401-SUM($T401:AG401))&gt;=$K401*0.7,$K401*0.7,($CB401-SUM($T401:AG401)))</f>
        <v>0</v>
      </c>
      <c r="AI401" s="16">
        <f>IF(($CB401-SUM($T401:AH401))&gt;=$K401*0.7,$K401*0.7,($CB401-SUM($T401:AH401)))</f>
        <v>0</v>
      </c>
      <c r="AJ401" s="16">
        <f>IF(($CB401-SUM($T401:AI401))&gt;=$K401*0.7,$K401*0.7,($CB401-SUM($T401:AI401)))</f>
        <v>0</v>
      </c>
      <c r="AK401" s="16">
        <f>IF(($CB401-SUM($T401:AJ401))&gt;=$K401*0.7,$K401*0.7,($CB401-SUM($T401:AJ401)))</f>
        <v>0</v>
      </c>
      <c r="AL401" s="16">
        <f>IF(($CB401-SUM($T401:AK401))&gt;=$K401*0.7,$K401*0.7,($CB401-SUM($T401:AK401)))</f>
        <v>0</v>
      </c>
      <c r="AM401" s="16">
        <f>IF(($CB401-SUM($T401:AL401))&gt;=$K401*0.7,$K401*0.7,($CB401-SUM($T401:AL401)))</f>
        <v>0</v>
      </c>
      <c r="AN401" s="16">
        <f>IF(($CB401-SUM($T401:AM401))&gt;=$K401*0.7,$K401*0.7,($CB401-SUM($T401:AM401)))</f>
        <v>0</v>
      </c>
      <c r="AO401" s="16">
        <f>IF(($CB401-SUM($T401:AN401))&gt;=$K401*0.7,$K401*0.7,($CB401-SUM($T401:AN401)))</f>
        <v>0</v>
      </c>
      <c r="AP401" s="16">
        <f>IF(($CB401-SUM($T401:AO401))&gt;=$K401*0.7,$K401*0.7,($CB401-SUM($T401:AO401)))</f>
        <v>0</v>
      </c>
      <c r="AQ401" s="16">
        <f>IF(($CB401-SUM($T401:AP401))&gt;=$K401*0.7,$K401*0.7,($CB401-SUM($T401:AP401)))</f>
        <v>0</v>
      </c>
      <c r="AR401" s="16">
        <f>IF(($CB401-SUM($T401:AQ401))&gt;=$K401*0.7,$K401*0.7,($CB401-SUM($T401:AQ401)))</f>
        <v>0</v>
      </c>
      <c r="AS401" s="16">
        <f>IF(($CB401-SUM($T401:AR401))&gt;=$K401*0.7,$K401*0.7,($CB401-SUM($T401:AR401)))</f>
        <v>0</v>
      </c>
      <c r="AT401" s="16">
        <f>IF(($CB401-SUM($T401:AS401))&gt;=$K401*0.7,$K401*0.7,($CB401-SUM($T401:AS401)))</f>
        <v>0</v>
      </c>
      <c r="AU401" s="16">
        <f>IF(($CB401-SUM($T401:AT401))&gt;=$K401*0.7,$K401*0.7,($CB401-SUM($T401:AT401)))</f>
        <v>0</v>
      </c>
      <c r="AV401" s="16">
        <f>IF(($CB401-SUM($T401:AU401))&gt;=$K401*0.7,$K401*0.7,($CB401-SUM($T401:AU401)))</f>
        <v>0</v>
      </c>
      <c r="AW401" s="182">
        <f t="shared" si="51"/>
        <v>17500</v>
      </c>
      <c r="AX401" s="182">
        <f>IF(LinkRpt!B$4=LinkRpt!B$2,VLOOKUP(LinkRpt!$A397,Rpt,LinkRpt!B$2+1),"")</f>
        <v>17500</v>
      </c>
      <c r="AY401" s="182">
        <f>IF(LinkRpt!C$4=LinkRpt!C$2,VLOOKUP(LinkRpt!$A397,Rpt,LinkRpt!C$2+1),"")</f>
        <v>0</v>
      </c>
      <c r="AZ401" s="182">
        <f>IF(LinkRpt!D$4=LinkRpt!D$2,VLOOKUP(LinkRpt!$A397,Rpt,LinkRpt!D$2+1),"")</f>
        <v>0</v>
      </c>
      <c r="BA401" s="182" t="str">
        <f>IF(LinkRpt!E$4=LinkRpt!E$2,VLOOKUP(LinkRpt!$A397,Rpt,LinkRpt!E$2+1),"")</f>
        <v/>
      </c>
      <c r="BB401" s="182">
        <f>IF(LinkRpt!F$4=LinkRpt!F$2,VLOOKUP(LinkRpt!$A397,Rpt,LinkRpt!F$2+1),"")</f>
        <v>0</v>
      </c>
      <c r="BC401" s="182">
        <f>IF(LinkRpt!G$4=LinkRpt!G$2,VLOOKUP(LinkRpt!$A397,Rpt,LinkRpt!G$2+1),"")</f>
        <v>0</v>
      </c>
      <c r="BD401" s="182">
        <f>IF(LinkRpt!H$4=LinkRpt!H$2,VLOOKUP(LinkRpt!$A397,Rpt,LinkRpt!H$2+1),"")</f>
        <v>0</v>
      </c>
      <c r="BE401" s="182" t="str">
        <f>IF(LinkRpt!I$4=LinkRpt!I$2,VLOOKUP(LinkRpt!$A397,Rpt,LinkRpt!I$2+1),"")</f>
        <v/>
      </c>
      <c r="BF401" s="182" t="str">
        <f>IF(LinkRpt!J$4=LinkRpt!J$2,VLOOKUP(LinkRpt!$A397,Rpt,LinkRpt!J$2+1),"")</f>
        <v/>
      </c>
      <c r="BG401" s="182" t="str">
        <f>IF(LinkRpt!K$4=LinkRpt!K$2,VLOOKUP(LinkRpt!$A397,Rpt,LinkRpt!K$2+1),"")</f>
        <v/>
      </c>
      <c r="BH401" s="182" t="str">
        <f>IF(LinkRpt!L$4=LinkRpt!L$2,VLOOKUP(LinkRpt!$A397,Rpt,LinkRpt!L$2+1),"")</f>
        <v/>
      </c>
      <c r="BI401" s="182" t="str">
        <f>IF(LinkRpt!M$4=LinkRpt!M$2,VLOOKUP(LinkRpt!$A397,Rpt,LinkRpt!M$2+1),"")</f>
        <v/>
      </c>
      <c r="BJ401" s="182" t="str">
        <f>IF(LinkRpt!N$4=LinkRpt!N$2,VLOOKUP(LinkRpt!$A397,Rpt,LinkRpt!N$2+1),"")</f>
        <v/>
      </c>
      <c r="BK401" s="182" t="str">
        <f>IF(LinkRpt!O$4=LinkRpt!O$2,VLOOKUP(LinkRpt!$A397,Rpt,LinkRpt!O$2+1),"")</f>
        <v/>
      </c>
      <c r="BL401" s="182" t="str">
        <f>IF(LinkRpt!P$4=LinkRpt!P$2,VLOOKUP(LinkRpt!$A397,Rpt,LinkRpt!P$2+1),"")</f>
        <v/>
      </c>
      <c r="BM401" s="182" t="str">
        <f>IF(LinkRpt!Q$4=LinkRpt!Q$2,VLOOKUP(LinkRpt!$A397,Rpt,LinkRpt!Q$2+1),"")</f>
        <v/>
      </c>
      <c r="BN401" s="182" t="str">
        <f>IF(LinkRpt!R$4=LinkRpt!R$2,VLOOKUP(LinkRpt!$A397,Rpt,LinkRpt!R$2+1),"")</f>
        <v/>
      </c>
      <c r="BO401" s="182" t="str">
        <f>IF(LinkRpt!S$4=LinkRpt!S$2,VLOOKUP(LinkRpt!$A397,Rpt,LinkRpt!S$2+1),"")</f>
        <v/>
      </c>
      <c r="BP401" s="182" t="str">
        <f>IF(LinkRpt!T$4=LinkRpt!T$2,VLOOKUP(LinkRpt!$A397,Rpt,LinkRpt!T$2+1),"")</f>
        <v/>
      </c>
      <c r="BQ401" s="182" t="str">
        <f>IF(LinkRpt!U$4=LinkRpt!U$2,VLOOKUP(LinkRpt!$A397,Rpt,LinkRpt!U$2+1),"")</f>
        <v/>
      </c>
      <c r="BR401" s="182" t="str">
        <f>IF(LinkRpt!V$4=LinkRpt!V$2,VLOOKUP(LinkRpt!$A397,Rpt,LinkRpt!V$2+1),"")</f>
        <v/>
      </c>
      <c r="BS401" s="182" t="str">
        <f>IF(LinkRpt!W$4=LinkRpt!W$2,VLOOKUP(LinkRpt!$A397,Rpt,LinkRpt!W$2+1),"")</f>
        <v/>
      </c>
      <c r="BT401" s="182" t="str">
        <f>IF(LinkRpt!X$4=LinkRpt!X$2,VLOOKUP(LinkRpt!$A397,Rpt,LinkRpt!X$2+1),"")</f>
        <v/>
      </c>
      <c r="BU401" s="182" t="str">
        <f>IF(LinkRpt!Y$4=LinkRpt!Y$2,VLOOKUP(LinkRpt!$A397,Rpt,LinkRpt!Y$2+1),"")</f>
        <v/>
      </c>
      <c r="BV401" s="182" t="str">
        <f>IF(LinkRpt!Z$4=LinkRpt!Z$2,VLOOKUP(LinkRpt!$A397,Rpt,LinkRpt!Z$2+1),"")</f>
        <v/>
      </c>
      <c r="BW401" s="182" t="str">
        <f>IF(LinkRpt!AA$4=LinkRpt!AA$2,VLOOKUP(LinkRpt!$A397,Rpt,LinkRpt!AA$2+1),"")</f>
        <v/>
      </c>
      <c r="BX401" s="182" t="str">
        <f>IF(LinkRpt!AB$4=LinkRpt!AB$2,VLOOKUP(LinkRpt!$A397,Rpt,LinkRpt!AB$2+1),"")</f>
        <v/>
      </c>
      <c r="BY401" s="182" t="str">
        <f>IF(LinkRpt!AC$4=LinkRpt!AC$2,VLOOKUP(LinkRpt!$A397,Rpt,LinkRpt!AC$2+1),"")</f>
        <v/>
      </c>
      <c r="BZ401" s="182" t="str">
        <f>IF(LinkRpt!AD$4=LinkRpt!AD$2,VLOOKUP(LinkRpt!$A397,Rpt,LinkRpt!AD$2+1),"")</f>
        <v/>
      </c>
      <c r="CA401" s="182" t="str">
        <f>IF(LinkRpt!AE$4=LinkRpt!AE$2,VLOOKUP(LinkRpt!$A397,Rpt,LinkRpt!AE$2+1),"")</f>
        <v/>
      </c>
      <c r="CB401" s="182">
        <f t="shared" si="56"/>
        <v>17500</v>
      </c>
      <c r="CC401" s="15">
        <v>1500</v>
      </c>
      <c r="CD401" s="16">
        <v>1500</v>
      </c>
      <c r="CE401" s="15">
        <v>1000</v>
      </c>
      <c r="CF401" s="16">
        <v>1000</v>
      </c>
      <c r="CG401" s="15">
        <v>5000</v>
      </c>
      <c r="CH401" s="16">
        <v>5000</v>
      </c>
      <c r="CI401" s="15">
        <v>8000</v>
      </c>
      <c r="CJ401" s="16"/>
      <c r="CK401" s="15"/>
      <c r="CL401" s="16"/>
      <c r="CM401" s="18">
        <v>2310</v>
      </c>
      <c r="CN401" s="16"/>
      <c r="CO401" s="18">
        <v>2310</v>
      </c>
      <c r="CP401" s="16"/>
      <c r="CQ401" s="18">
        <v>2310</v>
      </c>
      <c r="CR401" s="16"/>
      <c r="CS401" s="18">
        <v>2310</v>
      </c>
      <c r="CT401" s="16"/>
      <c r="CU401" s="18">
        <v>2310</v>
      </c>
      <c r="CV401" s="16">
        <v>10000</v>
      </c>
      <c r="CW401" s="18">
        <v>2310</v>
      </c>
      <c r="CX401" s="16"/>
      <c r="CY401" s="18">
        <v>2310</v>
      </c>
      <c r="CZ401" s="16"/>
      <c r="DA401" s="18">
        <v>2310</v>
      </c>
      <c r="DB401" s="16"/>
      <c r="DC401" s="18">
        <v>2310</v>
      </c>
      <c r="DD401" s="16"/>
      <c r="DE401" s="85"/>
      <c r="DF401" s="16"/>
      <c r="DG401" s="85"/>
      <c r="DH401" s="16"/>
      <c r="DI401" s="85"/>
      <c r="DJ401" s="16"/>
      <c r="DK401" s="17"/>
      <c r="DL401" s="16"/>
      <c r="DM401" s="17"/>
      <c r="DN401" s="16"/>
      <c r="DO401" s="17"/>
      <c r="DP401" s="16"/>
      <c r="DQ401" s="17"/>
      <c r="DR401" s="16"/>
      <c r="DS401" s="17"/>
      <c r="DT401" s="16"/>
      <c r="DU401" s="17"/>
      <c r="DV401" s="16"/>
      <c r="DW401" s="17"/>
      <c r="DX401" s="16"/>
      <c r="DY401" s="17"/>
      <c r="DZ401" s="16"/>
      <c r="EA401" s="17"/>
      <c r="EB401" s="16"/>
      <c r="EC401" s="17"/>
      <c r="ED401" s="16"/>
      <c r="EE401" s="17"/>
      <c r="EF401" s="16"/>
      <c r="EG401" s="17"/>
      <c r="EH401" s="16"/>
      <c r="EI401" s="17"/>
      <c r="EJ401" s="16"/>
      <c r="EK401" s="17"/>
      <c r="EL401" s="16"/>
      <c r="EM401" s="17"/>
      <c r="EN401" s="16"/>
      <c r="EO401" s="17"/>
      <c r="EP401" s="16"/>
      <c r="EQ401" s="17"/>
      <c r="ER401" s="16"/>
      <c r="ES401" s="17"/>
      <c r="ET401" s="16"/>
      <c r="EU401" s="15"/>
      <c r="EV401" s="16"/>
      <c r="EW401" s="15"/>
      <c r="EX401" s="16"/>
      <c r="EY401" s="15"/>
      <c r="EZ401" s="16"/>
      <c r="FA401" s="15"/>
      <c r="FB401" s="16"/>
      <c r="FC401" s="15"/>
      <c r="FD401" s="16"/>
      <c r="FE401" s="15"/>
      <c r="FF401" s="16"/>
      <c r="FG401" s="19"/>
      <c r="FH401" s="20"/>
      <c r="FI401" s="20">
        <f t="shared" si="52"/>
        <v>36290</v>
      </c>
      <c r="FJ401" s="20">
        <f t="shared" si="53"/>
        <v>17500</v>
      </c>
      <c r="FK401" s="21">
        <f t="shared" si="54"/>
        <v>18790</v>
      </c>
      <c r="FL401" s="1" t="str">
        <f t="shared" si="57"/>
        <v/>
      </c>
    </row>
    <row r="402" spans="1:168" ht="20.25" customHeight="1">
      <c r="A402" s="239">
        <v>2200394</v>
      </c>
      <c r="B402" s="35" t="s">
        <v>1297</v>
      </c>
      <c r="C402" s="239">
        <v>2200394</v>
      </c>
      <c r="D402" s="9" t="s">
        <v>1414</v>
      </c>
      <c r="E402" s="9" t="s">
        <v>1411</v>
      </c>
      <c r="F402" s="83" t="s">
        <v>1299</v>
      </c>
      <c r="G402" s="26"/>
      <c r="H402" s="84" t="s">
        <v>1547</v>
      </c>
      <c r="I402" s="318"/>
      <c r="J402" s="84"/>
      <c r="K402" s="62">
        <v>3300</v>
      </c>
      <c r="L402" s="84" t="s">
        <v>1564</v>
      </c>
      <c r="M402" s="246">
        <f t="shared" si="50"/>
        <v>36290</v>
      </c>
      <c r="N402" s="14">
        <f t="shared" si="55"/>
        <v>0</v>
      </c>
      <c r="O402" s="15">
        <v>1500</v>
      </c>
      <c r="P402" s="15">
        <v>1000</v>
      </c>
      <c r="Q402" s="15">
        <v>5000</v>
      </c>
      <c r="R402" s="15">
        <v>8000</v>
      </c>
      <c r="S402" s="182"/>
      <c r="T402" s="16">
        <v>1500</v>
      </c>
      <c r="U402" s="16">
        <v>1000</v>
      </c>
      <c r="V402" s="16">
        <v>3500</v>
      </c>
      <c r="W402" s="16"/>
      <c r="X402" s="182"/>
      <c r="Y402" s="16">
        <f>IF(($CB402-SUM($T402:X402))&gt;=$K402*0.7,$K402*0.7,($CB402-SUM($T402:X402)))</f>
        <v>2310</v>
      </c>
      <c r="Z402" s="16">
        <f>IF(($CB402-SUM($T402:Y402))&gt;=$K402*0.7,$K402*0.7,($CB402-SUM($T402:Y402)))</f>
        <v>2310</v>
      </c>
      <c r="AA402" s="16">
        <f>IF(($CB402-SUM($T402:Z402))&gt;=$K402*0.7,$K402*0.7,($CB402-SUM($T402:Z402)))</f>
        <v>2310</v>
      </c>
      <c r="AB402" s="16">
        <f>IF(($CB402-SUM($T402:AA402))&gt;=$K402*0.7,$K402*0.7,($CB402-SUM($T402:AA402)))</f>
        <v>2310</v>
      </c>
      <c r="AC402" s="16">
        <f>IF(($CB402-SUM($T402:AB402))&gt;=$K402*0.7,$K402*0.7,($CB402-SUM($T402:AB402)))</f>
        <v>2310</v>
      </c>
      <c r="AD402" s="16">
        <f>IF(($CB402-SUM($T402:AC402))&gt;=$K402*0.7,$K402*0.7,($CB402-SUM($T402:AC402)))</f>
        <v>2310</v>
      </c>
      <c r="AE402" s="16">
        <f>IF(($CB402-SUM($T402:AD402))&gt;=$K402*0.7,$K402*0.7,($CB402-SUM($T402:AD402)))</f>
        <v>2310</v>
      </c>
      <c r="AF402" s="16">
        <f>IF(($CB402-SUM($T402:AE402))&gt;=$K402*0.7,$K402*0.7,($CB402-SUM($T402:AE402)))</f>
        <v>2310</v>
      </c>
      <c r="AG402" s="16">
        <f>IF(($CB402-SUM($T402:AF402))&gt;=$K402*0.7,$K402*0.7,($CB402-SUM($T402:AF402)))</f>
        <v>2310</v>
      </c>
      <c r="AH402" s="16">
        <f>IF(($CB402-SUM($T402:AG402))&gt;=$K402*0.7,$K402*0.7,($CB402-SUM($T402:AG402)))</f>
        <v>2310</v>
      </c>
      <c r="AI402" s="16">
        <f>IF(($CB402-SUM($T402:AH402))&gt;=$K402*0.7,$K402*0.7,($CB402-SUM($T402:AH402)))</f>
        <v>2310</v>
      </c>
      <c r="AJ402" s="16">
        <f>IF(($CB402-SUM($T402:AI402))&gt;=$K402*0.7,$K402*0.7,($CB402-SUM($T402:AI402)))</f>
        <v>2310</v>
      </c>
      <c r="AK402" s="16">
        <f>IF(($CB402-SUM($T402:AJ402))&gt;=$K402*0.7,$K402*0.7,($CB402-SUM($T402:AJ402)))</f>
        <v>2310</v>
      </c>
      <c r="AL402" s="16">
        <f>IF(($CB402-SUM($T402:AK402))&gt;=$K402*0.7,$K402*0.7,($CB402-SUM($T402:AK402)))</f>
        <v>260</v>
      </c>
      <c r="AM402" s="16">
        <f>IF(($CB402-SUM($T402:AL402))&gt;=$K402*0.7,$K402*0.7,($CB402-SUM($T402:AL402)))</f>
        <v>0</v>
      </c>
      <c r="AN402" s="16">
        <f>IF(($CB402-SUM($T402:AM402))&gt;=$K402*0.7,$K402*0.7,($CB402-SUM($T402:AM402)))</f>
        <v>0</v>
      </c>
      <c r="AO402" s="16">
        <f>IF(($CB402-SUM($T402:AN402))&gt;=$K402*0.7,$K402*0.7,($CB402-SUM($T402:AN402)))</f>
        <v>0</v>
      </c>
      <c r="AP402" s="16">
        <f>IF(($CB402-SUM($T402:AO402))&gt;=$K402*0.7,$K402*0.7,($CB402-SUM($T402:AO402)))</f>
        <v>0</v>
      </c>
      <c r="AQ402" s="16">
        <f>IF(($CB402-SUM($T402:AP402))&gt;=$K402*0.7,$K402*0.7,($CB402-SUM($T402:AP402)))</f>
        <v>0</v>
      </c>
      <c r="AR402" s="16">
        <f>IF(($CB402-SUM($T402:AQ402))&gt;=$K402*0.7,$K402*0.7,($CB402-SUM($T402:AQ402)))</f>
        <v>0</v>
      </c>
      <c r="AS402" s="16">
        <f>IF(($CB402-SUM($T402:AR402))&gt;=$K402*0.7,$K402*0.7,($CB402-SUM($T402:AR402)))</f>
        <v>0</v>
      </c>
      <c r="AT402" s="16">
        <f>IF(($CB402-SUM($T402:AS402))&gt;=$K402*0.7,$K402*0.7,($CB402-SUM($T402:AS402)))</f>
        <v>0</v>
      </c>
      <c r="AU402" s="16">
        <f>IF(($CB402-SUM($T402:AT402))&gt;=$K402*0.7,$K402*0.7,($CB402-SUM($T402:AT402)))</f>
        <v>0</v>
      </c>
      <c r="AV402" s="16">
        <f>IF(($CB402-SUM($T402:AU402))&gt;=$K402*0.7,$K402*0.7,($CB402-SUM($T402:AU402)))</f>
        <v>0</v>
      </c>
      <c r="AW402" s="182">
        <f t="shared" si="51"/>
        <v>36290</v>
      </c>
      <c r="AX402" s="182">
        <f>IF(LinkRpt!B$4=LinkRpt!B$2,VLOOKUP(LinkRpt!$A398,Rpt,LinkRpt!B$2+1),"")</f>
        <v>36290</v>
      </c>
      <c r="AY402" s="182">
        <f>IF(LinkRpt!C$4=LinkRpt!C$2,VLOOKUP(LinkRpt!$A398,Rpt,LinkRpt!C$2+1),"")</f>
        <v>0</v>
      </c>
      <c r="AZ402" s="182">
        <f>IF(LinkRpt!D$4=LinkRpt!D$2,VLOOKUP(LinkRpt!$A398,Rpt,LinkRpt!D$2+1),"")</f>
        <v>0</v>
      </c>
      <c r="BA402" s="182" t="str">
        <f>IF(LinkRpt!E$4=LinkRpt!E$2,VLOOKUP(LinkRpt!$A398,Rpt,LinkRpt!E$2+1),"")</f>
        <v/>
      </c>
      <c r="BB402" s="182">
        <f>IF(LinkRpt!F$4=LinkRpt!F$2,VLOOKUP(LinkRpt!$A398,Rpt,LinkRpt!F$2+1),"")</f>
        <v>0</v>
      </c>
      <c r="BC402" s="182">
        <f>IF(LinkRpt!G$4=LinkRpt!G$2,VLOOKUP(LinkRpt!$A398,Rpt,LinkRpt!G$2+1),"")</f>
        <v>0</v>
      </c>
      <c r="BD402" s="182">
        <f>IF(LinkRpt!H$4=LinkRpt!H$2,VLOOKUP(LinkRpt!$A398,Rpt,LinkRpt!H$2+1),"")</f>
        <v>0</v>
      </c>
      <c r="BE402" s="182" t="str">
        <f>IF(LinkRpt!I$4=LinkRpt!I$2,VLOOKUP(LinkRpt!$A398,Rpt,LinkRpt!I$2+1),"")</f>
        <v/>
      </c>
      <c r="BF402" s="182" t="str">
        <f>IF(LinkRpt!J$4=LinkRpt!J$2,VLOOKUP(LinkRpt!$A398,Rpt,LinkRpt!J$2+1),"")</f>
        <v/>
      </c>
      <c r="BG402" s="182" t="str">
        <f>IF(LinkRpt!K$4=LinkRpt!K$2,VLOOKUP(LinkRpt!$A398,Rpt,LinkRpt!K$2+1),"")</f>
        <v/>
      </c>
      <c r="BH402" s="182" t="str">
        <f>IF(LinkRpt!L$4=LinkRpt!L$2,VLOOKUP(LinkRpt!$A398,Rpt,LinkRpt!L$2+1),"")</f>
        <v/>
      </c>
      <c r="BI402" s="182" t="str">
        <f>IF(LinkRpt!M$4=LinkRpt!M$2,VLOOKUP(LinkRpt!$A398,Rpt,LinkRpt!M$2+1),"")</f>
        <v/>
      </c>
      <c r="BJ402" s="182" t="str">
        <f>IF(LinkRpt!N$4=LinkRpt!N$2,VLOOKUP(LinkRpt!$A398,Rpt,LinkRpt!N$2+1),"")</f>
        <v/>
      </c>
      <c r="BK402" s="182" t="str">
        <f>IF(LinkRpt!O$4=LinkRpt!O$2,VLOOKUP(LinkRpt!$A398,Rpt,LinkRpt!O$2+1),"")</f>
        <v/>
      </c>
      <c r="BL402" s="182" t="str">
        <f>IF(LinkRpt!P$4=LinkRpt!P$2,VLOOKUP(LinkRpt!$A398,Rpt,LinkRpt!P$2+1),"")</f>
        <v/>
      </c>
      <c r="BM402" s="182" t="str">
        <f>IF(LinkRpt!Q$4=LinkRpt!Q$2,VLOOKUP(LinkRpt!$A398,Rpt,LinkRpt!Q$2+1),"")</f>
        <v/>
      </c>
      <c r="BN402" s="182" t="str">
        <f>IF(LinkRpt!R$4=LinkRpt!R$2,VLOOKUP(LinkRpt!$A398,Rpt,LinkRpt!R$2+1),"")</f>
        <v/>
      </c>
      <c r="BO402" s="182" t="str">
        <f>IF(LinkRpt!S$4=LinkRpt!S$2,VLOOKUP(LinkRpt!$A398,Rpt,LinkRpt!S$2+1),"")</f>
        <v/>
      </c>
      <c r="BP402" s="182" t="str">
        <f>IF(LinkRpt!T$4=LinkRpt!T$2,VLOOKUP(LinkRpt!$A398,Rpt,LinkRpt!T$2+1),"")</f>
        <v/>
      </c>
      <c r="BQ402" s="182" t="str">
        <f>IF(LinkRpt!U$4=LinkRpt!U$2,VLOOKUP(LinkRpt!$A398,Rpt,LinkRpt!U$2+1),"")</f>
        <v/>
      </c>
      <c r="BR402" s="182" t="str">
        <f>IF(LinkRpt!V$4=LinkRpt!V$2,VLOOKUP(LinkRpt!$A398,Rpt,LinkRpt!V$2+1),"")</f>
        <v/>
      </c>
      <c r="BS402" s="182" t="str">
        <f>IF(LinkRpt!W$4=LinkRpt!W$2,VLOOKUP(LinkRpt!$A398,Rpt,LinkRpt!W$2+1),"")</f>
        <v/>
      </c>
      <c r="BT402" s="182" t="str">
        <f>IF(LinkRpt!X$4=LinkRpt!X$2,VLOOKUP(LinkRpt!$A398,Rpt,LinkRpt!X$2+1),"")</f>
        <v/>
      </c>
      <c r="BU402" s="182" t="str">
        <f>IF(LinkRpt!Y$4=LinkRpt!Y$2,VLOOKUP(LinkRpt!$A398,Rpt,LinkRpt!Y$2+1),"")</f>
        <v/>
      </c>
      <c r="BV402" s="182" t="str">
        <f>IF(LinkRpt!Z$4=LinkRpt!Z$2,VLOOKUP(LinkRpt!$A398,Rpt,LinkRpt!Z$2+1),"")</f>
        <v/>
      </c>
      <c r="BW402" s="182" t="str">
        <f>IF(LinkRpt!AA$4=LinkRpt!AA$2,VLOOKUP(LinkRpt!$A398,Rpt,LinkRpt!AA$2+1),"")</f>
        <v/>
      </c>
      <c r="BX402" s="182" t="str">
        <f>IF(LinkRpt!AB$4=LinkRpt!AB$2,VLOOKUP(LinkRpt!$A398,Rpt,LinkRpt!AB$2+1),"")</f>
        <v/>
      </c>
      <c r="BY402" s="182" t="str">
        <f>IF(LinkRpt!AC$4=LinkRpt!AC$2,VLOOKUP(LinkRpt!$A398,Rpt,LinkRpt!AC$2+1),"")</f>
        <v/>
      </c>
      <c r="BZ402" s="182" t="str">
        <f>IF(LinkRpt!AD$4=LinkRpt!AD$2,VLOOKUP(LinkRpt!$A398,Rpt,LinkRpt!AD$2+1),"")</f>
        <v/>
      </c>
      <c r="CA402" s="182" t="str">
        <f>IF(LinkRpt!AE$4=LinkRpt!AE$2,VLOOKUP(LinkRpt!$A398,Rpt,LinkRpt!AE$2+1),"")</f>
        <v/>
      </c>
      <c r="CB402" s="182">
        <f t="shared" si="56"/>
        <v>36290</v>
      </c>
      <c r="CC402" s="15">
        <v>1500</v>
      </c>
      <c r="CD402" s="16">
        <v>1500</v>
      </c>
      <c r="CE402" s="15">
        <v>1000</v>
      </c>
      <c r="CF402" s="16">
        <v>1000</v>
      </c>
      <c r="CG402" s="15">
        <v>5000</v>
      </c>
      <c r="CH402" s="16">
        <v>3500</v>
      </c>
      <c r="CI402" s="15">
        <v>8000</v>
      </c>
      <c r="CJ402" s="16"/>
      <c r="CK402" s="15"/>
      <c r="CL402" s="16"/>
      <c r="CM402" s="18">
        <v>2310</v>
      </c>
      <c r="CN402" s="16">
        <v>0</v>
      </c>
      <c r="CO402" s="18">
        <v>2310</v>
      </c>
      <c r="CP402" s="16">
        <v>0</v>
      </c>
      <c r="CQ402" s="18">
        <v>2310</v>
      </c>
      <c r="CR402" s="16">
        <f>4620+11810</f>
        <v>16430</v>
      </c>
      <c r="CS402" s="18">
        <v>2310</v>
      </c>
      <c r="CT402" s="16">
        <v>2310</v>
      </c>
      <c r="CU402" s="18">
        <v>2310</v>
      </c>
      <c r="CV402" s="16">
        <v>2310</v>
      </c>
      <c r="CW402" s="18">
        <v>2310</v>
      </c>
      <c r="CX402" s="16"/>
      <c r="CY402" s="18">
        <v>2310</v>
      </c>
      <c r="CZ402" s="16"/>
      <c r="DA402" s="18">
        <v>2310</v>
      </c>
      <c r="DB402" s="16">
        <v>6930</v>
      </c>
      <c r="DC402" s="18">
        <v>2310</v>
      </c>
      <c r="DD402" s="16">
        <v>2310</v>
      </c>
      <c r="DE402" s="85"/>
      <c r="DF402" s="16"/>
      <c r="DG402" s="85"/>
      <c r="DH402" s="16"/>
      <c r="DI402" s="85"/>
      <c r="DJ402" s="16"/>
      <c r="DK402" s="17"/>
      <c r="DL402" s="16"/>
      <c r="DM402" s="17"/>
      <c r="DN402" s="16"/>
      <c r="DO402" s="17"/>
      <c r="DP402" s="16"/>
      <c r="DQ402" s="17"/>
      <c r="DR402" s="16"/>
      <c r="DS402" s="17"/>
      <c r="DT402" s="16"/>
      <c r="DU402" s="17"/>
      <c r="DV402" s="16"/>
      <c r="DW402" s="17"/>
      <c r="DX402" s="16"/>
      <c r="DY402" s="17"/>
      <c r="DZ402" s="16"/>
      <c r="EA402" s="17"/>
      <c r="EB402" s="16"/>
      <c r="EC402" s="17"/>
      <c r="ED402" s="16"/>
      <c r="EE402" s="17"/>
      <c r="EF402" s="16"/>
      <c r="EG402" s="17"/>
      <c r="EH402" s="16"/>
      <c r="EI402" s="17"/>
      <c r="EJ402" s="16"/>
      <c r="EK402" s="17"/>
      <c r="EL402" s="16"/>
      <c r="EM402" s="17"/>
      <c r="EN402" s="16"/>
      <c r="EO402" s="17"/>
      <c r="EP402" s="16"/>
      <c r="EQ402" s="17"/>
      <c r="ER402" s="16"/>
      <c r="ES402" s="17"/>
      <c r="ET402" s="16"/>
      <c r="EU402" s="15"/>
      <c r="EV402" s="16"/>
      <c r="EW402" s="15"/>
      <c r="EX402" s="16"/>
      <c r="EY402" s="15"/>
      <c r="EZ402" s="16"/>
      <c r="FA402" s="15"/>
      <c r="FB402" s="16"/>
      <c r="FC402" s="15"/>
      <c r="FD402" s="16"/>
      <c r="FE402" s="15"/>
      <c r="FF402" s="16"/>
      <c r="FG402" s="19"/>
      <c r="FH402" s="20"/>
      <c r="FI402" s="20">
        <f t="shared" si="52"/>
        <v>36290</v>
      </c>
      <c r="FJ402" s="20">
        <f t="shared" si="53"/>
        <v>36290</v>
      </c>
      <c r="FK402" s="21">
        <f t="shared" si="54"/>
        <v>0</v>
      </c>
      <c r="FL402" s="1" t="str">
        <f t="shared" si="57"/>
        <v/>
      </c>
    </row>
    <row r="403" spans="1:168" ht="20.25" customHeight="1">
      <c r="A403" s="239">
        <v>2200395</v>
      </c>
      <c r="B403" s="35" t="s">
        <v>1300</v>
      </c>
      <c r="C403" s="239" t="s">
        <v>1301</v>
      </c>
      <c r="D403" s="9" t="s">
        <v>1414</v>
      </c>
      <c r="E403" s="9" t="s">
        <v>1411</v>
      </c>
      <c r="F403" s="83" t="s">
        <v>1302</v>
      </c>
      <c r="G403" s="143"/>
      <c r="H403" s="154" t="s">
        <v>109</v>
      </c>
      <c r="I403" s="318"/>
      <c r="J403" s="154" t="s">
        <v>1544</v>
      </c>
      <c r="K403" s="111">
        <v>6600</v>
      </c>
      <c r="L403" s="154" t="s">
        <v>109</v>
      </c>
      <c r="M403" s="246">
        <f t="shared" si="50"/>
        <v>43220</v>
      </c>
      <c r="N403" s="14">
        <f t="shared" si="55"/>
        <v>0</v>
      </c>
      <c r="O403" s="15">
        <v>1500</v>
      </c>
      <c r="P403" s="15">
        <v>1000</v>
      </c>
      <c r="Q403" s="15">
        <v>5000</v>
      </c>
      <c r="R403" s="15">
        <v>8000</v>
      </c>
      <c r="S403" s="182"/>
      <c r="T403" s="16">
        <v>1500</v>
      </c>
      <c r="U403" s="16">
        <v>1000</v>
      </c>
      <c r="V403" s="16">
        <v>5000</v>
      </c>
      <c r="W403" s="16">
        <v>0</v>
      </c>
      <c r="X403" s="182"/>
      <c r="Y403" s="16">
        <f>IF(($CB403-SUM($T403:X403))&gt;=$K403*0.7,$K403*0.7,($CB403-SUM($T403:X403)))</f>
        <v>4620</v>
      </c>
      <c r="Z403" s="16">
        <f>IF(($CB403-SUM($T403:Y403))&gt;=$K403*0.7,$K403*0.7,($CB403-SUM($T403:Y403)))</f>
        <v>4620</v>
      </c>
      <c r="AA403" s="16">
        <f>IF(($CB403-SUM($T403:Z403))&gt;=$K403*0.7,$K403*0.7,($CB403-SUM($T403:Z403)))</f>
        <v>4620</v>
      </c>
      <c r="AB403" s="16">
        <f>IF(($CB403-SUM($T403:AA403))&gt;=$K403*0.7,$K403*0.7,($CB403-SUM($T403:AA403)))</f>
        <v>4620</v>
      </c>
      <c r="AC403" s="16">
        <f>IF(($CB403-SUM($T403:AB403))&gt;=$K403*0.7,$K403*0.7,($CB403-SUM($T403:AB403)))</f>
        <v>4620</v>
      </c>
      <c r="AD403" s="16">
        <f>IF(($CB403-SUM($T403:AC403))&gt;=$K403*0.7,$K403*0.7,($CB403-SUM($T403:AC403)))</f>
        <v>4620</v>
      </c>
      <c r="AE403" s="16">
        <f>IF(($CB403-SUM($T403:AD403))&gt;=$K403*0.7,$K403*0.7,($CB403-SUM($T403:AD403)))</f>
        <v>4620</v>
      </c>
      <c r="AF403" s="16">
        <f>IF(($CB403-SUM($T403:AE403))&gt;=$K403*0.7,$K403*0.7,($CB403-SUM($T403:AE403)))</f>
        <v>3380</v>
      </c>
      <c r="AG403" s="16">
        <f>IF(($CB403-SUM($T403:AF403))&gt;=$K403*0.7,$K403*0.7,($CB403-SUM($T403:AF403)))</f>
        <v>0</v>
      </c>
      <c r="AH403" s="16">
        <f>IF(($CB403-SUM($T403:AG403))&gt;=$K403*0.7,$K403*0.7,($CB403-SUM($T403:AG403)))</f>
        <v>0</v>
      </c>
      <c r="AI403" s="16">
        <f>IF(($CB403-SUM($T403:AH403))&gt;=$K403*0.7,$K403*0.7,($CB403-SUM($T403:AH403)))</f>
        <v>0</v>
      </c>
      <c r="AJ403" s="16">
        <f>IF(($CB403-SUM($T403:AI403))&gt;=$K403*0.7,$K403*0.7,($CB403-SUM($T403:AI403)))</f>
        <v>0</v>
      </c>
      <c r="AK403" s="16">
        <f>IF(($CB403-SUM($T403:AJ403))&gt;=$K403*0.7,$K403*0.7,($CB403-SUM($T403:AJ403)))</f>
        <v>0</v>
      </c>
      <c r="AL403" s="16">
        <f>IF(($CB403-SUM($T403:AK403))&gt;=$K403*0.7,$K403*0.7,($CB403-SUM($T403:AK403)))</f>
        <v>0</v>
      </c>
      <c r="AM403" s="16">
        <f>IF(($CB403-SUM($T403:AL403))&gt;=$K403*0.7,$K403*0.7,($CB403-SUM($T403:AL403)))</f>
        <v>0</v>
      </c>
      <c r="AN403" s="16">
        <f>IF(($CB403-SUM($T403:AM403))&gt;=$K403*0.7,$K403*0.7,($CB403-SUM($T403:AM403)))</f>
        <v>0</v>
      </c>
      <c r="AO403" s="16">
        <f>IF(($CB403-SUM($T403:AN403))&gt;=$K403*0.7,$K403*0.7,($CB403-SUM($T403:AN403)))</f>
        <v>0</v>
      </c>
      <c r="AP403" s="16">
        <f>IF(($CB403-SUM($T403:AO403))&gt;=$K403*0.7,$K403*0.7,($CB403-SUM($T403:AO403)))</f>
        <v>0</v>
      </c>
      <c r="AQ403" s="16">
        <f>IF(($CB403-SUM($T403:AP403))&gt;=$K403*0.7,$K403*0.7,($CB403-SUM($T403:AP403)))</f>
        <v>0</v>
      </c>
      <c r="AR403" s="16">
        <f>IF(($CB403-SUM($T403:AQ403))&gt;=$K403*0.7,$K403*0.7,($CB403-SUM($T403:AQ403)))</f>
        <v>0</v>
      </c>
      <c r="AS403" s="16">
        <f>IF(($CB403-SUM($T403:AR403))&gt;=$K403*0.7,$K403*0.7,($CB403-SUM($T403:AR403)))</f>
        <v>0</v>
      </c>
      <c r="AT403" s="16">
        <f>IF(($CB403-SUM($T403:AS403))&gt;=$K403*0.7,$K403*0.7,($CB403-SUM($T403:AS403)))</f>
        <v>0</v>
      </c>
      <c r="AU403" s="16">
        <f>IF(($CB403-SUM($T403:AT403))&gt;=$K403*0.7,$K403*0.7,($CB403-SUM($T403:AT403)))</f>
        <v>0</v>
      </c>
      <c r="AV403" s="16">
        <f>IF(($CB403-SUM($T403:AU403))&gt;=$K403*0.7,$K403*0.7,($CB403-SUM($T403:AU403)))</f>
        <v>0</v>
      </c>
      <c r="AW403" s="182">
        <f t="shared" si="51"/>
        <v>43220</v>
      </c>
      <c r="AX403" s="182">
        <f>IF(LinkRpt!B$4=LinkRpt!B$2,VLOOKUP(LinkRpt!$A399,Rpt,LinkRpt!B$2+1),"")</f>
        <v>43220</v>
      </c>
      <c r="AY403" s="182">
        <f>IF(LinkRpt!C$4=LinkRpt!C$2,VLOOKUP(LinkRpt!$A399,Rpt,LinkRpt!C$2+1),"")</f>
        <v>0</v>
      </c>
      <c r="AZ403" s="182">
        <f>IF(LinkRpt!D$4=LinkRpt!D$2,VLOOKUP(LinkRpt!$A399,Rpt,LinkRpt!D$2+1),"")</f>
        <v>0</v>
      </c>
      <c r="BA403" s="182" t="str">
        <f>IF(LinkRpt!E$4=LinkRpt!E$2,VLOOKUP(LinkRpt!$A399,Rpt,LinkRpt!E$2+1),"")</f>
        <v/>
      </c>
      <c r="BB403" s="182">
        <f>IF(LinkRpt!F$4=LinkRpt!F$2,VLOOKUP(LinkRpt!$A399,Rpt,LinkRpt!F$2+1),"")</f>
        <v>0</v>
      </c>
      <c r="BC403" s="182">
        <f>IF(LinkRpt!G$4=LinkRpt!G$2,VLOOKUP(LinkRpt!$A399,Rpt,LinkRpt!G$2+1),"")</f>
        <v>0</v>
      </c>
      <c r="BD403" s="182">
        <f>IF(LinkRpt!H$4=LinkRpt!H$2,VLOOKUP(LinkRpt!$A399,Rpt,LinkRpt!H$2+1),"")</f>
        <v>0</v>
      </c>
      <c r="BE403" s="182" t="str">
        <f>IF(LinkRpt!I$4=LinkRpt!I$2,VLOOKUP(LinkRpt!$A399,Rpt,LinkRpt!I$2+1),"")</f>
        <v/>
      </c>
      <c r="BF403" s="182" t="str">
        <f>IF(LinkRpt!J$4=LinkRpt!J$2,VLOOKUP(LinkRpt!$A399,Rpt,LinkRpt!J$2+1),"")</f>
        <v/>
      </c>
      <c r="BG403" s="182" t="str">
        <f>IF(LinkRpt!K$4=LinkRpt!K$2,VLOOKUP(LinkRpt!$A399,Rpt,LinkRpt!K$2+1),"")</f>
        <v/>
      </c>
      <c r="BH403" s="182" t="str">
        <f>IF(LinkRpt!L$4=LinkRpt!L$2,VLOOKUP(LinkRpt!$A399,Rpt,LinkRpt!L$2+1),"")</f>
        <v/>
      </c>
      <c r="BI403" s="182" t="str">
        <f>IF(LinkRpt!M$4=LinkRpt!M$2,VLOOKUP(LinkRpt!$A399,Rpt,LinkRpt!M$2+1),"")</f>
        <v/>
      </c>
      <c r="BJ403" s="182" t="str">
        <f>IF(LinkRpt!N$4=LinkRpt!N$2,VLOOKUP(LinkRpt!$A399,Rpt,LinkRpt!N$2+1),"")</f>
        <v/>
      </c>
      <c r="BK403" s="182" t="str">
        <f>IF(LinkRpt!O$4=LinkRpt!O$2,VLOOKUP(LinkRpt!$A399,Rpt,LinkRpt!O$2+1),"")</f>
        <v/>
      </c>
      <c r="BL403" s="182" t="str">
        <f>IF(LinkRpt!P$4=LinkRpt!P$2,VLOOKUP(LinkRpt!$A399,Rpt,LinkRpt!P$2+1),"")</f>
        <v/>
      </c>
      <c r="BM403" s="182" t="str">
        <f>IF(LinkRpt!Q$4=LinkRpt!Q$2,VLOOKUP(LinkRpt!$A399,Rpt,LinkRpt!Q$2+1),"")</f>
        <v/>
      </c>
      <c r="BN403" s="182" t="str">
        <f>IF(LinkRpt!R$4=LinkRpt!R$2,VLOOKUP(LinkRpt!$A399,Rpt,LinkRpt!R$2+1),"")</f>
        <v/>
      </c>
      <c r="BO403" s="182" t="str">
        <f>IF(LinkRpt!S$4=LinkRpt!S$2,VLOOKUP(LinkRpt!$A399,Rpt,LinkRpt!S$2+1),"")</f>
        <v/>
      </c>
      <c r="BP403" s="182" t="str">
        <f>IF(LinkRpt!T$4=LinkRpt!T$2,VLOOKUP(LinkRpt!$A399,Rpt,LinkRpt!T$2+1),"")</f>
        <v/>
      </c>
      <c r="BQ403" s="182" t="str">
        <f>IF(LinkRpt!U$4=LinkRpt!U$2,VLOOKUP(LinkRpt!$A399,Rpt,LinkRpt!U$2+1),"")</f>
        <v/>
      </c>
      <c r="BR403" s="182" t="str">
        <f>IF(LinkRpt!V$4=LinkRpt!V$2,VLOOKUP(LinkRpt!$A399,Rpt,LinkRpt!V$2+1),"")</f>
        <v/>
      </c>
      <c r="BS403" s="182" t="str">
        <f>IF(LinkRpt!W$4=LinkRpt!W$2,VLOOKUP(LinkRpt!$A399,Rpt,LinkRpt!W$2+1),"")</f>
        <v/>
      </c>
      <c r="BT403" s="182" t="str">
        <f>IF(LinkRpt!X$4=LinkRpt!X$2,VLOOKUP(LinkRpt!$A399,Rpt,LinkRpt!X$2+1),"")</f>
        <v/>
      </c>
      <c r="BU403" s="182" t="str">
        <f>IF(LinkRpt!Y$4=LinkRpt!Y$2,VLOOKUP(LinkRpt!$A399,Rpt,LinkRpt!Y$2+1),"")</f>
        <v/>
      </c>
      <c r="BV403" s="182" t="str">
        <f>IF(LinkRpt!Z$4=LinkRpt!Z$2,VLOOKUP(LinkRpt!$A399,Rpt,LinkRpt!Z$2+1),"")</f>
        <v/>
      </c>
      <c r="BW403" s="182" t="str">
        <f>IF(LinkRpt!AA$4=LinkRpt!AA$2,VLOOKUP(LinkRpt!$A399,Rpt,LinkRpt!AA$2+1),"")</f>
        <v/>
      </c>
      <c r="BX403" s="182" t="str">
        <f>IF(LinkRpt!AB$4=LinkRpt!AB$2,VLOOKUP(LinkRpt!$A399,Rpt,LinkRpt!AB$2+1),"")</f>
        <v/>
      </c>
      <c r="BY403" s="182" t="str">
        <f>IF(LinkRpt!AC$4=LinkRpt!AC$2,VLOOKUP(LinkRpt!$A399,Rpt,LinkRpt!AC$2+1),"")</f>
        <v/>
      </c>
      <c r="BZ403" s="182" t="str">
        <f>IF(LinkRpt!AD$4=LinkRpt!AD$2,VLOOKUP(LinkRpt!$A399,Rpt,LinkRpt!AD$2+1),"")</f>
        <v/>
      </c>
      <c r="CA403" s="182" t="str">
        <f>IF(LinkRpt!AE$4=LinkRpt!AE$2,VLOOKUP(LinkRpt!$A399,Rpt,LinkRpt!AE$2+1),"")</f>
        <v/>
      </c>
      <c r="CB403" s="182">
        <f t="shared" si="56"/>
        <v>43220</v>
      </c>
      <c r="CC403" s="15">
        <v>1500</v>
      </c>
      <c r="CD403" s="16">
        <v>1500</v>
      </c>
      <c r="CE403" s="15">
        <v>1000</v>
      </c>
      <c r="CF403" s="16">
        <v>1000</v>
      </c>
      <c r="CG403" s="15">
        <v>5000</v>
      </c>
      <c r="CH403" s="16">
        <v>5000</v>
      </c>
      <c r="CI403" s="15">
        <v>8000</v>
      </c>
      <c r="CJ403" s="16">
        <v>0</v>
      </c>
      <c r="CK403" s="15"/>
      <c r="CL403" s="16"/>
      <c r="CM403" s="18">
        <v>4620</v>
      </c>
      <c r="CN403" s="16">
        <v>10000</v>
      </c>
      <c r="CO403" s="18">
        <v>4620</v>
      </c>
      <c r="CP403" s="16">
        <v>4620</v>
      </c>
      <c r="CQ403" s="18">
        <v>4620</v>
      </c>
      <c r="CR403" s="16">
        <v>0</v>
      </c>
      <c r="CS403" s="18">
        <v>4620</v>
      </c>
      <c r="CT403" s="16">
        <v>11860</v>
      </c>
      <c r="CU403" s="18">
        <v>4620</v>
      </c>
      <c r="CV403" s="16"/>
      <c r="CW403" s="18">
        <v>4620</v>
      </c>
      <c r="CX403" s="16"/>
      <c r="CY403" s="18"/>
      <c r="CZ403" s="16">
        <v>9240</v>
      </c>
      <c r="DA403" s="18"/>
      <c r="DB403" s="16"/>
      <c r="DC403" s="18"/>
      <c r="DD403" s="16"/>
      <c r="DE403" s="85"/>
      <c r="DF403" s="16"/>
      <c r="DG403" s="85"/>
      <c r="DH403" s="16"/>
      <c r="DI403" s="85"/>
      <c r="DJ403" s="16"/>
      <c r="DK403" s="17"/>
      <c r="DL403" s="16"/>
      <c r="DM403" s="17"/>
      <c r="DN403" s="16"/>
      <c r="DO403" s="17"/>
      <c r="DP403" s="16"/>
      <c r="DQ403" s="17"/>
      <c r="DR403" s="16"/>
      <c r="DS403" s="17"/>
      <c r="DT403" s="16"/>
      <c r="DU403" s="17"/>
      <c r="DV403" s="16"/>
      <c r="DW403" s="17"/>
      <c r="DX403" s="16"/>
      <c r="DY403" s="17"/>
      <c r="DZ403" s="16"/>
      <c r="EA403" s="17"/>
      <c r="EB403" s="16"/>
      <c r="EC403" s="17"/>
      <c r="ED403" s="16"/>
      <c r="EE403" s="17"/>
      <c r="EF403" s="16"/>
      <c r="EG403" s="17"/>
      <c r="EH403" s="16"/>
      <c r="EI403" s="17"/>
      <c r="EJ403" s="16"/>
      <c r="EK403" s="17"/>
      <c r="EL403" s="16"/>
      <c r="EM403" s="17"/>
      <c r="EN403" s="16"/>
      <c r="EO403" s="17"/>
      <c r="EP403" s="16"/>
      <c r="EQ403" s="17"/>
      <c r="ER403" s="16"/>
      <c r="ES403" s="17"/>
      <c r="ET403" s="16"/>
      <c r="EU403" s="15"/>
      <c r="EV403" s="16"/>
      <c r="EW403" s="15"/>
      <c r="EX403" s="16"/>
      <c r="EY403" s="15"/>
      <c r="EZ403" s="16"/>
      <c r="FA403" s="15"/>
      <c r="FB403" s="16"/>
      <c r="FC403" s="15"/>
      <c r="FD403" s="16"/>
      <c r="FE403" s="15"/>
      <c r="FF403" s="16"/>
      <c r="FG403" s="19"/>
      <c r="FH403" s="20"/>
      <c r="FI403" s="20">
        <f t="shared" si="52"/>
        <v>43220</v>
      </c>
      <c r="FJ403" s="20">
        <f t="shared" si="53"/>
        <v>43220</v>
      </c>
      <c r="FK403" s="21">
        <f t="shared" si="54"/>
        <v>0</v>
      </c>
      <c r="FL403" s="1" t="str">
        <f t="shared" si="57"/>
        <v/>
      </c>
    </row>
    <row r="404" spans="1:168" ht="20.25" customHeight="1">
      <c r="A404" s="239">
        <v>2200396</v>
      </c>
      <c r="B404" s="35" t="s">
        <v>1303</v>
      </c>
      <c r="C404" s="239" t="s">
        <v>1304</v>
      </c>
      <c r="D404" s="9" t="s">
        <v>1414</v>
      </c>
      <c r="E404" s="9" t="s">
        <v>1411</v>
      </c>
      <c r="F404" s="83" t="s">
        <v>1305</v>
      </c>
      <c r="G404" s="145" t="s">
        <v>383</v>
      </c>
      <c r="H404" s="24" t="s">
        <v>1417</v>
      </c>
      <c r="I404" s="318"/>
      <c r="J404" s="24"/>
      <c r="K404" s="62">
        <v>6200</v>
      </c>
      <c r="L404" s="24" t="s">
        <v>1564</v>
      </c>
      <c r="M404" s="246">
        <f t="shared" si="50"/>
        <v>54560</v>
      </c>
      <c r="N404" s="14">
        <f t="shared" si="55"/>
        <v>47060</v>
      </c>
      <c r="O404" s="15">
        <v>1500</v>
      </c>
      <c r="P404" s="15">
        <v>1000</v>
      </c>
      <c r="Q404" s="15">
        <v>5000</v>
      </c>
      <c r="R404" s="15">
        <v>8000</v>
      </c>
      <c r="S404" s="182"/>
      <c r="T404" s="16">
        <v>1500</v>
      </c>
      <c r="U404" s="16">
        <v>1000</v>
      </c>
      <c r="V404" s="16">
        <v>5000</v>
      </c>
      <c r="W404" s="16"/>
      <c r="X404" s="182"/>
      <c r="Y404" s="16">
        <f>IF(($CB404-SUM($T404:X404))&gt;=$K404*0.7,$K404*0.7,($CB404-SUM($T404:X404)))</f>
        <v>0</v>
      </c>
      <c r="Z404" s="16">
        <f>IF(($CB404-SUM($T404:Y404))&gt;=$K404*0.7,$K404*0.7,($CB404-SUM($T404:Y404)))</f>
        <v>0</v>
      </c>
      <c r="AA404" s="16">
        <f>IF(($CB404-SUM($T404:Z404))&gt;=$K404*0.7,$K404*0.7,($CB404-SUM($T404:Z404)))</f>
        <v>0</v>
      </c>
      <c r="AB404" s="16">
        <f>IF(($CB404-SUM($T404:AA404))&gt;=$K404*0.7,$K404*0.7,($CB404-SUM($T404:AA404)))</f>
        <v>0</v>
      </c>
      <c r="AC404" s="16">
        <f>IF(($CB404-SUM($T404:AB404))&gt;=$K404*0.7,$K404*0.7,($CB404-SUM($T404:AB404)))</f>
        <v>0</v>
      </c>
      <c r="AD404" s="16">
        <f>IF(($CB404-SUM($T404:AC404))&gt;=$K404*0.7,$K404*0.7,($CB404-SUM($T404:AC404)))</f>
        <v>0</v>
      </c>
      <c r="AE404" s="16">
        <f>IF(($CB404-SUM($T404:AD404))&gt;=$K404*0.7,$K404*0.7,($CB404-SUM($T404:AD404)))</f>
        <v>0</v>
      </c>
      <c r="AF404" s="16">
        <f>IF(($CB404-SUM($T404:AE404))&gt;=$K404*0.7,$K404*0.7,($CB404-SUM($T404:AE404)))</f>
        <v>0</v>
      </c>
      <c r="AG404" s="16">
        <f>IF(($CB404-SUM($T404:AF404))&gt;=$K404*0.7,$K404*0.7,($CB404-SUM($T404:AF404)))</f>
        <v>0</v>
      </c>
      <c r="AH404" s="16">
        <f>IF(($CB404-SUM($T404:AG404))&gt;=$K404*0.7,$K404*0.7,($CB404-SUM($T404:AG404)))</f>
        <v>0</v>
      </c>
      <c r="AI404" s="16">
        <f>IF(($CB404-SUM($T404:AH404))&gt;=$K404*0.7,$K404*0.7,($CB404-SUM($T404:AH404)))</f>
        <v>0</v>
      </c>
      <c r="AJ404" s="16">
        <f>IF(($CB404-SUM($T404:AI404))&gt;=$K404*0.7,$K404*0.7,($CB404-SUM($T404:AI404)))</f>
        <v>0</v>
      </c>
      <c r="AK404" s="16">
        <f>IF(($CB404-SUM($T404:AJ404))&gt;=$K404*0.7,$K404*0.7,($CB404-SUM($T404:AJ404)))</f>
        <v>0</v>
      </c>
      <c r="AL404" s="16">
        <f>IF(($CB404-SUM($T404:AK404))&gt;=$K404*0.7,$K404*0.7,($CB404-SUM($T404:AK404)))</f>
        <v>0</v>
      </c>
      <c r="AM404" s="16">
        <f>IF(($CB404-SUM($T404:AL404))&gt;=$K404*0.7,$K404*0.7,($CB404-SUM($T404:AL404)))</f>
        <v>0</v>
      </c>
      <c r="AN404" s="16">
        <f>IF(($CB404-SUM($T404:AM404))&gt;=$K404*0.7,$K404*0.7,($CB404-SUM($T404:AM404)))</f>
        <v>0</v>
      </c>
      <c r="AO404" s="16">
        <f>IF(($CB404-SUM($T404:AN404))&gt;=$K404*0.7,$K404*0.7,($CB404-SUM($T404:AN404)))</f>
        <v>0</v>
      </c>
      <c r="AP404" s="16">
        <f>IF(($CB404-SUM($T404:AO404))&gt;=$K404*0.7,$K404*0.7,($CB404-SUM($T404:AO404)))</f>
        <v>0</v>
      </c>
      <c r="AQ404" s="16">
        <f>IF(($CB404-SUM($T404:AP404))&gt;=$K404*0.7,$K404*0.7,($CB404-SUM($T404:AP404)))</f>
        <v>0</v>
      </c>
      <c r="AR404" s="16">
        <f>IF(($CB404-SUM($T404:AQ404))&gt;=$K404*0.7,$K404*0.7,($CB404-SUM($T404:AQ404)))</f>
        <v>0</v>
      </c>
      <c r="AS404" s="16">
        <f>IF(($CB404-SUM($T404:AR404))&gt;=$K404*0.7,$K404*0.7,($CB404-SUM($T404:AR404)))</f>
        <v>0</v>
      </c>
      <c r="AT404" s="16">
        <f>IF(($CB404-SUM($T404:AS404))&gt;=$K404*0.7,$K404*0.7,($CB404-SUM($T404:AS404)))</f>
        <v>0</v>
      </c>
      <c r="AU404" s="16">
        <f>IF(($CB404-SUM($T404:AT404))&gt;=$K404*0.7,$K404*0.7,($CB404-SUM($T404:AT404)))</f>
        <v>0</v>
      </c>
      <c r="AV404" s="16">
        <f>IF(($CB404-SUM($T404:AU404))&gt;=$K404*0.7,$K404*0.7,($CB404-SUM($T404:AU404)))</f>
        <v>0</v>
      </c>
      <c r="AW404" s="182">
        <f t="shared" si="51"/>
        <v>7500</v>
      </c>
      <c r="AX404" s="182">
        <f>IF(LinkRpt!B$4=LinkRpt!B$2,VLOOKUP(LinkRpt!$A400,Rpt,LinkRpt!B$2+1),"")</f>
        <v>7500</v>
      </c>
      <c r="AY404" s="182">
        <f>IF(LinkRpt!C$4=LinkRpt!C$2,VLOOKUP(LinkRpt!$A400,Rpt,LinkRpt!C$2+1),"")</f>
        <v>0</v>
      </c>
      <c r="AZ404" s="182">
        <f>IF(LinkRpt!D$4=LinkRpt!D$2,VLOOKUP(LinkRpt!$A400,Rpt,LinkRpt!D$2+1),"")</f>
        <v>0</v>
      </c>
      <c r="BA404" s="182" t="str">
        <f>IF(LinkRpt!E$4=LinkRpt!E$2,VLOOKUP(LinkRpt!$A400,Rpt,LinkRpt!E$2+1),"")</f>
        <v/>
      </c>
      <c r="BB404" s="182">
        <f>IF(LinkRpt!F$4=LinkRpt!F$2,VLOOKUP(LinkRpt!$A400,Rpt,LinkRpt!F$2+1),"")</f>
        <v>0</v>
      </c>
      <c r="BC404" s="182">
        <f>IF(LinkRpt!G$4=LinkRpt!G$2,VLOOKUP(LinkRpt!$A400,Rpt,LinkRpt!G$2+1),"")</f>
        <v>0</v>
      </c>
      <c r="BD404" s="182">
        <f>IF(LinkRpt!H$4=LinkRpt!H$2,VLOOKUP(LinkRpt!$A400,Rpt,LinkRpt!H$2+1),"")</f>
        <v>0</v>
      </c>
      <c r="BE404" s="182" t="str">
        <f>IF(LinkRpt!I$4=LinkRpt!I$2,VLOOKUP(LinkRpt!$A400,Rpt,LinkRpt!I$2+1),"")</f>
        <v/>
      </c>
      <c r="BF404" s="182" t="str">
        <f>IF(LinkRpt!J$4=LinkRpt!J$2,VLOOKUP(LinkRpt!$A400,Rpt,LinkRpt!J$2+1),"")</f>
        <v/>
      </c>
      <c r="BG404" s="182" t="str">
        <f>IF(LinkRpt!K$4=LinkRpt!K$2,VLOOKUP(LinkRpt!$A400,Rpt,LinkRpt!K$2+1),"")</f>
        <v/>
      </c>
      <c r="BH404" s="182" t="str">
        <f>IF(LinkRpt!L$4=LinkRpt!L$2,VLOOKUP(LinkRpt!$A400,Rpt,LinkRpt!L$2+1),"")</f>
        <v/>
      </c>
      <c r="BI404" s="182" t="str">
        <f>IF(LinkRpt!M$4=LinkRpt!M$2,VLOOKUP(LinkRpt!$A400,Rpt,LinkRpt!M$2+1),"")</f>
        <v/>
      </c>
      <c r="BJ404" s="182" t="str">
        <f>IF(LinkRpt!N$4=LinkRpt!N$2,VLOOKUP(LinkRpt!$A400,Rpt,LinkRpt!N$2+1),"")</f>
        <v/>
      </c>
      <c r="BK404" s="182" t="str">
        <f>IF(LinkRpt!O$4=LinkRpt!O$2,VLOOKUP(LinkRpt!$A400,Rpt,LinkRpt!O$2+1),"")</f>
        <v/>
      </c>
      <c r="BL404" s="182" t="str">
        <f>IF(LinkRpt!P$4=LinkRpt!P$2,VLOOKUP(LinkRpt!$A400,Rpt,LinkRpt!P$2+1),"")</f>
        <v/>
      </c>
      <c r="BM404" s="182" t="str">
        <f>IF(LinkRpt!Q$4=LinkRpt!Q$2,VLOOKUP(LinkRpt!$A400,Rpt,LinkRpt!Q$2+1),"")</f>
        <v/>
      </c>
      <c r="BN404" s="182" t="str">
        <f>IF(LinkRpt!R$4=LinkRpt!R$2,VLOOKUP(LinkRpt!$A400,Rpt,LinkRpt!R$2+1),"")</f>
        <v/>
      </c>
      <c r="BO404" s="182" t="str">
        <f>IF(LinkRpt!S$4=LinkRpt!S$2,VLOOKUP(LinkRpt!$A400,Rpt,LinkRpt!S$2+1),"")</f>
        <v/>
      </c>
      <c r="BP404" s="182" t="str">
        <f>IF(LinkRpt!T$4=LinkRpt!T$2,VLOOKUP(LinkRpt!$A400,Rpt,LinkRpt!T$2+1),"")</f>
        <v/>
      </c>
      <c r="BQ404" s="182" t="str">
        <f>IF(LinkRpt!U$4=LinkRpt!U$2,VLOOKUP(LinkRpt!$A400,Rpt,LinkRpt!U$2+1),"")</f>
        <v/>
      </c>
      <c r="BR404" s="182" t="str">
        <f>IF(LinkRpt!V$4=LinkRpt!V$2,VLOOKUP(LinkRpt!$A400,Rpt,LinkRpt!V$2+1),"")</f>
        <v/>
      </c>
      <c r="BS404" s="182" t="str">
        <f>IF(LinkRpt!W$4=LinkRpt!W$2,VLOOKUP(LinkRpt!$A400,Rpt,LinkRpt!W$2+1),"")</f>
        <v/>
      </c>
      <c r="BT404" s="182" t="str">
        <f>IF(LinkRpt!X$4=LinkRpt!X$2,VLOOKUP(LinkRpt!$A400,Rpt,LinkRpt!X$2+1),"")</f>
        <v/>
      </c>
      <c r="BU404" s="182" t="str">
        <f>IF(LinkRpt!Y$4=LinkRpt!Y$2,VLOOKUP(LinkRpt!$A400,Rpt,LinkRpt!Y$2+1),"")</f>
        <v/>
      </c>
      <c r="BV404" s="182" t="str">
        <f>IF(LinkRpt!Z$4=LinkRpt!Z$2,VLOOKUP(LinkRpt!$A400,Rpt,LinkRpt!Z$2+1),"")</f>
        <v/>
      </c>
      <c r="BW404" s="182" t="str">
        <f>IF(LinkRpt!AA$4=LinkRpt!AA$2,VLOOKUP(LinkRpt!$A400,Rpt,LinkRpt!AA$2+1),"")</f>
        <v/>
      </c>
      <c r="BX404" s="182" t="str">
        <f>IF(LinkRpt!AB$4=LinkRpt!AB$2,VLOOKUP(LinkRpt!$A400,Rpt,LinkRpt!AB$2+1),"")</f>
        <v/>
      </c>
      <c r="BY404" s="182" t="str">
        <f>IF(LinkRpt!AC$4=LinkRpt!AC$2,VLOOKUP(LinkRpt!$A400,Rpt,LinkRpt!AC$2+1),"")</f>
        <v/>
      </c>
      <c r="BZ404" s="182" t="str">
        <f>IF(LinkRpt!AD$4=LinkRpt!AD$2,VLOOKUP(LinkRpt!$A400,Rpt,LinkRpt!AD$2+1),"")</f>
        <v/>
      </c>
      <c r="CA404" s="182" t="str">
        <f>IF(LinkRpt!AE$4=LinkRpt!AE$2,VLOOKUP(LinkRpt!$A400,Rpt,LinkRpt!AE$2+1),"")</f>
        <v/>
      </c>
      <c r="CB404" s="182">
        <f t="shared" si="56"/>
        <v>7500</v>
      </c>
      <c r="CC404" s="15">
        <v>1500</v>
      </c>
      <c r="CD404" s="16">
        <v>1500</v>
      </c>
      <c r="CE404" s="15">
        <v>1000</v>
      </c>
      <c r="CF404" s="16">
        <v>1000</v>
      </c>
      <c r="CG404" s="15">
        <v>5000</v>
      </c>
      <c r="CH404" s="16">
        <v>5000</v>
      </c>
      <c r="CI404" s="15">
        <v>8000</v>
      </c>
      <c r="CJ404" s="16"/>
      <c r="CK404" s="15"/>
      <c r="CL404" s="16"/>
      <c r="CM404" s="18">
        <v>4340</v>
      </c>
      <c r="CN404" s="16"/>
      <c r="CO404" s="18">
        <v>4340</v>
      </c>
      <c r="CP404" s="16"/>
      <c r="CQ404" s="18">
        <v>4340</v>
      </c>
      <c r="CR404" s="16"/>
      <c r="CS404" s="18">
        <v>4340</v>
      </c>
      <c r="CT404" s="16"/>
      <c r="CU404" s="18">
        <v>4340</v>
      </c>
      <c r="CV404" s="16"/>
      <c r="CW404" s="18">
        <v>4340</v>
      </c>
      <c r="CX404" s="16"/>
      <c r="CY404" s="18">
        <v>4340</v>
      </c>
      <c r="CZ404" s="16"/>
      <c r="DA404" s="18">
        <v>4340</v>
      </c>
      <c r="DB404" s="16"/>
      <c r="DC404" s="18">
        <v>4340</v>
      </c>
      <c r="DD404" s="16"/>
      <c r="DE404" s="85"/>
      <c r="DF404" s="16"/>
      <c r="DG404" s="85"/>
      <c r="DH404" s="16"/>
      <c r="DI404" s="85"/>
      <c r="DJ404" s="16"/>
      <c r="DK404" s="17"/>
      <c r="DL404" s="16"/>
      <c r="DM404" s="17"/>
      <c r="DN404" s="16"/>
      <c r="DO404" s="17"/>
      <c r="DP404" s="16"/>
      <c r="DQ404" s="17"/>
      <c r="DR404" s="16"/>
      <c r="DS404" s="17"/>
      <c r="DT404" s="16"/>
      <c r="DU404" s="17"/>
      <c r="DV404" s="16"/>
      <c r="DW404" s="17"/>
      <c r="DX404" s="16"/>
      <c r="DY404" s="17"/>
      <c r="DZ404" s="16"/>
      <c r="EA404" s="17"/>
      <c r="EB404" s="16"/>
      <c r="EC404" s="17"/>
      <c r="ED404" s="16"/>
      <c r="EE404" s="17"/>
      <c r="EF404" s="16"/>
      <c r="EG404" s="17"/>
      <c r="EH404" s="16"/>
      <c r="EI404" s="17"/>
      <c r="EJ404" s="16"/>
      <c r="EK404" s="17"/>
      <c r="EL404" s="16"/>
      <c r="EM404" s="17"/>
      <c r="EN404" s="16"/>
      <c r="EO404" s="17"/>
      <c r="EP404" s="16"/>
      <c r="EQ404" s="17"/>
      <c r="ER404" s="16"/>
      <c r="ES404" s="17"/>
      <c r="ET404" s="16"/>
      <c r="EU404" s="15"/>
      <c r="EV404" s="16"/>
      <c r="EW404" s="15"/>
      <c r="EX404" s="16"/>
      <c r="EY404" s="15"/>
      <c r="EZ404" s="16"/>
      <c r="FA404" s="15"/>
      <c r="FB404" s="16"/>
      <c r="FC404" s="15"/>
      <c r="FD404" s="16"/>
      <c r="FE404" s="15"/>
      <c r="FF404" s="16"/>
      <c r="FG404" s="19"/>
      <c r="FH404" s="20"/>
      <c r="FI404" s="20">
        <f t="shared" si="52"/>
        <v>54560</v>
      </c>
      <c r="FJ404" s="20">
        <f t="shared" si="53"/>
        <v>7500</v>
      </c>
      <c r="FK404" s="21">
        <f t="shared" si="54"/>
        <v>47060</v>
      </c>
      <c r="FL404" s="1" t="str">
        <f t="shared" si="57"/>
        <v/>
      </c>
    </row>
    <row r="405" spans="1:168" ht="20.25" customHeight="1">
      <c r="A405" s="239">
        <v>2200397</v>
      </c>
      <c r="B405" s="35" t="s">
        <v>1306</v>
      </c>
      <c r="C405" s="239" t="s">
        <v>1307</v>
      </c>
      <c r="D405" s="9" t="s">
        <v>1414</v>
      </c>
      <c r="E405" s="9" t="s">
        <v>1411</v>
      </c>
      <c r="F405" s="83" t="s">
        <v>1308</v>
      </c>
      <c r="G405" s="26"/>
      <c r="H405" s="84"/>
      <c r="I405" s="318"/>
      <c r="J405" s="84"/>
      <c r="K405" s="62">
        <v>6600</v>
      </c>
      <c r="L405" s="84" t="s">
        <v>1564</v>
      </c>
      <c r="M405" s="246">
        <f t="shared" si="50"/>
        <v>57080</v>
      </c>
      <c r="N405" s="14">
        <f t="shared" si="55"/>
        <v>13860</v>
      </c>
      <c r="O405" s="15">
        <v>1500</v>
      </c>
      <c r="P405" s="15">
        <v>1000</v>
      </c>
      <c r="Q405" s="15">
        <v>5000</v>
      </c>
      <c r="R405" s="15">
        <v>8000</v>
      </c>
      <c r="S405" s="182"/>
      <c r="T405" s="16">
        <v>1500</v>
      </c>
      <c r="U405" s="16">
        <v>1000</v>
      </c>
      <c r="V405" s="16">
        <v>5000</v>
      </c>
      <c r="W405" s="16">
        <v>8000</v>
      </c>
      <c r="X405" s="182"/>
      <c r="Y405" s="16">
        <f>IF(($CB405-SUM($T405:X405))&gt;=$K405*0.7,$K405*0.7,($CB405-SUM($T405:X405)))</f>
        <v>4620</v>
      </c>
      <c r="Z405" s="16">
        <f>IF(($CB405-SUM($T405:Y405))&gt;=$K405*0.7,$K405*0.7,($CB405-SUM($T405:Y405)))</f>
        <v>4620</v>
      </c>
      <c r="AA405" s="16">
        <f>IF(($CB405-SUM($T405:Z405))&gt;=$K405*0.7,$K405*0.7,($CB405-SUM($T405:Z405)))</f>
        <v>4620</v>
      </c>
      <c r="AB405" s="16">
        <f>IF(($CB405-SUM($T405:AA405))&gt;=$K405*0.7,$K405*0.7,($CB405-SUM($T405:AA405)))</f>
        <v>4620</v>
      </c>
      <c r="AC405" s="16">
        <f>IF(($CB405-SUM($T405:AB405))&gt;=$K405*0.7,$K405*0.7,($CB405-SUM($T405:AB405)))</f>
        <v>4620</v>
      </c>
      <c r="AD405" s="16">
        <f>IF(($CB405-SUM($T405:AC405))&gt;=$K405*0.7,$K405*0.7,($CB405-SUM($T405:AC405)))</f>
        <v>4620</v>
      </c>
      <c r="AE405" s="16">
        <f>IF(($CB405-SUM($T405:AD405))&gt;=$K405*0.7,$K405*0.7,($CB405-SUM($T405:AD405)))</f>
        <v>0</v>
      </c>
      <c r="AF405" s="16">
        <f>IF(($CB405-SUM($T405:AE405))&gt;=$K405*0.7,$K405*0.7,($CB405-SUM($T405:AE405)))</f>
        <v>0</v>
      </c>
      <c r="AG405" s="16">
        <f>IF(($CB405-SUM($T405:AF405))&gt;=$K405*0.7,$K405*0.7,($CB405-SUM($T405:AF405)))</f>
        <v>0</v>
      </c>
      <c r="AH405" s="16">
        <f>IF(($CB405-SUM($T405:AG405))&gt;=$K405*0.7,$K405*0.7,($CB405-SUM($T405:AG405)))</f>
        <v>0</v>
      </c>
      <c r="AI405" s="16">
        <f>IF(($CB405-SUM($T405:AH405))&gt;=$K405*0.7,$K405*0.7,($CB405-SUM($T405:AH405)))</f>
        <v>0</v>
      </c>
      <c r="AJ405" s="16">
        <f>IF(($CB405-SUM($T405:AI405))&gt;=$K405*0.7,$K405*0.7,($CB405-SUM($T405:AI405)))</f>
        <v>0</v>
      </c>
      <c r="AK405" s="16">
        <f>IF(($CB405-SUM($T405:AJ405))&gt;=$K405*0.7,$K405*0.7,($CB405-SUM($T405:AJ405)))</f>
        <v>0</v>
      </c>
      <c r="AL405" s="16">
        <f>IF(($CB405-SUM($T405:AK405))&gt;=$K405*0.7,$K405*0.7,($CB405-SUM($T405:AK405)))</f>
        <v>0</v>
      </c>
      <c r="AM405" s="16">
        <f>IF(($CB405-SUM($T405:AL405))&gt;=$K405*0.7,$K405*0.7,($CB405-SUM($T405:AL405)))</f>
        <v>0</v>
      </c>
      <c r="AN405" s="16">
        <f>IF(($CB405-SUM($T405:AM405))&gt;=$K405*0.7,$K405*0.7,($CB405-SUM($T405:AM405)))</f>
        <v>0</v>
      </c>
      <c r="AO405" s="16">
        <f>IF(($CB405-SUM($T405:AN405))&gt;=$K405*0.7,$K405*0.7,($CB405-SUM($T405:AN405)))</f>
        <v>0</v>
      </c>
      <c r="AP405" s="16">
        <f>IF(($CB405-SUM($T405:AO405))&gt;=$K405*0.7,$K405*0.7,($CB405-SUM($T405:AO405)))</f>
        <v>0</v>
      </c>
      <c r="AQ405" s="16">
        <f>IF(($CB405-SUM($T405:AP405))&gt;=$K405*0.7,$K405*0.7,($CB405-SUM($T405:AP405)))</f>
        <v>0</v>
      </c>
      <c r="AR405" s="16">
        <f>IF(($CB405-SUM($T405:AQ405))&gt;=$K405*0.7,$K405*0.7,($CB405-SUM($T405:AQ405)))</f>
        <v>0</v>
      </c>
      <c r="AS405" s="16">
        <f>IF(($CB405-SUM($T405:AR405))&gt;=$K405*0.7,$K405*0.7,($CB405-SUM($T405:AR405)))</f>
        <v>0</v>
      </c>
      <c r="AT405" s="16">
        <f>IF(($CB405-SUM($T405:AS405))&gt;=$K405*0.7,$K405*0.7,($CB405-SUM($T405:AS405)))</f>
        <v>0</v>
      </c>
      <c r="AU405" s="16">
        <f>IF(($CB405-SUM($T405:AT405))&gt;=$K405*0.7,$K405*0.7,($CB405-SUM($T405:AT405)))</f>
        <v>0</v>
      </c>
      <c r="AV405" s="16">
        <f>IF(($CB405-SUM($T405:AU405))&gt;=$K405*0.7,$K405*0.7,($CB405-SUM($T405:AU405)))</f>
        <v>0</v>
      </c>
      <c r="AW405" s="182">
        <f t="shared" si="51"/>
        <v>43220</v>
      </c>
      <c r="AX405" s="182">
        <f>IF(LinkRpt!B$4=LinkRpt!B$2,VLOOKUP(LinkRpt!$A401,Rpt,LinkRpt!B$2+1),"")</f>
        <v>43220</v>
      </c>
      <c r="AY405" s="182">
        <f>IF(LinkRpt!C$4=LinkRpt!C$2,VLOOKUP(LinkRpt!$A401,Rpt,LinkRpt!C$2+1),"")</f>
        <v>0</v>
      </c>
      <c r="AZ405" s="182">
        <f>IF(LinkRpt!D$4=LinkRpt!D$2,VLOOKUP(LinkRpt!$A401,Rpt,LinkRpt!D$2+1),"")</f>
        <v>0</v>
      </c>
      <c r="BA405" s="182" t="str">
        <f>IF(LinkRpt!E$4=LinkRpt!E$2,VLOOKUP(LinkRpt!$A401,Rpt,LinkRpt!E$2+1),"")</f>
        <v/>
      </c>
      <c r="BB405" s="182">
        <f>IF(LinkRpt!F$4=LinkRpt!F$2,VLOOKUP(LinkRpt!$A401,Rpt,LinkRpt!F$2+1),"")</f>
        <v>0</v>
      </c>
      <c r="BC405" s="182">
        <f>IF(LinkRpt!G$4=LinkRpt!G$2,VLOOKUP(LinkRpt!$A401,Rpt,LinkRpt!G$2+1),"")</f>
        <v>0</v>
      </c>
      <c r="BD405" s="182">
        <f>IF(LinkRpt!H$4=LinkRpt!H$2,VLOOKUP(LinkRpt!$A401,Rpt,LinkRpt!H$2+1),"")</f>
        <v>0</v>
      </c>
      <c r="BE405" s="182" t="str">
        <f>IF(LinkRpt!I$4=LinkRpt!I$2,VLOOKUP(LinkRpt!$A401,Rpt,LinkRpt!I$2+1),"")</f>
        <v/>
      </c>
      <c r="BF405" s="182" t="str">
        <f>IF(LinkRpt!J$4=LinkRpt!J$2,VLOOKUP(LinkRpt!$A401,Rpt,LinkRpt!J$2+1),"")</f>
        <v/>
      </c>
      <c r="BG405" s="182" t="str">
        <f>IF(LinkRpt!K$4=LinkRpt!K$2,VLOOKUP(LinkRpt!$A401,Rpt,LinkRpt!K$2+1),"")</f>
        <v/>
      </c>
      <c r="BH405" s="182" t="str">
        <f>IF(LinkRpt!L$4=LinkRpt!L$2,VLOOKUP(LinkRpt!$A401,Rpt,LinkRpt!L$2+1),"")</f>
        <v/>
      </c>
      <c r="BI405" s="182" t="str">
        <f>IF(LinkRpt!M$4=LinkRpt!M$2,VLOOKUP(LinkRpt!$A401,Rpt,LinkRpt!M$2+1),"")</f>
        <v/>
      </c>
      <c r="BJ405" s="182" t="str">
        <f>IF(LinkRpt!N$4=LinkRpt!N$2,VLOOKUP(LinkRpt!$A401,Rpt,LinkRpt!N$2+1),"")</f>
        <v/>
      </c>
      <c r="BK405" s="182" t="str">
        <f>IF(LinkRpt!O$4=LinkRpt!O$2,VLOOKUP(LinkRpt!$A401,Rpt,LinkRpt!O$2+1),"")</f>
        <v/>
      </c>
      <c r="BL405" s="182" t="str">
        <f>IF(LinkRpt!P$4=LinkRpt!P$2,VLOOKUP(LinkRpt!$A401,Rpt,LinkRpt!P$2+1),"")</f>
        <v/>
      </c>
      <c r="BM405" s="182" t="str">
        <f>IF(LinkRpt!Q$4=LinkRpt!Q$2,VLOOKUP(LinkRpt!$A401,Rpt,LinkRpt!Q$2+1),"")</f>
        <v/>
      </c>
      <c r="BN405" s="182" t="str">
        <f>IF(LinkRpt!R$4=LinkRpt!R$2,VLOOKUP(LinkRpt!$A401,Rpt,LinkRpt!R$2+1),"")</f>
        <v/>
      </c>
      <c r="BO405" s="182" t="str">
        <f>IF(LinkRpt!S$4=LinkRpt!S$2,VLOOKUP(LinkRpt!$A401,Rpt,LinkRpt!S$2+1),"")</f>
        <v/>
      </c>
      <c r="BP405" s="182" t="str">
        <f>IF(LinkRpt!T$4=LinkRpt!T$2,VLOOKUP(LinkRpt!$A401,Rpt,LinkRpt!T$2+1),"")</f>
        <v/>
      </c>
      <c r="BQ405" s="182" t="str">
        <f>IF(LinkRpt!U$4=LinkRpt!U$2,VLOOKUP(LinkRpt!$A401,Rpt,LinkRpt!U$2+1),"")</f>
        <v/>
      </c>
      <c r="BR405" s="182" t="str">
        <f>IF(LinkRpt!V$4=LinkRpt!V$2,VLOOKUP(LinkRpt!$A401,Rpt,LinkRpt!V$2+1),"")</f>
        <v/>
      </c>
      <c r="BS405" s="182" t="str">
        <f>IF(LinkRpt!W$4=LinkRpt!W$2,VLOOKUP(LinkRpt!$A401,Rpt,LinkRpt!W$2+1),"")</f>
        <v/>
      </c>
      <c r="BT405" s="182" t="str">
        <f>IF(LinkRpt!X$4=LinkRpt!X$2,VLOOKUP(LinkRpt!$A401,Rpt,LinkRpt!X$2+1),"")</f>
        <v/>
      </c>
      <c r="BU405" s="182" t="str">
        <f>IF(LinkRpt!Y$4=LinkRpt!Y$2,VLOOKUP(LinkRpt!$A401,Rpt,LinkRpt!Y$2+1),"")</f>
        <v/>
      </c>
      <c r="BV405" s="182" t="str">
        <f>IF(LinkRpt!Z$4=LinkRpt!Z$2,VLOOKUP(LinkRpt!$A401,Rpt,LinkRpt!Z$2+1),"")</f>
        <v/>
      </c>
      <c r="BW405" s="182" t="str">
        <f>IF(LinkRpt!AA$4=LinkRpt!AA$2,VLOOKUP(LinkRpt!$A401,Rpt,LinkRpt!AA$2+1),"")</f>
        <v/>
      </c>
      <c r="BX405" s="182" t="str">
        <f>IF(LinkRpt!AB$4=LinkRpt!AB$2,VLOOKUP(LinkRpt!$A401,Rpt,LinkRpt!AB$2+1),"")</f>
        <v/>
      </c>
      <c r="BY405" s="182" t="str">
        <f>IF(LinkRpt!AC$4=LinkRpt!AC$2,VLOOKUP(LinkRpt!$A401,Rpt,LinkRpt!AC$2+1),"")</f>
        <v/>
      </c>
      <c r="BZ405" s="182" t="str">
        <f>IF(LinkRpt!AD$4=LinkRpt!AD$2,VLOOKUP(LinkRpt!$A401,Rpt,LinkRpt!AD$2+1),"")</f>
        <v/>
      </c>
      <c r="CA405" s="182" t="str">
        <f>IF(LinkRpt!AE$4=LinkRpt!AE$2,VLOOKUP(LinkRpt!$A401,Rpt,LinkRpt!AE$2+1),"")</f>
        <v/>
      </c>
      <c r="CB405" s="182">
        <f t="shared" si="56"/>
        <v>43220</v>
      </c>
      <c r="CC405" s="15">
        <v>1500</v>
      </c>
      <c r="CD405" s="16">
        <v>1500</v>
      </c>
      <c r="CE405" s="15">
        <v>1000</v>
      </c>
      <c r="CF405" s="16">
        <v>1000</v>
      </c>
      <c r="CG405" s="15">
        <v>5000</v>
      </c>
      <c r="CH405" s="16">
        <v>5000</v>
      </c>
      <c r="CI405" s="15">
        <v>8000</v>
      </c>
      <c r="CJ405" s="16">
        <v>8000</v>
      </c>
      <c r="CK405" s="15"/>
      <c r="CL405" s="16"/>
      <c r="CM405" s="18">
        <v>4620</v>
      </c>
      <c r="CN405" s="16">
        <v>0</v>
      </c>
      <c r="CO405" s="18">
        <v>4620</v>
      </c>
      <c r="CP405" s="16">
        <v>0</v>
      </c>
      <c r="CQ405" s="18">
        <v>4620</v>
      </c>
      <c r="CR405" s="16">
        <v>0</v>
      </c>
      <c r="CS405" s="18">
        <v>4620</v>
      </c>
      <c r="CT405" s="16">
        <v>18480</v>
      </c>
      <c r="CU405" s="18">
        <v>4620</v>
      </c>
      <c r="CV405" s="16"/>
      <c r="CW405" s="18">
        <v>4620</v>
      </c>
      <c r="CX405" s="16"/>
      <c r="CY405" s="18">
        <v>4620</v>
      </c>
      <c r="CZ405" s="16"/>
      <c r="DA405" s="18">
        <v>4620</v>
      </c>
      <c r="DB405" s="16"/>
      <c r="DC405" s="18">
        <v>4620</v>
      </c>
      <c r="DD405" s="16">
        <v>9240</v>
      </c>
      <c r="DE405" s="85"/>
      <c r="DF405" s="16"/>
      <c r="DG405" s="85"/>
      <c r="DH405" s="16"/>
      <c r="DI405" s="85"/>
      <c r="DJ405" s="16"/>
      <c r="DK405" s="17"/>
      <c r="DL405" s="16"/>
      <c r="DM405" s="17"/>
      <c r="DN405" s="16"/>
      <c r="DO405" s="17"/>
      <c r="DP405" s="16"/>
      <c r="DQ405" s="17"/>
      <c r="DR405" s="16"/>
      <c r="DS405" s="17"/>
      <c r="DT405" s="16"/>
      <c r="DU405" s="17"/>
      <c r="DV405" s="16"/>
      <c r="DW405" s="17"/>
      <c r="DX405" s="16"/>
      <c r="DY405" s="17"/>
      <c r="DZ405" s="16"/>
      <c r="EA405" s="17"/>
      <c r="EB405" s="16"/>
      <c r="EC405" s="17"/>
      <c r="ED405" s="16"/>
      <c r="EE405" s="17"/>
      <c r="EF405" s="16"/>
      <c r="EG405" s="17"/>
      <c r="EH405" s="16"/>
      <c r="EI405" s="17"/>
      <c r="EJ405" s="16"/>
      <c r="EK405" s="17"/>
      <c r="EL405" s="16"/>
      <c r="EM405" s="17"/>
      <c r="EN405" s="16"/>
      <c r="EO405" s="17"/>
      <c r="EP405" s="16"/>
      <c r="EQ405" s="17"/>
      <c r="ER405" s="16"/>
      <c r="ES405" s="17"/>
      <c r="ET405" s="16"/>
      <c r="EU405" s="15"/>
      <c r="EV405" s="16"/>
      <c r="EW405" s="15"/>
      <c r="EX405" s="16"/>
      <c r="EY405" s="15"/>
      <c r="EZ405" s="16"/>
      <c r="FA405" s="15"/>
      <c r="FB405" s="16"/>
      <c r="FC405" s="15"/>
      <c r="FD405" s="16"/>
      <c r="FE405" s="15"/>
      <c r="FF405" s="16"/>
      <c r="FG405" s="19"/>
      <c r="FH405" s="20"/>
      <c r="FI405" s="20">
        <f t="shared" si="52"/>
        <v>57080</v>
      </c>
      <c r="FJ405" s="20">
        <f t="shared" si="53"/>
        <v>43220</v>
      </c>
      <c r="FK405" s="21">
        <f t="shared" si="54"/>
        <v>13860</v>
      </c>
      <c r="FL405" s="1" t="str">
        <f t="shared" si="57"/>
        <v/>
      </c>
    </row>
    <row r="406" spans="1:168" ht="20.25" customHeight="1">
      <c r="A406" s="239">
        <v>2200398</v>
      </c>
      <c r="B406" s="35" t="s">
        <v>1139</v>
      </c>
      <c r="C406" s="239" t="s">
        <v>1309</v>
      </c>
      <c r="D406" s="9" t="s">
        <v>1414</v>
      </c>
      <c r="E406" s="9" t="s">
        <v>1411</v>
      </c>
      <c r="F406" s="83" t="s">
        <v>1310</v>
      </c>
      <c r="G406" s="143"/>
      <c r="H406" s="84"/>
      <c r="I406" s="318"/>
      <c r="J406" s="84"/>
      <c r="K406" s="62">
        <v>6600</v>
      </c>
      <c r="L406" s="84" t="s">
        <v>1564</v>
      </c>
      <c r="M406" s="246">
        <f t="shared" si="50"/>
        <v>57080</v>
      </c>
      <c r="N406" s="14">
        <f t="shared" si="55"/>
        <v>29580</v>
      </c>
      <c r="O406" s="15">
        <v>1500</v>
      </c>
      <c r="P406" s="15">
        <v>1000</v>
      </c>
      <c r="Q406" s="15">
        <v>5000</v>
      </c>
      <c r="R406" s="15">
        <v>8000</v>
      </c>
      <c r="S406" s="182"/>
      <c r="T406" s="16">
        <v>1500</v>
      </c>
      <c r="U406" s="16">
        <v>1000</v>
      </c>
      <c r="V406" s="16">
        <v>5000</v>
      </c>
      <c r="W406" s="16">
        <v>0</v>
      </c>
      <c r="X406" s="182"/>
      <c r="Y406" s="16">
        <f>IF(($CB406-SUM($T406:X406))&gt;=$K406*0.7,$K406*0.7,($CB406-SUM($T406:X406)))</f>
        <v>4620</v>
      </c>
      <c r="Z406" s="16">
        <f>IF(($CB406-SUM($T406:Y406))&gt;=$K406*0.7,$K406*0.7,($CB406-SUM($T406:Y406)))</f>
        <v>4620</v>
      </c>
      <c r="AA406" s="16">
        <f>IF(($CB406-SUM($T406:Z406))&gt;=$K406*0.7,$K406*0.7,($CB406-SUM($T406:Z406)))</f>
        <v>4620</v>
      </c>
      <c r="AB406" s="16">
        <f>IF(($CB406-SUM($T406:AA406))&gt;=$K406*0.7,$K406*0.7,($CB406-SUM($T406:AA406)))</f>
        <v>4620</v>
      </c>
      <c r="AC406" s="16">
        <f>IF(($CB406-SUM($T406:AB406))&gt;=$K406*0.7,$K406*0.7,($CB406-SUM($T406:AB406)))</f>
        <v>1520</v>
      </c>
      <c r="AD406" s="16">
        <f>IF(($CB406-SUM($T406:AC406))&gt;=$K406*0.7,$K406*0.7,($CB406-SUM($T406:AC406)))</f>
        <v>0</v>
      </c>
      <c r="AE406" s="16">
        <f>IF(($CB406-SUM($T406:AD406))&gt;=$K406*0.7,$K406*0.7,($CB406-SUM($T406:AD406)))</f>
        <v>0</v>
      </c>
      <c r="AF406" s="16">
        <f>IF(($CB406-SUM($T406:AE406))&gt;=$K406*0.7,$K406*0.7,($CB406-SUM($T406:AE406)))</f>
        <v>0</v>
      </c>
      <c r="AG406" s="16">
        <f>IF(($CB406-SUM($T406:AF406))&gt;=$K406*0.7,$K406*0.7,($CB406-SUM($T406:AF406)))</f>
        <v>0</v>
      </c>
      <c r="AH406" s="16">
        <f>IF(($CB406-SUM($T406:AG406))&gt;=$K406*0.7,$K406*0.7,($CB406-SUM($T406:AG406)))</f>
        <v>0</v>
      </c>
      <c r="AI406" s="16">
        <f>IF(($CB406-SUM($T406:AH406))&gt;=$K406*0.7,$K406*0.7,($CB406-SUM($T406:AH406)))</f>
        <v>0</v>
      </c>
      <c r="AJ406" s="16">
        <f>IF(($CB406-SUM($T406:AI406))&gt;=$K406*0.7,$K406*0.7,($CB406-SUM($T406:AI406)))</f>
        <v>0</v>
      </c>
      <c r="AK406" s="16">
        <f>IF(($CB406-SUM($T406:AJ406))&gt;=$K406*0.7,$K406*0.7,($CB406-SUM($T406:AJ406)))</f>
        <v>0</v>
      </c>
      <c r="AL406" s="16">
        <f>IF(($CB406-SUM($T406:AK406))&gt;=$K406*0.7,$K406*0.7,($CB406-SUM($T406:AK406)))</f>
        <v>0</v>
      </c>
      <c r="AM406" s="16">
        <f>IF(($CB406-SUM($T406:AL406))&gt;=$K406*0.7,$K406*0.7,($CB406-SUM($T406:AL406)))</f>
        <v>0</v>
      </c>
      <c r="AN406" s="16">
        <f>IF(($CB406-SUM($T406:AM406))&gt;=$K406*0.7,$K406*0.7,($CB406-SUM($T406:AM406)))</f>
        <v>0</v>
      </c>
      <c r="AO406" s="16">
        <f>IF(($CB406-SUM($T406:AN406))&gt;=$K406*0.7,$K406*0.7,($CB406-SUM($T406:AN406)))</f>
        <v>0</v>
      </c>
      <c r="AP406" s="16">
        <f>IF(($CB406-SUM($T406:AO406))&gt;=$K406*0.7,$K406*0.7,($CB406-SUM($T406:AO406)))</f>
        <v>0</v>
      </c>
      <c r="AQ406" s="16">
        <f>IF(($CB406-SUM($T406:AP406))&gt;=$K406*0.7,$K406*0.7,($CB406-SUM($T406:AP406)))</f>
        <v>0</v>
      </c>
      <c r="AR406" s="16">
        <f>IF(($CB406-SUM($T406:AQ406))&gt;=$K406*0.7,$K406*0.7,($CB406-SUM($T406:AQ406)))</f>
        <v>0</v>
      </c>
      <c r="AS406" s="16">
        <f>IF(($CB406-SUM($T406:AR406))&gt;=$K406*0.7,$K406*0.7,($CB406-SUM($T406:AR406)))</f>
        <v>0</v>
      </c>
      <c r="AT406" s="16">
        <f>IF(($CB406-SUM($T406:AS406))&gt;=$K406*0.7,$K406*0.7,($CB406-SUM($T406:AS406)))</f>
        <v>0</v>
      </c>
      <c r="AU406" s="16">
        <f>IF(($CB406-SUM($T406:AT406))&gt;=$K406*0.7,$K406*0.7,($CB406-SUM($T406:AT406)))</f>
        <v>0</v>
      </c>
      <c r="AV406" s="16">
        <f>IF(($CB406-SUM($T406:AU406))&gt;=$K406*0.7,$K406*0.7,($CB406-SUM($T406:AU406)))</f>
        <v>0</v>
      </c>
      <c r="AW406" s="182">
        <f t="shared" si="51"/>
        <v>27500</v>
      </c>
      <c r="AX406" s="182">
        <f>IF(LinkRpt!B$4=LinkRpt!B$2,VLOOKUP(LinkRpt!$A402,Rpt,LinkRpt!B$2+1),"")</f>
        <v>27500</v>
      </c>
      <c r="AY406" s="182">
        <f>IF(LinkRpt!C$4=LinkRpt!C$2,VLOOKUP(LinkRpt!$A402,Rpt,LinkRpt!C$2+1),"")</f>
        <v>0</v>
      </c>
      <c r="AZ406" s="182">
        <f>IF(LinkRpt!D$4=LinkRpt!D$2,VLOOKUP(LinkRpt!$A402,Rpt,LinkRpt!D$2+1),"")</f>
        <v>0</v>
      </c>
      <c r="BA406" s="182" t="str">
        <f>IF(LinkRpt!E$4=LinkRpt!E$2,VLOOKUP(LinkRpt!$A402,Rpt,LinkRpt!E$2+1),"")</f>
        <v/>
      </c>
      <c r="BB406" s="182">
        <f>IF(LinkRpt!F$4=LinkRpt!F$2,VLOOKUP(LinkRpt!$A402,Rpt,LinkRpt!F$2+1),"")</f>
        <v>0</v>
      </c>
      <c r="BC406" s="182">
        <f>IF(LinkRpt!G$4=LinkRpt!G$2,VLOOKUP(LinkRpt!$A402,Rpt,LinkRpt!G$2+1),"")</f>
        <v>0</v>
      </c>
      <c r="BD406" s="182">
        <f>IF(LinkRpt!H$4=LinkRpt!H$2,VLOOKUP(LinkRpt!$A402,Rpt,LinkRpt!H$2+1),"")</f>
        <v>0</v>
      </c>
      <c r="BE406" s="182" t="str">
        <f>IF(LinkRpt!I$4=LinkRpt!I$2,VLOOKUP(LinkRpt!$A402,Rpt,LinkRpt!I$2+1),"")</f>
        <v/>
      </c>
      <c r="BF406" s="182" t="str">
        <f>IF(LinkRpt!J$4=LinkRpt!J$2,VLOOKUP(LinkRpt!$A402,Rpt,LinkRpt!J$2+1),"")</f>
        <v/>
      </c>
      <c r="BG406" s="182" t="str">
        <f>IF(LinkRpt!K$4=LinkRpt!K$2,VLOOKUP(LinkRpt!$A402,Rpt,LinkRpt!K$2+1),"")</f>
        <v/>
      </c>
      <c r="BH406" s="182" t="str">
        <f>IF(LinkRpt!L$4=LinkRpt!L$2,VLOOKUP(LinkRpt!$A402,Rpt,LinkRpt!L$2+1),"")</f>
        <v/>
      </c>
      <c r="BI406" s="182" t="str">
        <f>IF(LinkRpt!M$4=LinkRpt!M$2,VLOOKUP(LinkRpt!$A402,Rpt,LinkRpt!M$2+1),"")</f>
        <v/>
      </c>
      <c r="BJ406" s="182" t="str">
        <f>IF(LinkRpt!N$4=LinkRpt!N$2,VLOOKUP(LinkRpt!$A402,Rpt,LinkRpt!N$2+1),"")</f>
        <v/>
      </c>
      <c r="BK406" s="182" t="str">
        <f>IF(LinkRpt!O$4=LinkRpt!O$2,VLOOKUP(LinkRpt!$A402,Rpt,LinkRpt!O$2+1),"")</f>
        <v/>
      </c>
      <c r="BL406" s="182" t="str">
        <f>IF(LinkRpt!P$4=LinkRpt!P$2,VLOOKUP(LinkRpt!$A402,Rpt,LinkRpt!P$2+1),"")</f>
        <v/>
      </c>
      <c r="BM406" s="182" t="str">
        <f>IF(LinkRpt!Q$4=LinkRpt!Q$2,VLOOKUP(LinkRpt!$A402,Rpt,LinkRpt!Q$2+1),"")</f>
        <v/>
      </c>
      <c r="BN406" s="182" t="str">
        <f>IF(LinkRpt!R$4=LinkRpt!R$2,VLOOKUP(LinkRpt!$A402,Rpt,LinkRpt!R$2+1),"")</f>
        <v/>
      </c>
      <c r="BO406" s="182" t="str">
        <f>IF(LinkRpt!S$4=LinkRpt!S$2,VLOOKUP(LinkRpt!$A402,Rpt,LinkRpt!S$2+1),"")</f>
        <v/>
      </c>
      <c r="BP406" s="182" t="str">
        <f>IF(LinkRpt!T$4=LinkRpt!T$2,VLOOKUP(LinkRpt!$A402,Rpt,LinkRpt!T$2+1),"")</f>
        <v/>
      </c>
      <c r="BQ406" s="182" t="str">
        <f>IF(LinkRpt!U$4=LinkRpt!U$2,VLOOKUP(LinkRpt!$A402,Rpt,LinkRpt!U$2+1),"")</f>
        <v/>
      </c>
      <c r="BR406" s="182" t="str">
        <f>IF(LinkRpt!V$4=LinkRpt!V$2,VLOOKUP(LinkRpt!$A402,Rpt,LinkRpt!V$2+1),"")</f>
        <v/>
      </c>
      <c r="BS406" s="182" t="str">
        <f>IF(LinkRpt!W$4=LinkRpt!W$2,VLOOKUP(LinkRpt!$A402,Rpt,LinkRpt!W$2+1),"")</f>
        <v/>
      </c>
      <c r="BT406" s="182" t="str">
        <f>IF(LinkRpt!X$4=LinkRpt!X$2,VLOOKUP(LinkRpt!$A402,Rpt,LinkRpt!X$2+1),"")</f>
        <v/>
      </c>
      <c r="BU406" s="182" t="str">
        <f>IF(LinkRpt!Y$4=LinkRpt!Y$2,VLOOKUP(LinkRpt!$A402,Rpt,LinkRpt!Y$2+1),"")</f>
        <v/>
      </c>
      <c r="BV406" s="182" t="str">
        <f>IF(LinkRpt!Z$4=LinkRpt!Z$2,VLOOKUP(LinkRpt!$A402,Rpt,LinkRpt!Z$2+1),"")</f>
        <v/>
      </c>
      <c r="BW406" s="182" t="str">
        <f>IF(LinkRpt!AA$4=LinkRpt!AA$2,VLOOKUP(LinkRpt!$A402,Rpt,LinkRpt!AA$2+1),"")</f>
        <v/>
      </c>
      <c r="BX406" s="182" t="str">
        <f>IF(LinkRpt!AB$4=LinkRpt!AB$2,VLOOKUP(LinkRpt!$A402,Rpt,LinkRpt!AB$2+1),"")</f>
        <v/>
      </c>
      <c r="BY406" s="182" t="str">
        <f>IF(LinkRpt!AC$4=LinkRpt!AC$2,VLOOKUP(LinkRpt!$A402,Rpt,LinkRpt!AC$2+1),"")</f>
        <v/>
      </c>
      <c r="BZ406" s="182" t="str">
        <f>IF(LinkRpt!AD$4=LinkRpt!AD$2,VLOOKUP(LinkRpt!$A402,Rpt,LinkRpt!AD$2+1),"")</f>
        <v/>
      </c>
      <c r="CA406" s="182" t="str">
        <f>IF(LinkRpt!AE$4=LinkRpt!AE$2,VLOOKUP(LinkRpt!$A402,Rpt,LinkRpt!AE$2+1),"")</f>
        <v/>
      </c>
      <c r="CB406" s="182">
        <f t="shared" si="56"/>
        <v>27500</v>
      </c>
      <c r="CC406" s="15">
        <v>1500</v>
      </c>
      <c r="CD406" s="16">
        <v>1500</v>
      </c>
      <c r="CE406" s="15">
        <v>1000</v>
      </c>
      <c r="CF406" s="16">
        <v>1000</v>
      </c>
      <c r="CG406" s="15">
        <v>5000</v>
      </c>
      <c r="CH406" s="16">
        <v>5000</v>
      </c>
      <c r="CI406" s="15">
        <v>8000</v>
      </c>
      <c r="CJ406" s="16">
        <v>0</v>
      </c>
      <c r="CK406" s="15"/>
      <c r="CL406" s="16"/>
      <c r="CM406" s="18">
        <v>4620</v>
      </c>
      <c r="CN406" s="16">
        <v>0</v>
      </c>
      <c r="CO406" s="18">
        <v>4620</v>
      </c>
      <c r="CP406" s="16">
        <v>0</v>
      </c>
      <c r="CQ406" s="18">
        <v>4620</v>
      </c>
      <c r="CR406" s="16">
        <v>0</v>
      </c>
      <c r="CS406" s="18">
        <v>4620</v>
      </c>
      <c r="CT406" s="16">
        <v>20000</v>
      </c>
      <c r="CU406" s="18">
        <v>4620</v>
      </c>
      <c r="CV406" s="16"/>
      <c r="CW406" s="18">
        <v>4620</v>
      </c>
      <c r="CX406" s="16"/>
      <c r="CY406" s="18">
        <v>4620</v>
      </c>
      <c r="CZ406" s="16"/>
      <c r="DA406" s="18">
        <v>4620</v>
      </c>
      <c r="DB406" s="16"/>
      <c r="DC406" s="18">
        <v>4620</v>
      </c>
      <c r="DD406" s="16"/>
      <c r="DE406" s="85"/>
      <c r="DF406" s="16"/>
      <c r="DG406" s="85"/>
      <c r="DH406" s="16"/>
      <c r="DI406" s="85"/>
      <c r="DJ406" s="16"/>
      <c r="DK406" s="17"/>
      <c r="DL406" s="16"/>
      <c r="DM406" s="17"/>
      <c r="DN406" s="16"/>
      <c r="DO406" s="17"/>
      <c r="DP406" s="16"/>
      <c r="DQ406" s="17"/>
      <c r="DR406" s="16"/>
      <c r="DS406" s="17"/>
      <c r="DT406" s="16"/>
      <c r="DU406" s="17"/>
      <c r="DV406" s="16"/>
      <c r="DW406" s="17"/>
      <c r="DX406" s="16"/>
      <c r="DY406" s="17"/>
      <c r="DZ406" s="16"/>
      <c r="EA406" s="17"/>
      <c r="EB406" s="16"/>
      <c r="EC406" s="17"/>
      <c r="ED406" s="16"/>
      <c r="EE406" s="17"/>
      <c r="EF406" s="16"/>
      <c r="EG406" s="17"/>
      <c r="EH406" s="16"/>
      <c r="EI406" s="17"/>
      <c r="EJ406" s="16"/>
      <c r="EK406" s="17"/>
      <c r="EL406" s="16"/>
      <c r="EM406" s="17"/>
      <c r="EN406" s="16"/>
      <c r="EO406" s="17"/>
      <c r="EP406" s="16"/>
      <c r="EQ406" s="17"/>
      <c r="ER406" s="16"/>
      <c r="ES406" s="17"/>
      <c r="ET406" s="16"/>
      <c r="EU406" s="15"/>
      <c r="EV406" s="16"/>
      <c r="EW406" s="15"/>
      <c r="EX406" s="16"/>
      <c r="EY406" s="15"/>
      <c r="EZ406" s="16"/>
      <c r="FA406" s="15"/>
      <c r="FB406" s="16"/>
      <c r="FC406" s="15"/>
      <c r="FD406" s="16"/>
      <c r="FE406" s="15"/>
      <c r="FF406" s="16"/>
      <c r="FG406" s="19"/>
      <c r="FH406" s="20"/>
      <c r="FI406" s="20">
        <f t="shared" si="52"/>
        <v>57080</v>
      </c>
      <c r="FJ406" s="20">
        <f t="shared" si="53"/>
        <v>27500</v>
      </c>
      <c r="FK406" s="21">
        <f t="shared" si="54"/>
        <v>29580</v>
      </c>
      <c r="FL406" s="1" t="str">
        <f t="shared" si="57"/>
        <v/>
      </c>
    </row>
    <row r="407" spans="1:168" ht="20.25" customHeight="1">
      <c r="A407" s="239">
        <v>2200399</v>
      </c>
      <c r="B407" s="35" t="s">
        <v>484</v>
      </c>
      <c r="C407" s="239" t="s">
        <v>485</v>
      </c>
      <c r="D407" s="9" t="s">
        <v>1414</v>
      </c>
      <c r="E407" s="9" t="s">
        <v>1412</v>
      </c>
      <c r="F407" s="10" t="s">
        <v>486</v>
      </c>
      <c r="G407" s="151"/>
      <c r="H407" s="161" t="s">
        <v>109</v>
      </c>
      <c r="I407" s="318"/>
      <c r="J407" s="161" t="s">
        <v>1544</v>
      </c>
      <c r="K407" s="111">
        <v>6600</v>
      </c>
      <c r="L407" s="154" t="s">
        <v>109</v>
      </c>
      <c r="M407" s="246">
        <f t="shared" si="50"/>
        <v>43220</v>
      </c>
      <c r="N407" s="14">
        <f t="shared" si="55"/>
        <v>0</v>
      </c>
      <c r="O407" s="15">
        <v>1500</v>
      </c>
      <c r="P407" s="15">
        <v>1000</v>
      </c>
      <c r="Q407" s="15">
        <v>5000</v>
      </c>
      <c r="R407" s="15">
        <v>8000</v>
      </c>
      <c r="S407" s="182"/>
      <c r="T407" s="16">
        <v>1500</v>
      </c>
      <c r="U407" s="16">
        <v>1000</v>
      </c>
      <c r="V407" s="16">
        <v>5000</v>
      </c>
      <c r="W407" s="16">
        <v>0</v>
      </c>
      <c r="X407" s="182"/>
      <c r="Y407" s="16">
        <f>IF(($CB407-SUM($T407:X407))&gt;=$K407*0.7,$K407*0.7,($CB407-SUM($T407:X407)))</f>
        <v>4620</v>
      </c>
      <c r="Z407" s="16">
        <f>IF(($CB407-SUM($T407:Y407))&gt;=$K407*0.7,$K407*0.7,($CB407-SUM($T407:Y407)))</f>
        <v>4620</v>
      </c>
      <c r="AA407" s="16">
        <f>IF(($CB407-SUM($T407:Z407))&gt;=$K407*0.7,$K407*0.7,($CB407-SUM($T407:Z407)))</f>
        <v>4620</v>
      </c>
      <c r="AB407" s="16">
        <f>IF(($CB407-SUM($T407:AA407))&gt;=$K407*0.7,$K407*0.7,($CB407-SUM($T407:AA407)))</f>
        <v>4620</v>
      </c>
      <c r="AC407" s="16">
        <f>IF(($CB407-SUM($T407:AB407))&gt;=$K407*0.7,$K407*0.7,($CB407-SUM($T407:AB407)))</f>
        <v>4620</v>
      </c>
      <c r="AD407" s="16">
        <f>IF(($CB407-SUM($T407:AC407))&gt;=$K407*0.7,$K407*0.7,($CB407-SUM($T407:AC407)))</f>
        <v>4620</v>
      </c>
      <c r="AE407" s="16">
        <f>IF(($CB407-SUM($T407:AD407))&gt;=$K407*0.7,$K407*0.7,($CB407-SUM($T407:AD407)))</f>
        <v>4620</v>
      </c>
      <c r="AF407" s="16">
        <f>IF(($CB407-SUM($T407:AE407))&gt;=$K407*0.7,$K407*0.7,($CB407-SUM($T407:AE407)))</f>
        <v>3380</v>
      </c>
      <c r="AG407" s="16">
        <f>IF(($CB407-SUM($T407:AF407))&gt;=$K407*0.7,$K407*0.7,($CB407-SUM($T407:AF407)))</f>
        <v>0</v>
      </c>
      <c r="AH407" s="16">
        <f>IF(($CB407-SUM($T407:AG407))&gt;=$K407*0.7,$K407*0.7,($CB407-SUM($T407:AG407)))</f>
        <v>0</v>
      </c>
      <c r="AI407" s="16">
        <f>IF(($CB407-SUM($T407:AH407))&gt;=$K407*0.7,$K407*0.7,($CB407-SUM($T407:AH407)))</f>
        <v>0</v>
      </c>
      <c r="AJ407" s="16">
        <f>IF(($CB407-SUM($T407:AI407))&gt;=$K407*0.7,$K407*0.7,($CB407-SUM($T407:AI407)))</f>
        <v>0</v>
      </c>
      <c r="AK407" s="16">
        <f>IF(($CB407-SUM($T407:AJ407))&gt;=$K407*0.7,$K407*0.7,($CB407-SUM($T407:AJ407)))</f>
        <v>0</v>
      </c>
      <c r="AL407" s="16">
        <f>IF(($CB407-SUM($T407:AK407))&gt;=$K407*0.7,$K407*0.7,($CB407-SUM($T407:AK407)))</f>
        <v>0</v>
      </c>
      <c r="AM407" s="16">
        <f>IF(($CB407-SUM($T407:AL407))&gt;=$K407*0.7,$K407*0.7,($CB407-SUM($T407:AL407)))</f>
        <v>0</v>
      </c>
      <c r="AN407" s="16">
        <f>IF(($CB407-SUM($T407:AM407))&gt;=$K407*0.7,$K407*0.7,($CB407-SUM($T407:AM407)))</f>
        <v>0</v>
      </c>
      <c r="AO407" s="16">
        <f>IF(($CB407-SUM($T407:AN407))&gt;=$K407*0.7,$K407*0.7,($CB407-SUM($T407:AN407)))</f>
        <v>0</v>
      </c>
      <c r="AP407" s="16">
        <f>IF(($CB407-SUM($T407:AO407))&gt;=$K407*0.7,$K407*0.7,($CB407-SUM($T407:AO407)))</f>
        <v>0</v>
      </c>
      <c r="AQ407" s="16">
        <f>IF(($CB407-SUM($T407:AP407))&gt;=$K407*0.7,$K407*0.7,($CB407-SUM($T407:AP407)))</f>
        <v>0</v>
      </c>
      <c r="AR407" s="16">
        <f>IF(($CB407-SUM($T407:AQ407))&gt;=$K407*0.7,$K407*0.7,($CB407-SUM($T407:AQ407)))</f>
        <v>0</v>
      </c>
      <c r="AS407" s="16">
        <f>IF(($CB407-SUM($T407:AR407))&gt;=$K407*0.7,$K407*0.7,($CB407-SUM($T407:AR407)))</f>
        <v>0</v>
      </c>
      <c r="AT407" s="16">
        <f>IF(($CB407-SUM($T407:AS407))&gt;=$K407*0.7,$K407*0.7,($CB407-SUM($T407:AS407)))</f>
        <v>0</v>
      </c>
      <c r="AU407" s="16">
        <f>IF(($CB407-SUM($T407:AT407))&gt;=$K407*0.7,$K407*0.7,($CB407-SUM($T407:AT407)))</f>
        <v>0</v>
      </c>
      <c r="AV407" s="16">
        <f>IF(($CB407-SUM($T407:AU407))&gt;=$K407*0.7,$K407*0.7,($CB407-SUM($T407:AU407)))</f>
        <v>0</v>
      </c>
      <c r="AW407" s="182">
        <f t="shared" si="51"/>
        <v>43220</v>
      </c>
      <c r="AX407" s="182">
        <f>IF(LinkRpt!B$4=LinkRpt!B$2,VLOOKUP(LinkRpt!$A403,Rpt,LinkRpt!B$2+1),"")</f>
        <v>43220</v>
      </c>
      <c r="AY407" s="182">
        <f>IF(LinkRpt!C$4=LinkRpt!C$2,VLOOKUP(LinkRpt!$A403,Rpt,LinkRpt!C$2+1),"")</f>
        <v>0</v>
      </c>
      <c r="AZ407" s="182">
        <f>IF(LinkRpt!D$4=LinkRpt!D$2,VLOOKUP(LinkRpt!$A403,Rpt,LinkRpt!D$2+1),"")</f>
        <v>0</v>
      </c>
      <c r="BA407" s="182" t="str">
        <f>IF(LinkRpt!E$4=LinkRpt!E$2,VLOOKUP(LinkRpt!$A403,Rpt,LinkRpt!E$2+1),"")</f>
        <v/>
      </c>
      <c r="BB407" s="182">
        <f>IF(LinkRpt!F$4=LinkRpt!F$2,VLOOKUP(LinkRpt!$A403,Rpt,LinkRpt!F$2+1),"")</f>
        <v>0</v>
      </c>
      <c r="BC407" s="182">
        <f>IF(LinkRpt!G$4=LinkRpt!G$2,VLOOKUP(LinkRpt!$A403,Rpt,LinkRpt!G$2+1),"")</f>
        <v>0</v>
      </c>
      <c r="BD407" s="182">
        <f>IF(LinkRpt!H$4=LinkRpt!H$2,VLOOKUP(LinkRpt!$A403,Rpt,LinkRpt!H$2+1),"")</f>
        <v>0</v>
      </c>
      <c r="BE407" s="182" t="str">
        <f>IF(LinkRpt!I$4=LinkRpt!I$2,VLOOKUP(LinkRpt!$A403,Rpt,LinkRpt!I$2+1),"")</f>
        <v/>
      </c>
      <c r="BF407" s="182" t="str">
        <f>IF(LinkRpt!J$4=LinkRpt!J$2,VLOOKUP(LinkRpt!$A403,Rpt,LinkRpt!J$2+1),"")</f>
        <v/>
      </c>
      <c r="BG407" s="182" t="str">
        <f>IF(LinkRpt!K$4=LinkRpt!K$2,VLOOKUP(LinkRpt!$A403,Rpt,LinkRpt!K$2+1),"")</f>
        <v/>
      </c>
      <c r="BH407" s="182" t="str">
        <f>IF(LinkRpt!L$4=LinkRpt!L$2,VLOOKUP(LinkRpt!$A403,Rpt,LinkRpt!L$2+1),"")</f>
        <v/>
      </c>
      <c r="BI407" s="182" t="str">
        <f>IF(LinkRpt!M$4=LinkRpt!M$2,VLOOKUP(LinkRpt!$A403,Rpt,LinkRpt!M$2+1),"")</f>
        <v/>
      </c>
      <c r="BJ407" s="182" t="str">
        <f>IF(LinkRpt!N$4=LinkRpt!N$2,VLOOKUP(LinkRpt!$A403,Rpt,LinkRpt!N$2+1),"")</f>
        <v/>
      </c>
      <c r="BK407" s="182" t="str">
        <f>IF(LinkRpt!O$4=LinkRpt!O$2,VLOOKUP(LinkRpt!$A403,Rpt,LinkRpt!O$2+1),"")</f>
        <v/>
      </c>
      <c r="BL407" s="182" t="str">
        <f>IF(LinkRpt!P$4=LinkRpt!P$2,VLOOKUP(LinkRpt!$A403,Rpt,LinkRpt!P$2+1),"")</f>
        <v/>
      </c>
      <c r="BM407" s="182" t="str">
        <f>IF(LinkRpt!Q$4=LinkRpt!Q$2,VLOOKUP(LinkRpt!$A403,Rpt,LinkRpt!Q$2+1),"")</f>
        <v/>
      </c>
      <c r="BN407" s="182" t="str">
        <f>IF(LinkRpt!R$4=LinkRpt!R$2,VLOOKUP(LinkRpt!$A403,Rpt,LinkRpt!R$2+1),"")</f>
        <v/>
      </c>
      <c r="BO407" s="182" t="str">
        <f>IF(LinkRpt!S$4=LinkRpt!S$2,VLOOKUP(LinkRpt!$A403,Rpt,LinkRpt!S$2+1),"")</f>
        <v/>
      </c>
      <c r="BP407" s="182" t="str">
        <f>IF(LinkRpt!T$4=LinkRpt!T$2,VLOOKUP(LinkRpt!$A403,Rpt,LinkRpt!T$2+1),"")</f>
        <v/>
      </c>
      <c r="BQ407" s="182" t="str">
        <f>IF(LinkRpt!U$4=LinkRpt!U$2,VLOOKUP(LinkRpt!$A403,Rpt,LinkRpt!U$2+1),"")</f>
        <v/>
      </c>
      <c r="BR407" s="182" t="str">
        <f>IF(LinkRpt!V$4=LinkRpt!V$2,VLOOKUP(LinkRpt!$A403,Rpt,LinkRpt!V$2+1),"")</f>
        <v/>
      </c>
      <c r="BS407" s="182" t="str">
        <f>IF(LinkRpt!W$4=LinkRpt!W$2,VLOOKUP(LinkRpt!$A403,Rpt,LinkRpt!W$2+1),"")</f>
        <v/>
      </c>
      <c r="BT407" s="182" t="str">
        <f>IF(LinkRpt!X$4=LinkRpt!X$2,VLOOKUP(LinkRpt!$A403,Rpt,LinkRpt!X$2+1),"")</f>
        <v/>
      </c>
      <c r="BU407" s="182" t="str">
        <f>IF(LinkRpt!Y$4=LinkRpt!Y$2,VLOOKUP(LinkRpt!$A403,Rpt,LinkRpt!Y$2+1),"")</f>
        <v/>
      </c>
      <c r="BV407" s="182" t="str">
        <f>IF(LinkRpt!Z$4=LinkRpt!Z$2,VLOOKUP(LinkRpt!$A403,Rpt,LinkRpt!Z$2+1),"")</f>
        <v/>
      </c>
      <c r="BW407" s="182" t="str">
        <f>IF(LinkRpt!AA$4=LinkRpt!AA$2,VLOOKUP(LinkRpt!$A403,Rpt,LinkRpt!AA$2+1),"")</f>
        <v/>
      </c>
      <c r="BX407" s="182" t="str">
        <f>IF(LinkRpt!AB$4=LinkRpt!AB$2,VLOOKUP(LinkRpt!$A403,Rpt,LinkRpt!AB$2+1),"")</f>
        <v/>
      </c>
      <c r="BY407" s="182" t="str">
        <f>IF(LinkRpt!AC$4=LinkRpt!AC$2,VLOOKUP(LinkRpt!$A403,Rpt,LinkRpt!AC$2+1),"")</f>
        <v/>
      </c>
      <c r="BZ407" s="182" t="str">
        <f>IF(LinkRpt!AD$4=LinkRpt!AD$2,VLOOKUP(LinkRpt!$A403,Rpt,LinkRpt!AD$2+1),"")</f>
        <v/>
      </c>
      <c r="CA407" s="182" t="str">
        <f>IF(LinkRpt!AE$4=LinkRpt!AE$2,VLOOKUP(LinkRpt!$A403,Rpt,LinkRpt!AE$2+1),"")</f>
        <v/>
      </c>
      <c r="CB407" s="182">
        <f t="shared" si="56"/>
        <v>43220</v>
      </c>
      <c r="CC407" s="15">
        <v>1500</v>
      </c>
      <c r="CD407" s="16">
        <v>1500</v>
      </c>
      <c r="CE407" s="15">
        <v>1000</v>
      </c>
      <c r="CF407" s="16">
        <v>1000</v>
      </c>
      <c r="CG407" s="15">
        <v>5000</v>
      </c>
      <c r="CH407" s="16">
        <v>5000</v>
      </c>
      <c r="CI407" s="15">
        <v>8000</v>
      </c>
      <c r="CJ407" s="16">
        <v>0</v>
      </c>
      <c r="CK407" s="17"/>
      <c r="CL407" s="16"/>
      <c r="CM407" s="15"/>
      <c r="CN407" s="16"/>
      <c r="CO407" s="18">
        <v>4620</v>
      </c>
      <c r="CP407" s="16">
        <v>0</v>
      </c>
      <c r="CQ407" s="18">
        <v>4620</v>
      </c>
      <c r="CR407" s="16">
        <v>17240</v>
      </c>
      <c r="CS407" s="18">
        <v>4620</v>
      </c>
      <c r="CT407" s="16">
        <v>4620</v>
      </c>
      <c r="CU407" s="18">
        <v>4620</v>
      </c>
      <c r="CV407" s="16">
        <v>4620</v>
      </c>
      <c r="CW407" s="18">
        <v>4620</v>
      </c>
      <c r="CX407" s="16">
        <v>4620</v>
      </c>
      <c r="CY407" s="18">
        <v>4620</v>
      </c>
      <c r="CZ407" s="16">
        <v>4620</v>
      </c>
      <c r="DA407" s="18"/>
      <c r="DB407" s="16"/>
      <c r="DC407" s="18"/>
      <c r="DD407" s="16"/>
      <c r="DE407" s="18"/>
      <c r="DF407" s="16"/>
      <c r="DG407" s="17"/>
      <c r="DH407" s="16"/>
      <c r="DI407" s="17"/>
      <c r="DJ407" s="16"/>
      <c r="DK407" s="17"/>
      <c r="DL407" s="16"/>
      <c r="DM407" s="17"/>
      <c r="DN407" s="16"/>
      <c r="DO407" s="17"/>
      <c r="DP407" s="16"/>
      <c r="DQ407" s="17"/>
      <c r="DR407" s="16"/>
      <c r="DS407" s="17"/>
      <c r="DT407" s="16"/>
      <c r="DU407" s="17"/>
      <c r="DV407" s="16"/>
      <c r="DW407" s="17"/>
      <c r="DX407" s="16"/>
      <c r="DY407" s="17"/>
      <c r="DZ407" s="16"/>
      <c r="EA407" s="17"/>
      <c r="EB407" s="16"/>
      <c r="EC407" s="17"/>
      <c r="ED407" s="16"/>
      <c r="EE407" s="17"/>
      <c r="EF407" s="16"/>
      <c r="EG407" s="17"/>
      <c r="EH407" s="16"/>
      <c r="EI407" s="17"/>
      <c r="EJ407" s="16"/>
      <c r="EK407" s="17"/>
      <c r="EL407" s="16"/>
      <c r="EM407" s="17"/>
      <c r="EN407" s="16"/>
      <c r="EO407" s="17"/>
      <c r="EP407" s="16"/>
      <c r="EQ407" s="17"/>
      <c r="ER407" s="16"/>
      <c r="ES407" s="17"/>
      <c r="ET407" s="16"/>
      <c r="EU407" s="15"/>
      <c r="EV407" s="16"/>
      <c r="EW407" s="15"/>
      <c r="EX407" s="16"/>
      <c r="EY407" s="15"/>
      <c r="EZ407" s="16"/>
      <c r="FA407" s="15"/>
      <c r="FB407" s="16"/>
      <c r="FC407" s="15"/>
      <c r="FD407" s="16"/>
      <c r="FE407" s="15"/>
      <c r="FF407" s="16"/>
      <c r="FG407" s="19"/>
      <c r="FH407" s="20"/>
      <c r="FI407" s="20">
        <f t="shared" si="52"/>
        <v>43220</v>
      </c>
      <c r="FJ407" s="20">
        <f t="shared" si="53"/>
        <v>43220</v>
      </c>
      <c r="FK407" s="21">
        <f t="shared" si="54"/>
        <v>0</v>
      </c>
      <c r="FL407" s="1" t="str">
        <f t="shared" si="57"/>
        <v/>
      </c>
    </row>
    <row r="408" spans="1:168" ht="20.25" customHeight="1">
      <c r="A408" s="239">
        <v>2200400</v>
      </c>
      <c r="B408" s="35" t="s">
        <v>487</v>
      </c>
      <c r="C408" s="239" t="s">
        <v>488</v>
      </c>
      <c r="D408" s="9" t="s">
        <v>1414</v>
      </c>
      <c r="E408" s="9" t="s">
        <v>1412</v>
      </c>
      <c r="F408" s="10" t="s">
        <v>489</v>
      </c>
      <c r="G408" s="143"/>
      <c r="H408" s="24"/>
      <c r="I408" s="318"/>
      <c r="J408" s="24"/>
      <c r="K408" s="12">
        <v>6600</v>
      </c>
      <c r="L408" s="24" t="s">
        <v>1564</v>
      </c>
      <c r="M408" s="246">
        <f t="shared" si="50"/>
        <v>57080</v>
      </c>
      <c r="N408" s="14">
        <f t="shared" si="55"/>
        <v>23100</v>
      </c>
      <c r="O408" s="15">
        <v>1500</v>
      </c>
      <c r="P408" s="15">
        <v>1000</v>
      </c>
      <c r="Q408" s="15">
        <v>5000</v>
      </c>
      <c r="R408" s="15">
        <v>8000</v>
      </c>
      <c r="S408" s="182"/>
      <c r="T408" s="16">
        <v>1500</v>
      </c>
      <c r="U408" s="16">
        <v>1000</v>
      </c>
      <c r="V408" s="16">
        <v>5000</v>
      </c>
      <c r="W408" s="16">
        <v>0</v>
      </c>
      <c r="X408" s="182"/>
      <c r="Y408" s="16">
        <f>IF(($CB408-SUM($T408:X408))&gt;=$K408*0.7,$K408*0.7,($CB408-SUM($T408:X408)))</f>
        <v>4620</v>
      </c>
      <c r="Z408" s="16">
        <f>IF(($CB408-SUM($T408:Y408))&gt;=$K408*0.7,$K408*0.7,($CB408-SUM($T408:Y408)))</f>
        <v>4620</v>
      </c>
      <c r="AA408" s="16">
        <f>IF(($CB408-SUM($T408:Z408))&gt;=$K408*0.7,$K408*0.7,($CB408-SUM($T408:Z408)))</f>
        <v>4620</v>
      </c>
      <c r="AB408" s="16">
        <f>IF(($CB408-SUM($T408:AA408))&gt;=$K408*0.7,$K408*0.7,($CB408-SUM($T408:AA408)))</f>
        <v>4620</v>
      </c>
      <c r="AC408" s="16">
        <f>IF(($CB408-SUM($T408:AB408))&gt;=$K408*0.7,$K408*0.7,($CB408-SUM($T408:AB408)))</f>
        <v>4620</v>
      </c>
      <c r="AD408" s="16">
        <f>IF(($CB408-SUM($T408:AC408))&gt;=$K408*0.7,$K408*0.7,($CB408-SUM($T408:AC408)))</f>
        <v>3380</v>
      </c>
      <c r="AE408" s="16">
        <f>IF(($CB408-SUM($T408:AD408))&gt;=$K408*0.7,$K408*0.7,($CB408-SUM($T408:AD408)))</f>
        <v>0</v>
      </c>
      <c r="AF408" s="16">
        <f>IF(($CB408-SUM($T408:AE408))&gt;=$K408*0.7,$K408*0.7,($CB408-SUM($T408:AE408)))</f>
        <v>0</v>
      </c>
      <c r="AG408" s="16">
        <f>IF(($CB408-SUM($T408:AF408))&gt;=$K408*0.7,$K408*0.7,($CB408-SUM($T408:AF408)))</f>
        <v>0</v>
      </c>
      <c r="AH408" s="16">
        <f>IF(($CB408-SUM($T408:AG408))&gt;=$K408*0.7,$K408*0.7,($CB408-SUM($T408:AG408)))</f>
        <v>0</v>
      </c>
      <c r="AI408" s="16">
        <f>IF(($CB408-SUM($T408:AH408))&gt;=$K408*0.7,$K408*0.7,($CB408-SUM($T408:AH408)))</f>
        <v>0</v>
      </c>
      <c r="AJ408" s="16">
        <f>IF(($CB408-SUM($T408:AI408))&gt;=$K408*0.7,$K408*0.7,($CB408-SUM($T408:AI408)))</f>
        <v>0</v>
      </c>
      <c r="AK408" s="16">
        <f>IF(($CB408-SUM($T408:AJ408))&gt;=$K408*0.7,$K408*0.7,($CB408-SUM($T408:AJ408)))</f>
        <v>0</v>
      </c>
      <c r="AL408" s="16">
        <f>IF(($CB408-SUM($T408:AK408))&gt;=$K408*0.7,$K408*0.7,($CB408-SUM($T408:AK408)))</f>
        <v>0</v>
      </c>
      <c r="AM408" s="16">
        <f>IF(($CB408-SUM($T408:AL408))&gt;=$K408*0.7,$K408*0.7,($CB408-SUM($T408:AL408)))</f>
        <v>0</v>
      </c>
      <c r="AN408" s="16">
        <f>IF(($CB408-SUM($T408:AM408))&gt;=$K408*0.7,$K408*0.7,($CB408-SUM($T408:AM408)))</f>
        <v>0</v>
      </c>
      <c r="AO408" s="16">
        <f>IF(($CB408-SUM($T408:AN408))&gt;=$K408*0.7,$K408*0.7,($CB408-SUM($T408:AN408)))</f>
        <v>0</v>
      </c>
      <c r="AP408" s="16">
        <f>IF(($CB408-SUM($T408:AO408))&gt;=$K408*0.7,$K408*0.7,($CB408-SUM($T408:AO408)))</f>
        <v>0</v>
      </c>
      <c r="AQ408" s="16">
        <f>IF(($CB408-SUM($T408:AP408))&gt;=$K408*0.7,$K408*0.7,($CB408-SUM($T408:AP408)))</f>
        <v>0</v>
      </c>
      <c r="AR408" s="16">
        <f>IF(($CB408-SUM($T408:AQ408))&gt;=$K408*0.7,$K408*0.7,($CB408-SUM($T408:AQ408)))</f>
        <v>0</v>
      </c>
      <c r="AS408" s="16">
        <f>IF(($CB408-SUM($T408:AR408))&gt;=$K408*0.7,$K408*0.7,($CB408-SUM($T408:AR408)))</f>
        <v>0</v>
      </c>
      <c r="AT408" s="16">
        <f>IF(($CB408-SUM($T408:AS408))&gt;=$K408*0.7,$K408*0.7,($CB408-SUM($T408:AS408)))</f>
        <v>0</v>
      </c>
      <c r="AU408" s="16">
        <f>IF(($CB408-SUM($T408:AT408))&gt;=$K408*0.7,$K408*0.7,($CB408-SUM($T408:AT408)))</f>
        <v>0</v>
      </c>
      <c r="AV408" s="16">
        <f>IF(($CB408-SUM($T408:AU408))&gt;=$K408*0.7,$K408*0.7,($CB408-SUM($T408:AU408)))</f>
        <v>0</v>
      </c>
      <c r="AW408" s="182">
        <f t="shared" si="51"/>
        <v>33980</v>
      </c>
      <c r="AX408" s="182">
        <f>IF(LinkRpt!B$4=LinkRpt!B$2,VLOOKUP(LinkRpt!$A404,Rpt,LinkRpt!B$2+1),"")</f>
        <v>33980</v>
      </c>
      <c r="AY408" s="182">
        <f>IF(LinkRpt!C$4=LinkRpt!C$2,VLOOKUP(LinkRpt!$A404,Rpt,LinkRpt!C$2+1),"")</f>
        <v>0</v>
      </c>
      <c r="AZ408" s="182">
        <f>IF(LinkRpt!D$4=LinkRpt!D$2,VLOOKUP(LinkRpt!$A404,Rpt,LinkRpt!D$2+1),"")</f>
        <v>0</v>
      </c>
      <c r="BA408" s="182" t="str">
        <f>IF(LinkRpt!E$4=LinkRpt!E$2,VLOOKUP(LinkRpt!$A404,Rpt,LinkRpt!E$2+1),"")</f>
        <v/>
      </c>
      <c r="BB408" s="182">
        <f>IF(LinkRpt!F$4=LinkRpt!F$2,VLOOKUP(LinkRpt!$A404,Rpt,LinkRpt!F$2+1),"")</f>
        <v>0</v>
      </c>
      <c r="BC408" s="182">
        <f>IF(LinkRpt!G$4=LinkRpt!G$2,VLOOKUP(LinkRpt!$A404,Rpt,LinkRpt!G$2+1),"")</f>
        <v>0</v>
      </c>
      <c r="BD408" s="182">
        <f>IF(LinkRpt!H$4=LinkRpt!H$2,VLOOKUP(LinkRpt!$A404,Rpt,LinkRpt!H$2+1),"")</f>
        <v>0</v>
      </c>
      <c r="BE408" s="182" t="str">
        <f>IF(LinkRpt!I$4=LinkRpt!I$2,VLOOKUP(LinkRpt!$A404,Rpt,LinkRpt!I$2+1),"")</f>
        <v/>
      </c>
      <c r="BF408" s="182" t="str">
        <f>IF(LinkRpt!J$4=LinkRpt!J$2,VLOOKUP(LinkRpt!$A404,Rpt,LinkRpt!J$2+1),"")</f>
        <v/>
      </c>
      <c r="BG408" s="182" t="str">
        <f>IF(LinkRpt!K$4=LinkRpt!K$2,VLOOKUP(LinkRpt!$A404,Rpt,LinkRpt!K$2+1),"")</f>
        <v/>
      </c>
      <c r="BH408" s="182" t="str">
        <f>IF(LinkRpt!L$4=LinkRpt!L$2,VLOOKUP(LinkRpt!$A404,Rpt,LinkRpt!L$2+1),"")</f>
        <v/>
      </c>
      <c r="BI408" s="182" t="str">
        <f>IF(LinkRpt!M$4=LinkRpt!M$2,VLOOKUP(LinkRpt!$A404,Rpt,LinkRpt!M$2+1),"")</f>
        <v/>
      </c>
      <c r="BJ408" s="182" t="str">
        <f>IF(LinkRpt!N$4=LinkRpt!N$2,VLOOKUP(LinkRpt!$A404,Rpt,LinkRpt!N$2+1),"")</f>
        <v/>
      </c>
      <c r="BK408" s="182" t="str">
        <f>IF(LinkRpt!O$4=LinkRpt!O$2,VLOOKUP(LinkRpt!$A404,Rpt,LinkRpt!O$2+1),"")</f>
        <v/>
      </c>
      <c r="BL408" s="182" t="str">
        <f>IF(LinkRpt!P$4=LinkRpt!P$2,VLOOKUP(LinkRpt!$A404,Rpt,LinkRpt!P$2+1),"")</f>
        <v/>
      </c>
      <c r="BM408" s="182" t="str">
        <f>IF(LinkRpt!Q$4=LinkRpt!Q$2,VLOOKUP(LinkRpt!$A404,Rpt,LinkRpt!Q$2+1),"")</f>
        <v/>
      </c>
      <c r="BN408" s="182" t="str">
        <f>IF(LinkRpt!R$4=LinkRpt!R$2,VLOOKUP(LinkRpt!$A404,Rpt,LinkRpt!R$2+1),"")</f>
        <v/>
      </c>
      <c r="BO408" s="182" t="str">
        <f>IF(LinkRpt!S$4=LinkRpt!S$2,VLOOKUP(LinkRpt!$A404,Rpt,LinkRpt!S$2+1),"")</f>
        <v/>
      </c>
      <c r="BP408" s="182" t="str">
        <f>IF(LinkRpt!T$4=LinkRpt!T$2,VLOOKUP(LinkRpt!$A404,Rpt,LinkRpt!T$2+1),"")</f>
        <v/>
      </c>
      <c r="BQ408" s="182" t="str">
        <f>IF(LinkRpt!U$4=LinkRpt!U$2,VLOOKUP(LinkRpt!$A404,Rpt,LinkRpt!U$2+1),"")</f>
        <v/>
      </c>
      <c r="BR408" s="182" t="str">
        <f>IF(LinkRpt!V$4=LinkRpt!V$2,VLOOKUP(LinkRpt!$A404,Rpt,LinkRpt!V$2+1),"")</f>
        <v/>
      </c>
      <c r="BS408" s="182" t="str">
        <f>IF(LinkRpt!W$4=LinkRpt!W$2,VLOOKUP(LinkRpt!$A404,Rpt,LinkRpt!W$2+1),"")</f>
        <v/>
      </c>
      <c r="BT408" s="182" t="str">
        <f>IF(LinkRpt!X$4=LinkRpt!X$2,VLOOKUP(LinkRpt!$A404,Rpt,LinkRpt!X$2+1),"")</f>
        <v/>
      </c>
      <c r="BU408" s="182" t="str">
        <f>IF(LinkRpt!Y$4=LinkRpt!Y$2,VLOOKUP(LinkRpt!$A404,Rpt,LinkRpt!Y$2+1),"")</f>
        <v/>
      </c>
      <c r="BV408" s="182" t="str">
        <f>IF(LinkRpt!Z$4=LinkRpt!Z$2,VLOOKUP(LinkRpt!$A404,Rpt,LinkRpt!Z$2+1),"")</f>
        <v/>
      </c>
      <c r="BW408" s="182" t="str">
        <f>IF(LinkRpt!AA$4=LinkRpt!AA$2,VLOOKUP(LinkRpt!$A404,Rpt,LinkRpt!AA$2+1),"")</f>
        <v/>
      </c>
      <c r="BX408" s="182" t="str">
        <f>IF(LinkRpt!AB$4=LinkRpt!AB$2,VLOOKUP(LinkRpt!$A404,Rpt,LinkRpt!AB$2+1),"")</f>
        <v/>
      </c>
      <c r="BY408" s="182" t="str">
        <f>IF(LinkRpt!AC$4=LinkRpt!AC$2,VLOOKUP(LinkRpt!$A404,Rpt,LinkRpt!AC$2+1),"")</f>
        <v/>
      </c>
      <c r="BZ408" s="182" t="str">
        <f>IF(LinkRpt!AD$4=LinkRpt!AD$2,VLOOKUP(LinkRpt!$A404,Rpt,LinkRpt!AD$2+1),"")</f>
        <v/>
      </c>
      <c r="CA408" s="182" t="str">
        <f>IF(LinkRpt!AE$4=LinkRpt!AE$2,VLOOKUP(LinkRpt!$A404,Rpt,LinkRpt!AE$2+1),"")</f>
        <v/>
      </c>
      <c r="CB408" s="182">
        <f t="shared" si="56"/>
        <v>33980</v>
      </c>
      <c r="CC408" s="15">
        <v>1500</v>
      </c>
      <c r="CD408" s="16">
        <v>1500</v>
      </c>
      <c r="CE408" s="15">
        <v>1000</v>
      </c>
      <c r="CF408" s="16">
        <v>1000</v>
      </c>
      <c r="CG408" s="15">
        <v>5000</v>
      </c>
      <c r="CH408" s="16">
        <v>5000</v>
      </c>
      <c r="CI408" s="15">
        <v>8000</v>
      </c>
      <c r="CJ408" s="16">
        <v>0</v>
      </c>
      <c r="CK408" s="17"/>
      <c r="CL408" s="16"/>
      <c r="CM408" s="15"/>
      <c r="CN408" s="16"/>
      <c r="CO408" s="18">
        <v>4620</v>
      </c>
      <c r="CP408" s="16">
        <v>0</v>
      </c>
      <c r="CQ408" s="18">
        <v>4620</v>
      </c>
      <c r="CR408" s="16">
        <v>0</v>
      </c>
      <c r="CS408" s="18">
        <v>4620</v>
      </c>
      <c r="CT408" s="16">
        <v>0</v>
      </c>
      <c r="CU408" s="18">
        <v>4620</v>
      </c>
      <c r="CV408" s="16">
        <v>26480</v>
      </c>
      <c r="CW408" s="18">
        <v>4620</v>
      </c>
      <c r="CX408" s="16"/>
      <c r="CY408" s="18">
        <v>4620</v>
      </c>
      <c r="CZ408" s="16"/>
      <c r="DA408" s="18">
        <v>4620</v>
      </c>
      <c r="DB408" s="16"/>
      <c r="DC408" s="18">
        <v>4620</v>
      </c>
      <c r="DD408" s="16"/>
      <c r="DE408" s="18">
        <v>4620</v>
      </c>
      <c r="DF408" s="16"/>
      <c r="DG408" s="17"/>
      <c r="DH408" s="16"/>
      <c r="DI408" s="17"/>
      <c r="DJ408" s="16"/>
      <c r="DK408" s="17"/>
      <c r="DL408" s="16"/>
      <c r="DM408" s="17"/>
      <c r="DN408" s="16"/>
      <c r="DO408" s="17"/>
      <c r="DP408" s="16"/>
      <c r="DQ408" s="17"/>
      <c r="DR408" s="16"/>
      <c r="DS408" s="17"/>
      <c r="DT408" s="16"/>
      <c r="DU408" s="17"/>
      <c r="DV408" s="16"/>
      <c r="DW408" s="17"/>
      <c r="DX408" s="16"/>
      <c r="DY408" s="17"/>
      <c r="DZ408" s="16"/>
      <c r="EA408" s="17"/>
      <c r="EB408" s="16"/>
      <c r="EC408" s="17"/>
      <c r="ED408" s="16"/>
      <c r="EE408" s="17"/>
      <c r="EF408" s="16"/>
      <c r="EG408" s="17"/>
      <c r="EH408" s="16"/>
      <c r="EI408" s="17"/>
      <c r="EJ408" s="16"/>
      <c r="EK408" s="17"/>
      <c r="EL408" s="16"/>
      <c r="EM408" s="17"/>
      <c r="EN408" s="16"/>
      <c r="EO408" s="17"/>
      <c r="EP408" s="16"/>
      <c r="EQ408" s="17"/>
      <c r="ER408" s="16"/>
      <c r="ES408" s="17"/>
      <c r="ET408" s="16"/>
      <c r="EU408" s="15"/>
      <c r="EV408" s="16"/>
      <c r="EW408" s="15"/>
      <c r="EX408" s="16"/>
      <c r="EY408" s="15"/>
      <c r="EZ408" s="16"/>
      <c r="FA408" s="15"/>
      <c r="FB408" s="16"/>
      <c r="FC408" s="15"/>
      <c r="FD408" s="16"/>
      <c r="FE408" s="15"/>
      <c r="FF408" s="16"/>
      <c r="FG408" s="19"/>
      <c r="FH408" s="20"/>
      <c r="FI408" s="20">
        <f t="shared" si="52"/>
        <v>57080</v>
      </c>
      <c r="FJ408" s="20">
        <f t="shared" si="53"/>
        <v>33980</v>
      </c>
      <c r="FK408" s="21">
        <f t="shared" si="54"/>
        <v>23100</v>
      </c>
      <c r="FL408" s="1" t="str">
        <f t="shared" si="57"/>
        <v/>
      </c>
    </row>
    <row r="409" spans="1:168" ht="21.75" customHeight="1">
      <c r="A409" s="239">
        <v>2200401</v>
      </c>
      <c r="B409" s="35" t="s">
        <v>1311</v>
      </c>
      <c r="C409" s="239" t="s">
        <v>1312</v>
      </c>
      <c r="D409" s="9" t="s">
        <v>1414</v>
      </c>
      <c r="E409" s="9" t="s">
        <v>1411</v>
      </c>
      <c r="F409" s="83" t="s">
        <v>1313</v>
      </c>
      <c r="G409" s="148"/>
      <c r="H409" s="146"/>
      <c r="I409" s="318"/>
      <c r="J409" s="146"/>
      <c r="K409" s="62">
        <v>6600</v>
      </c>
      <c r="L409" s="146" t="s">
        <v>1564</v>
      </c>
      <c r="M409" s="246">
        <f t="shared" si="50"/>
        <v>57080</v>
      </c>
      <c r="N409" s="14">
        <f t="shared" si="55"/>
        <v>23100</v>
      </c>
      <c r="O409" s="15">
        <v>1500</v>
      </c>
      <c r="P409" s="15">
        <v>1000</v>
      </c>
      <c r="Q409" s="15">
        <v>5000</v>
      </c>
      <c r="R409" s="15">
        <v>8000</v>
      </c>
      <c r="S409" s="182"/>
      <c r="T409" s="16">
        <v>1500</v>
      </c>
      <c r="U409" s="16">
        <v>1000</v>
      </c>
      <c r="V409" s="16">
        <v>5000</v>
      </c>
      <c r="W409" s="16">
        <v>0</v>
      </c>
      <c r="X409" s="182"/>
      <c r="Y409" s="16">
        <f>IF(($CB409-SUM($T409:X409))&gt;=$K409*0.7,$K409*0.7,($CB409-SUM($T409:X409)))</f>
        <v>4620</v>
      </c>
      <c r="Z409" s="16">
        <f>IF(($CB409-SUM($T409:Y409))&gt;=$K409*0.7,$K409*0.7,($CB409-SUM($T409:Y409)))</f>
        <v>4620</v>
      </c>
      <c r="AA409" s="16">
        <f>IF(($CB409-SUM($T409:Z409))&gt;=$K409*0.7,$K409*0.7,($CB409-SUM($T409:Z409)))</f>
        <v>4620</v>
      </c>
      <c r="AB409" s="16">
        <f>IF(($CB409-SUM($T409:AA409))&gt;=$K409*0.7,$K409*0.7,($CB409-SUM($T409:AA409)))</f>
        <v>4620</v>
      </c>
      <c r="AC409" s="16">
        <f>IF(($CB409-SUM($T409:AB409))&gt;=$K409*0.7,$K409*0.7,($CB409-SUM($T409:AB409)))</f>
        <v>4620</v>
      </c>
      <c r="AD409" s="16">
        <f>IF(($CB409-SUM($T409:AC409))&gt;=$K409*0.7,$K409*0.7,($CB409-SUM($T409:AC409)))</f>
        <v>3380</v>
      </c>
      <c r="AE409" s="16">
        <f>IF(($CB409-SUM($T409:AD409))&gt;=$K409*0.7,$K409*0.7,($CB409-SUM($T409:AD409)))</f>
        <v>0</v>
      </c>
      <c r="AF409" s="16">
        <f>IF(($CB409-SUM($T409:AE409))&gt;=$K409*0.7,$K409*0.7,($CB409-SUM($T409:AE409)))</f>
        <v>0</v>
      </c>
      <c r="AG409" s="16">
        <f>IF(($CB409-SUM($T409:AF409))&gt;=$K409*0.7,$K409*0.7,($CB409-SUM($T409:AF409)))</f>
        <v>0</v>
      </c>
      <c r="AH409" s="16">
        <f>IF(($CB409-SUM($T409:AG409))&gt;=$K409*0.7,$K409*0.7,($CB409-SUM($T409:AG409)))</f>
        <v>0</v>
      </c>
      <c r="AI409" s="16">
        <f>IF(($CB409-SUM($T409:AH409))&gt;=$K409*0.7,$K409*0.7,($CB409-SUM($T409:AH409)))</f>
        <v>0</v>
      </c>
      <c r="AJ409" s="16">
        <f>IF(($CB409-SUM($T409:AI409))&gt;=$K409*0.7,$K409*0.7,($CB409-SUM($T409:AI409)))</f>
        <v>0</v>
      </c>
      <c r="AK409" s="16">
        <f>IF(($CB409-SUM($T409:AJ409))&gt;=$K409*0.7,$K409*0.7,($CB409-SUM($T409:AJ409)))</f>
        <v>0</v>
      </c>
      <c r="AL409" s="16">
        <f>IF(($CB409-SUM($T409:AK409))&gt;=$K409*0.7,$K409*0.7,($CB409-SUM($T409:AK409)))</f>
        <v>0</v>
      </c>
      <c r="AM409" s="16">
        <f>IF(($CB409-SUM($T409:AL409))&gt;=$K409*0.7,$K409*0.7,($CB409-SUM($T409:AL409)))</f>
        <v>0</v>
      </c>
      <c r="AN409" s="16">
        <f>IF(($CB409-SUM($T409:AM409))&gt;=$K409*0.7,$K409*0.7,($CB409-SUM($T409:AM409)))</f>
        <v>0</v>
      </c>
      <c r="AO409" s="16">
        <f>IF(($CB409-SUM($T409:AN409))&gt;=$K409*0.7,$K409*0.7,($CB409-SUM($T409:AN409)))</f>
        <v>0</v>
      </c>
      <c r="AP409" s="16">
        <f>IF(($CB409-SUM($T409:AO409))&gt;=$K409*0.7,$K409*0.7,($CB409-SUM($T409:AO409)))</f>
        <v>0</v>
      </c>
      <c r="AQ409" s="16">
        <f>IF(($CB409-SUM($T409:AP409))&gt;=$K409*0.7,$K409*0.7,($CB409-SUM($T409:AP409)))</f>
        <v>0</v>
      </c>
      <c r="AR409" s="16">
        <f>IF(($CB409-SUM($T409:AQ409))&gt;=$K409*0.7,$K409*0.7,($CB409-SUM($T409:AQ409)))</f>
        <v>0</v>
      </c>
      <c r="AS409" s="16">
        <f>IF(($CB409-SUM($T409:AR409))&gt;=$K409*0.7,$K409*0.7,($CB409-SUM($T409:AR409)))</f>
        <v>0</v>
      </c>
      <c r="AT409" s="16">
        <f>IF(($CB409-SUM($T409:AS409))&gt;=$K409*0.7,$K409*0.7,($CB409-SUM($T409:AS409)))</f>
        <v>0</v>
      </c>
      <c r="AU409" s="16">
        <f>IF(($CB409-SUM($T409:AT409))&gt;=$K409*0.7,$K409*0.7,($CB409-SUM($T409:AT409)))</f>
        <v>0</v>
      </c>
      <c r="AV409" s="16">
        <f>IF(($CB409-SUM($T409:AU409))&gt;=$K409*0.7,$K409*0.7,($CB409-SUM($T409:AU409)))</f>
        <v>0</v>
      </c>
      <c r="AW409" s="182">
        <f t="shared" si="51"/>
        <v>33980</v>
      </c>
      <c r="AX409" s="182">
        <f>IF(LinkRpt!B$4=LinkRpt!B$2,VLOOKUP(LinkRpt!$A405,Rpt,LinkRpt!B$2+1),"")</f>
        <v>33980</v>
      </c>
      <c r="AY409" s="182">
        <f>IF(LinkRpt!C$4=LinkRpt!C$2,VLOOKUP(LinkRpt!$A405,Rpt,LinkRpt!C$2+1),"")</f>
        <v>0</v>
      </c>
      <c r="AZ409" s="182">
        <f>IF(LinkRpt!D$4=LinkRpt!D$2,VLOOKUP(LinkRpt!$A405,Rpt,LinkRpt!D$2+1),"")</f>
        <v>0</v>
      </c>
      <c r="BA409" s="182" t="str">
        <f>IF(LinkRpt!E$4=LinkRpt!E$2,VLOOKUP(LinkRpt!$A405,Rpt,LinkRpt!E$2+1),"")</f>
        <v/>
      </c>
      <c r="BB409" s="182">
        <f>IF(LinkRpt!F$4=LinkRpt!F$2,VLOOKUP(LinkRpt!$A405,Rpt,LinkRpt!F$2+1),"")</f>
        <v>0</v>
      </c>
      <c r="BC409" s="182">
        <f>IF(LinkRpt!G$4=LinkRpt!G$2,VLOOKUP(LinkRpt!$A405,Rpt,LinkRpt!G$2+1),"")</f>
        <v>0</v>
      </c>
      <c r="BD409" s="182">
        <f>IF(LinkRpt!H$4=LinkRpt!H$2,VLOOKUP(LinkRpt!$A405,Rpt,LinkRpt!H$2+1),"")</f>
        <v>0</v>
      </c>
      <c r="BE409" s="182" t="str">
        <f>IF(LinkRpt!I$4=LinkRpt!I$2,VLOOKUP(LinkRpt!$A405,Rpt,LinkRpt!I$2+1),"")</f>
        <v/>
      </c>
      <c r="BF409" s="182" t="str">
        <f>IF(LinkRpt!J$4=LinkRpt!J$2,VLOOKUP(LinkRpt!$A405,Rpt,LinkRpt!J$2+1),"")</f>
        <v/>
      </c>
      <c r="BG409" s="182" t="str">
        <f>IF(LinkRpt!K$4=LinkRpt!K$2,VLOOKUP(LinkRpt!$A405,Rpt,LinkRpt!K$2+1),"")</f>
        <v/>
      </c>
      <c r="BH409" s="182" t="str">
        <f>IF(LinkRpt!L$4=LinkRpt!L$2,VLOOKUP(LinkRpt!$A405,Rpt,LinkRpt!L$2+1),"")</f>
        <v/>
      </c>
      <c r="BI409" s="182" t="str">
        <f>IF(LinkRpt!M$4=LinkRpt!M$2,VLOOKUP(LinkRpt!$A405,Rpt,LinkRpt!M$2+1),"")</f>
        <v/>
      </c>
      <c r="BJ409" s="182" t="str">
        <f>IF(LinkRpt!N$4=LinkRpt!N$2,VLOOKUP(LinkRpt!$A405,Rpt,LinkRpt!N$2+1),"")</f>
        <v/>
      </c>
      <c r="BK409" s="182" t="str">
        <f>IF(LinkRpt!O$4=LinkRpt!O$2,VLOOKUP(LinkRpt!$A405,Rpt,LinkRpt!O$2+1),"")</f>
        <v/>
      </c>
      <c r="BL409" s="182" t="str">
        <f>IF(LinkRpt!P$4=LinkRpt!P$2,VLOOKUP(LinkRpt!$A405,Rpt,LinkRpt!P$2+1),"")</f>
        <v/>
      </c>
      <c r="BM409" s="182" t="str">
        <f>IF(LinkRpt!Q$4=LinkRpt!Q$2,VLOOKUP(LinkRpt!$A405,Rpt,LinkRpt!Q$2+1),"")</f>
        <v/>
      </c>
      <c r="BN409" s="182" t="str">
        <f>IF(LinkRpt!R$4=LinkRpt!R$2,VLOOKUP(LinkRpt!$A405,Rpt,LinkRpt!R$2+1),"")</f>
        <v/>
      </c>
      <c r="BO409" s="182" t="str">
        <f>IF(LinkRpt!S$4=LinkRpt!S$2,VLOOKUP(LinkRpt!$A405,Rpt,LinkRpt!S$2+1),"")</f>
        <v/>
      </c>
      <c r="BP409" s="182" t="str">
        <f>IF(LinkRpt!T$4=LinkRpt!T$2,VLOOKUP(LinkRpt!$A405,Rpt,LinkRpt!T$2+1),"")</f>
        <v/>
      </c>
      <c r="BQ409" s="182" t="str">
        <f>IF(LinkRpt!U$4=LinkRpt!U$2,VLOOKUP(LinkRpt!$A405,Rpt,LinkRpt!U$2+1),"")</f>
        <v/>
      </c>
      <c r="BR409" s="182" t="str">
        <f>IF(LinkRpt!V$4=LinkRpt!V$2,VLOOKUP(LinkRpt!$A405,Rpt,LinkRpt!V$2+1),"")</f>
        <v/>
      </c>
      <c r="BS409" s="182" t="str">
        <f>IF(LinkRpt!W$4=LinkRpt!W$2,VLOOKUP(LinkRpt!$A405,Rpt,LinkRpt!W$2+1),"")</f>
        <v/>
      </c>
      <c r="BT409" s="182" t="str">
        <f>IF(LinkRpt!X$4=LinkRpt!X$2,VLOOKUP(LinkRpt!$A405,Rpt,LinkRpt!X$2+1),"")</f>
        <v/>
      </c>
      <c r="BU409" s="182" t="str">
        <f>IF(LinkRpt!Y$4=LinkRpt!Y$2,VLOOKUP(LinkRpt!$A405,Rpt,LinkRpt!Y$2+1),"")</f>
        <v/>
      </c>
      <c r="BV409" s="182" t="str">
        <f>IF(LinkRpt!Z$4=LinkRpt!Z$2,VLOOKUP(LinkRpt!$A405,Rpt,LinkRpt!Z$2+1),"")</f>
        <v/>
      </c>
      <c r="BW409" s="182" t="str">
        <f>IF(LinkRpt!AA$4=LinkRpt!AA$2,VLOOKUP(LinkRpt!$A405,Rpt,LinkRpt!AA$2+1),"")</f>
        <v/>
      </c>
      <c r="BX409" s="182" t="str">
        <f>IF(LinkRpt!AB$4=LinkRpt!AB$2,VLOOKUP(LinkRpt!$A405,Rpt,LinkRpt!AB$2+1),"")</f>
        <v/>
      </c>
      <c r="BY409" s="182" t="str">
        <f>IF(LinkRpt!AC$4=LinkRpt!AC$2,VLOOKUP(LinkRpt!$A405,Rpt,LinkRpt!AC$2+1),"")</f>
        <v/>
      </c>
      <c r="BZ409" s="182" t="str">
        <f>IF(LinkRpt!AD$4=LinkRpt!AD$2,VLOOKUP(LinkRpt!$A405,Rpt,LinkRpt!AD$2+1),"")</f>
        <v/>
      </c>
      <c r="CA409" s="182" t="str">
        <f>IF(LinkRpt!AE$4=LinkRpt!AE$2,VLOOKUP(LinkRpt!$A405,Rpt,LinkRpt!AE$2+1),"")</f>
        <v/>
      </c>
      <c r="CB409" s="182">
        <f t="shared" si="56"/>
        <v>33980</v>
      </c>
      <c r="CC409" s="15">
        <v>1500</v>
      </c>
      <c r="CD409" s="16">
        <v>1500</v>
      </c>
      <c r="CE409" s="15">
        <v>1000</v>
      </c>
      <c r="CF409" s="16">
        <v>1000</v>
      </c>
      <c r="CG409" s="15">
        <v>5000</v>
      </c>
      <c r="CH409" s="16">
        <v>5000</v>
      </c>
      <c r="CI409" s="15">
        <v>8000</v>
      </c>
      <c r="CJ409" s="16">
        <v>0</v>
      </c>
      <c r="CK409" s="15"/>
      <c r="CL409" s="16"/>
      <c r="CM409" s="18">
        <v>4620</v>
      </c>
      <c r="CN409" s="16">
        <v>0</v>
      </c>
      <c r="CO409" s="18">
        <v>4620</v>
      </c>
      <c r="CP409" s="16">
        <v>9240</v>
      </c>
      <c r="CQ409" s="18">
        <v>4620</v>
      </c>
      <c r="CR409" s="16">
        <v>0</v>
      </c>
      <c r="CS409" s="18">
        <v>4620</v>
      </c>
      <c r="CT409" s="16">
        <v>9240</v>
      </c>
      <c r="CU409" s="18">
        <v>4620</v>
      </c>
      <c r="CV409" s="16">
        <v>8000</v>
      </c>
      <c r="CW409" s="18">
        <v>4620</v>
      </c>
      <c r="CX409" s="16"/>
      <c r="CY409" s="18">
        <v>4620</v>
      </c>
      <c r="CZ409" s="16"/>
      <c r="DA409" s="18">
        <v>4620</v>
      </c>
      <c r="DB409" s="16"/>
      <c r="DC409" s="18">
        <v>4620</v>
      </c>
      <c r="DD409" s="16"/>
      <c r="DE409" s="85"/>
      <c r="DF409" s="16"/>
      <c r="DG409" s="85"/>
      <c r="DH409" s="16"/>
      <c r="DI409" s="85"/>
      <c r="DJ409" s="16"/>
      <c r="DK409" s="17"/>
      <c r="DL409" s="16"/>
      <c r="DM409" s="17"/>
      <c r="DN409" s="16"/>
      <c r="DO409" s="17"/>
      <c r="DP409" s="16"/>
      <c r="DQ409" s="17"/>
      <c r="DR409" s="16"/>
      <c r="DS409" s="17"/>
      <c r="DT409" s="16"/>
      <c r="DU409" s="17"/>
      <c r="DV409" s="16"/>
      <c r="DW409" s="17"/>
      <c r="DX409" s="16"/>
      <c r="DY409" s="17"/>
      <c r="DZ409" s="16"/>
      <c r="EA409" s="17"/>
      <c r="EB409" s="16"/>
      <c r="EC409" s="17"/>
      <c r="ED409" s="16"/>
      <c r="EE409" s="17"/>
      <c r="EF409" s="16"/>
      <c r="EG409" s="17"/>
      <c r="EH409" s="16"/>
      <c r="EI409" s="17"/>
      <c r="EJ409" s="16"/>
      <c r="EK409" s="17"/>
      <c r="EL409" s="16"/>
      <c r="EM409" s="17"/>
      <c r="EN409" s="16"/>
      <c r="EO409" s="17"/>
      <c r="EP409" s="16"/>
      <c r="EQ409" s="17"/>
      <c r="ER409" s="16"/>
      <c r="ES409" s="17"/>
      <c r="ET409" s="16"/>
      <c r="EU409" s="15"/>
      <c r="EV409" s="16"/>
      <c r="EW409" s="15"/>
      <c r="EX409" s="16"/>
      <c r="EY409" s="15"/>
      <c r="EZ409" s="16"/>
      <c r="FA409" s="15"/>
      <c r="FB409" s="16"/>
      <c r="FC409" s="15"/>
      <c r="FD409" s="16"/>
      <c r="FE409" s="15"/>
      <c r="FF409" s="16"/>
      <c r="FG409" s="19"/>
      <c r="FH409" s="20"/>
      <c r="FI409" s="20">
        <f t="shared" si="52"/>
        <v>57080</v>
      </c>
      <c r="FJ409" s="20">
        <f t="shared" si="53"/>
        <v>33980</v>
      </c>
      <c r="FK409" s="21">
        <f t="shared" si="54"/>
        <v>23100</v>
      </c>
      <c r="FL409" s="1" t="str">
        <f t="shared" si="57"/>
        <v/>
      </c>
    </row>
    <row r="410" spans="1:168" ht="20.25" customHeight="1">
      <c r="A410" s="239">
        <v>2200402</v>
      </c>
      <c r="B410" s="35" t="s">
        <v>1314</v>
      </c>
      <c r="C410" s="239" t="s">
        <v>1315</v>
      </c>
      <c r="D410" s="9" t="s">
        <v>1414</v>
      </c>
      <c r="E410" s="9" t="s">
        <v>1411</v>
      </c>
      <c r="F410" s="83" t="s">
        <v>1316</v>
      </c>
      <c r="G410" s="143"/>
      <c r="H410" s="84"/>
      <c r="I410" s="318"/>
      <c r="J410" s="84"/>
      <c r="K410" s="62">
        <v>6600</v>
      </c>
      <c r="L410" s="84" t="s">
        <v>1564</v>
      </c>
      <c r="M410" s="246">
        <f t="shared" si="50"/>
        <v>57080</v>
      </c>
      <c r="N410" s="14">
        <f t="shared" si="55"/>
        <v>49580</v>
      </c>
      <c r="O410" s="15">
        <v>1500</v>
      </c>
      <c r="P410" s="15">
        <v>1000</v>
      </c>
      <c r="Q410" s="15">
        <v>5000</v>
      </c>
      <c r="R410" s="15">
        <v>8000</v>
      </c>
      <c r="S410" s="182"/>
      <c r="T410" s="16">
        <v>1500</v>
      </c>
      <c r="U410" s="16">
        <v>1000</v>
      </c>
      <c r="V410" s="16">
        <v>5000</v>
      </c>
      <c r="W410" s="16"/>
      <c r="X410" s="182"/>
      <c r="Y410" s="16">
        <f>IF(($CB410-SUM($T410:X410))&gt;=$K410*0.7,$K410*0.7,($CB410-SUM($T410:X410)))</f>
        <v>0</v>
      </c>
      <c r="Z410" s="16">
        <f>IF(($CB410-SUM($T410:Y410))&gt;=$K410*0.7,$K410*0.7,($CB410-SUM($T410:Y410)))</f>
        <v>0</v>
      </c>
      <c r="AA410" s="16">
        <f>IF(($CB410-SUM($T410:Z410))&gt;=$K410*0.7,$K410*0.7,($CB410-SUM($T410:Z410)))</f>
        <v>0</v>
      </c>
      <c r="AB410" s="16">
        <f>IF(($CB410-SUM($T410:AA410))&gt;=$K410*0.7,$K410*0.7,($CB410-SUM($T410:AA410)))</f>
        <v>0</v>
      </c>
      <c r="AC410" s="16">
        <f>IF(($CB410-SUM($T410:AB410))&gt;=$K410*0.7,$K410*0.7,($CB410-SUM($T410:AB410)))</f>
        <v>0</v>
      </c>
      <c r="AD410" s="16">
        <f>IF(($CB410-SUM($T410:AC410))&gt;=$K410*0.7,$K410*0.7,($CB410-SUM($T410:AC410)))</f>
        <v>0</v>
      </c>
      <c r="AE410" s="16">
        <f>IF(($CB410-SUM($T410:AD410))&gt;=$K410*0.7,$K410*0.7,($CB410-SUM($T410:AD410)))</f>
        <v>0</v>
      </c>
      <c r="AF410" s="16">
        <f>IF(($CB410-SUM($T410:AE410))&gt;=$K410*0.7,$K410*0.7,($CB410-SUM($T410:AE410)))</f>
        <v>0</v>
      </c>
      <c r="AG410" s="16">
        <f>IF(($CB410-SUM($T410:AF410))&gt;=$K410*0.7,$K410*0.7,($CB410-SUM($T410:AF410)))</f>
        <v>0</v>
      </c>
      <c r="AH410" s="16">
        <f>IF(($CB410-SUM($T410:AG410))&gt;=$K410*0.7,$K410*0.7,($CB410-SUM($T410:AG410)))</f>
        <v>0</v>
      </c>
      <c r="AI410" s="16">
        <f>IF(($CB410-SUM($T410:AH410))&gt;=$K410*0.7,$K410*0.7,($CB410-SUM($T410:AH410)))</f>
        <v>0</v>
      </c>
      <c r="AJ410" s="16">
        <f>IF(($CB410-SUM($T410:AI410))&gt;=$K410*0.7,$K410*0.7,($CB410-SUM($T410:AI410)))</f>
        <v>0</v>
      </c>
      <c r="AK410" s="16">
        <f>IF(($CB410-SUM($T410:AJ410))&gt;=$K410*0.7,$K410*0.7,($CB410-SUM($T410:AJ410)))</f>
        <v>0</v>
      </c>
      <c r="AL410" s="16">
        <f>IF(($CB410-SUM($T410:AK410))&gt;=$K410*0.7,$K410*0.7,($CB410-SUM($T410:AK410)))</f>
        <v>0</v>
      </c>
      <c r="AM410" s="16">
        <f>IF(($CB410-SUM($T410:AL410))&gt;=$K410*0.7,$K410*0.7,($CB410-SUM($T410:AL410)))</f>
        <v>0</v>
      </c>
      <c r="AN410" s="16">
        <f>IF(($CB410-SUM($T410:AM410))&gt;=$K410*0.7,$K410*0.7,($CB410-SUM($T410:AM410)))</f>
        <v>0</v>
      </c>
      <c r="AO410" s="16">
        <f>IF(($CB410-SUM($T410:AN410))&gt;=$K410*0.7,$K410*0.7,($CB410-SUM($T410:AN410)))</f>
        <v>0</v>
      </c>
      <c r="AP410" s="16">
        <f>IF(($CB410-SUM($T410:AO410))&gt;=$K410*0.7,$K410*0.7,($CB410-SUM($T410:AO410)))</f>
        <v>0</v>
      </c>
      <c r="AQ410" s="16">
        <f>IF(($CB410-SUM($T410:AP410))&gt;=$K410*0.7,$K410*0.7,($CB410-SUM($T410:AP410)))</f>
        <v>0</v>
      </c>
      <c r="AR410" s="16">
        <f>IF(($CB410-SUM($T410:AQ410))&gt;=$K410*0.7,$K410*0.7,($CB410-SUM($T410:AQ410)))</f>
        <v>0</v>
      </c>
      <c r="AS410" s="16">
        <f>IF(($CB410-SUM($T410:AR410))&gt;=$K410*0.7,$K410*0.7,($CB410-SUM($T410:AR410)))</f>
        <v>0</v>
      </c>
      <c r="AT410" s="16">
        <f>IF(($CB410-SUM($T410:AS410))&gt;=$K410*0.7,$K410*0.7,($CB410-SUM($T410:AS410)))</f>
        <v>0</v>
      </c>
      <c r="AU410" s="16">
        <f>IF(($CB410-SUM($T410:AT410))&gt;=$K410*0.7,$K410*0.7,($CB410-SUM($T410:AT410)))</f>
        <v>0</v>
      </c>
      <c r="AV410" s="16">
        <f>IF(($CB410-SUM($T410:AU410))&gt;=$K410*0.7,$K410*0.7,($CB410-SUM($T410:AU410)))</f>
        <v>0</v>
      </c>
      <c r="AW410" s="182">
        <f t="shared" si="51"/>
        <v>7500</v>
      </c>
      <c r="AX410" s="182">
        <f>IF(LinkRpt!B$4=LinkRpt!B$2,VLOOKUP(LinkRpt!$A406,Rpt,LinkRpt!B$2+1),"")</f>
        <v>7500</v>
      </c>
      <c r="AY410" s="182">
        <f>IF(LinkRpt!C$4=LinkRpt!C$2,VLOOKUP(LinkRpt!$A406,Rpt,LinkRpt!C$2+1),"")</f>
        <v>0</v>
      </c>
      <c r="AZ410" s="182">
        <f>IF(LinkRpt!D$4=LinkRpt!D$2,VLOOKUP(LinkRpt!$A406,Rpt,LinkRpt!D$2+1),"")</f>
        <v>0</v>
      </c>
      <c r="BA410" s="182" t="str">
        <f>IF(LinkRpt!E$4=LinkRpt!E$2,VLOOKUP(LinkRpt!$A406,Rpt,LinkRpt!E$2+1),"")</f>
        <v/>
      </c>
      <c r="BB410" s="182">
        <f>IF(LinkRpt!F$4=LinkRpt!F$2,VLOOKUP(LinkRpt!$A406,Rpt,LinkRpt!F$2+1),"")</f>
        <v>0</v>
      </c>
      <c r="BC410" s="182">
        <f>IF(LinkRpt!G$4=LinkRpt!G$2,VLOOKUP(LinkRpt!$A406,Rpt,LinkRpt!G$2+1),"")</f>
        <v>0</v>
      </c>
      <c r="BD410" s="182">
        <f>IF(LinkRpt!H$4=LinkRpt!H$2,VLOOKUP(LinkRpt!$A406,Rpt,LinkRpt!H$2+1),"")</f>
        <v>0</v>
      </c>
      <c r="BE410" s="182" t="str">
        <f>IF(LinkRpt!I$4=LinkRpt!I$2,VLOOKUP(LinkRpt!$A406,Rpt,LinkRpt!I$2+1),"")</f>
        <v/>
      </c>
      <c r="BF410" s="182" t="str">
        <f>IF(LinkRpt!J$4=LinkRpt!J$2,VLOOKUP(LinkRpt!$A406,Rpt,LinkRpt!J$2+1),"")</f>
        <v/>
      </c>
      <c r="BG410" s="182" t="str">
        <f>IF(LinkRpt!K$4=LinkRpt!K$2,VLOOKUP(LinkRpt!$A406,Rpt,LinkRpt!K$2+1),"")</f>
        <v/>
      </c>
      <c r="BH410" s="182" t="str">
        <f>IF(LinkRpt!L$4=LinkRpt!L$2,VLOOKUP(LinkRpt!$A406,Rpt,LinkRpt!L$2+1),"")</f>
        <v/>
      </c>
      <c r="BI410" s="182" t="str">
        <f>IF(LinkRpt!M$4=LinkRpt!M$2,VLOOKUP(LinkRpt!$A406,Rpt,LinkRpt!M$2+1),"")</f>
        <v/>
      </c>
      <c r="BJ410" s="182" t="str">
        <f>IF(LinkRpt!N$4=LinkRpt!N$2,VLOOKUP(LinkRpt!$A406,Rpt,LinkRpt!N$2+1),"")</f>
        <v/>
      </c>
      <c r="BK410" s="182" t="str">
        <f>IF(LinkRpt!O$4=LinkRpt!O$2,VLOOKUP(LinkRpt!$A406,Rpt,LinkRpt!O$2+1),"")</f>
        <v/>
      </c>
      <c r="BL410" s="182" t="str">
        <f>IF(LinkRpt!P$4=LinkRpt!P$2,VLOOKUP(LinkRpt!$A406,Rpt,LinkRpt!P$2+1),"")</f>
        <v/>
      </c>
      <c r="BM410" s="182" t="str">
        <f>IF(LinkRpt!Q$4=LinkRpt!Q$2,VLOOKUP(LinkRpt!$A406,Rpt,LinkRpt!Q$2+1),"")</f>
        <v/>
      </c>
      <c r="BN410" s="182" t="str">
        <f>IF(LinkRpt!R$4=LinkRpt!R$2,VLOOKUP(LinkRpt!$A406,Rpt,LinkRpt!R$2+1),"")</f>
        <v/>
      </c>
      <c r="BO410" s="182" t="str">
        <f>IF(LinkRpt!S$4=LinkRpt!S$2,VLOOKUP(LinkRpt!$A406,Rpt,LinkRpt!S$2+1),"")</f>
        <v/>
      </c>
      <c r="BP410" s="182" t="str">
        <f>IF(LinkRpt!T$4=LinkRpt!T$2,VLOOKUP(LinkRpt!$A406,Rpt,LinkRpt!T$2+1),"")</f>
        <v/>
      </c>
      <c r="BQ410" s="182" t="str">
        <f>IF(LinkRpt!U$4=LinkRpt!U$2,VLOOKUP(LinkRpt!$A406,Rpt,LinkRpt!U$2+1),"")</f>
        <v/>
      </c>
      <c r="BR410" s="182" t="str">
        <f>IF(LinkRpt!V$4=LinkRpt!V$2,VLOOKUP(LinkRpt!$A406,Rpt,LinkRpt!V$2+1),"")</f>
        <v/>
      </c>
      <c r="BS410" s="182" t="str">
        <f>IF(LinkRpt!W$4=LinkRpt!W$2,VLOOKUP(LinkRpt!$A406,Rpt,LinkRpt!W$2+1),"")</f>
        <v/>
      </c>
      <c r="BT410" s="182" t="str">
        <f>IF(LinkRpt!X$4=LinkRpt!X$2,VLOOKUP(LinkRpt!$A406,Rpt,LinkRpt!X$2+1),"")</f>
        <v/>
      </c>
      <c r="BU410" s="182" t="str">
        <f>IF(LinkRpt!Y$4=LinkRpt!Y$2,VLOOKUP(LinkRpt!$A406,Rpt,LinkRpt!Y$2+1),"")</f>
        <v/>
      </c>
      <c r="BV410" s="182" t="str">
        <f>IF(LinkRpt!Z$4=LinkRpt!Z$2,VLOOKUP(LinkRpt!$A406,Rpt,LinkRpt!Z$2+1),"")</f>
        <v/>
      </c>
      <c r="BW410" s="182" t="str">
        <f>IF(LinkRpt!AA$4=LinkRpt!AA$2,VLOOKUP(LinkRpt!$A406,Rpt,LinkRpt!AA$2+1),"")</f>
        <v/>
      </c>
      <c r="BX410" s="182" t="str">
        <f>IF(LinkRpt!AB$4=LinkRpt!AB$2,VLOOKUP(LinkRpt!$A406,Rpt,LinkRpt!AB$2+1),"")</f>
        <v/>
      </c>
      <c r="BY410" s="182" t="str">
        <f>IF(LinkRpt!AC$4=LinkRpt!AC$2,VLOOKUP(LinkRpt!$A406,Rpt,LinkRpt!AC$2+1),"")</f>
        <v/>
      </c>
      <c r="BZ410" s="182" t="str">
        <f>IF(LinkRpt!AD$4=LinkRpt!AD$2,VLOOKUP(LinkRpt!$A406,Rpt,LinkRpt!AD$2+1),"")</f>
        <v/>
      </c>
      <c r="CA410" s="182" t="str">
        <f>IF(LinkRpt!AE$4=LinkRpt!AE$2,VLOOKUP(LinkRpt!$A406,Rpt,LinkRpt!AE$2+1),"")</f>
        <v/>
      </c>
      <c r="CB410" s="182">
        <f t="shared" si="56"/>
        <v>7500</v>
      </c>
      <c r="CC410" s="15">
        <v>1500</v>
      </c>
      <c r="CD410" s="16">
        <v>1500</v>
      </c>
      <c r="CE410" s="15">
        <v>1000</v>
      </c>
      <c r="CF410" s="16">
        <v>1000</v>
      </c>
      <c r="CG410" s="15">
        <v>5000</v>
      </c>
      <c r="CH410" s="16">
        <v>5000</v>
      </c>
      <c r="CI410" s="15">
        <v>8000</v>
      </c>
      <c r="CJ410" s="16"/>
      <c r="CK410" s="15"/>
      <c r="CL410" s="16"/>
      <c r="CM410" s="18">
        <v>4620</v>
      </c>
      <c r="CN410" s="16"/>
      <c r="CO410" s="18">
        <v>4620</v>
      </c>
      <c r="CP410" s="16"/>
      <c r="CQ410" s="18">
        <v>4620</v>
      </c>
      <c r="CR410" s="16"/>
      <c r="CS410" s="18">
        <v>4620</v>
      </c>
      <c r="CT410" s="16"/>
      <c r="CU410" s="18">
        <v>4620</v>
      </c>
      <c r="CV410" s="16"/>
      <c r="CW410" s="18">
        <v>4620</v>
      </c>
      <c r="CX410" s="16"/>
      <c r="CY410" s="18">
        <v>4620</v>
      </c>
      <c r="CZ410" s="16"/>
      <c r="DA410" s="18">
        <v>4620</v>
      </c>
      <c r="DB410" s="16"/>
      <c r="DC410" s="18">
        <v>4620</v>
      </c>
      <c r="DD410" s="16"/>
      <c r="DE410" s="85"/>
      <c r="DF410" s="16"/>
      <c r="DG410" s="85"/>
      <c r="DH410" s="16"/>
      <c r="DI410" s="85"/>
      <c r="DJ410" s="16"/>
      <c r="DK410" s="17"/>
      <c r="DL410" s="16"/>
      <c r="DM410" s="17"/>
      <c r="DN410" s="16"/>
      <c r="DO410" s="17"/>
      <c r="DP410" s="16"/>
      <c r="DQ410" s="17"/>
      <c r="DR410" s="16"/>
      <c r="DS410" s="17"/>
      <c r="DT410" s="16"/>
      <c r="DU410" s="17"/>
      <c r="DV410" s="16"/>
      <c r="DW410" s="17"/>
      <c r="DX410" s="16"/>
      <c r="DY410" s="17"/>
      <c r="DZ410" s="16"/>
      <c r="EA410" s="17"/>
      <c r="EB410" s="16"/>
      <c r="EC410" s="17"/>
      <c r="ED410" s="16"/>
      <c r="EE410" s="17"/>
      <c r="EF410" s="16"/>
      <c r="EG410" s="17"/>
      <c r="EH410" s="16"/>
      <c r="EI410" s="17"/>
      <c r="EJ410" s="16"/>
      <c r="EK410" s="17"/>
      <c r="EL410" s="16"/>
      <c r="EM410" s="17"/>
      <c r="EN410" s="16"/>
      <c r="EO410" s="17"/>
      <c r="EP410" s="16"/>
      <c r="EQ410" s="17"/>
      <c r="ER410" s="16"/>
      <c r="ES410" s="17"/>
      <c r="ET410" s="16"/>
      <c r="EU410" s="15"/>
      <c r="EV410" s="16"/>
      <c r="EW410" s="15"/>
      <c r="EX410" s="16"/>
      <c r="EY410" s="15"/>
      <c r="EZ410" s="16"/>
      <c r="FA410" s="15"/>
      <c r="FB410" s="16"/>
      <c r="FC410" s="15"/>
      <c r="FD410" s="16"/>
      <c r="FE410" s="15"/>
      <c r="FF410" s="16"/>
      <c r="FG410" s="19"/>
      <c r="FH410" s="20"/>
      <c r="FI410" s="20">
        <f t="shared" si="52"/>
        <v>57080</v>
      </c>
      <c r="FJ410" s="20">
        <f t="shared" si="53"/>
        <v>7500</v>
      </c>
      <c r="FK410" s="21">
        <f t="shared" si="54"/>
        <v>49580</v>
      </c>
      <c r="FL410" s="1" t="str">
        <f t="shared" si="57"/>
        <v/>
      </c>
    </row>
    <row r="411" spans="1:168" ht="20.25" customHeight="1">
      <c r="A411" s="239">
        <v>2200403</v>
      </c>
      <c r="B411" s="25" t="s">
        <v>1317</v>
      </c>
      <c r="C411" s="239" t="s">
        <v>1318</v>
      </c>
      <c r="D411" s="9" t="s">
        <v>1414</v>
      </c>
      <c r="E411" s="9" t="s">
        <v>1411</v>
      </c>
      <c r="F411" s="134"/>
      <c r="G411" s="143"/>
      <c r="H411" s="84"/>
      <c r="I411" s="318"/>
      <c r="J411" s="84"/>
      <c r="K411" s="62">
        <v>6600</v>
      </c>
      <c r="L411" s="84" t="s">
        <v>1564</v>
      </c>
      <c r="M411" s="246">
        <f t="shared" si="50"/>
        <v>57080</v>
      </c>
      <c r="N411" s="14">
        <f t="shared" si="55"/>
        <v>0</v>
      </c>
      <c r="O411" s="15">
        <v>1500</v>
      </c>
      <c r="P411" s="15">
        <v>1000</v>
      </c>
      <c r="Q411" s="15">
        <v>5000</v>
      </c>
      <c r="R411" s="15">
        <v>8000</v>
      </c>
      <c r="S411" s="182"/>
      <c r="T411" s="16">
        <v>1500</v>
      </c>
      <c r="U411" s="16">
        <v>1000</v>
      </c>
      <c r="V411" s="16">
        <v>5000</v>
      </c>
      <c r="W411" s="16">
        <f>4500+0</f>
        <v>4500</v>
      </c>
      <c r="X411" s="182"/>
      <c r="Y411" s="16">
        <f>IF(($CB411-SUM($T411:X411))&gt;=$K411*0.7,$K411*0.7,($CB411-SUM($T411:X411)))</f>
        <v>4620</v>
      </c>
      <c r="Z411" s="16">
        <f>IF(($CB411-SUM($T411:Y411))&gt;=$K411*0.7,$K411*0.7,($CB411-SUM($T411:Y411)))</f>
        <v>4620</v>
      </c>
      <c r="AA411" s="16">
        <f>IF(($CB411-SUM($T411:Z411))&gt;=$K411*0.7,$K411*0.7,($CB411-SUM($T411:Z411)))</f>
        <v>4620</v>
      </c>
      <c r="AB411" s="16">
        <f>IF(($CB411-SUM($T411:AA411))&gt;=$K411*0.7,$K411*0.7,($CB411-SUM($T411:AA411)))</f>
        <v>4620</v>
      </c>
      <c r="AC411" s="16">
        <f>IF(($CB411-SUM($T411:AB411))&gt;=$K411*0.7,$K411*0.7,($CB411-SUM($T411:AB411)))</f>
        <v>4620</v>
      </c>
      <c r="AD411" s="16">
        <f>IF(($CB411-SUM($T411:AC411))&gt;=$K411*0.7,$K411*0.7,($CB411-SUM($T411:AC411)))</f>
        <v>4620</v>
      </c>
      <c r="AE411" s="16">
        <f>IF(($CB411-SUM($T411:AD411))&gt;=$K411*0.7,$K411*0.7,($CB411-SUM($T411:AD411)))</f>
        <v>4620</v>
      </c>
      <c r="AF411" s="16">
        <f>IF(($CB411-SUM($T411:AE411))&gt;=$K411*0.7,$K411*0.7,($CB411-SUM($T411:AE411)))</f>
        <v>4620</v>
      </c>
      <c r="AG411" s="16">
        <f>IF(($CB411-SUM($T411:AF411))&gt;=$K411*0.7,$K411*0.7,($CB411-SUM($T411:AF411)))</f>
        <v>4620</v>
      </c>
      <c r="AH411" s="16">
        <f>IF(($CB411-SUM($T411:AG411))&gt;=$K411*0.7,$K411*0.7,($CB411-SUM($T411:AG411)))</f>
        <v>3500</v>
      </c>
      <c r="AI411" s="16">
        <f>IF(($CB411-SUM($T411:AH411))&gt;=$K411*0.7,$K411*0.7,($CB411-SUM($T411:AH411)))</f>
        <v>0</v>
      </c>
      <c r="AJ411" s="16">
        <f>IF(($CB411-SUM($T411:AI411))&gt;=$K411*0.7,$K411*0.7,($CB411-SUM($T411:AI411)))</f>
        <v>0</v>
      </c>
      <c r="AK411" s="16">
        <f>IF(($CB411-SUM($T411:AJ411))&gt;=$K411*0.7,$K411*0.7,($CB411-SUM($T411:AJ411)))</f>
        <v>0</v>
      </c>
      <c r="AL411" s="16">
        <f>IF(($CB411-SUM($T411:AK411))&gt;=$K411*0.7,$K411*0.7,($CB411-SUM($T411:AK411)))</f>
        <v>0</v>
      </c>
      <c r="AM411" s="16">
        <f>IF(($CB411-SUM($T411:AL411))&gt;=$K411*0.7,$K411*0.7,($CB411-SUM($T411:AL411)))</f>
        <v>0</v>
      </c>
      <c r="AN411" s="16">
        <f>IF(($CB411-SUM($T411:AM411))&gt;=$K411*0.7,$K411*0.7,($CB411-SUM($T411:AM411)))</f>
        <v>0</v>
      </c>
      <c r="AO411" s="16">
        <f>IF(($CB411-SUM($T411:AN411))&gt;=$K411*0.7,$K411*0.7,($CB411-SUM($T411:AN411)))</f>
        <v>0</v>
      </c>
      <c r="AP411" s="16">
        <f>IF(($CB411-SUM($T411:AO411))&gt;=$K411*0.7,$K411*0.7,($CB411-SUM($T411:AO411)))</f>
        <v>0</v>
      </c>
      <c r="AQ411" s="16">
        <f>IF(($CB411-SUM($T411:AP411))&gt;=$K411*0.7,$K411*0.7,($CB411-SUM($T411:AP411)))</f>
        <v>0</v>
      </c>
      <c r="AR411" s="16">
        <f>IF(($CB411-SUM($T411:AQ411))&gt;=$K411*0.7,$K411*0.7,($CB411-SUM($T411:AQ411)))</f>
        <v>0</v>
      </c>
      <c r="AS411" s="16">
        <f>IF(($CB411-SUM($T411:AR411))&gt;=$K411*0.7,$K411*0.7,($CB411-SUM($T411:AR411)))</f>
        <v>0</v>
      </c>
      <c r="AT411" s="16">
        <f>IF(($CB411-SUM($T411:AS411))&gt;=$K411*0.7,$K411*0.7,($CB411-SUM($T411:AS411)))</f>
        <v>0</v>
      </c>
      <c r="AU411" s="16">
        <f>IF(($CB411-SUM($T411:AT411))&gt;=$K411*0.7,$K411*0.7,($CB411-SUM($T411:AT411)))</f>
        <v>0</v>
      </c>
      <c r="AV411" s="16">
        <f>IF(($CB411-SUM($T411:AU411))&gt;=$K411*0.7,$K411*0.7,($CB411-SUM($T411:AU411)))</f>
        <v>0</v>
      </c>
      <c r="AW411" s="182">
        <f t="shared" si="51"/>
        <v>57080</v>
      </c>
      <c r="AX411" s="182">
        <f>IF(LinkRpt!B$4=LinkRpt!B$2,VLOOKUP(LinkRpt!$A407,Rpt,LinkRpt!B$2+1),"")</f>
        <v>57080</v>
      </c>
      <c r="AY411" s="182">
        <f>IF(LinkRpt!C$4=LinkRpt!C$2,VLOOKUP(LinkRpt!$A407,Rpt,LinkRpt!C$2+1),"")</f>
        <v>0</v>
      </c>
      <c r="AZ411" s="182">
        <f>IF(LinkRpt!D$4=LinkRpt!D$2,VLOOKUP(LinkRpt!$A407,Rpt,LinkRpt!D$2+1),"")</f>
        <v>0</v>
      </c>
      <c r="BA411" s="182" t="str">
        <f>IF(LinkRpt!E$4=LinkRpt!E$2,VLOOKUP(LinkRpt!$A407,Rpt,LinkRpt!E$2+1),"")</f>
        <v/>
      </c>
      <c r="BB411" s="182">
        <f>IF(LinkRpt!F$4=LinkRpt!F$2,VLOOKUP(LinkRpt!$A407,Rpt,LinkRpt!F$2+1),"")</f>
        <v>0</v>
      </c>
      <c r="BC411" s="182">
        <f>IF(LinkRpt!G$4=LinkRpt!G$2,VLOOKUP(LinkRpt!$A407,Rpt,LinkRpt!G$2+1),"")</f>
        <v>0</v>
      </c>
      <c r="BD411" s="182">
        <f>IF(LinkRpt!H$4=LinkRpt!H$2,VLOOKUP(LinkRpt!$A407,Rpt,LinkRpt!H$2+1),"")</f>
        <v>0</v>
      </c>
      <c r="BE411" s="182" t="str">
        <f>IF(LinkRpt!I$4=LinkRpt!I$2,VLOOKUP(LinkRpt!$A407,Rpt,LinkRpt!I$2+1),"")</f>
        <v/>
      </c>
      <c r="BF411" s="182" t="str">
        <f>IF(LinkRpt!J$4=LinkRpt!J$2,VLOOKUP(LinkRpt!$A407,Rpt,LinkRpt!J$2+1),"")</f>
        <v/>
      </c>
      <c r="BG411" s="182" t="str">
        <f>IF(LinkRpt!K$4=LinkRpt!K$2,VLOOKUP(LinkRpt!$A407,Rpt,LinkRpt!K$2+1),"")</f>
        <v/>
      </c>
      <c r="BH411" s="182" t="str">
        <f>IF(LinkRpt!L$4=LinkRpt!L$2,VLOOKUP(LinkRpt!$A407,Rpt,LinkRpt!L$2+1),"")</f>
        <v/>
      </c>
      <c r="BI411" s="182" t="str">
        <f>IF(LinkRpt!M$4=LinkRpt!M$2,VLOOKUP(LinkRpt!$A407,Rpt,LinkRpt!M$2+1),"")</f>
        <v/>
      </c>
      <c r="BJ411" s="182" t="str">
        <f>IF(LinkRpt!N$4=LinkRpt!N$2,VLOOKUP(LinkRpt!$A407,Rpt,LinkRpt!N$2+1),"")</f>
        <v/>
      </c>
      <c r="BK411" s="182" t="str">
        <f>IF(LinkRpt!O$4=LinkRpt!O$2,VLOOKUP(LinkRpt!$A407,Rpt,LinkRpt!O$2+1),"")</f>
        <v/>
      </c>
      <c r="BL411" s="182" t="str">
        <f>IF(LinkRpt!P$4=LinkRpt!P$2,VLOOKUP(LinkRpt!$A407,Rpt,LinkRpt!P$2+1),"")</f>
        <v/>
      </c>
      <c r="BM411" s="182" t="str">
        <f>IF(LinkRpt!Q$4=LinkRpt!Q$2,VLOOKUP(LinkRpt!$A407,Rpt,LinkRpt!Q$2+1),"")</f>
        <v/>
      </c>
      <c r="BN411" s="182" t="str">
        <f>IF(LinkRpt!R$4=LinkRpt!R$2,VLOOKUP(LinkRpt!$A407,Rpt,LinkRpt!R$2+1),"")</f>
        <v/>
      </c>
      <c r="BO411" s="182" t="str">
        <f>IF(LinkRpt!S$4=LinkRpt!S$2,VLOOKUP(LinkRpt!$A407,Rpt,LinkRpt!S$2+1),"")</f>
        <v/>
      </c>
      <c r="BP411" s="182" t="str">
        <f>IF(LinkRpt!T$4=LinkRpt!T$2,VLOOKUP(LinkRpt!$A407,Rpt,LinkRpt!T$2+1),"")</f>
        <v/>
      </c>
      <c r="BQ411" s="182" t="str">
        <f>IF(LinkRpt!U$4=LinkRpt!U$2,VLOOKUP(LinkRpt!$A407,Rpt,LinkRpt!U$2+1),"")</f>
        <v/>
      </c>
      <c r="BR411" s="182" t="str">
        <f>IF(LinkRpt!V$4=LinkRpt!V$2,VLOOKUP(LinkRpt!$A407,Rpt,LinkRpt!V$2+1),"")</f>
        <v/>
      </c>
      <c r="BS411" s="182" t="str">
        <f>IF(LinkRpt!W$4=LinkRpt!W$2,VLOOKUP(LinkRpt!$A407,Rpt,LinkRpt!W$2+1),"")</f>
        <v/>
      </c>
      <c r="BT411" s="182" t="str">
        <f>IF(LinkRpt!X$4=LinkRpt!X$2,VLOOKUP(LinkRpt!$A407,Rpt,LinkRpt!X$2+1),"")</f>
        <v/>
      </c>
      <c r="BU411" s="182" t="str">
        <f>IF(LinkRpt!Y$4=LinkRpt!Y$2,VLOOKUP(LinkRpt!$A407,Rpt,LinkRpt!Y$2+1),"")</f>
        <v/>
      </c>
      <c r="BV411" s="182" t="str">
        <f>IF(LinkRpt!Z$4=LinkRpt!Z$2,VLOOKUP(LinkRpt!$A407,Rpt,LinkRpt!Z$2+1),"")</f>
        <v/>
      </c>
      <c r="BW411" s="182" t="str">
        <f>IF(LinkRpt!AA$4=LinkRpt!AA$2,VLOOKUP(LinkRpt!$A407,Rpt,LinkRpt!AA$2+1),"")</f>
        <v/>
      </c>
      <c r="BX411" s="182" t="str">
        <f>IF(LinkRpt!AB$4=LinkRpt!AB$2,VLOOKUP(LinkRpt!$A407,Rpt,LinkRpt!AB$2+1),"")</f>
        <v/>
      </c>
      <c r="BY411" s="182" t="str">
        <f>IF(LinkRpt!AC$4=LinkRpt!AC$2,VLOOKUP(LinkRpt!$A407,Rpt,LinkRpt!AC$2+1),"")</f>
        <v/>
      </c>
      <c r="BZ411" s="182" t="str">
        <f>IF(LinkRpt!AD$4=LinkRpt!AD$2,VLOOKUP(LinkRpt!$A407,Rpt,LinkRpt!AD$2+1),"")</f>
        <v/>
      </c>
      <c r="CA411" s="182" t="str">
        <f>IF(LinkRpt!AE$4=LinkRpt!AE$2,VLOOKUP(LinkRpt!$A407,Rpt,LinkRpt!AE$2+1),"")</f>
        <v/>
      </c>
      <c r="CB411" s="182">
        <f t="shared" si="56"/>
        <v>57080</v>
      </c>
      <c r="CC411" s="15">
        <v>1500</v>
      </c>
      <c r="CD411" s="16">
        <v>1500</v>
      </c>
      <c r="CE411" s="15">
        <v>1000</v>
      </c>
      <c r="CF411" s="16">
        <v>1000</v>
      </c>
      <c r="CG411" s="15">
        <v>5000</v>
      </c>
      <c r="CH411" s="16">
        <v>5000</v>
      </c>
      <c r="CI411" s="15">
        <v>8000</v>
      </c>
      <c r="CJ411" s="16">
        <f>4500+0</f>
        <v>4500</v>
      </c>
      <c r="CK411" s="15"/>
      <c r="CL411" s="16"/>
      <c r="CM411" s="18">
        <v>4620</v>
      </c>
      <c r="CN411" s="16">
        <v>0</v>
      </c>
      <c r="CO411" s="18">
        <v>4620</v>
      </c>
      <c r="CP411" s="16">
        <v>0</v>
      </c>
      <c r="CQ411" s="18">
        <v>4620</v>
      </c>
      <c r="CR411" s="16">
        <v>0</v>
      </c>
      <c r="CS411" s="18">
        <v>4620</v>
      </c>
      <c r="CT411" s="16">
        <v>21980</v>
      </c>
      <c r="CU411" s="18">
        <v>4620</v>
      </c>
      <c r="CV411" s="16"/>
      <c r="CW411" s="18">
        <v>4620</v>
      </c>
      <c r="CX411" s="16"/>
      <c r="CY411" s="18">
        <v>4620</v>
      </c>
      <c r="CZ411" s="16">
        <v>13860</v>
      </c>
      <c r="DA411" s="18">
        <v>4620</v>
      </c>
      <c r="DB411" s="16"/>
      <c r="DC411" s="18">
        <v>4620</v>
      </c>
      <c r="DD411" s="16">
        <v>9240</v>
      </c>
      <c r="DE411" s="85"/>
      <c r="DF411" s="16"/>
      <c r="DG411" s="85"/>
      <c r="DH411" s="16"/>
      <c r="DI411" s="85"/>
      <c r="DJ411" s="16"/>
      <c r="DK411" s="17"/>
      <c r="DL411" s="16"/>
      <c r="DM411" s="17"/>
      <c r="DN411" s="16"/>
      <c r="DO411" s="17"/>
      <c r="DP411" s="16"/>
      <c r="DQ411" s="17"/>
      <c r="DR411" s="16"/>
      <c r="DS411" s="17"/>
      <c r="DT411" s="16"/>
      <c r="DU411" s="17"/>
      <c r="DV411" s="16"/>
      <c r="DW411" s="17"/>
      <c r="DX411" s="16"/>
      <c r="DY411" s="17"/>
      <c r="DZ411" s="16"/>
      <c r="EA411" s="17"/>
      <c r="EB411" s="16"/>
      <c r="EC411" s="17"/>
      <c r="ED411" s="16"/>
      <c r="EE411" s="17"/>
      <c r="EF411" s="16"/>
      <c r="EG411" s="17"/>
      <c r="EH411" s="16"/>
      <c r="EI411" s="17"/>
      <c r="EJ411" s="16"/>
      <c r="EK411" s="17"/>
      <c r="EL411" s="16"/>
      <c r="EM411" s="17"/>
      <c r="EN411" s="16"/>
      <c r="EO411" s="17"/>
      <c r="EP411" s="16"/>
      <c r="EQ411" s="17"/>
      <c r="ER411" s="16"/>
      <c r="ES411" s="17"/>
      <c r="ET411" s="16"/>
      <c r="EU411" s="15"/>
      <c r="EV411" s="16"/>
      <c r="EW411" s="15"/>
      <c r="EX411" s="16"/>
      <c r="EY411" s="15"/>
      <c r="EZ411" s="16"/>
      <c r="FA411" s="15"/>
      <c r="FB411" s="16"/>
      <c r="FC411" s="15"/>
      <c r="FD411" s="16"/>
      <c r="FE411" s="15"/>
      <c r="FF411" s="16"/>
      <c r="FG411" s="19"/>
      <c r="FH411" s="20"/>
      <c r="FI411" s="20">
        <f t="shared" si="52"/>
        <v>57080</v>
      </c>
      <c r="FJ411" s="20">
        <f t="shared" si="53"/>
        <v>57080</v>
      </c>
      <c r="FK411" s="21">
        <f t="shared" si="54"/>
        <v>0</v>
      </c>
      <c r="FL411" s="1" t="str">
        <f t="shared" si="57"/>
        <v/>
      </c>
    </row>
    <row r="412" spans="1:168" ht="20.25" customHeight="1">
      <c r="A412" s="239">
        <v>2200404</v>
      </c>
      <c r="B412" s="25" t="s">
        <v>1319</v>
      </c>
      <c r="C412" s="239" t="s">
        <v>1320</v>
      </c>
      <c r="D412" s="9" t="s">
        <v>1414</v>
      </c>
      <c r="E412" s="9" t="s">
        <v>1411</v>
      </c>
      <c r="F412" s="134"/>
      <c r="G412" s="143"/>
      <c r="H412" s="100"/>
      <c r="I412" s="318"/>
      <c r="J412" s="100"/>
      <c r="K412" s="62">
        <v>6600</v>
      </c>
      <c r="L412" s="100" t="s">
        <v>1564</v>
      </c>
      <c r="M412" s="246">
        <f t="shared" si="50"/>
        <v>57080</v>
      </c>
      <c r="N412" s="14">
        <f t="shared" si="55"/>
        <v>18480</v>
      </c>
      <c r="O412" s="15">
        <v>1500</v>
      </c>
      <c r="P412" s="15">
        <v>1000</v>
      </c>
      <c r="Q412" s="15">
        <v>5000</v>
      </c>
      <c r="R412" s="15">
        <v>8000</v>
      </c>
      <c r="S412" s="182"/>
      <c r="T412" s="16">
        <v>1500</v>
      </c>
      <c r="U412" s="16">
        <v>1000</v>
      </c>
      <c r="V412" s="16">
        <v>5000</v>
      </c>
      <c r="W412" s="16">
        <v>8000</v>
      </c>
      <c r="X412" s="182"/>
      <c r="Y412" s="16">
        <f>IF(($CB412-SUM($T412:X412))&gt;=$K412*0.7,$K412*0.7,($CB412-SUM($T412:X412)))</f>
        <v>4620</v>
      </c>
      <c r="Z412" s="16">
        <f>IF(($CB412-SUM($T412:Y412))&gt;=$K412*0.7,$K412*0.7,($CB412-SUM($T412:Y412)))</f>
        <v>4620</v>
      </c>
      <c r="AA412" s="16">
        <f>IF(($CB412-SUM($T412:Z412))&gt;=$K412*0.7,$K412*0.7,($CB412-SUM($T412:Z412)))</f>
        <v>4620</v>
      </c>
      <c r="AB412" s="16">
        <f>IF(($CB412-SUM($T412:AA412))&gt;=$K412*0.7,$K412*0.7,($CB412-SUM($T412:AA412)))</f>
        <v>4620</v>
      </c>
      <c r="AC412" s="16">
        <f>IF(($CB412-SUM($T412:AB412))&gt;=$K412*0.7,$K412*0.7,($CB412-SUM($T412:AB412)))</f>
        <v>4620</v>
      </c>
      <c r="AD412" s="16">
        <f>IF(($CB412-SUM($T412:AC412))&gt;=$K412*0.7,$K412*0.7,($CB412-SUM($T412:AC412)))</f>
        <v>0</v>
      </c>
      <c r="AE412" s="16">
        <f>IF(($CB412-SUM($T412:AD412))&gt;=$K412*0.7,$K412*0.7,($CB412-SUM($T412:AD412)))</f>
        <v>0</v>
      </c>
      <c r="AF412" s="16">
        <f>IF(($CB412-SUM($T412:AE412))&gt;=$K412*0.7,$K412*0.7,($CB412-SUM($T412:AE412)))</f>
        <v>0</v>
      </c>
      <c r="AG412" s="16">
        <f>IF(($CB412-SUM($T412:AF412))&gt;=$K412*0.7,$K412*0.7,($CB412-SUM($T412:AF412)))</f>
        <v>0</v>
      </c>
      <c r="AH412" s="16">
        <f>IF(($CB412-SUM($T412:AG412))&gt;=$K412*0.7,$K412*0.7,($CB412-SUM($T412:AG412)))</f>
        <v>0</v>
      </c>
      <c r="AI412" s="16">
        <f>IF(($CB412-SUM($T412:AH412))&gt;=$K412*0.7,$K412*0.7,($CB412-SUM($T412:AH412)))</f>
        <v>0</v>
      </c>
      <c r="AJ412" s="16">
        <f>IF(($CB412-SUM($T412:AI412))&gt;=$K412*0.7,$K412*0.7,($CB412-SUM($T412:AI412)))</f>
        <v>0</v>
      </c>
      <c r="AK412" s="16">
        <f>IF(($CB412-SUM($T412:AJ412))&gt;=$K412*0.7,$K412*0.7,($CB412-SUM($T412:AJ412)))</f>
        <v>0</v>
      </c>
      <c r="AL412" s="16">
        <f>IF(($CB412-SUM($T412:AK412))&gt;=$K412*0.7,$K412*0.7,($CB412-SUM($T412:AK412)))</f>
        <v>0</v>
      </c>
      <c r="AM412" s="16">
        <f>IF(($CB412-SUM($T412:AL412))&gt;=$K412*0.7,$K412*0.7,($CB412-SUM($T412:AL412)))</f>
        <v>0</v>
      </c>
      <c r="AN412" s="16">
        <f>IF(($CB412-SUM($T412:AM412))&gt;=$K412*0.7,$K412*0.7,($CB412-SUM($T412:AM412)))</f>
        <v>0</v>
      </c>
      <c r="AO412" s="16">
        <f>IF(($CB412-SUM($T412:AN412))&gt;=$K412*0.7,$K412*0.7,($CB412-SUM($T412:AN412)))</f>
        <v>0</v>
      </c>
      <c r="AP412" s="16">
        <f>IF(($CB412-SUM($T412:AO412))&gt;=$K412*0.7,$K412*0.7,($CB412-SUM($T412:AO412)))</f>
        <v>0</v>
      </c>
      <c r="AQ412" s="16">
        <f>IF(($CB412-SUM($T412:AP412))&gt;=$K412*0.7,$K412*0.7,($CB412-SUM($T412:AP412)))</f>
        <v>0</v>
      </c>
      <c r="AR412" s="16">
        <f>IF(($CB412-SUM($T412:AQ412))&gt;=$K412*0.7,$K412*0.7,($CB412-SUM($T412:AQ412)))</f>
        <v>0</v>
      </c>
      <c r="AS412" s="16">
        <f>IF(($CB412-SUM($T412:AR412))&gt;=$K412*0.7,$K412*0.7,($CB412-SUM($T412:AR412)))</f>
        <v>0</v>
      </c>
      <c r="AT412" s="16">
        <f>IF(($CB412-SUM($T412:AS412))&gt;=$K412*0.7,$K412*0.7,($CB412-SUM($T412:AS412)))</f>
        <v>0</v>
      </c>
      <c r="AU412" s="16">
        <f>IF(($CB412-SUM($T412:AT412))&gt;=$K412*0.7,$K412*0.7,($CB412-SUM($T412:AT412)))</f>
        <v>0</v>
      </c>
      <c r="AV412" s="16">
        <f>IF(($CB412-SUM($T412:AU412))&gt;=$K412*0.7,$K412*0.7,($CB412-SUM($T412:AU412)))</f>
        <v>0</v>
      </c>
      <c r="AW412" s="182">
        <f t="shared" si="51"/>
        <v>38600</v>
      </c>
      <c r="AX412" s="182">
        <f>IF(LinkRpt!B$4=LinkRpt!B$2,VLOOKUP(LinkRpt!$A408,Rpt,LinkRpt!B$2+1),"")</f>
        <v>38600</v>
      </c>
      <c r="AY412" s="182">
        <f>IF(LinkRpt!C$4=LinkRpt!C$2,VLOOKUP(LinkRpt!$A408,Rpt,LinkRpt!C$2+1),"")</f>
        <v>0</v>
      </c>
      <c r="AZ412" s="182">
        <f>IF(LinkRpt!D$4=LinkRpt!D$2,VLOOKUP(LinkRpt!$A408,Rpt,LinkRpt!D$2+1),"")</f>
        <v>0</v>
      </c>
      <c r="BA412" s="182" t="str">
        <f>IF(LinkRpt!E$4=LinkRpt!E$2,VLOOKUP(LinkRpt!$A408,Rpt,LinkRpt!E$2+1),"")</f>
        <v/>
      </c>
      <c r="BB412" s="182">
        <f>IF(LinkRpt!F$4=LinkRpt!F$2,VLOOKUP(LinkRpt!$A408,Rpt,LinkRpt!F$2+1),"")</f>
        <v>0</v>
      </c>
      <c r="BC412" s="182">
        <f>IF(LinkRpt!G$4=LinkRpt!G$2,VLOOKUP(LinkRpt!$A408,Rpt,LinkRpt!G$2+1),"")</f>
        <v>0</v>
      </c>
      <c r="BD412" s="182">
        <f>IF(LinkRpt!H$4=LinkRpt!H$2,VLOOKUP(LinkRpt!$A408,Rpt,LinkRpt!H$2+1),"")</f>
        <v>0</v>
      </c>
      <c r="BE412" s="182" t="str">
        <f>IF(LinkRpt!I$4=LinkRpt!I$2,VLOOKUP(LinkRpt!$A408,Rpt,LinkRpt!I$2+1),"")</f>
        <v/>
      </c>
      <c r="BF412" s="182" t="str">
        <f>IF(LinkRpt!J$4=LinkRpt!J$2,VLOOKUP(LinkRpt!$A408,Rpt,LinkRpt!J$2+1),"")</f>
        <v/>
      </c>
      <c r="BG412" s="182" t="str">
        <f>IF(LinkRpt!K$4=LinkRpt!K$2,VLOOKUP(LinkRpt!$A408,Rpt,LinkRpt!K$2+1),"")</f>
        <v/>
      </c>
      <c r="BH412" s="182" t="str">
        <f>IF(LinkRpt!L$4=LinkRpt!L$2,VLOOKUP(LinkRpt!$A408,Rpt,LinkRpt!L$2+1),"")</f>
        <v/>
      </c>
      <c r="BI412" s="182" t="str">
        <f>IF(LinkRpt!M$4=LinkRpt!M$2,VLOOKUP(LinkRpt!$A408,Rpt,LinkRpt!M$2+1),"")</f>
        <v/>
      </c>
      <c r="BJ412" s="182" t="str">
        <f>IF(LinkRpt!N$4=LinkRpt!N$2,VLOOKUP(LinkRpt!$A408,Rpt,LinkRpt!N$2+1),"")</f>
        <v/>
      </c>
      <c r="BK412" s="182" t="str">
        <f>IF(LinkRpt!O$4=LinkRpt!O$2,VLOOKUP(LinkRpt!$A408,Rpt,LinkRpt!O$2+1),"")</f>
        <v/>
      </c>
      <c r="BL412" s="182" t="str">
        <f>IF(LinkRpt!P$4=LinkRpt!P$2,VLOOKUP(LinkRpt!$A408,Rpt,LinkRpt!P$2+1),"")</f>
        <v/>
      </c>
      <c r="BM412" s="182" t="str">
        <f>IF(LinkRpt!Q$4=LinkRpt!Q$2,VLOOKUP(LinkRpt!$A408,Rpt,LinkRpt!Q$2+1),"")</f>
        <v/>
      </c>
      <c r="BN412" s="182" t="str">
        <f>IF(LinkRpt!R$4=LinkRpt!R$2,VLOOKUP(LinkRpt!$A408,Rpt,LinkRpt!R$2+1),"")</f>
        <v/>
      </c>
      <c r="BO412" s="182" t="str">
        <f>IF(LinkRpt!S$4=LinkRpt!S$2,VLOOKUP(LinkRpt!$A408,Rpt,LinkRpt!S$2+1),"")</f>
        <v/>
      </c>
      <c r="BP412" s="182" t="str">
        <f>IF(LinkRpt!T$4=LinkRpt!T$2,VLOOKUP(LinkRpt!$A408,Rpt,LinkRpt!T$2+1),"")</f>
        <v/>
      </c>
      <c r="BQ412" s="182" t="str">
        <f>IF(LinkRpt!U$4=LinkRpt!U$2,VLOOKUP(LinkRpt!$A408,Rpt,LinkRpt!U$2+1),"")</f>
        <v/>
      </c>
      <c r="BR412" s="182" t="str">
        <f>IF(LinkRpt!V$4=LinkRpt!V$2,VLOOKUP(LinkRpt!$A408,Rpt,LinkRpt!V$2+1),"")</f>
        <v/>
      </c>
      <c r="BS412" s="182" t="str">
        <f>IF(LinkRpt!W$4=LinkRpt!W$2,VLOOKUP(LinkRpt!$A408,Rpt,LinkRpt!W$2+1),"")</f>
        <v/>
      </c>
      <c r="BT412" s="182" t="str">
        <f>IF(LinkRpt!X$4=LinkRpt!X$2,VLOOKUP(LinkRpt!$A408,Rpt,LinkRpt!X$2+1),"")</f>
        <v/>
      </c>
      <c r="BU412" s="182" t="str">
        <f>IF(LinkRpt!Y$4=LinkRpt!Y$2,VLOOKUP(LinkRpt!$A408,Rpt,LinkRpt!Y$2+1),"")</f>
        <v/>
      </c>
      <c r="BV412" s="182" t="str">
        <f>IF(LinkRpt!Z$4=LinkRpt!Z$2,VLOOKUP(LinkRpt!$A408,Rpt,LinkRpt!Z$2+1),"")</f>
        <v/>
      </c>
      <c r="BW412" s="182" t="str">
        <f>IF(LinkRpt!AA$4=LinkRpt!AA$2,VLOOKUP(LinkRpt!$A408,Rpt,LinkRpt!AA$2+1),"")</f>
        <v/>
      </c>
      <c r="BX412" s="182" t="str">
        <f>IF(LinkRpt!AB$4=LinkRpt!AB$2,VLOOKUP(LinkRpt!$A408,Rpt,LinkRpt!AB$2+1),"")</f>
        <v/>
      </c>
      <c r="BY412" s="182" t="str">
        <f>IF(LinkRpt!AC$4=LinkRpt!AC$2,VLOOKUP(LinkRpt!$A408,Rpt,LinkRpt!AC$2+1),"")</f>
        <v/>
      </c>
      <c r="BZ412" s="182" t="str">
        <f>IF(LinkRpt!AD$4=LinkRpt!AD$2,VLOOKUP(LinkRpt!$A408,Rpt,LinkRpt!AD$2+1),"")</f>
        <v/>
      </c>
      <c r="CA412" s="182" t="str">
        <f>IF(LinkRpt!AE$4=LinkRpt!AE$2,VLOOKUP(LinkRpt!$A408,Rpt,LinkRpt!AE$2+1),"")</f>
        <v/>
      </c>
      <c r="CB412" s="182">
        <f t="shared" si="56"/>
        <v>38600</v>
      </c>
      <c r="CC412" s="15">
        <v>1500</v>
      </c>
      <c r="CD412" s="16">
        <v>1500</v>
      </c>
      <c r="CE412" s="15">
        <v>1000</v>
      </c>
      <c r="CF412" s="16">
        <v>1000</v>
      </c>
      <c r="CG412" s="15">
        <v>5000</v>
      </c>
      <c r="CH412" s="16">
        <v>5000</v>
      </c>
      <c r="CI412" s="15">
        <v>8000</v>
      </c>
      <c r="CJ412" s="16">
        <f>1500+0</f>
        <v>1500</v>
      </c>
      <c r="CK412" s="15"/>
      <c r="CL412" s="16"/>
      <c r="CM412" s="18">
        <v>4620</v>
      </c>
      <c r="CN412" s="16">
        <v>0</v>
      </c>
      <c r="CO412" s="18">
        <v>4620</v>
      </c>
      <c r="CP412" s="16"/>
      <c r="CQ412" s="18">
        <v>4620</v>
      </c>
      <c r="CR412" s="16"/>
      <c r="CS412" s="18">
        <v>4620</v>
      </c>
      <c r="CT412" s="16">
        <v>11120</v>
      </c>
      <c r="CU412" s="18">
        <v>4620</v>
      </c>
      <c r="CV412" s="16"/>
      <c r="CW412" s="18">
        <v>4620</v>
      </c>
      <c r="CX412" s="16"/>
      <c r="CY412" s="18">
        <v>4620</v>
      </c>
      <c r="CZ412" s="16"/>
      <c r="DA412" s="18">
        <v>4620</v>
      </c>
      <c r="DB412" s="16"/>
      <c r="DC412" s="18">
        <v>4620</v>
      </c>
      <c r="DD412" s="16">
        <v>18480</v>
      </c>
      <c r="DE412" s="85"/>
      <c r="DF412" s="16"/>
      <c r="DG412" s="85"/>
      <c r="DH412" s="16"/>
      <c r="DI412" s="85"/>
      <c r="DJ412" s="16"/>
      <c r="DK412" s="17"/>
      <c r="DL412" s="16"/>
      <c r="DM412" s="17"/>
      <c r="DN412" s="16"/>
      <c r="DO412" s="17"/>
      <c r="DP412" s="16"/>
      <c r="DQ412" s="17"/>
      <c r="DR412" s="16"/>
      <c r="DS412" s="17"/>
      <c r="DT412" s="16"/>
      <c r="DU412" s="17"/>
      <c r="DV412" s="16"/>
      <c r="DW412" s="17"/>
      <c r="DX412" s="16"/>
      <c r="DY412" s="17"/>
      <c r="DZ412" s="16"/>
      <c r="EA412" s="17"/>
      <c r="EB412" s="16"/>
      <c r="EC412" s="17"/>
      <c r="ED412" s="16"/>
      <c r="EE412" s="17"/>
      <c r="EF412" s="16"/>
      <c r="EG412" s="17"/>
      <c r="EH412" s="16"/>
      <c r="EI412" s="17"/>
      <c r="EJ412" s="16"/>
      <c r="EK412" s="17"/>
      <c r="EL412" s="16"/>
      <c r="EM412" s="17"/>
      <c r="EN412" s="16"/>
      <c r="EO412" s="17"/>
      <c r="EP412" s="16"/>
      <c r="EQ412" s="17"/>
      <c r="ER412" s="16"/>
      <c r="ES412" s="17"/>
      <c r="ET412" s="16"/>
      <c r="EU412" s="15"/>
      <c r="EV412" s="16"/>
      <c r="EW412" s="15"/>
      <c r="EX412" s="16"/>
      <c r="EY412" s="15"/>
      <c r="EZ412" s="16"/>
      <c r="FA412" s="15"/>
      <c r="FB412" s="16"/>
      <c r="FC412" s="15"/>
      <c r="FD412" s="16"/>
      <c r="FE412" s="15"/>
      <c r="FF412" s="16"/>
      <c r="FG412" s="19"/>
      <c r="FH412" s="20"/>
      <c r="FI412" s="20">
        <f t="shared" si="52"/>
        <v>57080</v>
      </c>
      <c r="FJ412" s="20">
        <f t="shared" si="53"/>
        <v>38600</v>
      </c>
      <c r="FK412" s="21">
        <f t="shared" si="54"/>
        <v>18480</v>
      </c>
      <c r="FL412" s="1" t="str">
        <f t="shared" si="57"/>
        <v/>
      </c>
    </row>
    <row r="413" spans="1:168" ht="20.25" customHeight="1">
      <c r="A413" s="239">
        <v>2200405</v>
      </c>
      <c r="B413" s="25" t="s">
        <v>1321</v>
      </c>
      <c r="C413" s="239" t="s">
        <v>1322</v>
      </c>
      <c r="D413" s="9" t="s">
        <v>1414</v>
      </c>
      <c r="E413" s="9" t="s">
        <v>1411</v>
      </c>
      <c r="F413" s="134" t="s">
        <v>1323</v>
      </c>
      <c r="G413" s="143"/>
      <c r="H413" s="84"/>
      <c r="I413" s="318"/>
      <c r="J413" s="84"/>
      <c r="K413" s="62">
        <v>6600</v>
      </c>
      <c r="L413" s="84" t="s">
        <v>1564</v>
      </c>
      <c r="M413" s="246">
        <f t="shared" si="50"/>
        <v>57080</v>
      </c>
      <c r="N413" s="14">
        <f t="shared" si="55"/>
        <v>-4620</v>
      </c>
      <c r="O413" s="15">
        <v>1500</v>
      </c>
      <c r="P413" s="15">
        <v>1000</v>
      </c>
      <c r="Q413" s="15">
        <v>5000</v>
      </c>
      <c r="R413" s="15">
        <v>8000</v>
      </c>
      <c r="S413" s="182"/>
      <c r="T413" s="16">
        <v>1500</v>
      </c>
      <c r="U413" s="16">
        <v>1000</v>
      </c>
      <c r="V413" s="16">
        <v>5000</v>
      </c>
      <c r="W413" s="16">
        <v>0</v>
      </c>
      <c r="X413" s="182"/>
      <c r="Y413" s="16">
        <f>IF(($CB413-SUM($T413:X413))&gt;=$K413*0.7,$K413*0.7,($CB413-SUM($T413:X413)))</f>
        <v>4620</v>
      </c>
      <c r="Z413" s="16">
        <f>IF(($CB413-SUM($T413:Y413))&gt;=$K413*0.7,$K413*0.7,($CB413-SUM($T413:Y413)))</f>
        <v>4620</v>
      </c>
      <c r="AA413" s="16">
        <f>IF(($CB413-SUM($T413:Z413))&gt;=$K413*0.7,$K413*0.7,($CB413-SUM($T413:Z413)))</f>
        <v>4620</v>
      </c>
      <c r="AB413" s="16">
        <f>IF(($CB413-SUM($T413:AA413))&gt;=$K413*0.7,$K413*0.7,($CB413-SUM($T413:AA413)))</f>
        <v>4620</v>
      </c>
      <c r="AC413" s="16">
        <f>IF(($CB413-SUM($T413:AB413))&gt;=$K413*0.7,$K413*0.7,($CB413-SUM($T413:AB413)))</f>
        <v>4620</v>
      </c>
      <c r="AD413" s="16">
        <f>IF(($CB413-SUM($T413:AC413))&gt;=$K413*0.7,$K413*0.7,($CB413-SUM($T413:AC413)))</f>
        <v>4620</v>
      </c>
      <c r="AE413" s="16">
        <f>IF(($CB413-SUM($T413:AD413))&gt;=$K413*0.7,$K413*0.7,($CB413-SUM($T413:AD413)))</f>
        <v>4620</v>
      </c>
      <c r="AF413" s="16">
        <f>IF(($CB413-SUM($T413:AE413))&gt;=$K413*0.7,$K413*0.7,($CB413-SUM($T413:AE413)))</f>
        <v>4620</v>
      </c>
      <c r="AG413" s="16">
        <f>IF(($CB413-SUM($T413:AF413))&gt;=$K413*0.7,$K413*0.7,($CB413-SUM($T413:AF413)))</f>
        <v>4620</v>
      </c>
      <c r="AH413" s="16">
        <f>IF(($CB413-SUM($T413:AG413))&gt;=$K413*0.7,$K413*0.7,($CB413-SUM($T413:AG413)))</f>
        <v>4620</v>
      </c>
      <c r="AI413" s="16">
        <f>IF(($CB413-SUM($T413:AH413))&gt;=$K413*0.7,$K413*0.7,($CB413-SUM($T413:AH413)))</f>
        <v>4620</v>
      </c>
      <c r="AJ413" s="16">
        <f>IF(($CB413-SUM($T413:AI413))&gt;=$K413*0.7,$K413*0.7,($CB413-SUM($T413:AI413)))</f>
        <v>3380</v>
      </c>
      <c r="AK413" s="16">
        <f>IF(($CB413-SUM($T413:AJ413))&gt;=$K413*0.7,$K413*0.7,($CB413-SUM($T413:AJ413)))</f>
        <v>0</v>
      </c>
      <c r="AL413" s="16">
        <f>IF(($CB413-SUM($T413:AK413))&gt;=$K413*0.7,$K413*0.7,($CB413-SUM($T413:AK413)))</f>
        <v>0</v>
      </c>
      <c r="AM413" s="16">
        <f>IF(($CB413-SUM($T413:AL413))&gt;=$K413*0.7,$K413*0.7,($CB413-SUM($T413:AL413)))</f>
        <v>0</v>
      </c>
      <c r="AN413" s="16">
        <f>IF(($CB413-SUM($T413:AM413))&gt;=$K413*0.7,$K413*0.7,($CB413-SUM($T413:AM413)))</f>
        <v>0</v>
      </c>
      <c r="AO413" s="16">
        <f>IF(($CB413-SUM($T413:AN413))&gt;=$K413*0.7,$K413*0.7,($CB413-SUM($T413:AN413)))</f>
        <v>0</v>
      </c>
      <c r="AP413" s="16">
        <f>IF(($CB413-SUM($T413:AO413))&gt;=$K413*0.7,$K413*0.7,($CB413-SUM($T413:AO413)))</f>
        <v>0</v>
      </c>
      <c r="AQ413" s="16">
        <f>IF(($CB413-SUM($T413:AP413))&gt;=$K413*0.7,$K413*0.7,($CB413-SUM($T413:AP413)))</f>
        <v>0</v>
      </c>
      <c r="AR413" s="16">
        <f>IF(($CB413-SUM($T413:AQ413))&gt;=$K413*0.7,$K413*0.7,($CB413-SUM($T413:AQ413)))</f>
        <v>0</v>
      </c>
      <c r="AS413" s="16">
        <f>IF(($CB413-SUM($T413:AR413))&gt;=$K413*0.7,$K413*0.7,($CB413-SUM($T413:AR413)))</f>
        <v>0</v>
      </c>
      <c r="AT413" s="16">
        <f>IF(($CB413-SUM($T413:AS413))&gt;=$K413*0.7,$K413*0.7,($CB413-SUM($T413:AS413)))</f>
        <v>0</v>
      </c>
      <c r="AU413" s="16">
        <f>IF(($CB413-SUM($T413:AT413))&gt;=$K413*0.7,$K413*0.7,($CB413-SUM($T413:AT413)))</f>
        <v>0</v>
      </c>
      <c r="AV413" s="16">
        <f>IF(($CB413-SUM($T413:AU413))&gt;=$K413*0.7,$K413*0.7,($CB413-SUM($T413:AU413)))</f>
        <v>0</v>
      </c>
      <c r="AW413" s="182">
        <f t="shared" si="51"/>
        <v>61700</v>
      </c>
      <c r="AX413" s="182">
        <f>IF(LinkRpt!B$4=LinkRpt!B$2,VLOOKUP(LinkRpt!$A409,Rpt,LinkRpt!B$2+1),"")</f>
        <v>61700</v>
      </c>
      <c r="AY413" s="182">
        <f>IF(LinkRpt!C$4=LinkRpt!C$2,VLOOKUP(LinkRpt!$A409,Rpt,LinkRpt!C$2+1),"")</f>
        <v>0</v>
      </c>
      <c r="AZ413" s="182">
        <f>IF(LinkRpt!D$4=LinkRpt!D$2,VLOOKUP(LinkRpt!$A409,Rpt,LinkRpt!D$2+1),"")</f>
        <v>0</v>
      </c>
      <c r="BA413" s="182" t="str">
        <f>IF(LinkRpt!E$4=LinkRpt!E$2,VLOOKUP(LinkRpt!$A409,Rpt,LinkRpt!E$2+1),"")</f>
        <v/>
      </c>
      <c r="BB413" s="182">
        <f>IF(LinkRpt!F$4=LinkRpt!F$2,VLOOKUP(LinkRpt!$A409,Rpt,LinkRpt!F$2+1),"")</f>
        <v>0</v>
      </c>
      <c r="BC413" s="182">
        <f>IF(LinkRpt!G$4=LinkRpt!G$2,VLOOKUP(LinkRpt!$A409,Rpt,LinkRpt!G$2+1),"")</f>
        <v>0</v>
      </c>
      <c r="BD413" s="182">
        <f>IF(LinkRpt!H$4=LinkRpt!H$2,VLOOKUP(LinkRpt!$A409,Rpt,LinkRpt!H$2+1),"")</f>
        <v>0</v>
      </c>
      <c r="BE413" s="182" t="str">
        <f>IF(LinkRpt!I$4=LinkRpt!I$2,VLOOKUP(LinkRpt!$A409,Rpt,LinkRpt!I$2+1),"")</f>
        <v/>
      </c>
      <c r="BF413" s="182" t="str">
        <f>IF(LinkRpt!J$4=LinkRpt!J$2,VLOOKUP(LinkRpt!$A409,Rpt,LinkRpt!J$2+1),"")</f>
        <v/>
      </c>
      <c r="BG413" s="182" t="str">
        <f>IF(LinkRpt!K$4=LinkRpt!K$2,VLOOKUP(LinkRpt!$A409,Rpt,LinkRpt!K$2+1),"")</f>
        <v/>
      </c>
      <c r="BH413" s="182" t="str">
        <f>IF(LinkRpt!L$4=LinkRpt!L$2,VLOOKUP(LinkRpt!$A409,Rpt,LinkRpt!L$2+1),"")</f>
        <v/>
      </c>
      <c r="BI413" s="182" t="str">
        <f>IF(LinkRpt!M$4=LinkRpt!M$2,VLOOKUP(LinkRpt!$A409,Rpt,LinkRpt!M$2+1),"")</f>
        <v/>
      </c>
      <c r="BJ413" s="182" t="str">
        <f>IF(LinkRpt!N$4=LinkRpt!N$2,VLOOKUP(LinkRpt!$A409,Rpt,LinkRpt!N$2+1),"")</f>
        <v/>
      </c>
      <c r="BK413" s="182" t="str">
        <f>IF(LinkRpt!O$4=LinkRpt!O$2,VLOOKUP(LinkRpt!$A409,Rpt,LinkRpt!O$2+1),"")</f>
        <v/>
      </c>
      <c r="BL413" s="182" t="str">
        <f>IF(LinkRpt!P$4=LinkRpt!P$2,VLOOKUP(LinkRpt!$A409,Rpt,LinkRpt!P$2+1),"")</f>
        <v/>
      </c>
      <c r="BM413" s="182" t="str">
        <f>IF(LinkRpt!Q$4=LinkRpt!Q$2,VLOOKUP(LinkRpt!$A409,Rpt,LinkRpt!Q$2+1),"")</f>
        <v/>
      </c>
      <c r="BN413" s="182" t="str">
        <f>IF(LinkRpt!R$4=LinkRpt!R$2,VLOOKUP(LinkRpt!$A409,Rpt,LinkRpt!R$2+1),"")</f>
        <v/>
      </c>
      <c r="BO413" s="182" t="str">
        <f>IF(LinkRpt!S$4=LinkRpt!S$2,VLOOKUP(LinkRpt!$A409,Rpt,LinkRpt!S$2+1),"")</f>
        <v/>
      </c>
      <c r="BP413" s="182" t="str">
        <f>IF(LinkRpt!T$4=LinkRpt!T$2,VLOOKUP(LinkRpt!$A409,Rpt,LinkRpt!T$2+1),"")</f>
        <v/>
      </c>
      <c r="BQ413" s="182" t="str">
        <f>IF(LinkRpt!U$4=LinkRpt!U$2,VLOOKUP(LinkRpt!$A409,Rpt,LinkRpt!U$2+1),"")</f>
        <v/>
      </c>
      <c r="BR413" s="182" t="str">
        <f>IF(LinkRpt!V$4=LinkRpt!V$2,VLOOKUP(LinkRpt!$A409,Rpt,LinkRpt!V$2+1),"")</f>
        <v/>
      </c>
      <c r="BS413" s="182" t="str">
        <f>IF(LinkRpt!W$4=LinkRpt!W$2,VLOOKUP(LinkRpt!$A409,Rpt,LinkRpt!W$2+1),"")</f>
        <v/>
      </c>
      <c r="BT413" s="182" t="str">
        <f>IF(LinkRpt!X$4=LinkRpt!X$2,VLOOKUP(LinkRpt!$A409,Rpt,LinkRpt!X$2+1),"")</f>
        <v/>
      </c>
      <c r="BU413" s="182" t="str">
        <f>IF(LinkRpt!Y$4=LinkRpt!Y$2,VLOOKUP(LinkRpt!$A409,Rpt,LinkRpt!Y$2+1),"")</f>
        <v/>
      </c>
      <c r="BV413" s="182" t="str">
        <f>IF(LinkRpt!Z$4=LinkRpt!Z$2,VLOOKUP(LinkRpt!$A409,Rpt,LinkRpt!Z$2+1),"")</f>
        <v/>
      </c>
      <c r="BW413" s="182" t="str">
        <f>IF(LinkRpt!AA$4=LinkRpt!AA$2,VLOOKUP(LinkRpt!$A409,Rpt,LinkRpt!AA$2+1),"")</f>
        <v/>
      </c>
      <c r="BX413" s="182" t="str">
        <f>IF(LinkRpt!AB$4=LinkRpt!AB$2,VLOOKUP(LinkRpt!$A409,Rpt,LinkRpt!AB$2+1),"")</f>
        <v/>
      </c>
      <c r="BY413" s="182" t="str">
        <f>IF(LinkRpt!AC$4=LinkRpt!AC$2,VLOOKUP(LinkRpt!$A409,Rpt,LinkRpt!AC$2+1),"")</f>
        <v/>
      </c>
      <c r="BZ413" s="182" t="str">
        <f>IF(LinkRpt!AD$4=LinkRpt!AD$2,VLOOKUP(LinkRpt!$A409,Rpt,LinkRpt!AD$2+1),"")</f>
        <v/>
      </c>
      <c r="CA413" s="182" t="str">
        <f>IF(LinkRpt!AE$4=LinkRpt!AE$2,VLOOKUP(LinkRpt!$A409,Rpt,LinkRpt!AE$2+1),"")</f>
        <v/>
      </c>
      <c r="CB413" s="182">
        <f t="shared" si="56"/>
        <v>61700</v>
      </c>
      <c r="CC413" s="15">
        <v>1500</v>
      </c>
      <c r="CD413" s="16">
        <v>1500</v>
      </c>
      <c r="CE413" s="15">
        <v>1000</v>
      </c>
      <c r="CF413" s="16">
        <v>1000</v>
      </c>
      <c r="CG413" s="15">
        <v>5000</v>
      </c>
      <c r="CH413" s="16">
        <v>5000</v>
      </c>
      <c r="CI413" s="15">
        <v>8000</v>
      </c>
      <c r="CJ413" s="16">
        <v>0</v>
      </c>
      <c r="CK413" s="15"/>
      <c r="CL413" s="16"/>
      <c r="CM413" s="18">
        <v>4620</v>
      </c>
      <c r="CN413" s="16">
        <v>4620</v>
      </c>
      <c r="CO413" s="18">
        <v>4620</v>
      </c>
      <c r="CP413" s="16">
        <v>0</v>
      </c>
      <c r="CQ413" s="18">
        <v>4620</v>
      </c>
      <c r="CR413" s="16">
        <v>21860</v>
      </c>
      <c r="CS413" s="18">
        <v>4620</v>
      </c>
      <c r="CT413" s="16">
        <v>0</v>
      </c>
      <c r="CU413" s="18">
        <v>4620</v>
      </c>
      <c r="CV413" s="16"/>
      <c r="CW413" s="18">
        <v>4620</v>
      </c>
      <c r="CX413" s="16"/>
      <c r="CY413" s="18">
        <v>4620</v>
      </c>
      <c r="CZ413" s="16">
        <v>18480</v>
      </c>
      <c r="DA413" s="18">
        <v>4620</v>
      </c>
      <c r="DB413" s="16"/>
      <c r="DC413" s="18">
        <v>4620</v>
      </c>
      <c r="DD413" s="16">
        <v>9240</v>
      </c>
      <c r="DE413" s="85"/>
      <c r="DF413" s="16"/>
      <c r="DG413" s="85"/>
      <c r="DH413" s="16"/>
      <c r="DI413" s="85"/>
      <c r="DJ413" s="16"/>
      <c r="DK413" s="17"/>
      <c r="DL413" s="16"/>
      <c r="DM413" s="17"/>
      <c r="DN413" s="16"/>
      <c r="DO413" s="17"/>
      <c r="DP413" s="16"/>
      <c r="DQ413" s="17"/>
      <c r="DR413" s="16"/>
      <c r="DS413" s="17"/>
      <c r="DT413" s="16"/>
      <c r="DU413" s="17"/>
      <c r="DV413" s="16"/>
      <c r="DW413" s="17"/>
      <c r="DX413" s="16"/>
      <c r="DY413" s="17"/>
      <c r="DZ413" s="16"/>
      <c r="EA413" s="17"/>
      <c r="EB413" s="16"/>
      <c r="EC413" s="17"/>
      <c r="ED413" s="16"/>
      <c r="EE413" s="17"/>
      <c r="EF413" s="16"/>
      <c r="EG413" s="17"/>
      <c r="EH413" s="16"/>
      <c r="EI413" s="17"/>
      <c r="EJ413" s="16"/>
      <c r="EK413" s="17"/>
      <c r="EL413" s="16"/>
      <c r="EM413" s="17"/>
      <c r="EN413" s="16"/>
      <c r="EO413" s="17"/>
      <c r="EP413" s="16"/>
      <c r="EQ413" s="17"/>
      <c r="ER413" s="16"/>
      <c r="ES413" s="17"/>
      <c r="ET413" s="16"/>
      <c r="EU413" s="15"/>
      <c r="EV413" s="16"/>
      <c r="EW413" s="15"/>
      <c r="EX413" s="16"/>
      <c r="EY413" s="15"/>
      <c r="EZ413" s="16"/>
      <c r="FA413" s="15"/>
      <c r="FB413" s="16"/>
      <c r="FC413" s="15"/>
      <c r="FD413" s="16"/>
      <c r="FE413" s="15"/>
      <c r="FF413" s="16"/>
      <c r="FG413" s="19"/>
      <c r="FH413" s="20"/>
      <c r="FI413" s="20">
        <f t="shared" si="52"/>
        <v>57080</v>
      </c>
      <c r="FJ413" s="20">
        <f t="shared" si="53"/>
        <v>61700</v>
      </c>
      <c r="FK413" s="21">
        <f t="shared" si="54"/>
        <v>-4620</v>
      </c>
      <c r="FL413" s="1" t="str">
        <f t="shared" si="57"/>
        <v/>
      </c>
    </row>
    <row r="414" spans="1:168" ht="20.25" customHeight="1">
      <c r="A414" s="239">
        <v>2200406</v>
      </c>
      <c r="B414" s="25" t="s">
        <v>1324</v>
      </c>
      <c r="C414" s="239" t="s">
        <v>1325</v>
      </c>
      <c r="D414" s="9" t="s">
        <v>1414</v>
      </c>
      <c r="E414" s="9" t="s">
        <v>1411</v>
      </c>
      <c r="F414" s="134" t="s">
        <v>1326</v>
      </c>
      <c r="G414" s="11"/>
      <c r="H414" s="100"/>
      <c r="I414" s="318"/>
      <c r="J414" s="100"/>
      <c r="K414" s="62">
        <v>6600</v>
      </c>
      <c r="L414" s="100" t="s">
        <v>1564</v>
      </c>
      <c r="M414" s="246">
        <f t="shared" si="50"/>
        <v>57080</v>
      </c>
      <c r="N414" s="14">
        <f t="shared" si="55"/>
        <v>49390</v>
      </c>
      <c r="O414" s="15">
        <v>1500</v>
      </c>
      <c r="P414" s="15">
        <v>1000</v>
      </c>
      <c r="Q414" s="15">
        <v>5000</v>
      </c>
      <c r="R414" s="15">
        <v>8000</v>
      </c>
      <c r="S414" s="182"/>
      <c r="T414" s="16">
        <v>1500</v>
      </c>
      <c r="U414" s="16">
        <v>1000</v>
      </c>
      <c r="V414" s="16">
        <v>5000</v>
      </c>
      <c r="W414" s="16">
        <v>190</v>
      </c>
      <c r="X414" s="182"/>
      <c r="Y414" s="16">
        <f>IF(($CB414-SUM($T414:X414))&gt;=$K414*0.7,$K414*0.7,($CB414-SUM($T414:X414)))</f>
        <v>0</v>
      </c>
      <c r="Z414" s="16">
        <f>IF(($CB414-SUM($T414:Y414))&gt;=$K414*0.7,$K414*0.7,($CB414-SUM($T414:Y414)))</f>
        <v>0</v>
      </c>
      <c r="AA414" s="16">
        <f>IF(($CB414-SUM($T414:Z414))&gt;=$K414*0.7,$K414*0.7,($CB414-SUM($T414:Z414)))</f>
        <v>0</v>
      </c>
      <c r="AB414" s="16">
        <f>IF(($CB414-SUM($T414:AA414))&gt;=$K414*0.7,$K414*0.7,($CB414-SUM($T414:AA414)))</f>
        <v>0</v>
      </c>
      <c r="AC414" s="16">
        <f>IF(($CB414-SUM($T414:AB414))&gt;=$K414*0.7,$K414*0.7,($CB414-SUM($T414:AB414)))</f>
        <v>0</v>
      </c>
      <c r="AD414" s="16">
        <f>IF(($CB414-SUM($T414:AC414))&gt;=$K414*0.7,$K414*0.7,($CB414-SUM($T414:AC414)))</f>
        <v>0</v>
      </c>
      <c r="AE414" s="16">
        <f>IF(($CB414-SUM($T414:AD414))&gt;=$K414*0.7,$K414*0.7,($CB414-SUM($T414:AD414)))</f>
        <v>0</v>
      </c>
      <c r="AF414" s="16">
        <f>IF(($CB414-SUM($T414:AE414))&gt;=$K414*0.7,$K414*0.7,($CB414-SUM($T414:AE414)))</f>
        <v>0</v>
      </c>
      <c r="AG414" s="16">
        <f>IF(($CB414-SUM($T414:AF414))&gt;=$K414*0.7,$K414*0.7,($CB414-SUM($T414:AF414)))</f>
        <v>0</v>
      </c>
      <c r="AH414" s="16">
        <f>IF(($CB414-SUM($T414:AG414))&gt;=$K414*0.7,$K414*0.7,($CB414-SUM($T414:AG414)))</f>
        <v>0</v>
      </c>
      <c r="AI414" s="16">
        <f>IF(($CB414-SUM($T414:AH414))&gt;=$K414*0.7,$K414*0.7,($CB414-SUM($T414:AH414)))</f>
        <v>0</v>
      </c>
      <c r="AJ414" s="16">
        <f>IF(($CB414-SUM($T414:AI414))&gt;=$K414*0.7,$K414*0.7,($CB414-SUM($T414:AI414)))</f>
        <v>0</v>
      </c>
      <c r="AK414" s="16">
        <f>IF(($CB414-SUM($T414:AJ414))&gt;=$K414*0.7,$K414*0.7,($CB414-SUM($T414:AJ414)))</f>
        <v>0</v>
      </c>
      <c r="AL414" s="16">
        <f>IF(($CB414-SUM($T414:AK414))&gt;=$K414*0.7,$K414*0.7,($CB414-SUM($T414:AK414)))</f>
        <v>0</v>
      </c>
      <c r="AM414" s="16">
        <f>IF(($CB414-SUM($T414:AL414))&gt;=$K414*0.7,$K414*0.7,($CB414-SUM($T414:AL414)))</f>
        <v>0</v>
      </c>
      <c r="AN414" s="16">
        <f>IF(($CB414-SUM($T414:AM414))&gt;=$K414*0.7,$K414*0.7,($CB414-SUM($T414:AM414)))</f>
        <v>0</v>
      </c>
      <c r="AO414" s="16">
        <f>IF(($CB414-SUM($T414:AN414))&gt;=$K414*0.7,$K414*0.7,($CB414-SUM($T414:AN414)))</f>
        <v>0</v>
      </c>
      <c r="AP414" s="16">
        <f>IF(($CB414-SUM($T414:AO414))&gt;=$K414*0.7,$K414*0.7,($CB414-SUM($T414:AO414)))</f>
        <v>0</v>
      </c>
      <c r="AQ414" s="16">
        <f>IF(($CB414-SUM($T414:AP414))&gt;=$K414*0.7,$K414*0.7,($CB414-SUM($T414:AP414)))</f>
        <v>0</v>
      </c>
      <c r="AR414" s="16">
        <f>IF(($CB414-SUM($T414:AQ414))&gt;=$K414*0.7,$K414*0.7,($CB414-SUM($T414:AQ414)))</f>
        <v>0</v>
      </c>
      <c r="AS414" s="16">
        <f>IF(($CB414-SUM($T414:AR414))&gt;=$K414*0.7,$K414*0.7,($CB414-SUM($T414:AR414)))</f>
        <v>0</v>
      </c>
      <c r="AT414" s="16">
        <f>IF(($CB414-SUM($T414:AS414))&gt;=$K414*0.7,$K414*0.7,($CB414-SUM($T414:AS414)))</f>
        <v>0</v>
      </c>
      <c r="AU414" s="16">
        <f>IF(($CB414-SUM($T414:AT414))&gt;=$K414*0.7,$K414*0.7,($CB414-SUM($T414:AT414)))</f>
        <v>0</v>
      </c>
      <c r="AV414" s="16">
        <f>IF(($CB414-SUM($T414:AU414))&gt;=$K414*0.7,$K414*0.7,($CB414-SUM($T414:AU414)))</f>
        <v>0</v>
      </c>
      <c r="AW414" s="182">
        <f t="shared" si="51"/>
        <v>7690</v>
      </c>
      <c r="AX414" s="182">
        <f>IF(LinkRpt!B$4=LinkRpt!B$2,VLOOKUP(LinkRpt!$A410,Rpt,LinkRpt!B$2+1),"")</f>
        <v>7690</v>
      </c>
      <c r="AY414" s="182">
        <f>IF(LinkRpt!C$4=LinkRpt!C$2,VLOOKUP(LinkRpt!$A410,Rpt,LinkRpt!C$2+1),"")</f>
        <v>0</v>
      </c>
      <c r="AZ414" s="182">
        <f>IF(LinkRpt!D$4=LinkRpt!D$2,VLOOKUP(LinkRpt!$A410,Rpt,LinkRpt!D$2+1),"")</f>
        <v>0</v>
      </c>
      <c r="BA414" s="182" t="str">
        <f>IF(LinkRpt!E$4=LinkRpt!E$2,VLOOKUP(LinkRpt!$A410,Rpt,LinkRpt!E$2+1),"")</f>
        <v/>
      </c>
      <c r="BB414" s="182">
        <f>IF(LinkRpt!F$4=LinkRpt!F$2,VLOOKUP(LinkRpt!$A410,Rpt,LinkRpt!F$2+1),"")</f>
        <v>0</v>
      </c>
      <c r="BC414" s="182">
        <f>IF(LinkRpt!G$4=LinkRpt!G$2,VLOOKUP(LinkRpt!$A410,Rpt,LinkRpt!G$2+1),"")</f>
        <v>0</v>
      </c>
      <c r="BD414" s="182">
        <f>IF(LinkRpt!H$4=LinkRpt!H$2,VLOOKUP(LinkRpt!$A410,Rpt,LinkRpt!H$2+1),"")</f>
        <v>0</v>
      </c>
      <c r="BE414" s="182" t="str">
        <f>IF(LinkRpt!I$4=LinkRpt!I$2,VLOOKUP(LinkRpt!$A410,Rpt,LinkRpt!I$2+1),"")</f>
        <v/>
      </c>
      <c r="BF414" s="182" t="str">
        <f>IF(LinkRpt!J$4=LinkRpt!J$2,VLOOKUP(LinkRpt!$A410,Rpt,LinkRpt!J$2+1),"")</f>
        <v/>
      </c>
      <c r="BG414" s="182" t="str">
        <f>IF(LinkRpt!K$4=LinkRpt!K$2,VLOOKUP(LinkRpt!$A410,Rpt,LinkRpt!K$2+1),"")</f>
        <v/>
      </c>
      <c r="BH414" s="182" t="str">
        <f>IF(LinkRpt!L$4=LinkRpt!L$2,VLOOKUP(LinkRpt!$A410,Rpt,LinkRpt!L$2+1),"")</f>
        <v/>
      </c>
      <c r="BI414" s="182" t="str">
        <f>IF(LinkRpt!M$4=LinkRpt!M$2,VLOOKUP(LinkRpt!$A410,Rpt,LinkRpt!M$2+1),"")</f>
        <v/>
      </c>
      <c r="BJ414" s="182" t="str">
        <f>IF(LinkRpt!N$4=LinkRpt!N$2,VLOOKUP(LinkRpt!$A410,Rpt,LinkRpt!N$2+1),"")</f>
        <v/>
      </c>
      <c r="BK414" s="182" t="str">
        <f>IF(LinkRpt!O$4=LinkRpt!O$2,VLOOKUP(LinkRpt!$A410,Rpt,LinkRpt!O$2+1),"")</f>
        <v/>
      </c>
      <c r="BL414" s="182" t="str">
        <f>IF(LinkRpt!P$4=LinkRpt!P$2,VLOOKUP(LinkRpt!$A410,Rpt,LinkRpt!P$2+1),"")</f>
        <v/>
      </c>
      <c r="BM414" s="182" t="str">
        <f>IF(LinkRpt!Q$4=LinkRpt!Q$2,VLOOKUP(LinkRpt!$A410,Rpt,LinkRpt!Q$2+1),"")</f>
        <v/>
      </c>
      <c r="BN414" s="182" t="str">
        <f>IF(LinkRpt!R$4=LinkRpt!R$2,VLOOKUP(LinkRpt!$A410,Rpt,LinkRpt!R$2+1),"")</f>
        <v/>
      </c>
      <c r="BO414" s="182" t="str">
        <f>IF(LinkRpt!S$4=LinkRpt!S$2,VLOOKUP(LinkRpt!$A410,Rpt,LinkRpt!S$2+1),"")</f>
        <v/>
      </c>
      <c r="BP414" s="182" t="str">
        <f>IF(LinkRpt!T$4=LinkRpt!T$2,VLOOKUP(LinkRpt!$A410,Rpt,LinkRpt!T$2+1),"")</f>
        <v/>
      </c>
      <c r="BQ414" s="182" t="str">
        <f>IF(LinkRpt!U$4=LinkRpt!U$2,VLOOKUP(LinkRpt!$A410,Rpt,LinkRpt!U$2+1),"")</f>
        <v/>
      </c>
      <c r="BR414" s="182" t="str">
        <f>IF(LinkRpt!V$4=LinkRpt!V$2,VLOOKUP(LinkRpt!$A410,Rpt,LinkRpt!V$2+1),"")</f>
        <v/>
      </c>
      <c r="BS414" s="182" t="str">
        <f>IF(LinkRpt!W$4=LinkRpt!W$2,VLOOKUP(LinkRpt!$A410,Rpt,LinkRpt!W$2+1),"")</f>
        <v/>
      </c>
      <c r="BT414" s="182" t="str">
        <f>IF(LinkRpt!X$4=LinkRpt!X$2,VLOOKUP(LinkRpt!$A410,Rpt,LinkRpt!X$2+1),"")</f>
        <v/>
      </c>
      <c r="BU414" s="182" t="str">
        <f>IF(LinkRpt!Y$4=LinkRpt!Y$2,VLOOKUP(LinkRpt!$A410,Rpt,LinkRpt!Y$2+1),"")</f>
        <v/>
      </c>
      <c r="BV414" s="182" t="str">
        <f>IF(LinkRpt!Z$4=LinkRpt!Z$2,VLOOKUP(LinkRpt!$A410,Rpt,LinkRpt!Z$2+1),"")</f>
        <v/>
      </c>
      <c r="BW414" s="182" t="str">
        <f>IF(LinkRpt!AA$4=LinkRpt!AA$2,VLOOKUP(LinkRpt!$A410,Rpt,LinkRpt!AA$2+1),"")</f>
        <v/>
      </c>
      <c r="BX414" s="182" t="str">
        <f>IF(LinkRpt!AB$4=LinkRpt!AB$2,VLOOKUP(LinkRpt!$A410,Rpt,LinkRpt!AB$2+1),"")</f>
        <v/>
      </c>
      <c r="BY414" s="182" t="str">
        <f>IF(LinkRpt!AC$4=LinkRpt!AC$2,VLOOKUP(LinkRpt!$A410,Rpt,LinkRpt!AC$2+1),"")</f>
        <v/>
      </c>
      <c r="BZ414" s="182" t="str">
        <f>IF(LinkRpt!AD$4=LinkRpt!AD$2,VLOOKUP(LinkRpt!$A410,Rpt,LinkRpt!AD$2+1),"")</f>
        <v/>
      </c>
      <c r="CA414" s="182" t="str">
        <f>IF(LinkRpt!AE$4=LinkRpt!AE$2,VLOOKUP(LinkRpt!$A410,Rpt,LinkRpt!AE$2+1),"")</f>
        <v/>
      </c>
      <c r="CB414" s="182">
        <f t="shared" si="56"/>
        <v>7690</v>
      </c>
      <c r="CC414" s="15">
        <v>1500</v>
      </c>
      <c r="CD414" s="16">
        <v>1500</v>
      </c>
      <c r="CE414" s="15">
        <v>1000</v>
      </c>
      <c r="CF414" s="16">
        <v>1000</v>
      </c>
      <c r="CG414" s="15">
        <v>5000</v>
      </c>
      <c r="CH414" s="16">
        <v>5000</v>
      </c>
      <c r="CI414" s="15">
        <v>8000</v>
      </c>
      <c r="CJ414" s="16">
        <v>190</v>
      </c>
      <c r="CK414" s="15"/>
      <c r="CL414" s="16"/>
      <c r="CM414" s="18"/>
      <c r="CN414" s="16"/>
      <c r="CO414" s="18"/>
      <c r="CP414" s="16"/>
      <c r="CQ414" s="18"/>
      <c r="CR414" s="16"/>
      <c r="CS414" s="18"/>
      <c r="CT414" s="16"/>
      <c r="CU414" s="18"/>
      <c r="CV414" s="16"/>
      <c r="CW414" s="18"/>
      <c r="CX414" s="16"/>
      <c r="CY414" s="18">
        <v>2310</v>
      </c>
      <c r="CZ414" s="16"/>
      <c r="DA414" s="18">
        <v>2310</v>
      </c>
      <c r="DB414" s="16"/>
      <c r="DC414" s="18">
        <v>2310</v>
      </c>
      <c r="DD414" s="16"/>
      <c r="DE414" s="85"/>
      <c r="DF414" s="16"/>
      <c r="DG414" s="85"/>
      <c r="DH414" s="16"/>
      <c r="DI414" s="85"/>
      <c r="DJ414" s="16"/>
      <c r="DK414" s="17"/>
      <c r="DL414" s="16"/>
      <c r="DM414" s="17"/>
      <c r="DN414" s="16"/>
      <c r="DO414" s="17"/>
      <c r="DP414" s="16"/>
      <c r="DQ414" s="17"/>
      <c r="DR414" s="16"/>
      <c r="DS414" s="17"/>
      <c r="DT414" s="16"/>
      <c r="DU414" s="17"/>
      <c r="DV414" s="16"/>
      <c r="DW414" s="17"/>
      <c r="DX414" s="16"/>
      <c r="DY414" s="17"/>
      <c r="DZ414" s="16"/>
      <c r="EA414" s="17"/>
      <c r="EB414" s="16"/>
      <c r="EC414" s="17"/>
      <c r="ED414" s="16"/>
      <c r="EE414" s="17"/>
      <c r="EF414" s="16"/>
      <c r="EG414" s="17"/>
      <c r="EH414" s="16"/>
      <c r="EI414" s="17"/>
      <c r="EJ414" s="16"/>
      <c r="EK414" s="17"/>
      <c r="EL414" s="16"/>
      <c r="EM414" s="17"/>
      <c r="EN414" s="16"/>
      <c r="EO414" s="17"/>
      <c r="EP414" s="16"/>
      <c r="EQ414" s="17"/>
      <c r="ER414" s="16"/>
      <c r="ES414" s="17"/>
      <c r="ET414" s="16"/>
      <c r="EU414" s="17"/>
      <c r="EV414" s="16"/>
      <c r="EW414" s="17"/>
      <c r="EX414" s="16"/>
      <c r="EY414" s="17"/>
      <c r="EZ414" s="16"/>
      <c r="FA414" s="17"/>
      <c r="FB414" s="16"/>
      <c r="FC414" s="15"/>
      <c r="FD414" s="16"/>
      <c r="FE414" s="15"/>
      <c r="FF414" s="16"/>
      <c r="FG414" s="19"/>
      <c r="FH414" s="20"/>
      <c r="FI414" s="20">
        <f t="shared" si="52"/>
        <v>22430</v>
      </c>
      <c r="FJ414" s="20">
        <f t="shared" si="53"/>
        <v>7690</v>
      </c>
      <c r="FK414" s="21">
        <f t="shared" si="54"/>
        <v>14740</v>
      </c>
      <c r="FL414" s="1" t="str">
        <f t="shared" si="57"/>
        <v/>
      </c>
    </row>
    <row r="415" spans="1:168" ht="20.25" customHeight="1">
      <c r="A415" s="239">
        <v>2200407</v>
      </c>
      <c r="B415" s="25" t="s">
        <v>1327</v>
      </c>
      <c r="C415" s="239" t="s">
        <v>1328</v>
      </c>
      <c r="D415" s="9" t="s">
        <v>1414</v>
      </c>
      <c r="E415" s="9" t="s">
        <v>1411</v>
      </c>
      <c r="F415" s="134" t="s">
        <v>1329</v>
      </c>
      <c r="G415" s="11"/>
      <c r="H415" s="100"/>
      <c r="I415" s="318"/>
      <c r="J415" s="100"/>
      <c r="K415" s="62">
        <v>6600</v>
      </c>
      <c r="L415" s="100" t="s">
        <v>1564</v>
      </c>
      <c r="M415" s="246">
        <f t="shared" si="50"/>
        <v>57080</v>
      </c>
      <c r="N415" s="14">
        <f t="shared" si="55"/>
        <v>32340</v>
      </c>
      <c r="O415" s="15">
        <v>1500</v>
      </c>
      <c r="P415" s="15">
        <v>1000</v>
      </c>
      <c r="Q415" s="15">
        <v>5000</v>
      </c>
      <c r="R415" s="15">
        <v>8000</v>
      </c>
      <c r="S415" s="182"/>
      <c r="T415" s="16">
        <v>1500</v>
      </c>
      <c r="U415" s="16">
        <v>1000</v>
      </c>
      <c r="V415" s="16">
        <v>5000</v>
      </c>
      <c r="W415" s="16">
        <v>8000</v>
      </c>
      <c r="X415" s="182"/>
      <c r="Y415" s="16">
        <f>IF(($CB415-SUM($T415:X415))&gt;=$K415*0.7,$K415*0.7,($CB415-SUM($T415:X415)))</f>
        <v>4620</v>
      </c>
      <c r="Z415" s="16">
        <f>IF(($CB415-SUM($T415:Y415))&gt;=$K415*0.7,$K415*0.7,($CB415-SUM($T415:Y415)))</f>
        <v>4620</v>
      </c>
      <c r="AA415" s="16">
        <f>IF(($CB415-SUM($T415:Z415))&gt;=$K415*0.7,$K415*0.7,($CB415-SUM($T415:Z415)))</f>
        <v>0</v>
      </c>
      <c r="AB415" s="16">
        <f>IF(($CB415-SUM($T415:AA415))&gt;=$K415*0.7,$K415*0.7,($CB415-SUM($T415:AA415)))</f>
        <v>0</v>
      </c>
      <c r="AC415" s="16">
        <f>IF(($CB415-SUM($T415:AB415))&gt;=$K415*0.7,$K415*0.7,($CB415-SUM($T415:AB415)))</f>
        <v>0</v>
      </c>
      <c r="AD415" s="16">
        <f>IF(($CB415-SUM($T415:AC415))&gt;=$K415*0.7,$K415*0.7,($CB415-SUM($T415:AC415)))</f>
        <v>0</v>
      </c>
      <c r="AE415" s="16">
        <f>IF(($CB415-SUM($T415:AD415))&gt;=$K415*0.7,$K415*0.7,($CB415-SUM($T415:AD415)))</f>
        <v>0</v>
      </c>
      <c r="AF415" s="16">
        <f>IF(($CB415-SUM($T415:AE415))&gt;=$K415*0.7,$K415*0.7,($CB415-SUM($T415:AE415)))</f>
        <v>0</v>
      </c>
      <c r="AG415" s="16">
        <f>IF(($CB415-SUM($T415:AF415))&gt;=$K415*0.7,$K415*0.7,($CB415-SUM($T415:AF415)))</f>
        <v>0</v>
      </c>
      <c r="AH415" s="16">
        <f>IF(($CB415-SUM($T415:AG415))&gt;=$K415*0.7,$K415*0.7,($CB415-SUM($T415:AG415)))</f>
        <v>0</v>
      </c>
      <c r="AI415" s="16">
        <f>IF(($CB415-SUM($T415:AH415))&gt;=$K415*0.7,$K415*0.7,($CB415-SUM($T415:AH415)))</f>
        <v>0</v>
      </c>
      <c r="AJ415" s="16">
        <f>IF(($CB415-SUM($T415:AI415))&gt;=$K415*0.7,$K415*0.7,($CB415-SUM($T415:AI415)))</f>
        <v>0</v>
      </c>
      <c r="AK415" s="16">
        <f>IF(($CB415-SUM($T415:AJ415))&gt;=$K415*0.7,$K415*0.7,($CB415-SUM($T415:AJ415)))</f>
        <v>0</v>
      </c>
      <c r="AL415" s="16">
        <f>IF(($CB415-SUM($T415:AK415))&gt;=$K415*0.7,$K415*0.7,($CB415-SUM($T415:AK415)))</f>
        <v>0</v>
      </c>
      <c r="AM415" s="16">
        <f>IF(($CB415-SUM($T415:AL415))&gt;=$K415*0.7,$K415*0.7,($CB415-SUM($T415:AL415)))</f>
        <v>0</v>
      </c>
      <c r="AN415" s="16">
        <f>IF(($CB415-SUM($T415:AM415))&gt;=$K415*0.7,$K415*0.7,($CB415-SUM($T415:AM415)))</f>
        <v>0</v>
      </c>
      <c r="AO415" s="16">
        <f>IF(($CB415-SUM($T415:AN415))&gt;=$K415*0.7,$K415*0.7,($CB415-SUM($T415:AN415)))</f>
        <v>0</v>
      </c>
      <c r="AP415" s="16">
        <f>IF(($CB415-SUM($T415:AO415))&gt;=$K415*0.7,$K415*0.7,($CB415-SUM($T415:AO415)))</f>
        <v>0</v>
      </c>
      <c r="AQ415" s="16">
        <f>IF(($CB415-SUM($T415:AP415))&gt;=$K415*0.7,$K415*0.7,($CB415-SUM($T415:AP415)))</f>
        <v>0</v>
      </c>
      <c r="AR415" s="16">
        <f>IF(($CB415-SUM($T415:AQ415))&gt;=$K415*0.7,$K415*0.7,($CB415-SUM($T415:AQ415)))</f>
        <v>0</v>
      </c>
      <c r="AS415" s="16">
        <f>IF(($CB415-SUM($T415:AR415))&gt;=$K415*0.7,$K415*0.7,($CB415-SUM($T415:AR415)))</f>
        <v>0</v>
      </c>
      <c r="AT415" s="16">
        <f>IF(($CB415-SUM($T415:AS415))&gt;=$K415*0.7,$K415*0.7,($CB415-SUM($T415:AS415)))</f>
        <v>0</v>
      </c>
      <c r="AU415" s="16">
        <f>IF(($CB415-SUM($T415:AT415))&gt;=$K415*0.7,$K415*0.7,($CB415-SUM($T415:AT415)))</f>
        <v>0</v>
      </c>
      <c r="AV415" s="16">
        <f>IF(($CB415-SUM($T415:AU415))&gt;=$K415*0.7,$K415*0.7,($CB415-SUM($T415:AU415)))</f>
        <v>0</v>
      </c>
      <c r="AW415" s="182">
        <f t="shared" si="51"/>
        <v>24740</v>
      </c>
      <c r="AX415" s="182">
        <f>IF(LinkRpt!B$4=LinkRpt!B$2,VLOOKUP(LinkRpt!$A411,Rpt,LinkRpt!B$2+1),"")</f>
        <v>24740</v>
      </c>
      <c r="AY415" s="182">
        <f>IF(LinkRpt!C$4=LinkRpt!C$2,VLOOKUP(LinkRpt!$A411,Rpt,LinkRpt!C$2+1),"")</f>
        <v>0</v>
      </c>
      <c r="AZ415" s="182">
        <f>IF(LinkRpt!D$4=LinkRpt!D$2,VLOOKUP(LinkRpt!$A411,Rpt,LinkRpt!D$2+1),"")</f>
        <v>0</v>
      </c>
      <c r="BA415" s="182" t="str">
        <f>IF(LinkRpt!E$4=LinkRpt!E$2,VLOOKUP(LinkRpt!$A411,Rpt,LinkRpt!E$2+1),"")</f>
        <v/>
      </c>
      <c r="BB415" s="182">
        <f>IF(LinkRpt!F$4=LinkRpt!F$2,VLOOKUP(LinkRpt!$A411,Rpt,LinkRpt!F$2+1),"")</f>
        <v>0</v>
      </c>
      <c r="BC415" s="182">
        <f>IF(LinkRpt!G$4=LinkRpt!G$2,VLOOKUP(LinkRpt!$A411,Rpt,LinkRpt!G$2+1),"")</f>
        <v>0</v>
      </c>
      <c r="BD415" s="182">
        <f>IF(LinkRpt!H$4=LinkRpt!H$2,VLOOKUP(LinkRpt!$A411,Rpt,LinkRpt!H$2+1),"")</f>
        <v>0</v>
      </c>
      <c r="BE415" s="182" t="str">
        <f>IF(LinkRpt!I$4=LinkRpt!I$2,VLOOKUP(LinkRpt!$A411,Rpt,LinkRpt!I$2+1),"")</f>
        <v/>
      </c>
      <c r="BF415" s="182" t="str">
        <f>IF(LinkRpt!J$4=LinkRpt!J$2,VLOOKUP(LinkRpt!$A411,Rpt,LinkRpt!J$2+1),"")</f>
        <v/>
      </c>
      <c r="BG415" s="182" t="str">
        <f>IF(LinkRpt!K$4=LinkRpt!K$2,VLOOKUP(LinkRpt!$A411,Rpt,LinkRpt!K$2+1),"")</f>
        <v/>
      </c>
      <c r="BH415" s="182" t="str">
        <f>IF(LinkRpt!L$4=LinkRpt!L$2,VLOOKUP(LinkRpt!$A411,Rpt,LinkRpt!L$2+1),"")</f>
        <v/>
      </c>
      <c r="BI415" s="182" t="str">
        <f>IF(LinkRpt!M$4=LinkRpt!M$2,VLOOKUP(LinkRpt!$A411,Rpt,LinkRpt!M$2+1),"")</f>
        <v/>
      </c>
      <c r="BJ415" s="182" t="str">
        <f>IF(LinkRpt!N$4=LinkRpt!N$2,VLOOKUP(LinkRpt!$A411,Rpt,LinkRpt!N$2+1),"")</f>
        <v/>
      </c>
      <c r="BK415" s="182" t="str">
        <f>IF(LinkRpt!O$4=LinkRpt!O$2,VLOOKUP(LinkRpt!$A411,Rpt,LinkRpt!O$2+1),"")</f>
        <v/>
      </c>
      <c r="BL415" s="182" t="str">
        <f>IF(LinkRpt!P$4=LinkRpt!P$2,VLOOKUP(LinkRpt!$A411,Rpt,LinkRpt!P$2+1),"")</f>
        <v/>
      </c>
      <c r="BM415" s="182" t="str">
        <f>IF(LinkRpt!Q$4=LinkRpt!Q$2,VLOOKUP(LinkRpt!$A411,Rpt,LinkRpt!Q$2+1),"")</f>
        <v/>
      </c>
      <c r="BN415" s="182" t="str">
        <f>IF(LinkRpt!R$4=LinkRpt!R$2,VLOOKUP(LinkRpt!$A411,Rpt,LinkRpt!R$2+1),"")</f>
        <v/>
      </c>
      <c r="BO415" s="182" t="str">
        <f>IF(LinkRpt!S$4=LinkRpt!S$2,VLOOKUP(LinkRpt!$A411,Rpt,LinkRpt!S$2+1),"")</f>
        <v/>
      </c>
      <c r="BP415" s="182" t="str">
        <f>IF(LinkRpt!T$4=LinkRpt!T$2,VLOOKUP(LinkRpt!$A411,Rpt,LinkRpt!T$2+1),"")</f>
        <v/>
      </c>
      <c r="BQ415" s="182" t="str">
        <f>IF(LinkRpt!U$4=LinkRpt!U$2,VLOOKUP(LinkRpt!$A411,Rpt,LinkRpt!U$2+1),"")</f>
        <v/>
      </c>
      <c r="BR415" s="182" t="str">
        <f>IF(LinkRpt!V$4=LinkRpt!V$2,VLOOKUP(LinkRpt!$A411,Rpt,LinkRpt!V$2+1),"")</f>
        <v/>
      </c>
      <c r="BS415" s="182" t="str">
        <f>IF(LinkRpt!W$4=LinkRpt!W$2,VLOOKUP(LinkRpt!$A411,Rpt,LinkRpt!W$2+1),"")</f>
        <v/>
      </c>
      <c r="BT415" s="182" t="str">
        <f>IF(LinkRpt!X$4=LinkRpt!X$2,VLOOKUP(LinkRpt!$A411,Rpt,LinkRpt!X$2+1),"")</f>
        <v/>
      </c>
      <c r="BU415" s="182" t="str">
        <f>IF(LinkRpt!Y$4=LinkRpt!Y$2,VLOOKUP(LinkRpt!$A411,Rpt,LinkRpt!Y$2+1),"")</f>
        <v/>
      </c>
      <c r="BV415" s="182" t="str">
        <f>IF(LinkRpt!Z$4=LinkRpt!Z$2,VLOOKUP(LinkRpt!$A411,Rpt,LinkRpt!Z$2+1),"")</f>
        <v/>
      </c>
      <c r="BW415" s="182" t="str">
        <f>IF(LinkRpt!AA$4=LinkRpt!AA$2,VLOOKUP(LinkRpt!$A411,Rpt,LinkRpt!AA$2+1),"")</f>
        <v/>
      </c>
      <c r="BX415" s="182" t="str">
        <f>IF(LinkRpt!AB$4=LinkRpt!AB$2,VLOOKUP(LinkRpt!$A411,Rpt,LinkRpt!AB$2+1),"")</f>
        <v/>
      </c>
      <c r="BY415" s="182" t="str">
        <f>IF(LinkRpt!AC$4=LinkRpt!AC$2,VLOOKUP(LinkRpt!$A411,Rpt,LinkRpt!AC$2+1),"")</f>
        <v/>
      </c>
      <c r="BZ415" s="182" t="str">
        <f>IF(LinkRpt!AD$4=LinkRpt!AD$2,VLOOKUP(LinkRpt!$A411,Rpt,LinkRpt!AD$2+1),"")</f>
        <v/>
      </c>
      <c r="CA415" s="182" t="str">
        <f>IF(LinkRpt!AE$4=LinkRpt!AE$2,VLOOKUP(LinkRpt!$A411,Rpt,LinkRpt!AE$2+1),"")</f>
        <v/>
      </c>
      <c r="CB415" s="182">
        <f t="shared" si="56"/>
        <v>24740</v>
      </c>
      <c r="CC415" s="15">
        <v>1500</v>
      </c>
      <c r="CD415" s="16">
        <v>1500</v>
      </c>
      <c r="CE415" s="15">
        <v>1000</v>
      </c>
      <c r="CF415" s="16">
        <v>1000</v>
      </c>
      <c r="CG415" s="15">
        <v>5000</v>
      </c>
      <c r="CH415" s="16">
        <v>5000</v>
      </c>
      <c r="CI415" s="15">
        <v>8000</v>
      </c>
      <c r="CJ415" s="16">
        <v>8000</v>
      </c>
      <c r="CK415" s="15"/>
      <c r="CL415" s="16"/>
      <c r="CM415" s="18"/>
      <c r="CN415" s="16"/>
      <c r="CO415" s="18"/>
      <c r="CP415" s="16"/>
      <c r="CQ415" s="18"/>
      <c r="CR415" s="16"/>
      <c r="CS415" s="18"/>
      <c r="CT415" s="16"/>
      <c r="CU415" s="18"/>
      <c r="CV415" s="16"/>
      <c r="CW415" s="18"/>
      <c r="CX415" s="16"/>
      <c r="CY415" s="18"/>
      <c r="CZ415" s="16"/>
      <c r="DA415" s="18">
        <v>4620</v>
      </c>
      <c r="DB415" s="16">
        <v>4620</v>
      </c>
      <c r="DC415" s="18">
        <v>4620</v>
      </c>
      <c r="DD415" s="16">
        <v>4620</v>
      </c>
      <c r="DE415" s="85"/>
      <c r="DF415" s="16"/>
      <c r="DG415" s="85"/>
      <c r="DH415" s="16"/>
      <c r="DI415" s="85"/>
      <c r="DJ415" s="16"/>
      <c r="DK415" s="17"/>
      <c r="DL415" s="16"/>
      <c r="DM415" s="17"/>
      <c r="DN415" s="16"/>
      <c r="DO415" s="17"/>
      <c r="DP415" s="16"/>
      <c r="DQ415" s="17"/>
      <c r="DR415" s="16"/>
      <c r="DS415" s="17"/>
      <c r="DT415" s="16"/>
      <c r="DU415" s="17"/>
      <c r="DV415" s="16"/>
      <c r="DW415" s="17"/>
      <c r="DX415" s="16"/>
      <c r="DY415" s="17"/>
      <c r="DZ415" s="16"/>
      <c r="EA415" s="17"/>
      <c r="EB415" s="16"/>
      <c r="EC415" s="17"/>
      <c r="ED415" s="16"/>
      <c r="EE415" s="17"/>
      <c r="EF415" s="16"/>
      <c r="EG415" s="17"/>
      <c r="EH415" s="16"/>
      <c r="EI415" s="17"/>
      <c r="EJ415" s="16"/>
      <c r="EK415" s="17"/>
      <c r="EL415" s="16"/>
      <c r="EM415" s="17"/>
      <c r="EN415" s="16"/>
      <c r="EO415" s="17"/>
      <c r="EP415" s="16"/>
      <c r="EQ415" s="17"/>
      <c r="ER415" s="16"/>
      <c r="ES415" s="17"/>
      <c r="ET415" s="16"/>
      <c r="EU415" s="15"/>
      <c r="EV415" s="16"/>
      <c r="EW415" s="15"/>
      <c r="EX415" s="16"/>
      <c r="EY415" s="15"/>
      <c r="EZ415" s="16"/>
      <c r="FA415" s="15"/>
      <c r="FB415" s="16"/>
      <c r="FC415" s="15"/>
      <c r="FD415" s="16"/>
      <c r="FE415" s="15"/>
      <c r="FF415" s="16"/>
      <c r="FG415" s="19"/>
      <c r="FH415" s="20"/>
      <c r="FI415" s="20">
        <f t="shared" si="52"/>
        <v>24740</v>
      </c>
      <c r="FJ415" s="20">
        <f t="shared" si="53"/>
        <v>24740</v>
      </c>
      <c r="FK415" s="21">
        <f t="shared" si="54"/>
        <v>0</v>
      </c>
      <c r="FL415" s="1" t="str">
        <f t="shared" si="57"/>
        <v/>
      </c>
    </row>
    <row r="416" spans="1:168" ht="20.25" customHeight="1">
      <c r="A416" s="239">
        <v>3200001</v>
      </c>
      <c r="B416" s="60" t="s">
        <v>490</v>
      </c>
      <c r="C416" s="239" t="s">
        <v>491</v>
      </c>
      <c r="D416" s="31" t="s">
        <v>1415</v>
      </c>
      <c r="E416" s="9" t="s">
        <v>1412</v>
      </c>
      <c r="F416" s="61" t="s">
        <v>492</v>
      </c>
      <c r="G416" s="31"/>
      <c r="H416" s="160" t="s">
        <v>1419</v>
      </c>
      <c r="I416" s="318"/>
      <c r="J416" s="160"/>
      <c r="K416" s="62">
        <v>3100</v>
      </c>
      <c r="L416" s="160" t="s">
        <v>1564</v>
      </c>
      <c r="M416" s="246">
        <f t="shared" si="50"/>
        <v>35030</v>
      </c>
      <c r="N416" s="14">
        <f t="shared" si="55"/>
        <v>4340</v>
      </c>
      <c r="O416" s="15">
        <v>1500</v>
      </c>
      <c r="P416" s="15">
        <v>1000</v>
      </c>
      <c r="Q416" s="15">
        <v>5000</v>
      </c>
      <c r="R416" s="15">
        <v>8000</v>
      </c>
      <c r="S416" s="182" t="str">
        <f>IF($S414=1,5000,"")</f>
        <v/>
      </c>
      <c r="T416" s="16">
        <v>1500</v>
      </c>
      <c r="U416" s="16">
        <v>1000</v>
      </c>
      <c r="V416" s="16">
        <v>5000</v>
      </c>
      <c r="W416" s="16">
        <v>8000</v>
      </c>
      <c r="X416" s="182"/>
      <c r="Y416" s="16">
        <f>IF(($CB416-SUM($T416:X416))&gt;=$K416*0.7,$K416*0.7,($CB416-SUM($T416:X416)))</f>
        <v>2170</v>
      </c>
      <c r="Z416" s="16">
        <f>IF(($CB416-SUM($T416:Y416))&gt;=$K416*0.7,$K416*0.7,($CB416-SUM($T416:Y416)))</f>
        <v>2170</v>
      </c>
      <c r="AA416" s="16">
        <f>IF(($CB416-SUM($T416:Z416))&gt;=$K416*0.7,$K416*0.7,($CB416-SUM($T416:Z416)))</f>
        <v>2170</v>
      </c>
      <c r="AB416" s="16">
        <f>IF(($CB416-SUM($T416:AA416))&gt;=$K416*0.7,$K416*0.7,($CB416-SUM($T416:AA416)))</f>
        <v>2170</v>
      </c>
      <c r="AC416" s="16">
        <f>IF(($CB416-SUM($T416:AB416))&gt;=$K416*0.7,$K416*0.7,($CB416-SUM($T416:AB416)))</f>
        <v>2170</v>
      </c>
      <c r="AD416" s="16">
        <f>IF(($CB416-SUM($T416:AC416))&gt;=$K416*0.7,$K416*0.7,($CB416-SUM($T416:AC416)))</f>
        <v>2170</v>
      </c>
      <c r="AE416" s="16">
        <f>IF(($CB416-SUM($T416:AD416))&gt;=$K416*0.7,$K416*0.7,($CB416-SUM($T416:AD416)))</f>
        <v>2170</v>
      </c>
      <c r="AF416" s="16">
        <f>IF(($CB416-SUM($T416:AE416))&gt;=$K416*0.7,$K416*0.7,($CB416-SUM($T416:AE416)))</f>
        <v>0</v>
      </c>
      <c r="AG416" s="16">
        <f>IF(($CB416-SUM($T416:AF416))&gt;=$K416*0.7,$K416*0.7,($CB416-SUM($T416:AF416)))</f>
        <v>0</v>
      </c>
      <c r="AH416" s="16">
        <f>IF(($CB416-SUM($T416:AG416))&gt;=$K416*0.7,$K416*0.7,($CB416-SUM($T416:AG416)))</f>
        <v>0</v>
      </c>
      <c r="AI416" s="16">
        <f>IF(($CB416-SUM($T416:AH416))&gt;=$K416*0.7,$K416*0.7,($CB416-SUM($T416:AH416)))</f>
        <v>0</v>
      </c>
      <c r="AJ416" s="16">
        <f>IF(($CB416-SUM($T416:AI416))&gt;=$K416*0.7,$K416*0.7,($CB416-SUM($T416:AI416)))</f>
        <v>0</v>
      </c>
      <c r="AK416" s="16">
        <f>IF(($CB416-SUM($T416:AJ416))&gt;=$K416*0.7,$K416*0.7,($CB416-SUM($T416:AJ416)))</f>
        <v>0</v>
      </c>
      <c r="AL416" s="16">
        <f>IF(($CB416-SUM($T416:AK416))&gt;=$K416*0.7,$K416*0.7,($CB416-SUM($T416:AK416)))</f>
        <v>0</v>
      </c>
      <c r="AM416" s="16">
        <f>IF(($CB416-SUM($T416:AL416))&gt;=$K416*0.7,$K416*0.7,($CB416-SUM($T416:AL416)))</f>
        <v>0</v>
      </c>
      <c r="AN416" s="16">
        <f>IF(($CB416-SUM($T416:AM416))&gt;=$K416*0.7,$K416*0.7,($CB416-SUM($T416:AM416)))</f>
        <v>0</v>
      </c>
      <c r="AO416" s="16">
        <f>IF(($CB416-SUM($T416:AN416))&gt;=$K416*0.7,$K416*0.7,($CB416-SUM($T416:AN416)))</f>
        <v>0</v>
      </c>
      <c r="AP416" s="16">
        <f>IF(($CB416-SUM($T416:AO416))&gt;=$K416*0.7,$K416*0.7,($CB416-SUM($T416:AO416)))</f>
        <v>0</v>
      </c>
      <c r="AQ416" s="16">
        <f>IF(($CB416-SUM($T416:AP416))&gt;=$K416*0.7,$K416*0.7,($CB416-SUM($T416:AP416)))</f>
        <v>0</v>
      </c>
      <c r="AR416" s="16">
        <f>IF(($CB416-SUM($T416:AQ416))&gt;=$K416*0.7,$K416*0.7,($CB416-SUM($T416:AQ416)))</f>
        <v>0</v>
      </c>
      <c r="AS416" s="16">
        <f>IF(($CB416-SUM($T416:AR416))&gt;=$K416*0.7,$K416*0.7,($CB416-SUM($T416:AR416)))</f>
        <v>0</v>
      </c>
      <c r="AT416" s="16">
        <f>IF(($CB416-SUM($T416:AS416))&gt;=$K416*0.7,$K416*0.7,($CB416-SUM($T416:AS416)))</f>
        <v>0</v>
      </c>
      <c r="AU416" s="16">
        <f>IF(($CB416-SUM($T416:AT416))&gt;=$K416*0.7,$K416*0.7,($CB416-SUM($T416:AT416)))</f>
        <v>0</v>
      </c>
      <c r="AV416" s="16">
        <f>IF(($CB416-SUM($T416:AU416))&gt;=$K416*0.7,$K416*0.7,($CB416-SUM($T416:AU416)))</f>
        <v>0</v>
      </c>
      <c r="AW416" s="182">
        <f t="shared" si="51"/>
        <v>30690</v>
      </c>
      <c r="AX416" s="182">
        <f>IF(LinkRpt!B$4=LinkRpt!B$2,VLOOKUP(LinkRpt!$A412,Rpt,LinkRpt!B$2+1),"")</f>
        <v>30690</v>
      </c>
      <c r="AY416" s="182">
        <f>IF(LinkRpt!C$4=LinkRpt!C$2,VLOOKUP(LinkRpt!$A412,Rpt,LinkRpt!C$2+1),"")</f>
        <v>0</v>
      </c>
      <c r="AZ416" s="182">
        <f>IF(LinkRpt!D$4=LinkRpt!D$2,VLOOKUP(LinkRpt!$A412,Rpt,LinkRpt!D$2+1),"")</f>
        <v>0</v>
      </c>
      <c r="BA416" s="182" t="str">
        <f>IF(LinkRpt!E$4=LinkRpt!E$2,VLOOKUP(LinkRpt!$A412,Rpt,LinkRpt!E$2+1),"")</f>
        <v/>
      </c>
      <c r="BB416" s="182">
        <f>IF(LinkRpt!F$4=LinkRpt!F$2,VLOOKUP(LinkRpt!$A412,Rpt,LinkRpt!F$2+1),"")</f>
        <v>0</v>
      </c>
      <c r="BC416" s="182">
        <f>IF(LinkRpt!G$4=LinkRpt!G$2,VLOOKUP(LinkRpt!$A412,Rpt,LinkRpt!G$2+1),"")</f>
        <v>0</v>
      </c>
      <c r="BD416" s="182">
        <f>IF(LinkRpt!H$4=LinkRpt!H$2,VLOOKUP(LinkRpt!$A412,Rpt,LinkRpt!H$2+1),"")</f>
        <v>0</v>
      </c>
      <c r="BE416" s="182" t="str">
        <f>IF(LinkRpt!I$4=LinkRpt!I$2,VLOOKUP(LinkRpt!$A412,Rpt,LinkRpt!I$2+1),"")</f>
        <v/>
      </c>
      <c r="BF416" s="182" t="str">
        <f>IF(LinkRpt!J$4=LinkRpt!J$2,VLOOKUP(LinkRpt!$A412,Rpt,LinkRpt!J$2+1),"")</f>
        <v/>
      </c>
      <c r="BG416" s="182" t="str">
        <f>IF(LinkRpt!K$4=LinkRpt!K$2,VLOOKUP(LinkRpt!$A412,Rpt,LinkRpt!K$2+1),"")</f>
        <v/>
      </c>
      <c r="BH416" s="182" t="str">
        <f>IF(LinkRpt!L$4=LinkRpt!L$2,VLOOKUP(LinkRpt!$A412,Rpt,LinkRpt!L$2+1),"")</f>
        <v/>
      </c>
      <c r="BI416" s="182" t="str">
        <f>IF(LinkRpt!M$4=LinkRpt!M$2,VLOOKUP(LinkRpt!$A412,Rpt,LinkRpt!M$2+1),"")</f>
        <v/>
      </c>
      <c r="BJ416" s="182" t="str">
        <f>IF(LinkRpt!N$4=LinkRpt!N$2,VLOOKUP(LinkRpt!$A412,Rpt,LinkRpt!N$2+1),"")</f>
        <v/>
      </c>
      <c r="BK416" s="182" t="str">
        <f>IF(LinkRpt!O$4=LinkRpt!O$2,VLOOKUP(LinkRpt!$A412,Rpt,LinkRpt!O$2+1),"")</f>
        <v/>
      </c>
      <c r="BL416" s="182" t="str">
        <f>IF(LinkRpt!P$4=LinkRpt!P$2,VLOOKUP(LinkRpt!$A412,Rpt,LinkRpt!P$2+1),"")</f>
        <v/>
      </c>
      <c r="BM416" s="182" t="str">
        <f>IF(LinkRpt!Q$4=LinkRpt!Q$2,VLOOKUP(LinkRpt!$A412,Rpt,LinkRpt!Q$2+1),"")</f>
        <v/>
      </c>
      <c r="BN416" s="182" t="str">
        <f>IF(LinkRpt!R$4=LinkRpt!R$2,VLOOKUP(LinkRpt!$A412,Rpt,LinkRpt!R$2+1),"")</f>
        <v/>
      </c>
      <c r="BO416" s="182" t="str">
        <f>IF(LinkRpt!S$4=LinkRpt!S$2,VLOOKUP(LinkRpt!$A412,Rpt,LinkRpt!S$2+1),"")</f>
        <v/>
      </c>
      <c r="BP416" s="182" t="str">
        <f>IF(LinkRpt!T$4=LinkRpt!T$2,VLOOKUP(LinkRpt!$A412,Rpt,LinkRpt!T$2+1),"")</f>
        <v/>
      </c>
      <c r="BQ416" s="182" t="str">
        <f>IF(LinkRpt!U$4=LinkRpt!U$2,VLOOKUP(LinkRpt!$A412,Rpt,LinkRpt!U$2+1),"")</f>
        <v/>
      </c>
      <c r="BR416" s="182" t="str">
        <f>IF(LinkRpt!V$4=LinkRpt!V$2,VLOOKUP(LinkRpt!$A412,Rpt,LinkRpt!V$2+1),"")</f>
        <v/>
      </c>
      <c r="BS416" s="182" t="str">
        <f>IF(LinkRpt!W$4=LinkRpt!W$2,VLOOKUP(LinkRpt!$A412,Rpt,LinkRpt!W$2+1),"")</f>
        <v/>
      </c>
      <c r="BT416" s="182" t="str">
        <f>IF(LinkRpt!X$4=LinkRpt!X$2,VLOOKUP(LinkRpt!$A412,Rpt,LinkRpt!X$2+1),"")</f>
        <v/>
      </c>
      <c r="BU416" s="182" t="str">
        <f>IF(LinkRpt!Y$4=LinkRpt!Y$2,VLOOKUP(LinkRpt!$A412,Rpt,LinkRpt!Y$2+1),"")</f>
        <v/>
      </c>
      <c r="BV416" s="182" t="str">
        <f>IF(LinkRpt!Z$4=LinkRpt!Z$2,VLOOKUP(LinkRpt!$A412,Rpt,LinkRpt!Z$2+1),"")</f>
        <v/>
      </c>
      <c r="BW416" s="182" t="str">
        <f>IF(LinkRpt!AA$4=LinkRpt!AA$2,VLOOKUP(LinkRpt!$A412,Rpt,LinkRpt!AA$2+1),"")</f>
        <v/>
      </c>
      <c r="BX416" s="182" t="str">
        <f>IF(LinkRpt!AB$4=LinkRpt!AB$2,VLOOKUP(LinkRpt!$A412,Rpt,LinkRpt!AB$2+1),"")</f>
        <v/>
      </c>
      <c r="BY416" s="182" t="str">
        <f>IF(LinkRpt!AC$4=LinkRpt!AC$2,VLOOKUP(LinkRpt!$A412,Rpt,LinkRpt!AC$2+1),"")</f>
        <v/>
      </c>
      <c r="BZ416" s="182" t="str">
        <f>IF(LinkRpt!AD$4=LinkRpt!AD$2,VLOOKUP(LinkRpt!$A412,Rpt,LinkRpt!AD$2+1),"")</f>
        <v/>
      </c>
      <c r="CA416" s="182" t="str">
        <f>IF(LinkRpt!AE$4=LinkRpt!AE$2,VLOOKUP(LinkRpt!$A412,Rpt,LinkRpt!AE$2+1),"")</f>
        <v/>
      </c>
      <c r="CB416" s="182">
        <f t="shared" si="56"/>
        <v>30690</v>
      </c>
      <c r="CC416" s="15">
        <v>1500</v>
      </c>
      <c r="CD416" s="16">
        <v>1500</v>
      </c>
      <c r="CE416" s="15">
        <v>1000</v>
      </c>
      <c r="CF416" s="16">
        <v>1000</v>
      </c>
      <c r="CG416" s="15">
        <v>5000</v>
      </c>
      <c r="CH416" s="16">
        <v>5000</v>
      </c>
      <c r="CI416" s="15">
        <v>8000</v>
      </c>
      <c r="CJ416" s="16">
        <f>1500+0</f>
        <v>1500</v>
      </c>
      <c r="CK416" s="15"/>
      <c r="CL416" s="16"/>
      <c r="CM416" s="15"/>
      <c r="CN416" s="16"/>
      <c r="CO416" s="18">
        <v>2170</v>
      </c>
      <c r="CP416" s="16">
        <v>0</v>
      </c>
      <c r="CQ416" s="18">
        <v>2170</v>
      </c>
      <c r="CR416" s="16">
        <v>0</v>
      </c>
      <c r="CS416" s="18">
        <v>2170</v>
      </c>
      <c r="CT416" s="16">
        <v>0</v>
      </c>
      <c r="CU416" s="18">
        <v>2170</v>
      </c>
      <c r="CV416" s="16">
        <v>15180</v>
      </c>
      <c r="CW416" s="18">
        <v>2170</v>
      </c>
      <c r="CX416" s="16"/>
      <c r="CY416" s="18">
        <v>2170</v>
      </c>
      <c r="CZ416" s="16"/>
      <c r="DA416" s="18">
        <v>2170</v>
      </c>
      <c r="DB416" s="16"/>
      <c r="DC416" s="18">
        <v>2170</v>
      </c>
      <c r="DD416" s="16"/>
      <c r="DE416" s="18">
        <v>2170</v>
      </c>
      <c r="DF416" s="16">
        <v>6510</v>
      </c>
      <c r="DG416" s="17"/>
      <c r="DH416" s="16"/>
      <c r="DI416" s="17"/>
      <c r="DJ416" s="16"/>
      <c r="DK416" s="219"/>
      <c r="DL416" s="85"/>
      <c r="DM416" s="16"/>
      <c r="DN416" s="85"/>
      <c r="DO416" s="16"/>
      <c r="DP416" s="85"/>
      <c r="DQ416" s="16"/>
      <c r="DR416" s="85"/>
      <c r="DS416" s="16"/>
      <c r="DT416" s="85"/>
      <c r="DU416" s="16"/>
      <c r="DV416" s="85"/>
      <c r="DW416" s="16"/>
      <c r="DX416" s="85"/>
      <c r="DY416" s="16"/>
      <c r="DZ416" s="85"/>
      <c r="EA416" s="16"/>
      <c r="EB416" s="85"/>
      <c r="EC416" s="16"/>
      <c r="ED416" s="85"/>
      <c r="EE416" s="16"/>
      <c r="EF416" s="85"/>
      <c r="EG416" s="16"/>
      <c r="EH416" s="17"/>
      <c r="EI416" s="16"/>
      <c r="EJ416" s="19"/>
      <c r="EK416" s="17"/>
      <c r="EL416" s="16"/>
      <c r="EM416" s="17"/>
      <c r="EN416" s="16"/>
      <c r="EO416" s="17"/>
      <c r="EP416" s="16"/>
      <c r="EQ416" s="17"/>
      <c r="ER416" s="16"/>
      <c r="ES416" s="17"/>
      <c r="ET416" s="16"/>
      <c r="EU416" s="17"/>
      <c r="EV416" s="16"/>
      <c r="EW416" s="15"/>
      <c r="EX416" s="16"/>
      <c r="EY416" s="15"/>
      <c r="EZ416" s="16"/>
      <c r="FA416" s="15"/>
      <c r="FB416" s="16"/>
      <c r="FC416" s="15"/>
      <c r="FD416" s="16"/>
      <c r="FE416" s="15"/>
      <c r="FF416" s="16"/>
      <c r="FG416" s="15"/>
      <c r="FH416" s="16"/>
      <c r="FI416" s="20">
        <f t="shared" si="52"/>
        <v>35030</v>
      </c>
      <c r="FJ416" s="20">
        <f t="shared" si="53"/>
        <v>30690</v>
      </c>
      <c r="FK416" s="21">
        <f t="shared" si="54"/>
        <v>4340</v>
      </c>
      <c r="FL416" s="1" t="str">
        <f t="shared" si="57"/>
        <v/>
      </c>
    </row>
    <row r="417" spans="1:168" ht="20.25" customHeight="1">
      <c r="A417" s="239">
        <v>3200002</v>
      </c>
      <c r="B417" s="60" t="s">
        <v>1330</v>
      </c>
      <c r="C417" s="239" t="s">
        <v>1331</v>
      </c>
      <c r="D417" s="31" t="s">
        <v>1415</v>
      </c>
      <c r="E417" s="9" t="s">
        <v>1411</v>
      </c>
      <c r="F417" s="61" t="s">
        <v>1332</v>
      </c>
      <c r="G417" s="22"/>
      <c r="H417" s="84"/>
      <c r="I417" s="318"/>
      <c r="J417" s="84"/>
      <c r="K417" s="62">
        <v>5100</v>
      </c>
      <c r="L417" s="84" t="s">
        <v>1564</v>
      </c>
      <c r="M417" s="246">
        <f t="shared" si="50"/>
        <v>47630</v>
      </c>
      <c r="N417" s="14">
        <f t="shared" si="55"/>
        <v>0</v>
      </c>
      <c r="O417" s="15">
        <v>1500</v>
      </c>
      <c r="P417" s="15">
        <v>1000</v>
      </c>
      <c r="Q417" s="15">
        <v>5000</v>
      </c>
      <c r="R417" s="15">
        <v>8000</v>
      </c>
      <c r="S417" s="182"/>
      <c r="T417" s="16">
        <v>1500</v>
      </c>
      <c r="U417" s="16">
        <v>1000</v>
      </c>
      <c r="V417" s="16">
        <v>5000</v>
      </c>
      <c r="W417" s="16">
        <v>8000</v>
      </c>
      <c r="X417" s="182"/>
      <c r="Y417" s="16">
        <f>IF(($CB417-SUM($T417:X417))&gt;=$K417*0.7,$K417*0.7,($CB417-SUM($T417:X417)))</f>
        <v>3570</v>
      </c>
      <c r="Z417" s="16">
        <f>IF(($CB417-SUM($T417:Y417))&gt;=$K417*0.7,$K417*0.7,($CB417-SUM($T417:Y417)))</f>
        <v>3570</v>
      </c>
      <c r="AA417" s="16">
        <f>IF(($CB417-SUM($T417:Z417))&gt;=$K417*0.7,$K417*0.7,($CB417-SUM($T417:Z417)))</f>
        <v>3570</v>
      </c>
      <c r="AB417" s="16">
        <f>IF(($CB417-SUM($T417:AA417))&gt;=$K417*0.7,$K417*0.7,($CB417-SUM($T417:AA417)))</f>
        <v>3570</v>
      </c>
      <c r="AC417" s="16">
        <f>IF(($CB417-SUM($T417:AB417))&gt;=$K417*0.7,$K417*0.7,($CB417-SUM($T417:AB417)))</f>
        <v>3570</v>
      </c>
      <c r="AD417" s="16">
        <f>IF(($CB417-SUM($T417:AC417))&gt;=$K417*0.7,$K417*0.7,($CB417-SUM($T417:AC417)))</f>
        <v>3570</v>
      </c>
      <c r="AE417" s="16">
        <f>IF(($CB417-SUM($T417:AD417))&gt;=$K417*0.7,$K417*0.7,($CB417-SUM($T417:AD417)))</f>
        <v>3570</v>
      </c>
      <c r="AF417" s="16">
        <f>IF(($CB417-SUM($T417:AE417))&gt;=$K417*0.7,$K417*0.7,($CB417-SUM($T417:AE417)))</f>
        <v>3570</v>
      </c>
      <c r="AG417" s="16">
        <f>IF(($CB417-SUM($T417:AF417))&gt;=$K417*0.7,$K417*0.7,($CB417-SUM($T417:AF417)))</f>
        <v>3570</v>
      </c>
      <c r="AH417" s="16">
        <f>IF(($CB417-SUM($T417:AG417))&gt;=$K417*0.7,$K417*0.7,($CB417-SUM($T417:AG417)))</f>
        <v>0</v>
      </c>
      <c r="AI417" s="16">
        <f>IF(($CB417-SUM($T417:AH417))&gt;=$K417*0.7,$K417*0.7,($CB417-SUM($T417:AH417)))</f>
        <v>0</v>
      </c>
      <c r="AJ417" s="16">
        <f>IF(($CB417-SUM($T417:AI417))&gt;=$K417*0.7,$K417*0.7,($CB417-SUM($T417:AI417)))</f>
        <v>0</v>
      </c>
      <c r="AK417" s="16">
        <f>IF(($CB417-SUM($T417:AJ417))&gt;=$K417*0.7,$K417*0.7,($CB417-SUM($T417:AJ417)))</f>
        <v>0</v>
      </c>
      <c r="AL417" s="16">
        <f>IF(($CB417-SUM($T417:AK417))&gt;=$K417*0.7,$K417*0.7,($CB417-SUM($T417:AK417)))</f>
        <v>0</v>
      </c>
      <c r="AM417" s="16">
        <f>IF(($CB417-SUM($T417:AL417))&gt;=$K417*0.7,$K417*0.7,($CB417-SUM($T417:AL417)))</f>
        <v>0</v>
      </c>
      <c r="AN417" s="16">
        <f>IF(($CB417-SUM($T417:AM417))&gt;=$K417*0.7,$K417*0.7,($CB417-SUM($T417:AM417)))</f>
        <v>0</v>
      </c>
      <c r="AO417" s="16">
        <f>IF(($CB417-SUM($T417:AN417))&gt;=$K417*0.7,$K417*0.7,($CB417-SUM($T417:AN417)))</f>
        <v>0</v>
      </c>
      <c r="AP417" s="16">
        <f>IF(($CB417-SUM($T417:AO417))&gt;=$K417*0.7,$K417*0.7,($CB417-SUM($T417:AO417)))</f>
        <v>0</v>
      </c>
      <c r="AQ417" s="16">
        <f>IF(($CB417-SUM($T417:AP417))&gt;=$K417*0.7,$K417*0.7,($CB417-SUM($T417:AP417)))</f>
        <v>0</v>
      </c>
      <c r="AR417" s="16">
        <f>IF(($CB417-SUM($T417:AQ417))&gt;=$K417*0.7,$K417*0.7,($CB417-SUM($T417:AQ417)))</f>
        <v>0</v>
      </c>
      <c r="AS417" s="16">
        <f>IF(($CB417-SUM($T417:AR417))&gt;=$K417*0.7,$K417*0.7,($CB417-SUM($T417:AR417)))</f>
        <v>0</v>
      </c>
      <c r="AT417" s="16">
        <f>IF(($CB417-SUM($T417:AS417))&gt;=$K417*0.7,$K417*0.7,($CB417-SUM($T417:AS417)))</f>
        <v>0</v>
      </c>
      <c r="AU417" s="16">
        <f>IF(($CB417-SUM($T417:AT417))&gt;=$K417*0.7,$K417*0.7,($CB417-SUM($T417:AT417)))</f>
        <v>0</v>
      </c>
      <c r="AV417" s="16">
        <f>IF(($CB417-SUM($T417:AU417))&gt;=$K417*0.7,$K417*0.7,($CB417-SUM($T417:AU417)))</f>
        <v>0</v>
      </c>
      <c r="AW417" s="182">
        <f t="shared" si="51"/>
        <v>47630</v>
      </c>
      <c r="AX417" s="182">
        <f>IF(LinkRpt!B$4=LinkRpt!B$2,VLOOKUP(LinkRpt!$A413,Rpt,LinkRpt!B$2+1),"")</f>
        <v>47630</v>
      </c>
      <c r="AY417" s="182">
        <f>IF(LinkRpt!C$4=LinkRpt!C$2,VLOOKUP(LinkRpt!$A413,Rpt,LinkRpt!C$2+1),"")</f>
        <v>0</v>
      </c>
      <c r="AZ417" s="182">
        <f>IF(LinkRpt!D$4=LinkRpt!D$2,VLOOKUP(LinkRpt!$A413,Rpt,LinkRpt!D$2+1),"")</f>
        <v>0</v>
      </c>
      <c r="BA417" s="182" t="str">
        <f>IF(LinkRpt!E$4=LinkRpt!E$2,VLOOKUP(LinkRpt!$A413,Rpt,LinkRpt!E$2+1),"")</f>
        <v/>
      </c>
      <c r="BB417" s="182">
        <f>IF(LinkRpt!F$4=LinkRpt!F$2,VLOOKUP(LinkRpt!$A413,Rpt,LinkRpt!F$2+1),"")</f>
        <v>0</v>
      </c>
      <c r="BC417" s="182">
        <f>IF(LinkRpt!G$4=LinkRpt!G$2,VLOOKUP(LinkRpt!$A413,Rpt,LinkRpt!G$2+1),"")</f>
        <v>0</v>
      </c>
      <c r="BD417" s="182">
        <f>IF(LinkRpt!H$4=LinkRpt!H$2,VLOOKUP(LinkRpt!$A413,Rpt,LinkRpt!H$2+1),"")</f>
        <v>0</v>
      </c>
      <c r="BE417" s="182" t="str">
        <f>IF(LinkRpt!I$4=LinkRpt!I$2,VLOOKUP(LinkRpt!$A413,Rpt,LinkRpt!I$2+1),"")</f>
        <v/>
      </c>
      <c r="BF417" s="182" t="str">
        <f>IF(LinkRpt!J$4=LinkRpt!J$2,VLOOKUP(LinkRpt!$A413,Rpt,LinkRpt!J$2+1),"")</f>
        <v/>
      </c>
      <c r="BG417" s="182" t="str">
        <f>IF(LinkRpt!K$4=LinkRpt!K$2,VLOOKUP(LinkRpt!$A413,Rpt,LinkRpt!K$2+1),"")</f>
        <v/>
      </c>
      <c r="BH417" s="182" t="str">
        <f>IF(LinkRpt!L$4=LinkRpt!L$2,VLOOKUP(LinkRpt!$A413,Rpt,LinkRpt!L$2+1),"")</f>
        <v/>
      </c>
      <c r="BI417" s="182" t="str">
        <f>IF(LinkRpt!M$4=LinkRpt!M$2,VLOOKUP(LinkRpt!$A413,Rpt,LinkRpt!M$2+1),"")</f>
        <v/>
      </c>
      <c r="BJ417" s="182" t="str">
        <f>IF(LinkRpt!N$4=LinkRpt!N$2,VLOOKUP(LinkRpt!$A413,Rpt,LinkRpt!N$2+1),"")</f>
        <v/>
      </c>
      <c r="BK417" s="182" t="str">
        <f>IF(LinkRpt!O$4=LinkRpt!O$2,VLOOKUP(LinkRpt!$A413,Rpt,LinkRpt!O$2+1),"")</f>
        <v/>
      </c>
      <c r="BL417" s="182" t="str">
        <f>IF(LinkRpt!P$4=LinkRpt!P$2,VLOOKUP(LinkRpt!$A413,Rpt,LinkRpt!P$2+1),"")</f>
        <v/>
      </c>
      <c r="BM417" s="182" t="str">
        <f>IF(LinkRpt!Q$4=LinkRpt!Q$2,VLOOKUP(LinkRpt!$A413,Rpt,LinkRpt!Q$2+1),"")</f>
        <v/>
      </c>
      <c r="BN417" s="182" t="str">
        <f>IF(LinkRpt!R$4=LinkRpt!R$2,VLOOKUP(LinkRpt!$A413,Rpt,LinkRpt!R$2+1),"")</f>
        <v/>
      </c>
      <c r="BO417" s="182" t="str">
        <f>IF(LinkRpt!S$4=LinkRpt!S$2,VLOOKUP(LinkRpt!$A413,Rpt,LinkRpt!S$2+1),"")</f>
        <v/>
      </c>
      <c r="BP417" s="182" t="str">
        <f>IF(LinkRpt!T$4=LinkRpt!T$2,VLOOKUP(LinkRpt!$A413,Rpt,LinkRpt!T$2+1),"")</f>
        <v/>
      </c>
      <c r="BQ417" s="182" t="str">
        <f>IF(LinkRpt!U$4=LinkRpt!U$2,VLOOKUP(LinkRpt!$A413,Rpt,LinkRpt!U$2+1),"")</f>
        <v/>
      </c>
      <c r="BR417" s="182" t="str">
        <f>IF(LinkRpt!V$4=LinkRpt!V$2,VLOOKUP(LinkRpt!$A413,Rpt,LinkRpt!V$2+1),"")</f>
        <v/>
      </c>
      <c r="BS417" s="182" t="str">
        <f>IF(LinkRpt!W$4=LinkRpt!W$2,VLOOKUP(LinkRpt!$A413,Rpt,LinkRpt!W$2+1),"")</f>
        <v/>
      </c>
      <c r="BT417" s="182" t="str">
        <f>IF(LinkRpt!X$4=LinkRpt!X$2,VLOOKUP(LinkRpt!$A413,Rpt,LinkRpt!X$2+1),"")</f>
        <v/>
      </c>
      <c r="BU417" s="182" t="str">
        <f>IF(LinkRpt!Y$4=LinkRpt!Y$2,VLOOKUP(LinkRpt!$A413,Rpt,LinkRpt!Y$2+1),"")</f>
        <v/>
      </c>
      <c r="BV417" s="182" t="str">
        <f>IF(LinkRpt!Z$4=LinkRpt!Z$2,VLOOKUP(LinkRpt!$A413,Rpt,LinkRpt!Z$2+1),"")</f>
        <v/>
      </c>
      <c r="BW417" s="182" t="str">
        <f>IF(LinkRpt!AA$4=LinkRpt!AA$2,VLOOKUP(LinkRpt!$A413,Rpt,LinkRpt!AA$2+1),"")</f>
        <v/>
      </c>
      <c r="BX417" s="182" t="str">
        <f>IF(LinkRpt!AB$4=LinkRpt!AB$2,VLOOKUP(LinkRpt!$A413,Rpt,LinkRpt!AB$2+1),"")</f>
        <v/>
      </c>
      <c r="BY417" s="182" t="str">
        <f>IF(LinkRpt!AC$4=LinkRpt!AC$2,VLOOKUP(LinkRpt!$A413,Rpt,LinkRpt!AC$2+1),"")</f>
        <v/>
      </c>
      <c r="BZ417" s="182" t="str">
        <f>IF(LinkRpt!AD$4=LinkRpt!AD$2,VLOOKUP(LinkRpt!$A413,Rpt,LinkRpt!AD$2+1),"")</f>
        <v/>
      </c>
      <c r="CA417" s="182" t="str">
        <f>IF(LinkRpt!AE$4=LinkRpt!AE$2,VLOOKUP(LinkRpt!$A413,Rpt,LinkRpt!AE$2+1),"")</f>
        <v/>
      </c>
      <c r="CB417" s="182">
        <f t="shared" si="56"/>
        <v>47630</v>
      </c>
      <c r="CC417" s="15">
        <v>1500</v>
      </c>
      <c r="CD417" s="16">
        <v>1500</v>
      </c>
      <c r="CE417" s="15">
        <v>1000</v>
      </c>
      <c r="CF417" s="16">
        <v>1000</v>
      </c>
      <c r="CG417" s="15">
        <v>5000</v>
      </c>
      <c r="CH417" s="16">
        <v>5000</v>
      </c>
      <c r="CI417" s="15">
        <v>8000</v>
      </c>
      <c r="CJ417" s="16">
        <v>1500</v>
      </c>
      <c r="CK417" s="15"/>
      <c r="CL417" s="16"/>
      <c r="CM417" s="18">
        <v>3570</v>
      </c>
      <c r="CN417" s="16"/>
      <c r="CO417" s="18">
        <v>3570</v>
      </c>
      <c r="CP417" s="16"/>
      <c r="CQ417" s="18">
        <v>3570</v>
      </c>
      <c r="CR417" s="16"/>
      <c r="CS417" s="18">
        <v>3570</v>
      </c>
      <c r="CT417" s="16">
        <v>20780</v>
      </c>
      <c r="CU417" s="18">
        <v>3570</v>
      </c>
      <c r="CV417" s="16"/>
      <c r="CW417" s="18">
        <v>3570</v>
      </c>
      <c r="CX417" s="16"/>
      <c r="CY417" s="18">
        <v>3570</v>
      </c>
      <c r="CZ417" s="16"/>
      <c r="DA417" s="18">
        <v>3570</v>
      </c>
      <c r="DB417" s="16"/>
      <c r="DC417" s="18">
        <v>3570</v>
      </c>
      <c r="DD417" s="16">
        <v>17850</v>
      </c>
      <c r="DE417" s="85"/>
      <c r="DF417" s="16"/>
      <c r="DG417" s="85"/>
      <c r="DH417" s="16"/>
      <c r="DI417" s="85"/>
      <c r="DJ417" s="16"/>
      <c r="DK417" s="219"/>
      <c r="DL417" s="85"/>
      <c r="DM417" s="16"/>
      <c r="DN417" s="85"/>
      <c r="DO417" s="16"/>
      <c r="DP417" s="85"/>
      <c r="DQ417" s="16"/>
      <c r="DR417" s="85"/>
      <c r="DS417" s="16"/>
      <c r="DT417" s="85"/>
      <c r="DU417" s="16"/>
      <c r="DV417" s="85"/>
      <c r="DW417" s="16"/>
      <c r="DX417" s="85"/>
      <c r="DY417" s="16"/>
      <c r="DZ417" s="85"/>
      <c r="EA417" s="16"/>
      <c r="EB417" s="85"/>
      <c r="EC417" s="16"/>
      <c r="ED417" s="85"/>
      <c r="EE417" s="16"/>
      <c r="EF417" s="85"/>
      <c r="EG417" s="16"/>
      <c r="EH417" s="17"/>
      <c r="EI417" s="16"/>
      <c r="EJ417" s="19"/>
      <c r="EK417" s="17"/>
      <c r="EL417" s="16"/>
      <c r="EM417" s="17"/>
      <c r="EN417" s="16"/>
      <c r="EO417" s="17"/>
      <c r="EP417" s="16"/>
      <c r="EQ417" s="17"/>
      <c r="ER417" s="16"/>
      <c r="ES417" s="17"/>
      <c r="ET417" s="16"/>
      <c r="EU417" s="17"/>
      <c r="EV417" s="16"/>
      <c r="EW417" s="15"/>
      <c r="EX417" s="16"/>
      <c r="EY417" s="15"/>
      <c r="EZ417" s="16"/>
      <c r="FA417" s="15"/>
      <c r="FB417" s="16"/>
      <c r="FC417" s="15"/>
      <c r="FD417" s="16"/>
      <c r="FE417" s="15"/>
      <c r="FF417" s="16"/>
      <c r="FG417" s="15"/>
      <c r="FH417" s="16"/>
      <c r="FI417" s="20">
        <f t="shared" si="52"/>
        <v>47630</v>
      </c>
      <c r="FJ417" s="20">
        <f t="shared" si="53"/>
        <v>47630</v>
      </c>
      <c r="FK417" s="21">
        <f t="shared" si="54"/>
        <v>0</v>
      </c>
      <c r="FL417" s="1" t="str">
        <f t="shared" si="57"/>
        <v/>
      </c>
    </row>
    <row r="418" spans="1:168" ht="20.25" customHeight="1">
      <c r="A418" s="239">
        <v>3200003</v>
      </c>
      <c r="B418" s="60" t="s">
        <v>254</v>
      </c>
      <c r="C418" s="239" t="s">
        <v>493</v>
      </c>
      <c r="D418" s="31" t="s">
        <v>1415</v>
      </c>
      <c r="E418" s="9" t="s">
        <v>1412</v>
      </c>
      <c r="F418" s="61" t="s">
        <v>494</v>
      </c>
      <c r="G418" s="29"/>
      <c r="H418" s="84" t="s">
        <v>1425</v>
      </c>
      <c r="I418" s="318"/>
      <c r="J418" s="84"/>
      <c r="K418" s="62">
        <v>4100</v>
      </c>
      <c r="L418" s="23" t="s">
        <v>1564</v>
      </c>
      <c r="M418" s="246">
        <f t="shared" si="50"/>
        <v>41330</v>
      </c>
      <c r="N418" s="14">
        <f t="shared" si="55"/>
        <v>9370</v>
      </c>
      <c r="O418" s="15">
        <v>1500</v>
      </c>
      <c r="P418" s="15">
        <v>1000</v>
      </c>
      <c r="Q418" s="15">
        <v>5000</v>
      </c>
      <c r="R418" s="15">
        <v>8000</v>
      </c>
      <c r="S418" s="182"/>
      <c r="T418" s="16">
        <v>1500</v>
      </c>
      <c r="U418" s="16">
        <v>1000</v>
      </c>
      <c r="V418" s="16">
        <v>5000</v>
      </c>
      <c r="W418" s="16">
        <v>8000</v>
      </c>
      <c r="X418" s="182"/>
      <c r="Y418" s="16">
        <f>IF(($CB418-SUM($T418:X418))&gt;=$K418*0.7,$K418*0.7,($CB418-SUM($T418:X418)))</f>
        <v>2870</v>
      </c>
      <c r="Z418" s="16">
        <f>IF(($CB418-SUM($T418:Y418))&gt;=$K418*0.7,$K418*0.7,($CB418-SUM($T418:Y418)))</f>
        <v>2870</v>
      </c>
      <c r="AA418" s="16">
        <f>IF(($CB418-SUM($T418:Z418))&gt;=$K418*0.7,$K418*0.7,($CB418-SUM($T418:Z418)))</f>
        <v>2870</v>
      </c>
      <c r="AB418" s="16">
        <f>IF(($CB418-SUM($T418:AA418))&gt;=$K418*0.7,$K418*0.7,($CB418-SUM($T418:AA418)))</f>
        <v>2870</v>
      </c>
      <c r="AC418" s="16">
        <f>IF(($CB418-SUM($T418:AB418))&gt;=$K418*0.7,$K418*0.7,($CB418-SUM($T418:AB418)))</f>
        <v>2870</v>
      </c>
      <c r="AD418" s="16">
        <f>IF(($CB418-SUM($T418:AC418))&gt;=$K418*0.7,$K418*0.7,($CB418-SUM($T418:AC418)))</f>
        <v>2110</v>
      </c>
      <c r="AE418" s="16">
        <f>IF(($CB418-SUM($T418:AD418))&gt;=$K418*0.7,$K418*0.7,($CB418-SUM($T418:AD418)))</f>
        <v>0</v>
      </c>
      <c r="AF418" s="16">
        <f>IF(($CB418-SUM($T418:AE418))&gt;=$K418*0.7,$K418*0.7,($CB418-SUM($T418:AE418)))</f>
        <v>0</v>
      </c>
      <c r="AG418" s="16">
        <f>IF(($CB418-SUM($T418:AF418))&gt;=$K418*0.7,$K418*0.7,($CB418-SUM($T418:AF418)))</f>
        <v>0</v>
      </c>
      <c r="AH418" s="16">
        <f>IF(($CB418-SUM($T418:AG418))&gt;=$K418*0.7,$K418*0.7,($CB418-SUM($T418:AG418)))</f>
        <v>0</v>
      </c>
      <c r="AI418" s="16">
        <f>IF(($CB418-SUM($T418:AH418))&gt;=$K418*0.7,$K418*0.7,($CB418-SUM($T418:AH418)))</f>
        <v>0</v>
      </c>
      <c r="AJ418" s="16">
        <f>IF(($CB418-SUM($T418:AI418))&gt;=$K418*0.7,$K418*0.7,($CB418-SUM($T418:AI418)))</f>
        <v>0</v>
      </c>
      <c r="AK418" s="16">
        <f>IF(($CB418-SUM($T418:AJ418))&gt;=$K418*0.7,$K418*0.7,($CB418-SUM($T418:AJ418)))</f>
        <v>0</v>
      </c>
      <c r="AL418" s="16">
        <f>IF(($CB418-SUM($T418:AK418))&gt;=$K418*0.7,$K418*0.7,($CB418-SUM($T418:AK418)))</f>
        <v>0</v>
      </c>
      <c r="AM418" s="16">
        <f>IF(($CB418-SUM($T418:AL418))&gt;=$K418*0.7,$K418*0.7,($CB418-SUM($T418:AL418)))</f>
        <v>0</v>
      </c>
      <c r="AN418" s="16">
        <f>IF(($CB418-SUM($T418:AM418))&gt;=$K418*0.7,$K418*0.7,($CB418-SUM($T418:AM418)))</f>
        <v>0</v>
      </c>
      <c r="AO418" s="16">
        <f>IF(($CB418-SUM($T418:AN418))&gt;=$K418*0.7,$K418*0.7,($CB418-SUM($T418:AN418)))</f>
        <v>0</v>
      </c>
      <c r="AP418" s="16">
        <f>IF(($CB418-SUM($T418:AO418))&gt;=$K418*0.7,$K418*0.7,($CB418-SUM($T418:AO418)))</f>
        <v>0</v>
      </c>
      <c r="AQ418" s="16">
        <f>IF(($CB418-SUM($T418:AP418))&gt;=$K418*0.7,$K418*0.7,($CB418-SUM($T418:AP418)))</f>
        <v>0</v>
      </c>
      <c r="AR418" s="16">
        <f>IF(($CB418-SUM($T418:AQ418))&gt;=$K418*0.7,$K418*0.7,($CB418-SUM($T418:AQ418)))</f>
        <v>0</v>
      </c>
      <c r="AS418" s="16">
        <f>IF(($CB418-SUM($T418:AR418))&gt;=$K418*0.7,$K418*0.7,($CB418-SUM($T418:AR418)))</f>
        <v>0</v>
      </c>
      <c r="AT418" s="16">
        <f>IF(($CB418-SUM($T418:AS418))&gt;=$K418*0.7,$K418*0.7,($CB418-SUM($T418:AS418)))</f>
        <v>0</v>
      </c>
      <c r="AU418" s="16">
        <f>IF(($CB418-SUM($T418:AT418))&gt;=$K418*0.7,$K418*0.7,($CB418-SUM($T418:AT418)))</f>
        <v>0</v>
      </c>
      <c r="AV418" s="16">
        <f>IF(($CB418-SUM($T418:AU418))&gt;=$K418*0.7,$K418*0.7,($CB418-SUM($T418:AU418)))</f>
        <v>0</v>
      </c>
      <c r="AW418" s="182">
        <f t="shared" si="51"/>
        <v>31960</v>
      </c>
      <c r="AX418" s="182">
        <f>IF(LinkRpt!B$4=LinkRpt!B$2,VLOOKUP(LinkRpt!$A414,Rpt,LinkRpt!B$2+1),"")</f>
        <v>31960</v>
      </c>
      <c r="AY418" s="182">
        <f>IF(LinkRpt!C$4=LinkRpt!C$2,VLOOKUP(LinkRpt!$A414,Rpt,LinkRpt!C$2+1),"")</f>
        <v>0</v>
      </c>
      <c r="AZ418" s="182">
        <f>IF(LinkRpt!D$4=LinkRpt!D$2,VLOOKUP(LinkRpt!$A414,Rpt,LinkRpt!D$2+1),"")</f>
        <v>0</v>
      </c>
      <c r="BA418" s="182" t="str">
        <f>IF(LinkRpt!E$4=LinkRpt!E$2,VLOOKUP(LinkRpt!$A414,Rpt,LinkRpt!E$2+1),"")</f>
        <v/>
      </c>
      <c r="BB418" s="182">
        <f>IF(LinkRpt!F$4=LinkRpt!F$2,VLOOKUP(LinkRpt!$A414,Rpt,LinkRpt!F$2+1),"")</f>
        <v>0</v>
      </c>
      <c r="BC418" s="182">
        <f>IF(LinkRpt!G$4=LinkRpt!G$2,VLOOKUP(LinkRpt!$A414,Rpt,LinkRpt!G$2+1),"")</f>
        <v>0</v>
      </c>
      <c r="BD418" s="182">
        <f>IF(LinkRpt!H$4=LinkRpt!H$2,VLOOKUP(LinkRpt!$A414,Rpt,LinkRpt!H$2+1),"")</f>
        <v>0</v>
      </c>
      <c r="BE418" s="182" t="str">
        <f>IF(LinkRpt!I$4=LinkRpt!I$2,VLOOKUP(LinkRpt!$A414,Rpt,LinkRpt!I$2+1),"")</f>
        <v/>
      </c>
      <c r="BF418" s="182" t="str">
        <f>IF(LinkRpt!J$4=LinkRpt!J$2,VLOOKUP(LinkRpt!$A414,Rpt,LinkRpt!J$2+1),"")</f>
        <v/>
      </c>
      <c r="BG418" s="182" t="str">
        <f>IF(LinkRpt!K$4=LinkRpt!K$2,VLOOKUP(LinkRpt!$A414,Rpt,LinkRpt!K$2+1),"")</f>
        <v/>
      </c>
      <c r="BH418" s="182" t="str">
        <f>IF(LinkRpt!L$4=LinkRpt!L$2,VLOOKUP(LinkRpt!$A414,Rpt,LinkRpt!L$2+1),"")</f>
        <v/>
      </c>
      <c r="BI418" s="182" t="str">
        <f>IF(LinkRpt!M$4=LinkRpt!M$2,VLOOKUP(LinkRpt!$A414,Rpt,LinkRpt!M$2+1),"")</f>
        <v/>
      </c>
      <c r="BJ418" s="182" t="str">
        <f>IF(LinkRpt!N$4=LinkRpt!N$2,VLOOKUP(LinkRpt!$A414,Rpt,LinkRpt!N$2+1),"")</f>
        <v/>
      </c>
      <c r="BK418" s="182" t="str">
        <f>IF(LinkRpt!O$4=LinkRpt!O$2,VLOOKUP(LinkRpt!$A414,Rpt,LinkRpt!O$2+1),"")</f>
        <v/>
      </c>
      <c r="BL418" s="182" t="str">
        <f>IF(LinkRpt!P$4=LinkRpt!P$2,VLOOKUP(LinkRpt!$A414,Rpt,LinkRpt!P$2+1),"")</f>
        <v/>
      </c>
      <c r="BM418" s="182" t="str">
        <f>IF(LinkRpt!Q$4=LinkRpt!Q$2,VLOOKUP(LinkRpt!$A414,Rpt,LinkRpt!Q$2+1),"")</f>
        <v/>
      </c>
      <c r="BN418" s="182" t="str">
        <f>IF(LinkRpt!R$4=LinkRpt!R$2,VLOOKUP(LinkRpt!$A414,Rpt,LinkRpt!R$2+1),"")</f>
        <v/>
      </c>
      <c r="BO418" s="182" t="str">
        <f>IF(LinkRpt!S$4=LinkRpt!S$2,VLOOKUP(LinkRpt!$A414,Rpt,LinkRpt!S$2+1),"")</f>
        <v/>
      </c>
      <c r="BP418" s="182" t="str">
        <f>IF(LinkRpt!T$4=LinkRpt!T$2,VLOOKUP(LinkRpt!$A414,Rpt,LinkRpt!T$2+1),"")</f>
        <v/>
      </c>
      <c r="BQ418" s="182" t="str">
        <f>IF(LinkRpt!U$4=LinkRpt!U$2,VLOOKUP(LinkRpt!$A414,Rpt,LinkRpt!U$2+1),"")</f>
        <v/>
      </c>
      <c r="BR418" s="182" t="str">
        <f>IF(LinkRpt!V$4=LinkRpt!V$2,VLOOKUP(LinkRpt!$A414,Rpt,LinkRpt!V$2+1),"")</f>
        <v/>
      </c>
      <c r="BS418" s="182" t="str">
        <f>IF(LinkRpt!W$4=LinkRpt!W$2,VLOOKUP(LinkRpt!$A414,Rpt,LinkRpt!W$2+1),"")</f>
        <v/>
      </c>
      <c r="BT418" s="182" t="str">
        <f>IF(LinkRpt!X$4=LinkRpt!X$2,VLOOKUP(LinkRpt!$A414,Rpt,LinkRpt!X$2+1),"")</f>
        <v/>
      </c>
      <c r="BU418" s="182" t="str">
        <f>IF(LinkRpt!Y$4=LinkRpt!Y$2,VLOOKUP(LinkRpt!$A414,Rpt,LinkRpt!Y$2+1),"")</f>
        <v/>
      </c>
      <c r="BV418" s="182" t="str">
        <f>IF(LinkRpt!Z$4=LinkRpt!Z$2,VLOOKUP(LinkRpt!$A414,Rpt,LinkRpt!Z$2+1),"")</f>
        <v/>
      </c>
      <c r="BW418" s="182" t="str">
        <f>IF(LinkRpt!AA$4=LinkRpt!AA$2,VLOOKUP(LinkRpt!$A414,Rpt,LinkRpt!AA$2+1),"")</f>
        <v/>
      </c>
      <c r="BX418" s="182" t="str">
        <f>IF(LinkRpt!AB$4=LinkRpt!AB$2,VLOOKUP(LinkRpt!$A414,Rpt,LinkRpt!AB$2+1),"")</f>
        <v/>
      </c>
      <c r="BY418" s="182" t="str">
        <f>IF(LinkRpt!AC$4=LinkRpt!AC$2,VLOOKUP(LinkRpt!$A414,Rpt,LinkRpt!AC$2+1),"")</f>
        <v/>
      </c>
      <c r="BZ418" s="182" t="str">
        <f>IF(LinkRpt!AD$4=LinkRpt!AD$2,VLOOKUP(LinkRpt!$A414,Rpt,LinkRpt!AD$2+1),"")</f>
        <v/>
      </c>
      <c r="CA418" s="182" t="str">
        <f>IF(LinkRpt!AE$4=LinkRpt!AE$2,VLOOKUP(LinkRpt!$A414,Rpt,LinkRpt!AE$2+1),"")</f>
        <v/>
      </c>
      <c r="CB418" s="182">
        <f t="shared" si="56"/>
        <v>31960</v>
      </c>
      <c r="CC418" s="15">
        <v>1500</v>
      </c>
      <c r="CD418" s="16">
        <v>1500</v>
      </c>
      <c r="CE418" s="15">
        <v>1000</v>
      </c>
      <c r="CF418" s="16">
        <v>1000</v>
      </c>
      <c r="CG418" s="15">
        <v>5000</v>
      </c>
      <c r="CH418" s="16">
        <v>5000</v>
      </c>
      <c r="CI418" s="15">
        <v>8000</v>
      </c>
      <c r="CJ418" s="16">
        <v>1500</v>
      </c>
      <c r="CK418" s="15"/>
      <c r="CL418" s="16"/>
      <c r="CM418" s="15"/>
      <c r="CN418" s="16"/>
      <c r="CO418" s="18">
        <v>2870</v>
      </c>
      <c r="CP418" s="16">
        <v>0</v>
      </c>
      <c r="CQ418" s="18">
        <v>2870</v>
      </c>
      <c r="CR418" s="16">
        <v>2870</v>
      </c>
      <c r="CS418" s="18">
        <v>2870</v>
      </c>
      <c r="CT418" s="16">
        <f>2870+0</f>
        <v>2870</v>
      </c>
      <c r="CU418" s="18">
        <v>2870</v>
      </c>
      <c r="CV418" s="16">
        <v>2870</v>
      </c>
      <c r="CW418" s="18">
        <v>2870</v>
      </c>
      <c r="CX418" s="16">
        <v>2870</v>
      </c>
      <c r="CY418" s="18">
        <v>2870</v>
      </c>
      <c r="CZ418" s="16">
        <v>2870</v>
      </c>
      <c r="DA418" s="18">
        <v>2870</v>
      </c>
      <c r="DB418" s="16">
        <v>2870</v>
      </c>
      <c r="DC418" s="18">
        <v>2870</v>
      </c>
      <c r="DD418" s="16"/>
      <c r="DE418" s="18">
        <v>2870</v>
      </c>
      <c r="DF418" s="16">
        <f>2870+2870</f>
        <v>5740</v>
      </c>
      <c r="DG418" s="17"/>
      <c r="DH418" s="16"/>
      <c r="DI418" s="17"/>
      <c r="DJ418" s="16"/>
      <c r="DK418" s="219"/>
      <c r="DL418" s="85"/>
      <c r="DM418" s="16"/>
      <c r="DN418" s="85"/>
      <c r="DO418" s="16"/>
      <c r="DP418" s="85"/>
      <c r="DQ418" s="16"/>
      <c r="DR418" s="85"/>
      <c r="DS418" s="16"/>
      <c r="DT418" s="85"/>
      <c r="DU418" s="16"/>
      <c r="DV418" s="85"/>
      <c r="DW418" s="16"/>
      <c r="DX418" s="85"/>
      <c r="DY418" s="16"/>
      <c r="DZ418" s="85"/>
      <c r="EA418" s="16"/>
      <c r="EB418" s="85"/>
      <c r="EC418" s="16"/>
      <c r="ED418" s="85"/>
      <c r="EE418" s="16"/>
      <c r="EF418" s="85"/>
      <c r="EG418" s="16"/>
      <c r="EH418" s="17"/>
      <c r="EI418" s="16"/>
      <c r="EJ418" s="19"/>
      <c r="EK418" s="17"/>
      <c r="EL418" s="16"/>
      <c r="EM418" s="17"/>
      <c r="EN418" s="16"/>
      <c r="EO418" s="17"/>
      <c r="EP418" s="16"/>
      <c r="EQ418" s="17"/>
      <c r="ER418" s="16"/>
      <c r="ES418" s="17"/>
      <c r="ET418" s="16"/>
      <c r="EU418" s="17"/>
      <c r="EV418" s="16"/>
      <c r="EW418" s="15"/>
      <c r="EX418" s="16"/>
      <c r="EY418" s="15"/>
      <c r="EZ418" s="16"/>
      <c r="FA418" s="15"/>
      <c r="FB418" s="16"/>
      <c r="FC418" s="15"/>
      <c r="FD418" s="16"/>
      <c r="FE418" s="15"/>
      <c r="FF418" s="16"/>
      <c r="FG418" s="15"/>
      <c r="FH418" s="16"/>
      <c r="FI418" s="20">
        <f t="shared" si="52"/>
        <v>41330</v>
      </c>
      <c r="FJ418" s="20">
        <f t="shared" si="53"/>
        <v>31960</v>
      </c>
      <c r="FK418" s="21">
        <f t="shared" si="54"/>
        <v>9370</v>
      </c>
      <c r="FL418" s="1" t="str">
        <f t="shared" si="57"/>
        <v/>
      </c>
    </row>
    <row r="419" spans="1:168" ht="20.25" customHeight="1">
      <c r="A419" s="239">
        <v>3200004</v>
      </c>
      <c r="B419" s="60" t="s">
        <v>495</v>
      </c>
      <c r="C419" s="239" t="s">
        <v>496</v>
      </c>
      <c r="D419" s="31" t="s">
        <v>1415</v>
      </c>
      <c r="E419" s="9" t="s">
        <v>1412</v>
      </c>
      <c r="F419" s="61" t="s">
        <v>497</v>
      </c>
      <c r="G419" s="141" t="s">
        <v>383</v>
      </c>
      <c r="H419" s="24" t="s">
        <v>1417</v>
      </c>
      <c r="I419" s="318"/>
      <c r="J419" s="24"/>
      <c r="K419" s="62">
        <v>4700</v>
      </c>
      <c r="L419" s="24" t="s">
        <v>1564</v>
      </c>
      <c r="M419" s="246">
        <f t="shared" si="50"/>
        <v>45110</v>
      </c>
      <c r="N419" s="14">
        <f t="shared" si="55"/>
        <v>-560</v>
      </c>
      <c r="O419" s="15">
        <v>1500</v>
      </c>
      <c r="P419" s="15">
        <v>1000</v>
      </c>
      <c r="Q419" s="15">
        <v>5000</v>
      </c>
      <c r="R419" s="15">
        <v>8000</v>
      </c>
      <c r="S419" s="182"/>
      <c r="T419" s="16">
        <v>1500</v>
      </c>
      <c r="U419" s="16">
        <v>1000</v>
      </c>
      <c r="V419" s="16">
        <v>5000</v>
      </c>
      <c r="W419" s="16">
        <v>8000</v>
      </c>
      <c r="X419" s="182"/>
      <c r="Y419" s="16">
        <f>IF(($CB419-SUM($T419:X419))&gt;=$K419*0.7,$K419*0.7,($CB419-SUM($T419:X419)))</f>
        <v>3290</v>
      </c>
      <c r="Z419" s="16">
        <f>IF(($CB419-SUM($T419:Y419))&gt;=$K419*0.7,$K419*0.7,($CB419-SUM($T419:Y419)))</f>
        <v>3290</v>
      </c>
      <c r="AA419" s="16">
        <f>IF(($CB419-SUM($T419:Z419))&gt;=$K419*0.7,$K419*0.7,($CB419-SUM($T419:Z419)))</f>
        <v>3290</v>
      </c>
      <c r="AB419" s="16">
        <f>IF(($CB419-SUM($T419:AA419))&gt;=$K419*0.7,$K419*0.7,($CB419-SUM($T419:AA419)))</f>
        <v>3290</v>
      </c>
      <c r="AC419" s="16">
        <f>IF(($CB419-SUM($T419:AB419))&gt;=$K419*0.7,$K419*0.7,($CB419-SUM($T419:AB419)))</f>
        <v>3290</v>
      </c>
      <c r="AD419" s="16">
        <f>IF(($CB419-SUM($T419:AC419))&gt;=$K419*0.7,$K419*0.7,($CB419-SUM($T419:AC419)))</f>
        <v>3290</v>
      </c>
      <c r="AE419" s="16">
        <f>IF(($CB419-SUM($T419:AD419))&gt;=$K419*0.7,$K419*0.7,($CB419-SUM($T419:AD419)))</f>
        <v>3290</v>
      </c>
      <c r="AF419" s="16">
        <f>IF(($CB419-SUM($T419:AE419))&gt;=$K419*0.7,$K419*0.7,($CB419-SUM($T419:AE419)))</f>
        <v>3290</v>
      </c>
      <c r="AG419" s="16">
        <f>IF(($CB419-SUM($T419:AF419))&gt;=$K419*0.7,$K419*0.7,($CB419-SUM($T419:AF419)))</f>
        <v>3290</v>
      </c>
      <c r="AH419" s="16">
        <f>IF(($CB419-SUM($T419:AG419))&gt;=$K419*0.7,$K419*0.7,($CB419-SUM($T419:AG419)))</f>
        <v>560</v>
      </c>
      <c r="AI419" s="16">
        <f>IF(($CB419-SUM($T419:AH419))&gt;=$K419*0.7,$K419*0.7,($CB419-SUM($T419:AH419)))</f>
        <v>0</v>
      </c>
      <c r="AJ419" s="16">
        <f>IF(($CB419-SUM($T419:AI419))&gt;=$K419*0.7,$K419*0.7,($CB419-SUM($T419:AI419)))</f>
        <v>0</v>
      </c>
      <c r="AK419" s="16">
        <f>IF(($CB419-SUM($T419:AJ419))&gt;=$K419*0.7,$K419*0.7,($CB419-SUM($T419:AJ419)))</f>
        <v>0</v>
      </c>
      <c r="AL419" s="16">
        <f>IF(($CB419-SUM($T419:AK419))&gt;=$K419*0.7,$K419*0.7,($CB419-SUM($T419:AK419)))</f>
        <v>0</v>
      </c>
      <c r="AM419" s="16">
        <f>IF(($CB419-SUM($T419:AL419))&gt;=$K419*0.7,$K419*0.7,($CB419-SUM($T419:AL419)))</f>
        <v>0</v>
      </c>
      <c r="AN419" s="16">
        <f>IF(($CB419-SUM($T419:AM419))&gt;=$K419*0.7,$K419*0.7,($CB419-SUM($T419:AM419)))</f>
        <v>0</v>
      </c>
      <c r="AO419" s="16">
        <f>IF(($CB419-SUM($T419:AN419))&gt;=$K419*0.7,$K419*0.7,($CB419-SUM($T419:AN419)))</f>
        <v>0</v>
      </c>
      <c r="AP419" s="16">
        <f>IF(($CB419-SUM($T419:AO419))&gt;=$K419*0.7,$K419*0.7,($CB419-SUM($T419:AO419)))</f>
        <v>0</v>
      </c>
      <c r="AQ419" s="16">
        <f>IF(($CB419-SUM($T419:AP419))&gt;=$K419*0.7,$K419*0.7,($CB419-SUM($T419:AP419)))</f>
        <v>0</v>
      </c>
      <c r="AR419" s="16">
        <f>IF(($CB419-SUM($T419:AQ419))&gt;=$K419*0.7,$K419*0.7,($CB419-SUM($T419:AQ419)))</f>
        <v>0</v>
      </c>
      <c r="AS419" s="16">
        <f>IF(($CB419-SUM($T419:AR419))&gt;=$K419*0.7,$K419*0.7,($CB419-SUM($T419:AR419)))</f>
        <v>0</v>
      </c>
      <c r="AT419" s="16">
        <f>IF(($CB419-SUM($T419:AS419))&gt;=$K419*0.7,$K419*0.7,($CB419-SUM($T419:AS419)))</f>
        <v>0</v>
      </c>
      <c r="AU419" s="16">
        <f>IF(($CB419-SUM($T419:AT419))&gt;=$K419*0.7,$K419*0.7,($CB419-SUM($T419:AT419)))</f>
        <v>0</v>
      </c>
      <c r="AV419" s="16">
        <f>IF(($CB419-SUM($T419:AU419))&gt;=$K419*0.7,$K419*0.7,($CB419-SUM($T419:AU419)))</f>
        <v>0</v>
      </c>
      <c r="AW419" s="182">
        <f t="shared" si="51"/>
        <v>45670</v>
      </c>
      <c r="AX419" s="182">
        <f>IF(LinkRpt!B$4=LinkRpt!B$2,VLOOKUP(LinkRpt!$A415,Rpt,LinkRpt!B$2+1),"")</f>
        <v>45670</v>
      </c>
      <c r="AY419" s="182">
        <f>IF(LinkRpt!C$4=LinkRpt!C$2,VLOOKUP(LinkRpt!$A415,Rpt,LinkRpt!C$2+1),"")</f>
        <v>0</v>
      </c>
      <c r="AZ419" s="182">
        <f>IF(LinkRpt!D$4=LinkRpt!D$2,VLOOKUP(LinkRpt!$A415,Rpt,LinkRpt!D$2+1),"")</f>
        <v>0</v>
      </c>
      <c r="BA419" s="182" t="str">
        <f>IF(LinkRpt!E$4=LinkRpt!E$2,VLOOKUP(LinkRpt!$A415,Rpt,LinkRpt!E$2+1),"")</f>
        <v/>
      </c>
      <c r="BB419" s="182">
        <f>IF(LinkRpt!F$4=LinkRpt!F$2,VLOOKUP(LinkRpt!$A415,Rpt,LinkRpt!F$2+1),"")</f>
        <v>0</v>
      </c>
      <c r="BC419" s="182">
        <f>IF(LinkRpt!G$4=LinkRpt!G$2,VLOOKUP(LinkRpt!$A415,Rpt,LinkRpt!G$2+1),"")</f>
        <v>0</v>
      </c>
      <c r="BD419" s="182">
        <f>IF(LinkRpt!H$4=LinkRpt!H$2,VLOOKUP(LinkRpt!$A415,Rpt,LinkRpt!H$2+1),"")</f>
        <v>0</v>
      </c>
      <c r="BE419" s="182" t="str">
        <f>IF(LinkRpt!I$4=LinkRpt!I$2,VLOOKUP(LinkRpt!$A415,Rpt,LinkRpt!I$2+1),"")</f>
        <v/>
      </c>
      <c r="BF419" s="182" t="str">
        <f>IF(LinkRpt!J$4=LinkRpt!J$2,VLOOKUP(LinkRpt!$A415,Rpt,LinkRpt!J$2+1),"")</f>
        <v/>
      </c>
      <c r="BG419" s="182" t="str">
        <f>IF(LinkRpt!K$4=LinkRpt!K$2,VLOOKUP(LinkRpt!$A415,Rpt,LinkRpt!K$2+1),"")</f>
        <v/>
      </c>
      <c r="BH419" s="182" t="str">
        <f>IF(LinkRpt!L$4=LinkRpt!L$2,VLOOKUP(LinkRpt!$A415,Rpt,LinkRpt!L$2+1),"")</f>
        <v/>
      </c>
      <c r="BI419" s="182" t="str">
        <f>IF(LinkRpt!M$4=LinkRpt!M$2,VLOOKUP(LinkRpt!$A415,Rpt,LinkRpt!M$2+1),"")</f>
        <v/>
      </c>
      <c r="BJ419" s="182" t="str">
        <f>IF(LinkRpt!N$4=LinkRpt!N$2,VLOOKUP(LinkRpt!$A415,Rpt,LinkRpt!N$2+1),"")</f>
        <v/>
      </c>
      <c r="BK419" s="182" t="str">
        <f>IF(LinkRpt!O$4=LinkRpt!O$2,VLOOKUP(LinkRpt!$A415,Rpt,LinkRpt!O$2+1),"")</f>
        <v/>
      </c>
      <c r="BL419" s="182" t="str">
        <f>IF(LinkRpt!P$4=LinkRpt!P$2,VLOOKUP(LinkRpt!$A415,Rpt,LinkRpt!P$2+1),"")</f>
        <v/>
      </c>
      <c r="BM419" s="182" t="str">
        <f>IF(LinkRpt!Q$4=LinkRpt!Q$2,VLOOKUP(LinkRpt!$A415,Rpt,LinkRpt!Q$2+1),"")</f>
        <v/>
      </c>
      <c r="BN419" s="182" t="str">
        <f>IF(LinkRpt!R$4=LinkRpt!R$2,VLOOKUP(LinkRpt!$A415,Rpt,LinkRpt!R$2+1),"")</f>
        <v/>
      </c>
      <c r="BO419" s="182" t="str">
        <f>IF(LinkRpt!S$4=LinkRpt!S$2,VLOOKUP(LinkRpt!$A415,Rpt,LinkRpt!S$2+1),"")</f>
        <v/>
      </c>
      <c r="BP419" s="182" t="str">
        <f>IF(LinkRpt!T$4=LinkRpt!T$2,VLOOKUP(LinkRpt!$A415,Rpt,LinkRpt!T$2+1),"")</f>
        <v/>
      </c>
      <c r="BQ419" s="182" t="str">
        <f>IF(LinkRpt!U$4=LinkRpt!U$2,VLOOKUP(LinkRpt!$A415,Rpt,LinkRpt!U$2+1),"")</f>
        <v/>
      </c>
      <c r="BR419" s="182" t="str">
        <f>IF(LinkRpt!V$4=LinkRpt!V$2,VLOOKUP(LinkRpt!$A415,Rpt,LinkRpt!V$2+1),"")</f>
        <v/>
      </c>
      <c r="BS419" s="182" t="str">
        <f>IF(LinkRpt!W$4=LinkRpt!W$2,VLOOKUP(LinkRpt!$A415,Rpt,LinkRpt!W$2+1),"")</f>
        <v/>
      </c>
      <c r="BT419" s="182" t="str">
        <f>IF(LinkRpt!X$4=LinkRpt!X$2,VLOOKUP(LinkRpt!$A415,Rpt,LinkRpt!X$2+1),"")</f>
        <v/>
      </c>
      <c r="BU419" s="182" t="str">
        <f>IF(LinkRpt!Y$4=LinkRpt!Y$2,VLOOKUP(LinkRpt!$A415,Rpt,LinkRpt!Y$2+1),"")</f>
        <v/>
      </c>
      <c r="BV419" s="182" t="str">
        <f>IF(LinkRpt!Z$4=LinkRpt!Z$2,VLOOKUP(LinkRpt!$A415,Rpt,LinkRpt!Z$2+1),"")</f>
        <v/>
      </c>
      <c r="BW419" s="182" t="str">
        <f>IF(LinkRpt!AA$4=LinkRpt!AA$2,VLOOKUP(LinkRpt!$A415,Rpt,LinkRpt!AA$2+1),"")</f>
        <v/>
      </c>
      <c r="BX419" s="182" t="str">
        <f>IF(LinkRpt!AB$4=LinkRpt!AB$2,VLOOKUP(LinkRpt!$A415,Rpt,LinkRpt!AB$2+1),"")</f>
        <v/>
      </c>
      <c r="BY419" s="182" t="str">
        <f>IF(LinkRpt!AC$4=LinkRpt!AC$2,VLOOKUP(LinkRpt!$A415,Rpt,LinkRpt!AC$2+1),"")</f>
        <v/>
      </c>
      <c r="BZ419" s="182" t="str">
        <f>IF(LinkRpt!AD$4=LinkRpt!AD$2,VLOOKUP(LinkRpt!$A415,Rpt,LinkRpt!AD$2+1),"")</f>
        <v/>
      </c>
      <c r="CA419" s="182" t="str">
        <f>IF(LinkRpt!AE$4=LinkRpt!AE$2,VLOOKUP(LinkRpt!$A415,Rpt,LinkRpt!AE$2+1),"")</f>
        <v/>
      </c>
      <c r="CB419" s="182">
        <f t="shared" si="56"/>
        <v>45670</v>
      </c>
      <c r="CC419" s="15">
        <v>1500</v>
      </c>
      <c r="CD419" s="16">
        <v>1500</v>
      </c>
      <c r="CE419" s="15">
        <v>1000</v>
      </c>
      <c r="CF419" s="16">
        <v>1000</v>
      </c>
      <c r="CG419" s="15">
        <v>5000</v>
      </c>
      <c r="CH419" s="16">
        <v>5000</v>
      </c>
      <c r="CI419" s="15">
        <v>8000</v>
      </c>
      <c r="CJ419" s="16">
        <v>1500</v>
      </c>
      <c r="CK419" s="15"/>
      <c r="CL419" s="16"/>
      <c r="CM419" s="15"/>
      <c r="CN419" s="16"/>
      <c r="CO419" s="18">
        <v>3290</v>
      </c>
      <c r="CP419" s="16">
        <v>0</v>
      </c>
      <c r="CQ419" s="18">
        <v>3290</v>
      </c>
      <c r="CR419" s="16">
        <v>0</v>
      </c>
      <c r="CS419" s="18">
        <v>3290</v>
      </c>
      <c r="CT419" s="16"/>
      <c r="CU419" s="18">
        <v>3290</v>
      </c>
      <c r="CV419" s="16">
        <v>7140</v>
      </c>
      <c r="CW419" s="18">
        <v>3290</v>
      </c>
      <c r="CX419" s="16"/>
      <c r="CY419" s="18">
        <v>3290</v>
      </c>
      <c r="CZ419" s="16"/>
      <c r="DA419" s="18">
        <v>3290</v>
      </c>
      <c r="DB419" s="16">
        <v>22950</v>
      </c>
      <c r="DC419" s="18">
        <v>3290</v>
      </c>
      <c r="DD419" s="16"/>
      <c r="DE419" s="18">
        <v>3290</v>
      </c>
      <c r="DF419" s="16">
        <v>6580</v>
      </c>
      <c r="DG419" s="17"/>
      <c r="DH419" s="16"/>
      <c r="DI419" s="17"/>
      <c r="DJ419" s="16"/>
      <c r="DK419" s="219"/>
      <c r="DL419" s="85"/>
      <c r="DM419" s="16"/>
      <c r="DN419" s="85"/>
      <c r="DO419" s="16"/>
      <c r="DP419" s="85"/>
      <c r="DQ419" s="16"/>
      <c r="DR419" s="85"/>
      <c r="DS419" s="16"/>
      <c r="DT419" s="85"/>
      <c r="DU419" s="16"/>
      <c r="DV419" s="85"/>
      <c r="DW419" s="16"/>
      <c r="DX419" s="85"/>
      <c r="DY419" s="16"/>
      <c r="DZ419" s="85"/>
      <c r="EA419" s="16"/>
      <c r="EB419" s="85"/>
      <c r="EC419" s="16"/>
      <c r="ED419" s="85"/>
      <c r="EE419" s="16"/>
      <c r="EF419" s="85"/>
      <c r="EG419" s="16"/>
      <c r="EH419" s="17"/>
      <c r="EI419" s="16"/>
      <c r="EJ419" s="19"/>
      <c r="EK419" s="17"/>
      <c r="EL419" s="16"/>
      <c r="EM419" s="17"/>
      <c r="EN419" s="16"/>
      <c r="EO419" s="17"/>
      <c r="EP419" s="16"/>
      <c r="EQ419" s="17"/>
      <c r="ER419" s="16"/>
      <c r="ES419" s="17"/>
      <c r="ET419" s="16"/>
      <c r="EU419" s="17"/>
      <c r="EV419" s="16"/>
      <c r="EW419" s="15"/>
      <c r="EX419" s="16"/>
      <c r="EY419" s="15"/>
      <c r="EZ419" s="16"/>
      <c r="FA419" s="15"/>
      <c r="FB419" s="16"/>
      <c r="FC419" s="15"/>
      <c r="FD419" s="16"/>
      <c r="FE419" s="15"/>
      <c r="FF419" s="16"/>
      <c r="FG419" s="15"/>
      <c r="FH419" s="16"/>
      <c r="FI419" s="20">
        <f t="shared" si="52"/>
        <v>45110</v>
      </c>
      <c r="FJ419" s="20">
        <f t="shared" si="53"/>
        <v>45670</v>
      </c>
      <c r="FK419" s="21">
        <f t="shared" si="54"/>
        <v>-560</v>
      </c>
      <c r="FL419" s="1" t="str">
        <f t="shared" si="57"/>
        <v/>
      </c>
    </row>
    <row r="420" spans="1:168" ht="20.25" customHeight="1">
      <c r="A420" s="239">
        <v>3200005</v>
      </c>
      <c r="B420" s="60" t="s">
        <v>1333</v>
      </c>
      <c r="C420" s="239" t="s">
        <v>1334</v>
      </c>
      <c r="D420" s="31" t="s">
        <v>1415</v>
      </c>
      <c r="E420" s="9" t="s">
        <v>1411</v>
      </c>
      <c r="F420" s="61" t="s">
        <v>1335</v>
      </c>
      <c r="G420" s="22"/>
      <c r="H420" s="84" t="s">
        <v>1419</v>
      </c>
      <c r="I420" s="318"/>
      <c r="J420" s="84"/>
      <c r="K420" s="62">
        <v>3100</v>
      </c>
      <c r="L420" s="84" t="s">
        <v>1564</v>
      </c>
      <c r="M420" s="246">
        <f t="shared" si="50"/>
        <v>35030</v>
      </c>
      <c r="N420" s="14">
        <f t="shared" si="55"/>
        <v>0</v>
      </c>
      <c r="O420" s="15">
        <v>1500</v>
      </c>
      <c r="P420" s="15">
        <v>1000</v>
      </c>
      <c r="Q420" s="15">
        <v>5000</v>
      </c>
      <c r="R420" s="15">
        <v>8000</v>
      </c>
      <c r="S420" s="182"/>
      <c r="T420" s="16">
        <v>1500</v>
      </c>
      <c r="U420" s="16">
        <v>1000</v>
      </c>
      <c r="V420" s="16">
        <v>5000</v>
      </c>
      <c r="W420" s="16">
        <v>8000</v>
      </c>
      <c r="X420" s="182"/>
      <c r="Y420" s="16">
        <f>IF(($CB420-SUM($T420:X420))&gt;=$K420*0.7,$K420*0.7,($CB420-SUM($T420:X420)))</f>
        <v>2170</v>
      </c>
      <c r="Z420" s="16">
        <f>IF(($CB420-SUM($T420:Y420))&gt;=$K420*0.7,$K420*0.7,($CB420-SUM($T420:Y420)))</f>
        <v>2170</v>
      </c>
      <c r="AA420" s="16">
        <f>IF(($CB420-SUM($T420:Z420))&gt;=$K420*0.7,$K420*0.7,($CB420-SUM($T420:Z420)))</f>
        <v>2170</v>
      </c>
      <c r="AB420" s="16">
        <f>IF(($CB420-SUM($T420:AA420))&gt;=$K420*0.7,$K420*0.7,($CB420-SUM($T420:AA420)))</f>
        <v>2170</v>
      </c>
      <c r="AC420" s="16">
        <f>IF(($CB420-SUM($T420:AB420))&gt;=$K420*0.7,$K420*0.7,($CB420-SUM($T420:AB420)))</f>
        <v>2170</v>
      </c>
      <c r="AD420" s="16">
        <f>IF(($CB420-SUM($T420:AC420))&gt;=$K420*0.7,$K420*0.7,($CB420-SUM($T420:AC420)))</f>
        <v>2170</v>
      </c>
      <c r="AE420" s="16">
        <f>IF(($CB420-SUM($T420:AD420))&gt;=$K420*0.7,$K420*0.7,($CB420-SUM($T420:AD420)))</f>
        <v>2170</v>
      </c>
      <c r="AF420" s="16">
        <f>IF(($CB420-SUM($T420:AE420))&gt;=$K420*0.7,$K420*0.7,($CB420-SUM($T420:AE420)))</f>
        <v>2170</v>
      </c>
      <c r="AG420" s="16">
        <f>IF(($CB420-SUM($T420:AF420))&gt;=$K420*0.7,$K420*0.7,($CB420-SUM($T420:AF420)))</f>
        <v>2170</v>
      </c>
      <c r="AH420" s="16">
        <f>IF(($CB420-SUM($T420:AG420))&gt;=$K420*0.7,$K420*0.7,($CB420-SUM($T420:AG420)))</f>
        <v>0</v>
      </c>
      <c r="AI420" s="16">
        <f>IF(($CB420-SUM($T420:AH420))&gt;=$K420*0.7,$K420*0.7,($CB420-SUM($T420:AH420)))</f>
        <v>0</v>
      </c>
      <c r="AJ420" s="16">
        <f>IF(($CB420-SUM($T420:AI420))&gt;=$K420*0.7,$K420*0.7,($CB420-SUM($T420:AI420)))</f>
        <v>0</v>
      </c>
      <c r="AK420" s="16">
        <f>IF(($CB420-SUM($T420:AJ420))&gt;=$K420*0.7,$K420*0.7,($CB420-SUM($T420:AJ420)))</f>
        <v>0</v>
      </c>
      <c r="AL420" s="16">
        <f>IF(($CB420-SUM($T420:AK420))&gt;=$K420*0.7,$K420*0.7,($CB420-SUM($T420:AK420)))</f>
        <v>0</v>
      </c>
      <c r="AM420" s="16">
        <f>IF(($CB420-SUM($T420:AL420))&gt;=$K420*0.7,$K420*0.7,($CB420-SUM($T420:AL420)))</f>
        <v>0</v>
      </c>
      <c r="AN420" s="16">
        <f>IF(($CB420-SUM($T420:AM420))&gt;=$K420*0.7,$K420*0.7,($CB420-SUM($T420:AM420)))</f>
        <v>0</v>
      </c>
      <c r="AO420" s="16">
        <f>IF(($CB420-SUM($T420:AN420))&gt;=$K420*0.7,$K420*0.7,($CB420-SUM($T420:AN420)))</f>
        <v>0</v>
      </c>
      <c r="AP420" s="16">
        <f>IF(($CB420-SUM($T420:AO420))&gt;=$K420*0.7,$K420*0.7,($CB420-SUM($T420:AO420)))</f>
        <v>0</v>
      </c>
      <c r="AQ420" s="16">
        <f>IF(($CB420-SUM($T420:AP420))&gt;=$K420*0.7,$K420*0.7,($CB420-SUM($T420:AP420)))</f>
        <v>0</v>
      </c>
      <c r="AR420" s="16">
        <f>IF(($CB420-SUM($T420:AQ420))&gt;=$K420*0.7,$K420*0.7,($CB420-SUM($T420:AQ420)))</f>
        <v>0</v>
      </c>
      <c r="AS420" s="16">
        <f>IF(($CB420-SUM($T420:AR420))&gt;=$K420*0.7,$K420*0.7,($CB420-SUM($T420:AR420)))</f>
        <v>0</v>
      </c>
      <c r="AT420" s="16">
        <f>IF(($CB420-SUM($T420:AS420))&gt;=$K420*0.7,$K420*0.7,($CB420-SUM($T420:AS420)))</f>
        <v>0</v>
      </c>
      <c r="AU420" s="16">
        <f>IF(($CB420-SUM($T420:AT420))&gt;=$K420*0.7,$K420*0.7,($CB420-SUM($T420:AT420)))</f>
        <v>0</v>
      </c>
      <c r="AV420" s="16">
        <f>IF(($CB420-SUM($T420:AU420))&gt;=$K420*0.7,$K420*0.7,($CB420-SUM($T420:AU420)))</f>
        <v>0</v>
      </c>
      <c r="AW420" s="182">
        <f t="shared" si="51"/>
        <v>35030</v>
      </c>
      <c r="AX420" s="182">
        <f>IF(LinkRpt!B$4=LinkRpt!B$2,VLOOKUP(LinkRpt!$A416,Rpt,LinkRpt!B$2+1),"")</f>
        <v>26350</v>
      </c>
      <c r="AY420" s="182">
        <f>IF(LinkRpt!C$4=LinkRpt!C$2,VLOOKUP(LinkRpt!$A416,Rpt,LinkRpt!C$2+1),"")</f>
        <v>8680</v>
      </c>
      <c r="AZ420" s="182">
        <f>IF(LinkRpt!D$4=LinkRpt!D$2,VLOOKUP(LinkRpt!$A416,Rpt,LinkRpt!D$2+1),"")</f>
        <v>0</v>
      </c>
      <c r="BA420" s="182" t="str">
        <f>IF(LinkRpt!E$4=LinkRpt!E$2,VLOOKUP(LinkRpt!$A416,Rpt,LinkRpt!E$2+1),"")</f>
        <v/>
      </c>
      <c r="BB420" s="182">
        <f>IF(LinkRpt!F$4=LinkRpt!F$2,VLOOKUP(LinkRpt!$A416,Rpt,LinkRpt!F$2+1),"")</f>
        <v>0</v>
      </c>
      <c r="BC420" s="182">
        <f>IF(LinkRpt!G$4=LinkRpt!G$2,VLOOKUP(LinkRpt!$A416,Rpt,LinkRpt!G$2+1),"")</f>
        <v>0</v>
      </c>
      <c r="BD420" s="182">
        <f>IF(LinkRpt!H$4=LinkRpt!H$2,VLOOKUP(LinkRpt!$A416,Rpt,LinkRpt!H$2+1),"")</f>
        <v>0</v>
      </c>
      <c r="BE420" s="182" t="str">
        <f>IF(LinkRpt!I$4=LinkRpt!I$2,VLOOKUP(LinkRpt!$A416,Rpt,LinkRpt!I$2+1),"")</f>
        <v/>
      </c>
      <c r="BF420" s="182" t="str">
        <f>IF(LinkRpt!J$4=LinkRpt!J$2,VLOOKUP(LinkRpt!$A416,Rpt,LinkRpt!J$2+1),"")</f>
        <v/>
      </c>
      <c r="BG420" s="182" t="str">
        <f>IF(LinkRpt!K$4=LinkRpt!K$2,VLOOKUP(LinkRpt!$A416,Rpt,LinkRpt!K$2+1),"")</f>
        <v/>
      </c>
      <c r="BH420" s="182" t="str">
        <f>IF(LinkRpt!L$4=LinkRpt!L$2,VLOOKUP(LinkRpt!$A416,Rpt,LinkRpt!L$2+1),"")</f>
        <v/>
      </c>
      <c r="BI420" s="182" t="str">
        <f>IF(LinkRpt!M$4=LinkRpt!M$2,VLOOKUP(LinkRpt!$A416,Rpt,LinkRpt!M$2+1),"")</f>
        <v/>
      </c>
      <c r="BJ420" s="182" t="str">
        <f>IF(LinkRpt!N$4=LinkRpt!N$2,VLOOKUP(LinkRpt!$A416,Rpt,LinkRpt!N$2+1),"")</f>
        <v/>
      </c>
      <c r="BK420" s="182" t="str">
        <f>IF(LinkRpt!O$4=LinkRpt!O$2,VLOOKUP(LinkRpt!$A416,Rpt,LinkRpt!O$2+1),"")</f>
        <v/>
      </c>
      <c r="BL420" s="182" t="str">
        <f>IF(LinkRpt!P$4=LinkRpt!P$2,VLOOKUP(LinkRpt!$A416,Rpt,LinkRpt!P$2+1),"")</f>
        <v/>
      </c>
      <c r="BM420" s="182" t="str">
        <f>IF(LinkRpt!Q$4=LinkRpt!Q$2,VLOOKUP(LinkRpt!$A416,Rpt,LinkRpt!Q$2+1),"")</f>
        <v/>
      </c>
      <c r="BN420" s="182" t="str">
        <f>IF(LinkRpt!R$4=LinkRpt!R$2,VLOOKUP(LinkRpt!$A416,Rpt,LinkRpt!R$2+1),"")</f>
        <v/>
      </c>
      <c r="BO420" s="182" t="str">
        <f>IF(LinkRpt!S$4=LinkRpt!S$2,VLOOKUP(LinkRpt!$A416,Rpt,LinkRpt!S$2+1),"")</f>
        <v/>
      </c>
      <c r="BP420" s="182" t="str">
        <f>IF(LinkRpt!T$4=LinkRpt!T$2,VLOOKUP(LinkRpt!$A416,Rpt,LinkRpt!T$2+1),"")</f>
        <v/>
      </c>
      <c r="BQ420" s="182" t="str">
        <f>IF(LinkRpt!U$4=LinkRpt!U$2,VLOOKUP(LinkRpt!$A416,Rpt,LinkRpt!U$2+1),"")</f>
        <v/>
      </c>
      <c r="BR420" s="182" t="str">
        <f>IF(LinkRpt!V$4=LinkRpt!V$2,VLOOKUP(LinkRpt!$A416,Rpt,LinkRpt!V$2+1),"")</f>
        <v/>
      </c>
      <c r="BS420" s="182" t="str">
        <f>IF(LinkRpt!W$4=LinkRpt!W$2,VLOOKUP(LinkRpt!$A416,Rpt,LinkRpt!W$2+1),"")</f>
        <v/>
      </c>
      <c r="BT420" s="182" t="str">
        <f>IF(LinkRpt!X$4=LinkRpt!X$2,VLOOKUP(LinkRpt!$A416,Rpt,LinkRpt!X$2+1),"")</f>
        <v/>
      </c>
      <c r="BU420" s="182" t="str">
        <f>IF(LinkRpt!Y$4=LinkRpt!Y$2,VLOOKUP(LinkRpt!$A416,Rpt,LinkRpt!Y$2+1),"")</f>
        <v/>
      </c>
      <c r="BV420" s="182" t="str">
        <f>IF(LinkRpt!Z$4=LinkRpt!Z$2,VLOOKUP(LinkRpt!$A416,Rpt,LinkRpt!Z$2+1),"")</f>
        <v/>
      </c>
      <c r="BW420" s="182" t="str">
        <f>IF(LinkRpt!AA$4=LinkRpt!AA$2,VLOOKUP(LinkRpt!$A416,Rpt,LinkRpt!AA$2+1),"")</f>
        <v/>
      </c>
      <c r="BX420" s="182" t="str">
        <f>IF(LinkRpt!AB$4=LinkRpt!AB$2,VLOOKUP(LinkRpt!$A416,Rpt,LinkRpt!AB$2+1),"")</f>
        <v/>
      </c>
      <c r="BY420" s="182" t="str">
        <f>IF(LinkRpt!AC$4=LinkRpt!AC$2,VLOOKUP(LinkRpt!$A416,Rpt,LinkRpt!AC$2+1),"")</f>
        <v/>
      </c>
      <c r="BZ420" s="182" t="str">
        <f>IF(LinkRpt!AD$4=LinkRpt!AD$2,VLOOKUP(LinkRpt!$A416,Rpt,LinkRpt!AD$2+1),"")</f>
        <v/>
      </c>
      <c r="CA420" s="182" t="str">
        <f>IF(LinkRpt!AE$4=LinkRpt!AE$2,VLOOKUP(LinkRpt!$A416,Rpt,LinkRpt!AE$2+1),"")</f>
        <v/>
      </c>
      <c r="CB420" s="182">
        <f t="shared" si="56"/>
        <v>35030</v>
      </c>
      <c r="CC420" s="15">
        <v>1500</v>
      </c>
      <c r="CD420" s="16">
        <v>1500</v>
      </c>
      <c r="CE420" s="15">
        <v>1000</v>
      </c>
      <c r="CF420" s="16">
        <v>1000</v>
      </c>
      <c r="CG420" s="15">
        <v>5000</v>
      </c>
      <c r="CH420" s="16">
        <v>5000</v>
      </c>
      <c r="CI420" s="15">
        <v>8000</v>
      </c>
      <c r="CJ420" s="16">
        <v>1500</v>
      </c>
      <c r="CK420" s="15"/>
      <c r="CL420" s="16"/>
      <c r="CM420" s="18">
        <v>2170</v>
      </c>
      <c r="CN420" s="90">
        <v>8670</v>
      </c>
      <c r="CO420" s="18">
        <v>2170</v>
      </c>
      <c r="CP420" s="16">
        <v>2170</v>
      </c>
      <c r="CQ420" s="18">
        <v>2170</v>
      </c>
      <c r="CR420" s="16">
        <v>2170</v>
      </c>
      <c r="CS420" s="18">
        <v>2170</v>
      </c>
      <c r="CT420" s="16">
        <v>2170</v>
      </c>
      <c r="CU420" s="18">
        <v>2170</v>
      </c>
      <c r="CV420" s="16">
        <v>2170</v>
      </c>
      <c r="CW420" s="18">
        <v>2170</v>
      </c>
      <c r="CX420" s="16"/>
      <c r="CY420" s="18">
        <v>2170</v>
      </c>
      <c r="CZ420" s="16"/>
      <c r="DA420" s="18">
        <v>2170</v>
      </c>
      <c r="DB420" s="16"/>
      <c r="DC420" s="18">
        <v>2170</v>
      </c>
      <c r="DD420" s="16"/>
      <c r="DE420" s="85"/>
      <c r="DF420" s="16"/>
      <c r="DG420" s="85"/>
      <c r="DH420" s="16"/>
      <c r="DI420" s="85"/>
      <c r="DJ420" s="16"/>
      <c r="DK420" s="219"/>
      <c r="DL420" s="85"/>
      <c r="DM420" s="16"/>
      <c r="DN420" s="85"/>
      <c r="DO420" s="16"/>
      <c r="DP420" s="85"/>
      <c r="DQ420" s="16"/>
      <c r="DR420" s="85"/>
      <c r="DS420" s="16"/>
      <c r="DT420" s="85"/>
      <c r="DU420" s="16"/>
      <c r="DV420" s="85"/>
      <c r="DW420" s="16"/>
      <c r="DX420" s="85"/>
      <c r="DY420" s="16"/>
      <c r="DZ420" s="85"/>
      <c r="EA420" s="16"/>
      <c r="EB420" s="85"/>
      <c r="EC420" s="16"/>
      <c r="ED420" s="85"/>
      <c r="EE420" s="16"/>
      <c r="EF420" s="85"/>
      <c r="EG420" s="16"/>
      <c r="EH420" s="17"/>
      <c r="EI420" s="16"/>
      <c r="EJ420" s="19"/>
      <c r="EK420" s="17"/>
      <c r="EL420" s="16"/>
      <c r="EM420" s="17"/>
      <c r="EN420" s="16"/>
      <c r="EO420" s="17"/>
      <c r="EP420" s="16"/>
      <c r="EQ420" s="17"/>
      <c r="ER420" s="16"/>
      <c r="ES420" s="17"/>
      <c r="ET420" s="16"/>
      <c r="EU420" s="17"/>
      <c r="EV420" s="16"/>
      <c r="EW420" s="15"/>
      <c r="EX420" s="16"/>
      <c r="EY420" s="15"/>
      <c r="EZ420" s="16"/>
      <c r="FA420" s="15"/>
      <c r="FB420" s="16"/>
      <c r="FC420" s="15"/>
      <c r="FD420" s="16"/>
      <c r="FE420" s="15"/>
      <c r="FF420" s="16"/>
      <c r="FG420" s="15"/>
      <c r="FH420" s="16"/>
      <c r="FI420" s="20">
        <f t="shared" si="52"/>
        <v>35030</v>
      </c>
      <c r="FJ420" s="20">
        <f t="shared" si="53"/>
        <v>26350</v>
      </c>
      <c r="FK420" s="21">
        <f t="shared" si="54"/>
        <v>8680</v>
      </c>
      <c r="FL420" s="1" t="str">
        <f t="shared" si="57"/>
        <v>X</v>
      </c>
    </row>
    <row r="421" spans="1:168" ht="20.25" customHeight="1">
      <c r="A421" s="239">
        <v>3200006</v>
      </c>
      <c r="B421" s="60" t="s">
        <v>1336</v>
      </c>
      <c r="C421" s="239" t="s">
        <v>1337</v>
      </c>
      <c r="D421" s="31" t="s">
        <v>1415</v>
      </c>
      <c r="E421" s="9" t="s">
        <v>1411</v>
      </c>
      <c r="F421" s="61" t="s">
        <v>1338</v>
      </c>
      <c r="G421" s="142"/>
      <c r="H421" s="84"/>
      <c r="I421" s="318"/>
      <c r="J421" s="84"/>
      <c r="K421" s="62">
        <v>5100</v>
      </c>
      <c r="L421" s="84" t="s">
        <v>1564</v>
      </c>
      <c r="M421" s="246">
        <f t="shared" si="50"/>
        <v>47630</v>
      </c>
      <c r="N421" s="14">
        <f t="shared" si="55"/>
        <v>0</v>
      </c>
      <c r="O421" s="15">
        <v>1500</v>
      </c>
      <c r="P421" s="15">
        <v>1000</v>
      </c>
      <c r="Q421" s="15">
        <v>5000</v>
      </c>
      <c r="R421" s="15">
        <v>8000</v>
      </c>
      <c r="S421" s="182"/>
      <c r="T421" s="16">
        <v>1500</v>
      </c>
      <c r="U421" s="16">
        <v>1000</v>
      </c>
      <c r="V421" s="16">
        <v>5000</v>
      </c>
      <c r="W421" s="16">
        <v>8000</v>
      </c>
      <c r="X421" s="182"/>
      <c r="Y421" s="16">
        <f>IF(($CB421-SUM($T421:X421))&gt;=$K421*0.7,$K421*0.7,($CB421-SUM($T421:X421)))</f>
        <v>3570</v>
      </c>
      <c r="Z421" s="16">
        <f>IF(($CB421-SUM($T421:Y421))&gt;=$K421*0.7,$K421*0.7,($CB421-SUM($T421:Y421)))</f>
        <v>3570</v>
      </c>
      <c r="AA421" s="16">
        <f>IF(($CB421-SUM($T421:Z421))&gt;=$K421*0.7,$K421*0.7,($CB421-SUM($T421:Z421)))</f>
        <v>3570</v>
      </c>
      <c r="AB421" s="16">
        <f>IF(($CB421-SUM($T421:AA421))&gt;=$K421*0.7,$K421*0.7,($CB421-SUM($T421:AA421)))</f>
        <v>3570</v>
      </c>
      <c r="AC421" s="16">
        <f>IF(($CB421-SUM($T421:AB421))&gt;=$K421*0.7,$K421*0.7,($CB421-SUM($T421:AB421)))</f>
        <v>3570</v>
      </c>
      <c r="AD421" s="16">
        <f>IF(($CB421-SUM($T421:AC421))&gt;=$K421*0.7,$K421*0.7,($CB421-SUM($T421:AC421)))</f>
        <v>3570</v>
      </c>
      <c r="AE421" s="16">
        <f>IF(($CB421-SUM($T421:AD421))&gt;=$K421*0.7,$K421*0.7,($CB421-SUM($T421:AD421)))</f>
        <v>3570</v>
      </c>
      <c r="AF421" s="16">
        <f>IF(($CB421-SUM($T421:AE421))&gt;=$K421*0.7,$K421*0.7,($CB421-SUM($T421:AE421)))</f>
        <v>3570</v>
      </c>
      <c r="AG421" s="16">
        <f>IF(($CB421-SUM($T421:AF421))&gt;=$K421*0.7,$K421*0.7,($CB421-SUM($T421:AF421)))</f>
        <v>3570</v>
      </c>
      <c r="AH421" s="16">
        <f>IF(($CB421-SUM($T421:AG421))&gt;=$K421*0.7,$K421*0.7,($CB421-SUM($T421:AG421)))</f>
        <v>0</v>
      </c>
      <c r="AI421" s="16">
        <f>IF(($CB421-SUM($T421:AH421))&gt;=$K421*0.7,$K421*0.7,($CB421-SUM($T421:AH421)))</f>
        <v>0</v>
      </c>
      <c r="AJ421" s="16">
        <f>IF(($CB421-SUM($T421:AI421))&gt;=$K421*0.7,$K421*0.7,($CB421-SUM($T421:AI421)))</f>
        <v>0</v>
      </c>
      <c r="AK421" s="16">
        <f>IF(($CB421-SUM($T421:AJ421))&gt;=$K421*0.7,$K421*0.7,($CB421-SUM($T421:AJ421)))</f>
        <v>0</v>
      </c>
      <c r="AL421" s="16">
        <f>IF(($CB421-SUM($T421:AK421))&gt;=$K421*0.7,$K421*0.7,($CB421-SUM($T421:AK421)))</f>
        <v>0</v>
      </c>
      <c r="AM421" s="16">
        <f>IF(($CB421-SUM($T421:AL421))&gt;=$K421*0.7,$K421*0.7,($CB421-SUM($T421:AL421)))</f>
        <v>0</v>
      </c>
      <c r="AN421" s="16">
        <f>IF(($CB421-SUM($T421:AM421))&gt;=$K421*0.7,$K421*0.7,($CB421-SUM($T421:AM421)))</f>
        <v>0</v>
      </c>
      <c r="AO421" s="16">
        <f>IF(($CB421-SUM($T421:AN421))&gt;=$K421*0.7,$K421*0.7,($CB421-SUM($T421:AN421)))</f>
        <v>0</v>
      </c>
      <c r="AP421" s="16">
        <f>IF(($CB421-SUM($T421:AO421))&gt;=$K421*0.7,$K421*0.7,($CB421-SUM($T421:AO421)))</f>
        <v>0</v>
      </c>
      <c r="AQ421" s="16">
        <f>IF(($CB421-SUM($T421:AP421))&gt;=$K421*0.7,$K421*0.7,($CB421-SUM($T421:AP421)))</f>
        <v>0</v>
      </c>
      <c r="AR421" s="16">
        <f>IF(($CB421-SUM($T421:AQ421))&gt;=$K421*0.7,$K421*0.7,($CB421-SUM($T421:AQ421)))</f>
        <v>0</v>
      </c>
      <c r="AS421" s="16">
        <f>IF(($CB421-SUM($T421:AR421))&gt;=$K421*0.7,$K421*0.7,($CB421-SUM($T421:AR421)))</f>
        <v>0</v>
      </c>
      <c r="AT421" s="16">
        <f>IF(($CB421-SUM($T421:AS421))&gt;=$K421*0.7,$K421*0.7,($CB421-SUM($T421:AS421)))</f>
        <v>0</v>
      </c>
      <c r="AU421" s="16">
        <f>IF(($CB421-SUM($T421:AT421))&gt;=$K421*0.7,$K421*0.7,($CB421-SUM($T421:AT421)))</f>
        <v>0</v>
      </c>
      <c r="AV421" s="16">
        <f>IF(($CB421-SUM($T421:AU421))&gt;=$K421*0.7,$K421*0.7,($CB421-SUM($T421:AU421)))</f>
        <v>0</v>
      </c>
      <c r="AW421" s="182">
        <f t="shared" si="51"/>
        <v>47630</v>
      </c>
      <c r="AX421" s="182">
        <f>IF(LinkRpt!B$4=LinkRpt!B$2,VLOOKUP(LinkRpt!$A417,Rpt,LinkRpt!B$2+1),"")</f>
        <v>47630</v>
      </c>
      <c r="AY421" s="182">
        <f>IF(LinkRpt!C$4=LinkRpt!C$2,VLOOKUP(LinkRpt!$A417,Rpt,LinkRpt!C$2+1),"")</f>
        <v>0</v>
      </c>
      <c r="AZ421" s="182">
        <f>IF(LinkRpt!D$4=LinkRpt!D$2,VLOOKUP(LinkRpt!$A417,Rpt,LinkRpt!D$2+1),"")</f>
        <v>0</v>
      </c>
      <c r="BA421" s="182" t="str">
        <f>IF(LinkRpt!E$4=LinkRpt!E$2,VLOOKUP(LinkRpt!$A417,Rpt,LinkRpt!E$2+1),"")</f>
        <v/>
      </c>
      <c r="BB421" s="182">
        <f>IF(LinkRpt!F$4=LinkRpt!F$2,VLOOKUP(LinkRpt!$A417,Rpt,LinkRpt!F$2+1),"")</f>
        <v>0</v>
      </c>
      <c r="BC421" s="182">
        <f>IF(LinkRpt!G$4=LinkRpt!G$2,VLOOKUP(LinkRpt!$A417,Rpt,LinkRpt!G$2+1),"")</f>
        <v>0</v>
      </c>
      <c r="BD421" s="182">
        <f>IF(LinkRpt!H$4=LinkRpt!H$2,VLOOKUP(LinkRpt!$A417,Rpt,LinkRpt!H$2+1),"")</f>
        <v>0</v>
      </c>
      <c r="BE421" s="182" t="str">
        <f>IF(LinkRpt!I$4=LinkRpt!I$2,VLOOKUP(LinkRpt!$A417,Rpt,LinkRpt!I$2+1),"")</f>
        <v/>
      </c>
      <c r="BF421" s="182" t="str">
        <f>IF(LinkRpt!J$4=LinkRpt!J$2,VLOOKUP(LinkRpt!$A417,Rpt,LinkRpt!J$2+1),"")</f>
        <v/>
      </c>
      <c r="BG421" s="182" t="str">
        <f>IF(LinkRpt!K$4=LinkRpt!K$2,VLOOKUP(LinkRpt!$A417,Rpt,LinkRpt!K$2+1),"")</f>
        <v/>
      </c>
      <c r="BH421" s="182" t="str">
        <f>IF(LinkRpt!L$4=LinkRpt!L$2,VLOOKUP(LinkRpt!$A417,Rpt,LinkRpt!L$2+1),"")</f>
        <v/>
      </c>
      <c r="BI421" s="182" t="str">
        <f>IF(LinkRpt!M$4=LinkRpt!M$2,VLOOKUP(LinkRpt!$A417,Rpt,LinkRpt!M$2+1),"")</f>
        <v/>
      </c>
      <c r="BJ421" s="182" t="str">
        <f>IF(LinkRpt!N$4=LinkRpt!N$2,VLOOKUP(LinkRpt!$A417,Rpt,LinkRpt!N$2+1),"")</f>
        <v/>
      </c>
      <c r="BK421" s="182" t="str">
        <f>IF(LinkRpt!O$4=LinkRpt!O$2,VLOOKUP(LinkRpt!$A417,Rpt,LinkRpt!O$2+1),"")</f>
        <v/>
      </c>
      <c r="BL421" s="182" t="str">
        <f>IF(LinkRpt!P$4=LinkRpt!P$2,VLOOKUP(LinkRpt!$A417,Rpt,LinkRpt!P$2+1),"")</f>
        <v/>
      </c>
      <c r="BM421" s="182" t="str">
        <f>IF(LinkRpt!Q$4=LinkRpt!Q$2,VLOOKUP(LinkRpt!$A417,Rpt,LinkRpt!Q$2+1),"")</f>
        <v/>
      </c>
      <c r="BN421" s="182" t="str">
        <f>IF(LinkRpt!R$4=LinkRpt!R$2,VLOOKUP(LinkRpt!$A417,Rpt,LinkRpt!R$2+1),"")</f>
        <v/>
      </c>
      <c r="BO421" s="182" t="str">
        <f>IF(LinkRpt!S$4=LinkRpt!S$2,VLOOKUP(LinkRpt!$A417,Rpt,LinkRpt!S$2+1),"")</f>
        <v/>
      </c>
      <c r="BP421" s="182" t="str">
        <f>IF(LinkRpt!T$4=LinkRpt!T$2,VLOOKUP(LinkRpt!$A417,Rpt,LinkRpt!T$2+1),"")</f>
        <v/>
      </c>
      <c r="BQ421" s="182" t="str">
        <f>IF(LinkRpt!U$4=LinkRpt!U$2,VLOOKUP(LinkRpt!$A417,Rpt,LinkRpt!U$2+1),"")</f>
        <v/>
      </c>
      <c r="BR421" s="182" t="str">
        <f>IF(LinkRpt!V$4=LinkRpt!V$2,VLOOKUP(LinkRpt!$A417,Rpt,LinkRpt!V$2+1),"")</f>
        <v/>
      </c>
      <c r="BS421" s="182" t="str">
        <f>IF(LinkRpt!W$4=LinkRpt!W$2,VLOOKUP(LinkRpt!$A417,Rpt,LinkRpt!W$2+1),"")</f>
        <v/>
      </c>
      <c r="BT421" s="182" t="str">
        <f>IF(LinkRpt!X$4=LinkRpt!X$2,VLOOKUP(LinkRpt!$A417,Rpt,LinkRpt!X$2+1),"")</f>
        <v/>
      </c>
      <c r="BU421" s="182" t="str">
        <f>IF(LinkRpt!Y$4=LinkRpt!Y$2,VLOOKUP(LinkRpt!$A417,Rpt,LinkRpt!Y$2+1),"")</f>
        <v/>
      </c>
      <c r="BV421" s="182" t="str">
        <f>IF(LinkRpt!Z$4=LinkRpt!Z$2,VLOOKUP(LinkRpt!$A417,Rpt,LinkRpt!Z$2+1),"")</f>
        <v/>
      </c>
      <c r="BW421" s="182" t="str">
        <f>IF(LinkRpt!AA$4=LinkRpt!AA$2,VLOOKUP(LinkRpt!$A417,Rpt,LinkRpt!AA$2+1),"")</f>
        <v/>
      </c>
      <c r="BX421" s="182" t="str">
        <f>IF(LinkRpt!AB$4=LinkRpt!AB$2,VLOOKUP(LinkRpt!$A417,Rpt,LinkRpt!AB$2+1),"")</f>
        <v/>
      </c>
      <c r="BY421" s="182" t="str">
        <f>IF(LinkRpt!AC$4=LinkRpt!AC$2,VLOOKUP(LinkRpt!$A417,Rpt,LinkRpt!AC$2+1),"")</f>
        <v/>
      </c>
      <c r="BZ421" s="182" t="str">
        <f>IF(LinkRpt!AD$4=LinkRpt!AD$2,VLOOKUP(LinkRpt!$A417,Rpt,LinkRpt!AD$2+1),"")</f>
        <v/>
      </c>
      <c r="CA421" s="182" t="str">
        <f>IF(LinkRpt!AE$4=LinkRpt!AE$2,VLOOKUP(LinkRpt!$A417,Rpt,LinkRpt!AE$2+1),"")</f>
        <v/>
      </c>
      <c r="CB421" s="182">
        <f t="shared" si="56"/>
        <v>47630</v>
      </c>
      <c r="CC421" s="15">
        <v>1500</v>
      </c>
      <c r="CD421" s="16">
        <v>1500</v>
      </c>
      <c r="CE421" s="15">
        <v>1000</v>
      </c>
      <c r="CF421" s="16">
        <v>1000</v>
      </c>
      <c r="CG421" s="15">
        <v>5000</v>
      </c>
      <c r="CH421" s="16">
        <v>5000</v>
      </c>
      <c r="CI421" s="15">
        <v>8000</v>
      </c>
      <c r="CJ421" s="16">
        <f>1500+0</f>
        <v>1500</v>
      </c>
      <c r="CK421" s="15"/>
      <c r="CL421" s="16"/>
      <c r="CM421" s="18">
        <v>3570</v>
      </c>
      <c r="CN421" s="16">
        <v>0</v>
      </c>
      <c r="CO421" s="18">
        <v>3570</v>
      </c>
      <c r="CP421" s="16">
        <v>0</v>
      </c>
      <c r="CQ421" s="18">
        <v>3570</v>
      </c>
      <c r="CR421" s="16">
        <v>17210</v>
      </c>
      <c r="CS421" s="18">
        <v>3570</v>
      </c>
      <c r="CT421" s="16">
        <v>3570</v>
      </c>
      <c r="CU421" s="18">
        <v>3570</v>
      </c>
      <c r="CV421" s="16"/>
      <c r="CW421" s="18">
        <v>3570</v>
      </c>
      <c r="CX421" s="16"/>
      <c r="CY421" s="18">
        <v>3570</v>
      </c>
      <c r="CZ421" s="16"/>
      <c r="DA421" s="18">
        <v>3570</v>
      </c>
      <c r="DB421" s="16"/>
      <c r="DC421" s="18">
        <v>3570</v>
      </c>
      <c r="DD421" s="16">
        <v>17850</v>
      </c>
      <c r="DE421" s="85"/>
      <c r="DF421" s="16"/>
      <c r="DG421" s="85"/>
      <c r="DH421" s="16"/>
      <c r="DI421" s="85"/>
      <c r="DJ421" s="16"/>
      <c r="DK421" s="219"/>
      <c r="DL421" s="85"/>
      <c r="DM421" s="16"/>
      <c r="DN421" s="85"/>
      <c r="DO421" s="16"/>
      <c r="DP421" s="85"/>
      <c r="DQ421" s="16"/>
      <c r="DR421" s="85"/>
      <c r="DS421" s="16"/>
      <c r="DT421" s="85"/>
      <c r="DU421" s="16"/>
      <c r="DV421" s="85"/>
      <c r="DW421" s="16"/>
      <c r="DX421" s="85"/>
      <c r="DY421" s="16"/>
      <c r="DZ421" s="85"/>
      <c r="EA421" s="16"/>
      <c r="EB421" s="85"/>
      <c r="EC421" s="16"/>
      <c r="ED421" s="85"/>
      <c r="EE421" s="16"/>
      <c r="EF421" s="85"/>
      <c r="EG421" s="16"/>
      <c r="EH421" s="17"/>
      <c r="EI421" s="16"/>
      <c r="EJ421" s="19"/>
      <c r="EK421" s="17"/>
      <c r="EL421" s="16"/>
      <c r="EM421" s="17"/>
      <c r="EN421" s="16"/>
      <c r="EO421" s="17"/>
      <c r="EP421" s="16"/>
      <c r="EQ421" s="17"/>
      <c r="ER421" s="16"/>
      <c r="ES421" s="17"/>
      <c r="ET421" s="16"/>
      <c r="EU421" s="17"/>
      <c r="EV421" s="16"/>
      <c r="EW421" s="15"/>
      <c r="EX421" s="16"/>
      <c r="EY421" s="15"/>
      <c r="EZ421" s="16"/>
      <c r="FA421" s="15"/>
      <c r="FB421" s="16"/>
      <c r="FC421" s="15"/>
      <c r="FD421" s="16"/>
      <c r="FE421" s="15"/>
      <c r="FF421" s="16"/>
      <c r="FG421" s="15"/>
      <c r="FH421" s="16"/>
      <c r="FI421" s="20">
        <f t="shared" si="52"/>
        <v>47630</v>
      </c>
      <c r="FJ421" s="20">
        <f t="shared" si="53"/>
        <v>47630</v>
      </c>
      <c r="FK421" s="21">
        <f t="shared" si="54"/>
        <v>0</v>
      </c>
      <c r="FL421" s="1" t="str">
        <f t="shared" si="57"/>
        <v/>
      </c>
    </row>
    <row r="422" spans="1:168" ht="20.25" customHeight="1">
      <c r="A422" s="239">
        <v>3200007</v>
      </c>
      <c r="B422" s="60" t="s">
        <v>498</v>
      </c>
      <c r="C422" s="239" t="s">
        <v>499</v>
      </c>
      <c r="D422" s="31" t="s">
        <v>1415</v>
      </c>
      <c r="E422" s="9" t="s">
        <v>1412</v>
      </c>
      <c r="F422" s="61" t="s">
        <v>500</v>
      </c>
      <c r="G422" s="29"/>
      <c r="H422" s="24"/>
      <c r="I422" s="318"/>
      <c r="J422" s="24"/>
      <c r="K422" s="62">
        <v>5100</v>
      </c>
      <c r="L422" s="24" t="s">
        <v>1564</v>
      </c>
      <c r="M422" s="246">
        <f t="shared" si="50"/>
        <v>47630</v>
      </c>
      <c r="N422" s="14">
        <f t="shared" si="55"/>
        <v>0</v>
      </c>
      <c r="O422" s="15">
        <v>1500</v>
      </c>
      <c r="P422" s="15">
        <v>1000</v>
      </c>
      <c r="Q422" s="15">
        <v>5000</v>
      </c>
      <c r="R422" s="15">
        <v>8000</v>
      </c>
      <c r="S422" s="182"/>
      <c r="T422" s="16">
        <v>1500</v>
      </c>
      <c r="U422" s="16">
        <v>1000</v>
      </c>
      <c r="V422" s="16">
        <v>5000</v>
      </c>
      <c r="W422" s="16">
        <v>8000</v>
      </c>
      <c r="X422" s="182"/>
      <c r="Y422" s="16">
        <f>IF(($CB422-SUM($T422:X422))&gt;=$K422*0.7,$K422*0.7,($CB422-SUM($T422:X422)))</f>
        <v>3570</v>
      </c>
      <c r="Z422" s="16">
        <f>IF(($CB422-SUM($T422:Y422))&gt;=$K422*0.7,$K422*0.7,($CB422-SUM($T422:Y422)))</f>
        <v>3570</v>
      </c>
      <c r="AA422" s="16">
        <f>IF(($CB422-SUM($T422:Z422))&gt;=$K422*0.7,$K422*0.7,($CB422-SUM($T422:Z422)))</f>
        <v>3570</v>
      </c>
      <c r="AB422" s="16">
        <f>IF(($CB422-SUM($T422:AA422))&gt;=$K422*0.7,$K422*0.7,($CB422-SUM($T422:AA422)))</f>
        <v>3570</v>
      </c>
      <c r="AC422" s="16">
        <f>IF(($CB422-SUM($T422:AB422))&gt;=$K422*0.7,$K422*0.7,($CB422-SUM($T422:AB422)))</f>
        <v>3570</v>
      </c>
      <c r="AD422" s="16">
        <f>IF(($CB422-SUM($T422:AC422))&gt;=$K422*0.7,$K422*0.7,($CB422-SUM($T422:AC422)))</f>
        <v>3570</v>
      </c>
      <c r="AE422" s="16">
        <f>IF(($CB422-SUM($T422:AD422))&gt;=$K422*0.7,$K422*0.7,($CB422-SUM($T422:AD422)))</f>
        <v>3570</v>
      </c>
      <c r="AF422" s="16">
        <f>IF(($CB422-SUM($T422:AE422))&gt;=$K422*0.7,$K422*0.7,($CB422-SUM($T422:AE422)))</f>
        <v>3570</v>
      </c>
      <c r="AG422" s="16">
        <f>IF(($CB422-SUM($T422:AF422))&gt;=$K422*0.7,$K422*0.7,($CB422-SUM($T422:AF422)))</f>
        <v>3570</v>
      </c>
      <c r="AH422" s="16">
        <f>IF(($CB422-SUM($T422:AG422))&gt;=$K422*0.7,$K422*0.7,($CB422-SUM($T422:AG422)))</f>
        <v>0</v>
      </c>
      <c r="AI422" s="16">
        <f>IF(($CB422-SUM($T422:AH422))&gt;=$K422*0.7,$K422*0.7,($CB422-SUM($T422:AH422)))</f>
        <v>0</v>
      </c>
      <c r="AJ422" s="16">
        <f>IF(($CB422-SUM($T422:AI422))&gt;=$K422*0.7,$K422*0.7,($CB422-SUM($T422:AI422)))</f>
        <v>0</v>
      </c>
      <c r="AK422" s="16">
        <f>IF(($CB422-SUM($T422:AJ422))&gt;=$K422*0.7,$K422*0.7,($CB422-SUM($T422:AJ422)))</f>
        <v>0</v>
      </c>
      <c r="AL422" s="16">
        <f>IF(($CB422-SUM($T422:AK422))&gt;=$K422*0.7,$K422*0.7,($CB422-SUM($T422:AK422)))</f>
        <v>0</v>
      </c>
      <c r="AM422" s="16">
        <f>IF(($CB422-SUM($T422:AL422))&gt;=$K422*0.7,$K422*0.7,($CB422-SUM($T422:AL422)))</f>
        <v>0</v>
      </c>
      <c r="AN422" s="16">
        <f>IF(($CB422-SUM($T422:AM422))&gt;=$K422*0.7,$K422*0.7,($CB422-SUM($T422:AM422)))</f>
        <v>0</v>
      </c>
      <c r="AO422" s="16">
        <f>IF(($CB422-SUM($T422:AN422))&gt;=$K422*0.7,$K422*0.7,($CB422-SUM($T422:AN422)))</f>
        <v>0</v>
      </c>
      <c r="AP422" s="16">
        <f>IF(($CB422-SUM($T422:AO422))&gt;=$K422*0.7,$K422*0.7,($CB422-SUM($T422:AO422)))</f>
        <v>0</v>
      </c>
      <c r="AQ422" s="16">
        <f>IF(($CB422-SUM($T422:AP422))&gt;=$K422*0.7,$K422*0.7,($CB422-SUM($T422:AP422)))</f>
        <v>0</v>
      </c>
      <c r="AR422" s="16">
        <f>IF(($CB422-SUM($T422:AQ422))&gt;=$K422*0.7,$K422*0.7,($CB422-SUM($T422:AQ422)))</f>
        <v>0</v>
      </c>
      <c r="AS422" s="16">
        <f>IF(($CB422-SUM($T422:AR422))&gt;=$K422*0.7,$K422*0.7,($CB422-SUM($T422:AR422)))</f>
        <v>0</v>
      </c>
      <c r="AT422" s="16">
        <f>IF(($CB422-SUM($T422:AS422))&gt;=$K422*0.7,$K422*0.7,($CB422-SUM($T422:AS422)))</f>
        <v>0</v>
      </c>
      <c r="AU422" s="16">
        <f>IF(($CB422-SUM($T422:AT422))&gt;=$K422*0.7,$K422*0.7,($CB422-SUM($T422:AT422)))</f>
        <v>0</v>
      </c>
      <c r="AV422" s="16">
        <f>IF(($CB422-SUM($T422:AU422))&gt;=$K422*0.7,$K422*0.7,($CB422-SUM($T422:AU422)))</f>
        <v>0</v>
      </c>
      <c r="AW422" s="182">
        <f t="shared" si="51"/>
        <v>47630</v>
      </c>
      <c r="AX422" s="182">
        <f>IF(LinkRpt!B$4=LinkRpt!B$2,VLOOKUP(LinkRpt!$A418,Rpt,LinkRpt!B$2+1),"")</f>
        <v>47630</v>
      </c>
      <c r="AY422" s="182">
        <f>IF(LinkRpt!C$4=LinkRpt!C$2,VLOOKUP(LinkRpt!$A418,Rpt,LinkRpt!C$2+1),"")</f>
        <v>0</v>
      </c>
      <c r="AZ422" s="182">
        <f>IF(LinkRpt!D$4=LinkRpt!D$2,VLOOKUP(LinkRpt!$A418,Rpt,LinkRpt!D$2+1),"")</f>
        <v>0</v>
      </c>
      <c r="BA422" s="182" t="str">
        <f>IF(LinkRpt!E$4=LinkRpt!E$2,VLOOKUP(LinkRpt!$A418,Rpt,LinkRpt!E$2+1),"")</f>
        <v/>
      </c>
      <c r="BB422" s="182">
        <f>IF(LinkRpt!F$4=LinkRpt!F$2,VLOOKUP(LinkRpt!$A418,Rpt,LinkRpt!F$2+1),"")</f>
        <v>0</v>
      </c>
      <c r="BC422" s="182">
        <f>IF(LinkRpt!G$4=LinkRpt!G$2,VLOOKUP(LinkRpt!$A418,Rpt,LinkRpt!G$2+1),"")</f>
        <v>0</v>
      </c>
      <c r="BD422" s="182">
        <f>IF(LinkRpt!H$4=LinkRpt!H$2,VLOOKUP(LinkRpt!$A418,Rpt,LinkRpt!H$2+1),"")</f>
        <v>0</v>
      </c>
      <c r="BE422" s="182" t="str">
        <f>IF(LinkRpt!I$4=LinkRpt!I$2,VLOOKUP(LinkRpt!$A418,Rpt,LinkRpt!I$2+1),"")</f>
        <v/>
      </c>
      <c r="BF422" s="182" t="str">
        <f>IF(LinkRpt!J$4=LinkRpt!J$2,VLOOKUP(LinkRpt!$A418,Rpt,LinkRpt!J$2+1),"")</f>
        <v/>
      </c>
      <c r="BG422" s="182" t="str">
        <f>IF(LinkRpt!K$4=LinkRpt!K$2,VLOOKUP(LinkRpt!$A418,Rpt,LinkRpt!K$2+1),"")</f>
        <v/>
      </c>
      <c r="BH422" s="182" t="str">
        <f>IF(LinkRpt!L$4=LinkRpt!L$2,VLOOKUP(LinkRpt!$A418,Rpt,LinkRpt!L$2+1),"")</f>
        <v/>
      </c>
      <c r="BI422" s="182" t="str">
        <f>IF(LinkRpt!M$4=LinkRpt!M$2,VLOOKUP(LinkRpt!$A418,Rpt,LinkRpt!M$2+1),"")</f>
        <v/>
      </c>
      <c r="BJ422" s="182" t="str">
        <f>IF(LinkRpt!N$4=LinkRpt!N$2,VLOOKUP(LinkRpt!$A418,Rpt,LinkRpt!N$2+1),"")</f>
        <v/>
      </c>
      <c r="BK422" s="182" t="str">
        <f>IF(LinkRpt!O$4=LinkRpt!O$2,VLOOKUP(LinkRpt!$A418,Rpt,LinkRpt!O$2+1),"")</f>
        <v/>
      </c>
      <c r="BL422" s="182" t="str">
        <f>IF(LinkRpt!P$4=LinkRpt!P$2,VLOOKUP(LinkRpt!$A418,Rpt,LinkRpt!P$2+1),"")</f>
        <v/>
      </c>
      <c r="BM422" s="182" t="str">
        <f>IF(LinkRpt!Q$4=LinkRpt!Q$2,VLOOKUP(LinkRpt!$A418,Rpt,LinkRpt!Q$2+1),"")</f>
        <v/>
      </c>
      <c r="BN422" s="182" t="str">
        <f>IF(LinkRpt!R$4=LinkRpt!R$2,VLOOKUP(LinkRpt!$A418,Rpt,LinkRpt!R$2+1),"")</f>
        <v/>
      </c>
      <c r="BO422" s="182" t="str">
        <f>IF(LinkRpt!S$4=LinkRpt!S$2,VLOOKUP(LinkRpt!$A418,Rpt,LinkRpt!S$2+1),"")</f>
        <v/>
      </c>
      <c r="BP422" s="182" t="str">
        <f>IF(LinkRpt!T$4=LinkRpt!T$2,VLOOKUP(LinkRpt!$A418,Rpt,LinkRpt!T$2+1),"")</f>
        <v/>
      </c>
      <c r="BQ422" s="182" t="str">
        <f>IF(LinkRpt!U$4=LinkRpt!U$2,VLOOKUP(LinkRpt!$A418,Rpt,LinkRpt!U$2+1),"")</f>
        <v/>
      </c>
      <c r="BR422" s="182" t="str">
        <f>IF(LinkRpt!V$4=LinkRpt!V$2,VLOOKUP(LinkRpt!$A418,Rpt,LinkRpt!V$2+1),"")</f>
        <v/>
      </c>
      <c r="BS422" s="182" t="str">
        <f>IF(LinkRpt!W$4=LinkRpt!W$2,VLOOKUP(LinkRpt!$A418,Rpt,LinkRpt!W$2+1),"")</f>
        <v/>
      </c>
      <c r="BT422" s="182" t="str">
        <f>IF(LinkRpt!X$4=LinkRpt!X$2,VLOOKUP(LinkRpt!$A418,Rpt,LinkRpt!X$2+1),"")</f>
        <v/>
      </c>
      <c r="BU422" s="182" t="str">
        <f>IF(LinkRpt!Y$4=LinkRpt!Y$2,VLOOKUP(LinkRpt!$A418,Rpt,LinkRpt!Y$2+1),"")</f>
        <v/>
      </c>
      <c r="BV422" s="182" t="str">
        <f>IF(LinkRpt!Z$4=LinkRpt!Z$2,VLOOKUP(LinkRpt!$A418,Rpt,LinkRpt!Z$2+1),"")</f>
        <v/>
      </c>
      <c r="BW422" s="182" t="str">
        <f>IF(LinkRpt!AA$4=LinkRpt!AA$2,VLOOKUP(LinkRpt!$A418,Rpt,LinkRpt!AA$2+1),"")</f>
        <v/>
      </c>
      <c r="BX422" s="182" t="str">
        <f>IF(LinkRpt!AB$4=LinkRpt!AB$2,VLOOKUP(LinkRpt!$A418,Rpt,LinkRpt!AB$2+1),"")</f>
        <v/>
      </c>
      <c r="BY422" s="182" t="str">
        <f>IF(LinkRpt!AC$4=LinkRpt!AC$2,VLOOKUP(LinkRpt!$A418,Rpt,LinkRpt!AC$2+1),"")</f>
        <v/>
      </c>
      <c r="BZ422" s="182" t="str">
        <f>IF(LinkRpt!AD$4=LinkRpt!AD$2,VLOOKUP(LinkRpt!$A418,Rpt,LinkRpt!AD$2+1),"")</f>
        <v/>
      </c>
      <c r="CA422" s="182" t="str">
        <f>IF(LinkRpt!AE$4=LinkRpt!AE$2,VLOOKUP(LinkRpt!$A418,Rpt,LinkRpt!AE$2+1),"")</f>
        <v/>
      </c>
      <c r="CB422" s="182">
        <f t="shared" si="56"/>
        <v>47630</v>
      </c>
      <c r="CC422" s="15">
        <v>1500</v>
      </c>
      <c r="CD422" s="16">
        <v>1500</v>
      </c>
      <c r="CE422" s="15">
        <v>1000</v>
      </c>
      <c r="CF422" s="16">
        <v>1000</v>
      </c>
      <c r="CG422" s="15">
        <v>5000</v>
      </c>
      <c r="CH422" s="16">
        <v>5000</v>
      </c>
      <c r="CI422" s="15">
        <v>8000</v>
      </c>
      <c r="CJ422" s="16">
        <f>1500+0</f>
        <v>1500</v>
      </c>
      <c r="CK422" s="15"/>
      <c r="CL422" s="16"/>
      <c r="CM422" s="15"/>
      <c r="CN422" s="16"/>
      <c r="CO422" s="18">
        <v>3570</v>
      </c>
      <c r="CP422" s="16">
        <v>3570</v>
      </c>
      <c r="CQ422" s="18">
        <v>3570</v>
      </c>
      <c r="CR422" s="16">
        <v>3570</v>
      </c>
      <c r="CS422" s="18">
        <v>3570</v>
      </c>
      <c r="CT422" s="16">
        <v>3570</v>
      </c>
      <c r="CU422" s="18">
        <v>3570</v>
      </c>
      <c r="CV422" s="16">
        <f>3570+6500</f>
        <v>10070</v>
      </c>
      <c r="CW422" s="18">
        <v>3570</v>
      </c>
      <c r="CX422" s="16">
        <v>3570</v>
      </c>
      <c r="CY422" s="18">
        <v>3570</v>
      </c>
      <c r="CZ422" s="16">
        <v>3570</v>
      </c>
      <c r="DA422" s="18">
        <v>3570</v>
      </c>
      <c r="DB422" s="16"/>
      <c r="DC422" s="18">
        <v>3570</v>
      </c>
      <c r="DD422" s="16">
        <v>7140</v>
      </c>
      <c r="DE422" s="18">
        <v>3570</v>
      </c>
      <c r="DF422" s="16">
        <v>3570</v>
      </c>
      <c r="DG422" s="17"/>
      <c r="DH422" s="64"/>
      <c r="DI422" s="17"/>
      <c r="DJ422" s="16"/>
      <c r="DK422" s="219"/>
      <c r="DL422" s="85"/>
      <c r="DM422" s="16"/>
      <c r="DN422" s="85"/>
      <c r="DO422" s="16"/>
      <c r="DP422" s="85"/>
      <c r="DQ422" s="16"/>
      <c r="DR422" s="85"/>
      <c r="DS422" s="16"/>
      <c r="DT422" s="85"/>
      <c r="DU422" s="16"/>
      <c r="DV422" s="85"/>
      <c r="DW422" s="16"/>
      <c r="DX422" s="85"/>
      <c r="DY422" s="16"/>
      <c r="DZ422" s="85"/>
      <c r="EA422" s="16"/>
      <c r="EB422" s="85"/>
      <c r="EC422" s="16"/>
      <c r="ED422" s="85"/>
      <c r="EE422" s="16"/>
      <c r="EF422" s="85"/>
      <c r="EG422" s="16"/>
      <c r="EH422" s="17"/>
      <c r="EI422" s="16"/>
      <c r="EJ422" s="19"/>
      <c r="EK422" s="17"/>
      <c r="EL422" s="16"/>
      <c r="EM422" s="17"/>
      <c r="EN422" s="16"/>
      <c r="EO422" s="17"/>
      <c r="EP422" s="16"/>
      <c r="EQ422" s="17"/>
      <c r="ER422" s="16"/>
      <c r="ES422" s="17"/>
      <c r="ET422" s="16"/>
      <c r="EU422" s="17"/>
      <c r="EV422" s="16"/>
      <c r="EW422" s="15"/>
      <c r="EX422" s="16"/>
      <c r="EY422" s="15"/>
      <c r="EZ422" s="16"/>
      <c r="FA422" s="15"/>
      <c r="FB422" s="16"/>
      <c r="FC422" s="15"/>
      <c r="FD422" s="16"/>
      <c r="FE422" s="15"/>
      <c r="FF422" s="16"/>
      <c r="FG422" s="15"/>
      <c r="FH422" s="16"/>
      <c r="FI422" s="20">
        <f t="shared" si="52"/>
        <v>47630</v>
      </c>
      <c r="FJ422" s="20">
        <f t="shared" si="53"/>
        <v>47630</v>
      </c>
      <c r="FK422" s="21">
        <f t="shared" si="54"/>
        <v>0</v>
      </c>
      <c r="FL422" s="1" t="str">
        <f t="shared" si="57"/>
        <v/>
      </c>
    </row>
    <row r="423" spans="1:168" ht="20.25" customHeight="1">
      <c r="A423" s="239">
        <v>3200008</v>
      </c>
      <c r="B423" s="60" t="s">
        <v>1339</v>
      </c>
      <c r="C423" s="239" t="s">
        <v>1340</v>
      </c>
      <c r="D423" s="31" t="s">
        <v>1415</v>
      </c>
      <c r="E423" s="9" t="s">
        <v>1411</v>
      </c>
      <c r="F423" s="61" t="s">
        <v>1341</v>
      </c>
      <c r="G423" s="22"/>
      <c r="H423" s="84"/>
      <c r="I423" s="318"/>
      <c r="J423" s="84"/>
      <c r="K423" s="62">
        <v>5100</v>
      </c>
      <c r="L423" s="84" t="s">
        <v>1564</v>
      </c>
      <c r="M423" s="246">
        <f t="shared" si="50"/>
        <v>47630</v>
      </c>
      <c r="N423" s="14">
        <f t="shared" si="55"/>
        <v>0</v>
      </c>
      <c r="O423" s="15">
        <v>1500</v>
      </c>
      <c r="P423" s="15">
        <v>1000</v>
      </c>
      <c r="Q423" s="15">
        <v>5000</v>
      </c>
      <c r="R423" s="15">
        <v>8000</v>
      </c>
      <c r="S423" s="182"/>
      <c r="T423" s="16">
        <v>1500</v>
      </c>
      <c r="U423" s="16">
        <v>1000</v>
      </c>
      <c r="V423" s="16">
        <v>5000</v>
      </c>
      <c r="W423" s="16">
        <v>8000</v>
      </c>
      <c r="X423" s="182"/>
      <c r="Y423" s="16">
        <f>IF(($CB423-SUM($T423:X423))&gt;=$K423*0.7,$K423*0.7,($CB423-SUM($T423:X423)))</f>
        <v>3570</v>
      </c>
      <c r="Z423" s="16">
        <f>IF(($CB423-SUM($T423:Y423))&gt;=$K423*0.7,$K423*0.7,($CB423-SUM($T423:Y423)))</f>
        <v>3570</v>
      </c>
      <c r="AA423" s="16">
        <f>IF(($CB423-SUM($T423:Z423))&gt;=$K423*0.7,$K423*0.7,($CB423-SUM($T423:Z423)))</f>
        <v>3570</v>
      </c>
      <c r="AB423" s="16">
        <f>IF(($CB423-SUM($T423:AA423))&gt;=$K423*0.7,$K423*0.7,($CB423-SUM($T423:AA423)))</f>
        <v>3570</v>
      </c>
      <c r="AC423" s="16">
        <f>IF(($CB423-SUM($T423:AB423))&gt;=$K423*0.7,$K423*0.7,($CB423-SUM($T423:AB423)))</f>
        <v>3570</v>
      </c>
      <c r="AD423" s="16">
        <f>IF(($CB423-SUM($T423:AC423))&gt;=$K423*0.7,$K423*0.7,($CB423-SUM($T423:AC423)))</f>
        <v>3570</v>
      </c>
      <c r="AE423" s="16">
        <f>IF(($CB423-SUM($T423:AD423))&gt;=$K423*0.7,$K423*0.7,($CB423-SUM($T423:AD423)))</f>
        <v>3570</v>
      </c>
      <c r="AF423" s="16">
        <f>IF(($CB423-SUM($T423:AE423))&gt;=$K423*0.7,$K423*0.7,($CB423-SUM($T423:AE423)))</f>
        <v>3570</v>
      </c>
      <c r="AG423" s="16">
        <f>IF(($CB423-SUM($T423:AF423))&gt;=$K423*0.7,$K423*0.7,($CB423-SUM($T423:AF423)))</f>
        <v>3570</v>
      </c>
      <c r="AH423" s="16">
        <f>IF(($CB423-SUM($T423:AG423))&gt;=$K423*0.7,$K423*0.7,($CB423-SUM($T423:AG423)))</f>
        <v>0</v>
      </c>
      <c r="AI423" s="16">
        <f>IF(($CB423-SUM($T423:AH423))&gt;=$K423*0.7,$K423*0.7,($CB423-SUM($T423:AH423)))</f>
        <v>0</v>
      </c>
      <c r="AJ423" s="16">
        <f>IF(($CB423-SUM($T423:AI423))&gt;=$K423*0.7,$K423*0.7,($CB423-SUM($T423:AI423)))</f>
        <v>0</v>
      </c>
      <c r="AK423" s="16">
        <f>IF(($CB423-SUM($T423:AJ423))&gt;=$K423*0.7,$K423*0.7,($CB423-SUM($T423:AJ423)))</f>
        <v>0</v>
      </c>
      <c r="AL423" s="16">
        <f>IF(($CB423-SUM($T423:AK423))&gt;=$K423*0.7,$K423*0.7,($CB423-SUM($T423:AK423)))</f>
        <v>0</v>
      </c>
      <c r="AM423" s="16">
        <f>IF(($CB423-SUM($T423:AL423))&gt;=$K423*0.7,$K423*0.7,($CB423-SUM($T423:AL423)))</f>
        <v>0</v>
      </c>
      <c r="AN423" s="16">
        <f>IF(($CB423-SUM($T423:AM423))&gt;=$K423*0.7,$K423*0.7,($CB423-SUM($T423:AM423)))</f>
        <v>0</v>
      </c>
      <c r="AO423" s="16">
        <f>IF(($CB423-SUM($T423:AN423))&gt;=$K423*0.7,$K423*0.7,($CB423-SUM($T423:AN423)))</f>
        <v>0</v>
      </c>
      <c r="AP423" s="16">
        <f>IF(($CB423-SUM($T423:AO423))&gt;=$K423*0.7,$K423*0.7,($CB423-SUM($T423:AO423)))</f>
        <v>0</v>
      </c>
      <c r="AQ423" s="16">
        <f>IF(($CB423-SUM($T423:AP423))&gt;=$K423*0.7,$K423*0.7,($CB423-SUM($T423:AP423)))</f>
        <v>0</v>
      </c>
      <c r="AR423" s="16">
        <f>IF(($CB423-SUM($T423:AQ423))&gt;=$K423*0.7,$K423*0.7,($CB423-SUM($T423:AQ423)))</f>
        <v>0</v>
      </c>
      <c r="AS423" s="16">
        <f>IF(($CB423-SUM($T423:AR423))&gt;=$K423*0.7,$K423*0.7,($CB423-SUM($T423:AR423)))</f>
        <v>0</v>
      </c>
      <c r="AT423" s="16">
        <f>IF(($CB423-SUM($T423:AS423))&gt;=$K423*0.7,$K423*0.7,($CB423-SUM($T423:AS423)))</f>
        <v>0</v>
      </c>
      <c r="AU423" s="16">
        <f>IF(($CB423-SUM($T423:AT423))&gt;=$K423*0.7,$K423*0.7,($CB423-SUM($T423:AT423)))</f>
        <v>0</v>
      </c>
      <c r="AV423" s="16">
        <f>IF(($CB423-SUM($T423:AU423))&gt;=$K423*0.7,$K423*0.7,($CB423-SUM($T423:AU423)))</f>
        <v>0</v>
      </c>
      <c r="AW423" s="182">
        <f t="shared" si="51"/>
        <v>47630</v>
      </c>
      <c r="AX423" s="182">
        <f>IF(LinkRpt!B$4=LinkRpt!B$2,VLOOKUP(LinkRpt!$A419,Rpt,LinkRpt!B$2+1),"")</f>
        <v>47630</v>
      </c>
      <c r="AY423" s="182">
        <f>IF(LinkRpt!C$4=LinkRpt!C$2,VLOOKUP(LinkRpt!$A419,Rpt,LinkRpt!C$2+1),"")</f>
        <v>0</v>
      </c>
      <c r="AZ423" s="182">
        <f>IF(LinkRpt!D$4=LinkRpt!D$2,VLOOKUP(LinkRpt!$A419,Rpt,LinkRpt!D$2+1),"")</f>
        <v>0</v>
      </c>
      <c r="BA423" s="182" t="str">
        <f>IF(LinkRpt!E$4=LinkRpt!E$2,VLOOKUP(LinkRpt!$A419,Rpt,LinkRpt!E$2+1),"")</f>
        <v/>
      </c>
      <c r="BB423" s="182">
        <f>IF(LinkRpt!F$4=LinkRpt!F$2,VLOOKUP(LinkRpt!$A419,Rpt,LinkRpt!F$2+1),"")</f>
        <v>0</v>
      </c>
      <c r="BC423" s="182">
        <f>IF(LinkRpt!G$4=LinkRpt!G$2,VLOOKUP(LinkRpt!$A419,Rpt,LinkRpt!G$2+1),"")</f>
        <v>0</v>
      </c>
      <c r="BD423" s="182">
        <f>IF(LinkRpt!H$4=LinkRpt!H$2,VLOOKUP(LinkRpt!$A419,Rpt,LinkRpt!H$2+1),"")</f>
        <v>0</v>
      </c>
      <c r="BE423" s="182" t="str">
        <f>IF(LinkRpt!I$4=LinkRpt!I$2,VLOOKUP(LinkRpt!$A419,Rpt,LinkRpt!I$2+1),"")</f>
        <v/>
      </c>
      <c r="BF423" s="182" t="str">
        <f>IF(LinkRpt!J$4=LinkRpt!J$2,VLOOKUP(LinkRpt!$A419,Rpt,LinkRpt!J$2+1),"")</f>
        <v/>
      </c>
      <c r="BG423" s="182" t="str">
        <f>IF(LinkRpt!K$4=LinkRpt!K$2,VLOOKUP(LinkRpt!$A419,Rpt,LinkRpt!K$2+1),"")</f>
        <v/>
      </c>
      <c r="BH423" s="182" t="str">
        <f>IF(LinkRpt!L$4=LinkRpt!L$2,VLOOKUP(LinkRpt!$A419,Rpt,LinkRpt!L$2+1),"")</f>
        <v/>
      </c>
      <c r="BI423" s="182" t="str">
        <f>IF(LinkRpt!M$4=LinkRpt!M$2,VLOOKUP(LinkRpt!$A419,Rpt,LinkRpt!M$2+1),"")</f>
        <v/>
      </c>
      <c r="BJ423" s="182" t="str">
        <f>IF(LinkRpt!N$4=LinkRpt!N$2,VLOOKUP(LinkRpt!$A419,Rpt,LinkRpt!N$2+1),"")</f>
        <v/>
      </c>
      <c r="BK423" s="182" t="str">
        <f>IF(LinkRpt!O$4=LinkRpt!O$2,VLOOKUP(LinkRpt!$A419,Rpt,LinkRpt!O$2+1),"")</f>
        <v/>
      </c>
      <c r="BL423" s="182" t="str">
        <f>IF(LinkRpt!P$4=LinkRpt!P$2,VLOOKUP(LinkRpt!$A419,Rpt,LinkRpt!P$2+1),"")</f>
        <v/>
      </c>
      <c r="BM423" s="182" t="str">
        <f>IF(LinkRpt!Q$4=LinkRpt!Q$2,VLOOKUP(LinkRpt!$A419,Rpt,LinkRpt!Q$2+1),"")</f>
        <v/>
      </c>
      <c r="BN423" s="182" t="str">
        <f>IF(LinkRpt!R$4=LinkRpt!R$2,VLOOKUP(LinkRpt!$A419,Rpt,LinkRpt!R$2+1),"")</f>
        <v/>
      </c>
      <c r="BO423" s="182" t="str">
        <f>IF(LinkRpt!S$4=LinkRpt!S$2,VLOOKUP(LinkRpt!$A419,Rpt,LinkRpt!S$2+1),"")</f>
        <v/>
      </c>
      <c r="BP423" s="182" t="str">
        <f>IF(LinkRpt!T$4=LinkRpt!T$2,VLOOKUP(LinkRpt!$A419,Rpt,LinkRpt!T$2+1),"")</f>
        <v/>
      </c>
      <c r="BQ423" s="182" t="str">
        <f>IF(LinkRpt!U$4=LinkRpt!U$2,VLOOKUP(LinkRpt!$A419,Rpt,LinkRpt!U$2+1),"")</f>
        <v/>
      </c>
      <c r="BR423" s="182" t="str">
        <f>IF(LinkRpt!V$4=LinkRpt!V$2,VLOOKUP(LinkRpt!$A419,Rpt,LinkRpt!V$2+1),"")</f>
        <v/>
      </c>
      <c r="BS423" s="182" t="str">
        <f>IF(LinkRpt!W$4=LinkRpt!W$2,VLOOKUP(LinkRpt!$A419,Rpt,LinkRpt!W$2+1),"")</f>
        <v/>
      </c>
      <c r="BT423" s="182" t="str">
        <f>IF(LinkRpt!X$4=LinkRpt!X$2,VLOOKUP(LinkRpt!$A419,Rpt,LinkRpt!X$2+1),"")</f>
        <v/>
      </c>
      <c r="BU423" s="182" t="str">
        <f>IF(LinkRpt!Y$4=LinkRpt!Y$2,VLOOKUP(LinkRpt!$A419,Rpt,LinkRpt!Y$2+1),"")</f>
        <v/>
      </c>
      <c r="BV423" s="182" t="str">
        <f>IF(LinkRpt!Z$4=LinkRpt!Z$2,VLOOKUP(LinkRpt!$A419,Rpt,LinkRpt!Z$2+1),"")</f>
        <v/>
      </c>
      <c r="BW423" s="182" t="str">
        <f>IF(LinkRpt!AA$4=LinkRpt!AA$2,VLOOKUP(LinkRpt!$A419,Rpt,LinkRpt!AA$2+1),"")</f>
        <v/>
      </c>
      <c r="BX423" s="182" t="str">
        <f>IF(LinkRpt!AB$4=LinkRpt!AB$2,VLOOKUP(LinkRpt!$A419,Rpt,LinkRpt!AB$2+1),"")</f>
        <v/>
      </c>
      <c r="BY423" s="182" t="str">
        <f>IF(LinkRpt!AC$4=LinkRpt!AC$2,VLOOKUP(LinkRpt!$A419,Rpt,LinkRpt!AC$2+1),"")</f>
        <v/>
      </c>
      <c r="BZ423" s="182" t="str">
        <f>IF(LinkRpt!AD$4=LinkRpt!AD$2,VLOOKUP(LinkRpt!$A419,Rpt,LinkRpt!AD$2+1),"")</f>
        <v/>
      </c>
      <c r="CA423" s="182" t="str">
        <f>IF(LinkRpt!AE$4=LinkRpt!AE$2,VLOOKUP(LinkRpt!$A419,Rpt,LinkRpt!AE$2+1),"")</f>
        <v/>
      </c>
      <c r="CB423" s="182">
        <f t="shared" si="56"/>
        <v>47630</v>
      </c>
      <c r="CC423" s="15">
        <v>1500</v>
      </c>
      <c r="CD423" s="16">
        <v>1500</v>
      </c>
      <c r="CE423" s="15">
        <v>1000</v>
      </c>
      <c r="CF423" s="16">
        <v>1000</v>
      </c>
      <c r="CG423" s="15">
        <v>5000</v>
      </c>
      <c r="CH423" s="16">
        <v>5000</v>
      </c>
      <c r="CI423" s="15">
        <v>8000</v>
      </c>
      <c r="CJ423" s="16">
        <v>8000</v>
      </c>
      <c r="CK423" s="15"/>
      <c r="CL423" s="16"/>
      <c r="CM423" s="18">
        <v>3570</v>
      </c>
      <c r="CN423" s="90">
        <v>3570</v>
      </c>
      <c r="CO423" s="18">
        <v>3570</v>
      </c>
      <c r="CP423" s="16">
        <v>0</v>
      </c>
      <c r="CQ423" s="18">
        <v>3570</v>
      </c>
      <c r="CR423" s="16">
        <v>0</v>
      </c>
      <c r="CS423" s="18">
        <v>3570</v>
      </c>
      <c r="CT423" s="16">
        <f>7140+3570</f>
        <v>10710</v>
      </c>
      <c r="CU423" s="18">
        <v>3570</v>
      </c>
      <c r="CV423" s="16"/>
      <c r="CW423" s="18">
        <v>3570</v>
      </c>
      <c r="CX423" s="16"/>
      <c r="CY423" s="18">
        <v>3570</v>
      </c>
      <c r="CZ423" s="16"/>
      <c r="DA423" s="18">
        <v>3570</v>
      </c>
      <c r="DB423" s="16">
        <v>14280</v>
      </c>
      <c r="DC423" s="18">
        <v>3570</v>
      </c>
      <c r="DD423" s="16">
        <v>3570</v>
      </c>
      <c r="DE423" s="85"/>
      <c r="DF423" s="16"/>
      <c r="DG423" s="85"/>
      <c r="DH423" s="16"/>
      <c r="DI423" s="85"/>
      <c r="DJ423" s="16"/>
      <c r="DK423" s="219"/>
      <c r="DL423" s="85"/>
      <c r="DM423" s="16"/>
      <c r="DN423" s="85"/>
      <c r="DO423" s="16"/>
      <c r="DP423" s="85"/>
      <c r="DQ423" s="16"/>
      <c r="DR423" s="85"/>
      <c r="DS423" s="16"/>
      <c r="DT423" s="85"/>
      <c r="DU423" s="16"/>
      <c r="DV423" s="85"/>
      <c r="DW423" s="16"/>
      <c r="DX423" s="85"/>
      <c r="DY423" s="16"/>
      <c r="DZ423" s="85"/>
      <c r="EA423" s="16"/>
      <c r="EB423" s="85"/>
      <c r="EC423" s="16"/>
      <c r="ED423" s="85"/>
      <c r="EE423" s="16"/>
      <c r="EF423" s="85"/>
      <c r="EG423" s="16"/>
      <c r="EH423" s="17"/>
      <c r="EI423" s="16"/>
      <c r="EJ423" s="19"/>
      <c r="EK423" s="17"/>
      <c r="EL423" s="16"/>
      <c r="EM423" s="17"/>
      <c r="EN423" s="16"/>
      <c r="EO423" s="17"/>
      <c r="EP423" s="16"/>
      <c r="EQ423" s="17"/>
      <c r="ER423" s="16"/>
      <c r="ES423" s="17"/>
      <c r="ET423" s="16"/>
      <c r="EU423" s="17"/>
      <c r="EV423" s="16"/>
      <c r="EW423" s="15"/>
      <c r="EX423" s="16"/>
      <c r="EY423" s="15"/>
      <c r="EZ423" s="16"/>
      <c r="FA423" s="15"/>
      <c r="FB423" s="16"/>
      <c r="FC423" s="15"/>
      <c r="FD423" s="16"/>
      <c r="FE423" s="15"/>
      <c r="FF423" s="16"/>
      <c r="FG423" s="15"/>
      <c r="FH423" s="16"/>
      <c r="FI423" s="20">
        <f t="shared" si="52"/>
        <v>47630</v>
      </c>
      <c r="FJ423" s="20">
        <f t="shared" si="53"/>
        <v>47630</v>
      </c>
      <c r="FK423" s="21">
        <f t="shared" si="54"/>
        <v>0</v>
      </c>
      <c r="FL423" s="1" t="str">
        <f t="shared" si="57"/>
        <v/>
      </c>
    </row>
    <row r="424" spans="1:168" ht="20.25" customHeight="1">
      <c r="A424" s="239">
        <v>3200009</v>
      </c>
      <c r="B424" s="60" t="s">
        <v>501</v>
      </c>
      <c r="C424" s="239" t="s">
        <v>502</v>
      </c>
      <c r="D424" s="31" t="s">
        <v>1415</v>
      </c>
      <c r="E424" s="9" t="s">
        <v>1412</v>
      </c>
      <c r="F424" s="61" t="s">
        <v>503</v>
      </c>
      <c r="G424" s="155"/>
      <c r="H424" s="24"/>
      <c r="I424" s="318"/>
      <c r="J424" s="24"/>
      <c r="K424" s="62">
        <v>5100</v>
      </c>
      <c r="L424" s="24" t="s">
        <v>1564</v>
      </c>
      <c r="M424" s="246">
        <f t="shared" si="50"/>
        <v>47630</v>
      </c>
      <c r="N424" s="14">
        <f t="shared" si="55"/>
        <v>3570</v>
      </c>
      <c r="O424" s="15">
        <v>1500</v>
      </c>
      <c r="P424" s="15">
        <v>1000</v>
      </c>
      <c r="Q424" s="15">
        <v>5000</v>
      </c>
      <c r="R424" s="15">
        <v>8000</v>
      </c>
      <c r="S424" s="182"/>
      <c r="T424" s="16">
        <v>1500</v>
      </c>
      <c r="U424" s="16">
        <v>1000</v>
      </c>
      <c r="V424" s="16">
        <v>5000</v>
      </c>
      <c r="W424" s="16">
        <v>8000</v>
      </c>
      <c r="X424" s="182"/>
      <c r="Y424" s="16">
        <f>IF(($CB424-SUM($T424:X424))&gt;=$K424*0.7,$K424*0.7,($CB424-SUM($T424:X424)))</f>
        <v>3570</v>
      </c>
      <c r="Z424" s="16">
        <f>IF(($CB424-SUM($T424:Y424))&gt;=$K424*0.7,$K424*0.7,($CB424-SUM($T424:Y424)))</f>
        <v>3570</v>
      </c>
      <c r="AA424" s="16">
        <f>IF(($CB424-SUM($T424:Z424))&gt;=$K424*0.7,$K424*0.7,($CB424-SUM($T424:Z424)))</f>
        <v>3570</v>
      </c>
      <c r="AB424" s="16">
        <f>IF(($CB424-SUM($T424:AA424))&gt;=$K424*0.7,$K424*0.7,($CB424-SUM($T424:AA424)))</f>
        <v>3570</v>
      </c>
      <c r="AC424" s="16">
        <f>IF(($CB424-SUM($T424:AB424))&gt;=$K424*0.7,$K424*0.7,($CB424-SUM($T424:AB424)))</f>
        <v>3570</v>
      </c>
      <c r="AD424" s="16">
        <f>IF(($CB424-SUM($T424:AC424))&gt;=$K424*0.7,$K424*0.7,($CB424-SUM($T424:AC424)))</f>
        <v>3570</v>
      </c>
      <c r="AE424" s="16">
        <f>IF(($CB424-SUM($T424:AD424))&gt;=$K424*0.7,$K424*0.7,($CB424-SUM($T424:AD424)))</f>
        <v>3570</v>
      </c>
      <c r="AF424" s="16">
        <f>IF(($CB424-SUM($T424:AE424))&gt;=$K424*0.7,$K424*0.7,($CB424-SUM($T424:AE424)))</f>
        <v>3570</v>
      </c>
      <c r="AG424" s="16">
        <f>IF(($CB424-SUM($T424:AF424))&gt;=$K424*0.7,$K424*0.7,($CB424-SUM($T424:AF424)))</f>
        <v>0</v>
      </c>
      <c r="AH424" s="16">
        <f>IF(($CB424-SUM($T424:AG424))&gt;=$K424*0.7,$K424*0.7,($CB424-SUM($T424:AG424)))</f>
        <v>0</v>
      </c>
      <c r="AI424" s="16">
        <f>IF(($CB424-SUM($T424:AH424))&gt;=$K424*0.7,$K424*0.7,($CB424-SUM($T424:AH424)))</f>
        <v>0</v>
      </c>
      <c r="AJ424" s="16">
        <f>IF(($CB424-SUM($T424:AI424))&gt;=$K424*0.7,$K424*0.7,($CB424-SUM($T424:AI424)))</f>
        <v>0</v>
      </c>
      <c r="AK424" s="16">
        <f>IF(($CB424-SUM($T424:AJ424))&gt;=$K424*0.7,$K424*0.7,($CB424-SUM($T424:AJ424)))</f>
        <v>0</v>
      </c>
      <c r="AL424" s="16">
        <f>IF(($CB424-SUM($T424:AK424))&gt;=$K424*0.7,$K424*0.7,($CB424-SUM($T424:AK424)))</f>
        <v>0</v>
      </c>
      <c r="AM424" s="16">
        <f>IF(($CB424-SUM($T424:AL424))&gt;=$K424*0.7,$K424*0.7,($CB424-SUM($T424:AL424)))</f>
        <v>0</v>
      </c>
      <c r="AN424" s="16">
        <f>IF(($CB424-SUM($T424:AM424))&gt;=$K424*0.7,$K424*0.7,($CB424-SUM($T424:AM424)))</f>
        <v>0</v>
      </c>
      <c r="AO424" s="16">
        <f>IF(($CB424-SUM($T424:AN424))&gt;=$K424*0.7,$K424*0.7,($CB424-SUM($T424:AN424)))</f>
        <v>0</v>
      </c>
      <c r="AP424" s="16">
        <f>IF(($CB424-SUM($T424:AO424))&gt;=$K424*0.7,$K424*0.7,($CB424-SUM($T424:AO424)))</f>
        <v>0</v>
      </c>
      <c r="AQ424" s="16">
        <f>IF(($CB424-SUM($T424:AP424))&gt;=$K424*0.7,$K424*0.7,($CB424-SUM($T424:AP424)))</f>
        <v>0</v>
      </c>
      <c r="AR424" s="16">
        <f>IF(($CB424-SUM($T424:AQ424))&gt;=$K424*0.7,$K424*0.7,($CB424-SUM($T424:AQ424)))</f>
        <v>0</v>
      </c>
      <c r="AS424" s="16">
        <f>IF(($CB424-SUM($T424:AR424))&gt;=$K424*0.7,$K424*0.7,($CB424-SUM($T424:AR424)))</f>
        <v>0</v>
      </c>
      <c r="AT424" s="16">
        <f>IF(($CB424-SUM($T424:AS424))&gt;=$K424*0.7,$K424*0.7,($CB424-SUM($T424:AS424)))</f>
        <v>0</v>
      </c>
      <c r="AU424" s="16">
        <f>IF(($CB424-SUM($T424:AT424))&gt;=$K424*0.7,$K424*0.7,($CB424-SUM($T424:AT424)))</f>
        <v>0</v>
      </c>
      <c r="AV424" s="16">
        <f>IF(($CB424-SUM($T424:AU424))&gt;=$K424*0.7,$K424*0.7,($CB424-SUM($T424:AU424)))</f>
        <v>0</v>
      </c>
      <c r="AW424" s="182">
        <f t="shared" si="51"/>
        <v>44060</v>
      </c>
      <c r="AX424" s="182">
        <f>IF(LinkRpt!B$4=LinkRpt!B$2,VLOOKUP(LinkRpt!$A420,Rpt,LinkRpt!B$2+1),"")</f>
        <v>44060</v>
      </c>
      <c r="AY424" s="182">
        <f>IF(LinkRpt!C$4=LinkRpt!C$2,VLOOKUP(LinkRpt!$A420,Rpt,LinkRpt!C$2+1),"")</f>
        <v>0</v>
      </c>
      <c r="AZ424" s="182">
        <f>IF(LinkRpt!D$4=LinkRpt!D$2,VLOOKUP(LinkRpt!$A420,Rpt,LinkRpt!D$2+1),"")</f>
        <v>0</v>
      </c>
      <c r="BA424" s="182" t="str">
        <f>IF(LinkRpt!E$4=LinkRpt!E$2,VLOOKUP(LinkRpt!$A420,Rpt,LinkRpt!E$2+1),"")</f>
        <v/>
      </c>
      <c r="BB424" s="182">
        <f>IF(LinkRpt!F$4=LinkRpt!F$2,VLOOKUP(LinkRpt!$A420,Rpt,LinkRpt!F$2+1),"")</f>
        <v>0</v>
      </c>
      <c r="BC424" s="182">
        <f>IF(LinkRpt!G$4=LinkRpt!G$2,VLOOKUP(LinkRpt!$A420,Rpt,LinkRpt!G$2+1),"")</f>
        <v>0</v>
      </c>
      <c r="BD424" s="182">
        <f>IF(LinkRpt!H$4=LinkRpt!H$2,VLOOKUP(LinkRpt!$A420,Rpt,LinkRpt!H$2+1),"")</f>
        <v>0</v>
      </c>
      <c r="BE424" s="182" t="str">
        <f>IF(LinkRpt!I$4=LinkRpt!I$2,VLOOKUP(LinkRpt!$A420,Rpt,LinkRpt!I$2+1),"")</f>
        <v/>
      </c>
      <c r="BF424" s="182" t="str">
        <f>IF(LinkRpt!J$4=LinkRpt!J$2,VLOOKUP(LinkRpt!$A420,Rpt,LinkRpt!J$2+1),"")</f>
        <v/>
      </c>
      <c r="BG424" s="182" t="str">
        <f>IF(LinkRpt!K$4=LinkRpt!K$2,VLOOKUP(LinkRpt!$A420,Rpt,LinkRpt!K$2+1),"")</f>
        <v/>
      </c>
      <c r="BH424" s="182" t="str">
        <f>IF(LinkRpt!L$4=LinkRpt!L$2,VLOOKUP(LinkRpt!$A420,Rpt,LinkRpt!L$2+1),"")</f>
        <v/>
      </c>
      <c r="BI424" s="182" t="str">
        <f>IF(LinkRpt!M$4=LinkRpt!M$2,VLOOKUP(LinkRpt!$A420,Rpt,LinkRpt!M$2+1),"")</f>
        <v/>
      </c>
      <c r="BJ424" s="182" t="str">
        <f>IF(LinkRpt!N$4=LinkRpt!N$2,VLOOKUP(LinkRpt!$A420,Rpt,LinkRpt!N$2+1),"")</f>
        <v/>
      </c>
      <c r="BK424" s="182" t="str">
        <f>IF(LinkRpt!O$4=LinkRpt!O$2,VLOOKUP(LinkRpt!$A420,Rpt,LinkRpt!O$2+1),"")</f>
        <v/>
      </c>
      <c r="BL424" s="182" t="str">
        <f>IF(LinkRpt!P$4=LinkRpt!P$2,VLOOKUP(LinkRpt!$A420,Rpt,LinkRpt!P$2+1),"")</f>
        <v/>
      </c>
      <c r="BM424" s="182" t="str">
        <f>IF(LinkRpt!Q$4=LinkRpt!Q$2,VLOOKUP(LinkRpt!$A420,Rpt,LinkRpt!Q$2+1),"")</f>
        <v/>
      </c>
      <c r="BN424" s="182" t="str">
        <f>IF(LinkRpt!R$4=LinkRpt!R$2,VLOOKUP(LinkRpt!$A420,Rpt,LinkRpt!R$2+1),"")</f>
        <v/>
      </c>
      <c r="BO424" s="182" t="str">
        <f>IF(LinkRpt!S$4=LinkRpt!S$2,VLOOKUP(LinkRpt!$A420,Rpt,LinkRpt!S$2+1),"")</f>
        <v/>
      </c>
      <c r="BP424" s="182" t="str">
        <f>IF(LinkRpt!T$4=LinkRpt!T$2,VLOOKUP(LinkRpt!$A420,Rpt,LinkRpt!T$2+1),"")</f>
        <v/>
      </c>
      <c r="BQ424" s="182" t="str">
        <f>IF(LinkRpt!U$4=LinkRpt!U$2,VLOOKUP(LinkRpt!$A420,Rpt,LinkRpt!U$2+1),"")</f>
        <v/>
      </c>
      <c r="BR424" s="182" t="str">
        <f>IF(LinkRpt!V$4=LinkRpt!V$2,VLOOKUP(LinkRpt!$A420,Rpt,LinkRpt!V$2+1),"")</f>
        <v/>
      </c>
      <c r="BS424" s="182" t="str">
        <f>IF(LinkRpt!W$4=LinkRpt!W$2,VLOOKUP(LinkRpt!$A420,Rpt,LinkRpt!W$2+1),"")</f>
        <v/>
      </c>
      <c r="BT424" s="182" t="str">
        <f>IF(LinkRpt!X$4=LinkRpt!X$2,VLOOKUP(LinkRpt!$A420,Rpt,LinkRpt!X$2+1),"")</f>
        <v/>
      </c>
      <c r="BU424" s="182" t="str">
        <f>IF(LinkRpt!Y$4=LinkRpt!Y$2,VLOOKUP(LinkRpt!$A420,Rpt,LinkRpt!Y$2+1),"")</f>
        <v/>
      </c>
      <c r="BV424" s="182" t="str">
        <f>IF(LinkRpt!Z$4=LinkRpt!Z$2,VLOOKUP(LinkRpt!$A420,Rpt,LinkRpt!Z$2+1),"")</f>
        <v/>
      </c>
      <c r="BW424" s="182" t="str">
        <f>IF(LinkRpt!AA$4=LinkRpt!AA$2,VLOOKUP(LinkRpt!$A420,Rpt,LinkRpt!AA$2+1),"")</f>
        <v/>
      </c>
      <c r="BX424" s="182" t="str">
        <f>IF(LinkRpt!AB$4=LinkRpt!AB$2,VLOOKUP(LinkRpt!$A420,Rpt,LinkRpt!AB$2+1),"")</f>
        <v/>
      </c>
      <c r="BY424" s="182" t="str">
        <f>IF(LinkRpt!AC$4=LinkRpt!AC$2,VLOOKUP(LinkRpt!$A420,Rpt,LinkRpt!AC$2+1),"")</f>
        <v/>
      </c>
      <c r="BZ424" s="182" t="str">
        <f>IF(LinkRpt!AD$4=LinkRpt!AD$2,VLOOKUP(LinkRpt!$A420,Rpt,LinkRpt!AD$2+1),"")</f>
        <v/>
      </c>
      <c r="CA424" s="182" t="str">
        <f>IF(LinkRpt!AE$4=LinkRpt!AE$2,VLOOKUP(LinkRpt!$A420,Rpt,LinkRpt!AE$2+1),"")</f>
        <v/>
      </c>
      <c r="CB424" s="182">
        <f t="shared" si="56"/>
        <v>44060</v>
      </c>
      <c r="CC424" s="15">
        <v>1500</v>
      </c>
      <c r="CD424" s="16">
        <v>1500</v>
      </c>
      <c r="CE424" s="15">
        <v>1000</v>
      </c>
      <c r="CF424" s="16">
        <v>1000</v>
      </c>
      <c r="CG424" s="15">
        <v>5000</v>
      </c>
      <c r="CH424" s="16">
        <v>5000</v>
      </c>
      <c r="CI424" s="15">
        <v>8000</v>
      </c>
      <c r="CJ424" s="16">
        <f>1500+0</f>
        <v>1500</v>
      </c>
      <c r="CK424" s="15"/>
      <c r="CL424" s="16"/>
      <c r="CM424" s="15"/>
      <c r="CN424" s="16"/>
      <c r="CO424" s="18">
        <v>3570</v>
      </c>
      <c r="CP424" s="16">
        <v>10070</v>
      </c>
      <c r="CQ424" s="18">
        <v>3570</v>
      </c>
      <c r="CR424" s="16">
        <v>3570</v>
      </c>
      <c r="CS424" s="18">
        <v>3570</v>
      </c>
      <c r="CT424" s="16">
        <v>0</v>
      </c>
      <c r="CU424" s="18">
        <v>3570</v>
      </c>
      <c r="CV424" s="16">
        <f>3570+3570</f>
        <v>7140</v>
      </c>
      <c r="CW424" s="18">
        <v>3570</v>
      </c>
      <c r="CX424" s="16">
        <v>3570</v>
      </c>
      <c r="CY424" s="18">
        <v>3570</v>
      </c>
      <c r="CZ424" s="16"/>
      <c r="DA424" s="18">
        <v>3570</v>
      </c>
      <c r="DB424" s="16"/>
      <c r="DC424" s="18">
        <v>3570</v>
      </c>
      <c r="DD424" s="16"/>
      <c r="DE424" s="18">
        <v>3570</v>
      </c>
      <c r="DF424" s="16">
        <v>10710</v>
      </c>
      <c r="DG424" s="17"/>
      <c r="DH424" s="16"/>
      <c r="DI424" s="17"/>
      <c r="DJ424" s="16"/>
      <c r="DK424" s="219"/>
      <c r="DL424" s="85"/>
      <c r="DM424" s="16"/>
      <c r="DN424" s="85"/>
      <c r="DO424" s="16"/>
      <c r="DP424" s="85"/>
      <c r="DQ424" s="16"/>
      <c r="DR424" s="85"/>
      <c r="DS424" s="16"/>
      <c r="DT424" s="85"/>
      <c r="DU424" s="16"/>
      <c r="DV424" s="85"/>
      <c r="DW424" s="16"/>
      <c r="DX424" s="85"/>
      <c r="DY424" s="16"/>
      <c r="DZ424" s="85"/>
      <c r="EA424" s="16"/>
      <c r="EB424" s="85"/>
      <c r="EC424" s="16"/>
      <c r="ED424" s="85"/>
      <c r="EE424" s="16"/>
      <c r="EF424" s="85"/>
      <c r="EG424" s="16"/>
      <c r="EH424" s="17"/>
      <c r="EI424" s="16"/>
      <c r="EJ424" s="19"/>
      <c r="EK424" s="17"/>
      <c r="EL424" s="16"/>
      <c r="EM424" s="17"/>
      <c r="EN424" s="16"/>
      <c r="EO424" s="17"/>
      <c r="EP424" s="16"/>
      <c r="EQ424" s="17"/>
      <c r="ER424" s="16"/>
      <c r="ES424" s="17"/>
      <c r="ET424" s="16"/>
      <c r="EU424" s="17"/>
      <c r="EV424" s="16"/>
      <c r="EW424" s="15"/>
      <c r="EX424" s="16"/>
      <c r="EY424" s="15"/>
      <c r="EZ424" s="16"/>
      <c r="FA424" s="15"/>
      <c r="FB424" s="16"/>
      <c r="FC424" s="15"/>
      <c r="FD424" s="16"/>
      <c r="FE424" s="15"/>
      <c r="FF424" s="16"/>
      <c r="FG424" s="15"/>
      <c r="FH424" s="16"/>
      <c r="FI424" s="20">
        <f t="shared" si="52"/>
        <v>47630</v>
      </c>
      <c r="FJ424" s="20">
        <f t="shared" si="53"/>
        <v>44060</v>
      </c>
      <c r="FK424" s="21">
        <f t="shared" si="54"/>
        <v>3570</v>
      </c>
      <c r="FL424" s="1" t="str">
        <f t="shared" si="57"/>
        <v/>
      </c>
    </row>
    <row r="425" spans="1:168" ht="20.25" customHeight="1">
      <c r="A425" s="239">
        <v>3200010</v>
      </c>
      <c r="B425" s="60" t="s">
        <v>1342</v>
      </c>
      <c r="C425" s="239" t="s">
        <v>1343</v>
      </c>
      <c r="D425" s="31" t="s">
        <v>1415</v>
      </c>
      <c r="E425" s="9" t="s">
        <v>1411</v>
      </c>
      <c r="F425" s="61" t="s">
        <v>1344</v>
      </c>
      <c r="G425" s="144"/>
      <c r="H425" s="100" t="s">
        <v>1548</v>
      </c>
      <c r="I425" s="318"/>
      <c r="J425" s="100"/>
      <c r="K425" s="62">
        <v>3100</v>
      </c>
      <c r="L425" s="100" t="s">
        <v>1564</v>
      </c>
      <c r="M425" s="246">
        <f t="shared" si="50"/>
        <v>35030</v>
      </c>
      <c r="N425" s="14">
        <f t="shared" si="55"/>
        <v>10850</v>
      </c>
      <c r="O425" s="15">
        <v>1500</v>
      </c>
      <c r="P425" s="15">
        <v>1000</v>
      </c>
      <c r="Q425" s="15">
        <v>5000</v>
      </c>
      <c r="R425" s="15">
        <v>8000</v>
      </c>
      <c r="S425" s="182"/>
      <c r="T425" s="16">
        <v>1500</v>
      </c>
      <c r="U425" s="16">
        <v>1000</v>
      </c>
      <c r="V425" s="16">
        <v>5000</v>
      </c>
      <c r="W425" s="16">
        <v>8000</v>
      </c>
      <c r="X425" s="182"/>
      <c r="Y425" s="16">
        <f>IF(($CB425-SUM($T425:X425))&gt;=$K425*0.7,$K425*0.7,($CB425-SUM($T425:X425)))</f>
        <v>2170</v>
      </c>
      <c r="Z425" s="16">
        <f>IF(($CB425-SUM($T425:Y425))&gt;=$K425*0.7,$K425*0.7,($CB425-SUM($T425:Y425)))</f>
        <v>2170</v>
      </c>
      <c r="AA425" s="16">
        <f>IF(($CB425-SUM($T425:Z425))&gt;=$K425*0.7,$K425*0.7,($CB425-SUM($T425:Z425)))</f>
        <v>2170</v>
      </c>
      <c r="AB425" s="16">
        <f>IF(($CB425-SUM($T425:AA425))&gt;=$K425*0.7,$K425*0.7,($CB425-SUM($T425:AA425)))</f>
        <v>2170</v>
      </c>
      <c r="AC425" s="16">
        <f>IF(($CB425-SUM($T425:AB425))&gt;=$K425*0.7,$K425*0.7,($CB425-SUM($T425:AB425)))</f>
        <v>0</v>
      </c>
      <c r="AD425" s="16">
        <f>IF(($CB425-SUM($T425:AC425))&gt;=$K425*0.7,$K425*0.7,($CB425-SUM($T425:AC425)))</f>
        <v>0</v>
      </c>
      <c r="AE425" s="16">
        <f>IF(($CB425-SUM($T425:AD425))&gt;=$K425*0.7,$K425*0.7,($CB425-SUM($T425:AD425)))</f>
        <v>0</v>
      </c>
      <c r="AF425" s="16">
        <f>IF(($CB425-SUM($T425:AE425))&gt;=$K425*0.7,$K425*0.7,($CB425-SUM($T425:AE425)))</f>
        <v>0</v>
      </c>
      <c r="AG425" s="16">
        <f>IF(($CB425-SUM($T425:AF425))&gt;=$K425*0.7,$K425*0.7,($CB425-SUM($T425:AF425)))</f>
        <v>0</v>
      </c>
      <c r="AH425" s="16">
        <f>IF(($CB425-SUM($T425:AG425))&gt;=$K425*0.7,$K425*0.7,($CB425-SUM($T425:AG425)))</f>
        <v>0</v>
      </c>
      <c r="AI425" s="16">
        <f>IF(($CB425-SUM($T425:AH425))&gt;=$K425*0.7,$K425*0.7,($CB425-SUM($T425:AH425)))</f>
        <v>0</v>
      </c>
      <c r="AJ425" s="16">
        <f>IF(($CB425-SUM($T425:AI425))&gt;=$K425*0.7,$K425*0.7,($CB425-SUM($T425:AI425)))</f>
        <v>0</v>
      </c>
      <c r="AK425" s="16">
        <f>IF(($CB425-SUM($T425:AJ425))&gt;=$K425*0.7,$K425*0.7,($CB425-SUM($T425:AJ425)))</f>
        <v>0</v>
      </c>
      <c r="AL425" s="16">
        <f>IF(($CB425-SUM($T425:AK425))&gt;=$K425*0.7,$K425*0.7,($CB425-SUM($T425:AK425)))</f>
        <v>0</v>
      </c>
      <c r="AM425" s="16">
        <f>IF(($CB425-SUM($T425:AL425))&gt;=$K425*0.7,$K425*0.7,($CB425-SUM($T425:AL425)))</f>
        <v>0</v>
      </c>
      <c r="AN425" s="16">
        <f>IF(($CB425-SUM($T425:AM425))&gt;=$K425*0.7,$K425*0.7,($CB425-SUM($T425:AM425)))</f>
        <v>0</v>
      </c>
      <c r="AO425" s="16">
        <f>IF(($CB425-SUM($T425:AN425))&gt;=$K425*0.7,$K425*0.7,($CB425-SUM($T425:AN425)))</f>
        <v>0</v>
      </c>
      <c r="AP425" s="16">
        <f>IF(($CB425-SUM($T425:AO425))&gt;=$K425*0.7,$K425*0.7,($CB425-SUM($T425:AO425)))</f>
        <v>0</v>
      </c>
      <c r="AQ425" s="16">
        <f>IF(($CB425-SUM($T425:AP425))&gt;=$K425*0.7,$K425*0.7,($CB425-SUM($T425:AP425)))</f>
        <v>0</v>
      </c>
      <c r="AR425" s="16">
        <f>IF(($CB425-SUM($T425:AQ425))&gt;=$K425*0.7,$K425*0.7,($CB425-SUM($T425:AQ425)))</f>
        <v>0</v>
      </c>
      <c r="AS425" s="16">
        <f>IF(($CB425-SUM($T425:AR425))&gt;=$K425*0.7,$K425*0.7,($CB425-SUM($T425:AR425)))</f>
        <v>0</v>
      </c>
      <c r="AT425" s="16">
        <f>IF(($CB425-SUM($T425:AS425))&gt;=$K425*0.7,$K425*0.7,($CB425-SUM($T425:AS425)))</f>
        <v>0</v>
      </c>
      <c r="AU425" s="16">
        <f>IF(($CB425-SUM($T425:AT425))&gt;=$K425*0.7,$K425*0.7,($CB425-SUM($T425:AT425)))</f>
        <v>0</v>
      </c>
      <c r="AV425" s="16">
        <f>IF(($CB425-SUM($T425:AU425))&gt;=$K425*0.7,$K425*0.7,($CB425-SUM($T425:AU425)))</f>
        <v>0</v>
      </c>
      <c r="AW425" s="182">
        <f t="shared" si="51"/>
        <v>24180</v>
      </c>
      <c r="AX425" s="182">
        <f>IF(LinkRpt!B$4=LinkRpt!B$2,VLOOKUP(LinkRpt!$A421,Rpt,LinkRpt!B$2+1),"")</f>
        <v>24180</v>
      </c>
      <c r="AY425" s="182">
        <f>IF(LinkRpt!C$4=LinkRpt!C$2,VLOOKUP(LinkRpt!$A421,Rpt,LinkRpt!C$2+1),"")</f>
        <v>0</v>
      </c>
      <c r="AZ425" s="182">
        <f>IF(LinkRpt!D$4=LinkRpt!D$2,VLOOKUP(LinkRpt!$A421,Rpt,LinkRpt!D$2+1),"")</f>
        <v>0</v>
      </c>
      <c r="BA425" s="182" t="str">
        <f>IF(LinkRpt!E$4=LinkRpt!E$2,VLOOKUP(LinkRpt!$A421,Rpt,LinkRpt!E$2+1),"")</f>
        <v/>
      </c>
      <c r="BB425" s="182">
        <f>IF(LinkRpt!F$4=LinkRpt!F$2,VLOOKUP(LinkRpt!$A421,Rpt,LinkRpt!F$2+1),"")</f>
        <v>0</v>
      </c>
      <c r="BC425" s="182">
        <f>IF(LinkRpt!G$4=LinkRpt!G$2,VLOOKUP(LinkRpt!$A421,Rpt,LinkRpt!G$2+1),"")</f>
        <v>0</v>
      </c>
      <c r="BD425" s="182">
        <f>IF(LinkRpt!H$4=LinkRpt!H$2,VLOOKUP(LinkRpt!$A421,Rpt,LinkRpt!H$2+1),"")</f>
        <v>0</v>
      </c>
      <c r="BE425" s="182" t="str">
        <f>IF(LinkRpt!I$4=LinkRpt!I$2,VLOOKUP(LinkRpt!$A421,Rpt,LinkRpt!I$2+1),"")</f>
        <v/>
      </c>
      <c r="BF425" s="182" t="str">
        <f>IF(LinkRpt!J$4=LinkRpt!J$2,VLOOKUP(LinkRpt!$A421,Rpt,LinkRpt!J$2+1),"")</f>
        <v/>
      </c>
      <c r="BG425" s="182" t="str">
        <f>IF(LinkRpt!K$4=LinkRpt!K$2,VLOOKUP(LinkRpt!$A421,Rpt,LinkRpt!K$2+1),"")</f>
        <v/>
      </c>
      <c r="BH425" s="182" t="str">
        <f>IF(LinkRpt!L$4=LinkRpt!L$2,VLOOKUP(LinkRpt!$A421,Rpt,LinkRpt!L$2+1),"")</f>
        <v/>
      </c>
      <c r="BI425" s="182" t="str">
        <f>IF(LinkRpt!M$4=LinkRpt!M$2,VLOOKUP(LinkRpt!$A421,Rpt,LinkRpt!M$2+1),"")</f>
        <v/>
      </c>
      <c r="BJ425" s="182" t="str">
        <f>IF(LinkRpt!N$4=LinkRpt!N$2,VLOOKUP(LinkRpt!$A421,Rpt,LinkRpt!N$2+1),"")</f>
        <v/>
      </c>
      <c r="BK425" s="182" t="str">
        <f>IF(LinkRpt!O$4=LinkRpt!O$2,VLOOKUP(LinkRpt!$A421,Rpt,LinkRpt!O$2+1),"")</f>
        <v/>
      </c>
      <c r="BL425" s="182" t="str">
        <f>IF(LinkRpt!P$4=LinkRpt!P$2,VLOOKUP(LinkRpt!$A421,Rpt,LinkRpt!P$2+1),"")</f>
        <v/>
      </c>
      <c r="BM425" s="182" t="str">
        <f>IF(LinkRpt!Q$4=LinkRpt!Q$2,VLOOKUP(LinkRpt!$A421,Rpt,LinkRpt!Q$2+1),"")</f>
        <v/>
      </c>
      <c r="BN425" s="182" t="str">
        <f>IF(LinkRpt!R$4=LinkRpt!R$2,VLOOKUP(LinkRpt!$A421,Rpt,LinkRpt!R$2+1),"")</f>
        <v/>
      </c>
      <c r="BO425" s="182" t="str">
        <f>IF(LinkRpt!S$4=LinkRpt!S$2,VLOOKUP(LinkRpt!$A421,Rpt,LinkRpt!S$2+1),"")</f>
        <v/>
      </c>
      <c r="BP425" s="182" t="str">
        <f>IF(LinkRpt!T$4=LinkRpt!T$2,VLOOKUP(LinkRpt!$A421,Rpt,LinkRpt!T$2+1),"")</f>
        <v/>
      </c>
      <c r="BQ425" s="182" t="str">
        <f>IF(LinkRpt!U$4=LinkRpt!U$2,VLOOKUP(LinkRpt!$A421,Rpt,LinkRpt!U$2+1),"")</f>
        <v/>
      </c>
      <c r="BR425" s="182" t="str">
        <f>IF(LinkRpt!V$4=LinkRpt!V$2,VLOOKUP(LinkRpt!$A421,Rpt,LinkRpt!V$2+1),"")</f>
        <v/>
      </c>
      <c r="BS425" s="182" t="str">
        <f>IF(LinkRpt!W$4=LinkRpt!W$2,VLOOKUP(LinkRpt!$A421,Rpt,LinkRpt!W$2+1),"")</f>
        <v/>
      </c>
      <c r="BT425" s="182" t="str">
        <f>IF(LinkRpt!X$4=LinkRpt!X$2,VLOOKUP(LinkRpt!$A421,Rpt,LinkRpt!X$2+1),"")</f>
        <v/>
      </c>
      <c r="BU425" s="182" t="str">
        <f>IF(LinkRpt!Y$4=LinkRpt!Y$2,VLOOKUP(LinkRpt!$A421,Rpt,LinkRpt!Y$2+1),"")</f>
        <v/>
      </c>
      <c r="BV425" s="182" t="str">
        <f>IF(LinkRpt!Z$4=LinkRpt!Z$2,VLOOKUP(LinkRpt!$A421,Rpt,LinkRpt!Z$2+1),"")</f>
        <v/>
      </c>
      <c r="BW425" s="182" t="str">
        <f>IF(LinkRpt!AA$4=LinkRpt!AA$2,VLOOKUP(LinkRpt!$A421,Rpt,LinkRpt!AA$2+1),"")</f>
        <v/>
      </c>
      <c r="BX425" s="182" t="str">
        <f>IF(LinkRpt!AB$4=LinkRpt!AB$2,VLOOKUP(LinkRpt!$A421,Rpt,LinkRpt!AB$2+1),"")</f>
        <v/>
      </c>
      <c r="BY425" s="182" t="str">
        <f>IF(LinkRpt!AC$4=LinkRpt!AC$2,VLOOKUP(LinkRpt!$A421,Rpt,LinkRpt!AC$2+1),"")</f>
        <v/>
      </c>
      <c r="BZ425" s="182" t="str">
        <f>IF(LinkRpt!AD$4=LinkRpt!AD$2,VLOOKUP(LinkRpt!$A421,Rpt,LinkRpt!AD$2+1),"")</f>
        <v/>
      </c>
      <c r="CA425" s="182" t="str">
        <f>IF(LinkRpt!AE$4=LinkRpt!AE$2,VLOOKUP(LinkRpt!$A421,Rpt,LinkRpt!AE$2+1),"")</f>
        <v/>
      </c>
      <c r="CB425" s="182">
        <f t="shared" si="56"/>
        <v>24180</v>
      </c>
      <c r="CC425" s="15">
        <v>1500</v>
      </c>
      <c r="CD425" s="16">
        <v>1500</v>
      </c>
      <c r="CE425" s="15">
        <v>1000</v>
      </c>
      <c r="CF425" s="16">
        <v>1000</v>
      </c>
      <c r="CG425" s="15">
        <v>5000</v>
      </c>
      <c r="CH425" s="16">
        <v>5000</v>
      </c>
      <c r="CI425" s="15">
        <v>8000</v>
      </c>
      <c r="CJ425" s="16">
        <f>1500+0</f>
        <v>1500</v>
      </c>
      <c r="CK425" s="15"/>
      <c r="CL425" s="16"/>
      <c r="CM425" s="18">
        <v>2170</v>
      </c>
      <c r="CN425" s="16">
        <v>0</v>
      </c>
      <c r="CO425" s="18">
        <v>2170</v>
      </c>
      <c r="CP425" s="16">
        <v>0</v>
      </c>
      <c r="CQ425" s="18">
        <v>2170</v>
      </c>
      <c r="CR425" s="16">
        <v>0</v>
      </c>
      <c r="CS425" s="18">
        <v>2170</v>
      </c>
      <c r="CT425" s="16">
        <v>15180</v>
      </c>
      <c r="CU425" s="18">
        <v>2170</v>
      </c>
      <c r="CV425" s="16"/>
      <c r="CW425" s="18">
        <v>2170</v>
      </c>
      <c r="CX425" s="16"/>
      <c r="CY425" s="18">
        <v>2170</v>
      </c>
      <c r="CZ425" s="16"/>
      <c r="DA425" s="18">
        <v>2170</v>
      </c>
      <c r="DB425" s="16"/>
      <c r="DC425" s="18">
        <v>2170</v>
      </c>
      <c r="DD425" s="16"/>
      <c r="DE425" s="85"/>
      <c r="DF425" s="16"/>
      <c r="DG425" s="85"/>
      <c r="DH425" s="16"/>
      <c r="DI425" s="85"/>
      <c r="DJ425" s="16"/>
      <c r="DK425" s="219"/>
      <c r="DL425" s="85"/>
      <c r="DM425" s="16"/>
      <c r="DN425" s="85"/>
      <c r="DO425" s="16"/>
      <c r="DP425" s="85"/>
      <c r="DQ425" s="16"/>
      <c r="DR425" s="85"/>
      <c r="DS425" s="16"/>
      <c r="DT425" s="85"/>
      <c r="DU425" s="16"/>
      <c r="DV425" s="85"/>
      <c r="DW425" s="16"/>
      <c r="DX425" s="85"/>
      <c r="DY425" s="16"/>
      <c r="DZ425" s="85"/>
      <c r="EA425" s="16"/>
      <c r="EB425" s="85"/>
      <c r="EC425" s="16"/>
      <c r="ED425" s="85"/>
      <c r="EE425" s="16"/>
      <c r="EF425" s="85"/>
      <c r="EG425" s="16"/>
      <c r="EH425" s="17"/>
      <c r="EI425" s="16"/>
      <c r="EJ425" s="19"/>
      <c r="EK425" s="17"/>
      <c r="EL425" s="16"/>
      <c r="EM425" s="17"/>
      <c r="EN425" s="16"/>
      <c r="EO425" s="17"/>
      <c r="EP425" s="16"/>
      <c r="EQ425" s="17"/>
      <c r="ER425" s="16"/>
      <c r="ES425" s="17"/>
      <c r="ET425" s="16"/>
      <c r="EU425" s="17"/>
      <c r="EV425" s="16"/>
      <c r="EW425" s="15"/>
      <c r="EX425" s="16"/>
      <c r="EY425" s="15"/>
      <c r="EZ425" s="16"/>
      <c r="FA425" s="15"/>
      <c r="FB425" s="16"/>
      <c r="FC425" s="15"/>
      <c r="FD425" s="16"/>
      <c r="FE425" s="15"/>
      <c r="FF425" s="16"/>
      <c r="FG425" s="15"/>
      <c r="FH425" s="16"/>
      <c r="FI425" s="20">
        <f t="shared" si="52"/>
        <v>35030</v>
      </c>
      <c r="FJ425" s="20">
        <f t="shared" si="53"/>
        <v>24180</v>
      </c>
      <c r="FK425" s="21">
        <f t="shared" si="54"/>
        <v>10850</v>
      </c>
      <c r="FL425" s="1" t="str">
        <f t="shared" si="57"/>
        <v/>
      </c>
    </row>
    <row r="426" spans="1:168" ht="20.25" customHeight="1">
      <c r="A426" s="239">
        <v>3200011</v>
      </c>
      <c r="B426" s="60" t="s">
        <v>1345</v>
      </c>
      <c r="C426" s="239" t="s">
        <v>1346</v>
      </c>
      <c r="D426" s="31" t="s">
        <v>1415</v>
      </c>
      <c r="E426" s="9" t="s">
        <v>1411</v>
      </c>
      <c r="F426" s="61" t="s">
        <v>1347</v>
      </c>
      <c r="G426" s="144"/>
      <c r="H426" s="100"/>
      <c r="I426" s="318"/>
      <c r="J426" s="100"/>
      <c r="K426" s="62">
        <v>5100</v>
      </c>
      <c r="L426" s="100" t="s">
        <v>1564</v>
      </c>
      <c r="M426" s="246">
        <f t="shared" si="50"/>
        <v>47630</v>
      </c>
      <c r="N426" s="14">
        <f t="shared" si="55"/>
        <v>0</v>
      </c>
      <c r="O426" s="15">
        <v>1500</v>
      </c>
      <c r="P426" s="15">
        <v>1000</v>
      </c>
      <c r="Q426" s="15">
        <v>5000</v>
      </c>
      <c r="R426" s="15">
        <v>8000</v>
      </c>
      <c r="S426" s="182"/>
      <c r="T426" s="16">
        <v>1500</v>
      </c>
      <c r="U426" s="16">
        <v>1000</v>
      </c>
      <c r="V426" s="16">
        <v>5000</v>
      </c>
      <c r="W426" s="16">
        <v>8000</v>
      </c>
      <c r="X426" s="182"/>
      <c r="Y426" s="16">
        <f>IF(($CB426-SUM($T426:X426))&gt;=$K426*0.7,$K426*0.7,($CB426-SUM($T426:X426)))</f>
        <v>3570</v>
      </c>
      <c r="Z426" s="16">
        <f>IF(($CB426-SUM($T426:Y426))&gt;=$K426*0.7,$K426*0.7,($CB426-SUM($T426:Y426)))</f>
        <v>3570</v>
      </c>
      <c r="AA426" s="16">
        <f>IF(($CB426-SUM($T426:Z426))&gt;=$K426*0.7,$K426*0.7,($CB426-SUM($T426:Z426)))</f>
        <v>3570</v>
      </c>
      <c r="AB426" s="16">
        <f>IF(($CB426-SUM($T426:AA426))&gt;=$K426*0.7,$K426*0.7,($CB426-SUM($T426:AA426)))</f>
        <v>3570</v>
      </c>
      <c r="AC426" s="16">
        <f>IF(($CB426-SUM($T426:AB426))&gt;=$K426*0.7,$K426*0.7,($CB426-SUM($T426:AB426)))</f>
        <v>3570</v>
      </c>
      <c r="AD426" s="16">
        <f>IF(($CB426-SUM($T426:AC426))&gt;=$K426*0.7,$K426*0.7,($CB426-SUM($T426:AC426)))</f>
        <v>3570</v>
      </c>
      <c r="AE426" s="16">
        <f>IF(($CB426-SUM($T426:AD426))&gt;=$K426*0.7,$K426*0.7,($CB426-SUM($T426:AD426)))</f>
        <v>3570</v>
      </c>
      <c r="AF426" s="16">
        <f>IF(($CB426-SUM($T426:AE426))&gt;=$K426*0.7,$K426*0.7,($CB426-SUM($T426:AE426)))</f>
        <v>3570</v>
      </c>
      <c r="AG426" s="16">
        <f>IF(($CB426-SUM($T426:AF426))&gt;=$K426*0.7,$K426*0.7,($CB426-SUM($T426:AF426)))</f>
        <v>3570</v>
      </c>
      <c r="AH426" s="16">
        <f>IF(($CB426-SUM($T426:AG426))&gt;=$K426*0.7,$K426*0.7,($CB426-SUM($T426:AG426)))</f>
        <v>0</v>
      </c>
      <c r="AI426" s="16">
        <f>IF(($CB426-SUM($T426:AH426))&gt;=$K426*0.7,$K426*0.7,($CB426-SUM($T426:AH426)))</f>
        <v>0</v>
      </c>
      <c r="AJ426" s="16">
        <f>IF(($CB426-SUM($T426:AI426))&gt;=$K426*0.7,$K426*0.7,($CB426-SUM($T426:AI426)))</f>
        <v>0</v>
      </c>
      <c r="AK426" s="16">
        <f>IF(($CB426-SUM($T426:AJ426))&gt;=$K426*0.7,$K426*0.7,($CB426-SUM($T426:AJ426)))</f>
        <v>0</v>
      </c>
      <c r="AL426" s="16">
        <f>IF(($CB426-SUM($T426:AK426))&gt;=$K426*0.7,$K426*0.7,($CB426-SUM($T426:AK426)))</f>
        <v>0</v>
      </c>
      <c r="AM426" s="16">
        <f>IF(($CB426-SUM($T426:AL426))&gt;=$K426*0.7,$K426*0.7,($CB426-SUM($T426:AL426)))</f>
        <v>0</v>
      </c>
      <c r="AN426" s="16">
        <f>IF(($CB426-SUM($T426:AM426))&gt;=$K426*0.7,$K426*0.7,($CB426-SUM($T426:AM426)))</f>
        <v>0</v>
      </c>
      <c r="AO426" s="16">
        <f>IF(($CB426-SUM($T426:AN426))&gt;=$K426*0.7,$K426*0.7,($CB426-SUM($T426:AN426)))</f>
        <v>0</v>
      </c>
      <c r="AP426" s="16">
        <f>IF(($CB426-SUM($T426:AO426))&gt;=$K426*0.7,$K426*0.7,($CB426-SUM($T426:AO426)))</f>
        <v>0</v>
      </c>
      <c r="AQ426" s="16">
        <f>IF(($CB426-SUM($T426:AP426))&gt;=$K426*0.7,$K426*0.7,($CB426-SUM($T426:AP426)))</f>
        <v>0</v>
      </c>
      <c r="AR426" s="16">
        <f>IF(($CB426-SUM($T426:AQ426))&gt;=$K426*0.7,$K426*0.7,($CB426-SUM($T426:AQ426)))</f>
        <v>0</v>
      </c>
      <c r="AS426" s="16">
        <f>IF(($CB426-SUM($T426:AR426))&gt;=$K426*0.7,$K426*0.7,($CB426-SUM($T426:AR426)))</f>
        <v>0</v>
      </c>
      <c r="AT426" s="16">
        <f>IF(($CB426-SUM($T426:AS426))&gt;=$K426*0.7,$K426*0.7,($CB426-SUM($T426:AS426)))</f>
        <v>0</v>
      </c>
      <c r="AU426" s="16">
        <f>IF(($CB426-SUM($T426:AT426))&gt;=$K426*0.7,$K426*0.7,($CB426-SUM($T426:AT426)))</f>
        <v>0</v>
      </c>
      <c r="AV426" s="16">
        <f>IF(($CB426-SUM($T426:AU426))&gt;=$K426*0.7,$K426*0.7,($CB426-SUM($T426:AU426)))</f>
        <v>0</v>
      </c>
      <c r="AW426" s="182">
        <f t="shared" si="51"/>
        <v>47630</v>
      </c>
      <c r="AX426" s="182">
        <f>IF(LinkRpt!B$4=LinkRpt!B$2,VLOOKUP(LinkRpt!$A422,Rpt,LinkRpt!B$2+1),"")</f>
        <v>47630</v>
      </c>
      <c r="AY426" s="182">
        <f>IF(LinkRpt!C$4=LinkRpt!C$2,VLOOKUP(LinkRpt!$A422,Rpt,LinkRpt!C$2+1),"")</f>
        <v>0</v>
      </c>
      <c r="AZ426" s="182">
        <f>IF(LinkRpt!D$4=LinkRpt!D$2,VLOOKUP(LinkRpt!$A422,Rpt,LinkRpt!D$2+1),"")</f>
        <v>0</v>
      </c>
      <c r="BA426" s="182" t="str">
        <f>IF(LinkRpt!E$4=LinkRpt!E$2,VLOOKUP(LinkRpt!$A422,Rpt,LinkRpt!E$2+1),"")</f>
        <v/>
      </c>
      <c r="BB426" s="182">
        <f>IF(LinkRpt!F$4=LinkRpt!F$2,VLOOKUP(LinkRpt!$A422,Rpt,LinkRpt!F$2+1),"")</f>
        <v>0</v>
      </c>
      <c r="BC426" s="182">
        <f>IF(LinkRpt!G$4=LinkRpt!G$2,VLOOKUP(LinkRpt!$A422,Rpt,LinkRpt!G$2+1),"")</f>
        <v>0</v>
      </c>
      <c r="BD426" s="182">
        <f>IF(LinkRpt!H$4=LinkRpt!H$2,VLOOKUP(LinkRpt!$A422,Rpt,LinkRpt!H$2+1),"")</f>
        <v>0</v>
      </c>
      <c r="BE426" s="182" t="str">
        <f>IF(LinkRpt!I$4=LinkRpt!I$2,VLOOKUP(LinkRpt!$A422,Rpt,LinkRpt!I$2+1),"")</f>
        <v/>
      </c>
      <c r="BF426" s="182" t="str">
        <f>IF(LinkRpt!J$4=LinkRpt!J$2,VLOOKUP(LinkRpt!$A422,Rpt,LinkRpt!J$2+1),"")</f>
        <v/>
      </c>
      <c r="BG426" s="182" t="str">
        <f>IF(LinkRpt!K$4=LinkRpt!K$2,VLOOKUP(LinkRpt!$A422,Rpt,LinkRpt!K$2+1),"")</f>
        <v/>
      </c>
      <c r="BH426" s="182" t="str">
        <f>IF(LinkRpt!L$4=LinkRpt!L$2,VLOOKUP(LinkRpt!$A422,Rpt,LinkRpt!L$2+1),"")</f>
        <v/>
      </c>
      <c r="BI426" s="182" t="str">
        <f>IF(LinkRpt!M$4=LinkRpt!M$2,VLOOKUP(LinkRpt!$A422,Rpt,LinkRpt!M$2+1),"")</f>
        <v/>
      </c>
      <c r="BJ426" s="182" t="str">
        <f>IF(LinkRpt!N$4=LinkRpt!N$2,VLOOKUP(LinkRpt!$A422,Rpt,LinkRpt!N$2+1),"")</f>
        <v/>
      </c>
      <c r="BK426" s="182" t="str">
        <f>IF(LinkRpt!O$4=LinkRpt!O$2,VLOOKUP(LinkRpt!$A422,Rpt,LinkRpt!O$2+1),"")</f>
        <v/>
      </c>
      <c r="BL426" s="182" t="str">
        <f>IF(LinkRpt!P$4=LinkRpt!P$2,VLOOKUP(LinkRpt!$A422,Rpt,LinkRpt!P$2+1),"")</f>
        <v/>
      </c>
      <c r="BM426" s="182" t="str">
        <f>IF(LinkRpt!Q$4=LinkRpt!Q$2,VLOOKUP(LinkRpt!$A422,Rpt,LinkRpt!Q$2+1),"")</f>
        <v/>
      </c>
      <c r="BN426" s="182" t="str">
        <f>IF(LinkRpt!R$4=LinkRpt!R$2,VLOOKUP(LinkRpt!$A422,Rpt,LinkRpt!R$2+1),"")</f>
        <v/>
      </c>
      <c r="BO426" s="182" t="str">
        <f>IF(LinkRpt!S$4=LinkRpt!S$2,VLOOKUP(LinkRpt!$A422,Rpt,LinkRpt!S$2+1),"")</f>
        <v/>
      </c>
      <c r="BP426" s="182" t="str">
        <f>IF(LinkRpt!T$4=LinkRpt!T$2,VLOOKUP(LinkRpt!$A422,Rpt,LinkRpt!T$2+1),"")</f>
        <v/>
      </c>
      <c r="BQ426" s="182" t="str">
        <f>IF(LinkRpt!U$4=LinkRpt!U$2,VLOOKUP(LinkRpt!$A422,Rpt,LinkRpt!U$2+1),"")</f>
        <v/>
      </c>
      <c r="BR426" s="182" t="str">
        <f>IF(LinkRpt!V$4=LinkRpt!V$2,VLOOKUP(LinkRpt!$A422,Rpt,LinkRpt!V$2+1),"")</f>
        <v/>
      </c>
      <c r="BS426" s="182" t="str">
        <f>IF(LinkRpt!W$4=LinkRpt!W$2,VLOOKUP(LinkRpt!$A422,Rpt,LinkRpt!W$2+1),"")</f>
        <v/>
      </c>
      <c r="BT426" s="182" t="str">
        <f>IF(LinkRpt!X$4=LinkRpt!X$2,VLOOKUP(LinkRpt!$A422,Rpt,LinkRpt!X$2+1),"")</f>
        <v/>
      </c>
      <c r="BU426" s="182" t="str">
        <f>IF(LinkRpt!Y$4=LinkRpt!Y$2,VLOOKUP(LinkRpt!$A422,Rpt,LinkRpt!Y$2+1),"")</f>
        <v/>
      </c>
      <c r="BV426" s="182" t="str">
        <f>IF(LinkRpt!Z$4=LinkRpt!Z$2,VLOOKUP(LinkRpt!$A422,Rpt,LinkRpt!Z$2+1),"")</f>
        <v/>
      </c>
      <c r="BW426" s="182" t="str">
        <f>IF(LinkRpt!AA$4=LinkRpt!AA$2,VLOOKUP(LinkRpt!$A422,Rpt,LinkRpt!AA$2+1),"")</f>
        <v/>
      </c>
      <c r="BX426" s="182" t="str">
        <f>IF(LinkRpt!AB$4=LinkRpt!AB$2,VLOOKUP(LinkRpt!$A422,Rpt,LinkRpt!AB$2+1),"")</f>
        <v/>
      </c>
      <c r="BY426" s="182" t="str">
        <f>IF(LinkRpt!AC$4=LinkRpt!AC$2,VLOOKUP(LinkRpt!$A422,Rpt,LinkRpt!AC$2+1),"")</f>
        <v/>
      </c>
      <c r="BZ426" s="182" t="str">
        <f>IF(LinkRpt!AD$4=LinkRpt!AD$2,VLOOKUP(LinkRpt!$A422,Rpt,LinkRpt!AD$2+1),"")</f>
        <v/>
      </c>
      <c r="CA426" s="182" t="str">
        <f>IF(LinkRpt!AE$4=LinkRpt!AE$2,VLOOKUP(LinkRpt!$A422,Rpt,LinkRpt!AE$2+1),"")</f>
        <v/>
      </c>
      <c r="CB426" s="182">
        <f t="shared" si="56"/>
        <v>47630</v>
      </c>
      <c r="CC426" s="15">
        <v>1500</v>
      </c>
      <c r="CD426" s="16">
        <v>1500</v>
      </c>
      <c r="CE426" s="15">
        <v>1000</v>
      </c>
      <c r="CF426" s="16">
        <v>1000</v>
      </c>
      <c r="CG426" s="15">
        <v>5000</v>
      </c>
      <c r="CH426" s="16">
        <v>5000</v>
      </c>
      <c r="CI426" s="15">
        <v>8000</v>
      </c>
      <c r="CJ426" s="16">
        <v>1500</v>
      </c>
      <c r="CK426" s="15"/>
      <c r="CL426" s="16"/>
      <c r="CM426" s="18">
        <v>3570</v>
      </c>
      <c r="CN426" s="16">
        <v>10070</v>
      </c>
      <c r="CO426" s="18">
        <v>3570</v>
      </c>
      <c r="CP426" s="16">
        <v>3570</v>
      </c>
      <c r="CQ426" s="18">
        <v>3570</v>
      </c>
      <c r="CR426" s="16">
        <v>3570</v>
      </c>
      <c r="CS426" s="18">
        <v>3570</v>
      </c>
      <c r="CT426" s="16">
        <f>3570+3570</f>
        <v>7140</v>
      </c>
      <c r="CU426" s="18">
        <v>3570</v>
      </c>
      <c r="CV426" s="16">
        <v>0</v>
      </c>
      <c r="CW426" s="18">
        <v>3570</v>
      </c>
      <c r="CX426" s="16">
        <v>3570</v>
      </c>
      <c r="CY426" s="18">
        <v>3570</v>
      </c>
      <c r="CZ426" s="16">
        <v>3570</v>
      </c>
      <c r="DA426" s="18">
        <v>3570</v>
      </c>
      <c r="DB426" s="16">
        <f>3570+3570</f>
        <v>7140</v>
      </c>
      <c r="DC426" s="18">
        <v>3570</v>
      </c>
      <c r="DD426" s="16"/>
      <c r="DE426" s="85"/>
      <c r="DF426" s="16"/>
      <c r="DG426" s="85"/>
      <c r="DH426" s="16"/>
      <c r="DI426" s="85"/>
      <c r="DJ426" s="16"/>
      <c r="DK426" s="219"/>
      <c r="DL426" s="85"/>
      <c r="DM426" s="16"/>
      <c r="DN426" s="85"/>
      <c r="DO426" s="16"/>
      <c r="DP426" s="85"/>
      <c r="DQ426" s="16"/>
      <c r="DR426" s="85"/>
      <c r="DS426" s="16"/>
      <c r="DT426" s="85"/>
      <c r="DU426" s="16"/>
      <c r="DV426" s="85"/>
      <c r="DW426" s="16"/>
      <c r="DX426" s="85"/>
      <c r="DY426" s="16"/>
      <c r="DZ426" s="85"/>
      <c r="EA426" s="16"/>
      <c r="EB426" s="85"/>
      <c r="EC426" s="16"/>
      <c r="ED426" s="85"/>
      <c r="EE426" s="16"/>
      <c r="EF426" s="85"/>
      <c r="EG426" s="16"/>
      <c r="EH426" s="17"/>
      <c r="EI426" s="16"/>
      <c r="EJ426" s="19"/>
      <c r="EK426" s="17"/>
      <c r="EL426" s="16"/>
      <c r="EM426" s="17"/>
      <c r="EN426" s="16"/>
      <c r="EO426" s="17"/>
      <c r="EP426" s="16"/>
      <c r="EQ426" s="17"/>
      <c r="ER426" s="16"/>
      <c r="ES426" s="17"/>
      <c r="ET426" s="16"/>
      <c r="EU426" s="17"/>
      <c r="EV426" s="16"/>
      <c r="EW426" s="15"/>
      <c r="EX426" s="16"/>
      <c r="EY426" s="15"/>
      <c r="EZ426" s="16"/>
      <c r="FA426" s="15"/>
      <c r="FB426" s="16"/>
      <c r="FC426" s="15"/>
      <c r="FD426" s="16"/>
      <c r="FE426" s="15"/>
      <c r="FF426" s="16"/>
      <c r="FG426" s="15"/>
      <c r="FH426" s="16"/>
      <c r="FI426" s="20">
        <f t="shared" si="52"/>
        <v>47630</v>
      </c>
      <c r="FJ426" s="20">
        <f t="shared" si="53"/>
        <v>47630</v>
      </c>
      <c r="FK426" s="21">
        <f t="shared" si="54"/>
        <v>0</v>
      </c>
      <c r="FL426" s="1" t="str">
        <f t="shared" si="57"/>
        <v/>
      </c>
    </row>
    <row r="427" spans="1:168" ht="20.25" customHeight="1">
      <c r="A427" s="239">
        <v>3200012</v>
      </c>
      <c r="B427" s="60" t="s">
        <v>1348</v>
      </c>
      <c r="C427" s="239" t="s">
        <v>1349</v>
      </c>
      <c r="D427" s="31" t="s">
        <v>1415</v>
      </c>
      <c r="E427" s="9" t="s">
        <v>1411</v>
      </c>
      <c r="F427" s="61" t="s">
        <v>1350</v>
      </c>
      <c r="G427" s="22"/>
      <c r="H427" s="84" t="s">
        <v>1425</v>
      </c>
      <c r="I427" s="318"/>
      <c r="J427" s="84"/>
      <c r="K427" s="62">
        <v>4100</v>
      </c>
      <c r="L427" s="84" t="s">
        <v>1564</v>
      </c>
      <c r="M427" s="246">
        <f t="shared" si="50"/>
        <v>41330</v>
      </c>
      <c r="N427" s="14">
        <f t="shared" si="55"/>
        <v>0</v>
      </c>
      <c r="O427" s="15">
        <v>1500</v>
      </c>
      <c r="P427" s="15">
        <v>1000</v>
      </c>
      <c r="Q427" s="15">
        <v>5000</v>
      </c>
      <c r="R427" s="15">
        <v>8000</v>
      </c>
      <c r="S427" s="182"/>
      <c r="T427" s="16">
        <v>1500</v>
      </c>
      <c r="U427" s="16">
        <v>1000</v>
      </c>
      <c r="V427" s="16">
        <v>5000</v>
      </c>
      <c r="W427" s="16">
        <v>8000</v>
      </c>
      <c r="X427" s="182"/>
      <c r="Y427" s="16">
        <f>IF(($CB427-SUM($T427:X427))&gt;=$K427*0.7,$K427*0.7,($CB427-SUM($T427:X427)))</f>
        <v>2870</v>
      </c>
      <c r="Z427" s="16">
        <f>IF(($CB427-SUM($T427:Y427))&gt;=$K427*0.7,$K427*0.7,($CB427-SUM($T427:Y427)))</f>
        <v>2870</v>
      </c>
      <c r="AA427" s="16">
        <f>IF(($CB427-SUM($T427:Z427))&gt;=$K427*0.7,$K427*0.7,($CB427-SUM($T427:Z427)))</f>
        <v>2870</v>
      </c>
      <c r="AB427" s="16">
        <f>IF(($CB427-SUM($T427:AA427))&gt;=$K427*0.7,$K427*0.7,($CB427-SUM($T427:AA427)))</f>
        <v>2870</v>
      </c>
      <c r="AC427" s="16">
        <f>IF(($CB427-SUM($T427:AB427))&gt;=$K427*0.7,$K427*0.7,($CB427-SUM($T427:AB427)))</f>
        <v>2870</v>
      </c>
      <c r="AD427" s="16">
        <f>IF(($CB427-SUM($T427:AC427))&gt;=$K427*0.7,$K427*0.7,($CB427-SUM($T427:AC427)))</f>
        <v>2870</v>
      </c>
      <c r="AE427" s="16">
        <f>IF(($CB427-SUM($T427:AD427))&gt;=$K427*0.7,$K427*0.7,($CB427-SUM($T427:AD427)))</f>
        <v>2870</v>
      </c>
      <c r="AF427" s="16">
        <f>IF(($CB427-SUM($T427:AE427))&gt;=$K427*0.7,$K427*0.7,($CB427-SUM($T427:AE427)))</f>
        <v>2870</v>
      </c>
      <c r="AG427" s="16">
        <f>IF(($CB427-SUM($T427:AF427))&gt;=$K427*0.7,$K427*0.7,($CB427-SUM($T427:AF427)))</f>
        <v>2870</v>
      </c>
      <c r="AH427" s="16">
        <f>IF(($CB427-SUM($T427:AG427))&gt;=$K427*0.7,$K427*0.7,($CB427-SUM($T427:AG427)))</f>
        <v>0</v>
      </c>
      <c r="AI427" s="16">
        <f>IF(($CB427-SUM($T427:AH427))&gt;=$K427*0.7,$K427*0.7,($CB427-SUM($T427:AH427)))</f>
        <v>0</v>
      </c>
      <c r="AJ427" s="16">
        <f>IF(($CB427-SUM($T427:AI427))&gt;=$K427*0.7,$K427*0.7,($CB427-SUM($T427:AI427)))</f>
        <v>0</v>
      </c>
      <c r="AK427" s="16">
        <f>IF(($CB427-SUM($T427:AJ427))&gt;=$K427*0.7,$K427*0.7,($CB427-SUM($T427:AJ427)))</f>
        <v>0</v>
      </c>
      <c r="AL427" s="16">
        <f>IF(($CB427-SUM($T427:AK427))&gt;=$K427*0.7,$K427*0.7,($CB427-SUM($T427:AK427)))</f>
        <v>0</v>
      </c>
      <c r="AM427" s="16">
        <f>IF(($CB427-SUM($T427:AL427))&gt;=$K427*0.7,$K427*0.7,($CB427-SUM($T427:AL427)))</f>
        <v>0</v>
      </c>
      <c r="AN427" s="16">
        <f>IF(($CB427-SUM($T427:AM427))&gt;=$K427*0.7,$K427*0.7,($CB427-SUM($T427:AM427)))</f>
        <v>0</v>
      </c>
      <c r="AO427" s="16">
        <f>IF(($CB427-SUM($T427:AN427))&gt;=$K427*0.7,$K427*0.7,($CB427-SUM($T427:AN427)))</f>
        <v>0</v>
      </c>
      <c r="AP427" s="16">
        <f>IF(($CB427-SUM($T427:AO427))&gt;=$K427*0.7,$K427*0.7,($CB427-SUM($T427:AO427)))</f>
        <v>0</v>
      </c>
      <c r="AQ427" s="16">
        <f>IF(($CB427-SUM($T427:AP427))&gt;=$K427*0.7,$K427*0.7,($CB427-SUM($T427:AP427)))</f>
        <v>0</v>
      </c>
      <c r="AR427" s="16">
        <f>IF(($CB427-SUM($T427:AQ427))&gt;=$K427*0.7,$K427*0.7,($CB427-SUM($T427:AQ427)))</f>
        <v>0</v>
      </c>
      <c r="AS427" s="16">
        <f>IF(($CB427-SUM($T427:AR427))&gt;=$K427*0.7,$K427*0.7,($CB427-SUM($T427:AR427)))</f>
        <v>0</v>
      </c>
      <c r="AT427" s="16">
        <f>IF(($CB427-SUM($T427:AS427))&gt;=$K427*0.7,$K427*0.7,($CB427-SUM($T427:AS427)))</f>
        <v>0</v>
      </c>
      <c r="AU427" s="16">
        <f>IF(($CB427-SUM($T427:AT427))&gt;=$K427*0.7,$K427*0.7,($CB427-SUM($T427:AT427)))</f>
        <v>0</v>
      </c>
      <c r="AV427" s="16">
        <f>IF(($CB427-SUM($T427:AU427))&gt;=$K427*0.7,$K427*0.7,($CB427-SUM($T427:AU427)))</f>
        <v>0</v>
      </c>
      <c r="AW427" s="182">
        <f t="shared" si="51"/>
        <v>41330</v>
      </c>
      <c r="AX427" s="182">
        <f>IF(LinkRpt!B$4=LinkRpt!B$2,VLOOKUP(LinkRpt!$A423,Rpt,LinkRpt!B$2+1),"")</f>
        <v>41330</v>
      </c>
      <c r="AY427" s="182">
        <f>IF(LinkRpt!C$4=LinkRpt!C$2,VLOOKUP(LinkRpt!$A423,Rpt,LinkRpt!C$2+1),"")</f>
        <v>0</v>
      </c>
      <c r="AZ427" s="182">
        <f>IF(LinkRpt!D$4=LinkRpt!D$2,VLOOKUP(LinkRpt!$A423,Rpt,LinkRpt!D$2+1),"")</f>
        <v>0</v>
      </c>
      <c r="BA427" s="182" t="str">
        <f>IF(LinkRpt!E$4=LinkRpt!E$2,VLOOKUP(LinkRpt!$A423,Rpt,LinkRpt!E$2+1),"")</f>
        <v/>
      </c>
      <c r="BB427" s="182">
        <f>IF(LinkRpt!F$4=LinkRpt!F$2,VLOOKUP(LinkRpt!$A423,Rpt,LinkRpt!F$2+1),"")</f>
        <v>0</v>
      </c>
      <c r="BC427" s="182">
        <f>IF(LinkRpt!G$4=LinkRpt!G$2,VLOOKUP(LinkRpt!$A423,Rpt,LinkRpt!G$2+1),"")</f>
        <v>0</v>
      </c>
      <c r="BD427" s="182">
        <f>IF(LinkRpt!H$4=LinkRpt!H$2,VLOOKUP(LinkRpt!$A423,Rpt,LinkRpt!H$2+1),"")</f>
        <v>0</v>
      </c>
      <c r="BE427" s="182" t="str">
        <f>IF(LinkRpt!I$4=LinkRpt!I$2,VLOOKUP(LinkRpt!$A423,Rpt,LinkRpt!I$2+1),"")</f>
        <v/>
      </c>
      <c r="BF427" s="182" t="str">
        <f>IF(LinkRpt!J$4=LinkRpt!J$2,VLOOKUP(LinkRpt!$A423,Rpt,LinkRpt!J$2+1),"")</f>
        <v/>
      </c>
      <c r="BG427" s="182" t="str">
        <f>IF(LinkRpt!K$4=LinkRpt!K$2,VLOOKUP(LinkRpt!$A423,Rpt,LinkRpt!K$2+1),"")</f>
        <v/>
      </c>
      <c r="BH427" s="182" t="str">
        <f>IF(LinkRpt!L$4=LinkRpt!L$2,VLOOKUP(LinkRpt!$A423,Rpt,LinkRpt!L$2+1),"")</f>
        <v/>
      </c>
      <c r="BI427" s="182" t="str">
        <f>IF(LinkRpt!M$4=LinkRpt!M$2,VLOOKUP(LinkRpt!$A423,Rpt,LinkRpt!M$2+1),"")</f>
        <v/>
      </c>
      <c r="BJ427" s="182" t="str">
        <f>IF(LinkRpt!N$4=LinkRpt!N$2,VLOOKUP(LinkRpt!$A423,Rpt,LinkRpt!N$2+1),"")</f>
        <v/>
      </c>
      <c r="BK427" s="182" t="str">
        <f>IF(LinkRpt!O$4=LinkRpt!O$2,VLOOKUP(LinkRpt!$A423,Rpt,LinkRpt!O$2+1),"")</f>
        <v/>
      </c>
      <c r="BL427" s="182" t="str">
        <f>IF(LinkRpt!P$4=LinkRpt!P$2,VLOOKUP(LinkRpt!$A423,Rpt,LinkRpt!P$2+1),"")</f>
        <v/>
      </c>
      <c r="BM427" s="182" t="str">
        <f>IF(LinkRpt!Q$4=LinkRpt!Q$2,VLOOKUP(LinkRpt!$A423,Rpt,LinkRpt!Q$2+1),"")</f>
        <v/>
      </c>
      <c r="BN427" s="182" t="str">
        <f>IF(LinkRpt!R$4=LinkRpt!R$2,VLOOKUP(LinkRpt!$A423,Rpt,LinkRpt!R$2+1),"")</f>
        <v/>
      </c>
      <c r="BO427" s="182" t="str">
        <f>IF(LinkRpt!S$4=LinkRpt!S$2,VLOOKUP(LinkRpt!$A423,Rpt,LinkRpt!S$2+1),"")</f>
        <v/>
      </c>
      <c r="BP427" s="182" t="str">
        <f>IF(LinkRpt!T$4=LinkRpt!T$2,VLOOKUP(LinkRpt!$A423,Rpt,LinkRpt!T$2+1),"")</f>
        <v/>
      </c>
      <c r="BQ427" s="182" t="str">
        <f>IF(LinkRpt!U$4=LinkRpt!U$2,VLOOKUP(LinkRpt!$A423,Rpt,LinkRpt!U$2+1),"")</f>
        <v/>
      </c>
      <c r="BR427" s="182" t="str">
        <f>IF(LinkRpt!V$4=LinkRpt!V$2,VLOOKUP(LinkRpt!$A423,Rpt,LinkRpt!V$2+1),"")</f>
        <v/>
      </c>
      <c r="BS427" s="182" t="str">
        <f>IF(LinkRpt!W$4=LinkRpt!W$2,VLOOKUP(LinkRpt!$A423,Rpt,LinkRpt!W$2+1),"")</f>
        <v/>
      </c>
      <c r="BT427" s="182" t="str">
        <f>IF(LinkRpt!X$4=LinkRpt!X$2,VLOOKUP(LinkRpt!$A423,Rpt,LinkRpt!X$2+1),"")</f>
        <v/>
      </c>
      <c r="BU427" s="182" t="str">
        <f>IF(LinkRpt!Y$4=LinkRpt!Y$2,VLOOKUP(LinkRpt!$A423,Rpt,LinkRpt!Y$2+1),"")</f>
        <v/>
      </c>
      <c r="BV427" s="182" t="str">
        <f>IF(LinkRpt!Z$4=LinkRpt!Z$2,VLOOKUP(LinkRpt!$A423,Rpt,LinkRpt!Z$2+1),"")</f>
        <v/>
      </c>
      <c r="BW427" s="182" t="str">
        <f>IF(LinkRpt!AA$4=LinkRpt!AA$2,VLOOKUP(LinkRpt!$A423,Rpt,LinkRpt!AA$2+1),"")</f>
        <v/>
      </c>
      <c r="BX427" s="182" t="str">
        <f>IF(LinkRpt!AB$4=LinkRpt!AB$2,VLOOKUP(LinkRpt!$A423,Rpt,LinkRpt!AB$2+1),"")</f>
        <v/>
      </c>
      <c r="BY427" s="182" t="str">
        <f>IF(LinkRpt!AC$4=LinkRpt!AC$2,VLOOKUP(LinkRpt!$A423,Rpt,LinkRpt!AC$2+1),"")</f>
        <v/>
      </c>
      <c r="BZ427" s="182" t="str">
        <f>IF(LinkRpt!AD$4=LinkRpt!AD$2,VLOOKUP(LinkRpt!$A423,Rpt,LinkRpt!AD$2+1),"")</f>
        <v/>
      </c>
      <c r="CA427" s="182" t="str">
        <f>IF(LinkRpt!AE$4=LinkRpt!AE$2,VLOOKUP(LinkRpt!$A423,Rpt,LinkRpt!AE$2+1),"")</f>
        <v/>
      </c>
      <c r="CB427" s="182">
        <f t="shared" si="56"/>
        <v>41330</v>
      </c>
      <c r="CC427" s="15">
        <v>1500</v>
      </c>
      <c r="CD427" s="16">
        <v>1500</v>
      </c>
      <c r="CE427" s="15">
        <v>1000</v>
      </c>
      <c r="CF427" s="16">
        <v>1000</v>
      </c>
      <c r="CG427" s="15">
        <v>5000</v>
      </c>
      <c r="CH427" s="16">
        <v>5000</v>
      </c>
      <c r="CI427" s="15">
        <v>8000</v>
      </c>
      <c r="CJ427" s="16">
        <f>1500+0</f>
        <v>1500</v>
      </c>
      <c r="CK427" s="15"/>
      <c r="CL427" s="16"/>
      <c r="CM427" s="18">
        <v>2870</v>
      </c>
      <c r="CN427" s="16"/>
      <c r="CO427" s="18">
        <v>2870</v>
      </c>
      <c r="CP427" s="16">
        <f>6500+0</f>
        <v>6500</v>
      </c>
      <c r="CQ427" s="18">
        <v>2870</v>
      </c>
      <c r="CR427" s="16">
        <f>5740+0</f>
        <v>5740</v>
      </c>
      <c r="CS427" s="18">
        <v>2870</v>
      </c>
      <c r="CT427" s="16">
        <f>2870+2870</f>
        <v>5740</v>
      </c>
      <c r="CU427" s="18">
        <v>2870</v>
      </c>
      <c r="CV427" s="16">
        <v>2870</v>
      </c>
      <c r="CW427" s="18">
        <v>2870</v>
      </c>
      <c r="CX427" s="16">
        <v>2870</v>
      </c>
      <c r="CY427" s="18">
        <v>2870</v>
      </c>
      <c r="CZ427" s="16"/>
      <c r="DA427" s="18">
        <v>2870</v>
      </c>
      <c r="DB427" s="16"/>
      <c r="DC427" s="18">
        <v>2870</v>
      </c>
      <c r="DD427" s="16">
        <v>8610</v>
      </c>
      <c r="DE427" s="85"/>
      <c r="DF427" s="16"/>
      <c r="DG427" s="85"/>
      <c r="DH427" s="16"/>
      <c r="DI427" s="85"/>
      <c r="DJ427" s="16"/>
      <c r="DK427" s="219"/>
      <c r="DL427" s="85"/>
      <c r="DM427" s="16"/>
      <c r="DN427" s="85"/>
      <c r="DO427" s="16"/>
      <c r="DP427" s="85"/>
      <c r="DQ427" s="16"/>
      <c r="DR427" s="85"/>
      <c r="DS427" s="16"/>
      <c r="DT427" s="85"/>
      <c r="DU427" s="16"/>
      <c r="DV427" s="85"/>
      <c r="DW427" s="16"/>
      <c r="DX427" s="85"/>
      <c r="DY427" s="16"/>
      <c r="DZ427" s="85"/>
      <c r="EA427" s="16"/>
      <c r="EB427" s="85"/>
      <c r="EC427" s="16"/>
      <c r="ED427" s="85"/>
      <c r="EE427" s="16"/>
      <c r="EF427" s="85"/>
      <c r="EG427" s="16"/>
      <c r="EH427" s="17"/>
      <c r="EI427" s="16"/>
      <c r="EJ427" s="19"/>
      <c r="EK427" s="17"/>
      <c r="EL427" s="16"/>
      <c r="EM427" s="17"/>
      <c r="EN427" s="16"/>
      <c r="EO427" s="17"/>
      <c r="EP427" s="16"/>
      <c r="EQ427" s="17"/>
      <c r="ER427" s="16"/>
      <c r="ES427" s="17"/>
      <c r="ET427" s="16"/>
      <c r="EU427" s="17"/>
      <c r="EV427" s="16"/>
      <c r="EW427" s="15"/>
      <c r="EX427" s="16"/>
      <c r="EY427" s="15"/>
      <c r="EZ427" s="16"/>
      <c r="FA427" s="15"/>
      <c r="FB427" s="16"/>
      <c r="FC427" s="15"/>
      <c r="FD427" s="16"/>
      <c r="FE427" s="15"/>
      <c r="FF427" s="16"/>
      <c r="FG427" s="15"/>
      <c r="FH427" s="16"/>
      <c r="FI427" s="20">
        <f t="shared" si="52"/>
        <v>41330</v>
      </c>
      <c r="FJ427" s="20">
        <f t="shared" si="53"/>
        <v>41330</v>
      </c>
      <c r="FK427" s="21">
        <f t="shared" si="54"/>
        <v>0</v>
      </c>
      <c r="FL427" s="1" t="str">
        <f t="shared" si="57"/>
        <v/>
      </c>
    </row>
    <row r="428" spans="1:168" ht="20.25" customHeight="1">
      <c r="A428" s="239">
        <v>3200013</v>
      </c>
      <c r="B428" s="60" t="s">
        <v>504</v>
      </c>
      <c r="C428" s="239" t="s">
        <v>505</v>
      </c>
      <c r="D428" s="31" t="s">
        <v>1415</v>
      </c>
      <c r="E428" s="9" t="s">
        <v>1412</v>
      </c>
      <c r="F428" s="61" t="s">
        <v>506</v>
      </c>
      <c r="G428" s="22"/>
      <c r="H428" s="84" t="s">
        <v>1418</v>
      </c>
      <c r="I428" s="318"/>
      <c r="J428" s="84"/>
      <c r="K428" s="62">
        <v>0</v>
      </c>
      <c r="L428" s="23" t="s">
        <v>1564</v>
      </c>
      <c r="M428" s="246">
        <f t="shared" si="50"/>
        <v>15500</v>
      </c>
      <c r="N428" s="14">
        <f t="shared" si="55"/>
        <v>0</v>
      </c>
      <c r="O428" s="15">
        <v>1500</v>
      </c>
      <c r="P428" s="15">
        <v>1000</v>
      </c>
      <c r="Q428" s="15">
        <v>5000</v>
      </c>
      <c r="R428" s="15">
        <v>8000</v>
      </c>
      <c r="S428" s="182"/>
      <c r="T428" s="16">
        <v>1500</v>
      </c>
      <c r="U428" s="16">
        <v>500</v>
      </c>
      <c r="V428" s="16"/>
      <c r="W428" s="16"/>
      <c r="X428" s="182"/>
      <c r="Y428" s="16">
        <f>IF(($CB428-SUM($T428:X428))&gt;=$K428*0.7,$K428*0.7,($CB428-SUM($T428:X428)))</f>
        <v>0</v>
      </c>
      <c r="Z428" s="16">
        <f>IF(($CB428-SUM($T428:Y428))&gt;=$K428*0.7,$K428*0.7,($CB428-SUM($T428:Y428)))</f>
        <v>0</v>
      </c>
      <c r="AA428" s="16">
        <f>IF(($CB428-SUM($T428:Z428))&gt;=$K428*0.7,$K428*0.7,($CB428-SUM($T428:Z428)))</f>
        <v>0</v>
      </c>
      <c r="AB428" s="16">
        <f>IF(($CB428-SUM($T428:AA428))&gt;=$K428*0.7,$K428*0.7,($CB428-SUM($T428:AA428)))</f>
        <v>0</v>
      </c>
      <c r="AC428" s="16">
        <f>IF(($CB428-SUM($T428:AB428))&gt;=$K428*0.7,$K428*0.7,($CB428-SUM($T428:AB428)))</f>
        <v>0</v>
      </c>
      <c r="AD428" s="16">
        <f>IF(($CB428-SUM($T428:AC428))&gt;=$K428*0.7,$K428*0.7,($CB428-SUM($T428:AC428)))</f>
        <v>0</v>
      </c>
      <c r="AE428" s="16">
        <f>IF(($CB428-SUM($T428:AD428))&gt;=$K428*0.7,$K428*0.7,($CB428-SUM($T428:AD428)))</f>
        <v>0</v>
      </c>
      <c r="AF428" s="16">
        <f>IF(($CB428-SUM($T428:AE428))&gt;=$K428*0.7,$K428*0.7,($CB428-SUM($T428:AE428)))</f>
        <v>0</v>
      </c>
      <c r="AG428" s="16">
        <f>IF(($CB428-SUM($T428:AF428))&gt;=$K428*0.7,$K428*0.7,($CB428-SUM($T428:AF428)))</f>
        <v>0</v>
      </c>
      <c r="AH428" s="16">
        <f>IF(($CB428-SUM($T428:AG428))&gt;=$K428*0.7,$K428*0.7,($CB428-SUM($T428:AG428)))</f>
        <v>0</v>
      </c>
      <c r="AI428" s="16">
        <f>IF(($CB428-SUM($T428:AH428))&gt;=$K428*0.7,$K428*0.7,($CB428-SUM($T428:AH428)))</f>
        <v>0</v>
      </c>
      <c r="AJ428" s="16">
        <f>IF(($CB428-SUM($T428:AI428))&gt;=$K428*0.7,$K428*0.7,($CB428-SUM($T428:AI428)))</f>
        <v>0</v>
      </c>
      <c r="AK428" s="16">
        <f>IF(($CB428-SUM($T428:AJ428))&gt;=$K428*0.7,$K428*0.7,($CB428-SUM($T428:AJ428)))</f>
        <v>0</v>
      </c>
      <c r="AL428" s="16">
        <f>IF(($CB428-SUM($T428:AK428))&gt;=$K428*0.7,$K428*0.7,($CB428-SUM($T428:AK428)))</f>
        <v>0</v>
      </c>
      <c r="AM428" s="16">
        <f>IF(($CB428-SUM($T428:AL428))&gt;=$K428*0.7,$K428*0.7,($CB428-SUM($T428:AL428)))</f>
        <v>0</v>
      </c>
      <c r="AN428" s="16">
        <f>IF(($CB428-SUM($T428:AM428))&gt;=$K428*0.7,$K428*0.7,($CB428-SUM($T428:AM428)))</f>
        <v>0</v>
      </c>
      <c r="AO428" s="16">
        <f>IF(($CB428-SUM($T428:AN428))&gt;=$K428*0.7,$K428*0.7,($CB428-SUM($T428:AN428)))</f>
        <v>0</v>
      </c>
      <c r="AP428" s="16">
        <f>IF(($CB428-SUM($T428:AO428))&gt;=$K428*0.7,$K428*0.7,($CB428-SUM($T428:AO428)))</f>
        <v>0</v>
      </c>
      <c r="AQ428" s="16">
        <f>IF(($CB428-SUM($T428:AP428))&gt;=$K428*0.7,$K428*0.7,($CB428-SUM($T428:AP428)))</f>
        <v>0</v>
      </c>
      <c r="AR428" s="16">
        <f>IF(($CB428-SUM($T428:AQ428))&gt;=$K428*0.7,$K428*0.7,($CB428-SUM($T428:AQ428)))</f>
        <v>0</v>
      </c>
      <c r="AS428" s="16">
        <f>IF(($CB428-SUM($T428:AR428))&gt;=$K428*0.7,$K428*0.7,($CB428-SUM($T428:AR428)))</f>
        <v>0</v>
      </c>
      <c r="AT428" s="16">
        <f>IF(($CB428-SUM($T428:AS428))&gt;=$K428*0.7,$K428*0.7,($CB428-SUM($T428:AS428)))</f>
        <v>0</v>
      </c>
      <c r="AU428" s="16">
        <f>IF(($CB428-SUM($T428:AT428))&gt;=$K428*0.7,$K428*0.7,($CB428-SUM($T428:AT428)))</f>
        <v>0</v>
      </c>
      <c r="AV428" s="16">
        <f>IF(($CB428-SUM($T428:AU428))&gt;=$K428*0.7,$K428*0.7,($CB428-SUM($T428:AU428)))</f>
        <v>0</v>
      </c>
      <c r="AW428" s="182">
        <f t="shared" si="51"/>
        <v>2000</v>
      </c>
      <c r="AX428" s="182">
        <f>IF(LinkRpt!B$4=LinkRpt!B$2,VLOOKUP(LinkRpt!$A424,Rpt,LinkRpt!B$2+1),"")</f>
        <v>15500</v>
      </c>
      <c r="AY428" s="182">
        <f>IF(LinkRpt!C$4=LinkRpt!C$2,VLOOKUP(LinkRpt!$A424,Rpt,LinkRpt!C$2+1),"")</f>
        <v>0</v>
      </c>
      <c r="AZ428" s="182">
        <f>IF(LinkRpt!D$4=LinkRpt!D$2,VLOOKUP(LinkRpt!$A424,Rpt,LinkRpt!D$2+1),"")</f>
        <v>0</v>
      </c>
      <c r="BA428" s="182" t="str">
        <f>IF(LinkRpt!E$4=LinkRpt!E$2,VLOOKUP(LinkRpt!$A424,Rpt,LinkRpt!E$2+1),"")</f>
        <v/>
      </c>
      <c r="BB428" s="182">
        <f>IF(LinkRpt!F$4=LinkRpt!F$2,VLOOKUP(LinkRpt!$A424,Rpt,LinkRpt!F$2+1),"")</f>
        <v>0</v>
      </c>
      <c r="BC428" s="182">
        <f>IF(LinkRpt!G$4=LinkRpt!G$2,VLOOKUP(LinkRpt!$A424,Rpt,LinkRpt!G$2+1),"")</f>
        <v>0</v>
      </c>
      <c r="BD428" s="182">
        <f>IF(LinkRpt!H$4=LinkRpt!H$2,VLOOKUP(LinkRpt!$A424,Rpt,LinkRpt!H$2+1),"")</f>
        <v>0</v>
      </c>
      <c r="BE428" s="182" t="str">
        <f>IF(LinkRpt!I$4=LinkRpt!I$2,VLOOKUP(LinkRpt!$A424,Rpt,LinkRpt!I$2+1),"")</f>
        <v/>
      </c>
      <c r="BF428" s="182" t="str">
        <f>IF(LinkRpt!J$4=LinkRpt!J$2,VLOOKUP(LinkRpt!$A424,Rpt,LinkRpt!J$2+1),"")</f>
        <v/>
      </c>
      <c r="BG428" s="182" t="str">
        <f>IF(LinkRpt!K$4=LinkRpt!K$2,VLOOKUP(LinkRpt!$A424,Rpt,LinkRpt!K$2+1),"")</f>
        <v/>
      </c>
      <c r="BH428" s="182" t="str">
        <f>IF(LinkRpt!L$4=LinkRpt!L$2,VLOOKUP(LinkRpt!$A424,Rpt,LinkRpt!L$2+1),"")</f>
        <v/>
      </c>
      <c r="BI428" s="182" t="str">
        <f>IF(LinkRpt!M$4=LinkRpt!M$2,VLOOKUP(LinkRpt!$A424,Rpt,LinkRpt!M$2+1),"")</f>
        <v/>
      </c>
      <c r="BJ428" s="182" t="str">
        <f>IF(LinkRpt!N$4=LinkRpt!N$2,VLOOKUP(LinkRpt!$A424,Rpt,LinkRpt!N$2+1),"")</f>
        <v/>
      </c>
      <c r="BK428" s="182" t="str">
        <f>IF(LinkRpt!O$4=LinkRpt!O$2,VLOOKUP(LinkRpt!$A424,Rpt,LinkRpt!O$2+1),"")</f>
        <v/>
      </c>
      <c r="BL428" s="182" t="str">
        <f>IF(LinkRpt!P$4=LinkRpt!P$2,VLOOKUP(LinkRpt!$A424,Rpt,LinkRpt!P$2+1),"")</f>
        <v/>
      </c>
      <c r="BM428" s="182" t="str">
        <f>IF(LinkRpt!Q$4=LinkRpt!Q$2,VLOOKUP(LinkRpt!$A424,Rpt,LinkRpt!Q$2+1),"")</f>
        <v/>
      </c>
      <c r="BN428" s="182" t="str">
        <f>IF(LinkRpt!R$4=LinkRpt!R$2,VLOOKUP(LinkRpt!$A424,Rpt,LinkRpt!R$2+1),"")</f>
        <v/>
      </c>
      <c r="BO428" s="182" t="str">
        <f>IF(LinkRpt!S$4=LinkRpt!S$2,VLOOKUP(LinkRpt!$A424,Rpt,LinkRpt!S$2+1),"")</f>
        <v/>
      </c>
      <c r="BP428" s="182" t="str">
        <f>IF(LinkRpt!T$4=LinkRpt!T$2,VLOOKUP(LinkRpt!$A424,Rpt,LinkRpt!T$2+1),"")</f>
        <v/>
      </c>
      <c r="BQ428" s="182" t="str">
        <f>IF(LinkRpt!U$4=LinkRpt!U$2,VLOOKUP(LinkRpt!$A424,Rpt,LinkRpt!U$2+1),"")</f>
        <v/>
      </c>
      <c r="BR428" s="182" t="str">
        <f>IF(LinkRpt!V$4=LinkRpt!V$2,VLOOKUP(LinkRpt!$A424,Rpt,LinkRpt!V$2+1),"")</f>
        <v/>
      </c>
      <c r="BS428" s="182" t="str">
        <f>IF(LinkRpt!W$4=LinkRpt!W$2,VLOOKUP(LinkRpt!$A424,Rpt,LinkRpt!W$2+1),"")</f>
        <v/>
      </c>
      <c r="BT428" s="182" t="str">
        <f>IF(LinkRpt!X$4=LinkRpt!X$2,VLOOKUP(LinkRpt!$A424,Rpt,LinkRpt!X$2+1),"")</f>
        <v/>
      </c>
      <c r="BU428" s="182" t="str">
        <f>IF(LinkRpt!Y$4=LinkRpt!Y$2,VLOOKUP(LinkRpt!$A424,Rpt,LinkRpt!Y$2+1),"")</f>
        <v/>
      </c>
      <c r="BV428" s="182" t="str">
        <f>IF(LinkRpt!Z$4=LinkRpt!Z$2,VLOOKUP(LinkRpt!$A424,Rpt,LinkRpt!Z$2+1),"")</f>
        <v/>
      </c>
      <c r="BW428" s="182" t="str">
        <f>IF(LinkRpt!AA$4=LinkRpt!AA$2,VLOOKUP(LinkRpt!$A424,Rpt,LinkRpt!AA$2+1),"")</f>
        <v/>
      </c>
      <c r="BX428" s="182" t="str">
        <f>IF(LinkRpt!AB$4=LinkRpt!AB$2,VLOOKUP(LinkRpt!$A424,Rpt,LinkRpt!AB$2+1),"")</f>
        <v/>
      </c>
      <c r="BY428" s="182" t="str">
        <f>IF(LinkRpt!AC$4=LinkRpt!AC$2,VLOOKUP(LinkRpt!$A424,Rpt,LinkRpt!AC$2+1),"")</f>
        <v/>
      </c>
      <c r="BZ428" s="182" t="str">
        <f>IF(LinkRpt!AD$4=LinkRpt!AD$2,VLOOKUP(LinkRpt!$A424,Rpt,LinkRpt!AD$2+1),"")</f>
        <v/>
      </c>
      <c r="CA428" s="182" t="str">
        <f>IF(LinkRpt!AE$4=LinkRpt!AE$2,VLOOKUP(LinkRpt!$A424,Rpt,LinkRpt!AE$2+1),"")</f>
        <v/>
      </c>
      <c r="CB428" s="182">
        <f t="shared" si="56"/>
        <v>15500</v>
      </c>
      <c r="CC428" s="15">
        <v>1500</v>
      </c>
      <c r="CD428" s="16">
        <v>1500</v>
      </c>
      <c r="CE428" s="15">
        <v>1000</v>
      </c>
      <c r="CF428" s="16">
        <v>500</v>
      </c>
      <c r="CG428" s="15">
        <v>5000</v>
      </c>
      <c r="CH428" s="16"/>
      <c r="CI428" s="15">
        <v>8000</v>
      </c>
      <c r="CJ428" s="16"/>
      <c r="CK428" s="15"/>
      <c r="CL428" s="16"/>
      <c r="CM428" s="15"/>
      <c r="CN428" s="16"/>
      <c r="CO428" s="18"/>
      <c r="CP428" s="16"/>
      <c r="CQ428" s="18"/>
      <c r="CR428" s="16"/>
      <c r="CS428" s="18"/>
      <c r="CT428" s="16"/>
      <c r="CU428" s="18">
        <v>0</v>
      </c>
      <c r="CV428" s="16"/>
      <c r="CW428" s="18">
        <v>0</v>
      </c>
      <c r="CX428" s="16">
        <v>5500</v>
      </c>
      <c r="CY428" s="18">
        <v>0</v>
      </c>
      <c r="CZ428" s="16"/>
      <c r="DA428" s="18">
        <v>0</v>
      </c>
      <c r="DB428" s="16"/>
      <c r="DC428" s="18">
        <v>0</v>
      </c>
      <c r="DD428" s="16">
        <v>4000</v>
      </c>
      <c r="DE428" s="18">
        <v>0</v>
      </c>
      <c r="DF428" s="16">
        <v>4000</v>
      </c>
      <c r="DG428" s="17"/>
      <c r="DH428" s="16"/>
      <c r="DI428" s="17"/>
      <c r="DJ428" s="16"/>
      <c r="DK428" s="219"/>
      <c r="DL428" s="85"/>
      <c r="DM428" s="16"/>
      <c r="DN428" s="85"/>
      <c r="DO428" s="16"/>
      <c r="DP428" s="85"/>
      <c r="DQ428" s="16"/>
      <c r="DR428" s="85"/>
      <c r="DS428" s="16"/>
      <c r="DT428" s="85"/>
      <c r="DU428" s="16"/>
      <c r="DV428" s="85"/>
      <c r="DW428" s="16"/>
      <c r="DX428" s="85"/>
      <c r="DY428" s="16"/>
      <c r="DZ428" s="85"/>
      <c r="EA428" s="16"/>
      <c r="EB428" s="85"/>
      <c r="EC428" s="16"/>
      <c r="ED428" s="85"/>
      <c r="EE428" s="16"/>
      <c r="EF428" s="85"/>
      <c r="EG428" s="16"/>
      <c r="EH428" s="17"/>
      <c r="EI428" s="16"/>
      <c r="EJ428" s="19"/>
      <c r="EK428" s="17"/>
      <c r="EL428" s="16"/>
      <c r="EM428" s="17"/>
      <c r="EN428" s="16"/>
      <c r="EO428" s="17"/>
      <c r="EP428" s="16"/>
      <c r="EQ428" s="17"/>
      <c r="ER428" s="16"/>
      <c r="ES428" s="17"/>
      <c r="ET428" s="16"/>
      <c r="EU428" s="17"/>
      <c r="EV428" s="16"/>
      <c r="EW428" s="15"/>
      <c r="EX428" s="16"/>
      <c r="EY428" s="15"/>
      <c r="EZ428" s="16"/>
      <c r="FA428" s="15"/>
      <c r="FB428" s="16"/>
      <c r="FC428" s="15"/>
      <c r="FD428" s="16"/>
      <c r="FE428" s="15"/>
      <c r="FF428" s="16"/>
      <c r="FG428" s="15"/>
      <c r="FH428" s="16"/>
      <c r="FI428" s="20">
        <f t="shared" si="52"/>
        <v>15500</v>
      </c>
      <c r="FJ428" s="20">
        <f t="shared" si="53"/>
        <v>15500</v>
      </c>
      <c r="FK428" s="21">
        <f t="shared" si="54"/>
        <v>0</v>
      </c>
      <c r="FL428" s="1" t="str">
        <f t="shared" si="57"/>
        <v/>
      </c>
    </row>
    <row r="429" spans="1:168" ht="20.25" customHeight="1">
      <c r="A429" s="239">
        <v>3200014</v>
      </c>
      <c r="B429" s="60" t="s">
        <v>1351</v>
      </c>
      <c r="C429" s="239" t="s">
        <v>1352</v>
      </c>
      <c r="D429" s="31" t="s">
        <v>1415</v>
      </c>
      <c r="E429" s="9" t="s">
        <v>1411</v>
      </c>
      <c r="F429" s="61" t="s">
        <v>1353</v>
      </c>
      <c r="G429" s="22"/>
      <c r="H429" s="84" t="s">
        <v>1425</v>
      </c>
      <c r="I429" s="318"/>
      <c r="J429" s="84"/>
      <c r="K429" s="62">
        <v>4100</v>
      </c>
      <c r="L429" s="84" t="s">
        <v>1564</v>
      </c>
      <c r="M429" s="246">
        <f t="shared" si="50"/>
        <v>41330</v>
      </c>
      <c r="N429" s="14">
        <f t="shared" si="55"/>
        <v>7700</v>
      </c>
      <c r="O429" s="15">
        <v>1500</v>
      </c>
      <c r="P429" s="15">
        <v>1000</v>
      </c>
      <c r="Q429" s="15">
        <v>5000</v>
      </c>
      <c r="R429" s="15">
        <v>8000</v>
      </c>
      <c r="S429" s="182"/>
      <c r="T429" s="16">
        <v>1500</v>
      </c>
      <c r="U429" s="16">
        <f>500+500</f>
        <v>1000</v>
      </c>
      <c r="V429" s="16">
        <v>5000</v>
      </c>
      <c r="W429" s="16">
        <v>0</v>
      </c>
      <c r="X429" s="182"/>
      <c r="Y429" s="16">
        <f>IF(($CB429-SUM($T429:X429))&gt;=$K429*0.7,$K429*0.7,($CB429-SUM($T429:X429)))</f>
        <v>2870</v>
      </c>
      <c r="Z429" s="16">
        <f>IF(($CB429-SUM($T429:Y429))&gt;=$K429*0.7,$K429*0.7,($CB429-SUM($T429:Y429)))</f>
        <v>2870</v>
      </c>
      <c r="AA429" s="16">
        <f>IF(($CB429-SUM($T429:Z429))&gt;=$K429*0.7,$K429*0.7,($CB429-SUM($T429:Z429)))</f>
        <v>2870</v>
      </c>
      <c r="AB429" s="16">
        <f>IF(($CB429-SUM($T429:AA429))&gt;=$K429*0.7,$K429*0.7,($CB429-SUM($T429:AA429)))</f>
        <v>2870</v>
      </c>
      <c r="AC429" s="16">
        <f>IF(($CB429-SUM($T429:AB429))&gt;=$K429*0.7,$K429*0.7,($CB429-SUM($T429:AB429)))</f>
        <v>2870</v>
      </c>
      <c r="AD429" s="16">
        <f>IF(($CB429-SUM($T429:AC429))&gt;=$K429*0.7,$K429*0.7,($CB429-SUM($T429:AC429)))</f>
        <v>2870</v>
      </c>
      <c r="AE429" s="16">
        <f>IF(($CB429-SUM($T429:AD429))&gt;=$K429*0.7,$K429*0.7,($CB429-SUM($T429:AD429)))</f>
        <v>2870</v>
      </c>
      <c r="AF429" s="16">
        <f>IF(($CB429-SUM($T429:AE429))&gt;=$K429*0.7,$K429*0.7,($CB429-SUM($T429:AE429)))</f>
        <v>2870</v>
      </c>
      <c r="AG429" s="16">
        <f>IF(($CB429-SUM($T429:AF429))&gt;=$K429*0.7,$K429*0.7,($CB429-SUM($T429:AF429)))</f>
        <v>2870</v>
      </c>
      <c r="AH429" s="16">
        <f>IF(($CB429-SUM($T429:AG429))&gt;=$K429*0.7,$K429*0.7,($CB429-SUM($T429:AG429)))</f>
        <v>300</v>
      </c>
      <c r="AI429" s="16">
        <f>IF(($CB429-SUM($T429:AH429))&gt;=$K429*0.7,$K429*0.7,($CB429-SUM($T429:AH429)))</f>
        <v>0</v>
      </c>
      <c r="AJ429" s="16">
        <f>IF(($CB429-SUM($T429:AI429))&gt;=$K429*0.7,$K429*0.7,($CB429-SUM($T429:AI429)))</f>
        <v>0</v>
      </c>
      <c r="AK429" s="16">
        <f>IF(($CB429-SUM($T429:AJ429))&gt;=$K429*0.7,$K429*0.7,($CB429-SUM($T429:AJ429)))</f>
        <v>0</v>
      </c>
      <c r="AL429" s="16">
        <f>IF(($CB429-SUM($T429:AK429))&gt;=$K429*0.7,$K429*0.7,($CB429-SUM($T429:AK429)))</f>
        <v>0</v>
      </c>
      <c r="AM429" s="16">
        <f>IF(($CB429-SUM($T429:AL429))&gt;=$K429*0.7,$K429*0.7,($CB429-SUM($T429:AL429)))</f>
        <v>0</v>
      </c>
      <c r="AN429" s="16">
        <f>IF(($CB429-SUM($T429:AM429))&gt;=$K429*0.7,$K429*0.7,($CB429-SUM($T429:AM429)))</f>
        <v>0</v>
      </c>
      <c r="AO429" s="16">
        <f>IF(($CB429-SUM($T429:AN429))&gt;=$K429*0.7,$K429*0.7,($CB429-SUM($T429:AN429)))</f>
        <v>0</v>
      </c>
      <c r="AP429" s="16">
        <f>IF(($CB429-SUM($T429:AO429))&gt;=$K429*0.7,$K429*0.7,($CB429-SUM($T429:AO429)))</f>
        <v>0</v>
      </c>
      <c r="AQ429" s="16">
        <f>IF(($CB429-SUM($T429:AP429))&gt;=$K429*0.7,$K429*0.7,($CB429-SUM($T429:AP429)))</f>
        <v>0</v>
      </c>
      <c r="AR429" s="16">
        <f>IF(($CB429-SUM($T429:AQ429))&gt;=$K429*0.7,$K429*0.7,($CB429-SUM($T429:AQ429)))</f>
        <v>0</v>
      </c>
      <c r="AS429" s="16">
        <f>IF(($CB429-SUM($T429:AR429))&gt;=$K429*0.7,$K429*0.7,($CB429-SUM($T429:AR429)))</f>
        <v>0</v>
      </c>
      <c r="AT429" s="16">
        <f>IF(($CB429-SUM($T429:AS429))&gt;=$K429*0.7,$K429*0.7,($CB429-SUM($T429:AS429)))</f>
        <v>0</v>
      </c>
      <c r="AU429" s="16">
        <f>IF(($CB429-SUM($T429:AT429))&gt;=$K429*0.7,$K429*0.7,($CB429-SUM($T429:AT429)))</f>
        <v>0</v>
      </c>
      <c r="AV429" s="16">
        <f>IF(($CB429-SUM($T429:AU429))&gt;=$K429*0.7,$K429*0.7,($CB429-SUM($T429:AU429)))</f>
        <v>0</v>
      </c>
      <c r="AW429" s="182">
        <f t="shared" si="51"/>
        <v>33630</v>
      </c>
      <c r="AX429" s="182">
        <f>IF(LinkRpt!B$4=LinkRpt!B$2,VLOOKUP(LinkRpt!$A425,Rpt,LinkRpt!B$2+1),"")</f>
        <v>33630</v>
      </c>
      <c r="AY429" s="182">
        <f>IF(LinkRpt!C$4=LinkRpt!C$2,VLOOKUP(LinkRpt!$A425,Rpt,LinkRpt!C$2+1),"")</f>
        <v>0</v>
      </c>
      <c r="AZ429" s="182">
        <f>IF(LinkRpt!D$4=LinkRpt!D$2,VLOOKUP(LinkRpt!$A425,Rpt,LinkRpt!D$2+1),"")</f>
        <v>0</v>
      </c>
      <c r="BA429" s="182" t="str">
        <f>IF(LinkRpt!E$4=LinkRpt!E$2,VLOOKUP(LinkRpt!$A425,Rpt,LinkRpt!E$2+1),"")</f>
        <v/>
      </c>
      <c r="BB429" s="182">
        <f>IF(LinkRpt!F$4=LinkRpt!F$2,VLOOKUP(LinkRpt!$A425,Rpt,LinkRpt!F$2+1),"")</f>
        <v>0</v>
      </c>
      <c r="BC429" s="182">
        <f>IF(LinkRpt!G$4=LinkRpt!G$2,VLOOKUP(LinkRpt!$A425,Rpt,LinkRpt!G$2+1),"")</f>
        <v>0</v>
      </c>
      <c r="BD429" s="182">
        <f>IF(LinkRpt!H$4=LinkRpt!H$2,VLOOKUP(LinkRpt!$A425,Rpt,LinkRpt!H$2+1),"")</f>
        <v>0</v>
      </c>
      <c r="BE429" s="182" t="str">
        <f>IF(LinkRpt!I$4=LinkRpt!I$2,VLOOKUP(LinkRpt!$A425,Rpt,LinkRpt!I$2+1),"")</f>
        <v/>
      </c>
      <c r="BF429" s="182" t="str">
        <f>IF(LinkRpt!J$4=LinkRpt!J$2,VLOOKUP(LinkRpt!$A425,Rpt,LinkRpt!J$2+1),"")</f>
        <v/>
      </c>
      <c r="BG429" s="182" t="str">
        <f>IF(LinkRpt!K$4=LinkRpt!K$2,VLOOKUP(LinkRpt!$A425,Rpt,LinkRpt!K$2+1),"")</f>
        <v/>
      </c>
      <c r="BH429" s="182" t="str">
        <f>IF(LinkRpt!L$4=LinkRpt!L$2,VLOOKUP(LinkRpt!$A425,Rpt,LinkRpt!L$2+1),"")</f>
        <v/>
      </c>
      <c r="BI429" s="182" t="str">
        <f>IF(LinkRpt!M$4=LinkRpt!M$2,VLOOKUP(LinkRpt!$A425,Rpt,LinkRpt!M$2+1),"")</f>
        <v/>
      </c>
      <c r="BJ429" s="182" t="str">
        <f>IF(LinkRpt!N$4=LinkRpt!N$2,VLOOKUP(LinkRpt!$A425,Rpt,LinkRpt!N$2+1),"")</f>
        <v/>
      </c>
      <c r="BK429" s="182" t="str">
        <f>IF(LinkRpt!O$4=LinkRpt!O$2,VLOOKUP(LinkRpt!$A425,Rpt,LinkRpt!O$2+1),"")</f>
        <v/>
      </c>
      <c r="BL429" s="182" t="str">
        <f>IF(LinkRpt!P$4=LinkRpt!P$2,VLOOKUP(LinkRpt!$A425,Rpt,LinkRpt!P$2+1),"")</f>
        <v/>
      </c>
      <c r="BM429" s="182" t="str">
        <f>IF(LinkRpt!Q$4=LinkRpt!Q$2,VLOOKUP(LinkRpt!$A425,Rpt,LinkRpt!Q$2+1),"")</f>
        <v/>
      </c>
      <c r="BN429" s="182" t="str">
        <f>IF(LinkRpt!R$4=LinkRpt!R$2,VLOOKUP(LinkRpt!$A425,Rpt,LinkRpt!R$2+1),"")</f>
        <v/>
      </c>
      <c r="BO429" s="182" t="str">
        <f>IF(LinkRpt!S$4=LinkRpt!S$2,VLOOKUP(LinkRpt!$A425,Rpt,LinkRpt!S$2+1),"")</f>
        <v/>
      </c>
      <c r="BP429" s="182" t="str">
        <f>IF(LinkRpt!T$4=LinkRpt!T$2,VLOOKUP(LinkRpt!$A425,Rpt,LinkRpt!T$2+1),"")</f>
        <v/>
      </c>
      <c r="BQ429" s="182" t="str">
        <f>IF(LinkRpt!U$4=LinkRpt!U$2,VLOOKUP(LinkRpt!$A425,Rpt,LinkRpt!U$2+1),"")</f>
        <v/>
      </c>
      <c r="BR429" s="182" t="str">
        <f>IF(LinkRpt!V$4=LinkRpt!V$2,VLOOKUP(LinkRpt!$A425,Rpt,LinkRpt!V$2+1),"")</f>
        <v/>
      </c>
      <c r="BS429" s="182" t="str">
        <f>IF(LinkRpt!W$4=LinkRpt!W$2,VLOOKUP(LinkRpt!$A425,Rpt,LinkRpt!W$2+1),"")</f>
        <v/>
      </c>
      <c r="BT429" s="182" t="str">
        <f>IF(LinkRpt!X$4=LinkRpt!X$2,VLOOKUP(LinkRpt!$A425,Rpt,LinkRpt!X$2+1),"")</f>
        <v/>
      </c>
      <c r="BU429" s="182" t="str">
        <f>IF(LinkRpt!Y$4=LinkRpt!Y$2,VLOOKUP(LinkRpt!$A425,Rpt,LinkRpt!Y$2+1),"")</f>
        <v/>
      </c>
      <c r="BV429" s="182" t="str">
        <f>IF(LinkRpt!Z$4=LinkRpt!Z$2,VLOOKUP(LinkRpt!$A425,Rpt,LinkRpt!Z$2+1),"")</f>
        <v/>
      </c>
      <c r="BW429" s="182" t="str">
        <f>IF(LinkRpt!AA$4=LinkRpt!AA$2,VLOOKUP(LinkRpt!$A425,Rpt,LinkRpt!AA$2+1),"")</f>
        <v/>
      </c>
      <c r="BX429" s="182" t="str">
        <f>IF(LinkRpt!AB$4=LinkRpt!AB$2,VLOOKUP(LinkRpt!$A425,Rpt,LinkRpt!AB$2+1),"")</f>
        <v/>
      </c>
      <c r="BY429" s="182" t="str">
        <f>IF(LinkRpt!AC$4=LinkRpt!AC$2,VLOOKUP(LinkRpt!$A425,Rpt,LinkRpt!AC$2+1),"")</f>
        <v/>
      </c>
      <c r="BZ429" s="182" t="str">
        <f>IF(LinkRpt!AD$4=LinkRpt!AD$2,VLOOKUP(LinkRpt!$A425,Rpt,LinkRpt!AD$2+1),"")</f>
        <v/>
      </c>
      <c r="CA429" s="182" t="str">
        <f>IF(LinkRpt!AE$4=LinkRpt!AE$2,VLOOKUP(LinkRpt!$A425,Rpt,LinkRpt!AE$2+1),"")</f>
        <v/>
      </c>
      <c r="CB429" s="182">
        <f t="shared" si="56"/>
        <v>33630</v>
      </c>
      <c r="CC429" s="15">
        <v>1500</v>
      </c>
      <c r="CD429" s="16">
        <v>1500</v>
      </c>
      <c r="CE429" s="15">
        <v>1000</v>
      </c>
      <c r="CF429" s="16">
        <f>500+500</f>
        <v>1000</v>
      </c>
      <c r="CG429" s="15">
        <v>5000</v>
      </c>
      <c r="CH429" s="16">
        <v>5000</v>
      </c>
      <c r="CI429" s="15">
        <v>8000</v>
      </c>
      <c r="CJ429" s="16">
        <v>0</v>
      </c>
      <c r="CK429" s="15"/>
      <c r="CL429" s="16"/>
      <c r="CM429" s="18">
        <v>2870</v>
      </c>
      <c r="CN429" s="16">
        <v>0</v>
      </c>
      <c r="CO429" s="18">
        <v>2870</v>
      </c>
      <c r="CP429" s="16">
        <v>0</v>
      </c>
      <c r="CQ429" s="18">
        <v>2870</v>
      </c>
      <c r="CR429" s="16">
        <v>0</v>
      </c>
      <c r="CS429" s="18">
        <v>2870</v>
      </c>
      <c r="CT429" s="16">
        <v>15770</v>
      </c>
      <c r="CU429" s="18">
        <v>2870</v>
      </c>
      <c r="CV429" s="16"/>
      <c r="CW429" s="18">
        <v>2870</v>
      </c>
      <c r="CX429" s="16"/>
      <c r="CY429" s="18">
        <v>2870</v>
      </c>
      <c r="CZ429" s="16"/>
      <c r="DA429" s="18">
        <v>2870</v>
      </c>
      <c r="DB429" s="16">
        <v>7770</v>
      </c>
      <c r="DC429" s="18">
        <v>2870</v>
      </c>
      <c r="DD429" s="16">
        <v>2590</v>
      </c>
      <c r="DE429" s="85"/>
      <c r="DF429" s="16"/>
      <c r="DG429" s="85"/>
      <c r="DH429" s="16"/>
      <c r="DI429" s="85"/>
      <c r="DJ429" s="16"/>
      <c r="DK429" s="219"/>
      <c r="DL429" s="85"/>
      <c r="DM429" s="16"/>
      <c r="DN429" s="85"/>
      <c r="DO429" s="16"/>
      <c r="DP429" s="85"/>
      <c r="DQ429" s="16"/>
      <c r="DR429" s="85"/>
      <c r="DS429" s="16"/>
      <c r="DT429" s="85"/>
      <c r="DU429" s="16"/>
      <c r="DV429" s="85"/>
      <c r="DW429" s="16"/>
      <c r="DX429" s="85"/>
      <c r="DY429" s="16"/>
      <c r="DZ429" s="85"/>
      <c r="EA429" s="16"/>
      <c r="EB429" s="85"/>
      <c r="EC429" s="16"/>
      <c r="ED429" s="85"/>
      <c r="EE429" s="16"/>
      <c r="EF429" s="85"/>
      <c r="EG429" s="16"/>
      <c r="EH429" s="17"/>
      <c r="EI429" s="16"/>
      <c r="EJ429" s="19"/>
      <c r="EK429" s="17"/>
      <c r="EL429" s="16"/>
      <c r="EM429" s="17"/>
      <c r="EN429" s="16"/>
      <c r="EO429" s="17"/>
      <c r="EP429" s="16"/>
      <c r="EQ429" s="17"/>
      <c r="ER429" s="16"/>
      <c r="ES429" s="17"/>
      <c r="ET429" s="16"/>
      <c r="EU429" s="17"/>
      <c r="EV429" s="16"/>
      <c r="EW429" s="15"/>
      <c r="EX429" s="16"/>
      <c r="EY429" s="15"/>
      <c r="EZ429" s="16"/>
      <c r="FA429" s="15"/>
      <c r="FB429" s="16"/>
      <c r="FC429" s="15"/>
      <c r="FD429" s="16"/>
      <c r="FE429" s="15"/>
      <c r="FF429" s="16"/>
      <c r="FG429" s="15"/>
      <c r="FH429" s="16"/>
      <c r="FI429" s="20">
        <f t="shared" si="52"/>
        <v>41330</v>
      </c>
      <c r="FJ429" s="20">
        <f t="shared" si="53"/>
        <v>33630</v>
      </c>
      <c r="FK429" s="21">
        <f t="shared" si="54"/>
        <v>7700</v>
      </c>
      <c r="FL429" s="1" t="str">
        <f t="shared" si="57"/>
        <v/>
      </c>
    </row>
    <row r="430" spans="1:168" ht="20.25" customHeight="1">
      <c r="A430" s="239">
        <v>3200015</v>
      </c>
      <c r="B430" s="60" t="s">
        <v>1354</v>
      </c>
      <c r="C430" s="239" t="s">
        <v>1355</v>
      </c>
      <c r="D430" s="31" t="s">
        <v>1415</v>
      </c>
      <c r="E430" s="9" t="s">
        <v>1411</v>
      </c>
      <c r="F430" s="61" t="s">
        <v>1356</v>
      </c>
      <c r="G430" s="22"/>
      <c r="H430" s="84" t="s">
        <v>1419</v>
      </c>
      <c r="I430" s="318"/>
      <c r="J430" s="84"/>
      <c r="K430" s="62">
        <v>3100</v>
      </c>
      <c r="L430" s="84" t="s">
        <v>1564</v>
      </c>
      <c r="M430" s="246">
        <f t="shared" si="50"/>
        <v>35030</v>
      </c>
      <c r="N430" s="14">
        <f t="shared" si="55"/>
        <v>4410</v>
      </c>
      <c r="O430" s="15">
        <v>1500</v>
      </c>
      <c r="P430" s="15">
        <v>1000</v>
      </c>
      <c r="Q430" s="15">
        <v>5000</v>
      </c>
      <c r="R430" s="15">
        <v>8000</v>
      </c>
      <c r="S430" s="182"/>
      <c r="T430" s="16">
        <v>1500</v>
      </c>
      <c r="U430" s="16">
        <v>1000</v>
      </c>
      <c r="V430" s="16">
        <v>5000</v>
      </c>
      <c r="W430" s="16">
        <v>8000</v>
      </c>
      <c r="X430" s="182"/>
      <c r="Y430" s="16">
        <f>IF(($CB430-SUM($T430:X430))&gt;=$K430*0.7,$K430*0.7,($CB430-SUM($T430:X430)))</f>
        <v>2170</v>
      </c>
      <c r="Z430" s="16">
        <f>IF(($CB430-SUM($T430:Y430))&gt;=$K430*0.7,$K430*0.7,($CB430-SUM($T430:Y430)))</f>
        <v>2170</v>
      </c>
      <c r="AA430" s="16">
        <f>IF(($CB430-SUM($T430:Z430))&gt;=$K430*0.7,$K430*0.7,($CB430-SUM($T430:Z430)))</f>
        <v>2170</v>
      </c>
      <c r="AB430" s="16">
        <f>IF(($CB430-SUM($T430:AA430))&gt;=$K430*0.7,$K430*0.7,($CB430-SUM($T430:AA430)))</f>
        <v>2170</v>
      </c>
      <c r="AC430" s="16">
        <f>IF(($CB430-SUM($T430:AB430))&gt;=$K430*0.7,$K430*0.7,($CB430-SUM($T430:AB430)))</f>
        <v>2170</v>
      </c>
      <c r="AD430" s="16">
        <f>IF(($CB430-SUM($T430:AC430))&gt;=$K430*0.7,$K430*0.7,($CB430-SUM($T430:AC430)))</f>
        <v>2170</v>
      </c>
      <c r="AE430" s="16">
        <f>IF(($CB430-SUM($T430:AD430))&gt;=$K430*0.7,$K430*0.7,($CB430-SUM($T430:AD430)))</f>
        <v>2100</v>
      </c>
      <c r="AF430" s="16">
        <f>IF(($CB430-SUM($T430:AE430))&gt;=$K430*0.7,$K430*0.7,($CB430-SUM($T430:AE430)))</f>
        <v>0</v>
      </c>
      <c r="AG430" s="16">
        <f>IF(($CB430-SUM($T430:AF430))&gt;=$K430*0.7,$K430*0.7,($CB430-SUM($T430:AF430)))</f>
        <v>0</v>
      </c>
      <c r="AH430" s="16">
        <f>IF(($CB430-SUM($T430:AG430))&gt;=$K430*0.7,$K430*0.7,($CB430-SUM($T430:AG430)))</f>
        <v>0</v>
      </c>
      <c r="AI430" s="16">
        <f>IF(($CB430-SUM($T430:AH430))&gt;=$K430*0.7,$K430*0.7,($CB430-SUM($T430:AH430)))</f>
        <v>0</v>
      </c>
      <c r="AJ430" s="16">
        <f>IF(($CB430-SUM($T430:AI430))&gt;=$K430*0.7,$K430*0.7,($CB430-SUM($T430:AI430)))</f>
        <v>0</v>
      </c>
      <c r="AK430" s="16">
        <f>IF(($CB430-SUM($T430:AJ430))&gt;=$K430*0.7,$K430*0.7,($CB430-SUM($T430:AJ430)))</f>
        <v>0</v>
      </c>
      <c r="AL430" s="16">
        <f>IF(($CB430-SUM($T430:AK430))&gt;=$K430*0.7,$K430*0.7,($CB430-SUM($T430:AK430)))</f>
        <v>0</v>
      </c>
      <c r="AM430" s="16">
        <f>IF(($CB430-SUM($T430:AL430))&gt;=$K430*0.7,$K430*0.7,($CB430-SUM($T430:AL430)))</f>
        <v>0</v>
      </c>
      <c r="AN430" s="16">
        <f>IF(($CB430-SUM($T430:AM430))&gt;=$K430*0.7,$K430*0.7,($CB430-SUM($T430:AM430)))</f>
        <v>0</v>
      </c>
      <c r="AO430" s="16">
        <f>IF(($CB430-SUM($T430:AN430))&gt;=$K430*0.7,$K430*0.7,($CB430-SUM($T430:AN430)))</f>
        <v>0</v>
      </c>
      <c r="AP430" s="16">
        <f>IF(($CB430-SUM($T430:AO430))&gt;=$K430*0.7,$K430*0.7,($CB430-SUM($T430:AO430)))</f>
        <v>0</v>
      </c>
      <c r="AQ430" s="16">
        <f>IF(($CB430-SUM($T430:AP430))&gt;=$K430*0.7,$K430*0.7,($CB430-SUM($T430:AP430)))</f>
        <v>0</v>
      </c>
      <c r="AR430" s="16">
        <f>IF(($CB430-SUM($T430:AQ430))&gt;=$K430*0.7,$K430*0.7,($CB430-SUM($T430:AQ430)))</f>
        <v>0</v>
      </c>
      <c r="AS430" s="16">
        <f>IF(($CB430-SUM($T430:AR430))&gt;=$K430*0.7,$K430*0.7,($CB430-SUM($T430:AR430)))</f>
        <v>0</v>
      </c>
      <c r="AT430" s="16">
        <f>IF(($CB430-SUM($T430:AS430))&gt;=$K430*0.7,$K430*0.7,($CB430-SUM($T430:AS430)))</f>
        <v>0</v>
      </c>
      <c r="AU430" s="16">
        <f>IF(($CB430-SUM($T430:AT430))&gt;=$K430*0.7,$K430*0.7,($CB430-SUM($T430:AT430)))</f>
        <v>0</v>
      </c>
      <c r="AV430" s="16">
        <f>IF(($CB430-SUM($T430:AU430))&gt;=$K430*0.7,$K430*0.7,($CB430-SUM($T430:AU430)))</f>
        <v>0</v>
      </c>
      <c r="AW430" s="182">
        <f t="shared" si="51"/>
        <v>30620</v>
      </c>
      <c r="AX430" s="182">
        <f>IF(LinkRpt!B$4=LinkRpt!B$2,VLOOKUP(LinkRpt!$A426,Rpt,LinkRpt!B$2+1),"")</f>
        <v>30620</v>
      </c>
      <c r="AY430" s="182">
        <f>IF(LinkRpt!C$4=LinkRpt!C$2,VLOOKUP(LinkRpt!$A426,Rpt,LinkRpt!C$2+1),"")</f>
        <v>0</v>
      </c>
      <c r="AZ430" s="182">
        <f>IF(LinkRpt!D$4=LinkRpt!D$2,VLOOKUP(LinkRpt!$A426,Rpt,LinkRpt!D$2+1),"")</f>
        <v>0</v>
      </c>
      <c r="BA430" s="182" t="str">
        <f>IF(LinkRpt!E$4=LinkRpt!E$2,VLOOKUP(LinkRpt!$A426,Rpt,LinkRpt!E$2+1),"")</f>
        <v/>
      </c>
      <c r="BB430" s="182">
        <f>IF(LinkRpt!F$4=LinkRpt!F$2,VLOOKUP(LinkRpt!$A426,Rpt,LinkRpt!F$2+1),"")</f>
        <v>0</v>
      </c>
      <c r="BC430" s="182">
        <f>IF(LinkRpt!G$4=LinkRpt!G$2,VLOOKUP(LinkRpt!$A426,Rpt,LinkRpt!G$2+1),"")</f>
        <v>0</v>
      </c>
      <c r="BD430" s="182">
        <f>IF(LinkRpt!H$4=LinkRpt!H$2,VLOOKUP(LinkRpt!$A426,Rpt,LinkRpt!H$2+1),"")</f>
        <v>0</v>
      </c>
      <c r="BE430" s="182" t="str">
        <f>IF(LinkRpt!I$4=LinkRpt!I$2,VLOOKUP(LinkRpt!$A426,Rpt,LinkRpt!I$2+1),"")</f>
        <v/>
      </c>
      <c r="BF430" s="182" t="str">
        <f>IF(LinkRpt!J$4=LinkRpt!J$2,VLOOKUP(LinkRpt!$A426,Rpt,LinkRpt!J$2+1),"")</f>
        <v/>
      </c>
      <c r="BG430" s="182" t="str">
        <f>IF(LinkRpt!K$4=LinkRpt!K$2,VLOOKUP(LinkRpt!$A426,Rpt,LinkRpt!K$2+1),"")</f>
        <v/>
      </c>
      <c r="BH430" s="182" t="str">
        <f>IF(LinkRpt!L$4=LinkRpt!L$2,VLOOKUP(LinkRpt!$A426,Rpt,LinkRpt!L$2+1),"")</f>
        <v/>
      </c>
      <c r="BI430" s="182" t="str">
        <f>IF(LinkRpt!M$4=LinkRpt!M$2,VLOOKUP(LinkRpt!$A426,Rpt,LinkRpt!M$2+1),"")</f>
        <v/>
      </c>
      <c r="BJ430" s="182" t="str">
        <f>IF(LinkRpt!N$4=LinkRpt!N$2,VLOOKUP(LinkRpt!$A426,Rpt,LinkRpt!N$2+1),"")</f>
        <v/>
      </c>
      <c r="BK430" s="182" t="str">
        <f>IF(LinkRpt!O$4=LinkRpt!O$2,VLOOKUP(LinkRpt!$A426,Rpt,LinkRpt!O$2+1),"")</f>
        <v/>
      </c>
      <c r="BL430" s="182" t="str">
        <f>IF(LinkRpt!P$4=LinkRpt!P$2,VLOOKUP(LinkRpt!$A426,Rpt,LinkRpt!P$2+1),"")</f>
        <v/>
      </c>
      <c r="BM430" s="182" t="str">
        <f>IF(LinkRpt!Q$4=LinkRpt!Q$2,VLOOKUP(LinkRpt!$A426,Rpt,LinkRpt!Q$2+1),"")</f>
        <v/>
      </c>
      <c r="BN430" s="182" t="str">
        <f>IF(LinkRpt!R$4=LinkRpt!R$2,VLOOKUP(LinkRpt!$A426,Rpt,LinkRpt!R$2+1),"")</f>
        <v/>
      </c>
      <c r="BO430" s="182" t="str">
        <f>IF(LinkRpt!S$4=LinkRpt!S$2,VLOOKUP(LinkRpt!$A426,Rpt,LinkRpt!S$2+1),"")</f>
        <v/>
      </c>
      <c r="BP430" s="182" t="str">
        <f>IF(LinkRpt!T$4=LinkRpt!T$2,VLOOKUP(LinkRpt!$A426,Rpt,LinkRpt!T$2+1),"")</f>
        <v/>
      </c>
      <c r="BQ430" s="182" t="str">
        <f>IF(LinkRpt!U$4=LinkRpt!U$2,VLOOKUP(LinkRpt!$A426,Rpt,LinkRpt!U$2+1),"")</f>
        <v/>
      </c>
      <c r="BR430" s="182" t="str">
        <f>IF(LinkRpt!V$4=LinkRpt!V$2,VLOOKUP(LinkRpt!$A426,Rpt,LinkRpt!V$2+1),"")</f>
        <v/>
      </c>
      <c r="BS430" s="182" t="str">
        <f>IF(LinkRpt!W$4=LinkRpt!W$2,VLOOKUP(LinkRpt!$A426,Rpt,LinkRpt!W$2+1),"")</f>
        <v/>
      </c>
      <c r="BT430" s="182" t="str">
        <f>IF(LinkRpt!X$4=LinkRpt!X$2,VLOOKUP(LinkRpt!$A426,Rpt,LinkRpt!X$2+1),"")</f>
        <v/>
      </c>
      <c r="BU430" s="182" t="str">
        <f>IF(LinkRpt!Y$4=LinkRpt!Y$2,VLOOKUP(LinkRpt!$A426,Rpt,LinkRpt!Y$2+1),"")</f>
        <v/>
      </c>
      <c r="BV430" s="182" t="str">
        <f>IF(LinkRpt!Z$4=LinkRpt!Z$2,VLOOKUP(LinkRpt!$A426,Rpt,LinkRpt!Z$2+1),"")</f>
        <v/>
      </c>
      <c r="BW430" s="182" t="str">
        <f>IF(LinkRpt!AA$4=LinkRpt!AA$2,VLOOKUP(LinkRpt!$A426,Rpt,LinkRpt!AA$2+1),"")</f>
        <v/>
      </c>
      <c r="BX430" s="182" t="str">
        <f>IF(LinkRpt!AB$4=LinkRpt!AB$2,VLOOKUP(LinkRpt!$A426,Rpt,LinkRpt!AB$2+1),"")</f>
        <v/>
      </c>
      <c r="BY430" s="182" t="str">
        <f>IF(LinkRpt!AC$4=LinkRpt!AC$2,VLOOKUP(LinkRpt!$A426,Rpt,LinkRpt!AC$2+1),"")</f>
        <v/>
      </c>
      <c r="BZ430" s="182" t="str">
        <f>IF(LinkRpt!AD$4=LinkRpt!AD$2,VLOOKUP(LinkRpt!$A426,Rpt,LinkRpt!AD$2+1),"")</f>
        <v/>
      </c>
      <c r="CA430" s="182" t="str">
        <f>IF(LinkRpt!AE$4=LinkRpt!AE$2,VLOOKUP(LinkRpt!$A426,Rpt,LinkRpt!AE$2+1),"")</f>
        <v/>
      </c>
      <c r="CB430" s="182">
        <f t="shared" si="56"/>
        <v>30620</v>
      </c>
      <c r="CC430" s="15">
        <v>1500</v>
      </c>
      <c r="CD430" s="16">
        <v>1500</v>
      </c>
      <c r="CE430" s="15">
        <v>1000</v>
      </c>
      <c r="CF430" s="16">
        <v>1000</v>
      </c>
      <c r="CG430" s="15">
        <v>5000</v>
      </c>
      <c r="CH430" s="16">
        <v>5000</v>
      </c>
      <c r="CI430" s="15">
        <v>8000</v>
      </c>
      <c r="CJ430" s="16">
        <v>1500</v>
      </c>
      <c r="CK430" s="15"/>
      <c r="CL430" s="16"/>
      <c r="CM430" s="18">
        <v>2170</v>
      </c>
      <c r="CN430" s="16">
        <v>8670</v>
      </c>
      <c r="CO430" s="18">
        <v>2170</v>
      </c>
      <c r="CP430" s="16">
        <v>2170</v>
      </c>
      <c r="CQ430" s="18">
        <v>2170</v>
      </c>
      <c r="CR430" s="16">
        <v>0</v>
      </c>
      <c r="CS430" s="18">
        <v>2170</v>
      </c>
      <c r="CT430" s="16">
        <v>4340</v>
      </c>
      <c r="CU430" s="18">
        <v>2170</v>
      </c>
      <c r="CV430" s="16"/>
      <c r="CW430" s="18">
        <v>2170</v>
      </c>
      <c r="CX430" s="16"/>
      <c r="CY430" s="18">
        <v>2170</v>
      </c>
      <c r="CZ430" s="16">
        <v>4550</v>
      </c>
      <c r="DA430" s="18">
        <v>2170</v>
      </c>
      <c r="DB430" s="16"/>
      <c r="DC430" s="18">
        <v>2170</v>
      </c>
      <c r="DD430" s="16">
        <v>1890</v>
      </c>
      <c r="DE430" s="85"/>
      <c r="DF430" s="16"/>
      <c r="DG430" s="85"/>
      <c r="DH430" s="16"/>
      <c r="DI430" s="85"/>
      <c r="DJ430" s="16"/>
      <c r="DK430" s="219"/>
      <c r="DL430" s="85"/>
      <c r="DM430" s="16"/>
      <c r="DN430" s="85"/>
      <c r="DO430" s="16"/>
      <c r="DP430" s="85"/>
      <c r="DQ430" s="16"/>
      <c r="DR430" s="85"/>
      <c r="DS430" s="16"/>
      <c r="DT430" s="85"/>
      <c r="DU430" s="16"/>
      <c r="DV430" s="85"/>
      <c r="DW430" s="16"/>
      <c r="DX430" s="85"/>
      <c r="DY430" s="16"/>
      <c r="DZ430" s="85"/>
      <c r="EA430" s="16"/>
      <c r="EB430" s="85"/>
      <c r="EC430" s="16"/>
      <c r="ED430" s="85"/>
      <c r="EE430" s="16"/>
      <c r="EF430" s="85"/>
      <c r="EG430" s="16"/>
      <c r="EH430" s="17"/>
      <c r="EI430" s="16"/>
      <c r="EJ430" s="19"/>
      <c r="EK430" s="17"/>
      <c r="EL430" s="16"/>
      <c r="EM430" s="17"/>
      <c r="EN430" s="16"/>
      <c r="EO430" s="17"/>
      <c r="EP430" s="16"/>
      <c r="EQ430" s="17"/>
      <c r="ER430" s="16"/>
      <c r="ES430" s="17"/>
      <c r="ET430" s="16"/>
      <c r="EU430" s="17"/>
      <c r="EV430" s="16"/>
      <c r="EW430" s="15"/>
      <c r="EX430" s="16"/>
      <c r="EY430" s="15"/>
      <c r="EZ430" s="16"/>
      <c r="FA430" s="15"/>
      <c r="FB430" s="16"/>
      <c r="FC430" s="15"/>
      <c r="FD430" s="16"/>
      <c r="FE430" s="15"/>
      <c r="FF430" s="16"/>
      <c r="FG430" s="15"/>
      <c r="FH430" s="16"/>
      <c r="FI430" s="20">
        <f t="shared" si="52"/>
        <v>35030</v>
      </c>
      <c r="FJ430" s="20">
        <f t="shared" si="53"/>
        <v>30620</v>
      </c>
      <c r="FK430" s="21">
        <f t="shared" si="54"/>
        <v>4410</v>
      </c>
      <c r="FL430" s="1" t="str">
        <f t="shared" si="57"/>
        <v/>
      </c>
    </row>
    <row r="431" spans="1:168" ht="20.25" customHeight="1">
      <c r="A431" s="239">
        <v>3200016</v>
      </c>
      <c r="B431" s="60" t="s">
        <v>507</v>
      </c>
      <c r="C431" s="239" t="s">
        <v>508</v>
      </c>
      <c r="D431" s="31" t="s">
        <v>1415</v>
      </c>
      <c r="E431" s="9" t="s">
        <v>1412</v>
      </c>
      <c r="F431" s="61" t="s">
        <v>509</v>
      </c>
      <c r="G431" s="153" t="s">
        <v>109</v>
      </c>
      <c r="H431" s="215"/>
      <c r="I431" s="318"/>
      <c r="J431" s="161">
        <v>5</v>
      </c>
      <c r="K431" s="111">
        <v>6600</v>
      </c>
      <c r="L431" s="218" t="s">
        <v>109</v>
      </c>
      <c r="M431" s="246">
        <f t="shared" si="50"/>
        <v>34600</v>
      </c>
      <c r="N431" s="14">
        <f t="shared" si="55"/>
        <v>8820</v>
      </c>
      <c r="O431" s="15">
        <v>1500</v>
      </c>
      <c r="P431" s="15">
        <v>1000</v>
      </c>
      <c r="Q431" s="15">
        <v>5000</v>
      </c>
      <c r="R431" s="15">
        <v>4000</v>
      </c>
      <c r="S431" s="182"/>
      <c r="T431" s="16">
        <v>1500</v>
      </c>
      <c r="U431" s="16">
        <v>1000</v>
      </c>
      <c r="V431" s="16">
        <v>5000</v>
      </c>
      <c r="W431" s="16">
        <v>8000</v>
      </c>
      <c r="X431" s="182"/>
      <c r="Y431" s="16">
        <f>IF(($CB431-SUM($T431:X431))&gt;=$K431*0.7,$K431*0.7,($CB431-SUM($T431:X431)))</f>
        <v>4620</v>
      </c>
      <c r="Z431" s="16">
        <f>IF(($CB431-SUM($T431:Y431))&gt;=$K431*0.7,$K431*0.7,($CB431-SUM($T431:Y431)))</f>
        <v>4620</v>
      </c>
      <c r="AA431" s="16">
        <f>IF(($CB431-SUM($T431:Z431))&gt;=$K431*0.7,$K431*0.7,($CB431-SUM($T431:Z431)))</f>
        <v>1040</v>
      </c>
      <c r="AB431" s="16">
        <f>IF(($CB431-SUM($T431:AA431))&gt;=$K431*0.7,$K431*0.7,($CB431-SUM($T431:AA431)))</f>
        <v>0</v>
      </c>
      <c r="AC431" s="16">
        <f>IF(($CB431-SUM($T431:AB431))&gt;=$K431*0.7,$K431*0.7,($CB431-SUM($T431:AB431)))</f>
        <v>0</v>
      </c>
      <c r="AD431" s="16">
        <f>IF(($CB431-SUM($T431:AC431))&gt;=$K431*0.7,$K431*0.7,($CB431-SUM($T431:AC431)))</f>
        <v>0</v>
      </c>
      <c r="AE431" s="16">
        <f>IF(($CB431-SUM($T431:AD431))&gt;=$K431*0.7,$K431*0.7,($CB431-SUM($T431:AD431)))</f>
        <v>0</v>
      </c>
      <c r="AF431" s="16">
        <f>IF(($CB431-SUM($T431:AE431))&gt;=$K431*0.7,$K431*0.7,($CB431-SUM($T431:AE431)))</f>
        <v>0</v>
      </c>
      <c r="AG431" s="16">
        <f>IF(($CB431-SUM($T431:AF431))&gt;=$K431*0.7,$K431*0.7,($CB431-SUM($T431:AF431)))</f>
        <v>0</v>
      </c>
      <c r="AH431" s="16">
        <f>IF(($CB431-SUM($T431:AG431))&gt;=$K431*0.7,$K431*0.7,($CB431-SUM($T431:AG431)))</f>
        <v>0</v>
      </c>
      <c r="AI431" s="16">
        <f>IF(($CB431-SUM($T431:AH431))&gt;=$K431*0.7,$K431*0.7,($CB431-SUM($T431:AH431)))</f>
        <v>0</v>
      </c>
      <c r="AJ431" s="16">
        <f>IF(($CB431-SUM($T431:AI431))&gt;=$K431*0.7,$K431*0.7,($CB431-SUM($T431:AI431)))</f>
        <v>0</v>
      </c>
      <c r="AK431" s="16">
        <f>IF(($CB431-SUM($T431:AJ431))&gt;=$K431*0.7,$K431*0.7,($CB431-SUM($T431:AJ431)))</f>
        <v>0</v>
      </c>
      <c r="AL431" s="16">
        <f>IF(($CB431-SUM($T431:AK431))&gt;=$K431*0.7,$K431*0.7,($CB431-SUM($T431:AK431)))</f>
        <v>0</v>
      </c>
      <c r="AM431" s="16">
        <f>IF(($CB431-SUM($T431:AL431))&gt;=$K431*0.7,$K431*0.7,($CB431-SUM($T431:AL431)))</f>
        <v>0</v>
      </c>
      <c r="AN431" s="16">
        <f>IF(($CB431-SUM($T431:AM431))&gt;=$K431*0.7,$K431*0.7,($CB431-SUM($T431:AM431)))</f>
        <v>0</v>
      </c>
      <c r="AO431" s="16">
        <f>IF(($CB431-SUM($T431:AN431))&gt;=$K431*0.7,$K431*0.7,($CB431-SUM($T431:AN431)))</f>
        <v>0</v>
      </c>
      <c r="AP431" s="16">
        <f>IF(($CB431-SUM($T431:AO431))&gt;=$K431*0.7,$K431*0.7,($CB431-SUM($T431:AO431)))</f>
        <v>0</v>
      </c>
      <c r="AQ431" s="16">
        <f>IF(($CB431-SUM($T431:AP431))&gt;=$K431*0.7,$K431*0.7,($CB431-SUM($T431:AP431)))</f>
        <v>0</v>
      </c>
      <c r="AR431" s="16">
        <f>IF(($CB431-SUM($T431:AQ431))&gt;=$K431*0.7,$K431*0.7,($CB431-SUM($T431:AQ431)))</f>
        <v>0</v>
      </c>
      <c r="AS431" s="16">
        <f>IF(($CB431-SUM($T431:AR431))&gt;=$K431*0.7,$K431*0.7,($CB431-SUM($T431:AR431)))</f>
        <v>0</v>
      </c>
      <c r="AT431" s="16">
        <f>IF(($CB431-SUM($T431:AS431))&gt;=$K431*0.7,$K431*0.7,($CB431-SUM($T431:AS431)))</f>
        <v>0</v>
      </c>
      <c r="AU431" s="16">
        <f>IF(($CB431-SUM($T431:AT431))&gt;=$K431*0.7,$K431*0.7,($CB431-SUM($T431:AT431)))</f>
        <v>0</v>
      </c>
      <c r="AV431" s="16">
        <f>IF(($CB431-SUM($T431:AU431))&gt;=$K431*0.7,$K431*0.7,($CB431-SUM($T431:AU431)))</f>
        <v>0</v>
      </c>
      <c r="AW431" s="182">
        <f t="shared" si="51"/>
        <v>25780</v>
      </c>
      <c r="AX431" s="182">
        <f>IF(LinkRpt!B$4=LinkRpt!B$2,VLOOKUP(LinkRpt!$A427,Rpt,LinkRpt!B$2+1),"")</f>
        <v>25780</v>
      </c>
      <c r="AY431" s="182">
        <f>IF(LinkRpt!C$4=LinkRpt!C$2,VLOOKUP(LinkRpt!$A427,Rpt,LinkRpt!C$2+1),"")</f>
        <v>0</v>
      </c>
      <c r="AZ431" s="182">
        <f>IF(LinkRpt!D$4=LinkRpt!D$2,VLOOKUP(LinkRpt!$A427,Rpt,LinkRpt!D$2+1),"")</f>
        <v>0</v>
      </c>
      <c r="BA431" s="182" t="str">
        <f>IF(LinkRpt!E$4=LinkRpt!E$2,VLOOKUP(LinkRpt!$A427,Rpt,LinkRpt!E$2+1),"")</f>
        <v/>
      </c>
      <c r="BB431" s="182">
        <f>IF(LinkRpt!F$4=LinkRpt!F$2,VLOOKUP(LinkRpt!$A427,Rpt,LinkRpt!F$2+1),"")</f>
        <v>0</v>
      </c>
      <c r="BC431" s="182">
        <f>IF(LinkRpt!G$4=LinkRpt!G$2,VLOOKUP(LinkRpt!$A427,Rpt,LinkRpt!G$2+1),"")</f>
        <v>0</v>
      </c>
      <c r="BD431" s="182">
        <f>IF(LinkRpt!H$4=LinkRpt!H$2,VLOOKUP(LinkRpt!$A427,Rpt,LinkRpt!H$2+1),"")</f>
        <v>0</v>
      </c>
      <c r="BE431" s="182" t="str">
        <f>IF(LinkRpt!I$4=LinkRpt!I$2,VLOOKUP(LinkRpt!$A427,Rpt,LinkRpt!I$2+1),"")</f>
        <v/>
      </c>
      <c r="BF431" s="182" t="str">
        <f>IF(LinkRpt!J$4=LinkRpt!J$2,VLOOKUP(LinkRpt!$A427,Rpt,LinkRpt!J$2+1),"")</f>
        <v/>
      </c>
      <c r="BG431" s="182" t="str">
        <f>IF(LinkRpt!K$4=LinkRpt!K$2,VLOOKUP(LinkRpt!$A427,Rpt,LinkRpt!K$2+1),"")</f>
        <v/>
      </c>
      <c r="BH431" s="182" t="str">
        <f>IF(LinkRpt!L$4=LinkRpt!L$2,VLOOKUP(LinkRpt!$A427,Rpt,LinkRpt!L$2+1),"")</f>
        <v/>
      </c>
      <c r="BI431" s="182" t="str">
        <f>IF(LinkRpt!M$4=LinkRpt!M$2,VLOOKUP(LinkRpt!$A427,Rpt,LinkRpt!M$2+1),"")</f>
        <v/>
      </c>
      <c r="BJ431" s="182" t="str">
        <f>IF(LinkRpt!N$4=LinkRpt!N$2,VLOOKUP(LinkRpt!$A427,Rpt,LinkRpt!N$2+1),"")</f>
        <v/>
      </c>
      <c r="BK431" s="182" t="str">
        <f>IF(LinkRpt!O$4=LinkRpt!O$2,VLOOKUP(LinkRpt!$A427,Rpt,LinkRpt!O$2+1),"")</f>
        <v/>
      </c>
      <c r="BL431" s="182" t="str">
        <f>IF(LinkRpt!P$4=LinkRpt!P$2,VLOOKUP(LinkRpt!$A427,Rpt,LinkRpt!P$2+1),"")</f>
        <v/>
      </c>
      <c r="BM431" s="182" t="str">
        <f>IF(LinkRpt!Q$4=LinkRpt!Q$2,VLOOKUP(LinkRpt!$A427,Rpt,LinkRpt!Q$2+1),"")</f>
        <v/>
      </c>
      <c r="BN431" s="182" t="str">
        <f>IF(LinkRpt!R$4=LinkRpt!R$2,VLOOKUP(LinkRpt!$A427,Rpt,LinkRpt!R$2+1),"")</f>
        <v/>
      </c>
      <c r="BO431" s="182" t="str">
        <f>IF(LinkRpt!S$4=LinkRpt!S$2,VLOOKUP(LinkRpt!$A427,Rpt,LinkRpt!S$2+1),"")</f>
        <v/>
      </c>
      <c r="BP431" s="182" t="str">
        <f>IF(LinkRpt!T$4=LinkRpt!T$2,VLOOKUP(LinkRpt!$A427,Rpt,LinkRpt!T$2+1),"")</f>
        <v/>
      </c>
      <c r="BQ431" s="182" t="str">
        <f>IF(LinkRpt!U$4=LinkRpt!U$2,VLOOKUP(LinkRpt!$A427,Rpt,LinkRpt!U$2+1),"")</f>
        <v/>
      </c>
      <c r="BR431" s="182" t="str">
        <f>IF(LinkRpt!V$4=LinkRpt!V$2,VLOOKUP(LinkRpt!$A427,Rpt,LinkRpt!V$2+1),"")</f>
        <v/>
      </c>
      <c r="BS431" s="182" t="str">
        <f>IF(LinkRpt!W$4=LinkRpt!W$2,VLOOKUP(LinkRpt!$A427,Rpt,LinkRpt!W$2+1),"")</f>
        <v/>
      </c>
      <c r="BT431" s="182" t="str">
        <f>IF(LinkRpt!X$4=LinkRpt!X$2,VLOOKUP(LinkRpt!$A427,Rpt,LinkRpt!X$2+1),"")</f>
        <v/>
      </c>
      <c r="BU431" s="182" t="str">
        <f>IF(LinkRpt!Y$4=LinkRpt!Y$2,VLOOKUP(LinkRpt!$A427,Rpt,LinkRpt!Y$2+1),"")</f>
        <v/>
      </c>
      <c r="BV431" s="182" t="str">
        <f>IF(LinkRpt!Z$4=LinkRpt!Z$2,VLOOKUP(LinkRpt!$A427,Rpt,LinkRpt!Z$2+1),"")</f>
        <v/>
      </c>
      <c r="BW431" s="182" t="str">
        <f>IF(LinkRpt!AA$4=LinkRpt!AA$2,VLOOKUP(LinkRpt!$A427,Rpt,LinkRpt!AA$2+1),"")</f>
        <v/>
      </c>
      <c r="BX431" s="182" t="str">
        <f>IF(LinkRpt!AB$4=LinkRpt!AB$2,VLOOKUP(LinkRpt!$A427,Rpt,LinkRpt!AB$2+1),"")</f>
        <v/>
      </c>
      <c r="BY431" s="182" t="str">
        <f>IF(LinkRpt!AC$4=LinkRpt!AC$2,VLOOKUP(LinkRpt!$A427,Rpt,LinkRpt!AC$2+1),"")</f>
        <v/>
      </c>
      <c r="BZ431" s="182" t="str">
        <f>IF(LinkRpt!AD$4=LinkRpt!AD$2,VLOOKUP(LinkRpt!$A427,Rpt,LinkRpt!AD$2+1),"")</f>
        <v/>
      </c>
      <c r="CA431" s="182" t="str">
        <f>IF(LinkRpt!AE$4=LinkRpt!AE$2,VLOOKUP(LinkRpt!$A427,Rpt,LinkRpt!AE$2+1),"")</f>
        <v/>
      </c>
      <c r="CB431" s="182">
        <f t="shared" si="56"/>
        <v>25780</v>
      </c>
      <c r="CC431" s="15">
        <v>1500</v>
      </c>
      <c r="CD431" s="16">
        <v>1500</v>
      </c>
      <c r="CE431" s="15">
        <v>1000</v>
      </c>
      <c r="CF431" s="16">
        <v>1000</v>
      </c>
      <c r="CG431" s="15">
        <v>5000</v>
      </c>
      <c r="CH431" s="16">
        <v>5000</v>
      </c>
      <c r="CI431" s="15">
        <v>4000</v>
      </c>
      <c r="CJ431" s="16">
        <f>1500+0</f>
        <v>1500</v>
      </c>
      <c r="CK431" s="15"/>
      <c r="CL431" s="16"/>
      <c r="CM431" s="15"/>
      <c r="CN431" s="16"/>
      <c r="CO431" s="18">
        <v>3570</v>
      </c>
      <c r="CP431" s="16"/>
      <c r="CQ431" s="18">
        <v>3570</v>
      </c>
      <c r="CR431" s="16"/>
      <c r="CS431" s="18">
        <v>3570</v>
      </c>
      <c r="CT431" s="16"/>
      <c r="CU431" s="18">
        <v>3570</v>
      </c>
      <c r="CV431" s="16"/>
      <c r="CW431" s="18"/>
      <c r="CX431" s="16">
        <v>16780</v>
      </c>
      <c r="CY431" s="18"/>
      <c r="CZ431" s="16"/>
      <c r="DA431" s="18"/>
      <c r="DB431" s="16"/>
      <c r="DC431" s="18"/>
      <c r="DD431" s="16"/>
      <c r="DE431" s="18"/>
      <c r="DF431" s="16"/>
      <c r="DG431" s="17"/>
      <c r="DH431" s="16"/>
      <c r="DI431" s="17"/>
      <c r="DJ431" s="16"/>
      <c r="DK431" s="219"/>
      <c r="DL431" s="85"/>
      <c r="DM431" s="16"/>
      <c r="DN431" s="85"/>
      <c r="DO431" s="16"/>
      <c r="DP431" s="85"/>
      <c r="DQ431" s="16"/>
      <c r="DR431" s="85"/>
      <c r="DS431" s="16"/>
      <c r="DT431" s="85"/>
      <c r="DU431" s="16"/>
      <c r="DV431" s="85"/>
      <c r="DW431" s="16"/>
      <c r="DX431" s="85"/>
      <c r="DY431" s="16"/>
      <c r="DZ431" s="85"/>
      <c r="EA431" s="16"/>
      <c r="EB431" s="85"/>
      <c r="EC431" s="16"/>
      <c r="ED431" s="85"/>
      <c r="EE431" s="16"/>
      <c r="EF431" s="85"/>
      <c r="EG431" s="16"/>
      <c r="EH431" s="17"/>
      <c r="EI431" s="16"/>
      <c r="EJ431" s="19"/>
      <c r="EK431" s="17"/>
      <c r="EL431" s="16"/>
      <c r="EM431" s="17"/>
      <c r="EN431" s="16"/>
      <c r="EO431" s="17"/>
      <c r="EP431" s="16"/>
      <c r="EQ431" s="17"/>
      <c r="ER431" s="16"/>
      <c r="ES431" s="17"/>
      <c r="ET431" s="16"/>
      <c r="EU431" s="17"/>
      <c r="EV431" s="16"/>
      <c r="EW431" s="15"/>
      <c r="EX431" s="16"/>
      <c r="EY431" s="15"/>
      <c r="EZ431" s="16"/>
      <c r="FA431" s="15"/>
      <c r="FB431" s="16"/>
      <c r="FC431" s="15"/>
      <c r="FD431" s="16"/>
      <c r="FE431" s="15"/>
      <c r="FF431" s="16"/>
      <c r="FG431" s="15"/>
      <c r="FH431" s="16"/>
      <c r="FI431" s="20">
        <f t="shared" si="52"/>
        <v>25780</v>
      </c>
      <c r="FJ431" s="20">
        <f t="shared" si="53"/>
        <v>25780</v>
      </c>
      <c r="FK431" s="21">
        <f t="shared" si="54"/>
        <v>0</v>
      </c>
      <c r="FL431" s="1" t="str">
        <f t="shared" si="57"/>
        <v/>
      </c>
    </row>
    <row r="432" spans="1:168" ht="20.25" customHeight="1">
      <c r="A432" s="239">
        <v>3200017</v>
      </c>
      <c r="B432" s="60" t="s">
        <v>1357</v>
      </c>
      <c r="C432" s="239" t="s">
        <v>1358</v>
      </c>
      <c r="D432" s="31" t="s">
        <v>1415</v>
      </c>
      <c r="E432" s="9" t="s">
        <v>1411</v>
      </c>
      <c r="F432" s="61" t="s">
        <v>1359</v>
      </c>
      <c r="G432" s="22"/>
      <c r="H432" s="84"/>
      <c r="I432" s="314"/>
      <c r="J432" s="84"/>
      <c r="K432" s="62">
        <v>5100</v>
      </c>
      <c r="L432" s="84" t="s">
        <v>1564</v>
      </c>
      <c r="M432" s="246">
        <f t="shared" si="50"/>
        <v>47630</v>
      </c>
      <c r="N432" s="14">
        <f t="shared" si="55"/>
        <v>0</v>
      </c>
      <c r="O432" s="15">
        <v>1500</v>
      </c>
      <c r="P432" s="15">
        <v>1000</v>
      </c>
      <c r="Q432" s="15">
        <v>5000</v>
      </c>
      <c r="R432" s="15">
        <v>8000</v>
      </c>
      <c r="S432" s="182"/>
      <c r="T432" s="16">
        <v>1500</v>
      </c>
      <c r="U432" s="16">
        <v>1000</v>
      </c>
      <c r="V432" s="16">
        <v>5000</v>
      </c>
      <c r="W432" s="16">
        <v>8000</v>
      </c>
      <c r="X432" s="182"/>
      <c r="Y432" s="16">
        <f>IF(($CB432-SUM($T432:X432))&gt;=$K432*0.7,$K432*0.7,($CB432-SUM($T432:X432)))</f>
        <v>3570</v>
      </c>
      <c r="Z432" s="16">
        <f>IF(($CB432-SUM($T432:Y432))&gt;=$K432*0.7,$K432*0.7,($CB432-SUM($T432:Y432)))</f>
        <v>3570</v>
      </c>
      <c r="AA432" s="16">
        <f>IF(($CB432-SUM($T432:Z432))&gt;=$K432*0.7,$K432*0.7,($CB432-SUM($T432:Z432)))</f>
        <v>3570</v>
      </c>
      <c r="AB432" s="16">
        <f>IF(($CB432-SUM($T432:AA432))&gt;=$K432*0.7,$K432*0.7,($CB432-SUM($T432:AA432)))</f>
        <v>3570</v>
      </c>
      <c r="AC432" s="16">
        <f>IF(($CB432-SUM($T432:AB432))&gt;=$K432*0.7,$K432*0.7,($CB432-SUM($T432:AB432)))</f>
        <v>3570</v>
      </c>
      <c r="AD432" s="16">
        <f>IF(($CB432-SUM($T432:AC432))&gt;=$K432*0.7,$K432*0.7,($CB432-SUM($T432:AC432)))</f>
        <v>3570</v>
      </c>
      <c r="AE432" s="16">
        <f>IF(($CB432-SUM($T432:AD432))&gt;=$K432*0.7,$K432*0.7,($CB432-SUM($T432:AD432)))</f>
        <v>3570</v>
      </c>
      <c r="AF432" s="16">
        <f>IF(($CB432-SUM($T432:AE432))&gt;=$K432*0.7,$K432*0.7,($CB432-SUM($T432:AE432)))</f>
        <v>3570</v>
      </c>
      <c r="AG432" s="16">
        <f>IF(($CB432-SUM($T432:AF432))&gt;=$K432*0.7,$K432*0.7,($CB432-SUM($T432:AF432)))</f>
        <v>3570</v>
      </c>
      <c r="AH432" s="16">
        <f>IF(($CB432-SUM($T432:AG432))&gt;=$K432*0.7,$K432*0.7,($CB432-SUM($T432:AG432)))</f>
        <v>0</v>
      </c>
      <c r="AI432" s="16">
        <f>IF(($CB432-SUM($T432:AH432))&gt;=$K432*0.7,$K432*0.7,($CB432-SUM($T432:AH432)))</f>
        <v>0</v>
      </c>
      <c r="AJ432" s="16">
        <f>IF(($CB432-SUM($T432:AI432))&gt;=$K432*0.7,$K432*0.7,($CB432-SUM($T432:AI432)))</f>
        <v>0</v>
      </c>
      <c r="AK432" s="16">
        <f>IF(($CB432-SUM($T432:AJ432))&gt;=$K432*0.7,$K432*0.7,($CB432-SUM($T432:AJ432)))</f>
        <v>0</v>
      </c>
      <c r="AL432" s="16">
        <f>IF(($CB432-SUM($T432:AK432))&gt;=$K432*0.7,$K432*0.7,($CB432-SUM($T432:AK432)))</f>
        <v>0</v>
      </c>
      <c r="AM432" s="16">
        <f>IF(($CB432-SUM($T432:AL432))&gt;=$K432*0.7,$K432*0.7,($CB432-SUM($T432:AL432)))</f>
        <v>0</v>
      </c>
      <c r="AN432" s="16">
        <f>IF(($CB432-SUM($T432:AM432))&gt;=$K432*0.7,$K432*0.7,($CB432-SUM($T432:AM432)))</f>
        <v>0</v>
      </c>
      <c r="AO432" s="16">
        <f>IF(($CB432-SUM($T432:AN432))&gt;=$K432*0.7,$K432*0.7,($CB432-SUM($T432:AN432)))</f>
        <v>0</v>
      </c>
      <c r="AP432" s="16">
        <f>IF(($CB432-SUM($T432:AO432))&gt;=$K432*0.7,$K432*0.7,($CB432-SUM($T432:AO432)))</f>
        <v>0</v>
      </c>
      <c r="AQ432" s="16">
        <f>IF(($CB432-SUM($T432:AP432))&gt;=$K432*0.7,$K432*0.7,($CB432-SUM($T432:AP432)))</f>
        <v>0</v>
      </c>
      <c r="AR432" s="16">
        <f>IF(($CB432-SUM($T432:AQ432))&gt;=$K432*0.7,$K432*0.7,($CB432-SUM($T432:AQ432)))</f>
        <v>0</v>
      </c>
      <c r="AS432" s="16">
        <f>IF(($CB432-SUM($T432:AR432))&gt;=$K432*0.7,$K432*0.7,($CB432-SUM($T432:AR432)))</f>
        <v>0</v>
      </c>
      <c r="AT432" s="16">
        <f>IF(($CB432-SUM($T432:AS432))&gt;=$K432*0.7,$K432*0.7,($CB432-SUM($T432:AS432)))</f>
        <v>0</v>
      </c>
      <c r="AU432" s="16">
        <f>IF(($CB432-SUM($T432:AT432))&gt;=$K432*0.7,$K432*0.7,($CB432-SUM($T432:AT432)))</f>
        <v>0</v>
      </c>
      <c r="AV432" s="16">
        <f>IF(($CB432-SUM($T432:AU432))&gt;=$K432*0.7,$K432*0.7,($CB432-SUM($T432:AU432)))</f>
        <v>0</v>
      </c>
      <c r="AW432" s="182">
        <f t="shared" si="51"/>
        <v>47630</v>
      </c>
      <c r="AX432" s="182">
        <f>IF(LinkRpt!B$4=LinkRpt!B$2,VLOOKUP(LinkRpt!$A428,Rpt,LinkRpt!B$2+1),"")</f>
        <v>47630</v>
      </c>
      <c r="AY432" s="182">
        <f>IF(LinkRpt!C$4=LinkRpt!C$2,VLOOKUP(LinkRpt!$A428,Rpt,LinkRpt!C$2+1),"")</f>
        <v>0</v>
      </c>
      <c r="AZ432" s="182">
        <f>IF(LinkRpt!D$4=LinkRpt!D$2,VLOOKUP(LinkRpt!$A428,Rpt,LinkRpt!D$2+1),"")</f>
        <v>0</v>
      </c>
      <c r="BA432" s="182" t="str">
        <f>IF(LinkRpt!E$4=LinkRpt!E$2,VLOOKUP(LinkRpt!$A428,Rpt,LinkRpt!E$2+1),"")</f>
        <v/>
      </c>
      <c r="BB432" s="182">
        <f>IF(LinkRpt!F$4=LinkRpt!F$2,VLOOKUP(LinkRpt!$A428,Rpt,LinkRpt!F$2+1),"")</f>
        <v>0</v>
      </c>
      <c r="BC432" s="182">
        <f>IF(LinkRpt!G$4=LinkRpt!G$2,VLOOKUP(LinkRpt!$A428,Rpt,LinkRpt!G$2+1),"")</f>
        <v>0</v>
      </c>
      <c r="BD432" s="182">
        <f>IF(LinkRpt!H$4=LinkRpt!H$2,VLOOKUP(LinkRpt!$A428,Rpt,LinkRpt!H$2+1),"")</f>
        <v>0</v>
      </c>
      <c r="BE432" s="182" t="str">
        <f>IF(LinkRpt!I$4=LinkRpt!I$2,VLOOKUP(LinkRpt!$A428,Rpt,LinkRpt!I$2+1),"")</f>
        <v/>
      </c>
      <c r="BF432" s="182" t="str">
        <f>IF(LinkRpt!J$4=LinkRpt!J$2,VLOOKUP(LinkRpt!$A428,Rpt,LinkRpt!J$2+1),"")</f>
        <v/>
      </c>
      <c r="BG432" s="182" t="str">
        <f>IF(LinkRpt!K$4=LinkRpt!K$2,VLOOKUP(LinkRpt!$A428,Rpt,LinkRpt!K$2+1),"")</f>
        <v/>
      </c>
      <c r="BH432" s="182" t="str">
        <f>IF(LinkRpt!L$4=LinkRpt!L$2,VLOOKUP(LinkRpt!$A428,Rpt,LinkRpt!L$2+1),"")</f>
        <v/>
      </c>
      <c r="BI432" s="182" t="str">
        <f>IF(LinkRpt!M$4=LinkRpt!M$2,VLOOKUP(LinkRpt!$A428,Rpt,LinkRpt!M$2+1),"")</f>
        <v/>
      </c>
      <c r="BJ432" s="182" t="str">
        <f>IF(LinkRpt!N$4=LinkRpt!N$2,VLOOKUP(LinkRpt!$A428,Rpt,LinkRpt!N$2+1),"")</f>
        <v/>
      </c>
      <c r="BK432" s="182" t="str">
        <f>IF(LinkRpt!O$4=LinkRpt!O$2,VLOOKUP(LinkRpt!$A428,Rpt,LinkRpt!O$2+1),"")</f>
        <v/>
      </c>
      <c r="BL432" s="182" t="str">
        <f>IF(LinkRpt!P$4=LinkRpt!P$2,VLOOKUP(LinkRpt!$A428,Rpt,LinkRpt!P$2+1),"")</f>
        <v/>
      </c>
      <c r="BM432" s="182" t="str">
        <f>IF(LinkRpt!Q$4=LinkRpt!Q$2,VLOOKUP(LinkRpt!$A428,Rpt,LinkRpt!Q$2+1),"")</f>
        <v/>
      </c>
      <c r="BN432" s="182" t="str">
        <f>IF(LinkRpt!R$4=LinkRpt!R$2,VLOOKUP(LinkRpt!$A428,Rpt,LinkRpt!R$2+1),"")</f>
        <v/>
      </c>
      <c r="BO432" s="182" t="str">
        <f>IF(LinkRpt!S$4=LinkRpt!S$2,VLOOKUP(LinkRpt!$A428,Rpt,LinkRpt!S$2+1),"")</f>
        <v/>
      </c>
      <c r="BP432" s="182" t="str">
        <f>IF(LinkRpt!T$4=LinkRpt!T$2,VLOOKUP(LinkRpt!$A428,Rpt,LinkRpt!T$2+1),"")</f>
        <v/>
      </c>
      <c r="BQ432" s="182" t="str">
        <f>IF(LinkRpt!U$4=LinkRpt!U$2,VLOOKUP(LinkRpt!$A428,Rpt,LinkRpt!U$2+1),"")</f>
        <v/>
      </c>
      <c r="BR432" s="182" t="str">
        <f>IF(LinkRpt!V$4=LinkRpt!V$2,VLOOKUP(LinkRpt!$A428,Rpt,LinkRpt!V$2+1),"")</f>
        <v/>
      </c>
      <c r="BS432" s="182" t="str">
        <f>IF(LinkRpt!W$4=LinkRpt!W$2,VLOOKUP(LinkRpt!$A428,Rpt,LinkRpt!W$2+1),"")</f>
        <v/>
      </c>
      <c r="BT432" s="182" t="str">
        <f>IF(LinkRpt!X$4=LinkRpt!X$2,VLOOKUP(LinkRpt!$A428,Rpt,LinkRpt!X$2+1),"")</f>
        <v/>
      </c>
      <c r="BU432" s="182" t="str">
        <f>IF(LinkRpt!Y$4=LinkRpt!Y$2,VLOOKUP(LinkRpt!$A428,Rpt,LinkRpt!Y$2+1),"")</f>
        <v/>
      </c>
      <c r="BV432" s="182" t="str">
        <f>IF(LinkRpt!Z$4=LinkRpt!Z$2,VLOOKUP(LinkRpt!$A428,Rpt,LinkRpt!Z$2+1),"")</f>
        <v/>
      </c>
      <c r="BW432" s="182" t="str">
        <f>IF(LinkRpt!AA$4=LinkRpt!AA$2,VLOOKUP(LinkRpt!$A428,Rpt,LinkRpt!AA$2+1),"")</f>
        <v/>
      </c>
      <c r="BX432" s="182" t="str">
        <f>IF(LinkRpt!AB$4=LinkRpt!AB$2,VLOOKUP(LinkRpt!$A428,Rpt,LinkRpt!AB$2+1),"")</f>
        <v/>
      </c>
      <c r="BY432" s="182" t="str">
        <f>IF(LinkRpt!AC$4=LinkRpt!AC$2,VLOOKUP(LinkRpt!$A428,Rpt,LinkRpt!AC$2+1),"")</f>
        <v/>
      </c>
      <c r="BZ432" s="182" t="str">
        <f>IF(LinkRpt!AD$4=LinkRpt!AD$2,VLOOKUP(LinkRpt!$A428,Rpt,LinkRpt!AD$2+1),"")</f>
        <v/>
      </c>
      <c r="CA432" s="182" t="str">
        <f>IF(LinkRpt!AE$4=LinkRpt!AE$2,VLOOKUP(LinkRpt!$A428,Rpt,LinkRpt!AE$2+1),"")</f>
        <v/>
      </c>
      <c r="CB432" s="182">
        <f t="shared" si="56"/>
        <v>47630</v>
      </c>
      <c r="CC432" s="15">
        <v>1500</v>
      </c>
      <c r="CD432" s="16">
        <v>1500</v>
      </c>
      <c r="CE432" s="15">
        <v>1000</v>
      </c>
      <c r="CF432" s="16">
        <v>1000</v>
      </c>
      <c r="CG432" s="15">
        <v>5000</v>
      </c>
      <c r="CH432" s="16">
        <v>5000</v>
      </c>
      <c r="CI432" s="15">
        <v>8000</v>
      </c>
      <c r="CJ432" s="16">
        <v>8000</v>
      </c>
      <c r="CK432" s="15"/>
      <c r="CL432" s="16"/>
      <c r="CM432" s="18">
        <v>3570</v>
      </c>
      <c r="CN432" s="90">
        <v>3570</v>
      </c>
      <c r="CO432" s="18">
        <v>3570</v>
      </c>
      <c r="CP432" s="16">
        <v>3570</v>
      </c>
      <c r="CQ432" s="18">
        <v>3570</v>
      </c>
      <c r="CR432" s="16">
        <v>3570</v>
      </c>
      <c r="CS432" s="18">
        <v>3570</v>
      </c>
      <c r="CT432" s="16">
        <v>3570</v>
      </c>
      <c r="CU432" s="18">
        <v>3570</v>
      </c>
      <c r="CV432" s="16"/>
      <c r="CW432" s="18">
        <v>3570</v>
      </c>
      <c r="CX432" s="16"/>
      <c r="CY432" s="18">
        <v>3570</v>
      </c>
      <c r="CZ432" s="16"/>
      <c r="DA432" s="18">
        <v>3570</v>
      </c>
      <c r="DB432" s="16"/>
      <c r="DC432" s="18">
        <v>3570</v>
      </c>
      <c r="DD432" s="16">
        <v>17850</v>
      </c>
      <c r="DE432" s="85"/>
      <c r="DF432" s="16"/>
      <c r="DG432" s="85"/>
      <c r="DH432" s="16"/>
      <c r="DI432" s="85"/>
      <c r="DJ432" s="16"/>
      <c r="DK432" s="219"/>
      <c r="DL432" s="85"/>
      <c r="DM432" s="16"/>
      <c r="DN432" s="85"/>
      <c r="DO432" s="16"/>
      <c r="DP432" s="85"/>
      <c r="DQ432" s="16"/>
      <c r="DR432" s="85"/>
      <c r="DS432" s="16"/>
      <c r="DT432" s="85"/>
      <c r="DU432" s="16"/>
      <c r="DV432" s="85"/>
      <c r="DW432" s="16"/>
      <c r="DX432" s="85"/>
      <c r="DY432" s="16"/>
      <c r="DZ432" s="85"/>
      <c r="EA432" s="16"/>
      <c r="EB432" s="85"/>
      <c r="EC432" s="16"/>
      <c r="ED432" s="85"/>
      <c r="EE432" s="16"/>
      <c r="EF432" s="85"/>
      <c r="EG432" s="16"/>
      <c r="EH432" s="17"/>
      <c r="EI432" s="16"/>
      <c r="EJ432" s="19"/>
      <c r="EK432" s="17"/>
      <c r="EL432" s="16"/>
      <c r="EM432" s="17"/>
      <c r="EN432" s="16"/>
      <c r="EO432" s="17"/>
      <c r="EP432" s="16"/>
      <c r="EQ432" s="17"/>
      <c r="ER432" s="16"/>
      <c r="ES432" s="17"/>
      <c r="ET432" s="16"/>
      <c r="EU432" s="17"/>
      <c r="EV432" s="16"/>
      <c r="EW432" s="15"/>
      <c r="EX432" s="16"/>
      <c r="EY432" s="15"/>
      <c r="EZ432" s="16"/>
      <c r="FA432" s="15"/>
      <c r="FB432" s="16"/>
      <c r="FC432" s="15"/>
      <c r="FD432" s="16"/>
      <c r="FE432" s="15"/>
      <c r="FF432" s="16"/>
      <c r="FG432" s="15"/>
      <c r="FH432" s="16"/>
      <c r="FI432" s="20">
        <f t="shared" si="52"/>
        <v>47630</v>
      </c>
      <c r="FJ432" s="20">
        <f t="shared" si="53"/>
        <v>47630</v>
      </c>
      <c r="FK432" s="21">
        <f t="shared" si="54"/>
        <v>0</v>
      </c>
      <c r="FL432" s="1" t="str">
        <f t="shared" si="57"/>
        <v/>
      </c>
    </row>
    <row r="433" spans="1:168" ht="20.25" customHeight="1">
      <c r="A433" s="239">
        <v>3200018</v>
      </c>
      <c r="B433" s="60" t="s">
        <v>510</v>
      </c>
      <c r="C433" s="239" t="s">
        <v>511</v>
      </c>
      <c r="D433" s="31" t="s">
        <v>1415</v>
      </c>
      <c r="E433" s="9" t="s">
        <v>1412</v>
      </c>
      <c r="F433" s="61" t="s">
        <v>512</v>
      </c>
      <c r="G433" s="142"/>
      <c r="H433" s="24" t="s">
        <v>1556</v>
      </c>
      <c r="I433" s="313"/>
      <c r="J433" s="24"/>
      <c r="K433" s="62">
        <v>2550</v>
      </c>
      <c r="L433" s="24" t="s">
        <v>1564</v>
      </c>
      <c r="M433" s="246">
        <f t="shared" si="50"/>
        <v>31565</v>
      </c>
      <c r="N433" s="14">
        <f t="shared" si="55"/>
        <v>2785</v>
      </c>
      <c r="O433" s="15">
        <v>1500</v>
      </c>
      <c r="P433" s="15">
        <v>1000</v>
      </c>
      <c r="Q433" s="15">
        <v>5000</v>
      </c>
      <c r="R433" s="15">
        <v>8000</v>
      </c>
      <c r="S433" s="182"/>
      <c r="T433" s="16">
        <v>1500</v>
      </c>
      <c r="U433" s="16">
        <v>1000</v>
      </c>
      <c r="V433" s="16">
        <v>5000</v>
      </c>
      <c r="W433" s="16">
        <v>8000</v>
      </c>
      <c r="X433" s="182"/>
      <c r="Y433" s="16">
        <f>IF(($CB433-SUM($T433:X433))&gt;=$K433*0.7,$K433*0.7,($CB433-SUM($T433:X433)))</f>
        <v>1785</v>
      </c>
      <c r="Z433" s="16">
        <f>IF(($CB433-SUM($T433:Y433))&gt;=$K433*0.7,$K433*0.7,($CB433-SUM($T433:Y433)))</f>
        <v>1785</v>
      </c>
      <c r="AA433" s="16">
        <f>IF(($CB433-SUM($T433:Z433))&gt;=$K433*0.7,$K433*0.7,($CB433-SUM($T433:Z433)))</f>
        <v>1785</v>
      </c>
      <c r="AB433" s="16">
        <f>IF(($CB433-SUM($T433:AA433))&gt;=$K433*0.7,$K433*0.7,($CB433-SUM($T433:AA433)))</f>
        <v>1785</v>
      </c>
      <c r="AC433" s="16">
        <f>IF(($CB433-SUM($T433:AB433))&gt;=$K433*0.7,$K433*0.7,($CB433-SUM($T433:AB433)))</f>
        <v>1785</v>
      </c>
      <c r="AD433" s="16">
        <f>IF(($CB433-SUM($T433:AC433))&gt;=$K433*0.7,$K433*0.7,($CB433-SUM($T433:AC433)))</f>
        <v>1785</v>
      </c>
      <c r="AE433" s="16">
        <f>IF(($CB433-SUM($T433:AD433))&gt;=$K433*0.7,$K433*0.7,($CB433-SUM($T433:AD433)))</f>
        <v>1785</v>
      </c>
      <c r="AF433" s="16">
        <f>IF(($CB433-SUM($T433:AE433))&gt;=$K433*0.7,$K433*0.7,($CB433-SUM($T433:AE433)))</f>
        <v>785</v>
      </c>
      <c r="AG433" s="16">
        <f>IF(($CB433-SUM($T433:AF433))&gt;=$K433*0.7,$K433*0.7,($CB433-SUM($T433:AF433)))</f>
        <v>0</v>
      </c>
      <c r="AH433" s="16">
        <f>IF(($CB433-SUM($T433:AG433))&gt;=$K433*0.7,$K433*0.7,($CB433-SUM($T433:AG433)))</f>
        <v>0</v>
      </c>
      <c r="AI433" s="16">
        <f>IF(($CB433-SUM($T433:AH433))&gt;=$K433*0.7,$K433*0.7,($CB433-SUM($T433:AH433)))</f>
        <v>0</v>
      </c>
      <c r="AJ433" s="16">
        <f>IF(($CB433-SUM($T433:AI433))&gt;=$K433*0.7,$K433*0.7,($CB433-SUM($T433:AI433)))</f>
        <v>0</v>
      </c>
      <c r="AK433" s="16">
        <f>IF(($CB433-SUM($T433:AJ433))&gt;=$K433*0.7,$K433*0.7,($CB433-SUM($T433:AJ433)))</f>
        <v>0</v>
      </c>
      <c r="AL433" s="16">
        <f>IF(($CB433-SUM($T433:AK433))&gt;=$K433*0.7,$K433*0.7,($CB433-SUM($T433:AK433)))</f>
        <v>0</v>
      </c>
      <c r="AM433" s="16">
        <f>IF(($CB433-SUM($T433:AL433))&gt;=$K433*0.7,$K433*0.7,($CB433-SUM($T433:AL433)))</f>
        <v>0</v>
      </c>
      <c r="AN433" s="16">
        <f>IF(($CB433-SUM($T433:AM433))&gt;=$K433*0.7,$K433*0.7,($CB433-SUM($T433:AM433)))</f>
        <v>0</v>
      </c>
      <c r="AO433" s="16">
        <f>IF(($CB433-SUM($T433:AN433))&gt;=$K433*0.7,$K433*0.7,($CB433-SUM($T433:AN433)))</f>
        <v>0</v>
      </c>
      <c r="AP433" s="16">
        <f>IF(($CB433-SUM($T433:AO433))&gt;=$K433*0.7,$K433*0.7,($CB433-SUM($T433:AO433)))</f>
        <v>0</v>
      </c>
      <c r="AQ433" s="16">
        <f>IF(($CB433-SUM($T433:AP433))&gt;=$K433*0.7,$K433*0.7,($CB433-SUM($T433:AP433)))</f>
        <v>0</v>
      </c>
      <c r="AR433" s="16">
        <f>IF(($CB433-SUM($T433:AQ433))&gt;=$K433*0.7,$K433*0.7,($CB433-SUM($T433:AQ433)))</f>
        <v>0</v>
      </c>
      <c r="AS433" s="16">
        <f>IF(($CB433-SUM($T433:AR433))&gt;=$K433*0.7,$K433*0.7,($CB433-SUM($T433:AR433)))</f>
        <v>0</v>
      </c>
      <c r="AT433" s="16">
        <f>IF(($CB433-SUM($T433:AS433))&gt;=$K433*0.7,$K433*0.7,($CB433-SUM($T433:AS433)))</f>
        <v>0</v>
      </c>
      <c r="AU433" s="16">
        <f>IF(($CB433-SUM($T433:AT433))&gt;=$K433*0.7,$K433*0.7,($CB433-SUM($T433:AT433)))</f>
        <v>0</v>
      </c>
      <c r="AV433" s="16">
        <f>IF(($CB433-SUM($T433:AU433))&gt;=$K433*0.7,$K433*0.7,($CB433-SUM($T433:AU433)))</f>
        <v>0</v>
      </c>
      <c r="AW433" s="182">
        <f t="shared" si="51"/>
        <v>28780</v>
      </c>
      <c r="AX433" s="182">
        <f>IF(LinkRpt!B$4=LinkRpt!B$2,VLOOKUP(LinkRpt!$A429,Rpt,LinkRpt!B$2+1),"")</f>
        <v>28780</v>
      </c>
      <c r="AY433" s="182">
        <f>IF(LinkRpt!C$4=LinkRpt!C$2,VLOOKUP(LinkRpt!$A429,Rpt,LinkRpt!C$2+1),"")</f>
        <v>0</v>
      </c>
      <c r="AZ433" s="182">
        <f>IF(LinkRpt!D$4=LinkRpt!D$2,VLOOKUP(LinkRpt!$A429,Rpt,LinkRpt!D$2+1),"")</f>
        <v>0</v>
      </c>
      <c r="BA433" s="182" t="str">
        <f>IF(LinkRpt!E$4=LinkRpt!E$2,VLOOKUP(LinkRpt!$A429,Rpt,LinkRpt!E$2+1),"")</f>
        <v/>
      </c>
      <c r="BB433" s="182">
        <f>IF(LinkRpt!F$4=LinkRpt!F$2,VLOOKUP(LinkRpt!$A429,Rpt,LinkRpt!F$2+1),"")</f>
        <v>0</v>
      </c>
      <c r="BC433" s="182">
        <f>IF(LinkRpt!G$4=LinkRpt!G$2,VLOOKUP(LinkRpt!$A429,Rpt,LinkRpt!G$2+1),"")</f>
        <v>0</v>
      </c>
      <c r="BD433" s="182">
        <f>IF(LinkRpt!H$4=LinkRpt!H$2,VLOOKUP(LinkRpt!$A429,Rpt,LinkRpt!H$2+1),"")</f>
        <v>0</v>
      </c>
      <c r="BE433" s="182" t="str">
        <f>IF(LinkRpt!I$4=LinkRpt!I$2,VLOOKUP(LinkRpt!$A429,Rpt,LinkRpt!I$2+1),"")</f>
        <v/>
      </c>
      <c r="BF433" s="182" t="str">
        <f>IF(LinkRpt!J$4=LinkRpt!J$2,VLOOKUP(LinkRpt!$A429,Rpt,LinkRpt!J$2+1),"")</f>
        <v/>
      </c>
      <c r="BG433" s="182" t="str">
        <f>IF(LinkRpt!K$4=LinkRpt!K$2,VLOOKUP(LinkRpt!$A429,Rpt,LinkRpt!K$2+1),"")</f>
        <v/>
      </c>
      <c r="BH433" s="182" t="str">
        <f>IF(LinkRpt!L$4=LinkRpt!L$2,VLOOKUP(LinkRpt!$A429,Rpt,LinkRpt!L$2+1),"")</f>
        <v/>
      </c>
      <c r="BI433" s="182" t="str">
        <f>IF(LinkRpt!M$4=LinkRpt!M$2,VLOOKUP(LinkRpt!$A429,Rpt,LinkRpt!M$2+1),"")</f>
        <v/>
      </c>
      <c r="BJ433" s="182" t="str">
        <f>IF(LinkRpt!N$4=LinkRpt!N$2,VLOOKUP(LinkRpt!$A429,Rpt,LinkRpt!N$2+1),"")</f>
        <v/>
      </c>
      <c r="BK433" s="182" t="str">
        <f>IF(LinkRpt!O$4=LinkRpt!O$2,VLOOKUP(LinkRpt!$A429,Rpt,LinkRpt!O$2+1),"")</f>
        <v/>
      </c>
      <c r="BL433" s="182" t="str">
        <f>IF(LinkRpt!P$4=LinkRpt!P$2,VLOOKUP(LinkRpt!$A429,Rpt,LinkRpt!P$2+1),"")</f>
        <v/>
      </c>
      <c r="BM433" s="182" t="str">
        <f>IF(LinkRpt!Q$4=LinkRpt!Q$2,VLOOKUP(LinkRpt!$A429,Rpt,LinkRpt!Q$2+1),"")</f>
        <v/>
      </c>
      <c r="BN433" s="182" t="str">
        <f>IF(LinkRpt!R$4=LinkRpt!R$2,VLOOKUP(LinkRpt!$A429,Rpt,LinkRpt!R$2+1),"")</f>
        <v/>
      </c>
      <c r="BO433" s="182" t="str">
        <f>IF(LinkRpt!S$4=LinkRpt!S$2,VLOOKUP(LinkRpt!$A429,Rpt,LinkRpt!S$2+1),"")</f>
        <v/>
      </c>
      <c r="BP433" s="182" t="str">
        <f>IF(LinkRpt!T$4=LinkRpt!T$2,VLOOKUP(LinkRpt!$A429,Rpt,LinkRpt!T$2+1),"")</f>
        <v/>
      </c>
      <c r="BQ433" s="182" t="str">
        <f>IF(LinkRpt!U$4=LinkRpt!U$2,VLOOKUP(LinkRpt!$A429,Rpt,LinkRpt!U$2+1),"")</f>
        <v/>
      </c>
      <c r="BR433" s="182" t="str">
        <f>IF(LinkRpt!V$4=LinkRpt!V$2,VLOOKUP(LinkRpt!$A429,Rpt,LinkRpt!V$2+1),"")</f>
        <v/>
      </c>
      <c r="BS433" s="182" t="str">
        <f>IF(LinkRpt!W$4=LinkRpt!W$2,VLOOKUP(LinkRpt!$A429,Rpt,LinkRpt!W$2+1),"")</f>
        <v/>
      </c>
      <c r="BT433" s="182" t="str">
        <f>IF(LinkRpt!X$4=LinkRpt!X$2,VLOOKUP(LinkRpt!$A429,Rpt,LinkRpt!X$2+1),"")</f>
        <v/>
      </c>
      <c r="BU433" s="182" t="str">
        <f>IF(LinkRpt!Y$4=LinkRpt!Y$2,VLOOKUP(LinkRpt!$A429,Rpt,LinkRpt!Y$2+1),"")</f>
        <v/>
      </c>
      <c r="BV433" s="182" t="str">
        <f>IF(LinkRpt!Z$4=LinkRpt!Z$2,VLOOKUP(LinkRpt!$A429,Rpt,LinkRpt!Z$2+1),"")</f>
        <v/>
      </c>
      <c r="BW433" s="182" t="str">
        <f>IF(LinkRpt!AA$4=LinkRpt!AA$2,VLOOKUP(LinkRpt!$A429,Rpt,LinkRpt!AA$2+1),"")</f>
        <v/>
      </c>
      <c r="BX433" s="182" t="str">
        <f>IF(LinkRpt!AB$4=LinkRpt!AB$2,VLOOKUP(LinkRpt!$A429,Rpt,LinkRpt!AB$2+1),"")</f>
        <v/>
      </c>
      <c r="BY433" s="182" t="str">
        <f>IF(LinkRpt!AC$4=LinkRpt!AC$2,VLOOKUP(LinkRpt!$A429,Rpt,LinkRpt!AC$2+1),"")</f>
        <v/>
      </c>
      <c r="BZ433" s="182" t="str">
        <f>IF(LinkRpt!AD$4=LinkRpt!AD$2,VLOOKUP(LinkRpt!$A429,Rpt,LinkRpt!AD$2+1),"")</f>
        <v/>
      </c>
      <c r="CA433" s="182" t="str">
        <f>IF(LinkRpt!AE$4=LinkRpt!AE$2,VLOOKUP(LinkRpt!$A429,Rpt,LinkRpt!AE$2+1),"")</f>
        <v/>
      </c>
      <c r="CB433" s="182">
        <f t="shared" si="56"/>
        <v>28780</v>
      </c>
      <c r="CC433" s="15">
        <v>1500</v>
      </c>
      <c r="CD433" s="16">
        <v>1500</v>
      </c>
      <c r="CE433" s="15">
        <v>1000</v>
      </c>
      <c r="CF433" s="16">
        <v>1000</v>
      </c>
      <c r="CG433" s="15">
        <v>5000</v>
      </c>
      <c r="CH433" s="16">
        <v>5000</v>
      </c>
      <c r="CI433" s="15">
        <v>8000</v>
      </c>
      <c r="CJ433" s="16">
        <f>1500+0+0</f>
        <v>1500</v>
      </c>
      <c r="CK433" s="15"/>
      <c r="CL433" s="16"/>
      <c r="CM433" s="15"/>
      <c r="CN433" s="16"/>
      <c r="CO433" s="18">
        <v>1785</v>
      </c>
      <c r="CP433" s="16">
        <v>0</v>
      </c>
      <c r="CQ433" s="18">
        <v>1785</v>
      </c>
      <c r="CR433" s="16">
        <f>3285+0</f>
        <v>3285</v>
      </c>
      <c r="CS433" s="18">
        <v>1785</v>
      </c>
      <c r="CT433" s="16">
        <v>3570</v>
      </c>
      <c r="CU433" s="18">
        <v>1785</v>
      </c>
      <c r="CV433" s="16">
        <v>2785</v>
      </c>
      <c r="CW433" s="18">
        <v>1785</v>
      </c>
      <c r="CX433" s="16">
        <v>2785</v>
      </c>
      <c r="CY433" s="18">
        <v>1785</v>
      </c>
      <c r="CZ433" s="16">
        <v>2785</v>
      </c>
      <c r="DA433" s="18">
        <v>1785</v>
      </c>
      <c r="DB433" s="16"/>
      <c r="DC433" s="18">
        <v>1785</v>
      </c>
      <c r="DD433" s="16">
        <v>4570</v>
      </c>
      <c r="DE433" s="18">
        <v>1785</v>
      </c>
      <c r="DF433" s="16"/>
      <c r="DG433" s="17"/>
      <c r="DH433" s="16"/>
      <c r="DI433" s="17"/>
      <c r="DJ433" s="16"/>
      <c r="DK433" s="219"/>
      <c r="DL433" s="85"/>
      <c r="DM433" s="16"/>
      <c r="DN433" s="85"/>
      <c r="DO433" s="16"/>
      <c r="DP433" s="85"/>
      <c r="DQ433" s="16"/>
      <c r="DR433" s="85"/>
      <c r="DS433" s="16"/>
      <c r="DT433" s="85"/>
      <c r="DU433" s="16"/>
      <c r="DV433" s="85"/>
      <c r="DW433" s="16"/>
      <c r="DX433" s="85"/>
      <c r="DY433" s="16"/>
      <c r="DZ433" s="85"/>
      <c r="EA433" s="16"/>
      <c r="EB433" s="85"/>
      <c r="EC433" s="16"/>
      <c r="ED433" s="85"/>
      <c r="EE433" s="16"/>
      <c r="EF433" s="85"/>
      <c r="EG433" s="16"/>
      <c r="EH433" s="17"/>
      <c r="EI433" s="16"/>
      <c r="EJ433" s="19"/>
      <c r="EK433" s="17"/>
      <c r="EL433" s="16"/>
      <c r="EM433" s="17"/>
      <c r="EN433" s="16"/>
      <c r="EO433" s="17"/>
      <c r="EP433" s="16"/>
      <c r="EQ433" s="17"/>
      <c r="ER433" s="16"/>
      <c r="ES433" s="17"/>
      <c r="ET433" s="16"/>
      <c r="EU433" s="17"/>
      <c r="EV433" s="16"/>
      <c r="EW433" s="15"/>
      <c r="EX433" s="16"/>
      <c r="EY433" s="15"/>
      <c r="EZ433" s="16"/>
      <c r="FA433" s="15"/>
      <c r="FB433" s="16"/>
      <c r="FC433" s="15"/>
      <c r="FD433" s="16"/>
      <c r="FE433" s="15"/>
      <c r="FF433" s="16"/>
      <c r="FG433" s="15"/>
      <c r="FH433" s="16"/>
      <c r="FI433" s="20">
        <f t="shared" si="52"/>
        <v>31565</v>
      </c>
      <c r="FJ433" s="20">
        <f t="shared" si="53"/>
        <v>28780</v>
      </c>
      <c r="FK433" s="21">
        <f t="shared" si="54"/>
        <v>2785</v>
      </c>
      <c r="FL433" s="1" t="str">
        <f t="shared" si="57"/>
        <v/>
      </c>
    </row>
    <row r="434" spans="1:168" ht="20.25" customHeight="1">
      <c r="A434" s="239">
        <v>3200019</v>
      </c>
      <c r="B434" s="60" t="s">
        <v>1360</v>
      </c>
      <c r="C434" s="239" t="s">
        <v>1361</v>
      </c>
      <c r="D434" s="31" t="s">
        <v>1415</v>
      </c>
      <c r="E434" s="9" t="s">
        <v>1411</v>
      </c>
      <c r="F434" s="61"/>
      <c r="G434" s="142"/>
      <c r="H434" s="84"/>
      <c r="I434" s="314"/>
      <c r="J434" s="84"/>
      <c r="K434" s="62">
        <v>5100</v>
      </c>
      <c r="L434" s="84" t="s">
        <v>1564</v>
      </c>
      <c r="M434" s="246">
        <f t="shared" si="50"/>
        <v>47630</v>
      </c>
      <c r="N434" s="14">
        <f t="shared" si="55"/>
        <v>0</v>
      </c>
      <c r="O434" s="15">
        <v>1500</v>
      </c>
      <c r="P434" s="15">
        <v>1000</v>
      </c>
      <c r="Q434" s="15">
        <v>5000</v>
      </c>
      <c r="R434" s="15">
        <v>8000</v>
      </c>
      <c r="S434" s="182"/>
      <c r="T434" s="16">
        <v>1500</v>
      </c>
      <c r="U434" s="16">
        <v>1000</v>
      </c>
      <c r="V434" s="16">
        <v>5000</v>
      </c>
      <c r="W434" s="16">
        <v>8000</v>
      </c>
      <c r="X434" s="182"/>
      <c r="Y434" s="16">
        <f>IF(($CB434-SUM($T434:X434))&gt;=$K434*0.7,$K434*0.7,($CB434-SUM($T434:X434)))</f>
        <v>3570</v>
      </c>
      <c r="Z434" s="16">
        <f>IF(($CB434-SUM($T434:Y434))&gt;=$K434*0.7,$K434*0.7,($CB434-SUM($T434:Y434)))</f>
        <v>3570</v>
      </c>
      <c r="AA434" s="16">
        <f>IF(($CB434-SUM($T434:Z434))&gt;=$K434*0.7,$K434*0.7,($CB434-SUM($T434:Z434)))</f>
        <v>3570</v>
      </c>
      <c r="AB434" s="16">
        <f>IF(($CB434-SUM($T434:AA434))&gt;=$K434*0.7,$K434*0.7,($CB434-SUM($T434:AA434)))</f>
        <v>3570</v>
      </c>
      <c r="AC434" s="16">
        <f>IF(($CB434-SUM($T434:AB434))&gt;=$K434*0.7,$K434*0.7,($CB434-SUM($T434:AB434)))</f>
        <v>3570</v>
      </c>
      <c r="AD434" s="16">
        <f>IF(($CB434-SUM($T434:AC434))&gt;=$K434*0.7,$K434*0.7,($CB434-SUM($T434:AC434)))</f>
        <v>3570</v>
      </c>
      <c r="AE434" s="16">
        <f>IF(($CB434-SUM($T434:AD434))&gt;=$K434*0.7,$K434*0.7,($CB434-SUM($T434:AD434)))</f>
        <v>3570</v>
      </c>
      <c r="AF434" s="16">
        <f>IF(($CB434-SUM($T434:AE434))&gt;=$K434*0.7,$K434*0.7,($CB434-SUM($T434:AE434)))</f>
        <v>3570</v>
      </c>
      <c r="AG434" s="16">
        <f>IF(($CB434-SUM($T434:AF434))&gt;=$K434*0.7,$K434*0.7,($CB434-SUM($T434:AF434)))</f>
        <v>3570</v>
      </c>
      <c r="AH434" s="16">
        <f>IF(($CB434-SUM($T434:AG434))&gt;=$K434*0.7,$K434*0.7,($CB434-SUM($T434:AG434)))</f>
        <v>0</v>
      </c>
      <c r="AI434" s="16">
        <f>IF(($CB434-SUM($T434:AH434))&gt;=$K434*0.7,$K434*0.7,($CB434-SUM($T434:AH434)))</f>
        <v>0</v>
      </c>
      <c r="AJ434" s="16">
        <f>IF(($CB434-SUM($T434:AI434))&gt;=$K434*0.7,$K434*0.7,($CB434-SUM($T434:AI434)))</f>
        <v>0</v>
      </c>
      <c r="AK434" s="16">
        <f>IF(($CB434-SUM($T434:AJ434))&gt;=$K434*0.7,$K434*0.7,($CB434-SUM($T434:AJ434)))</f>
        <v>0</v>
      </c>
      <c r="AL434" s="16">
        <f>IF(($CB434-SUM($T434:AK434))&gt;=$K434*0.7,$K434*0.7,($CB434-SUM($T434:AK434)))</f>
        <v>0</v>
      </c>
      <c r="AM434" s="16">
        <f>IF(($CB434-SUM($T434:AL434))&gt;=$K434*0.7,$K434*0.7,($CB434-SUM($T434:AL434)))</f>
        <v>0</v>
      </c>
      <c r="AN434" s="16">
        <f>IF(($CB434-SUM($T434:AM434))&gt;=$K434*0.7,$K434*0.7,($CB434-SUM($T434:AM434)))</f>
        <v>0</v>
      </c>
      <c r="AO434" s="16">
        <f>IF(($CB434-SUM($T434:AN434))&gt;=$K434*0.7,$K434*0.7,($CB434-SUM($T434:AN434)))</f>
        <v>0</v>
      </c>
      <c r="AP434" s="16">
        <f>IF(($CB434-SUM($T434:AO434))&gt;=$K434*0.7,$K434*0.7,($CB434-SUM($T434:AO434)))</f>
        <v>0</v>
      </c>
      <c r="AQ434" s="16">
        <f>IF(($CB434-SUM($T434:AP434))&gt;=$K434*0.7,$K434*0.7,($CB434-SUM($T434:AP434)))</f>
        <v>0</v>
      </c>
      <c r="AR434" s="16">
        <f>IF(($CB434-SUM($T434:AQ434))&gt;=$K434*0.7,$K434*0.7,($CB434-SUM($T434:AQ434)))</f>
        <v>0</v>
      </c>
      <c r="AS434" s="16">
        <f>IF(($CB434-SUM($T434:AR434))&gt;=$K434*0.7,$K434*0.7,($CB434-SUM($T434:AR434)))</f>
        <v>0</v>
      </c>
      <c r="AT434" s="16">
        <f>IF(($CB434-SUM($T434:AS434))&gt;=$K434*0.7,$K434*0.7,($CB434-SUM($T434:AS434)))</f>
        <v>0</v>
      </c>
      <c r="AU434" s="16">
        <f>IF(($CB434-SUM($T434:AT434))&gt;=$K434*0.7,$K434*0.7,($CB434-SUM($T434:AT434)))</f>
        <v>0</v>
      </c>
      <c r="AV434" s="16">
        <f>IF(($CB434-SUM($T434:AU434))&gt;=$K434*0.7,$K434*0.7,($CB434-SUM($T434:AU434)))</f>
        <v>0</v>
      </c>
      <c r="AW434" s="182">
        <f t="shared" si="51"/>
        <v>47630</v>
      </c>
      <c r="AX434" s="182">
        <f>IF(LinkRpt!B$4=LinkRpt!B$2,VLOOKUP(LinkRpt!$A430,Rpt,LinkRpt!B$2+1),"")</f>
        <v>47630</v>
      </c>
      <c r="AY434" s="182">
        <f>IF(LinkRpt!C$4=LinkRpt!C$2,VLOOKUP(LinkRpt!$A430,Rpt,LinkRpt!C$2+1),"")</f>
        <v>0</v>
      </c>
      <c r="AZ434" s="182">
        <f>IF(LinkRpt!D$4=LinkRpt!D$2,VLOOKUP(LinkRpt!$A430,Rpt,LinkRpt!D$2+1),"")</f>
        <v>0</v>
      </c>
      <c r="BA434" s="182" t="str">
        <f>IF(LinkRpt!E$4=LinkRpt!E$2,VLOOKUP(LinkRpt!$A430,Rpt,LinkRpt!E$2+1),"")</f>
        <v/>
      </c>
      <c r="BB434" s="182">
        <f>IF(LinkRpt!F$4=LinkRpt!F$2,VLOOKUP(LinkRpt!$A430,Rpt,LinkRpt!F$2+1),"")</f>
        <v>0</v>
      </c>
      <c r="BC434" s="182">
        <f>IF(LinkRpt!G$4=LinkRpt!G$2,VLOOKUP(LinkRpt!$A430,Rpt,LinkRpt!G$2+1),"")</f>
        <v>0</v>
      </c>
      <c r="BD434" s="182">
        <f>IF(LinkRpt!H$4=LinkRpt!H$2,VLOOKUP(LinkRpt!$A430,Rpt,LinkRpt!H$2+1),"")</f>
        <v>0</v>
      </c>
      <c r="BE434" s="182" t="str">
        <f>IF(LinkRpt!I$4=LinkRpt!I$2,VLOOKUP(LinkRpt!$A430,Rpt,LinkRpt!I$2+1),"")</f>
        <v/>
      </c>
      <c r="BF434" s="182" t="str">
        <f>IF(LinkRpt!J$4=LinkRpt!J$2,VLOOKUP(LinkRpt!$A430,Rpt,LinkRpt!J$2+1),"")</f>
        <v/>
      </c>
      <c r="BG434" s="182" t="str">
        <f>IF(LinkRpt!K$4=LinkRpt!K$2,VLOOKUP(LinkRpt!$A430,Rpt,LinkRpt!K$2+1),"")</f>
        <v/>
      </c>
      <c r="BH434" s="182" t="str">
        <f>IF(LinkRpt!L$4=LinkRpt!L$2,VLOOKUP(LinkRpt!$A430,Rpt,LinkRpt!L$2+1),"")</f>
        <v/>
      </c>
      <c r="BI434" s="182" t="str">
        <f>IF(LinkRpt!M$4=LinkRpt!M$2,VLOOKUP(LinkRpt!$A430,Rpt,LinkRpt!M$2+1),"")</f>
        <v/>
      </c>
      <c r="BJ434" s="182" t="str">
        <f>IF(LinkRpt!N$4=LinkRpt!N$2,VLOOKUP(LinkRpt!$A430,Rpt,LinkRpt!N$2+1),"")</f>
        <v/>
      </c>
      <c r="BK434" s="182" t="str">
        <f>IF(LinkRpt!O$4=LinkRpt!O$2,VLOOKUP(LinkRpt!$A430,Rpt,LinkRpt!O$2+1),"")</f>
        <v/>
      </c>
      <c r="BL434" s="182" t="str">
        <f>IF(LinkRpt!P$4=LinkRpt!P$2,VLOOKUP(LinkRpt!$A430,Rpt,LinkRpt!P$2+1),"")</f>
        <v/>
      </c>
      <c r="BM434" s="182" t="str">
        <f>IF(LinkRpt!Q$4=LinkRpt!Q$2,VLOOKUP(LinkRpt!$A430,Rpt,LinkRpt!Q$2+1),"")</f>
        <v/>
      </c>
      <c r="BN434" s="182" t="str">
        <f>IF(LinkRpt!R$4=LinkRpt!R$2,VLOOKUP(LinkRpt!$A430,Rpt,LinkRpt!R$2+1),"")</f>
        <v/>
      </c>
      <c r="BO434" s="182" t="str">
        <f>IF(LinkRpt!S$4=LinkRpt!S$2,VLOOKUP(LinkRpt!$A430,Rpt,LinkRpt!S$2+1),"")</f>
        <v/>
      </c>
      <c r="BP434" s="182" t="str">
        <f>IF(LinkRpt!T$4=LinkRpt!T$2,VLOOKUP(LinkRpt!$A430,Rpt,LinkRpt!T$2+1),"")</f>
        <v/>
      </c>
      <c r="BQ434" s="182" t="str">
        <f>IF(LinkRpt!U$4=LinkRpt!U$2,VLOOKUP(LinkRpt!$A430,Rpt,LinkRpt!U$2+1),"")</f>
        <v/>
      </c>
      <c r="BR434" s="182" t="str">
        <f>IF(LinkRpt!V$4=LinkRpt!V$2,VLOOKUP(LinkRpt!$A430,Rpt,LinkRpt!V$2+1),"")</f>
        <v/>
      </c>
      <c r="BS434" s="182" t="str">
        <f>IF(LinkRpt!W$4=LinkRpt!W$2,VLOOKUP(LinkRpt!$A430,Rpt,LinkRpt!W$2+1),"")</f>
        <v/>
      </c>
      <c r="BT434" s="182" t="str">
        <f>IF(LinkRpt!X$4=LinkRpt!X$2,VLOOKUP(LinkRpt!$A430,Rpt,LinkRpt!X$2+1),"")</f>
        <v/>
      </c>
      <c r="BU434" s="182" t="str">
        <f>IF(LinkRpt!Y$4=LinkRpt!Y$2,VLOOKUP(LinkRpt!$A430,Rpt,LinkRpt!Y$2+1),"")</f>
        <v/>
      </c>
      <c r="BV434" s="182" t="str">
        <f>IF(LinkRpt!Z$4=LinkRpt!Z$2,VLOOKUP(LinkRpt!$A430,Rpt,LinkRpt!Z$2+1),"")</f>
        <v/>
      </c>
      <c r="BW434" s="182" t="str">
        <f>IF(LinkRpt!AA$4=LinkRpt!AA$2,VLOOKUP(LinkRpt!$A430,Rpt,LinkRpt!AA$2+1),"")</f>
        <v/>
      </c>
      <c r="BX434" s="182" t="str">
        <f>IF(LinkRpt!AB$4=LinkRpt!AB$2,VLOOKUP(LinkRpt!$A430,Rpt,LinkRpt!AB$2+1),"")</f>
        <v/>
      </c>
      <c r="BY434" s="182" t="str">
        <f>IF(LinkRpt!AC$4=LinkRpt!AC$2,VLOOKUP(LinkRpt!$A430,Rpt,LinkRpt!AC$2+1),"")</f>
        <v/>
      </c>
      <c r="BZ434" s="182" t="str">
        <f>IF(LinkRpt!AD$4=LinkRpt!AD$2,VLOOKUP(LinkRpt!$A430,Rpt,LinkRpt!AD$2+1),"")</f>
        <v/>
      </c>
      <c r="CA434" s="182" t="str">
        <f>IF(LinkRpt!AE$4=LinkRpt!AE$2,VLOOKUP(LinkRpt!$A430,Rpt,LinkRpt!AE$2+1),"")</f>
        <v/>
      </c>
      <c r="CB434" s="182">
        <f t="shared" si="56"/>
        <v>47630</v>
      </c>
      <c r="CC434" s="15">
        <v>1500</v>
      </c>
      <c r="CD434" s="16">
        <v>1500</v>
      </c>
      <c r="CE434" s="15">
        <v>1000</v>
      </c>
      <c r="CF434" s="16">
        <v>1000</v>
      </c>
      <c r="CG434" s="15">
        <v>5000</v>
      </c>
      <c r="CH434" s="16">
        <v>5000</v>
      </c>
      <c r="CI434" s="15">
        <v>8000</v>
      </c>
      <c r="CJ434" s="16">
        <v>8000</v>
      </c>
      <c r="CK434" s="15"/>
      <c r="CL434" s="16"/>
      <c r="CM434" s="18">
        <v>3570</v>
      </c>
      <c r="CN434" s="90">
        <v>3570</v>
      </c>
      <c r="CO434" s="18">
        <v>3570</v>
      </c>
      <c r="CP434" s="16">
        <v>3550</v>
      </c>
      <c r="CQ434" s="18">
        <v>3570</v>
      </c>
      <c r="CR434" s="16">
        <v>3590</v>
      </c>
      <c r="CS434" s="18">
        <v>3570</v>
      </c>
      <c r="CT434" s="16">
        <v>3570</v>
      </c>
      <c r="CU434" s="18">
        <v>3570</v>
      </c>
      <c r="CV434" s="16"/>
      <c r="CW434" s="18">
        <v>3570</v>
      </c>
      <c r="CX434" s="16">
        <v>7140</v>
      </c>
      <c r="CY434" s="18">
        <v>3570</v>
      </c>
      <c r="CZ434" s="16"/>
      <c r="DA434" s="18">
        <v>3570</v>
      </c>
      <c r="DB434" s="16">
        <v>10710</v>
      </c>
      <c r="DC434" s="18">
        <v>3570</v>
      </c>
      <c r="DD434" s="16"/>
      <c r="DE434" s="85"/>
      <c r="DF434" s="16"/>
      <c r="DG434" s="85"/>
      <c r="DH434" s="16"/>
      <c r="DI434" s="85"/>
      <c r="DJ434" s="16"/>
      <c r="DK434" s="219"/>
      <c r="DL434" s="85"/>
      <c r="DM434" s="16"/>
      <c r="DN434" s="85"/>
      <c r="DO434" s="16"/>
      <c r="DP434" s="85"/>
      <c r="DQ434" s="16"/>
      <c r="DR434" s="85"/>
      <c r="DS434" s="16"/>
      <c r="DT434" s="85"/>
      <c r="DU434" s="16"/>
      <c r="DV434" s="85"/>
      <c r="DW434" s="16"/>
      <c r="DX434" s="85"/>
      <c r="DY434" s="16"/>
      <c r="DZ434" s="85"/>
      <c r="EA434" s="16"/>
      <c r="EB434" s="85"/>
      <c r="EC434" s="16"/>
      <c r="ED434" s="85"/>
      <c r="EE434" s="16"/>
      <c r="EF434" s="85"/>
      <c r="EG434" s="16"/>
      <c r="EH434" s="17"/>
      <c r="EI434" s="16"/>
      <c r="EJ434" s="19"/>
      <c r="EK434" s="17"/>
      <c r="EL434" s="16"/>
      <c r="EM434" s="17"/>
      <c r="EN434" s="16"/>
      <c r="EO434" s="17"/>
      <c r="EP434" s="16"/>
      <c r="EQ434" s="17"/>
      <c r="ER434" s="16"/>
      <c r="ES434" s="17"/>
      <c r="ET434" s="16"/>
      <c r="EU434" s="17"/>
      <c r="EV434" s="16"/>
      <c r="EW434" s="15"/>
      <c r="EX434" s="16"/>
      <c r="EY434" s="15"/>
      <c r="EZ434" s="16"/>
      <c r="FA434" s="15"/>
      <c r="FB434" s="16"/>
      <c r="FC434" s="15"/>
      <c r="FD434" s="16"/>
      <c r="FE434" s="15"/>
      <c r="FF434" s="16"/>
      <c r="FG434" s="15"/>
      <c r="FH434" s="16"/>
      <c r="FI434" s="20">
        <f t="shared" si="52"/>
        <v>47630</v>
      </c>
      <c r="FJ434" s="20">
        <f t="shared" si="53"/>
        <v>47630</v>
      </c>
      <c r="FK434" s="21">
        <f t="shared" si="54"/>
        <v>0</v>
      </c>
      <c r="FL434" s="1" t="str">
        <f t="shared" si="57"/>
        <v/>
      </c>
    </row>
    <row r="435" spans="1:168" ht="20.25" customHeight="1">
      <c r="A435" s="239">
        <v>3200020</v>
      </c>
      <c r="B435" s="60" t="s">
        <v>1362</v>
      </c>
      <c r="C435" s="239" t="s">
        <v>1363</v>
      </c>
      <c r="D435" s="31" t="s">
        <v>1415</v>
      </c>
      <c r="E435" s="9" t="s">
        <v>1411</v>
      </c>
      <c r="F435" s="61" t="s">
        <v>1364</v>
      </c>
      <c r="G435" s="142"/>
      <c r="H435" s="84"/>
      <c r="I435" s="314"/>
      <c r="J435" s="84"/>
      <c r="K435" s="62">
        <v>5100</v>
      </c>
      <c r="L435" s="84" t="s">
        <v>1564</v>
      </c>
      <c r="M435" s="246">
        <f t="shared" si="50"/>
        <v>47630</v>
      </c>
      <c r="N435" s="14">
        <f t="shared" si="55"/>
        <v>0</v>
      </c>
      <c r="O435" s="15">
        <v>1500</v>
      </c>
      <c r="P435" s="15">
        <v>1000</v>
      </c>
      <c r="Q435" s="15">
        <v>5000</v>
      </c>
      <c r="R435" s="15">
        <v>8000</v>
      </c>
      <c r="S435" s="182"/>
      <c r="T435" s="16">
        <v>1500</v>
      </c>
      <c r="U435" s="16">
        <v>1000</v>
      </c>
      <c r="V435" s="16">
        <v>5000</v>
      </c>
      <c r="W435" s="16">
        <v>8000</v>
      </c>
      <c r="X435" s="182"/>
      <c r="Y435" s="16">
        <f>IF(($CB435-SUM($T435:X435))&gt;=$K435*0.7,$K435*0.7,($CB435-SUM($T435:X435)))</f>
        <v>3570</v>
      </c>
      <c r="Z435" s="16">
        <f>IF(($CB435-SUM($T435:Y435))&gt;=$K435*0.7,$K435*0.7,($CB435-SUM($T435:Y435)))</f>
        <v>3570</v>
      </c>
      <c r="AA435" s="16">
        <f>IF(($CB435-SUM($T435:Z435))&gt;=$K435*0.7,$K435*0.7,($CB435-SUM($T435:Z435)))</f>
        <v>3570</v>
      </c>
      <c r="AB435" s="16">
        <f>IF(($CB435-SUM($T435:AA435))&gt;=$K435*0.7,$K435*0.7,($CB435-SUM($T435:AA435)))</f>
        <v>3570</v>
      </c>
      <c r="AC435" s="16">
        <f>IF(($CB435-SUM($T435:AB435))&gt;=$K435*0.7,$K435*0.7,($CB435-SUM($T435:AB435)))</f>
        <v>3570</v>
      </c>
      <c r="AD435" s="16">
        <f>IF(($CB435-SUM($T435:AC435))&gt;=$K435*0.7,$K435*0.7,($CB435-SUM($T435:AC435)))</f>
        <v>3570</v>
      </c>
      <c r="AE435" s="16">
        <f>IF(($CB435-SUM($T435:AD435))&gt;=$K435*0.7,$K435*0.7,($CB435-SUM($T435:AD435)))</f>
        <v>3570</v>
      </c>
      <c r="AF435" s="16">
        <f>IF(($CB435-SUM($T435:AE435))&gt;=$K435*0.7,$K435*0.7,($CB435-SUM($T435:AE435)))</f>
        <v>3570</v>
      </c>
      <c r="AG435" s="16">
        <f>IF(($CB435-SUM($T435:AF435))&gt;=$K435*0.7,$K435*0.7,($CB435-SUM($T435:AF435)))</f>
        <v>3570</v>
      </c>
      <c r="AH435" s="16">
        <f>IF(($CB435-SUM($T435:AG435))&gt;=$K435*0.7,$K435*0.7,($CB435-SUM($T435:AG435)))</f>
        <v>0</v>
      </c>
      <c r="AI435" s="16">
        <f>IF(($CB435-SUM($T435:AH435))&gt;=$K435*0.7,$K435*0.7,($CB435-SUM($T435:AH435)))</f>
        <v>0</v>
      </c>
      <c r="AJ435" s="16">
        <f>IF(($CB435-SUM($T435:AI435))&gt;=$K435*0.7,$K435*0.7,($CB435-SUM($T435:AI435)))</f>
        <v>0</v>
      </c>
      <c r="AK435" s="16">
        <f>IF(($CB435-SUM($T435:AJ435))&gt;=$K435*0.7,$K435*0.7,($CB435-SUM($T435:AJ435)))</f>
        <v>0</v>
      </c>
      <c r="AL435" s="16">
        <f>IF(($CB435-SUM($T435:AK435))&gt;=$K435*0.7,$K435*0.7,($CB435-SUM($T435:AK435)))</f>
        <v>0</v>
      </c>
      <c r="AM435" s="16">
        <f>IF(($CB435-SUM($T435:AL435))&gt;=$K435*0.7,$K435*0.7,($CB435-SUM($T435:AL435)))</f>
        <v>0</v>
      </c>
      <c r="AN435" s="16">
        <f>IF(($CB435-SUM($T435:AM435))&gt;=$K435*0.7,$K435*0.7,($CB435-SUM($T435:AM435)))</f>
        <v>0</v>
      </c>
      <c r="AO435" s="16">
        <f>IF(($CB435-SUM($T435:AN435))&gt;=$K435*0.7,$K435*0.7,($CB435-SUM($T435:AN435)))</f>
        <v>0</v>
      </c>
      <c r="AP435" s="16">
        <f>IF(($CB435-SUM($T435:AO435))&gt;=$K435*0.7,$K435*0.7,($CB435-SUM($T435:AO435)))</f>
        <v>0</v>
      </c>
      <c r="AQ435" s="16">
        <f>IF(($CB435-SUM($T435:AP435))&gt;=$K435*0.7,$K435*0.7,($CB435-SUM($T435:AP435)))</f>
        <v>0</v>
      </c>
      <c r="AR435" s="16">
        <f>IF(($CB435-SUM($T435:AQ435))&gt;=$K435*0.7,$K435*0.7,($CB435-SUM($T435:AQ435)))</f>
        <v>0</v>
      </c>
      <c r="AS435" s="16">
        <f>IF(($CB435-SUM($T435:AR435))&gt;=$K435*0.7,$K435*0.7,($CB435-SUM($T435:AR435)))</f>
        <v>0</v>
      </c>
      <c r="AT435" s="16">
        <f>IF(($CB435-SUM($T435:AS435))&gt;=$K435*0.7,$K435*0.7,($CB435-SUM($T435:AS435)))</f>
        <v>0</v>
      </c>
      <c r="AU435" s="16">
        <f>IF(($CB435-SUM($T435:AT435))&gt;=$K435*0.7,$K435*0.7,($CB435-SUM($T435:AT435)))</f>
        <v>0</v>
      </c>
      <c r="AV435" s="16">
        <f>IF(($CB435-SUM($T435:AU435))&gt;=$K435*0.7,$K435*0.7,($CB435-SUM($T435:AU435)))</f>
        <v>0</v>
      </c>
      <c r="AW435" s="182">
        <f t="shared" si="51"/>
        <v>47630</v>
      </c>
      <c r="AX435" s="182">
        <f>IF(LinkRpt!B$4=LinkRpt!B$2,VLOOKUP(LinkRpt!$A431,Rpt,LinkRpt!B$2+1),"")</f>
        <v>47630</v>
      </c>
      <c r="AY435" s="182">
        <f>IF(LinkRpt!C$4=LinkRpt!C$2,VLOOKUP(LinkRpt!$A431,Rpt,LinkRpt!C$2+1),"")</f>
        <v>0</v>
      </c>
      <c r="AZ435" s="182">
        <f>IF(LinkRpt!D$4=LinkRpt!D$2,VLOOKUP(LinkRpt!$A431,Rpt,LinkRpt!D$2+1),"")</f>
        <v>0</v>
      </c>
      <c r="BA435" s="182" t="str">
        <f>IF(LinkRpt!E$4=LinkRpt!E$2,VLOOKUP(LinkRpt!$A431,Rpt,LinkRpt!E$2+1),"")</f>
        <v/>
      </c>
      <c r="BB435" s="182">
        <f>IF(LinkRpt!F$4=LinkRpt!F$2,VLOOKUP(LinkRpt!$A431,Rpt,LinkRpt!F$2+1),"")</f>
        <v>0</v>
      </c>
      <c r="BC435" s="182">
        <f>IF(LinkRpt!G$4=LinkRpt!G$2,VLOOKUP(LinkRpt!$A431,Rpt,LinkRpt!G$2+1),"")</f>
        <v>0</v>
      </c>
      <c r="BD435" s="182">
        <f>IF(LinkRpt!H$4=LinkRpt!H$2,VLOOKUP(LinkRpt!$A431,Rpt,LinkRpt!H$2+1),"")</f>
        <v>0</v>
      </c>
      <c r="BE435" s="182" t="str">
        <f>IF(LinkRpt!I$4=LinkRpt!I$2,VLOOKUP(LinkRpt!$A431,Rpt,LinkRpt!I$2+1),"")</f>
        <v/>
      </c>
      <c r="BF435" s="182" t="str">
        <f>IF(LinkRpt!J$4=LinkRpt!J$2,VLOOKUP(LinkRpt!$A431,Rpt,LinkRpt!J$2+1),"")</f>
        <v/>
      </c>
      <c r="BG435" s="182" t="str">
        <f>IF(LinkRpt!K$4=LinkRpt!K$2,VLOOKUP(LinkRpt!$A431,Rpt,LinkRpt!K$2+1),"")</f>
        <v/>
      </c>
      <c r="BH435" s="182" t="str">
        <f>IF(LinkRpt!L$4=LinkRpt!L$2,VLOOKUP(LinkRpt!$A431,Rpt,LinkRpt!L$2+1),"")</f>
        <v/>
      </c>
      <c r="BI435" s="182" t="str">
        <f>IF(LinkRpt!M$4=LinkRpt!M$2,VLOOKUP(LinkRpt!$A431,Rpt,LinkRpt!M$2+1),"")</f>
        <v/>
      </c>
      <c r="BJ435" s="182" t="str">
        <f>IF(LinkRpt!N$4=LinkRpt!N$2,VLOOKUP(LinkRpt!$A431,Rpt,LinkRpt!N$2+1),"")</f>
        <v/>
      </c>
      <c r="BK435" s="182" t="str">
        <f>IF(LinkRpt!O$4=LinkRpt!O$2,VLOOKUP(LinkRpt!$A431,Rpt,LinkRpt!O$2+1),"")</f>
        <v/>
      </c>
      <c r="BL435" s="182" t="str">
        <f>IF(LinkRpt!P$4=LinkRpt!P$2,VLOOKUP(LinkRpt!$A431,Rpt,LinkRpt!P$2+1),"")</f>
        <v/>
      </c>
      <c r="BM435" s="182" t="str">
        <f>IF(LinkRpt!Q$4=LinkRpt!Q$2,VLOOKUP(LinkRpt!$A431,Rpt,LinkRpt!Q$2+1),"")</f>
        <v/>
      </c>
      <c r="BN435" s="182" t="str">
        <f>IF(LinkRpt!R$4=LinkRpt!R$2,VLOOKUP(LinkRpt!$A431,Rpt,LinkRpt!R$2+1),"")</f>
        <v/>
      </c>
      <c r="BO435" s="182" t="str">
        <f>IF(LinkRpt!S$4=LinkRpt!S$2,VLOOKUP(LinkRpt!$A431,Rpt,LinkRpt!S$2+1),"")</f>
        <v/>
      </c>
      <c r="BP435" s="182" t="str">
        <f>IF(LinkRpt!T$4=LinkRpt!T$2,VLOOKUP(LinkRpt!$A431,Rpt,LinkRpt!T$2+1),"")</f>
        <v/>
      </c>
      <c r="BQ435" s="182" t="str">
        <f>IF(LinkRpt!U$4=LinkRpt!U$2,VLOOKUP(LinkRpt!$A431,Rpt,LinkRpt!U$2+1),"")</f>
        <v/>
      </c>
      <c r="BR435" s="182" t="str">
        <f>IF(LinkRpt!V$4=LinkRpt!V$2,VLOOKUP(LinkRpt!$A431,Rpt,LinkRpt!V$2+1),"")</f>
        <v/>
      </c>
      <c r="BS435" s="182" t="str">
        <f>IF(LinkRpt!W$4=LinkRpt!W$2,VLOOKUP(LinkRpt!$A431,Rpt,LinkRpt!W$2+1),"")</f>
        <v/>
      </c>
      <c r="BT435" s="182" t="str">
        <f>IF(LinkRpt!X$4=LinkRpt!X$2,VLOOKUP(LinkRpt!$A431,Rpt,LinkRpt!X$2+1),"")</f>
        <v/>
      </c>
      <c r="BU435" s="182" t="str">
        <f>IF(LinkRpt!Y$4=LinkRpt!Y$2,VLOOKUP(LinkRpt!$A431,Rpt,LinkRpt!Y$2+1),"")</f>
        <v/>
      </c>
      <c r="BV435" s="182" t="str">
        <f>IF(LinkRpt!Z$4=LinkRpt!Z$2,VLOOKUP(LinkRpt!$A431,Rpt,LinkRpt!Z$2+1),"")</f>
        <v/>
      </c>
      <c r="BW435" s="182" t="str">
        <f>IF(LinkRpt!AA$4=LinkRpt!AA$2,VLOOKUP(LinkRpt!$A431,Rpt,LinkRpt!AA$2+1),"")</f>
        <v/>
      </c>
      <c r="BX435" s="182" t="str">
        <f>IF(LinkRpt!AB$4=LinkRpt!AB$2,VLOOKUP(LinkRpt!$A431,Rpt,LinkRpt!AB$2+1),"")</f>
        <v/>
      </c>
      <c r="BY435" s="182" t="str">
        <f>IF(LinkRpt!AC$4=LinkRpt!AC$2,VLOOKUP(LinkRpt!$A431,Rpt,LinkRpt!AC$2+1),"")</f>
        <v/>
      </c>
      <c r="BZ435" s="182" t="str">
        <f>IF(LinkRpt!AD$4=LinkRpt!AD$2,VLOOKUP(LinkRpt!$A431,Rpt,LinkRpt!AD$2+1),"")</f>
        <v/>
      </c>
      <c r="CA435" s="182" t="str">
        <f>IF(LinkRpt!AE$4=LinkRpt!AE$2,VLOOKUP(LinkRpt!$A431,Rpt,LinkRpt!AE$2+1),"")</f>
        <v/>
      </c>
      <c r="CB435" s="182">
        <f t="shared" si="56"/>
        <v>47630</v>
      </c>
      <c r="CC435" s="15">
        <v>1500</v>
      </c>
      <c r="CD435" s="16">
        <v>1500</v>
      </c>
      <c r="CE435" s="15">
        <v>1000</v>
      </c>
      <c r="CF435" s="16">
        <v>1000</v>
      </c>
      <c r="CG435" s="15">
        <v>5000</v>
      </c>
      <c r="CH435" s="16">
        <v>5000</v>
      </c>
      <c r="CI435" s="15">
        <v>8000</v>
      </c>
      <c r="CJ435" s="16">
        <v>1500</v>
      </c>
      <c r="CK435" s="15"/>
      <c r="CL435" s="16"/>
      <c r="CM435" s="18">
        <v>3570</v>
      </c>
      <c r="CN435" s="16">
        <v>0</v>
      </c>
      <c r="CO435" s="18">
        <v>3570</v>
      </c>
      <c r="CP435" s="16">
        <v>0</v>
      </c>
      <c r="CQ435" s="18">
        <v>3570</v>
      </c>
      <c r="CR435" s="16">
        <v>0</v>
      </c>
      <c r="CS435" s="18">
        <v>3570</v>
      </c>
      <c r="CT435" s="16">
        <v>20780</v>
      </c>
      <c r="CU435" s="18">
        <v>3570</v>
      </c>
      <c r="CV435" s="16"/>
      <c r="CW435" s="18">
        <v>3570</v>
      </c>
      <c r="CX435" s="16"/>
      <c r="CY435" s="18">
        <v>3570</v>
      </c>
      <c r="CZ435" s="16"/>
      <c r="DA435" s="18">
        <v>3570</v>
      </c>
      <c r="DB435" s="16">
        <v>14280</v>
      </c>
      <c r="DC435" s="18">
        <v>3570</v>
      </c>
      <c r="DD435" s="16">
        <v>3570</v>
      </c>
      <c r="DE435" s="85"/>
      <c r="DF435" s="16"/>
      <c r="DG435" s="85"/>
      <c r="DH435" s="16"/>
      <c r="DI435" s="85"/>
      <c r="DJ435" s="16"/>
      <c r="DK435" s="219"/>
      <c r="DL435" s="85"/>
      <c r="DM435" s="16"/>
      <c r="DN435" s="85"/>
      <c r="DO435" s="16"/>
      <c r="DP435" s="85"/>
      <c r="DQ435" s="16"/>
      <c r="DR435" s="85"/>
      <c r="DS435" s="16"/>
      <c r="DT435" s="85"/>
      <c r="DU435" s="16"/>
      <c r="DV435" s="85"/>
      <c r="DW435" s="16"/>
      <c r="DX435" s="85"/>
      <c r="DY435" s="16"/>
      <c r="DZ435" s="85"/>
      <c r="EA435" s="16"/>
      <c r="EB435" s="85"/>
      <c r="EC435" s="16"/>
      <c r="ED435" s="85"/>
      <c r="EE435" s="16"/>
      <c r="EF435" s="85"/>
      <c r="EG435" s="16"/>
      <c r="EH435" s="17"/>
      <c r="EI435" s="16"/>
      <c r="EJ435" s="19"/>
      <c r="EK435" s="17"/>
      <c r="EL435" s="16"/>
      <c r="EM435" s="17"/>
      <c r="EN435" s="16"/>
      <c r="EO435" s="17"/>
      <c r="EP435" s="16"/>
      <c r="EQ435" s="17"/>
      <c r="ER435" s="16"/>
      <c r="ES435" s="17"/>
      <c r="ET435" s="16"/>
      <c r="EU435" s="17"/>
      <c r="EV435" s="16"/>
      <c r="EW435" s="15"/>
      <c r="EX435" s="16"/>
      <c r="EY435" s="15"/>
      <c r="EZ435" s="16"/>
      <c r="FA435" s="15"/>
      <c r="FB435" s="16"/>
      <c r="FC435" s="15"/>
      <c r="FD435" s="16"/>
      <c r="FE435" s="15"/>
      <c r="FF435" s="16"/>
      <c r="FG435" s="15"/>
      <c r="FH435" s="16"/>
      <c r="FI435" s="20">
        <f t="shared" si="52"/>
        <v>47630</v>
      </c>
      <c r="FJ435" s="20">
        <f t="shared" si="53"/>
        <v>47630</v>
      </c>
      <c r="FK435" s="21">
        <f t="shared" si="54"/>
        <v>0</v>
      </c>
      <c r="FL435" s="1" t="str">
        <f t="shared" si="57"/>
        <v/>
      </c>
    </row>
    <row r="436" spans="1:168" ht="20.25" customHeight="1">
      <c r="A436" s="239">
        <v>3200021</v>
      </c>
      <c r="B436" s="60" t="s">
        <v>514</v>
      </c>
      <c r="C436" s="239" t="s">
        <v>515</v>
      </c>
      <c r="D436" s="31" t="s">
        <v>1415</v>
      </c>
      <c r="E436" s="9" t="s">
        <v>1412</v>
      </c>
      <c r="F436" s="61" t="s">
        <v>516</v>
      </c>
      <c r="G436" s="26" t="s">
        <v>18</v>
      </c>
      <c r="H436" s="24" t="s">
        <v>1417</v>
      </c>
      <c r="I436" s="313"/>
      <c r="J436" s="24"/>
      <c r="K436" s="62">
        <v>4700</v>
      </c>
      <c r="L436" s="24" t="s">
        <v>1564</v>
      </c>
      <c r="M436" s="246">
        <f t="shared" si="50"/>
        <v>45110</v>
      </c>
      <c r="N436" s="14">
        <f t="shared" si="55"/>
        <v>-2520</v>
      </c>
      <c r="O436" s="15">
        <v>1500</v>
      </c>
      <c r="P436" s="15">
        <v>1000</v>
      </c>
      <c r="Q436" s="15">
        <v>5000</v>
      </c>
      <c r="R436" s="15">
        <v>8000</v>
      </c>
      <c r="S436" s="182"/>
      <c r="T436" s="16">
        <v>1500</v>
      </c>
      <c r="U436" s="16">
        <v>1000</v>
      </c>
      <c r="V436" s="16">
        <v>5000</v>
      </c>
      <c r="W436" s="16">
        <v>8000</v>
      </c>
      <c r="X436" s="182"/>
      <c r="Y436" s="16">
        <f>IF(($CB436-SUM($T436:X436))&gt;=$K436*0.7,$K436*0.7,($CB436-SUM($T436:X436)))</f>
        <v>3290</v>
      </c>
      <c r="Z436" s="16">
        <f>IF(($CB436-SUM($T436:Y436))&gt;=$K436*0.7,$K436*0.7,($CB436-SUM($T436:Y436)))</f>
        <v>3290</v>
      </c>
      <c r="AA436" s="16">
        <f>IF(($CB436-SUM($T436:Z436))&gt;=$K436*0.7,$K436*0.7,($CB436-SUM($T436:Z436)))</f>
        <v>3290</v>
      </c>
      <c r="AB436" s="16">
        <f>IF(($CB436-SUM($T436:AA436))&gt;=$K436*0.7,$K436*0.7,($CB436-SUM($T436:AA436)))</f>
        <v>3290</v>
      </c>
      <c r="AC436" s="16">
        <f>IF(($CB436-SUM($T436:AB436))&gt;=$K436*0.7,$K436*0.7,($CB436-SUM($T436:AB436)))</f>
        <v>3290</v>
      </c>
      <c r="AD436" s="16">
        <f>IF(($CB436-SUM($T436:AC436))&gt;=$K436*0.7,$K436*0.7,($CB436-SUM($T436:AC436)))</f>
        <v>3290</v>
      </c>
      <c r="AE436" s="16">
        <f>IF(($CB436-SUM($T436:AD436))&gt;=$K436*0.7,$K436*0.7,($CB436-SUM($T436:AD436)))</f>
        <v>3290</v>
      </c>
      <c r="AF436" s="16">
        <f>IF(($CB436-SUM($T436:AE436))&gt;=$K436*0.7,$K436*0.7,($CB436-SUM($T436:AE436)))</f>
        <v>3290</v>
      </c>
      <c r="AG436" s="16">
        <f>IF(($CB436-SUM($T436:AF436))&gt;=$K436*0.7,$K436*0.7,($CB436-SUM($T436:AF436)))</f>
        <v>3290</v>
      </c>
      <c r="AH436" s="16">
        <f>IF(($CB436-SUM($T436:AG436))&gt;=$K436*0.7,$K436*0.7,($CB436-SUM($T436:AG436)))</f>
        <v>2520</v>
      </c>
      <c r="AI436" s="16">
        <f>IF(($CB436-SUM($T436:AH436))&gt;=$K436*0.7,$K436*0.7,($CB436-SUM($T436:AH436)))</f>
        <v>0</v>
      </c>
      <c r="AJ436" s="16">
        <f>IF(($CB436-SUM($T436:AI436))&gt;=$K436*0.7,$K436*0.7,($CB436-SUM($T436:AI436)))</f>
        <v>0</v>
      </c>
      <c r="AK436" s="16">
        <f>IF(($CB436-SUM($T436:AJ436))&gt;=$K436*0.7,$K436*0.7,($CB436-SUM($T436:AJ436)))</f>
        <v>0</v>
      </c>
      <c r="AL436" s="16">
        <f>IF(($CB436-SUM($T436:AK436))&gt;=$K436*0.7,$K436*0.7,($CB436-SUM($T436:AK436)))</f>
        <v>0</v>
      </c>
      <c r="AM436" s="16">
        <f>IF(($CB436-SUM($T436:AL436))&gt;=$K436*0.7,$K436*0.7,($CB436-SUM($T436:AL436)))</f>
        <v>0</v>
      </c>
      <c r="AN436" s="16">
        <f>IF(($CB436-SUM($T436:AM436))&gt;=$K436*0.7,$K436*0.7,($CB436-SUM($T436:AM436)))</f>
        <v>0</v>
      </c>
      <c r="AO436" s="16">
        <f>IF(($CB436-SUM($T436:AN436))&gt;=$K436*0.7,$K436*0.7,($CB436-SUM($T436:AN436)))</f>
        <v>0</v>
      </c>
      <c r="AP436" s="16">
        <f>IF(($CB436-SUM($T436:AO436))&gt;=$K436*0.7,$K436*0.7,($CB436-SUM($T436:AO436)))</f>
        <v>0</v>
      </c>
      <c r="AQ436" s="16">
        <f>IF(($CB436-SUM($T436:AP436))&gt;=$K436*0.7,$K436*0.7,($CB436-SUM($T436:AP436)))</f>
        <v>0</v>
      </c>
      <c r="AR436" s="16">
        <f>IF(($CB436-SUM($T436:AQ436))&gt;=$K436*0.7,$K436*0.7,($CB436-SUM($T436:AQ436)))</f>
        <v>0</v>
      </c>
      <c r="AS436" s="16">
        <f>IF(($CB436-SUM($T436:AR436))&gt;=$K436*0.7,$K436*0.7,($CB436-SUM($T436:AR436)))</f>
        <v>0</v>
      </c>
      <c r="AT436" s="16">
        <f>IF(($CB436-SUM($T436:AS436))&gt;=$K436*0.7,$K436*0.7,($CB436-SUM($T436:AS436)))</f>
        <v>0</v>
      </c>
      <c r="AU436" s="16">
        <f>IF(($CB436-SUM($T436:AT436))&gt;=$K436*0.7,$K436*0.7,($CB436-SUM($T436:AT436)))</f>
        <v>0</v>
      </c>
      <c r="AV436" s="16">
        <f>IF(($CB436-SUM($T436:AU436))&gt;=$K436*0.7,$K436*0.7,($CB436-SUM($T436:AU436)))</f>
        <v>0</v>
      </c>
      <c r="AW436" s="182">
        <f t="shared" si="51"/>
        <v>47630</v>
      </c>
      <c r="AX436" s="182">
        <f>IF(LinkRpt!B$4=LinkRpt!B$2,VLOOKUP(LinkRpt!$A432,Rpt,LinkRpt!B$2+1),"")</f>
        <v>47630</v>
      </c>
      <c r="AY436" s="182">
        <f>IF(LinkRpt!C$4=LinkRpt!C$2,VLOOKUP(LinkRpt!$A432,Rpt,LinkRpt!C$2+1),"")</f>
        <v>0</v>
      </c>
      <c r="AZ436" s="182">
        <f>IF(LinkRpt!D$4=LinkRpt!D$2,VLOOKUP(LinkRpt!$A432,Rpt,LinkRpt!D$2+1),"")</f>
        <v>0</v>
      </c>
      <c r="BA436" s="182" t="str">
        <f>IF(LinkRpt!E$4=LinkRpt!E$2,VLOOKUP(LinkRpt!$A432,Rpt,LinkRpt!E$2+1),"")</f>
        <v/>
      </c>
      <c r="BB436" s="182">
        <f>IF(LinkRpt!F$4=LinkRpt!F$2,VLOOKUP(LinkRpt!$A432,Rpt,LinkRpt!F$2+1),"")</f>
        <v>0</v>
      </c>
      <c r="BC436" s="182">
        <f>IF(LinkRpt!G$4=LinkRpt!G$2,VLOOKUP(LinkRpt!$A432,Rpt,LinkRpt!G$2+1),"")</f>
        <v>0</v>
      </c>
      <c r="BD436" s="182">
        <f>IF(LinkRpt!H$4=LinkRpt!H$2,VLOOKUP(LinkRpt!$A432,Rpt,LinkRpt!H$2+1),"")</f>
        <v>0</v>
      </c>
      <c r="BE436" s="182" t="str">
        <f>IF(LinkRpt!I$4=LinkRpt!I$2,VLOOKUP(LinkRpt!$A432,Rpt,LinkRpt!I$2+1),"")</f>
        <v/>
      </c>
      <c r="BF436" s="182" t="str">
        <f>IF(LinkRpt!J$4=LinkRpt!J$2,VLOOKUP(LinkRpt!$A432,Rpt,LinkRpt!J$2+1),"")</f>
        <v/>
      </c>
      <c r="BG436" s="182" t="str">
        <f>IF(LinkRpt!K$4=LinkRpt!K$2,VLOOKUP(LinkRpt!$A432,Rpt,LinkRpt!K$2+1),"")</f>
        <v/>
      </c>
      <c r="BH436" s="182" t="str">
        <f>IF(LinkRpt!L$4=LinkRpt!L$2,VLOOKUP(LinkRpt!$A432,Rpt,LinkRpt!L$2+1),"")</f>
        <v/>
      </c>
      <c r="BI436" s="182" t="str">
        <f>IF(LinkRpt!M$4=LinkRpt!M$2,VLOOKUP(LinkRpt!$A432,Rpt,LinkRpt!M$2+1),"")</f>
        <v/>
      </c>
      <c r="BJ436" s="182" t="str">
        <f>IF(LinkRpt!N$4=LinkRpt!N$2,VLOOKUP(LinkRpt!$A432,Rpt,LinkRpt!N$2+1),"")</f>
        <v/>
      </c>
      <c r="BK436" s="182" t="str">
        <f>IF(LinkRpt!O$4=LinkRpt!O$2,VLOOKUP(LinkRpt!$A432,Rpt,LinkRpt!O$2+1),"")</f>
        <v/>
      </c>
      <c r="BL436" s="182" t="str">
        <f>IF(LinkRpt!P$4=LinkRpt!P$2,VLOOKUP(LinkRpt!$A432,Rpt,LinkRpt!P$2+1),"")</f>
        <v/>
      </c>
      <c r="BM436" s="182" t="str">
        <f>IF(LinkRpt!Q$4=LinkRpt!Q$2,VLOOKUP(LinkRpt!$A432,Rpt,LinkRpt!Q$2+1),"")</f>
        <v/>
      </c>
      <c r="BN436" s="182" t="str">
        <f>IF(LinkRpt!R$4=LinkRpt!R$2,VLOOKUP(LinkRpt!$A432,Rpt,LinkRpt!R$2+1),"")</f>
        <v/>
      </c>
      <c r="BO436" s="182" t="str">
        <f>IF(LinkRpt!S$4=LinkRpt!S$2,VLOOKUP(LinkRpt!$A432,Rpt,LinkRpt!S$2+1),"")</f>
        <v/>
      </c>
      <c r="BP436" s="182" t="str">
        <f>IF(LinkRpt!T$4=LinkRpt!T$2,VLOOKUP(LinkRpt!$A432,Rpt,LinkRpt!T$2+1),"")</f>
        <v/>
      </c>
      <c r="BQ436" s="182" t="str">
        <f>IF(LinkRpt!U$4=LinkRpt!U$2,VLOOKUP(LinkRpt!$A432,Rpt,LinkRpt!U$2+1),"")</f>
        <v/>
      </c>
      <c r="BR436" s="182" t="str">
        <f>IF(LinkRpt!V$4=LinkRpt!V$2,VLOOKUP(LinkRpt!$A432,Rpt,LinkRpt!V$2+1),"")</f>
        <v/>
      </c>
      <c r="BS436" s="182" t="str">
        <f>IF(LinkRpt!W$4=LinkRpt!W$2,VLOOKUP(LinkRpt!$A432,Rpt,LinkRpt!W$2+1),"")</f>
        <v/>
      </c>
      <c r="BT436" s="182" t="str">
        <f>IF(LinkRpt!X$4=LinkRpt!X$2,VLOOKUP(LinkRpt!$A432,Rpt,LinkRpt!X$2+1),"")</f>
        <v/>
      </c>
      <c r="BU436" s="182" t="str">
        <f>IF(LinkRpt!Y$4=LinkRpt!Y$2,VLOOKUP(LinkRpt!$A432,Rpt,LinkRpt!Y$2+1),"")</f>
        <v/>
      </c>
      <c r="BV436" s="182" t="str">
        <f>IF(LinkRpt!Z$4=LinkRpt!Z$2,VLOOKUP(LinkRpt!$A432,Rpt,LinkRpt!Z$2+1),"")</f>
        <v/>
      </c>
      <c r="BW436" s="182" t="str">
        <f>IF(LinkRpt!AA$4=LinkRpt!AA$2,VLOOKUP(LinkRpt!$A432,Rpt,LinkRpt!AA$2+1),"")</f>
        <v/>
      </c>
      <c r="BX436" s="182" t="str">
        <f>IF(LinkRpt!AB$4=LinkRpt!AB$2,VLOOKUP(LinkRpt!$A432,Rpt,LinkRpt!AB$2+1),"")</f>
        <v/>
      </c>
      <c r="BY436" s="182" t="str">
        <f>IF(LinkRpt!AC$4=LinkRpt!AC$2,VLOOKUP(LinkRpt!$A432,Rpt,LinkRpt!AC$2+1),"")</f>
        <v/>
      </c>
      <c r="BZ436" s="182" t="str">
        <f>IF(LinkRpt!AD$4=LinkRpt!AD$2,VLOOKUP(LinkRpt!$A432,Rpt,LinkRpt!AD$2+1),"")</f>
        <v/>
      </c>
      <c r="CA436" s="182" t="str">
        <f>IF(LinkRpt!AE$4=LinkRpt!AE$2,VLOOKUP(LinkRpt!$A432,Rpt,LinkRpt!AE$2+1),"")</f>
        <v/>
      </c>
      <c r="CB436" s="182">
        <f t="shared" si="56"/>
        <v>47630</v>
      </c>
      <c r="CC436" s="15">
        <v>1500</v>
      </c>
      <c r="CD436" s="16">
        <v>1500</v>
      </c>
      <c r="CE436" s="15">
        <v>1000</v>
      </c>
      <c r="CF436" s="16">
        <v>1000</v>
      </c>
      <c r="CG436" s="15">
        <v>5000</v>
      </c>
      <c r="CH436" s="16">
        <v>5000</v>
      </c>
      <c r="CI436" s="15">
        <v>8000</v>
      </c>
      <c r="CJ436" s="16">
        <f>1500+0</f>
        <v>1500</v>
      </c>
      <c r="CK436" s="15"/>
      <c r="CL436" s="16"/>
      <c r="CM436" s="15"/>
      <c r="CN436" s="16"/>
      <c r="CO436" s="18">
        <v>3290</v>
      </c>
      <c r="CP436" s="16">
        <v>10070</v>
      </c>
      <c r="CQ436" s="18">
        <v>3290</v>
      </c>
      <c r="CR436" s="16">
        <v>3570</v>
      </c>
      <c r="CS436" s="18">
        <v>3290</v>
      </c>
      <c r="CT436" s="16">
        <v>3570</v>
      </c>
      <c r="CU436" s="18">
        <v>3290</v>
      </c>
      <c r="CV436" s="16">
        <v>3570</v>
      </c>
      <c r="CW436" s="18">
        <v>3290</v>
      </c>
      <c r="CX436" s="16">
        <v>3570</v>
      </c>
      <c r="CY436" s="18">
        <v>3290</v>
      </c>
      <c r="CZ436" s="16">
        <v>3570</v>
      </c>
      <c r="DA436" s="18">
        <v>3290</v>
      </c>
      <c r="DB436" s="16">
        <v>3570</v>
      </c>
      <c r="DC436" s="18">
        <v>3290</v>
      </c>
      <c r="DD436" s="16">
        <v>3570</v>
      </c>
      <c r="DE436" s="18">
        <v>3290</v>
      </c>
      <c r="DF436" s="16">
        <v>3570</v>
      </c>
      <c r="DG436" s="17"/>
      <c r="DH436" s="16"/>
      <c r="DI436" s="17"/>
      <c r="DJ436" s="16"/>
      <c r="DK436" s="219"/>
      <c r="DL436" s="85"/>
      <c r="DM436" s="16"/>
      <c r="DN436" s="85"/>
      <c r="DO436" s="16"/>
      <c r="DP436" s="85"/>
      <c r="DQ436" s="16"/>
      <c r="DR436" s="85"/>
      <c r="DS436" s="16"/>
      <c r="DT436" s="85"/>
      <c r="DU436" s="16"/>
      <c r="DV436" s="85"/>
      <c r="DW436" s="16"/>
      <c r="DX436" s="85"/>
      <c r="DY436" s="16"/>
      <c r="DZ436" s="85"/>
      <c r="EA436" s="16"/>
      <c r="EB436" s="85"/>
      <c r="EC436" s="16"/>
      <c r="ED436" s="85"/>
      <c r="EE436" s="16"/>
      <c r="EF436" s="85"/>
      <c r="EG436" s="16"/>
      <c r="EH436" s="17"/>
      <c r="EI436" s="16"/>
      <c r="EJ436" s="19"/>
      <c r="EK436" s="17"/>
      <c r="EL436" s="16"/>
      <c r="EM436" s="17"/>
      <c r="EN436" s="16"/>
      <c r="EO436" s="17"/>
      <c r="EP436" s="16"/>
      <c r="EQ436" s="17"/>
      <c r="ER436" s="16"/>
      <c r="ES436" s="17"/>
      <c r="ET436" s="16"/>
      <c r="EU436" s="17"/>
      <c r="EV436" s="16"/>
      <c r="EW436" s="15"/>
      <c r="EX436" s="16"/>
      <c r="EY436" s="15"/>
      <c r="EZ436" s="16"/>
      <c r="FA436" s="15"/>
      <c r="FB436" s="16"/>
      <c r="FC436" s="15"/>
      <c r="FD436" s="16"/>
      <c r="FE436" s="15"/>
      <c r="FF436" s="16"/>
      <c r="FG436" s="15"/>
      <c r="FH436" s="16"/>
      <c r="FI436" s="20">
        <f t="shared" si="52"/>
        <v>45110</v>
      </c>
      <c r="FJ436" s="20">
        <f t="shared" si="53"/>
        <v>47630</v>
      </c>
      <c r="FK436" s="21">
        <f t="shared" si="54"/>
        <v>-2520</v>
      </c>
      <c r="FL436" s="1" t="str">
        <f t="shared" si="57"/>
        <v/>
      </c>
    </row>
    <row r="437" spans="1:168" ht="21.75" customHeight="1">
      <c r="A437" s="239">
        <v>3200022</v>
      </c>
      <c r="B437" s="60" t="s">
        <v>1365</v>
      </c>
      <c r="C437" s="239" t="s">
        <v>1366</v>
      </c>
      <c r="D437" s="31" t="s">
        <v>1415</v>
      </c>
      <c r="E437" s="9" t="s">
        <v>1411</v>
      </c>
      <c r="F437" s="61" t="s">
        <v>1367</v>
      </c>
      <c r="G437" s="142"/>
      <c r="H437" s="146" t="s">
        <v>1425</v>
      </c>
      <c r="I437" s="319"/>
      <c r="J437" s="146"/>
      <c r="K437" s="62">
        <v>4100</v>
      </c>
      <c r="L437" s="146" t="s">
        <v>1564</v>
      </c>
      <c r="M437" s="246">
        <f t="shared" si="50"/>
        <v>41330</v>
      </c>
      <c r="N437" s="14">
        <f t="shared" si="55"/>
        <v>0</v>
      </c>
      <c r="O437" s="15">
        <v>1500</v>
      </c>
      <c r="P437" s="15">
        <v>1000</v>
      </c>
      <c r="Q437" s="15">
        <v>5000</v>
      </c>
      <c r="R437" s="15">
        <v>8000</v>
      </c>
      <c r="S437" s="182"/>
      <c r="T437" s="16">
        <v>1500</v>
      </c>
      <c r="U437" s="16">
        <v>1000</v>
      </c>
      <c r="V437" s="16">
        <v>5000</v>
      </c>
      <c r="W437" s="16">
        <v>8000</v>
      </c>
      <c r="X437" s="182"/>
      <c r="Y437" s="16">
        <f>IF(($CB437-SUM($T437:X437))&gt;=$K437*0.7,$K437*0.7,($CB437-SUM($T437:X437)))</f>
        <v>2870</v>
      </c>
      <c r="Z437" s="16">
        <f>IF(($CB437-SUM($T437:Y437))&gt;=$K437*0.7,$K437*0.7,($CB437-SUM($T437:Y437)))</f>
        <v>2870</v>
      </c>
      <c r="AA437" s="16">
        <f>IF(($CB437-SUM($T437:Z437))&gt;=$K437*0.7,$K437*0.7,($CB437-SUM($T437:Z437)))</f>
        <v>2870</v>
      </c>
      <c r="AB437" s="16">
        <f>IF(($CB437-SUM($T437:AA437))&gt;=$K437*0.7,$K437*0.7,($CB437-SUM($T437:AA437)))</f>
        <v>2870</v>
      </c>
      <c r="AC437" s="16">
        <f>IF(($CB437-SUM($T437:AB437))&gt;=$K437*0.7,$K437*0.7,($CB437-SUM($T437:AB437)))</f>
        <v>2870</v>
      </c>
      <c r="AD437" s="16">
        <f>IF(($CB437-SUM($T437:AC437))&gt;=$K437*0.7,$K437*0.7,($CB437-SUM($T437:AC437)))</f>
        <v>2870</v>
      </c>
      <c r="AE437" s="16">
        <f>IF(($CB437-SUM($T437:AD437))&gt;=$K437*0.7,$K437*0.7,($CB437-SUM($T437:AD437)))</f>
        <v>2870</v>
      </c>
      <c r="AF437" s="16">
        <f>IF(($CB437-SUM($T437:AE437))&gt;=$K437*0.7,$K437*0.7,($CB437-SUM($T437:AE437)))</f>
        <v>2870</v>
      </c>
      <c r="AG437" s="16">
        <f>IF(($CB437-SUM($T437:AF437))&gt;=$K437*0.7,$K437*0.7,($CB437-SUM($T437:AF437)))</f>
        <v>2870</v>
      </c>
      <c r="AH437" s="16">
        <f>IF(($CB437-SUM($T437:AG437))&gt;=$K437*0.7,$K437*0.7,($CB437-SUM($T437:AG437)))</f>
        <v>0</v>
      </c>
      <c r="AI437" s="16">
        <f>IF(($CB437-SUM($T437:AH437))&gt;=$K437*0.7,$K437*0.7,($CB437-SUM($T437:AH437)))</f>
        <v>0</v>
      </c>
      <c r="AJ437" s="16">
        <f>IF(($CB437-SUM($T437:AI437))&gt;=$K437*0.7,$K437*0.7,($CB437-SUM($T437:AI437)))</f>
        <v>0</v>
      </c>
      <c r="AK437" s="16">
        <f>IF(($CB437-SUM($T437:AJ437))&gt;=$K437*0.7,$K437*0.7,($CB437-SUM($T437:AJ437)))</f>
        <v>0</v>
      </c>
      <c r="AL437" s="16">
        <f>IF(($CB437-SUM($T437:AK437))&gt;=$K437*0.7,$K437*0.7,($CB437-SUM($T437:AK437)))</f>
        <v>0</v>
      </c>
      <c r="AM437" s="16">
        <f>IF(($CB437-SUM($T437:AL437))&gt;=$K437*0.7,$K437*0.7,($CB437-SUM($T437:AL437)))</f>
        <v>0</v>
      </c>
      <c r="AN437" s="16">
        <f>IF(($CB437-SUM($T437:AM437))&gt;=$K437*0.7,$K437*0.7,($CB437-SUM($T437:AM437)))</f>
        <v>0</v>
      </c>
      <c r="AO437" s="16">
        <f>IF(($CB437-SUM($T437:AN437))&gt;=$K437*0.7,$K437*0.7,($CB437-SUM($T437:AN437)))</f>
        <v>0</v>
      </c>
      <c r="AP437" s="16">
        <f>IF(($CB437-SUM($T437:AO437))&gt;=$K437*0.7,$K437*0.7,($CB437-SUM($T437:AO437)))</f>
        <v>0</v>
      </c>
      <c r="AQ437" s="16">
        <f>IF(($CB437-SUM($T437:AP437))&gt;=$K437*0.7,$K437*0.7,($CB437-SUM($T437:AP437)))</f>
        <v>0</v>
      </c>
      <c r="AR437" s="16">
        <f>IF(($CB437-SUM($T437:AQ437))&gt;=$K437*0.7,$K437*0.7,($CB437-SUM($T437:AQ437)))</f>
        <v>0</v>
      </c>
      <c r="AS437" s="16">
        <f>IF(($CB437-SUM($T437:AR437))&gt;=$K437*0.7,$K437*0.7,($CB437-SUM($T437:AR437)))</f>
        <v>0</v>
      </c>
      <c r="AT437" s="16">
        <f>IF(($CB437-SUM($T437:AS437))&gt;=$K437*0.7,$K437*0.7,($CB437-SUM($T437:AS437)))</f>
        <v>0</v>
      </c>
      <c r="AU437" s="16">
        <f>IF(($CB437-SUM($T437:AT437))&gt;=$K437*0.7,$K437*0.7,($CB437-SUM($T437:AT437)))</f>
        <v>0</v>
      </c>
      <c r="AV437" s="16">
        <f>IF(($CB437-SUM($T437:AU437))&gt;=$K437*0.7,$K437*0.7,($CB437-SUM($T437:AU437)))</f>
        <v>0</v>
      </c>
      <c r="AW437" s="182">
        <f t="shared" si="51"/>
        <v>41330</v>
      </c>
      <c r="AX437" s="182">
        <f>IF(LinkRpt!B$4=LinkRpt!B$2,VLOOKUP(LinkRpt!$A433,Rpt,LinkRpt!B$2+1),"")</f>
        <v>41330</v>
      </c>
      <c r="AY437" s="182">
        <f>IF(LinkRpt!C$4=LinkRpt!C$2,VLOOKUP(LinkRpt!$A433,Rpt,LinkRpt!C$2+1),"")</f>
        <v>0</v>
      </c>
      <c r="AZ437" s="182">
        <f>IF(LinkRpt!D$4=LinkRpt!D$2,VLOOKUP(LinkRpt!$A433,Rpt,LinkRpt!D$2+1),"")</f>
        <v>0</v>
      </c>
      <c r="BA437" s="182" t="str">
        <f>IF(LinkRpt!E$4=LinkRpt!E$2,VLOOKUP(LinkRpt!$A433,Rpt,LinkRpt!E$2+1),"")</f>
        <v/>
      </c>
      <c r="BB437" s="182">
        <f>IF(LinkRpt!F$4=LinkRpt!F$2,VLOOKUP(LinkRpt!$A433,Rpt,LinkRpt!F$2+1),"")</f>
        <v>0</v>
      </c>
      <c r="BC437" s="182">
        <f>IF(LinkRpt!G$4=LinkRpt!G$2,VLOOKUP(LinkRpt!$A433,Rpt,LinkRpt!G$2+1),"")</f>
        <v>0</v>
      </c>
      <c r="BD437" s="182">
        <f>IF(LinkRpt!H$4=LinkRpt!H$2,VLOOKUP(LinkRpt!$A433,Rpt,LinkRpt!H$2+1),"")</f>
        <v>0</v>
      </c>
      <c r="BE437" s="182" t="str">
        <f>IF(LinkRpt!I$4=LinkRpt!I$2,VLOOKUP(LinkRpt!$A433,Rpt,LinkRpt!I$2+1),"")</f>
        <v/>
      </c>
      <c r="BF437" s="182" t="str">
        <f>IF(LinkRpt!J$4=LinkRpt!J$2,VLOOKUP(LinkRpt!$A433,Rpt,LinkRpt!J$2+1),"")</f>
        <v/>
      </c>
      <c r="BG437" s="182" t="str">
        <f>IF(LinkRpt!K$4=LinkRpt!K$2,VLOOKUP(LinkRpt!$A433,Rpt,LinkRpt!K$2+1),"")</f>
        <v/>
      </c>
      <c r="BH437" s="182" t="str">
        <f>IF(LinkRpt!L$4=LinkRpt!L$2,VLOOKUP(LinkRpt!$A433,Rpt,LinkRpt!L$2+1),"")</f>
        <v/>
      </c>
      <c r="BI437" s="182" t="str">
        <f>IF(LinkRpt!M$4=LinkRpt!M$2,VLOOKUP(LinkRpt!$A433,Rpt,LinkRpt!M$2+1),"")</f>
        <v/>
      </c>
      <c r="BJ437" s="182" t="str">
        <f>IF(LinkRpt!N$4=LinkRpt!N$2,VLOOKUP(LinkRpt!$A433,Rpt,LinkRpt!N$2+1),"")</f>
        <v/>
      </c>
      <c r="BK437" s="182" t="str">
        <f>IF(LinkRpt!O$4=LinkRpt!O$2,VLOOKUP(LinkRpt!$A433,Rpt,LinkRpt!O$2+1),"")</f>
        <v/>
      </c>
      <c r="BL437" s="182" t="str">
        <f>IF(LinkRpt!P$4=LinkRpt!P$2,VLOOKUP(LinkRpt!$A433,Rpt,LinkRpt!P$2+1),"")</f>
        <v/>
      </c>
      <c r="BM437" s="182" t="str">
        <f>IF(LinkRpt!Q$4=LinkRpt!Q$2,VLOOKUP(LinkRpt!$A433,Rpt,LinkRpt!Q$2+1),"")</f>
        <v/>
      </c>
      <c r="BN437" s="182" t="str">
        <f>IF(LinkRpt!R$4=LinkRpt!R$2,VLOOKUP(LinkRpt!$A433,Rpt,LinkRpt!R$2+1),"")</f>
        <v/>
      </c>
      <c r="BO437" s="182" t="str">
        <f>IF(LinkRpt!S$4=LinkRpt!S$2,VLOOKUP(LinkRpt!$A433,Rpt,LinkRpt!S$2+1),"")</f>
        <v/>
      </c>
      <c r="BP437" s="182" t="str">
        <f>IF(LinkRpt!T$4=LinkRpt!T$2,VLOOKUP(LinkRpt!$A433,Rpt,LinkRpt!T$2+1),"")</f>
        <v/>
      </c>
      <c r="BQ437" s="182" t="str">
        <f>IF(LinkRpt!U$4=LinkRpt!U$2,VLOOKUP(LinkRpt!$A433,Rpt,LinkRpt!U$2+1),"")</f>
        <v/>
      </c>
      <c r="BR437" s="182" t="str">
        <f>IF(LinkRpt!V$4=LinkRpt!V$2,VLOOKUP(LinkRpt!$A433,Rpt,LinkRpt!V$2+1),"")</f>
        <v/>
      </c>
      <c r="BS437" s="182" t="str">
        <f>IF(LinkRpt!W$4=LinkRpt!W$2,VLOOKUP(LinkRpt!$A433,Rpt,LinkRpt!W$2+1),"")</f>
        <v/>
      </c>
      <c r="BT437" s="182" t="str">
        <f>IF(LinkRpt!X$4=LinkRpt!X$2,VLOOKUP(LinkRpt!$A433,Rpt,LinkRpt!X$2+1),"")</f>
        <v/>
      </c>
      <c r="BU437" s="182" t="str">
        <f>IF(LinkRpt!Y$4=LinkRpt!Y$2,VLOOKUP(LinkRpt!$A433,Rpt,LinkRpt!Y$2+1),"")</f>
        <v/>
      </c>
      <c r="BV437" s="182" t="str">
        <f>IF(LinkRpt!Z$4=LinkRpt!Z$2,VLOOKUP(LinkRpt!$A433,Rpt,LinkRpt!Z$2+1),"")</f>
        <v/>
      </c>
      <c r="BW437" s="182" t="str">
        <f>IF(LinkRpt!AA$4=LinkRpt!AA$2,VLOOKUP(LinkRpt!$A433,Rpt,LinkRpt!AA$2+1),"")</f>
        <v/>
      </c>
      <c r="BX437" s="182" t="str">
        <f>IF(LinkRpt!AB$4=LinkRpt!AB$2,VLOOKUP(LinkRpt!$A433,Rpt,LinkRpt!AB$2+1),"")</f>
        <v/>
      </c>
      <c r="BY437" s="182" t="str">
        <f>IF(LinkRpt!AC$4=LinkRpt!AC$2,VLOOKUP(LinkRpt!$A433,Rpt,LinkRpt!AC$2+1),"")</f>
        <v/>
      </c>
      <c r="BZ437" s="182" t="str">
        <f>IF(LinkRpt!AD$4=LinkRpt!AD$2,VLOOKUP(LinkRpt!$A433,Rpt,LinkRpt!AD$2+1),"")</f>
        <v/>
      </c>
      <c r="CA437" s="182" t="str">
        <f>IF(LinkRpt!AE$4=LinkRpt!AE$2,VLOOKUP(LinkRpt!$A433,Rpt,LinkRpt!AE$2+1),"")</f>
        <v/>
      </c>
      <c r="CB437" s="182">
        <f t="shared" si="56"/>
        <v>41330</v>
      </c>
      <c r="CC437" s="15">
        <v>1500</v>
      </c>
      <c r="CD437" s="16">
        <v>1500</v>
      </c>
      <c r="CE437" s="15">
        <v>1000</v>
      </c>
      <c r="CF437" s="16">
        <v>1000</v>
      </c>
      <c r="CG437" s="15">
        <v>5000</v>
      </c>
      <c r="CH437" s="16">
        <v>5000</v>
      </c>
      <c r="CI437" s="15">
        <v>8000</v>
      </c>
      <c r="CJ437" s="16">
        <f>1500+0</f>
        <v>1500</v>
      </c>
      <c r="CK437" s="15"/>
      <c r="CL437" s="16"/>
      <c r="CM437" s="18">
        <v>2870</v>
      </c>
      <c r="CN437" s="16">
        <v>0</v>
      </c>
      <c r="CO437" s="18">
        <v>2870</v>
      </c>
      <c r="CP437" s="16">
        <v>0</v>
      </c>
      <c r="CQ437" s="18">
        <v>2870</v>
      </c>
      <c r="CR437" s="16">
        <v>17980</v>
      </c>
      <c r="CS437" s="18">
        <v>2870</v>
      </c>
      <c r="CT437" s="16">
        <v>0</v>
      </c>
      <c r="CU437" s="18">
        <v>2870</v>
      </c>
      <c r="CV437" s="16"/>
      <c r="CW437" s="18">
        <v>2870</v>
      </c>
      <c r="CX437" s="16"/>
      <c r="CY437" s="18">
        <v>2870</v>
      </c>
      <c r="CZ437" s="16"/>
      <c r="DA437" s="18">
        <v>2870</v>
      </c>
      <c r="DB437" s="16"/>
      <c r="DC437" s="18">
        <v>2870</v>
      </c>
      <c r="DD437" s="16">
        <v>14350</v>
      </c>
      <c r="DE437" s="85"/>
      <c r="DF437" s="16"/>
      <c r="DG437" s="85"/>
      <c r="DH437" s="16"/>
      <c r="DI437" s="85"/>
      <c r="DJ437" s="16"/>
      <c r="DK437" s="219"/>
      <c r="DL437" s="85"/>
      <c r="DM437" s="16"/>
      <c r="DN437" s="85"/>
      <c r="DO437" s="16"/>
      <c r="DP437" s="85"/>
      <c r="DQ437" s="16"/>
      <c r="DR437" s="85"/>
      <c r="DS437" s="16"/>
      <c r="DT437" s="85"/>
      <c r="DU437" s="16"/>
      <c r="DV437" s="85"/>
      <c r="DW437" s="16"/>
      <c r="DX437" s="85"/>
      <c r="DY437" s="16"/>
      <c r="DZ437" s="85"/>
      <c r="EA437" s="16"/>
      <c r="EB437" s="85"/>
      <c r="EC437" s="16"/>
      <c r="ED437" s="85"/>
      <c r="EE437" s="16"/>
      <c r="EF437" s="85"/>
      <c r="EG437" s="16"/>
      <c r="EH437" s="17"/>
      <c r="EI437" s="16"/>
      <c r="EJ437" s="19"/>
      <c r="EK437" s="17"/>
      <c r="EL437" s="16"/>
      <c r="EM437" s="17"/>
      <c r="EN437" s="16"/>
      <c r="EO437" s="17"/>
      <c r="EP437" s="16"/>
      <c r="EQ437" s="17"/>
      <c r="ER437" s="16"/>
      <c r="ES437" s="17"/>
      <c r="ET437" s="16"/>
      <c r="EU437" s="17"/>
      <c r="EV437" s="16"/>
      <c r="EW437" s="15"/>
      <c r="EX437" s="16"/>
      <c r="EY437" s="15"/>
      <c r="EZ437" s="16"/>
      <c r="FA437" s="15"/>
      <c r="FB437" s="16"/>
      <c r="FC437" s="15"/>
      <c r="FD437" s="16"/>
      <c r="FE437" s="15"/>
      <c r="FF437" s="16"/>
      <c r="FG437" s="15"/>
      <c r="FH437" s="16"/>
      <c r="FI437" s="20">
        <f t="shared" si="52"/>
        <v>41330</v>
      </c>
      <c r="FJ437" s="20">
        <f t="shared" si="53"/>
        <v>41330</v>
      </c>
      <c r="FK437" s="21">
        <f t="shared" si="54"/>
        <v>0</v>
      </c>
      <c r="FL437" s="1" t="str">
        <f t="shared" si="57"/>
        <v/>
      </c>
    </row>
    <row r="438" spans="1:168" ht="20.25" customHeight="1">
      <c r="A438" s="239">
        <v>3200023</v>
      </c>
      <c r="B438" s="60" t="s">
        <v>517</v>
      </c>
      <c r="C438" s="239" t="s">
        <v>518</v>
      </c>
      <c r="D438" s="31" t="s">
        <v>1415</v>
      </c>
      <c r="E438" s="9" t="s">
        <v>1412</v>
      </c>
      <c r="F438" s="61" t="s">
        <v>519</v>
      </c>
      <c r="G438" s="142"/>
      <c r="H438" s="24"/>
      <c r="I438" s="313"/>
      <c r="J438" s="24"/>
      <c r="K438" s="62">
        <v>5100</v>
      </c>
      <c r="L438" s="24" t="s">
        <v>1564</v>
      </c>
      <c r="M438" s="246">
        <f t="shared" si="50"/>
        <v>47630</v>
      </c>
      <c r="N438" s="14">
        <f t="shared" si="55"/>
        <v>38630</v>
      </c>
      <c r="O438" s="15">
        <v>1500</v>
      </c>
      <c r="P438" s="15">
        <v>1000</v>
      </c>
      <c r="Q438" s="15">
        <v>5000</v>
      </c>
      <c r="R438" s="15">
        <v>8000</v>
      </c>
      <c r="S438" s="182"/>
      <c r="T438" s="16">
        <v>1500</v>
      </c>
      <c r="U438" s="16">
        <v>1000</v>
      </c>
      <c r="V438" s="16">
        <v>5000</v>
      </c>
      <c r="W438" s="16">
        <v>8000</v>
      </c>
      <c r="X438" s="182"/>
      <c r="Y438" s="16">
        <f>IF(($CB438-SUM($T438:X438))&gt;=$K438*0.7,$K438*0.7,($CB438-SUM($T438:X438)))</f>
        <v>-6500</v>
      </c>
      <c r="Z438" s="16">
        <f>IF(($CB438-SUM($T438:Y438))&gt;=$K438*0.7,$K438*0.7,($CB438-SUM($T438:Y438)))</f>
        <v>0</v>
      </c>
      <c r="AA438" s="16">
        <f>IF(($CB438-SUM($T438:Z438))&gt;=$K438*0.7,$K438*0.7,($CB438-SUM($T438:Z438)))</f>
        <v>0</v>
      </c>
      <c r="AB438" s="16">
        <f>IF(($CB438-SUM($T438:AA438))&gt;=$K438*0.7,$K438*0.7,($CB438-SUM($T438:AA438)))</f>
        <v>0</v>
      </c>
      <c r="AC438" s="16">
        <f>IF(($CB438-SUM($T438:AB438))&gt;=$K438*0.7,$K438*0.7,($CB438-SUM($T438:AB438)))</f>
        <v>0</v>
      </c>
      <c r="AD438" s="16">
        <f>IF(($CB438-SUM($T438:AC438))&gt;=$K438*0.7,$K438*0.7,($CB438-SUM($T438:AC438)))</f>
        <v>0</v>
      </c>
      <c r="AE438" s="16">
        <f>IF(($CB438-SUM($T438:AD438))&gt;=$K438*0.7,$K438*0.7,($CB438-SUM($T438:AD438)))</f>
        <v>0</v>
      </c>
      <c r="AF438" s="16">
        <f>IF(($CB438-SUM($T438:AE438))&gt;=$K438*0.7,$K438*0.7,($CB438-SUM($T438:AE438)))</f>
        <v>0</v>
      </c>
      <c r="AG438" s="16">
        <f>IF(($CB438-SUM($T438:AF438))&gt;=$K438*0.7,$K438*0.7,($CB438-SUM($T438:AF438)))</f>
        <v>0</v>
      </c>
      <c r="AH438" s="16">
        <f>IF(($CB438-SUM($T438:AG438))&gt;=$K438*0.7,$K438*0.7,($CB438-SUM($T438:AG438)))</f>
        <v>0</v>
      </c>
      <c r="AI438" s="16">
        <f>IF(($CB438-SUM($T438:AH438))&gt;=$K438*0.7,$K438*0.7,($CB438-SUM($T438:AH438)))</f>
        <v>0</v>
      </c>
      <c r="AJ438" s="16">
        <f>IF(($CB438-SUM($T438:AI438))&gt;=$K438*0.7,$K438*0.7,($CB438-SUM($T438:AI438)))</f>
        <v>0</v>
      </c>
      <c r="AK438" s="16">
        <f>IF(($CB438-SUM($T438:AJ438))&gt;=$K438*0.7,$K438*0.7,($CB438-SUM($T438:AJ438)))</f>
        <v>0</v>
      </c>
      <c r="AL438" s="16">
        <f>IF(($CB438-SUM($T438:AK438))&gt;=$K438*0.7,$K438*0.7,($CB438-SUM($T438:AK438)))</f>
        <v>0</v>
      </c>
      <c r="AM438" s="16">
        <f>IF(($CB438-SUM($T438:AL438))&gt;=$K438*0.7,$K438*0.7,($CB438-SUM($T438:AL438)))</f>
        <v>0</v>
      </c>
      <c r="AN438" s="16">
        <f>IF(($CB438-SUM($T438:AM438))&gt;=$K438*0.7,$K438*0.7,($CB438-SUM($T438:AM438)))</f>
        <v>0</v>
      </c>
      <c r="AO438" s="16">
        <f>IF(($CB438-SUM($T438:AN438))&gt;=$K438*0.7,$K438*0.7,($CB438-SUM($T438:AN438)))</f>
        <v>0</v>
      </c>
      <c r="AP438" s="16">
        <f>IF(($CB438-SUM($T438:AO438))&gt;=$K438*0.7,$K438*0.7,($CB438-SUM($T438:AO438)))</f>
        <v>0</v>
      </c>
      <c r="AQ438" s="16">
        <f>IF(($CB438-SUM($T438:AP438))&gt;=$K438*0.7,$K438*0.7,($CB438-SUM($T438:AP438)))</f>
        <v>0</v>
      </c>
      <c r="AR438" s="16">
        <f>IF(($CB438-SUM($T438:AQ438))&gt;=$K438*0.7,$K438*0.7,($CB438-SUM($T438:AQ438)))</f>
        <v>0</v>
      </c>
      <c r="AS438" s="16">
        <f>IF(($CB438-SUM($T438:AR438))&gt;=$K438*0.7,$K438*0.7,($CB438-SUM($T438:AR438)))</f>
        <v>0</v>
      </c>
      <c r="AT438" s="16">
        <f>IF(($CB438-SUM($T438:AS438))&gt;=$K438*0.7,$K438*0.7,($CB438-SUM($T438:AS438)))</f>
        <v>0</v>
      </c>
      <c r="AU438" s="16">
        <f>IF(($CB438-SUM($T438:AT438))&gt;=$K438*0.7,$K438*0.7,($CB438-SUM($T438:AT438)))</f>
        <v>0</v>
      </c>
      <c r="AV438" s="16">
        <f>IF(($CB438-SUM($T438:AU438))&gt;=$K438*0.7,$K438*0.7,($CB438-SUM($T438:AU438)))</f>
        <v>0</v>
      </c>
      <c r="AW438" s="182">
        <f t="shared" si="51"/>
        <v>9000</v>
      </c>
      <c r="AX438" s="182">
        <f>IF(LinkRpt!B$4=LinkRpt!B$2,VLOOKUP(LinkRpt!$A434,Rpt,LinkRpt!B$2+1),"")</f>
        <v>9000</v>
      </c>
      <c r="AY438" s="182">
        <f>IF(LinkRpt!C$4=LinkRpt!C$2,VLOOKUP(LinkRpt!$A434,Rpt,LinkRpt!C$2+1),"")</f>
        <v>0</v>
      </c>
      <c r="AZ438" s="182">
        <f>IF(LinkRpt!D$4=LinkRpt!D$2,VLOOKUP(LinkRpt!$A434,Rpt,LinkRpt!D$2+1),"")</f>
        <v>0</v>
      </c>
      <c r="BA438" s="182" t="str">
        <f>IF(LinkRpt!E$4=LinkRpt!E$2,VLOOKUP(LinkRpt!$A434,Rpt,LinkRpt!E$2+1),"")</f>
        <v/>
      </c>
      <c r="BB438" s="182">
        <f>IF(LinkRpt!F$4=LinkRpt!F$2,VLOOKUP(LinkRpt!$A434,Rpt,LinkRpt!F$2+1),"")</f>
        <v>0</v>
      </c>
      <c r="BC438" s="182">
        <f>IF(LinkRpt!G$4=LinkRpt!G$2,VLOOKUP(LinkRpt!$A434,Rpt,LinkRpt!G$2+1),"")</f>
        <v>0</v>
      </c>
      <c r="BD438" s="182">
        <f>IF(LinkRpt!H$4=LinkRpt!H$2,VLOOKUP(LinkRpt!$A434,Rpt,LinkRpt!H$2+1),"")</f>
        <v>0</v>
      </c>
      <c r="BE438" s="182" t="str">
        <f>IF(LinkRpt!I$4=LinkRpt!I$2,VLOOKUP(LinkRpt!$A434,Rpt,LinkRpt!I$2+1),"")</f>
        <v/>
      </c>
      <c r="BF438" s="182" t="str">
        <f>IF(LinkRpt!J$4=LinkRpt!J$2,VLOOKUP(LinkRpt!$A434,Rpt,LinkRpt!J$2+1),"")</f>
        <v/>
      </c>
      <c r="BG438" s="182" t="str">
        <f>IF(LinkRpt!K$4=LinkRpt!K$2,VLOOKUP(LinkRpt!$A434,Rpt,LinkRpt!K$2+1),"")</f>
        <v/>
      </c>
      <c r="BH438" s="182" t="str">
        <f>IF(LinkRpt!L$4=LinkRpt!L$2,VLOOKUP(LinkRpt!$A434,Rpt,LinkRpt!L$2+1),"")</f>
        <v/>
      </c>
      <c r="BI438" s="182" t="str">
        <f>IF(LinkRpt!M$4=LinkRpt!M$2,VLOOKUP(LinkRpt!$A434,Rpt,LinkRpt!M$2+1),"")</f>
        <v/>
      </c>
      <c r="BJ438" s="182" t="str">
        <f>IF(LinkRpt!N$4=LinkRpt!N$2,VLOOKUP(LinkRpt!$A434,Rpt,LinkRpt!N$2+1),"")</f>
        <v/>
      </c>
      <c r="BK438" s="182" t="str">
        <f>IF(LinkRpt!O$4=LinkRpt!O$2,VLOOKUP(LinkRpt!$A434,Rpt,LinkRpt!O$2+1),"")</f>
        <v/>
      </c>
      <c r="BL438" s="182" t="str">
        <f>IF(LinkRpt!P$4=LinkRpt!P$2,VLOOKUP(LinkRpt!$A434,Rpt,LinkRpt!P$2+1),"")</f>
        <v/>
      </c>
      <c r="BM438" s="182" t="str">
        <f>IF(LinkRpt!Q$4=LinkRpt!Q$2,VLOOKUP(LinkRpt!$A434,Rpt,LinkRpt!Q$2+1),"")</f>
        <v/>
      </c>
      <c r="BN438" s="182" t="str">
        <f>IF(LinkRpt!R$4=LinkRpt!R$2,VLOOKUP(LinkRpt!$A434,Rpt,LinkRpt!R$2+1),"")</f>
        <v/>
      </c>
      <c r="BO438" s="182" t="str">
        <f>IF(LinkRpt!S$4=LinkRpt!S$2,VLOOKUP(LinkRpt!$A434,Rpt,LinkRpt!S$2+1),"")</f>
        <v/>
      </c>
      <c r="BP438" s="182" t="str">
        <f>IF(LinkRpt!T$4=LinkRpt!T$2,VLOOKUP(LinkRpt!$A434,Rpt,LinkRpt!T$2+1),"")</f>
        <v/>
      </c>
      <c r="BQ438" s="182" t="str">
        <f>IF(LinkRpt!U$4=LinkRpt!U$2,VLOOKUP(LinkRpt!$A434,Rpt,LinkRpt!U$2+1),"")</f>
        <v/>
      </c>
      <c r="BR438" s="182" t="str">
        <f>IF(LinkRpt!V$4=LinkRpt!V$2,VLOOKUP(LinkRpt!$A434,Rpt,LinkRpt!V$2+1),"")</f>
        <v/>
      </c>
      <c r="BS438" s="182" t="str">
        <f>IF(LinkRpt!W$4=LinkRpt!W$2,VLOOKUP(LinkRpt!$A434,Rpt,LinkRpt!W$2+1),"")</f>
        <v/>
      </c>
      <c r="BT438" s="182" t="str">
        <f>IF(LinkRpt!X$4=LinkRpt!X$2,VLOOKUP(LinkRpt!$A434,Rpt,LinkRpt!X$2+1),"")</f>
        <v/>
      </c>
      <c r="BU438" s="182" t="str">
        <f>IF(LinkRpt!Y$4=LinkRpt!Y$2,VLOOKUP(LinkRpt!$A434,Rpt,LinkRpt!Y$2+1),"")</f>
        <v/>
      </c>
      <c r="BV438" s="182" t="str">
        <f>IF(LinkRpt!Z$4=LinkRpt!Z$2,VLOOKUP(LinkRpt!$A434,Rpt,LinkRpt!Z$2+1),"")</f>
        <v/>
      </c>
      <c r="BW438" s="182" t="str">
        <f>IF(LinkRpt!AA$4=LinkRpt!AA$2,VLOOKUP(LinkRpt!$A434,Rpt,LinkRpt!AA$2+1),"")</f>
        <v/>
      </c>
      <c r="BX438" s="182" t="str">
        <f>IF(LinkRpt!AB$4=LinkRpt!AB$2,VLOOKUP(LinkRpt!$A434,Rpt,LinkRpt!AB$2+1),"")</f>
        <v/>
      </c>
      <c r="BY438" s="182" t="str">
        <f>IF(LinkRpt!AC$4=LinkRpt!AC$2,VLOOKUP(LinkRpt!$A434,Rpt,LinkRpt!AC$2+1),"")</f>
        <v/>
      </c>
      <c r="BZ438" s="182" t="str">
        <f>IF(LinkRpt!AD$4=LinkRpt!AD$2,VLOOKUP(LinkRpt!$A434,Rpt,LinkRpt!AD$2+1),"")</f>
        <v/>
      </c>
      <c r="CA438" s="182" t="str">
        <f>IF(LinkRpt!AE$4=LinkRpt!AE$2,VLOOKUP(LinkRpt!$A434,Rpt,LinkRpt!AE$2+1),"")</f>
        <v/>
      </c>
      <c r="CB438" s="182">
        <f t="shared" si="56"/>
        <v>9000</v>
      </c>
      <c r="CC438" s="15">
        <v>1500</v>
      </c>
      <c r="CD438" s="16">
        <v>1500</v>
      </c>
      <c r="CE438" s="15">
        <v>1000</v>
      </c>
      <c r="CF438" s="16">
        <v>1000</v>
      </c>
      <c r="CG438" s="15">
        <v>5000</v>
      </c>
      <c r="CH438" s="16">
        <v>5000</v>
      </c>
      <c r="CI438" s="15">
        <v>8000</v>
      </c>
      <c r="CJ438" s="16">
        <v>1500</v>
      </c>
      <c r="CK438" s="15"/>
      <c r="CL438" s="16"/>
      <c r="CM438" s="15"/>
      <c r="CN438" s="16"/>
      <c r="CO438" s="18">
        <v>3570</v>
      </c>
      <c r="CP438" s="16"/>
      <c r="CQ438" s="18">
        <v>3570</v>
      </c>
      <c r="CR438" s="16"/>
      <c r="CS438" s="18">
        <v>3570</v>
      </c>
      <c r="CT438" s="16"/>
      <c r="CU438" s="18">
        <v>3570</v>
      </c>
      <c r="CV438" s="16"/>
      <c r="CW438" s="18">
        <v>3570</v>
      </c>
      <c r="CX438" s="16"/>
      <c r="CY438" s="18">
        <v>3570</v>
      </c>
      <c r="CZ438" s="16"/>
      <c r="DA438" s="18">
        <v>3570</v>
      </c>
      <c r="DB438" s="16"/>
      <c r="DC438" s="18">
        <v>3570</v>
      </c>
      <c r="DD438" s="16"/>
      <c r="DE438" s="18">
        <v>3570</v>
      </c>
      <c r="DF438" s="16"/>
      <c r="DG438" s="17"/>
      <c r="DH438" s="16"/>
      <c r="DI438" s="17"/>
      <c r="DJ438" s="16"/>
      <c r="DK438" s="219"/>
      <c r="DL438" s="85"/>
      <c r="DM438" s="16"/>
      <c r="DN438" s="85"/>
      <c r="DO438" s="16"/>
      <c r="DP438" s="85"/>
      <c r="DQ438" s="16"/>
      <c r="DR438" s="85"/>
      <c r="DS438" s="16"/>
      <c r="DT438" s="85"/>
      <c r="DU438" s="16"/>
      <c r="DV438" s="85"/>
      <c r="DW438" s="16"/>
      <c r="DX438" s="85"/>
      <c r="DY438" s="16"/>
      <c r="DZ438" s="85"/>
      <c r="EA438" s="16"/>
      <c r="EB438" s="85"/>
      <c r="EC438" s="16"/>
      <c r="ED438" s="85"/>
      <c r="EE438" s="16"/>
      <c r="EF438" s="85"/>
      <c r="EG438" s="16"/>
      <c r="EH438" s="17"/>
      <c r="EI438" s="16"/>
      <c r="EJ438" s="19"/>
      <c r="EK438" s="17"/>
      <c r="EL438" s="16"/>
      <c r="EM438" s="17"/>
      <c r="EN438" s="16"/>
      <c r="EO438" s="17"/>
      <c r="EP438" s="16"/>
      <c r="EQ438" s="17"/>
      <c r="ER438" s="16"/>
      <c r="ES438" s="17"/>
      <c r="ET438" s="16"/>
      <c r="EU438" s="17"/>
      <c r="EV438" s="16"/>
      <c r="EW438" s="15"/>
      <c r="EX438" s="16"/>
      <c r="EY438" s="15"/>
      <c r="EZ438" s="16"/>
      <c r="FA438" s="15"/>
      <c r="FB438" s="16"/>
      <c r="FC438" s="15"/>
      <c r="FD438" s="16"/>
      <c r="FE438" s="15"/>
      <c r="FF438" s="16"/>
      <c r="FG438" s="15"/>
      <c r="FH438" s="16"/>
      <c r="FI438" s="20">
        <f t="shared" si="52"/>
        <v>47630</v>
      </c>
      <c r="FJ438" s="20">
        <f t="shared" si="53"/>
        <v>9000</v>
      </c>
      <c r="FK438" s="21">
        <f t="shared" si="54"/>
        <v>38630</v>
      </c>
      <c r="FL438" s="1" t="str">
        <f t="shared" si="57"/>
        <v/>
      </c>
    </row>
    <row r="439" spans="1:168" ht="20.25" customHeight="1">
      <c r="A439" s="239">
        <v>3200024</v>
      </c>
      <c r="B439" s="60" t="s">
        <v>520</v>
      </c>
      <c r="C439" s="239" t="s">
        <v>521</v>
      </c>
      <c r="D439" s="31" t="s">
        <v>1415</v>
      </c>
      <c r="E439" s="9" t="s">
        <v>1412</v>
      </c>
      <c r="F439" s="61" t="s">
        <v>522</v>
      </c>
      <c r="G439" s="142"/>
      <c r="H439" s="23" t="s">
        <v>1423</v>
      </c>
      <c r="I439" s="316"/>
      <c r="J439" s="23"/>
      <c r="K439" s="62">
        <v>2550</v>
      </c>
      <c r="L439" s="23" t="s">
        <v>1564</v>
      </c>
      <c r="M439" s="246">
        <f t="shared" si="50"/>
        <v>31565</v>
      </c>
      <c r="N439" s="14">
        <f t="shared" si="55"/>
        <v>6500</v>
      </c>
      <c r="O439" s="15">
        <v>1500</v>
      </c>
      <c r="P439" s="15">
        <v>1000</v>
      </c>
      <c r="Q439" s="15">
        <v>5000</v>
      </c>
      <c r="R439" s="15">
        <v>8000</v>
      </c>
      <c r="S439" s="182"/>
      <c r="T439" s="16">
        <v>1500</v>
      </c>
      <c r="U439" s="16">
        <v>1000</v>
      </c>
      <c r="V439" s="16">
        <v>5000</v>
      </c>
      <c r="W439" s="16">
        <v>8000</v>
      </c>
      <c r="X439" s="182"/>
      <c r="Y439" s="16">
        <f>IF(($CB439-SUM($T439:X439))&gt;=$K439*0.7,$K439*0.7,($CB439-SUM($T439:X439)))</f>
        <v>1785</v>
      </c>
      <c r="Z439" s="16">
        <f>IF(($CB439-SUM($T439:Y439))&gt;=$K439*0.7,$K439*0.7,($CB439-SUM($T439:Y439)))</f>
        <v>1785</v>
      </c>
      <c r="AA439" s="16">
        <f>IF(($CB439-SUM($T439:Z439))&gt;=$K439*0.7,$K439*0.7,($CB439-SUM($T439:Z439)))</f>
        <v>1785</v>
      </c>
      <c r="AB439" s="16">
        <f>IF(($CB439-SUM($T439:AA439))&gt;=$K439*0.7,$K439*0.7,($CB439-SUM($T439:AA439)))</f>
        <v>1785</v>
      </c>
      <c r="AC439" s="16">
        <f>IF(($CB439-SUM($T439:AB439))&gt;=$K439*0.7,$K439*0.7,($CB439-SUM($T439:AB439)))</f>
        <v>1785</v>
      </c>
      <c r="AD439" s="16">
        <f>IF(($CB439-SUM($T439:AC439))&gt;=$K439*0.7,$K439*0.7,($CB439-SUM($T439:AC439)))</f>
        <v>640</v>
      </c>
      <c r="AE439" s="16">
        <f>IF(($CB439-SUM($T439:AD439))&gt;=$K439*0.7,$K439*0.7,($CB439-SUM($T439:AD439)))</f>
        <v>0</v>
      </c>
      <c r="AF439" s="16">
        <f>IF(($CB439-SUM($T439:AE439))&gt;=$K439*0.7,$K439*0.7,($CB439-SUM($T439:AE439)))</f>
        <v>0</v>
      </c>
      <c r="AG439" s="16">
        <f>IF(($CB439-SUM($T439:AF439))&gt;=$K439*0.7,$K439*0.7,($CB439-SUM($T439:AF439)))</f>
        <v>0</v>
      </c>
      <c r="AH439" s="16">
        <f>IF(($CB439-SUM($T439:AG439))&gt;=$K439*0.7,$K439*0.7,($CB439-SUM($T439:AG439)))</f>
        <v>0</v>
      </c>
      <c r="AI439" s="16">
        <f>IF(($CB439-SUM($T439:AH439))&gt;=$K439*0.7,$K439*0.7,($CB439-SUM($T439:AH439)))</f>
        <v>0</v>
      </c>
      <c r="AJ439" s="16">
        <f>IF(($CB439-SUM($T439:AI439))&gt;=$K439*0.7,$K439*0.7,($CB439-SUM($T439:AI439)))</f>
        <v>0</v>
      </c>
      <c r="AK439" s="16">
        <f>IF(($CB439-SUM($T439:AJ439))&gt;=$K439*0.7,$K439*0.7,($CB439-SUM($T439:AJ439)))</f>
        <v>0</v>
      </c>
      <c r="AL439" s="16">
        <f>IF(($CB439-SUM($T439:AK439))&gt;=$K439*0.7,$K439*0.7,($CB439-SUM($T439:AK439)))</f>
        <v>0</v>
      </c>
      <c r="AM439" s="16">
        <f>IF(($CB439-SUM($T439:AL439))&gt;=$K439*0.7,$K439*0.7,($CB439-SUM($T439:AL439)))</f>
        <v>0</v>
      </c>
      <c r="AN439" s="16">
        <f>IF(($CB439-SUM($T439:AM439))&gt;=$K439*0.7,$K439*0.7,($CB439-SUM($T439:AM439)))</f>
        <v>0</v>
      </c>
      <c r="AO439" s="16">
        <f>IF(($CB439-SUM($T439:AN439))&gt;=$K439*0.7,$K439*0.7,($CB439-SUM($T439:AN439)))</f>
        <v>0</v>
      </c>
      <c r="AP439" s="16">
        <f>IF(($CB439-SUM($T439:AO439))&gt;=$K439*0.7,$K439*0.7,($CB439-SUM($T439:AO439)))</f>
        <v>0</v>
      </c>
      <c r="AQ439" s="16">
        <f>IF(($CB439-SUM($T439:AP439))&gt;=$K439*0.7,$K439*0.7,($CB439-SUM($T439:AP439)))</f>
        <v>0</v>
      </c>
      <c r="AR439" s="16">
        <f>IF(($CB439-SUM($T439:AQ439))&gt;=$K439*0.7,$K439*0.7,($CB439-SUM($T439:AQ439)))</f>
        <v>0</v>
      </c>
      <c r="AS439" s="16">
        <f>IF(($CB439-SUM($T439:AR439))&gt;=$K439*0.7,$K439*0.7,($CB439-SUM($T439:AR439)))</f>
        <v>0</v>
      </c>
      <c r="AT439" s="16">
        <f>IF(($CB439-SUM($T439:AS439))&gt;=$K439*0.7,$K439*0.7,($CB439-SUM($T439:AS439)))</f>
        <v>0</v>
      </c>
      <c r="AU439" s="16">
        <f>IF(($CB439-SUM($T439:AT439))&gt;=$K439*0.7,$K439*0.7,($CB439-SUM($T439:AT439)))</f>
        <v>0</v>
      </c>
      <c r="AV439" s="16">
        <f>IF(($CB439-SUM($T439:AU439))&gt;=$K439*0.7,$K439*0.7,($CB439-SUM($T439:AU439)))</f>
        <v>0</v>
      </c>
      <c r="AW439" s="182">
        <f t="shared" si="51"/>
        <v>25065</v>
      </c>
      <c r="AX439" s="182">
        <f>IF(LinkRpt!B$4=LinkRpt!B$2,VLOOKUP(LinkRpt!$A435,Rpt,LinkRpt!B$2+1),"")</f>
        <v>25065</v>
      </c>
      <c r="AY439" s="182">
        <f>IF(LinkRpt!C$4=LinkRpt!C$2,VLOOKUP(LinkRpt!$A435,Rpt,LinkRpt!C$2+1),"")</f>
        <v>0</v>
      </c>
      <c r="AZ439" s="182">
        <f>IF(LinkRpt!D$4=LinkRpt!D$2,VLOOKUP(LinkRpt!$A435,Rpt,LinkRpt!D$2+1),"")</f>
        <v>0</v>
      </c>
      <c r="BA439" s="182" t="str">
        <f>IF(LinkRpt!E$4=LinkRpt!E$2,VLOOKUP(LinkRpt!$A435,Rpt,LinkRpt!E$2+1),"")</f>
        <v/>
      </c>
      <c r="BB439" s="182">
        <f>IF(LinkRpt!F$4=LinkRpt!F$2,VLOOKUP(LinkRpt!$A435,Rpt,LinkRpt!F$2+1),"")</f>
        <v>0</v>
      </c>
      <c r="BC439" s="182">
        <f>IF(LinkRpt!G$4=LinkRpt!G$2,VLOOKUP(LinkRpt!$A435,Rpt,LinkRpt!G$2+1),"")</f>
        <v>0</v>
      </c>
      <c r="BD439" s="182">
        <f>IF(LinkRpt!H$4=LinkRpt!H$2,VLOOKUP(LinkRpt!$A435,Rpt,LinkRpt!H$2+1),"")</f>
        <v>0</v>
      </c>
      <c r="BE439" s="182" t="str">
        <f>IF(LinkRpt!I$4=LinkRpt!I$2,VLOOKUP(LinkRpt!$A435,Rpt,LinkRpt!I$2+1),"")</f>
        <v/>
      </c>
      <c r="BF439" s="182" t="str">
        <f>IF(LinkRpt!J$4=LinkRpt!J$2,VLOOKUP(LinkRpt!$A435,Rpt,LinkRpt!J$2+1),"")</f>
        <v/>
      </c>
      <c r="BG439" s="182" t="str">
        <f>IF(LinkRpt!K$4=LinkRpt!K$2,VLOOKUP(LinkRpt!$A435,Rpt,LinkRpt!K$2+1),"")</f>
        <v/>
      </c>
      <c r="BH439" s="182" t="str">
        <f>IF(LinkRpt!L$4=LinkRpt!L$2,VLOOKUP(LinkRpt!$A435,Rpt,LinkRpt!L$2+1),"")</f>
        <v/>
      </c>
      <c r="BI439" s="182" t="str">
        <f>IF(LinkRpt!M$4=LinkRpt!M$2,VLOOKUP(LinkRpt!$A435,Rpt,LinkRpt!M$2+1),"")</f>
        <v/>
      </c>
      <c r="BJ439" s="182" t="str">
        <f>IF(LinkRpt!N$4=LinkRpt!N$2,VLOOKUP(LinkRpt!$A435,Rpt,LinkRpt!N$2+1),"")</f>
        <v/>
      </c>
      <c r="BK439" s="182" t="str">
        <f>IF(LinkRpt!O$4=LinkRpt!O$2,VLOOKUP(LinkRpt!$A435,Rpt,LinkRpt!O$2+1),"")</f>
        <v/>
      </c>
      <c r="BL439" s="182" t="str">
        <f>IF(LinkRpt!P$4=LinkRpt!P$2,VLOOKUP(LinkRpt!$A435,Rpt,LinkRpt!P$2+1),"")</f>
        <v/>
      </c>
      <c r="BM439" s="182" t="str">
        <f>IF(LinkRpt!Q$4=LinkRpt!Q$2,VLOOKUP(LinkRpt!$A435,Rpt,LinkRpt!Q$2+1),"")</f>
        <v/>
      </c>
      <c r="BN439" s="182" t="str">
        <f>IF(LinkRpt!R$4=LinkRpt!R$2,VLOOKUP(LinkRpt!$A435,Rpt,LinkRpt!R$2+1),"")</f>
        <v/>
      </c>
      <c r="BO439" s="182" t="str">
        <f>IF(LinkRpt!S$4=LinkRpt!S$2,VLOOKUP(LinkRpt!$A435,Rpt,LinkRpt!S$2+1),"")</f>
        <v/>
      </c>
      <c r="BP439" s="182" t="str">
        <f>IF(LinkRpt!T$4=LinkRpt!T$2,VLOOKUP(LinkRpt!$A435,Rpt,LinkRpt!T$2+1),"")</f>
        <v/>
      </c>
      <c r="BQ439" s="182" t="str">
        <f>IF(LinkRpt!U$4=LinkRpt!U$2,VLOOKUP(LinkRpt!$A435,Rpt,LinkRpt!U$2+1),"")</f>
        <v/>
      </c>
      <c r="BR439" s="182" t="str">
        <f>IF(LinkRpt!V$4=LinkRpt!V$2,VLOOKUP(LinkRpt!$A435,Rpt,LinkRpt!V$2+1),"")</f>
        <v/>
      </c>
      <c r="BS439" s="182" t="str">
        <f>IF(LinkRpt!W$4=LinkRpt!W$2,VLOOKUP(LinkRpt!$A435,Rpt,LinkRpt!W$2+1),"")</f>
        <v/>
      </c>
      <c r="BT439" s="182" t="str">
        <f>IF(LinkRpt!X$4=LinkRpt!X$2,VLOOKUP(LinkRpt!$A435,Rpt,LinkRpt!X$2+1),"")</f>
        <v/>
      </c>
      <c r="BU439" s="182" t="str">
        <f>IF(LinkRpt!Y$4=LinkRpt!Y$2,VLOOKUP(LinkRpt!$A435,Rpt,LinkRpt!Y$2+1),"")</f>
        <v/>
      </c>
      <c r="BV439" s="182" t="str">
        <f>IF(LinkRpt!Z$4=LinkRpt!Z$2,VLOOKUP(LinkRpt!$A435,Rpt,LinkRpt!Z$2+1),"")</f>
        <v/>
      </c>
      <c r="BW439" s="182" t="str">
        <f>IF(LinkRpt!AA$4=LinkRpt!AA$2,VLOOKUP(LinkRpt!$A435,Rpt,LinkRpt!AA$2+1),"")</f>
        <v/>
      </c>
      <c r="BX439" s="182" t="str">
        <f>IF(LinkRpt!AB$4=LinkRpt!AB$2,VLOOKUP(LinkRpt!$A435,Rpt,LinkRpt!AB$2+1),"")</f>
        <v/>
      </c>
      <c r="BY439" s="182" t="str">
        <f>IF(LinkRpt!AC$4=LinkRpt!AC$2,VLOOKUP(LinkRpt!$A435,Rpt,LinkRpt!AC$2+1),"")</f>
        <v/>
      </c>
      <c r="BZ439" s="182" t="str">
        <f>IF(LinkRpt!AD$4=LinkRpt!AD$2,VLOOKUP(LinkRpt!$A435,Rpt,LinkRpt!AD$2+1),"")</f>
        <v/>
      </c>
      <c r="CA439" s="182" t="str">
        <f>IF(LinkRpt!AE$4=LinkRpt!AE$2,VLOOKUP(LinkRpt!$A435,Rpt,LinkRpt!AE$2+1),"")</f>
        <v/>
      </c>
      <c r="CB439" s="182">
        <f t="shared" si="56"/>
        <v>25065</v>
      </c>
      <c r="CC439" s="15">
        <v>1500</v>
      </c>
      <c r="CD439" s="16">
        <v>1500</v>
      </c>
      <c r="CE439" s="15">
        <v>1000</v>
      </c>
      <c r="CF439" s="16">
        <v>1000</v>
      </c>
      <c r="CG439" s="15">
        <v>5000</v>
      </c>
      <c r="CH439" s="16">
        <v>5000</v>
      </c>
      <c r="CI439" s="15">
        <v>8000</v>
      </c>
      <c r="CJ439" s="16">
        <v>1500</v>
      </c>
      <c r="CK439" s="15"/>
      <c r="CL439" s="16"/>
      <c r="CM439" s="15"/>
      <c r="CN439" s="16"/>
      <c r="CO439" s="18">
        <v>1785</v>
      </c>
      <c r="CP439" s="16">
        <v>0</v>
      </c>
      <c r="CQ439" s="18">
        <v>1785</v>
      </c>
      <c r="CR439" s="16">
        <v>0</v>
      </c>
      <c r="CS439" s="18">
        <v>1785</v>
      </c>
      <c r="CT439" s="16">
        <v>0</v>
      </c>
      <c r="CU439" s="18">
        <v>1785</v>
      </c>
      <c r="CV439" s="16">
        <v>7140</v>
      </c>
      <c r="CW439" s="18">
        <v>1785</v>
      </c>
      <c r="CX439" s="16"/>
      <c r="CY439" s="18">
        <v>1785</v>
      </c>
      <c r="CZ439" s="16"/>
      <c r="DA439" s="18">
        <v>1785</v>
      </c>
      <c r="DB439" s="16"/>
      <c r="DC439" s="18">
        <v>1785</v>
      </c>
      <c r="DD439" s="16"/>
      <c r="DE439" s="18">
        <v>1785</v>
      </c>
      <c r="DF439" s="16">
        <v>8925</v>
      </c>
      <c r="DG439" s="17"/>
      <c r="DH439" s="16"/>
      <c r="DI439" s="17"/>
      <c r="DJ439" s="16"/>
      <c r="DK439" s="219"/>
      <c r="DL439" s="85"/>
      <c r="DM439" s="16"/>
      <c r="DN439" s="85"/>
      <c r="DO439" s="16"/>
      <c r="DP439" s="85"/>
      <c r="DQ439" s="16"/>
      <c r="DR439" s="85"/>
      <c r="DS439" s="16"/>
      <c r="DT439" s="85"/>
      <c r="DU439" s="16"/>
      <c r="DV439" s="85"/>
      <c r="DW439" s="16"/>
      <c r="DX439" s="85"/>
      <c r="DY439" s="16"/>
      <c r="DZ439" s="85"/>
      <c r="EA439" s="16"/>
      <c r="EB439" s="85"/>
      <c r="EC439" s="16"/>
      <c r="ED439" s="85"/>
      <c r="EE439" s="16"/>
      <c r="EF439" s="85"/>
      <c r="EG439" s="16"/>
      <c r="EH439" s="17"/>
      <c r="EI439" s="16"/>
      <c r="EJ439" s="19"/>
      <c r="EK439" s="17"/>
      <c r="EL439" s="16"/>
      <c r="EM439" s="17"/>
      <c r="EN439" s="16"/>
      <c r="EO439" s="17"/>
      <c r="EP439" s="16"/>
      <c r="EQ439" s="17"/>
      <c r="ER439" s="16"/>
      <c r="ES439" s="17"/>
      <c r="ET439" s="16"/>
      <c r="EU439" s="17"/>
      <c r="EV439" s="16"/>
      <c r="EW439" s="15"/>
      <c r="EX439" s="16"/>
      <c r="EY439" s="15"/>
      <c r="EZ439" s="16"/>
      <c r="FA439" s="15"/>
      <c r="FB439" s="16"/>
      <c r="FC439" s="15"/>
      <c r="FD439" s="16"/>
      <c r="FE439" s="15"/>
      <c r="FF439" s="16"/>
      <c r="FG439" s="15"/>
      <c r="FH439" s="16"/>
      <c r="FI439" s="20">
        <f t="shared" si="52"/>
        <v>31565</v>
      </c>
      <c r="FJ439" s="20">
        <f t="shared" si="53"/>
        <v>25065</v>
      </c>
      <c r="FK439" s="21">
        <f t="shared" si="54"/>
        <v>6500</v>
      </c>
      <c r="FL439" s="1" t="str">
        <f t="shared" si="57"/>
        <v/>
      </c>
    </row>
    <row r="440" spans="1:168" ht="20.25" customHeight="1">
      <c r="A440" s="239">
        <v>3200025</v>
      </c>
      <c r="B440" s="60" t="s">
        <v>1368</v>
      </c>
      <c r="C440" s="239" t="s">
        <v>1369</v>
      </c>
      <c r="D440" s="31" t="s">
        <v>1415</v>
      </c>
      <c r="E440" s="9" t="s">
        <v>1411</v>
      </c>
      <c r="F440" s="61" t="s">
        <v>1370</v>
      </c>
      <c r="G440" s="142"/>
      <c r="H440" s="84"/>
      <c r="I440" s="314"/>
      <c r="J440" s="84"/>
      <c r="K440" s="62">
        <v>5100</v>
      </c>
      <c r="L440" s="84" t="s">
        <v>1564</v>
      </c>
      <c r="M440" s="246">
        <f t="shared" si="50"/>
        <v>47630</v>
      </c>
      <c r="N440" s="14">
        <f t="shared" si="55"/>
        <v>38630</v>
      </c>
      <c r="O440" s="15">
        <v>1500</v>
      </c>
      <c r="P440" s="15">
        <v>1000</v>
      </c>
      <c r="Q440" s="15">
        <v>5000</v>
      </c>
      <c r="R440" s="15">
        <v>8000</v>
      </c>
      <c r="S440" s="182"/>
      <c r="T440" s="16">
        <v>1500</v>
      </c>
      <c r="U440" s="16">
        <v>1000</v>
      </c>
      <c r="V440" s="16">
        <v>5000</v>
      </c>
      <c r="W440" s="16">
        <v>8000</v>
      </c>
      <c r="X440" s="182"/>
      <c r="Y440" s="16">
        <f>IF(($CB440-SUM($T440:X440))&gt;=$K440*0.7,$K440*0.7,($CB440-SUM($T440:X440)))</f>
        <v>-6500</v>
      </c>
      <c r="Z440" s="16">
        <f>IF(($CB440-SUM($T440:Y440))&gt;=$K440*0.7,$K440*0.7,($CB440-SUM($T440:Y440)))</f>
        <v>0</v>
      </c>
      <c r="AA440" s="16">
        <f>IF(($CB440-SUM($T440:Z440))&gt;=$K440*0.7,$K440*0.7,($CB440-SUM($T440:Z440)))</f>
        <v>0</v>
      </c>
      <c r="AB440" s="16">
        <f>IF(($CB440-SUM($T440:AA440))&gt;=$K440*0.7,$K440*0.7,($CB440-SUM($T440:AA440)))</f>
        <v>0</v>
      </c>
      <c r="AC440" s="16">
        <f>IF(($CB440-SUM($T440:AB440))&gt;=$K440*0.7,$K440*0.7,($CB440-SUM($T440:AB440)))</f>
        <v>0</v>
      </c>
      <c r="AD440" s="16">
        <f>IF(($CB440-SUM($T440:AC440))&gt;=$K440*0.7,$K440*0.7,($CB440-SUM($T440:AC440)))</f>
        <v>0</v>
      </c>
      <c r="AE440" s="16">
        <f>IF(($CB440-SUM($T440:AD440))&gt;=$K440*0.7,$K440*0.7,($CB440-SUM($T440:AD440)))</f>
        <v>0</v>
      </c>
      <c r="AF440" s="16">
        <f>IF(($CB440-SUM($T440:AE440))&gt;=$K440*0.7,$K440*0.7,($CB440-SUM($T440:AE440)))</f>
        <v>0</v>
      </c>
      <c r="AG440" s="16">
        <f>IF(($CB440-SUM($T440:AF440))&gt;=$K440*0.7,$K440*0.7,($CB440-SUM($T440:AF440)))</f>
        <v>0</v>
      </c>
      <c r="AH440" s="16">
        <f>IF(($CB440-SUM($T440:AG440))&gt;=$K440*0.7,$K440*0.7,($CB440-SUM($T440:AG440)))</f>
        <v>0</v>
      </c>
      <c r="AI440" s="16">
        <f>IF(($CB440-SUM($T440:AH440))&gt;=$K440*0.7,$K440*0.7,($CB440-SUM($T440:AH440)))</f>
        <v>0</v>
      </c>
      <c r="AJ440" s="16">
        <f>IF(($CB440-SUM($T440:AI440))&gt;=$K440*0.7,$K440*0.7,($CB440-SUM($T440:AI440)))</f>
        <v>0</v>
      </c>
      <c r="AK440" s="16">
        <f>IF(($CB440-SUM($T440:AJ440))&gt;=$K440*0.7,$K440*0.7,($CB440-SUM($T440:AJ440)))</f>
        <v>0</v>
      </c>
      <c r="AL440" s="16">
        <f>IF(($CB440-SUM($T440:AK440))&gt;=$K440*0.7,$K440*0.7,($CB440-SUM($T440:AK440)))</f>
        <v>0</v>
      </c>
      <c r="AM440" s="16">
        <f>IF(($CB440-SUM($T440:AL440))&gt;=$K440*0.7,$K440*0.7,($CB440-SUM($T440:AL440)))</f>
        <v>0</v>
      </c>
      <c r="AN440" s="16">
        <f>IF(($CB440-SUM($T440:AM440))&gt;=$K440*0.7,$K440*0.7,($CB440-SUM($T440:AM440)))</f>
        <v>0</v>
      </c>
      <c r="AO440" s="16">
        <f>IF(($CB440-SUM($T440:AN440))&gt;=$K440*0.7,$K440*0.7,($CB440-SUM($T440:AN440)))</f>
        <v>0</v>
      </c>
      <c r="AP440" s="16">
        <f>IF(($CB440-SUM($T440:AO440))&gt;=$K440*0.7,$K440*0.7,($CB440-SUM($T440:AO440)))</f>
        <v>0</v>
      </c>
      <c r="AQ440" s="16">
        <f>IF(($CB440-SUM($T440:AP440))&gt;=$K440*0.7,$K440*0.7,($CB440-SUM($T440:AP440)))</f>
        <v>0</v>
      </c>
      <c r="AR440" s="16">
        <f>IF(($CB440-SUM($T440:AQ440))&gt;=$K440*0.7,$K440*0.7,($CB440-SUM($T440:AQ440)))</f>
        <v>0</v>
      </c>
      <c r="AS440" s="16">
        <f>IF(($CB440-SUM($T440:AR440))&gt;=$K440*0.7,$K440*0.7,($CB440-SUM($T440:AR440)))</f>
        <v>0</v>
      </c>
      <c r="AT440" s="16">
        <f>IF(($CB440-SUM($T440:AS440))&gt;=$K440*0.7,$K440*0.7,($CB440-SUM($T440:AS440)))</f>
        <v>0</v>
      </c>
      <c r="AU440" s="16">
        <f>IF(($CB440-SUM($T440:AT440))&gt;=$K440*0.7,$K440*0.7,($CB440-SUM($T440:AT440)))</f>
        <v>0</v>
      </c>
      <c r="AV440" s="16">
        <f>IF(($CB440-SUM($T440:AU440))&gt;=$K440*0.7,$K440*0.7,($CB440-SUM($T440:AU440)))</f>
        <v>0</v>
      </c>
      <c r="AW440" s="182">
        <f t="shared" si="51"/>
        <v>9000</v>
      </c>
      <c r="AX440" s="182">
        <f>IF(LinkRpt!B$4=LinkRpt!B$2,VLOOKUP(LinkRpt!$A436,Rpt,LinkRpt!B$2+1),"")</f>
        <v>9000</v>
      </c>
      <c r="AY440" s="182">
        <f>IF(LinkRpt!C$4=LinkRpt!C$2,VLOOKUP(LinkRpt!$A436,Rpt,LinkRpt!C$2+1),"")</f>
        <v>0</v>
      </c>
      <c r="AZ440" s="182">
        <f>IF(LinkRpt!D$4=LinkRpt!D$2,VLOOKUP(LinkRpt!$A436,Rpt,LinkRpt!D$2+1),"")</f>
        <v>0</v>
      </c>
      <c r="BA440" s="182" t="str">
        <f>IF(LinkRpt!E$4=LinkRpt!E$2,VLOOKUP(LinkRpt!$A436,Rpt,LinkRpt!E$2+1),"")</f>
        <v/>
      </c>
      <c r="BB440" s="182">
        <f>IF(LinkRpt!F$4=LinkRpt!F$2,VLOOKUP(LinkRpt!$A436,Rpt,LinkRpt!F$2+1),"")</f>
        <v>0</v>
      </c>
      <c r="BC440" s="182">
        <f>IF(LinkRpt!G$4=LinkRpt!G$2,VLOOKUP(LinkRpt!$A436,Rpt,LinkRpt!G$2+1),"")</f>
        <v>0</v>
      </c>
      <c r="BD440" s="182">
        <f>IF(LinkRpt!H$4=LinkRpt!H$2,VLOOKUP(LinkRpt!$A436,Rpt,LinkRpt!H$2+1),"")</f>
        <v>0</v>
      </c>
      <c r="BE440" s="182" t="str">
        <f>IF(LinkRpt!I$4=LinkRpt!I$2,VLOOKUP(LinkRpt!$A436,Rpt,LinkRpt!I$2+1),"")</f>
        <v/>
      </c>
      <c r="BF440" s="182" t="str">
        <f>IF(LinkRpt!J$4=LinkRpt!J$2,VLOOKUP(LinkRpt!$A436,Rpt,LinkRpt!J$2+1),"")</f>
        <v/>
      </c>
      <c r="BG440" s="182" t="str">
        <f>IF(LinkRpt!K$4=LinkRpt!K$2,VLOOKUP(LinkRpt!$A436,Rpt,LinkRpt!K$2+1),"")</f>
        <v/>
      </c>
      <c r="BH440" s="182" t="str">
        <f>IF(LinkRpt!L$4=LinkRpt!L$2,VLOOKUP(LinkRpt!$A436,Rpt,LinkRpt!L$2+1),"")</f>
        <v/>
      </c>
      <c r="BI440" s="182" t="str">
        <f>IF(LinkRpt!M$4=LinkRpt!M$2,VLOOKUP(LinkRpt!$A436,Rpt,LinkRpt!M$2+1),"")</f>
        <v/>
      </c>
      <c r="BJ440" s="182" t="str">
        <f>IF(LinkRpt!N$4=LinkRpt!N$2,VLOOKUP(LinkRpt!$A436,Rpt,LinkRpt!N$2+1),"")</f>
        <v/>
      </c>
      <c r="BK440" s="182" t="str">
        <f>IF(LinkRpt!O$4=LinkRpt!O$2,VLOOKUP(LinkRpt!$A436,Rpt,LinkRpt!O$2+1),"")</f>
        <v/>
      </c>
      <c r="BL440" s="182" t="str">
        <f>IF(LinkRpt!P$4=LinkRpt!P$2,VLOOKUP(LinkRpt!$A436,Rpt,LinkRpt!P$2+1),"")</f>
        <v/>
      </c>
      <c r="BM440" s="182" t="str">
        <f>IF(LinkRpt!Q$4=LinkRpt!Q$2,VLOOKUP(LinkRpt!$A436,Rpt,LinkRpt!Q$2+1),"")</f>
        <v/>
      </c>
      <c r="BN440" s="182" t="str">
        <f>IF(LinkRpt!R$4=LinkRpt!R$2,VLOOKUP(LinkRpt!$A436,Rpt,LinkRpt!R$2+1),"")</f>
        <v/>
      </c>
      <c r="BO440" s="182" t="str">
        <f>IF(LinkRpt!S$4=LinkRpt!S$2,VLOOKUP(LinkRpt!$A436,Rpt,LinkRpt!S$2+1),"")</f>
        <v/>
      </c>
      <c r="BP440" s="182" t="str">
        <f>IF(LinkRpt!T$4=LinkRpt!T$2,VLOOKUP(LinkRpt!$A436,Rpt,LinkRpt!T$2+1),"")</f>
        <v/>
      </c>
      <c r="BQ440" s="182" t="str">
        <f>IF(LinkRpt!U$4=LinkRpt!U$2,VLOOKUP(LinkRpt!$A436,Rpt,LinkRpt!U$2+1),"")</f>
        <v/>
      </c>
      <c r="BR440" s="182" t="str">
        <f>IF(LinkRpt!V$4=LinkRpt!V$2,VLOOKUP(LinkRpt!$A436,Rpt,LinkRpt!V$2+1),"")</f>
        <v/>
      </c>
      <c r="BS440" s="182" t="str">
        <f>IF(LinkRpt!W$4=LinkRpt!W$2,VLOOKUP(LinkRpt!$A436,Rpt,LinkRpt!W$2+1),"")</f>
        <v/>
      </c>
      <c r="BT440" s="182" t="str">
        <f>IF(LinkRpt!X$4=LinkRpt!X$2,VLOOKUP(LinkRpt!$A436,Rpt,LinkRpt!X$2+1),"")</f>
        <v/>
      </c>
      <c r="BU440" s="182" t="str">
        <f>IF(LinkRpt!Y$4=LinkRpt!Y$2,VLOOKUP(LinkRpt!$A436,Rpt,LinkRpt!Y$2+1),"")</f>
        <v/>
      </c>
      <c r="BV440" s="182" t="str">
        <f>IF(LinkRpt!Z$4=LinkRpt!Z$2,VLOOKUP(LinkRpt!$A436,Rpt,LinkRpt!Z$2+1),"")</f>
        <v/>
      </c>
      <c r="BW440" s="182" t="str">
        <f>IF(LinkRpt!AA$4=LinkRpt!AA$2,VLOOKUP(LinkRpt!$A436,Rpt,LinkRpt!AA$2+1),"")</f>
        <v/>
      </c>
      <c r="BX440" s="182" t="str">
        <f>IF(LinkRpt!AB$4=LinkRpt!AB$2,VLOOKUP(LinkRpt!$A436,Rpt,LinkRpt!AB$2+1),"")</f>
        <v/>
      </c>
      <c r="BY440" s="182" t="str">
        <f>IF(LinkRpt!AC$4=LinkRpt!AC$2,VLOOKUP(LinkRpt!$A436,Rpt,LinkRpt!AC$2+1),"")</f>
        <v/>
      </c>
      <c r="BZ440" s="182" t="str">
        <f>IF(LinkRpt!AD$4=LinkRpt!AD$2,VLOOKUP(LinkRpt!$A436,Rpt,LinkRpt!AD$2+1),"")</f>
        <v/>
      </c>
      <c r="CA440" s="182" t="str">
        <f>IF(LinkRpt!AE$4=LinkRpt!AE$2,VLOOKUP(LinkRpt!$A436,Rpt,LinkRpt!AE$2+1),"")</f>
        <v/>
      </c>
      <c r="CB440" s="182">
        <f t="shared" si="56"/>
        <v>9000</v>
      </c>
      <c r="CC440" s="15">
        <v>1500</v>
      </c>
      <c r="CD440" s="16">
        <v>1500</v>
      </c>
      <c r="CE440" s="15">
        <v>1000</v>
      </c>
      <c r="CF440" s="16">
        <v>1000</v>
      </c>
      <c r="CG440" s="15">
        <v>5000</v>
      </c>
      <c r="CH440" s="16">
        <v>5000</v>
      </c>
      <c r="CI440" s="15">
        <v>8000</v>
      </c>
      <c r="CJ440" s="16">
        <v>1500</v>
      </c>
      <c r="CK440" s="15"/>
      <c r="CL440" s="16"/>
      <c r="CM440" s="18">
        <v>3570</v>
      </c>
      <c r="CN440" s="16"/>
      <c r="CO440" s="18">
        <v>3570</v>
      </c>
      <c r="CP440" s="16"/>
      <c r="CQ440" s="18">
        <v>3570</v>
      </c>
      <c r="CR440" s="16"/>
      <c r="CS440" s="18">
        <v>3570</v>
      </c>
      <c r="CT440" s="16"/>
      <c r="CU440" s="18">
        <v>3570</v>
      </c>
      <c r="CV440" s="16"/>
      <c r="CW440" s="18">
        <v>3570</v>
      </c>
      <c r="CX440" s="16"/>
      <c r="CY440" s="18">
        <v>3570</v>
      </c>
      <c r="CZ440" s="16"/>
      <c r="DA440" s="18">
        <v>3570</v>
      </c>
      <c r="DB440" s="16"/>
      <c r="DC440" s="18">
        <v>3570</v>
      </c>
      <c r="DD440" s="16"/>
      <c r="DE440" s="85"/>
      <c r="DF440" s="16"/>
      <c r="DG440" s="85"/>
      <c r="DH440" s="16"/>
      <c r="DI440" s="85"/>
      <c r="DJ440" s="16"/>
      <c r="DK440" s="219"/>
      <c r="DL440" s="85"/>
      <c r="DM440" s="16"/>
      <c r="DN440" s="85"/>
      <c r="DO440" s="16"/>
      <c r="DP440" s="85"/>
      <c r="DQ440" s="16"/>
      <c r="DR440" s="85"/>
      <c r="DS440" s="16"/>
      <c r="DT440" s="85"/>
      <c r="DU440" s="16"/>
      <c r="DV440" s="85"/>
      <c r="DW440" s="16"/>
      <c r="DX440" s="85"/>
      <c r="DY440" s="16"/>
      <c r="DZ440" s="85"/>
      <c r="EA440" s="16"/>
      <c r="EB440" s="85"/>
      <c r="EC440" s="16"/>
      <c r="ED440" s="85"/>
      <c r="EE440" s="16"/>
      <c r="EF440" s="85"/>
      <c r="EG440" s="16"/>
      <c r="EH440" s="17"/>
      <c r="EI440" s="16"/>
      <c r="EJ440" s="19"/>
      <c r="EK440" s="17"/>
      <c r="EL440" s="16"/>
      <c r="EM440" s="17"/>
      <c r="EN440" s="16"/>
      <c r="EO440" s="17"/>
      <c r="EP440" s="16"/>
      <c r="EQ440" s="17"/>
      <c r="ER440" s="16"/>
      <c r="ES440" s="17"/>
      <c r="ET440" s="16"/>
      <c r="EU440" s="17"/>
      <c r="EV440" s="16"/>
      <c r="EW440" s="15"/>
      <c r="EX440" s="16"/>
      <c r="EY440" s="15"/>
      <c r="EZ440" s="16"/>
      <c r="FA440" s="15"/>
      <c r="FB440" s="16"/>
      <c r="FC440" s="15"/>
      <c r="FD440" s="16"/>
      <c r="FE440" s="15"/>
      <c r="FF440" s="16"/>
      <c r="FG440" s="15"/>
      <c r="FH440" s="16"/>
      <c r="FI440" s="20">
        <f t="shared" si="52"/>
        <v>47630</v>
      </c>
      <c r="FJ440" s="20">
        <f t="shared" si="53"/>
        <v>9000</v>
      </c>
      <c r="FK440" s="21">
        <f t="shared" si="54"/>
        <v>38630</v>
      </c>
      <c r="FL440" s="1" t="str">
        <f t="shared" si="57"/>
        <v/>
      </c>
    </row>
    <row r="441" spans="1:168" ht="21.75" customHeight="1">
      <c r="A441" s="239">
        <v>3200026</v>
      </c>
      <c r="B441" s="60" t="s">
        <v>1371</v>
      </c>
      <c r="C441" s="239" t="s">
        <v>1372</v>
      </c>
      <c r="D441" s="31" t="s">
        <v>1415</v>
      </c>
      <c r="E441" s="9" t="s">
        <v>1411</v>
      </c>
      <c r="F441" s="61" t="s">
        <v>1373</v>
      </c>
      <c r="G441" s="142"/>
      <c r="H441" s="146"/>
      <c r="I441" s="319"/>
      <c r="J441" s="146"/>
      <c r="K441" s="62">
        <v>5100</v>
      </c>
      <c r="L441" s="146" t="s">
        <v>1564</v>
      </c>
      <c r="M441" s="246">
        <f t="shared" si="50"/>
        <v>47630</v>
      </c>
      <c r="N441" s="14">
        <f t="shared" si="55"/>
        <v>3570</v>
      </c>
      <c r="O441" s="15">
        <v>1500</v>
      </c>
      <c r="P441" s="15">
        <v>1000</v>
      </c>
      <c r="Q441" s="15">
        <v>5000</v>
      </c>
      <c r="R441" s="15">
        <v>8000</v>
      </c>
      <c r="S441" s="182"/>
      <c r="T441" s="16">
        <v>1500</v>
      </c>
      <c r="U441" s="16">
        <v>1000</v>
      </c>
      <c r="V441" s="16">
        <v>5000</v>
      </c>
      <c r="W441" s="16">
        <v>8000</v>
      </c>
      <c r="X441" s="182"/>
      <c r="Y441" s="16">
        <f>IF(($CB441-SUM($T441:X441))&gt;=$K441*0.7,$K441*0.7,($CB441-SUM($T441:X441)))</f>
        <v>3570</v>
      </c>
      <c r="Z441" s="16">
        <f>IF(($CB441-SUM($T441:Y441))&gt;=$K441*0.7,$K441*0.7,($CB441-SUM($T441:Y441)))</f>
        <v>3570</v>
      </c>
      <c r="AA441" s="16">
        <f>IF(($CB441-SUM($T441:Z441))&gt;=$K441*0.7,$K441*0.7,($CB441-SUM($T441:Z441)))</f>
        <v>3570</v>
      </c>
      <c r="AB441" s="16">
        <f>IF(($CB441-SUM($T441:AA441))&gt;=$K441*0.7,$K441*0.7,($CB441-SUM($T441:AA441)))</f>
        <v>3570</v>
      </c>
      <c r="AC441" s="16">
        <f>IF(($CB441-SUM($T441:AB441))&gt;=$K441*0.7,$K441*0.7,($CB441-SUM($T441:AB441)))</f>
        <v>3570</v>
      </c>
      <c r="AD441" s="16">
        <f>IF(($CB441-SUM($T441:AC441))&gt;=$K441*0.7,$K441*0.7,($CB441-SUM($T441:AC441)))</f>
        <v>3570</v>
      </c>
      <c r="AE441" s="16">
        <f>IF(($CB441-SUM($T441:AD441))&gt;=$K441*0.7,$K441*0.7,($CB441-SUM($T441:AD441)))</f>
        <v>3570</v>
      </c>
      <c r="AF441" s="16">
        <f>IF(($CB441-SUM($T441:AE441))&gt;=$K441*0.7,$K441*0.7,($CB441-SUM($T441:AE441)))</f>
        <v>3570</v>
      </c>
      <c r="AG441" s="16">
        <f>IF(($CB441-SUM($T441:AF441))&gt;=$K441*0.7,$K441*0.7,($CB441-SUM($T441:AF441)))</f>
        <v>0</v>
      </c>
      <c r="AH441" s="16">
        <f>IF(($CB441-SUM($T441:AG441))&gt;=$K441*0.7,$K441*0.7,($CB441-SUM($T441:AG441)))</f>
        <v>0</v>
      </c>
      <c r="AI441" s="16">
        <f>IF(($CB441-SUM($T441:AH441))&gt;=$K441*0.7,$K441*0.7,($CB441-SUM($T441:AH441)))</f>
        <v>0</v>
      </c>
      <c r="AJ441" s="16">
        <f>IF(($CB441-SUM($T441:AI441))&gt;=$K441*0.7,$K441*0.7,($CB441-SUM($T441:AI441)))</f>
        <v>0</v>
      </c>
      <c r="AK441" s="16">
        <f>IF(($CB441-SUM($T441:AJ441))&gt;=$K441*0.7,$K441*0.7,($CB441-SUM($T441:AJ441)))</f>
        <v>0</v>
      </c>
      <c r="AL441" s="16">
        <f>IF(($CB441-SUM($T441:AK441))&gt;=$K441*0.7,$K441*0.7,($CB441-SUM($T441:AK441)))</f>
        <v>0</v>
      </c>
      <c r="AM441" s="16">
        <f>IF(($CB441-SUM($T441:AL441))&gt;=$K441*0.7,$K441*0.7,($CB441-SUM($T441:AL441)))</f>
        <v>0</v>
      </c>
      <c r="AN441" s="16">
        <f>IF(($CB441-SUM($T441:AM441))&gt;=$K441*0.7,$K441*0.7,($CB441-SUM($T441:AM441)))</f>
        <v>0</v>
      </c>
      <c r="AO441" s="16">
        <f>IF(($CB441-SUM($T441:AN441))&gt;=$K441*0.7,$K441*0.7,($CB441-SUM($T441:AN441)))</f>
        <v>0</v>
      </c>
      <c r="AP441" s="16">
        <f>IF(($CB441-SUM($T441:AO441))&gt;=$K441*0.7,$K441*0.7,($CB441-SUM($T441:AO441)))</f>
        <v>0</v>
      </c>
      <c r="AQ441" s="16">
        <f>IF(($CB441-SUM($T441:AP441))&gt;=$K441*0.7,$K441*0.7,($CB441-SUM($T441:AP441)))</f>
        <v>0</v>
      </c>
      <c r="AR441" s="16">
        <f>IF(($CB441-SUM($T441:AQ441))&gt;=$K441*0.7,$K441*0.7,($CB441-SUM($T441:AQ441)))</f>
        <v>0</v>
      </c>
      <c r="AS441" s="16">
        <f>IF(($CB441-SUM($T441:AR441))&gt;=$K441*0.7,$K441*0.7,($CB441-SUM($T441:AR441)))</f>
        <v>0</v>
      </c>
      <c r="AT441" s="16">
        <f>IF(($CB441-SUM($T441:AS441))&gt;=$K441*0.7,$K441*0.7,($CB441-SUM($T441:AS441)))</f>
        <v>0</v>
      </c>
      <c r="AU441" s="16">
        <f>IF(($CB441-SUM($T441:AT441))&gt;=$K441*0.7,$K441*0.7,($CB441-SUM($T441:AT441)))</f>
        <v>0</v>
      </c>
      <c r="AV441" s="16">
        <f>IF(($CB441-SUM($T441:AU441))&gt;=$K441*0.7,$K441*0.7,($CB441-SUM($T441:AU441)))</f>
        <v>0</v>
      </c>
      <c r="AW441" s="182">
        <f t="shared" si="51"/>
        <v>44060</v>
      </c>
      <c r="AX441" s="182">
        <f>IF(LinkRpt!B$4=LinkRpt!B$2,VLOOKUP(LinkRpt!$A437,Rpt,LinkRpt!B$2+1),"")</f>
        <v>44060</v>
      </c>
      <c r="AY441" s="182">
        <f>IF(LinkRpt!C$4=LinkRpt!C$2,VLOOKUP(LinkRpt!$A437,Rpt,LinkRpt!C$2+1),"")</f>
        <v>0</v>
      </c>
      <c r="AZ441" s="182">
        <f>IF(LinkRpt!D$4=LinkRpt!D$2,VLOOKUP(LinkRpt!$A437,Rpt,LinkRpt!D$2+1),"")</f>
        <v>0</v>
      </c>
      <c r="BA441" s="182" t="str">
        <f>IF(LinkRpt!E$4=LinkRpt!E$2,VLOOKUP(LinkRpt!$A437,Rpt,LinkRpt!E$2+1),"")</f>
        <v/>
      </c>
      <c r="BB441" s="182">
        <f>IF(LinkRpt!F$4=LinkRpt!F$2,VLOOKUP(LinkRpt!$A437,Rpt,LinkRpt!F$2+1),"")</f>
        <v>0</v>
      </c>
      <c r="BC441" s="182">
        <f>IF(LinkRpt!G$4=LinkRpt!G$2,VLOOKUP(LinkRpt!$A437,Rpt,LinkRpt!G$2+1),"")</f>
        <v>0</v>
      </c>
      <c r="BD441" s="182">
        <f>IF(LinkRpt!H$4=LinkRpt!H$2,VLOOKUP(LinkRpt!$A437,Rpt,LinkRpt!H$2+1),"")</f>
        <v>0</v>
      </c>
      <c r="BE441" s="182" t="str">
        <f>IF(LinkRpt!I$4=LinkRpt!I$2,VLOOKUP(LinkRpt!$A437,Rpt,LinkRpt!I$2+1),"")</f>
        <v/>
      </c>
      <c r="BF441" s="182" t="str">
        <f>IF(LinkRpt!J$4=LinkRpt!J$2,VLOOKUP(LinkRpt!$A437,Rpt,LinkRpt!J$2+1),"")</f>
        <v/>
      </c>
      <c r="BG441" s="182" t="str">
        <f>IF(LinkRpt!K$4=LinkRpt!K$2,VLOOKUP(LinkRpt!$A437,Rpt,LinkRpt!K$2+1),"")</f>
        <v/>
      </c>
      <c r="BH441" s="182" t="str">
        <f>IF(LinkRpt!L$4=LinkRpt!L$2,VLOOKUP(LinkRpt!$A437,Rpt,LinkRpt!L$2+1),"")</f>
        <v/>
      </c>
      <c r="BI441" s="182" t="str">
        <f>IF(LinkRpt!M$4=LinkRpt!M$2,VLOOKUP(LinkRpt!$A437,Rpt,LinkRpt!M$2+1),"")</f>
        <v/>
      </c>
      <c r="BJ441" s="182" t="str">
        <f>IF(LinkRpt!N$4=LinkRpt!N$2,VLOOKUP(LinkRpt!$A437,Rpt,LinkRpt!N$2+1),"")</f>
        <v/>
      </c>
      <c r="BK441" s="182" t="str">
        <f>IF(LinkRpt!O$4=LinkRpt!O$2,VLOOKUP(LinkRpt!$A437,Rpt,LinkRpt!O$2+1),"")</f>
        <v/>
      </c>
      <c r="BL441" s="182" t="str">
        <f>IF(LinkRpt!P$4=LinkRpt!P$2,VLOOKUP(LinkRpt!$A437,Rpt,LinkRpt!P$2+1),"")</f>
        <v/>
      </c>
      <c r="BM441" s="182" t="str">
        <f>IF(LinkRpt!Q$4=LinkRpt!Q$2,VLOOKUP(LinkRpt!$A437,Rpt,LinkRpt!Q$2+1),"")</f>
        <v/>
      </c>
      <c r="BN441" s="182" t="str">
        <f>IF(LinkRpt!R$4=LinkRpt!R$2,VLOOKUP(LinkRpt!$A437,Rpt,LinkRpt!R$2+1),"")</f>
        <v/>
      </c>
      <c r="BO441" s="182" t="str">
        <f>IF(LinkRpt!S$4=LinkRpt!S$2,VLOOKUP(LinkRpt!$A437,Rpt,LinkRpt!S$2+1),"")</f>
        <v/>
      </c>
      <c r="BP441" s="182" t="str">
        <f>IF(LinkRpt!T$4=LinkRpt!T$2,VLOOKUP(LinkRpt!$A437,Rpt,LinkRpt!T$2+1),"")</f>
        <v/>
      </c>
      <c r="BQ441" s="182" t="str">
        <f>IF(LinkRpt!U$4=LinkRpt!U$2,VLOOKUP(LinkRpt!$A437,Rpt,LinkRpt!U$2+1),"")</f>
        <v/>
      </c>
      <c r="BR441" s="182" t="str">
        <f>IF(LinkRpt!V$4=LinkRpt!V$2,VLOOKUP(LinkRpt!$A437,Rpt,LinkRpt!V$2+1),"")</f>
        <v/>
      </c>
      <c r="BS441" s="182" t="str">
        <f>IF(LinkRpt!W$4=LinkRpt!W$2,VLOOKUP(LinkRpt!$A437,Rpt,LinkRpt!W$2+1),"")</f>
        <v/>
      </c>
      <c r="BT441" s="182" t="str">
        <f>IF(LinkRpt!X$4=LinkRpt!X$2,VLOOKUP(LinkRpt!$A437,Rpt,LinkRpt!X$2+1),"")</f>
        <v/>
      </c>
      <c r="BU441" s="182" t="str">
        <f>IF(LinkRpt!Y$4=LinkRpt!Y$2,VLOOKUP(LinkRpt!$A437,Rpt,LinkRpt!Y$2+1),"")</f>
        <v/>
      </c>
      <c r="BV441" s="182" t="str">
        <f>IF(LinkRpt!Z$4=LinkRpt!Z$2,VLOOKUP(LinkRpt!$A437,Rpt,LinkRpt!Z$2+1),"")</f>
        <v/>
      </c>
      <c r="BW441" s="182" t="str">
        <f>IF(LinkRpt!AA$4=LinkRpt!AA$2,VLOOKUP(LinkRpt!$A437,Rpt,LinkRpt!AA$2+1),"")</f>
        <v/>
      </c>
      <c r="BX441" s="182" t="str">
        <f>IF(LinkRpt!AB$4=LinkRpt!AB$2,VLOOKUP(LinkRpt!$A437,Rpt,LinkRpt!AB$2+1),"")</f>
        <v/>
      </c>
      <c r="BY441" s="182" t="str">
        <f>IF(LinkRpt!AC$4=LinkRpt!AC$2,VLOOKUP(LinkRpt!$A437,Rpt,LinkRpt!AC$2+1),"")</f>
        <v/>
      </c>
      <c r="BZ441" s="182" t="str">
        <f>IF(LinkRpt!AD$4=LinkRpt!AD$2,VLOOKUP(LinkRpt!$A437,Rpt,LinkRpt!AD$2+1),"")</f>
        <v/>
      </c>
      <c r="CA441" s="182" t="str">
        <f>IF(LinkRpt!AE$4=LinkRpt!AE$2,VLOOKUP(LinkRpt!$A437,Rpt,LinkRpt!AE$2+1),"")</f>
        <v/>
      </c>
      <c r="CB441" s="182">
        <f t="shared" si="56"/>
        <v>44060</v>
      </c>
      <c r="CC441" s="15">
        <v>1500</v>
      </c>
      <c r="CD441" s="16">
        <v>1500</v>
      </c>
      <c r="CE441" s="15">
        <v>1000</v>
      </c>
      <c r="CF441" s="16">
        <v>1000</v>
      </c>
      <c r="CG441" s="15">
        <v>5000</v>
      </c>
      <c r="CH441" s="16">
        <v>5000</v>
      </c>
      <c r="CI441" s="15">
        <v>8000</v>
      </c>
      <c r="CJ441" s="16">
        <f>1500+0</f>
        <v>1500</v>
      </c>
      <c r="CK441" s="15"/>
      <c r="CL441" s="16"/>
      <c r="CM441" s="18">
        <v>3570</v>
      </c>
      <c r="CN441" s="16">
        <v>0</v>
      </c>
      <c r="CO441" s="18">
        <v>3570</v>
      </c>
      <c r="CP441" s="16">
        <v>0</v>
      </c>
      <c r="CQ441" s="18">
        <v>3570</v>
      </c>
      <c r="CR441" s="16">
        <v>0</v>
      </c>
      <c r="CS441" s="18">
        <v>3570</v>
      </c>
      <c r="CT441" s="16">
        <v>20780</v>
      </c>
      <c r="CU441" s="18">
        <v>3570</v>
      </c>
      <c r="CV441" s="16"/>
      <c r="CW441" s="18">
        <v>3570</v>
      </c>
      <c r="CX441" s="16"/>
      <c r="CY441" s="18">
        <v>3570</v>
      </c>
      <c r="CZ441" s="16">
        <v>7140</v>
      </c>
      <c r="DA441" s="18">
        <v>3570</v>
      </c>
      <c r="DB441" s="16">
        <v>7140</v>
      </c>
      <c r="DC441" s="18">
        <v>3570</v>
      </c>
      <c r="DD441" s="16"/>
      <c r="DE441" s="85"/>
      <c r="DF441" s="16"/>
      <c r="DG441" s="85"/>
      <c r="DH441" s="16"/>
      <c r="DI441" s="85"/>
      <c r="DJ441" s="16"/>
      <c r="DK441" s="219"/>
      <c r="DL441" s="85"/>
      <c r="DM441" s="16"/>
      <c r="DN441" s="85"/>
      <c r="DO441" s="16"/>
      <c r="DP441" s="85"/>
      <c r="DQ441" s="16"/>
      <c r="DR441" s="85"/>
      <c r="DS441" s="16"/>
      <c r="DT441" s="85"/>
      <c r="DU441" s="16"/>
      <c r="DV441" s="85"/>
      <c r="DW441" s="16"/>
      <c r="DX441" s="85"/>
      <c r="DY441" s="16"/>
      <c r="DZ441" s="85"/>
      <c r="EA441" s="16"/>
      <c r="EB441" s="85"/>
      <c r="EC441" s="16"/>
      <c r="ED441" s="85"/>
      <c r="EE441" s="16"/>
      <c r="EF441" s="85"/>
      <c r="EG441" s="16"/>
      <c r="EH441" s="17"/>
      <c r="EI441" s="16"/>
      <c r="EJ441" s="19"/>
      <c r="EK441" s="17"/>
      <c r="EL441" s="16"/>
      <c r="EM441" s="17"/>
      <c r="EN441" s="16"/>
      <c r="EO441" s="17"/>
      <c r="EP441" s="16"/>
      <c r="EQ441" s="17"/>
      <c r="ER441" s="16"/>
      <c r="ES441" s="17"/>
      <c r="ET441" s="16"/>
      <c r="EU441" s="17"/>
      <c r="EV441" s="16"/>
      <c r="EW441" s="15"/>
      <c r="EX441" s="16"/>
      <c r="EY441" s="15"/>
      <c r="EZ441" s="16"/>
      <c r="FA441" s="15"/>
      <c r="FB441" s="16"/>
      <c r="FC441" s="15"/>
      <c r="FD441" s="16"/>
      <c r="FE441" s="15"/>
      <c r="FF441" s="16"/>
      <c r="FG441" s="15"/>
      <c r="FH441" s="16"/>
      <c r="FI441" s="20">
        <f t="shared" si="52"/>
        <v>47630</v>
      </c>
      <c r="FJ441" s="20">
        <f t="shared" si="53"/>
        <v>44060</v>
      </c>
      <c r="FK441" s="21">
        <f t="shared" si="54"/>
        <v>3570</v>
      </c>
      <c r="FL441" s="1" t="str">
        <f t="shared" si="57"/>
        <v/>
      </c>
    </row>
    <row r="442" spans="1:168" ht="20.25" customHeight="1">
      <c r="A442" s="239">
        <v>3200027</v>
      </c>
      <c r="B442" s="60" t="s">
        <v>523</v>
      </c>
      <c r="C442" s="239" t="s">
        <v>524</v>
      </c>
      <c r="D442" s="31" t="s">
        <v>1415</v>
      </c>
      <c r="E442" s="9" t="s">
        <v>1412</v>
      </c>
      <c r="F442" s="61" t="s">
        <v>525</v>
      </c>
      <c r="G442" s="142"/>
      <c r="H442" s="24"/>
      <c r="I442" s="313"/>
      <c r="J442" s="24"/>
      <c r="K442" s="62">
        <v>5100</v>
      </c>
      <c r="L442" s="24" t="s">
        <v>1564</v>
      </c>
      <c r="M442" s="246">
        <f t="shared" si="50"/>
        <v>47630</v>
      </c>
      <c r="N442" s="14">
        <f t="shared" si="55"/>
        <v>0</v>
      </c>
      <c r="O442" s="15">
        <v>1500</v>
      </c>
      <c r="P442" s="15">
        <v>1000</v>
      </c>
      <c r="Q442" s="15">
        <v>5000</v>
      </c>
      <c r="R442" s="15">
        <v>8000</v>
      </c>
      <c r="S442" s="182"/>
      <c r="T442" s="16">
        <v>1500</v>
      </c>
      <c r="U442" s="16">
        <v>1000</v>
      </c>
      <c r="V442" s="16">
        <v>5000</v>
      </c>
      <c r="W442" s="16">
        <v>0</v>
      </c>
      <c r="X442" s="182"/>
      <c r="Y442" s="16">
        <f>IF(($CB442-SUM($T442:X442))&gt;=$K442*0.7,$K442*0.7,($CB442-SUM($T442:X442)))</f>
        <v>3570</v>
      </c>
      <c r="Z442" s="16">
        <f>IF(($CB442-SUM($T442:Y442))&gt;=$K442*0.7,$K442*0.7,($CB442-SUM($T442:Y442)))</f>
        <v>3570</v>
      </c>
      <c r="AA442" s="16">
        <f>IF(($CB442-SUM($T442:Z442))&gt;=$K442*0.7,$K442*0.7,($CB442-SUM($T442:Z442)))</f>
        <v>3570</v>
      </c>
      <c r="AB442" s="16">
        <f>IF(($CB442-SUM($T442:AA442))&gt;=$K442*0.7,$K442*0.7,($CB442-SUM($T442:AA442)))</f>
        <v>3570</v>
      </c>
      <c r="AC442" s="16">
        <f>IF(($CB442-SUM($T442:AB442))&gt;=$K442*0.7,$K442*0.7,($CB442-SUM($T442:AB442)))</f>
        <v>3570</v>
      </c>
      <c r="AD442" s="16">
        <f>IF(($CB442-SUM($T442:AC442))&gt;=$K442*0.7,$K442*0.7,($CB442-SUM($T442:AC442)))</f>
        <v>3570</v>
      </c>
      <c r="AE442" s="16">
        <f>IF(($CB442-SUM($T442:AD442))&gt;=$K442*0.7,$K442*0.7,($CB442-SUM($T442:AD442)))</f>
        <v>3570</v>
      </c>
      <c r="AF442" s="16">
        <f>IF(($CB442-SUM($T442:AE442))&gt;=$K442*0.7,$K442*0.7,($CB442-SUM($T442:AE442)))</f>
        <v>3570</v>
      </c>
      <c r="AG442" s="16">
        <f>IF(($CB442-SUM($T442:AF442))&gt;=$K442*0.7,$K442*0.7,($CB442-SUM($T442:AF442)))</f>
        <v>3570</v>
      </c>
      <c r="AH442" s="16">
        <f>IF(($CB442-SUM($T442:AG442))&gt;=$K442*0.7,$K442*0.7,($CB442-SUM($T442:AG442)))</f>
        <v>3570</v>
      </c>
      <c r="AI442" s="16">
        <f>IF(($CB442-SUM($T442:AH442))&gt;=$K442*0.7,$K442*0.7,($CB442-SUM($T442:AH442)))</f>
        <v>3570</v>
      </c>
      <c r="AJ442" s="16">
        <f>IF(($CB442-SUM($T442:AI442))&gt;=$K442*0.7,$K442*0.7,($CB442-SUM($T442:AI442)))</f>
        <v>860</v>
      </c>
      <c r="AK442" s="16">
        <f>IF(($CB442-SUM($T442:AJ442))&gt;=$K442*0.7,$K442*0.7,($CB442-SUM($T442:AJ442)))</f>
        <v>0</v>
      </c>
      <c r="AL442" s="16">
        <f>IF(($CB442-SUM($T442:AK442))&gt;=$K442*0.7,$K442*0.7,($CB442-SUM($T442:AK442)))</f>
        <v>0</v>
      </c>
      <c r="AM442" s="16">
        <f>IF(($CB442-SUM($T442:AL442))&gt;=$K442*0.7,$K442*0.7,($CB442-SUM($T442:AL442)))</f>
        <v>0</v>
      </c>
      <c r="AN442" s="16">
        <f>IF(($CB442-SUM($T442:AM442))&gt;=$K442*0.7,$K442*0.7,($CB442-SUM($T442:AM442)))</f>
        <v>0</v>
      </c>
      <c r="AO442" s="16">
        <f>IF(($CB442-SUM($T442:AN442))&gt;=$K442*0.7,$K442*0.7,($CB442-SUM($T442:AN442)))</f>
        <v>0</v>
      </c>
      <c r="AP442" s="16">
        <f>IF(($CB442-SUM($T442:AO442))&gt;=$K442*0.7,$K442*0.7,($CB442-SUM($T442:AO442)))</f>
        <v>0</v>
      </c>
      <c r="AQ442" s="16">
        <f>IF(($CB442-SUM($T442:AP442))&gt;=$K442*0.7,$K442*0.7,($CB442-SUM($T442:AP442)))</f>
        <v>0</v>
      </c>
      <c r="AR442" s="16">
        <f>IF(($CB442-SUM($T442:AQ442))&gt;=$K442*0.7,$K442*0.7,($CB442-SUM($T442:AQ442)))</f>
        <v>0</v>
      </c>
      <c r="AS442" s="16">
        <f>IF(($CB442-SUM($T442:AR442))&gt;=$K442*0.7,$K442*0.7,($CB442-SUM($T442:AR442)))</f>
        <v>0</v>
      </c>
      <c r="AT442" s="16">
        <f>IF(($CB442-SUM($T442:AS442))&gt;=$K442*0.7,$K442*0.7,($CB442-SUM($T442:AS442)))</f>
        <v>0</v>
      </c>
      <c r="AU442" s="16">
        <f>IF(($CB442-SUM($T442:AT442))&gt;=$K442*0.7,$K442*0.7,($CB442-SUM($T442:AT442)))</f>
        <v>0</v>
      </c>
      <c r="AV442" s="16">
        <f>IF(($CB442-SUM($T442:AU442))&gt;=$K442*0.7,$K442*0.7,($CB442-SUM($T442:AU442)))</f>
        <v>0</v>
      </c>
      <c r="AW442" s="182">
        <f t="shared" si="51"/>
        <v>47630</v>
      </c>
      <c r="AX442" s="182">
        <f>IF(LinkRpt!B$4=LinkRpt!B$2,VLOOKUP(LinkRpt!$A438,Rpt,LinkRpt!B$2+1),"")</f>
        <v>47630</v>
      </c>
      <c r="AY442" s="182">
        <f>IF(LinkRpt!C$4=LinkRpt!C$2,VLOOKUP(LinkRpt!$A438,Rpt,LinkRpt!C$2+1),"")</f>
        <v>0</v>
      </c>
      <c r="AZ442" s="182">
        <f>IF(LinkRpt!D$4=LinkRpt!D$2,VLOOKUP(LinkRpt!$A438,Rpt,LinkRpt!D$2+1),"")</f>
        <v>0</v>
      </c>
      <c r="BA442" s="182" t="str">
        <f>IF(LinkRpt!E$4=LinkRpt!E$2,VLOOKUP(LinkRpt!$A438,Rpt,LinkRpt!E$2+1),"")</f>
        <v/>
      </c>
      <c r="BB442" s="182">
        <f>IF(LinkRpt!F$4=LinkRpt!F$2,VLOOKUP(LinkRpt!$A438,Rpt,LinkRpt!F$2+1),"")</f>
        <v>0</v>
      </c>
      <c r="BC442" s="182">
        <f>IF(LinkRpt!G$4=LinkRpt!G$2,VLOOKUP(LinkRpt!$A438,Rpt,LinkRpt!G$2+1),"")</f>
        <v>0</v>
      </c>
      <c r="BD442" s="182">
        <f>IF(LinkRpt!H$4=LinkRpt!H$2,VLOOKUP(LinkRpt!$A438,Rpt,LinkRpt!H$2+1),"")</f>
        <v>0</v>
      </c>
      <c r="BE442" s="182" t="str">
        <f>IF(LinkRpt!I$4=LinkRpt!I$2,VLOOKUP(LinkRpt!$A438,Rpt,LinkRpt!I$2+1),"")</f>
        <v/>
      </c>
      <c r="BF442" s="182" t="str">
        <f>IF(LinkRpt!J$4=LinkRpt!J$2,VLOOKUP(LinkRpt!$A438,Rpt,LinkRpt!J$2+1),"")</f>
        <v/>
      </c>
      <c r="BG442" s="182" t="str">
        <f>IF(LinkRpt!K$4=LinkRpt!K$2,VLOOKUP(LinkRpt!$A438,Rpt,LinkRpt!K$2+1),"")</f>
        <v/>
      </c>
      <c r="BH442" s="182" t="str">
        <f>IF(LinkRpt!L$4=LinkRpt!L$2,VLOOKUP(LinkRpt!$A438,Rpt,LinkRpt!L$2+1),"")</f>
        <v/>
      </c>
      <c r="BI442" s="182" t="str">
        <f>IF(LinkRpt!M$4=LinkRpt!M$2,VLOOKUP(LinkRpt!$A438,Rpt,LinkRpt!M$2+1),"")</f>
        <v/>
      </c>
      <c r="BJ442" s="182" t="str">
        <f>IF(LinkRpt!N$4=LinkRpt!N$2,VLOOKUP(LinkRpt!$A438,Rpt,LinkRpt!N$2+1),"")</f>
        <v/>
      </c>
      <c r="BK442" s="182" t="str">
        <f>IF(LinkRpt!O$4=LinkRpt!O$2,VLOOKUP(LinkRpt!$A438,Rpt,LinkRpt!O$2+1),"")</f>
        <v/>
      </c>
      <c r="BL442" s="182" t="str">
        <f>IF(LinkRpt!P$4=LinkRpt!P$2,VLOOKUP(LinkRpt!$A438,Rpt,LinkRpt!P$2+1),"")</f>
        <v/>
      </c>
      <c r="BM442" s="182" t="str">
        <f>IF(LinkRpt!Q$4=LinkRpt!Q$2,VLOOKUP(LinkRpt!$A438,Rpt,LinkRpt!Q$2+1),"")</f>
        <v/>
      </c>
      <c r="BN442" s="182" t="str">
        <f>IF(LinkRpt!R$4=LinkRpt!R$2,VLOOKUP(LinkRpt!$A438,Rpt,LinkRpt!R$2+1),"")</f>
        <v/>
      </c>
      <c r="BO442" s="182" t="str">
        <f>IF(LinkRpt!S$4=LinkRpt!S$2,VLOOKUP(LinkRpt!$A438,Rpt,LinkRpt!S$2+1),"")</f>
        <v/>
      </c>
      <c r="BP442" s="182" t="str">
        <f>IF(LinkRpt!T$4=LinkRpt!T$2,VLOOKUP(LinkRpt!$A438,Rpt,LinkRpt!T$2+1),"")</f>
        <v/>
      </c>
      <c r="BQ442" s="182" t="str">
        <f>IF(LinkRpt!U$4=LinkRpt!U$2,VLOOKUP(LinkRpt!$A438,Rpt,LinkRpt!U$2+1),"")</f>
        <v/>
      </c>
      <c r="BR442" s="182" t="str">
        <f>IF(LinkRpt!V$4=LinkRpt!V$2,VLOOKUP(LinkRpt!$A438,Rpt,LinkRpt!V$2+1),"")</f>
        <v/>
      </c>
      <c r="BS442" s="182" t="str">
        <f>IF(LinkRpt!W$4=LinkRpt!W$2,VLOOKUP(LinkRpt!$A438,Rpt,LinkRpt!W$2+1),"")</f>
        <v/>
      </c>
      <c r="BT442" s="182" t="str">
        <f>IF(LinkRpt!X$4=LinkRpt!X$2,VLOOKUP(LinkRpt!$A438,Rpt,LinkRpt!X$2+1),"")</f>
        <v/>
      </c>
      <c r="BU442" s="182" t="str">
        <f>IF(LinkRpt!Y$4=LinkRpt!Y$2,VLOOKUP(LinkRpt!$A438,Rpt,LinkRpt!Y$2+1),"")</f>
        <v/>
      </c>
      <c r="BV442" s="182" t="str">
        <f>IF(LinkRpt!Z$4=LinkRpt!Z$2,VLOOKUP(LinkRpt!$A438,Rpt,LinkRpt!Z$2+1),"")</f>
        <v/>
      </c>
      <c r="BW442" s="182" t="str">
        <f>IF(LinkRpt!AA$4=LinkRpt!AA$2,VLOOKUP(LinkRpt!$A438,Rpt,LinkRpt!AA$2+1),"")</f>
        <v/>
      </c>
      <c r="BX442" s="182" t="str">
        <f>IF(LinkRpt!AB$4=LinkRpt!AB$2,VLOOKUP(LinkRpt!$A438,Rpt,LinkRpt!AB$2+1),"")</f>
        <v/>
      </c>
      <c r="BY442" s="182" t="str">
        <f>IF(LinkRpt!AC$4=LinkRpt!AC$2,VLOOKUP(LinkRpt!$A438,Rpt,LinkRpt!AC$2+1),"")</f>
        <v/>
      </c>
      <c r="BZ442" s="182" t="str">
        <f>IF(LinkRpt!AD$4=LinkRpt!AD$2,VLOOKUP(LinkRpt!$A438,Rpt,LinkRpt!AD$2+1),"")</f>
        <v/>
      </c>
      <c r="CA442" s="182" t="str">
        <f>IF(LinkRpt!AE$4=LinkRpt!AE$2,VLOOKUP(LinkRpt!$A438,Rpt,LinkRpt!AE$2+1),"")</f>
        <v/>
      </c>
      <c r="CB442" s="182">
        <f t="shared" si="56"/>
        <v>47630</v>
      </c>
      <c r="CC442" s="15">
        <v>1500</v>
      </c>
      <c r="CD442" s="16">
        <v>1500</v>
      </c>
      <c r="CE442" s="15">
        <v>1000</v>
      </c>
      <c r="CF442" s="16">
        <v>1000</v>
      </c>
      <c r="CG442" s="15">
        <v>5000</v>
      </c>
      <c r="CH442" s="16">
        <v>5000</v>
      </c>
      <c r="CI442" s="15">
        <v>8000</v>
      </c>
      <c r="CJ442" s="16">
        <v>0</v>
      </c>
      <c r="CK442" s="15"/>
      <c r="CL442" s="16"/>
      <c r="CM442" s="15"/>
      <c r="CN442" s="16"/>
      <c r="CO442" s="18">
        <v>3570</v>
      </c>
      <c r="CP442" s="16">
        <v>0</v>
      </c>
      <c r="CQ442" s="18">
        <v>3570</v>
      </c>
      <c r="CR442" s="16">
        <v>0</v>
      </c>
      <c r="CS442" s="18">
        <v>3570</v>
      </c>
      <c r="CT442" s="16">
        <f>13000+5710</f>
        <v>18710</v>
      </c>
      <c r="CU442" s="18">
        <v>3570</v>
      </c>
      <c r="CV442" s="16">
        <v>3570</v>
      </c>
      <c r="CW442" s="18">
        <v>3570</v>
      </c>
      <c r="CX442" s="16"/>
      <c r="CY442" s="18">
        <v>3570</v>
      </c>
      <c r="CZ442" s="16">
        <v>7140</v>
      </c>
      <c r="DA442" s="18">
        <v>3570</v>
      </c>
      <c r="DB442" s="16"/>
      <c r="DC442" s="18">
        <v>3570</v>
      </c>
      <c r="DD442" s="16"/>
      <c r="DE442" s="18">
        <v>3570</v>
      </c>
      <c r="DF442" s="16">
        <v>10710</v>
      </c>
      <c r="DG442" s="17"/>
      <c r="DH442" s="16"/>
      <c r="DI442" s="17"/>
      <c r="DJ442" s="16"/>
      <c r="DK442" s="219"/>
      <c r="DL442" s="85"/>
      <c r="DM442" s="16"/>
      <c r="DN442" s="85"/>
      <c r="DO442" s="16"/>
      <c r="DP442" s="85"/>
      <c r="DQ442" s="16"/>
      <c r="DR442" s="85"/>
      <c r="DS442" s="16"/>
      <c r="DT442" s="85"/>
      <c r="DU442" s="16"/>
      <c r="DV442" s="85"/>
      <c r="DW442" s="16"/>
      <c r="DX442" s="85"/>
      <c r="DY442" s="16"/>
      <c r="DZ442" s="85"/>
      <c r="EA442" s="16"/>
      <c r="EB442" s="85"/>
      <c r="EC442" s="16"/>
      <c r="ED442" s="85"/>
      <c r="EE442" s="16"/>
      <c r="EF442" s="85"/>
      <c r="EG442" s="16"/>
      <c r="EH442" s="17"/>
      <c r="EI442" s="16"/>
      <c r="EJ442" s="19"/>
      <c r="EK442" s="17"/>
      <c r="EL442" s="16"/>
      <c r="EM442" s="17"/>
      <c r="EN442" s="16"/>
      <c r="EO442" s="17"/>
      <c r="EP442" s="16"/>
      <c r="EQ442" s="17"/>
      <c r="ER442" s="16"/>
      <c r="ES442" s="17"/>
      <c r="ET442" s="16"/>
      <c r="EU442" s="17"/>
      <c r="EV442" s="16"/>
      <c r="EW442" s="15"/>
      <c r="EX442" s="16"/>
      <c r="EY442" s="15"/>
      <c r="EZ442" s="16"/>
      <c r="FA442" s="15"/>
      <c r="FB442" s="16"/>
      <c r="FC442" s="15"/>
      <c r="FD442" s="16"/>
      <c r="FE442" s="15"/>
      <c r="FF442" s="16"/>
      <c r="FG442" s="15"/>
      <c r="FH442" s="16"/>
      <c r="FI442" s="20">
        <f t="shared" si="52"/>
        <v>47630</v>
      </c>
      <c r="FJ442" s="20">
        <f t="shared" si="53"/>
        <v>47630</v>
      </c>
      <c r="FK442" s="21">
        <f t="shared" si="54"/>
        <v>0</v>
      </c>
      <c r="FL442" s="1" t="str">
        <f t="shared" si="57"/>
        <v/>
      </c>
    </row>
    <row r="443" spans="1:168" ht="20.25" customHeight="1">
      <c r="A443" s="239">
        <v>3200028</v>
      </c>
      <c r="B443" s="60" t="s">
        <v>1374</v>
      </c>
      <c r="C443" s="239" t="s">
        <v>1375</v>
      </c>
      <c r="D443" s="31" t="s">
        <v>1415</v>
      </c>
      <c r="E443" s="9" t="s">
        <v>1411</v>
      </c>
      <c r="F443" s="61" t="s">
        <v>1376</v>
      </c>
      <c r="G443" s="65"/>
      <c r="H443" s="84"/>
      <c r="I443" s="314"/>
      <c r="J443" s="84"/>
      <c r="K443" s="62">
        <v>5100</v>
      </c>
      <c r="L443" s="84" t="s">
        <v>1564</v>
      </c>
      <c r="M443" s="246">
        <f t="shared" si="50"/>
        <v>47630</v>
      </c>
      <c r="N443" s="14">
        <f t="shared" si="55"/>
        <v>0</v>
      </c>
      <c r="O443" s="15">
        <v>1500</v>
      </c>
      <c r="P443" s="15">
        <v>1000</v>
      </c>
      <c r="Q443" s="15">
        <v>5000</v>
      </c>
      <c r="R443" s="15">
        <v>8000</v>
      </c>
      <c r="S443" s="182"/>
      <c r="T443" s="16">
        <v>1500</v>
      </c>
      <c r="U443" s="16">
        <v>1000</v>
      </c>
      <c r="V443" s="16">
        <v>5000</v>
      </c>
      <c r="W443" s="16">
        <v>0</v>
      </c>
      <c r="X443" s="182"/>
      <c r="Y443" s="16">
        <f>IF(($CB443-SUM($T443:X443))&gt;=$K443*0.7,$K443*0.7,($CB443-SUM($T443:X443)))</f>
        <v>3570</v>
      </c>
      <c r="Z443" s="16">
        <f>IF(($CB443-SUM($T443:Y443))&gt;=$K443*0.7,$K443*0.7,($CB443-SUM($T443:Y443)))</f>
        <v>3570</v>
      </c>
      <c r="AA443" s="16">
        <f>IF(($CB443-SUM($T443:Z443))&gt;=$K443*0.7,$K443*0.7,($CB443-SUM($T443:Z443)))</f>
        <v>3570</v>
      </c>
      <c r="AB443" s="16">
        <f>IF(($CB443-SUM($T443:AA443))&gt;=$K443*0.7,$K443*0.7,($CB443-SUM($T443:AA443)))</f>
        <v>3570</v>
      </c>
      <c r="AC443" s="16">
        <f>IF(($CB443-SUM($T443:AB443))&gt;=$K443*0.7,$K443*0.7,($CB443-SUM($T443:AB443)))</f>
        <v>3570</v>
      </c>
      <c r="AD443" s="16">
        <f>IF(($CB443-SUM($T443:AC443))&gt;=$K443*0.7,$K443*0.7,($CB443-SUM($T443:AC443)))</f>
        <v>3570</v>
      </c>
      <c r="AE443" s="16">
        <f>IF(($CB443-SUM($T443:AD443))&gt;=$K443*0.7,$K443*0.7,($CB443-SUM($T443:AD443)))</f>
        <v>3570</v>
      </c>
      <c r="AF443" s="16">
        <f>IF(($CB443-SUM($T443:AE443))&gt;=$K443*0.7,$K443*0.7,($CB443-SUM($T443:AE443)))</f>
        <v>3570</v>
      </c>
      <c r="AG443" s="16">
        <f>IF(($CB443-SUM($T443:AF443))&gt;=$K443*0.7,$K443*0.7,($CB443-SUM($T443:AF443)))</f>
        <v>3570</v>
      </c>
      <c r="AH443" s="16">
        <f>IF(($CB443-SUM($T443:AG443))&gt;=$K443*0.7,$K443*0.7,($CB443-SUM($T443:AG443)))</f>
        <v>3570</v>
      </c>
      <c r="AI443" s="16">
        <f>IF(($CB443-SUM($T443:AH443))&gt;=$K443*0.7,$K443*0.7,($CB443-SUM($T443:AH443)))</f>
        <v>3570</v>
      </c>
      <c r="AJ443" s="16">
        <f>IF(($CB443-SUM($T443:AI443))&gt;=$K443*0.7,$K443*0.7,($CB443-SUM($T443:AI443)))</f>
        <v>860</v>
      </c>
      <c r="AK443" s="16">
        <f>IF(($CB443-SUM($T443:AJ443))&gt;=$K443*0.7,$K443*0.7,($CB443-SUM($T443:AJ443)))</f>
        <v>0</v>
      </c>
      <c r="AL443" s="16">
        <f>IF(($CB443-SUM($T443:AK443))&gt;=$K443*0.7,$K443*0.7,($CB443-SUM($T443:AK443)))</f>
        <v>0</v>
      </c>
      <c r="AM443" s="16">
        <f>IF(($CB443-SUM($T443:AL443))&gt;=$K443*0.7,$K443*0.7,($CB443-SUM($T443:AL443)))</f>
        <v>0</v>
      </c>
      <c r="AN443" s="16">
        <f>IF(($CB443-SUM($T443:AM443))&gt;=$K443*0.7,$K443*0.7,($CB443-SUM($T443:AM443)))</f>
        <v>0</v>
      </c>
      <c r="AO443" s="16">
        <f>IF(($CB443-SUM($T443:AN443))&gt;=$K443*0.7,$K443*0.7,($CB443-SUM($T443:AN443)))</f>
        <v>0</v>
      </c>
      <c r="AP443" s="16">
        <f>IF(($CB443-SUM($T443:AO443))&gt;=$K443*0.7,$K443*0.7,($CB443-SUM($T443:AO443)))</f>
        <v>0</v>
      </c>
      <c r="AQ443" s="16">
        <f>IF(($CB443-SUM($T443:AP443))&gt;=$K443*0.7,$K443*0.7,($CB443-SUM($T443:AP443)))</f>
        <v>0</v>
      </c>
      <c r="AR443" s="16">
        <f>IF(($CB443-SUM($T443:AQ443))&gt;=$K443*0.7,$K443*0.7,($CB443-SUM($T443:AQ443)))</f>
        <v>0</v>
      </c>
      <c r="AS443" s="16">
        <f>IF(($CB443-SUM($T443:AR443))&gt;=$K443*0.7,$K443*0.7,($CB443-SUM($T443:AR443)))</f>
        <v>0</v>
      </c>
      <c r="AT443" s="16">
        <f>IF(($CB443-SUM($T443:AS443))&gt;=$K443*0.7,$K443*0.7,($CB443-SUM($T443:AS443)))</f>
        <v>0</v>
      </c>
      <c r="AU443" s="16">
        <f>IF(($CB443-SUM($T443:AT443))&gt;=$K443*0.7,$K443*0.7,($CB443-SUM($T443:AT443)))</f>
        <v>0</v>
      </c>
      <c r="AV443" s="16">
        <f>IF(($CB443-SUM($T443:AU443))&gt;=$K443*0.7,$K443*0.7,($CB443-SUM($T443:AU443)))</f>
        <v>0</v>
      </c>
      <c r="AW443" s="182">
        <f t="shared" si="51"/>
        <v>47630</v>
      </c>
      <c r="AX443" s="182">
        <f>IF(LinkRpt!B$4=LinkRpt!B$2,VLOOKUP(LinkRpt!$A439,Rpt,LinkRpt!B$2+1),"")</f>
        <v>47630</v>
      </c>
      <c r="AY443" s="182">
        <f>IF(LinkRpt!C$4=LinkRpt!C$2,VLOOKUP(LinkRpt!$A439,Rpt,LinkRpt!C$2+1),"")</f>
        <v>0</v>
      </c>
      <c r="AZ443" s="182">
        <f>IF(LinkRpt!D$4=LinkRpt!D$2,VLOOKUP(LinkRpt!$A439,Rpt,LinkRpt!D$2+1),"")</f>
        <v>0</v>
      </c>
      <c r="BA443" s="182" t="str">
        <f>IF(LinkRpt!E$4=LinkRpt!E$2,VLOOKUP(LinkRpt!$A439,Rpt,LinkRpt!E$2+1),"")</f>
        <v/>
      </c>
      <c r="BB443" s="182">
        <f>IF(LinkRpt!F$4=LinkRpt!F$2,VLOOKUP(LinkRpt!$A439,Rpt,LinkRpt!F$2+1),"")</f>
        <v>0</v>
      </c>
      <c r="BC443" s="182">
        <f>IF(LinkRpt!G$4=LinkRpt!G$2,VLOOKUP(LinkRpt!$A439,Rpt,LinkRpt!G$2+1),"")</f>
        <v>0</v>
      </c>
      <c r="BD443" s="182">
        <f>IF(LinkRpt!H$4=LinkRpt!H$2,VLOOKUP(LinkRpt!$A439,Rpt,LinkRpt!H$2+1),"")</f>
        <v>0</v>
      </c>
      <c r="BE443" s="182" t="str">
        <f>IF(LinkRpt!I$4=LinkRpt!I$2,VLOOKUP(LinkRpt!$A439,Rpt,LinkRpt!I$2+1),"")</f>
        <v/>
      </c>
      <c r="BF443" s="182" t="str">
        <f>IF(LinkRpt!J$4=LinkRpt!J$2,VLOOKUP(LinkRpt!$A439,Rpt,LinkRpt!J$2+1),"")</f>
        <v/>
      </c>
      <c r="BG443" s="182" t="str">
        <f>IF(LinkRpt!K$4=LinkRpt!K$2,VLOOKUP(LinkRpt!$A439,Rpt,LinkRpt!K$2+1),"")</f>
        <v/>
      </c>
      <c r="BH443" s="182" t="str">
        <f>IF(LinkRpt!L$4=LinkRpt!L$2,VLOOKUP(LinkRpt!$A439,Rpt,LinkRpt!L$2+1),"")</f>
        <v/>
      </c>
      <c r="BI443" s="182" t="str">
        <f>IF(LinkRpt!M$4=LinkRpt!M$2,VLOOKUP(LinkRpt!$A439,Rpt,LinkRpt!M$2+1),"")</f>
        <v/>
      </c>
      <c r="BJ443" s="182" t="str">
        <f>IF(LinkRpt!N$4=LinkRpt!N$2,VLOOKUP(LinkRpt!$A439,Rpt,LinkRpt!N$2+1),"")</f>
        <v/>
      </c>
      <c r="BK443" s="182" t="str">
        <f>IF(LinkRpt!O$4=LinkRpt!O$2,VLOOKUP(LinkRpt!$A439,Rpt,LinkRpt!O$2+1),"")</f>
        <v/>
      </c>
      <c r="BL443" s="182" t="str">
        <f>IF(LinkRpt!P$4=LinkRpt!P$2,VLOOKUP(LinkRpt!$A439,Rpt,LinkRpt!P$2+1),"")</f>
        <v/>
      </c>
      <c r="BM443" s="182" t="str">
        <f>IF(LinkRpt!Q$4=LinkRpt!Q$2,VLOOKUP(LinkRpt!$A439,Rpt,LinkRpt!Q$2+1),"")</f>
        <v/>
      </c>
      <c r="BN443" s="182" t="str">
        <f>IF(LinkRpt!R$4=LinkRpt!R$2,VLOOKUP(LinkRpt!$A439,Rpt,LinkRpt!R$2+1),"")</f>
        <v/>
      </c>
      <c r="BO443" s="182" t="str">
        <f>IF(LinkRpt!S$4=LinkRpt!S$2,VLOOKUP(LinkRpt!$A439,Rpt,LinkRpt!S$2+1),"")</f>
        <v/>
      </c>
      <c r="BP443" s="182" t="str">
        <f>IF(LinkRpt!T$4=LinkRpt!T$2,VLOOKUP(LinkRpt!$A439,Rpt,LinkRpt!T$2+1),"")</f>
        <v/>
      </c>
      <c r="BQ443" s="182" t="str">
        <f>IF(LinkRpt!U$4=LinkRpt!U$2,VLOOKUP(LinkRpt!$A439,Rpt,LinkRpt!U$2+1),"")</f>
        <v/>
      </c>
      <c r="BR443" s="182" t="str">
        <f>IF(LinkRpt!V$4=LinkRpt!V$2,VLOOKUP(LinkRpt!$A439,Rpt,LinkRpt!V$2+1),"")</f>
        <v/>
      </c>
      <c r="BS443" s="182" t="str">
        <f>IF(LinkRpt!W$4=LinkRpt!W$2,VLOOKUP(LinkRpt!$A439,Rpt,LinkRpt!W$2+1),"")</f>
        <v/>
      </c>
      <c r="BT443" s="182" t="str">
        <f>IF(LinkRpt!X$4=LinkRpt!X$2,VLOOKUP(LinkRpt!$A439,Rpt,LinkRpt!X$2+1),"")</f>
        <v/>
      </c>
      <c r="BU443" s="182" t="str">
        <f>IF(LinkRpt!Y$4=LinkRpt!Y$2,VLOOKUP(LinkRpt!$A439,Rpt,LinkRpt!Y$2+1),"")</f>
        <v/>
      </c>
      <c r="BV443" s="182" t="str">
        <f>IF(LinkRpt!Z$4=LinkRpt!Z$2,VLOOKUP(LinkRpt!$A439,Rpt,LinkRpt!Z$2+1),"")</f>
        <v/>
      </c>
      <c r="BW443" s="182" t="str">
        <f>IF(LinkRpt!AA$4=LinkRpt!AA$2,VLOOKUP(LinkRpt!$A439,Rpt,LinkRpt!AA$2+1),"")</f>
        <v/>
      </c>
      <c r="BX443" s="182" t="str">
        <f>IF(LinkRpt!AB$4=LinkRpt!AB$2,VLOOKUP(LinkRpt!$A439,Rpt,LinkRpt!AB$2+1),"")</f>
        <v/>
      </c>
      <c r="BY443" s="182" t="str">
        <f>IF(LinkRpt!AC$4=LinkRpt!AC$2,VLOOKUP(LinkRpt!$A439,Rpt,LinkRpt!AC$2+1),"")</f>
        <v/>
      </c>
      <c r="BZ443" s="182" t="str">
        <f>IF(LinkRpt!AD$4=LinkRpt!AD$2,VLOOKUP(LinkRpt!$A439,Rpt,LinkRpt!AD$2+1),"")</f>
        <v/>
      </c>
      <c r="CA443" s="182" t="str">
        <f>IF(LinkRpt!AE$4=LinkRpt!AE$2,VLOOKUP(LinkRpt!$A439,Rpt,LinkRpt!AE$2+1),"")</f>
        <v/>
      </c>
      <c r="CB443" s="182">
        <f t="shared" si="56"/>
        <v>47630</v>
      </c>
      <c r="CC443" s="15">
        <v>1500</v>
      </c>
      <c r="CD443" s="16">
        <v>1500</v>
      </c>
      <c r="CE443" s="15">
        <v>1000</v>
      </c>
      <c r="CF443" s="16">
        <v>1000</v>
      </c>
      <c r="CG443" s="15">
        <v>5000</v>
      </c>
      <c r="CH443" s="16">
        <v>5000</v>
      </c>
      <c r="CI443" s="15">
        <v>8000</v>
      </c>
      <c r="CJ443" s="16">
        <v>0</v>
      </c>
      <c r="CK443" s="15"/>
      <c r="CL443" s="16"/>
      <c r="CM443" s="18">
        <v>3570</v>
      </c>
      <c r="CN443" s="16">
        <v>11570</v>
      </c>
      <c r="CO443" s="18">
        <v>3570</v>
      </c>
      <c r="CP443" s="16">
        <v>3570</v>
      </c>
      <c r="CQ443" s="18">
        <v>3570</v>
      </c>
      <c r="CR443" s="16">
        <v>3570</v>
      </c>
      <c r="CS443" s="18">
        <v>3570</v>
      </c>
      <c r="CT443" s="16">
        <v>3570</v>
      </c>
      <c r="CU443" s="18">
        <v>3570</v>
      </c>
      <c r="CV443" s="16">
        <v>3570</v>
      </c>
      <c r="CW443" s="18">
        <v>3570</v>
      </c>
      <c r="CX443" s="16">
        <v>3570</v>
      </c>
      <c r="CY443" s="18">
        <v>3570</v>
      </c>
      <c r="CZ443" s="16">
        <v>3570</v>
      </c>
      <c r="DA443" s="18">
        <v>3570</v>
      </c>
      <c r="DB443" s="16">
        <v>3570</v>
      </c>
      <c r="DC443" s="18">
        <v>3570</v>
      </c>
      <c r="DD443" s="16">
        <v>3570</v>
      </c>
      <c r="DE443" s="85"/>
      <c r="DF443" s="16"/>
      <c r="DG443" s="85"/>
      <c r="DH443" s="16"/>
      <c r="DI443" s="85"/>
      <c r="DJ443" s="16"/>
      <c r="DK443" s="219"/>
      <c r="DL443" s="85"/>
      <c r="DM443" s="16"/>
      <c r="DN443" s="85"/>
      <c r="DO443" s="16"/>
      <c r="DP443" s="85"/>
      <c r="DQ443" s="16"/>
      <c r="DR443" s="85"/>
      <c r="DS443" s="16"/>
      <c r="DT443" s="85"/>
      <c r="DU443" s="16"/>
      <c r="DV443" s="85"/>
      <c r="DW443" s="16"/>
      <c r="DX443" s="85"/>
      <c r="DY443" s="16"/>
      <c r="DZ443" s="85"/>
      <c r="EA443" s="16"/>
      <c r="EB443" s="85"/>
      <c r="EC443" s="16"/>
      <c r="ED443" s="85"/>
      <c r="EE443" s="16"/>
      <c r="EF443" s="85"/>
      <c r="EG443" s="16"/>
      <c r="EH443" s="17"/>
      <c r="EI443" s="16"/>
      <c r="EJ443" s="19"/>
      <c r="EK443" s="17"/>
      <c r="EL443" s="16"/>
      <c r="EM443" s="17"/>
      <c r="EN443" s="16"/>
      <c r="EO443" s="17"/>
      <c r="EP443" s="16"/>
      <c r="EQ443" s="17"/>
      <c r="ER443" s="16"/>
      <c r="ES443" s="17"/>
      <c r="ET443" s="16"/>
      <c r="EU443" s="17"/>
      <c r="EV443" s="16"/>
      <c r="EW443" s="15"/>
      <c r="EX443" s="16"/>
      <c r="EY443" s="15"/>
      <c r="EZ443" s="16"/>
      <c r="FA443" s="15"/>
      <c r="FB443" s="16"/>
      <c r="FC443" s="15"/>
      <c r="FD443" s="16"/>
      <c r="FE443" s="15"/>
      <c r="FF443" s="16"/>
      <c r="FG443" s="15"/>
      <c r="FH443" s="16"/>
      <c r="FI443" s="20">
        <f t="shared" si="52"/>
        <v>47630</v>
      </c>
      <c r="FJ443" s="20">
        <f t="shared" si="53"/>
        <v>47630</v>
      </c>
      <c r="FK443" s="21">
        <f t="shared" si="54"/>
        <v>0</v>
      </c>
      <c r="FL443" s="1" t="str">
        <f t="shared" si="57"/>
        <v/>
      </c>
    </row>
    <row r="444" spans="1:168" ht="20.25" customHeight="1">
      <c r="A444" s="239">
        <v>3200029</v>
      </c>
      <c r="B444" s="66" t="s">
        <v>526</v>
      </c>
      <c r="C444" s="239" t="s">
        <v>527</v>
      </c>
      <c r="D444" s="31" t="s">
        <v>1415</v>
      </c>
      <c r="E444" s="9" t="s">
        <v>1412</v>
      </c>
      <c r="F444" s="61" t="s">
        <v>528</v>
      </c>
      <c r="G444" s="65"/>
      <c r="H444" s="24"/>
      <c r="I444" s="313"/>
      <c r="J444" s="24"/>
      <c r="K444" s="62">
        <v>5100</v>
      </c>
      <c r="L444" s="24" t="s">
        <v>1564</v>
      </c>
      <c r="M444" s="246">
        <f t="shared" si="50"/>
        <v>47630</v>
      </c>
      <c r="N444" s="14">
        <f t="shared" si="55"/>
        <v>6779</v>
      </c>
      <c r="O444" s="15">
        <v>1500</v>
      </c>
      <c r="P444" s="15">
        <v>1000</v>
      </c>
      <c r="Q444" s="15">
        <v>5000</v>
      </c>
      <c r="R444" s="15">
        <v>8000</v>
      </c>
      <c r="S444" s="182"/>
      <c r="T444" s="16">
        <v>1500</v>
      </c>
      <c r="U444" s="16">
        <v>1000</v>
      </c>
      <c r="V444" s="16">
        <v>5000</v>
      </c>
      <c r="W444" s="16">
        <v>0</v>
      </c>
      <c r="X444" s="182"/>
      <c r="Y444" s="16">
        <f>IF(($CB444-SUM($T444:X444))&gt;=$K444*0.7,$K444*0.7,($CB444-SUM($T444:X444)))</f>
        <v>3570</v>
      </c>
      <c r="Z444" s="16">
        <f>IF(($CB444-SUM($T444:Y444))&gt;=$K444*0.7,$K444*0.7,($CB444-SUM($T444:Y444)))</f>
        <v>3570</v>
      </c>
      <c r="AA444" s="16">
        <f>IF(($CB444-SUM($T444:Z444))&gt;=$K444*0.7,$K444*0.7,($CB444-SUM($T444:Z444)))</f>
        <v>3570</v>
      </c>
      <c r="AB444" s="16">
        <f>IF(($CB444-SUM($T444:AA444))&gt;=$K444*0.7,$K444*0.7,($CB444-SUM($T444:AA444)))</f>
        <v>3570</v>
      </c>
      <c r="AC444" s="16">
        <f>IF(($CB444-SUM($T444:AB444))&gt;=$K444*0.7,$K444*0.7,($CB444-SUM($T444:AB444)))</f>
        <v>3570</v>
      </c>
      <c r="AD444" s="16">
        <f>IF(($CB444-SUM($T444:AC444))&gt;=$K444*0.7,$K444*0.7,($CB444-SUM($T444:AC444)))</f>
        <v>3570</v>
      </c>
      <c r="AE444" s="16">
        <f>IF(($CB444-SUM($T444:AD444))&gt;=$K444*0.7,$K444*0.7,($CB444-SUM($T444:AD444)))</f>
        <v>3570</v>
      </c>
      <c r="AF444" s="16">
        <f>IF(($CB444-SUM($T444:AE444))&gt;=$K444*0.7,$K444*0.7,($CB444-SUM($T444:AE444)))</f>
        <v>3570</v>
      </c>
      <c r="AG444" s="16">
        <f>IF(($CB444-SUM($T444:AF444))&gt;=$K444*0.7,$K444*0.7,($CB444-SUM($T444:AF444)))</f>
        <v>3570</v>
      </c>
      <c r="AH444" s="16">
        <f>IF(($CB444-SUM($T444:AG444))&gt;=$K444*0.7,$K444*0.7,($CB444-SUM($T444:AG444)))</f>
        <v>1221</v>
      </c>
      <c r="AI444" s="16">
        <f>IF(($CB444-SUM($T444:AH444))&gt;=$K444*0.7,$K444*0.7,($CB444-SUM($T444:AH444)))</f>
        <v>0</v>
      </c>
      <c r="AJ444" s="16">
        <f>IF(($CB444-SUM($T444:AI444))&gt;=$K444*0.7,$K444*0.7,($CB444-SUM($T444:AI444)))</f>
        <v>0</v>
      </c>
      <c r="AK444" s="16">
        <f>IF(($CB444-SUM($T444:AJ444))&gt;=$K444*0.7,$K444*0.7,($CB444-SUM($T444:AJ444)))</f>
        <v>0</v>
      </c>
      <c r="AL444" s="16">
        <f>IF(($CB444-SUM($T444:AK444))&gt;=$K444*0.7,$K444*0.7,($CB444-SUM($T444:AK444)))</f>
        <v>0</v>
      </c>
      <c r="AM444" s="16">
        <f>IF(($CB444-SUM($T444:AL444))&gt;=$K444*0.7,$K444*0.7,($CB444-SUM($T444:AL444)))</f>
        <v>0</v>
      </c>
      <c r="AN444" s="16">
        <f>IF(($CB444-SUM($T444:AM444))&gt;=$K444*0.7,$K444*0.7,($CB444-SUM($T444:AM444)))</f>
        <v>0</v>
      </c>
      <c r="AO444" s="16">
        <f>IF(($CB444-SUM($T444:AN444))&gt;=$K444*0.7,$K444*0.7,($CB444-SUM($T444:AN444)))</f>
        <v>0</v>
      </c>
      <c r="AP444" s="16">
        <f>IF(($CB444-SUM($T444:AO444))&gt;=$K444*0.7,$K444*0.7,($CB444-SUM($T444:AO444)))</f>
        <v>0</v>
      </c>
      <c r="AQ444" s="16">
        <f>IF(($CB444-SUM($T444:AP444))&gt;=$K444*0.7,$K444*0.7,($CB444-SUM($T444:AP444)))</f>
        <v>0</v>
      </c>
      <c r="AR444" s="16">
        <f>IF(($CB444-SUM($T444:AQ444))&gt;=$K444*0.7,$K444*0.7,($CB444-SUM($T444:AQ444)))</f>
        <v>0</v>
      </c>
      <c r="AS444" s="16">
        <f>IF(($CB444-SUM($T444:AR444))&gt;=$K444*0.7,$K444*0.7,($CB444-SUM($T444:AR444)))</f>
        <v>0</v>
      </c>
      <c r="AT444" s="16">
        <f>IF(($CB444-SUM($T444:AS444))&gt;=$K444*0.7,$K444*0.7,($CB444-SUM($T444:AS444)))</f>
        <v>0</v>
      </c>
      <c r="AU444" s="16">
        <f>IF(($CB444-SUM($T444:AT444))&gt;=$K444*0.7,$K444*0.7,($CB444-SUM($T444:AT444)))</f>
        <v>0</v>
      </c>
      <c r="AV444" s="16">
        <f>IF(($CB444-SUM($T444:AU444))&gt;=$K444*0.7,$K444*0.7,($CB444-SUM($T444:AU444)))</f>
        <v>0</v>
      </c>
      <c r="AW444" s="182">
        <f t="shared" si="51"/>
        <v>40851</v>
      </c>
      <c r="AX444" s="182">
        <f>IF(LinkRpt!B$4=LinkRpt!B$2,VLOOKUP(LinkRpt!$A440,Rpt,LinkRpt!B$2+1),"")</f>
        <v>33350</v>
      </c>
      <c r="AY444" s="182">
        <f>IF(LinkRpt!C$4=LinkRpt!C$2,VLOOKUP(LinkRpt!$A440,Rpt,LinkRpt!C$2+1),"")</f>
        <v>3750</v>
      </c>
      <c r="AZ444" s="182">
        <f>IF(LinkRpt!D$4=LinkRpt!D$2,VLOOKUP(LinkRpt!$A440,Rpt,LinkRpt!D$2+1),"")</f>
        <v>3751</v>
      </c>
      <c r="BA444" s="182" t="str">
        <f>IF(LinkRpt!E$4=LinkRpt!E$2,VLOOKUP(LinkRpt!$A440,Rpt,LinkRpt!E$2+1),"")</f>
        <v/>
      </c>
      <c r="BB444" s="182">
        <f>IF(LinkRpt!F$4=LinkRpt!F$2,VLOOKUP(LinkRpt!$A440,Rpt,LinkRpt!F$2+1),"")</f>
        <v>0</v>
      </c>
      <c r="BC444" s="182">
        <f>IF(LinkRpt!G$4=LinkRpt!G$2,VLOOKUP(LinkRpt!$A440,Rpt,LinkRpt!G$2+1),"")</f>
        <v>0</v>
      </c>
      <c r="BD444" s="182">
        <f>IF(LinkRpt!H$4=LinkRpt!H$2,VLOOKUP(LinkRpt!$A440,Rpt,LinkRpt!H$2+1),"")</f>
        <v>0</v>
      </c>
      <c r="BE444" s="182" t="str">
        <f>IF(LinkRpt!I$4=LinkRpt!I$2,VLOOKUP(LinkRpt!$A440,Rpt,LinkRpt!I$2+1),"")</f>
        <v/>
      </c>
      <c r="BF444" s="182" t="str">
        <f>IF(LinkRpt!J$4=LinkRpt!J$2,VLOOKUP(LinkRpt!$A440,Rpt,LinkRpt!J$2+1),"")</f>
        <v/>
      </c>
      <c r="BG444" s="182" t="str">
        <f>IF(LinkRpt!K$4=LinkRpt!K$2,VLOOKUP(LinkRpt!$A440,Rpt,LinkRpt!K$2+1),"")</f>
        <v/>
      </c>
      <c r="BH444" s="182" t="str">
        <f>IF(LinkRpt!L$4=LinkRpt!L$2,VLOOKUP(LinkRpt!$A440,Rpt,LinkRpt!L$2+1),"")</f>
        <v/>
      </c>
      <c r="BI444" s="182" t="str">
        <f>IF(LinkRpt!M$4=LinkRpt!M$2,VLOOKUP(LinkRpt!$A440,Rpt,LinkRpt!M$2+1),"")</f>
        <v/>
      </c>
      <c r="BJ444" s="182" t="str">
        <f>IF(LinkRpt!N$4=LinkRpt!N$2,VLOOKUP(LinkRpt!$A440,Rpt,LinkRpt!N$2+1),"")</f>
        <v/>
      </c>
      <c r="BK444" s="182" t="str">
        <f>IF(LinkRpt!O$4=LinkRpt!O$2,VLOOKUP(LinkRpt!$A440,Rpt,LinkRpt!O$2+1),"")</f>
        <v/>
      </c>
      <c r="BL444" s="182" t="str">
        <f>IF(LinkRpt!P$4=LinkRpt!P$2,VLOOKUP(LinkRpt!$A440,Rpt,LinkRpt!P$2+1),"")</f>
        <v/>
      </c>
      <c r="BM444" s="182" t="str">
        <f>IF(LinkRpt!Q$4=LinkRpt!Q$2,VLOOKUP(LinkRpt!$A440,Rpt,LinkRpt!Q$2+1),"")</f>
        <v/>
      </c>
      <c r="BN444" s="182" t="str">
        <f>IF(LinkRpt!R$4=LinkRpt!R$2,VLOOKUP(LinkRpt!$A440,Rpt,LinkRpt!R$2+1),"")</f>
        <v/>
      </c>
      <c r="BO444" s="182" t="str">
        <f>IF(LinkRpt!S$4=LinkRpt!S$2,VLOOKUP(LinkRpt!$A440,Rpt,LinkRpt!S$2+1),"")</f>
        <v/>
      </c>
      <c r="BP444" s="182" t="str">
        <f>IF(LinkRpt!T$4=LinkRpt!T$2,VLOOKUP(LinkRpt!$A440,Rpt,LinkRpt!T$2+1),"")</f>
        <v/>
      </c>
      <c r="BQ444" s="182" t="str">
        <f>IF(LinkRpt!U$4=LinkRpt!U$2,VLOOKUP(LinkRpt!$A440,Rpt,LinkRpt!U$2+1),"")</f>
        <v/>
      </c>
      <c r="BR444" s="182" t="str">
        <f>IF(LinkRpt!V$4=LinkRpt!V$2,VLOOKUP(LinkRpt!$A440,Rpt,LinkRpt!V$2+1),"")</f>
        <v/>
      </c>
      <c r="BS444" s="182" t="str">
        <f>IF(LinkRpt!W$4=LinkRpt!W$2,VLOOKUP(LinkRpt!$A440,Rpt,LinkRpt!W$2+1),"")</f>
        <v/>
      </c>
      <c r="BT444" s="182" t="str">
        <f>IF(LinkRpt!X$4=LinkRpt!X$2,VLOOKUP(LinkRpt!$A440,Rpt,LinkRpt!X$2+1),"")</f>
        <v/>
      </c>
      <c r="BU444" s="182" t="str">
        <f>IF(LinkRpt!Y$4=LinkRpt!Y$2,VLOOKUP(LinkRpt!$A440,Rpt,LinkRpt!Y$2+1),"")</f>
        <v/>
      </c>
      <c r="BV444" s="182" t="str">
        <f>IF(LinkRpt!Z$4=LinkRpt!Z$2,VLOOKUP(LinkRpt!$A440,Rpt,LinkRpt!Z$2+1),"")</f>
        <v/>
      </c>
      <c r="BW444" s="182" t="str">
        <f>IF(LinkRpt!AA$4=LinkRpt!AA$2,VLOOKUP(LinkRpt!$A440,Rpt,LinkRpt!AA$2+1),"")</f>
        <v/>
      </c>
      <c r="BX444" s="182" t="str">
        <f>IF(LinkRpt!AB$4=LinkRpt!AB$2,VLOOKUP(LinkRpt!$A440,Rpt,LinkRpt!AB$2+1),"")</f>
        <v/>
      </c>
      <c r="BY444" s="182" t="str">
        <f>IF(LinkRpt!AC$4=LinkRpt!AC$2,VLOOKUP(LinkRpt!$A440,Rpt,LinkRpt!AC$2+1),"")</f>
        <v/>
      </c>
      <c r="BZ444" s="182" t="str">
        <f>IF(LinkRpt!AD$4=LinkRpt!AD$2,VLOOKUP(LinkRpt!$A440,Rpt,LinkRpt!AD$2+1),"")</f>
        <v/>
      </c>
      <c r="CA444" s="182" t="str">
        <f>IF(LinkRpt!AE$4=LinkRpt!AE$2,VLOOKUP(LinkRpt!$A440,Rpt,LinkRpt!AE$2+1),"")</f>
        <v/>
      </c>
      <c r="CB444" s="182">
        <f t="shared" si="56"/>
        <v>40851</v>
      </c>
      <c r="CC444" s="15">
        <v>1500</v>
      </c>
      <c r="CD444" s="16">
        <v>1500</v>
      </c>
      <c r="CE444" s="15">
        <v>1000</v>
      </c>
      <c r="CF444" s="16">
        <v>1000</v>
      </c>
      <c r="CG444" s="15">
        <v>5000</v>
      </c>
      <c r="CH444" s="16">
        <v>5000</v>
      </c>
      <c r="CI444" s="15">
        <v>8000</v>
      </c>
      <c r="CJ444" s="16">
        <v>0</v>
      </c>
      <c r="CK444" s="15"/>
      <c r="CL444" s="16"/>
      <c r="CM444" s="15"/>
      <c r="CN444" s="16">
        <v>8000</v>
      </c>
      <c r="CO444" s="18">
        <v>3570</v>
      </c>
      <c r="CP444" s="16">
        <v>3570</v>
      </c>
      <c r="CQ444" s="18">
        <v>3570</v>
      </c>
      <c r="CR444" s="16">
        <v>3570</v>
      </c>
      <c r="CS444" s="18">
        <v>3570</v>
      </c>
      <c r="CT444" s="16"/>
      <c r="CU444" s="18">
        <v>3570</v>
      </c>
      <c r="CV444" s="16">
        <v>3570</v>
      </c>
      <c r="CW444" s="18">
        <v>3570</v>
      </c>
      <c r="CX444" s="16">
        <v>3570</v>
      </c>
      <c r="CY444" s="18">
        <v>3570</v>
      </c>
      <c r="CZ444" s="16"/>
      <c r="DA444" s="18">
        <v>3570</v>
      </c>
      <c r="DB444" s="16">
        <v>3570</v>
      </c>
      <c r="DC444" s="18">
        <v>3570</v>
      </c>
      <c r="DD444" s="16"/>
      <c r="DE444" s="18">
        <v>3570</v>
      </c>
      <c r="DF444" s="16"/>
      <c r="DG444" s="17"/>
      <c r="DH444" s="16"/>
      <c r="DI444" s="17"/>
      <c r="DJ444" s="16"/>
      <c r="DK444" s="219"/>
      <c r="DL444" s="85"/>
      <c r="DM444" s="16"/>
      <c r="DN444" s="85"/>
      <c r="DO444" s="16"/>
      <c r="DP444" s="85"/>
      <c r="DQ444" s="16"/>
      <c r="DR444" s="85"/>
      <c r="DS444" s="16"/>
      <c r="DT444" s="85"/>
      <c r="DU444" s="16"/>
      <c r="DV444" s="85"/>
      <c r="DW444" s="16"/>
      <c r="DX444" s="85"/>
      <c r="DY444" s="16"/>
      <c r="DZ444" s="85"/>
      <c r="EA444" s="16"/>
      <c r="EB444" s="85"/>
      <c r="EC444" s="16"/>
      <c r="ED444" s="85"/>
      <c r="EE444" s="16"/>
      <c r="EF444" s="85"/>
      <c r="EG444" s="16"/>
      <c r="EH444" s="17"/>
      <c r="EI444" s="16"/>
      <c r="EJ444" s="19"/>
      <c r="EK444" s="17"/>
      <c r="EL444" s="16"/>
      <c r="EM444" s="17"/>
      <c r="EN444" s="16"/>
      <c r="EO444" s="17"/>
      <c r="EP444" s="16"/>
      <c r="EQ444" s="17"/>
      <c r="ER444" s="16"/>
      <c r="ES444" s="17"/>
      <c r="ET444" s="16"/>
      <c r="EU444" s="17"/>
      <c r="EV444" s="16"/>
      <c r="EW444" s="15"/>
      <c r="EX444" s="16"/>
      <c r="EY444" s="15"/>
      <c r="EZ444" s="16"/>
      <c r="FA444" s="15"/>
      <c r="FB444" s="16"/>
      <c r="FC444" s="15"/>
      <c r="FD444" s="16"/>
      <c r="FE444" s="15"/>
      <c r="FF444" s="16"/>
      <c r="FG444" s="15"/>
      <c r="FH444" s="16"/>
      <c r="FI444" s="20">
        <f t="shared" si="52"/>
        <v>47630</v>
      </c>
      <c r="FJ444" s="20">
        <f t="shared" si="53"/>
        <v>33350</v>
      </c>
      <c r="FK444" s="21">
        <f t="shared" si="54"/>
        <v>14280</v>
      </c>
      <c r="FL444" s="1" t="str">
        <f t="shared" si="57"/>
        <v>X</v>
      </c>
    </row>
    <row r="445" spans="1:168" ht="20.25" customHeight="1">
      <c r="A445" s="239">
        <v>3200030</v>
      </c>
      <c r="B445" s="60" t="s">
        <v>1377</v>
      </c>
      <c r="C445" s="239" t="s">
        <v>1378</v>
      </c>
      <c r="D445" s="31" t="s">
        <v>1415</v>
      </c>
      <c r="E445" s="9" t="s">
        <v>1411</v>
      </c>
      <c r="F445" s="61" t="s">
        <v>1379</v>
      </c>
      <c r="G445" s="140"/>
      <c r="H445" s="100"/>
      <c r="I445" s="315"/>
      <c r="J445" s="100"/>
      <c r="K445" s="62">
        <v>5100</v>
      </c>
      <c r="L445" s="84" t="s">
        <v>1564</v>
      </c>
      <c r="M445" s="246">
        <f t="shared" si="50"/>
        <v>47630</v>
      </c>
      <c r="N445" s="14">
        <f t="shared" si="55"/>
        <v>0</v>
      </c>
      <c r="O445" s="15">
        <v>1500</v>
      </c>
      <c r="P445" s="15">
        <v>1000</v>
      </c>
      <c r="Q445" s="15">
        <v>5000</v>
      </c>
      <c r="R445" s="15">
        <v>8000</v>
      </c>
      <c r="S445" s="182"/>
      <c r="T445" s="16">
        <v>1500</v>
      </c>
      <c r="U445" s="16">
        <v>1000</v>
      </c>
      <c r="V445" s="16">
        <v>5000</v>
      </c>
      <c r="W445" s="16">
        <f>0+0</f>
        <v>0</v>
      </c>
      <c r="X445" s="182"/>
      <c r="Y445" s="16">
        <f>IF(($CB445-SUM($T445:X445))&gt;=$K445*0.7,$K445*0.7,($CB445-SUM($T445:X445)))</f>
        <v>3570</v>
      </c>
      <c r="Z445" s="16">
        <f>IF(($CB445-SUM($T445:Y445))&gt;=$K445*0.7,$K445*0.7,($CB445-SUM($T445:Y445)))</f>
        <v>3570</v>
      </c>
      <c r="AA445" s="16">
        <f>IF(($CB445-SUM($T445:Z445))&gt;=$K445*0.7,$K445*0.7,($CB445-SUM($T445:Z445)))</f>
        <v>3570</v>
      </c>
      <c r="AB445" s="16">
        <f>IF(($CB445-SUM($T445:AA445))&gt;=$K445*0.7,$K445*0.7,($CB445-SUM($T445:AA445)))</f>
        <v>3570</v>
      </c>
      <c r="AC445" s="16">
        <f>IF(($CB445-SUM($T445:AB445))&gt;=$K445*0.7,$K445*0.7,($CB445-SUM($T445:AB445)))</f>
        <v>3570</v>
      </c>
      <c r="AD445" s="16">
        <f>IF(($CB445-SUM($T445:AC445))&gt;=$K445*0.7,$K445*0.7,($CB445-SUM($T445:AC445)))</f>
        <v>3570</v>
      </c>
      <c r="AE445" s="16">
        <f>IF(($CB445-SUM($T445:AD445))&gt;=$K445*0.7,$K445*0.7,($CB445-SUM($T445:AD445)))</f>
        <v>3570</v>
      </c>
      <c r="AF445" s="16">
        <f>IF(($CB445-SUM($T445:AE445))&gt;=$K445*0.7,$K445*0.7,($CB445-SUM($T445:AE445)))</f>
        <v>3570</v>
      </c>
      <c r="AG445" s="16">
        <f>IF(($CB445-SUM($T445:AF445))&gt;=$K445*0.7,$K445*0.7,($CB445-SUM($T445:AF445)))</f>
        <v>3570</v>
      </c>
      <c r="AH445" s="16">
        <f>IF(($CB445-SUM($T445:AG445))&gt;=$K445*0.7,$K445*0.7,($CB445-SUM($T445:AG445)))</f>
        <v>3570</v>
      </c>
      <c r="AI445" s="16">
        <f>IF(($CB445-SUM($T445:AH445))&gt;=$K445*0.7,$K445*0.7,($CB445-SUM($T445:AH445)))</f>
        <v>3570</v>
      </c>
      <c r="AJ445" s="16">
        <f>IF(($CB445-SUM($T445:AI445))&gt;=$K445*0.7,$K445*0.7,($CB445-SUM($T445:AI445)))</f>
        <v>860</v>
      </c>
      <c r="AK445" s="16">
        <f>IF(($CB445-SUM($T445:AJ445))&gt;=$K445*0.7,$K445*0.7,($CB445-SUM($T445:AJ445)))</f>
        <v>0</v>
      </c>
      <c r="AL445" s="16">
        <f>IF(($CB445-SUM($T445:AK445))&gt;=$K445*0.7,$K445*0.7,($CB445-SUM($T445:AK445)))</f>
        <v>0</v>
      </c>
      <c r="AM445" s="16">
        <f>IF(($CB445-SUM($T445:AL445))&gt;=$K445*0.7,$K445*0.7,($CB445-SUM($T445:AL445)))</f>
        <v>0</v>
      </c>
      <c r="AN445" s="16">
        <f>IF(($CB445-SUM($T445:AM445))&gt;=$K445*0.7,$K445*0.7,($CB445-SUM($T445:AM445)))</f>
        <v>0</v>
      </c>
      <c r="AO445" s="16">
        <f>IF(($CB445-SUM($T445:AN445))&gt;=$K445*0.7,$K445*0.7,($CB445-SUM($T445:AN445)))</f>
        <v>0</v>
      </c>
      <c r="AP445" s="16">
        <f>IF(($CB445-SUM($T445:AO445))&gt;=$K445*0.7,$K445*0.7,($CB445-SUM($T445:AO445)))</f>
        <v>0</v>
      </c>
      <c r="AQ445" s="16">
        <f>IF(($CB445-SUM($T445:AP445))&gt;=$K445*0.7,$K445*0.7,($CB445-SUM($T445:AP445)))</f>
        <v>0</v>
      </c>
      <c r="AR445" s="16">
        <f>IF(($CB445-SUM($T445:AQ445))&gt;=$K445*0.7,$K445*0.7,($CB445-SUM($T445:AQ445)))</f>
        <v>0</v>
      </c>
      <c r="AS445" s="16">
        <f>IF(($CB445-SUM($T445:AR445))&gt;=$K445*0.7,$K445*0.7,($CB445-SUM($T445:AR445)))</f>
        <v>0</v>
      </c>
      <c r="AT445" s="16">
        <f>IF(($CB445-SUM($T445:AS445))&gt;=$K445*0.7,$K445*0.7,($CB445-SUM($T445:AS445)))</f>
        <v>0</v>
      </c>
      <c r="AU445" s="16">
        <f>IF(($CB445-SUM($T445:AT445))&gt;=$K445*0.7,$K445*0.7,($CB445-SUM($T445:AT445)))</f>
        <v>0</v>
      </c>
      <c r="AV445" s="16">
        <f>IF(($CB445-SUM($T445:AU445))&gt;=$K445*0.7,$K445*0.7,($CB445-SUM($T445:AU445)))</f>
        <v>0</v>
      </c>
      <c r="AW445" s="182">
        <f t="shared" si="51"/>
        <v>47630</v>
      </c>
      <c r="AX445" s="182">
        <f>IF(LinkRpt!B$4=LinkRpt!B$2,VLOOKUP(LinkRpt!$A441,Rpt,LinkRpt!B$2+1),"")</f>
        <v>47630</v>
      </c>
      <c r="AY445" s="182">
        <f>IF(LinkRpt!C$4=LinkRpt!C$2,VLOOKUP(LinkRpt!$A441,Rpt,LinkRpt!C$2+1),"")</f>
        <v>0</v>
      </c>
      <c r="AZ445" s="182">
        <f>IF(LinkRpt!D$4=LinkRpt!D$2,VLOOKUP(LinkRpt!$A441,Rpt,LinkRpt!D$2+1),"")</f>
        <v>0</v>
      </c>
      <c r="BA445" s="182" t="str">
        <f>IF(LinkRpt!E$4=LinkRpt!E$2,VLOOKUP(LinkRpt!$A441,Rpt,LinkRpt!E$2+1),"")</f>
        <v/>
      </c>
      <c r="BB445" s="182">
        <f>IF(LinkRpt!F$4=LinkRpt!F$2,VLOOKUP(LinkRpt!$A441,Rpt,LinkRpt!F$2+1),"")</f>
        <v>0</v>
      </c>
      <c r="BC445" s="182">
        <f>IF(LinkRpt!G$4=LinkRpt!G$2,VLOOKUP(LinkRpt!$A441,Rpt,LinkRpt!G$2+1),"")</f>
        <v>0</v>
      </c>
      <c r="BD445" s="182">
        <f>IF(LinkRpt!H$4=LinkRpt!H$2,VLOOKUP(LinkRpt!$A441,Rpt,LinkRpt!H$2+1),"")</f>
        <v>0</v>
      </c>
      <c r="BE445" s="182" t="str">
        <f>IF(LinkRpt!I$4=LinkRpt!I$2,VLOOKUP(LinkRpt!$A441,Rpt,LinkRpt!I$2+1),"")</f>
        <v/>
      </c>
      <c r="BF445" s="182" t="str">
        <f>IF(LinkRpt!J$4=LinkRpt!J$2,VLOOKUP(LinkRpt!$A441,Rpt,LinkRpt!J$2+1),"")</f>
        <v/>
      </c>
      <c r="BG445" s="182" t="str">
        <f>IF(LinkRpt!K$4=LinkRpt!K$2,VLOOKUP(LinkRpt!$A441,Rpt,LinkRpt!K$2+1),"")</f>
        <v/>
      </c>
      <c r="BH445" s="182" t="str">
        <f>IF(LinkRpt!L$4=LinkRpt!L$2,VLOOKUP(LinkRpt!$A441,Rpt,LinkRpt!L$2+1),"")</f>
        <v/>
      </c>
      <c r="BI445" s="182" t="str">
        <f>IF(LinkRpt!M$4=LinkRpt!M$2,VLOOKUP(LinkRpt!$A441,Rpt,LinkRpt!M$2+1),"")</f>
        <v/>
      </c>
      <c r="BJ445" s="182" t="str">
        <f>IF(LinkRpt!N$4=LinkRpt!N$2,VLOOKUP(LinkRpt!$A441,Rpt,LinkRpt!N$2+1),"")</f>
        <v/>
      </c>
      <c r="BK445" s="182" t="str">
        <f>IF(LinkRpt!O$4=LinkRpt!O$2,VLOOKUP(LinkRpt!$A441,Rpt,LinkRpt!O$2+1),"")</f>
        <v/>
      </c>
      <c r="BL445" s="182" t="str">
        <f>IF(LinkRpt!P$4=LinkRpt!P$2,VLOOKUP(LinkRpt!$A441,Rpt,LinkRpt!P$2+1),"")</f>
        <v/>
      </c>
      <c r="BM445" s="182" t="str">
        <f>IF(LinkRpt!Q$4=LinkRpt!Q$2,VLOOKUP(LinkRpt!$A441,Rpt,LinkRpt!Q$2+1),"")</f>
        <v/>
      </c>
      <c r="BN445" s="182" t="str">
        <f>IF(LinkRpt!R$4=LinkRpt!R$2,VLOOKUP(LinkRpt!$A441,Rpt,LinkRpt!R$2+1),"")</f>
        <v/>
      </c>
      <c r="BO445" s="182" t="str">
        <f>IF(LinkRpt!S$4=LinkRpt!S$2,VLOOKUP(LinkRpt!$A441,Rpt,LinkRpt!S$2+1),"")</f>
        <v/>
      </c>
      <c r="BP445" s="182" t="str">
        <f>IF(LinkRpt!T$4=LinkRpt!T$2,VLOOKUP(LinkRpt!$A441,Rpt,LinkRpt!T$2+1),"")</f>
        <v/>
      </c>
      <c r="BQ445" s="182" t="str">
        <f>IF(LinkRpt!U$4=LinkRpt!U$2,VLOOKUP(LinkRpt!$A441,Rpt,LinkRpt!U$2+1),"")</f>
        <v/>
      </c>
      <c r="BR445" s="182" t="str">
        <f>IF(LinkRpt!V$4=LinkRpt!V$2,VLOOKUP(LinkRpt!$A441,Rpt,LinkRpt!V$2+1),"")</f>
        <v/>
      </c>
      <c r="BS445" s="182" t="str">
        <f>IF(LinkRpt!W$4=LinkRpt!W$2,VLOOKUP(LinkRpt!$A441,Rpt,LinkRpt!W$2+1),"")</f>
        <v/>
      </c>
      <c r="BT445" s="182" t="str">
        <f>IF(LinkRpt!X$4=LinkRpt!X$2,VLOOKUP(LinkRpt!$A441,Rpt,LinkRpt!X$2+1),"")</f>
        <v/>
      </c>
      <c r="BU445" s="182" t="str">
        <f>IF(LinkRpt!Y$4=LinkRpt!Y$2,VLOOKUP(LinkRpt!$A441,Rpt,LinkRpt!Y$2+1),"")</f>
        <v/>
      </c>
      <c r="BV445" s="182" t="str">
        <f>IF(LinkRpt!Z$4=LinkRpt!Z$2,VLOOKUP(LinkRpt!$A441,Rpt,LinkRpt!Z$2+1),"")</f>
        <v/>
      </c>
      <c r="BW445" s="182" t="str">
        <f>IF(LinkRpt!AA$4=LinkRpt!AA$2,VLOOKUP(LinkRpt!$A441,Rpt,LinkRpt!AA$2+1),"")</f>
        <v/>
      </c>
      <c r="BX445" s="182" t="str">
        <f>IF(LinkRpt!AB$4=LinkRpt!AB$2,VLOOKUP(LinkRpt!$A441,Rpt,LinkRpt!AB$2+1),"")</f>
        <v/>
      </c>
      <c r="BY445" s="182" t="str">
        <f>IF(LinkRpt!AC$4=LinkRpt!AC$2,VLOOKUP(LinkRpt!$A441,Rpt,LinkRpt!AC$2+1),"")</f>
        <v/>
      </c>
      <c r="BZ445" s="182" t="str">
        <f>IF(LinkRpt!AD$4=LinkRpt!AD$2,VLOOKUP(LinkRpt!$A441,Rpt,LinkRpt!AD$2+1),"")</f>
        <v/>
      </c>
      <c r="CA445" s="182" t="str">
        <f>IF(LinkRpt!AE$4=LinkRpt!AE$2,VLOOKUP(LinkRpt!$A441,Rpt,LinkRpt!AE$2+1),"")</f>
        <v/>
      </c>
      <c r="CB445" s="182">
        <f t="shared" si="56"/>
        <v>47630</v>
      </c>
      <c r="CC445" s="15">
        <v>1500</v>
      </c>
      <c r="CD445" s="16">
        <v>1500</v>
      </c>
      <c r="CE445" s="15">
        <v>1000</v>
      </c>
      <c r="CF445" s="16">
        <v>1000</v>
      </c>
      <c r="CG445" s="15">
        <v>5000</v>
      </c>
      <c r="CH445" s="16">
        <v>5000</v>
      </c>
      <c r="CI445" s="15">
        <v>8000</v>
      </c>
      <c r="CJ445" s="16">
        <f>0+0</f>
        <v>0</v>
      </c>
      <c r="CK445" s="15"/>
      <c r="CL445" s="16"/>
      <c r="CM445" s="18">
        <v>3570</v>
      </c>
      <c r="CN445" s="16">
        <v>0</v>
      </c>
      <c r="CO445" s="18">
        <v>3570</v>
      </c>
      <c r="CP445" s="16">
        <v>7140</v>
      </c>
      <c r="CQ445" s="18">
        <v>3570</v>
      </c>
      <c r="CR445" s="16">
        <v>0</v>
      </c>
      <c r="CS445" s="18">
        <v>3570</v>
      </c>
      <c r="CT445" s="16">
        <f>7570+4000+3570</f>
        <v>15140</v>
      </c>
      <c r="CU445" s="18">
        <v>3570</v>
      </c>
      <c r="CV445" s="16">
        <v>7140</v>
      </c>
      <c r="CW445" s="18">
        <v>3570</v>
      </c>
      <c r="CX445" s="16">
        <v>0</v>
      </c>
      <c r="CY445" s="18">
        <v>3570</v>
      </c>
      <c r="CZ445" s="16"/>
      <c r="DA445" s="18">
        <v>3570</v>
      </c>
      <c r="DB445" s="16">
        <v>7140</v>
      </c>
      <c r="DC445" s="18">
        <v>3570</v>
      </c>
      <c r="DD445" s="16">
        <v>3570</v>
      </c>
      <c r="DE445" s="85"/>
      <c r="DF445" s="16"/>
      <c r="DG445" s="85"/>
      <c r="DH445" s="16"/>
      <c r="DI445" s="85"/>
      <c r="DJ445" s="16"/>
      <c r="DK445" s="219"/>
      <c r="DL445" s="85"/>
      <c r="DM445" s="16"/>
      <c r="DN445" s="85"/>
      <c r="DO445" s="16"/>
      <c r="DP445" s="85"/>
      <c r="DQ445" s="16"/>
      <c r="DR445" s="85"/>
      <c r="DS445" s="16"/>
      <c r="DT445" s="85"/>
      <c r="DU445" s="16"/>
      <c r="DV445" s="85"/>
      <c r="DW445" s="16"/>
      <c r="DX445" s="85"/>
      <c r="DY445" s="16"/>
      <c r="DZ445" s="85"/>
      <c r="EA445" s="16"/>
      <c r="EB445" s="85"/>
      <c r="EC445" s="16"/>
      <c r="ED445" s="85"/>
      <c r="EE445" s="16"/>
      <c r="EF445" s="85"/>
      <c r="EG445" s="16"/>
      <c r="EH445" s="17"/>
      <c r="EI445" s="16"/>
      <c r="EJ445" s="19"/>
      <c r="EK445" s="17"/>
      <c r="EL445" s="16"/>
      <c r="EM445" s="17"/>
      <c r="EN445" s="16"/>
      <c r="EO445" s="17"/>
      <c r="EP445" s="16"/>
      <c r="EQ445" s="17"/>
      <c r="ER445" s="16"/>
      <c r="ES445" s="17"/>
      <c r="ET445" s="16"/>
      <c r="EU445" s="17"/>
      <c r="EV445" s="16"/>
      <c r="EW445" s="15"/>
      <c r="EX445" s="16"/>
      <c r="EY445" s="15"/>
      <c r="EZ445" s="16"/>
      <c r="FA445" s="15"/>
      <c r="FB445" s="16"/>
      <c r="FC445" s="15"/>
      <c r="FD445" s="16"/>
      <c r="FE445" s="15"/>
      <c r="FF445" s="16"/>
      <c r="FG445" s="15"/>
      <c r="FH445" s="16"/>
      <c r="FI445" s="20">
        <f t="shared" si="52"/>
        <v>47630</v>
      </c>
      <c r="FJ445" s="20">
        <f t="shared" si="53"/>
        <v>47630</v>
      </c>
      <c r="FK445" s="21">
        <f t="shared" si="54"/>
        <v>0</v>
      </c>
      <c r="FL445" s="1" t="str">
        <f t="shared" si="57"/>
        <v/>
      </c>
    </row>
    <row r="446" spans="1:168" ht="20.25" customHeight="1">
      <c r="A446" s="239">
        <v>3200031</v>
      </c>
      <c r="B446" s="60" t="s">
        <v>1380</v>
      </c>
      <c r="C446" s="239" t="s">
        <v>1381</v>
      </c>
      <c r="D446" s="31" t="s">
        <v>1415</v>
      </c>
      <c r="E446" s="9" t="s">
        <v>1411</v>
      </c>
      <c r="F446" s="61" t="s">
        <v>1382</v>
      </c>
      <c r="G446" s="149"/>
      <c r="H446" s="84"/>
      <c r="I446" s="314"/>
      <c r="J446" s="84"/>
      <c r="K446" s="62">
        <v>5100</v>
      </c>
      <c r="L446" s="84" t="s">
        <v>1564</v>
      </c>
      <c r="M446" s="246">
        <f t="shared" si="50"/>
        <v>47630</v>
      </c>
      <c r="N446" s="14">
        <f t="shared" si="55"/>
        <v>13850</v>
      </c>
      <c r="O446" s="15">
        <v>1500</v>
      </c>
      <c r="P446" s="15">
        <v>1000</v>
      </c>
      <c r="Q446" s="15">
        <v>5000</v>
      </c>
      <c r="R446" s="15">
        <v>8000</v>
      </c>
      <c r="S446" s="182"/>
      <c r="T446" s="16">
        <v>1500</v>
      </c>
      <c r="U446" s="16">
        <v>1000</v>
      </c>
      <c r="V446" s="16">
        <v>5000</v>
      </c>
      <c r="W446" s="16">
        <v>0</v>
      </c>
      <c r="X446" s="182"/>
      <c r="Y446" s="16">
        <f>IF(($CB446-SUM($T446:X446))&gt;=$K446*0.7,$K446*0.7,($CB446-SUM($T446:X446)))</f>
        <v>3570</v>
      </c>
      <c r="Z446" s="16">
        <f>IF(($CB446-SUM($T446:Y446))&gt;=$K446*0.7,$K446*0.7,($CB446-SUM($T446:Y446)))</f>
        <v>3570</v>
      </c>
      <c r="AA446" s="16">
        <f>IF(($CB446-SUM($T446:Z446))&gt;=$K446*0.7,$K446*0.7,($CB446-SUM($T446:Z446)))</f>
        <v>3570</v>
      </c>
      <c r="AB446" s="16">
        <f>IF(($CB446-SUM($T446:AA446))&gt;=$K446*0.7,$K446*0.7,($CB446-SUM($T446:AA446)))</f>
        <v>3570</v>
      </c>
      <c r="AC446" s="16">
        <f>IF(($CB446-SUM($T446:AB446))&gt;=$K446*0.7,$K446*0.7,($CB446-SUM($T446:AB446)))</f>
        <v>3570</v>
      </c>
      <c r="AD446" s="16">
        <f>IF(($CB446-SUM($T446:AC446))&gt;=$K446*0.7,$K446*0.7,($CB446-SUM($T446:AC446)))</f>
        <v>3570</v>
      </c>
      <c r="AE446" s="16">
        <f>IF(($CB446-SUM($T446:AD446))&gt;=$K446*0.7,$K446*0.7,($CB446-SUM($T446:AD446)))</f>
        <v>3570</v>
      </c>
      <c r="AF446" s="16">
        <f>IF(($CB446-SUM($T446:AE446))&gt;=$K446*0.7,$K446*0.7,($CB446-SUM($T446:AE446)))</f>
        <v>1290</v>
      </c>
      <c r="AG446" s="16">
        <f>IF(($CB446-SUM($T446:AF446))&gt;=$K446*0.7,$K446*0.7,($CB446-SUM($T446:AF446)))</f>
        <v>0</v>
      </c>
      <c r="AH446" s="16">
        <f>IF(($CB446-SUM($T446:AG446))&gt;=$K446*0.7,$K446*0.7,($CB446-SUM($T446:AG446)))</f>
        <v>0</v>
      </c>
      <c r="AI446" s="16">
        <f>IF(($CB446-SUM($T446:AH446))&gt;=$K446*0.7,$K446*0.7,($CB446-SUM($T446:AH446)))</f>
        <v>0</v>
      </c>
      <c r="AJ446" s="16">
        <f>IF(($CB446-SUM($T446:AI446))&gt;=$K446*0.7,$K446*0.7,($CB446-SUM($T446:AI446)))</f>
        <v>0</v>
      </c>
      <c r="AK446" s="16">
        <f>IF(($CB446-SUM($T446:AJ446))&gt;=$K446*0.7,$K446*0.7,($CB446-SUM($T446:AJ446)))</f>
        <v>0</v>
      </c>
      <c r="AL446" s="16">
        <f>IF(($CB446-SUM($T446:AK446))&gt;=$K446*0.7,$K446*0.7,($CB446-SUM($T446:AK446)))</f>
        <v>0</v>
      </c>
      <c r="AM446" s="16">
        <f>IF(($CB446-SUM($T446:AL446))&gt;=$K446*0.7,$K446*0.7,($CB446-SUM($T446:AL446)))</f>
        <v>0</v>
      </c>
      <c r="AN446" s="16">
        <f>IF(($CB446-SUM($T446:AM446))&gt;=$K446*0.7,$K446*0.7,($CB446-SUM($T446:AM446)))</f>
        <v>0</v>
      </c>
      <c r="AO446" s="16">
        <f>IF(($CB446-SUM($T446:AN446))&gt;=$K446*0.7,$K446*0.7,($CB446-SUM($T446:AN446)))</f>
        <v>0</v>
      </c>
      <c r="AP446" s="16">
        <f>IF(($CB446-SUM($T446:AO446))&gt;=$K446*0.7,$K446*0.7,($CB446-SUM($T446:AO446)))</f>
        <v>0</v>
      </c>
      <c r="AQ446" s="16">
        <f>IF(($CB446-SUM($T446:AP446))&gt;=$K446*0.7,$K446*0.7,($CB446-SUM($T446:AP446)))</f>
        <v>0</v>
      </c>
      <c r="AR446" s="16">
        <f>IF(($CB446-SUM($T446:AQ446))&gt;=$K446*0.7,$K446*0.7,($CB446-SUM($T446:AQ446)))</f>
        <v>0</v>
      </c>
      <c r="AS446" s="16">
        <f>IF(($CB446-SUM($T446:AR446))&gt;=$K446*0.7,$K446*0.7,($CB446-SUM($T446:AR446)))</f>
        <v>0</v>
      </c>
      <c r="AT446" s="16">
        <f>IF(($CB446-SUM($T446:AS446))&gt;=$K446*0.7,$K446*0.7,($CB446-SUM($T446:AS446)))</f>
        <v>0</v>
      </c>
      <c r="AU446" s="16">
        <f>IF(($CB446-SUM($T446:AT446))&gt;=$K446*0.7,$K446*0.7,($CB446-SUM($T446:AT446)))</f>
        <v>0</v>
      </c>
      <c r="AV446" s="16">
        <f>IF(($CB446-SUM($T446:AU446))&gt;=$K446*0.7,$K446*0.7,($CB446-SUM($T446:AU446)))</f>
        <v>0</v>
      </c>
      <c r="AW446" s="182">
        <f t="shared" si="51"/>
        <v>33780</v>
      </c>
      <c r="AX446" s="182">
        <f>IF(LinkRpt!B$4=LinkRpt!B$2,VLOOKUP(LinkRpt!$A442,Rpt,LinkRpt!B$2+1),"")</f>
        <v>33780</v>
      </c>
      <c r="AY446" s="182">
        <f>IF(LinkRpt!C$4=LinkRpt!C$2,VLOOKUP(LinkRpt!$A442,Rpt,LinkRpt!C$2+1),"")</f>
        <v>0</v>
      </c>
      <c r="AZ446" s="182">
        <f>IF(LinkRpt!D$4=LinkRpt!D$2,VLOOKUP(LinkRpt!$A442,Rpt,LinkRpt!D$2+1),"")</f>
        <v>0</v>
      </c>
      <c r="BA446" s="182" t="str">
        <f>IF(LinkRpt!E$4=LinkRpt!E$2,VLOOKUP(LinkRpt!$A442,Rpt,LinkRpt!E$2+1),"")</f>
        <v/>
      </c>
      <c r="BB446" s="182">
        <f>IF(LinkRpt!F$4=LinkRpt!F$2,VLOOKUP(LinkRpt!$A442,Rpt,LinkRpt!F$2+1),"")</f>
        <v>0</v>
      </c>
      <c r="BC446" s="182">
        <f>IF(LinkRpt!G$4=LinkRpt!G$2,VLOOKUP(LinkRpt!$A442,Rpt,LinkRpt!G$2+1),"")</f>
        <v>0</v>
      </c>
      <c r="BD446" s="182">
        <f>IF(LinkRpt!H$4=LinkRpt!H$2,VLOOKUP(LinkRpt!$A442,Rpt,LinkRpt!H$2+1),"")</f>
        <v>0</v>
      </c>
      <c r="BE446" s="182" t="str">
        <f>IF(LinkRpt!I$4=LinkRpt!I$2,VLOOKUP(LinkRpt!$A442,Rpt,LinkRpt!I$2+1),"")</f>
        <v/>
      </c>
      <c r="BF446" s="182" t="str">
        <f>IF(LinkRpt!J$4=LinkRpt!J$2,VLOOKUP(LinkRpt!$A442,Rpt,LinkRpt!J$2+1),"")</f>
        <v/>
      </c>
      <c r="BG446" s="182" t="str">
        <f>IF(LinkRpt!K$4=LinkRpt!K$2,VLOOKUP(LinkRpt!$A442,Rpt,LinkRpt!K$2+1),"")</f>
        <v/>
      </c>
      <c r="BH446" s="182" t="str">
        <f>IF(LinkRpt!L$4=LinkRpt!L$2,VLOOKUP(LinkRpt!$A442,Rpt,LinkRpt!L$2+1),"")</f>
        <v/>
      </c>
      <c r="BI446" s="182" t="str">
        <f>IF(LinkRpt!M$4=LinkRpt!M$2,VLOOKUP(LinkRpt!$A442,Rpt,LinkRpt!M$2+1),"")</f>
        <v/>
      </c>
      <c r="BJ446" s="182" t="str">
        <f>IF(LinkRpt!N$4=LinkRpt!N$2,VLOOKUP(LinkRpt!$A442,Rpt,LinkRpt!N$2+1),"")</f>
        <v/>
      </c>
      <c r="BK446" s="182" t="str">
        <f>IF(LinkRpt!O$4=LinkRpt!O$2,VLOOKUP(LinkRpt!$A442,Rpt,LinkRpt!O$2+1),"")</f>
        <v/>
      </c>
      <c r="BL446" s="182" t="str">
        <f>IF(LinkRpt!P$4=LinkRpt!P$2,VLOOKUP(LinkRpt!$A442,Rpt,LinkRpt!P$2+1),"")</f>
        <v/>
      </c>
      <c r="BM446" s="182" t="str">
        <f>IF(LinkRpt!Q$4=LinkRpt!Q$2,VLOOKUP(LinkRpt!$A442,Rpt,LinkRpt!Q$2+1),"")</f>
        <v/>
      </c>
      <c r="BN446" s="182" t="str">
        <f>IF(LinkRpt!R$4=LinkRpt!R$2,VLOOKUP(LinkRpt!$A442,Rpt,LinkRpt!R$2+1),"")</f>
        <v/>
      </c>
      <c r="BO446" s="182" t="str">
        <f>IF(LinkRpt!S$4=LinkRpt!S$2,VLOOKUP(LinkRpt!$A442,Rpt,LinkRpt!S$2+1),"")</f>
        <v/>
      </c>
      <c r="BP446" s="182" t="str">
        <f>IF(LinkRpt!T$4=LinkRpt!T$2,VLOOKUP(LinkRpt!$A442,Rpt,LinkRpt!T$2+1),"")</f>
        <v/>
      </c>
      <c r="BQ446" s="182" t="str">
        <f>IF(LinkRpt!U$4=LinkRpt!U$2,VLOOKUP(LinkRpt!$A442,Rpt,LinkRpt!U$2+1),"")</f>
        <v/>
      </c>
      <c r="BR446" s="182" t="str">
        <f>IF(LinkRpt!V$4=LinkRpt!V$2,VLOOKUP(LinkRpt!$A442,Rpt,LinkRpt!V$2+1),"")</f>
        <v/>
      </c>
      <c r="BS446" s="182" t="str">
        <f>IF(LinkRpt!W$4=LinkRpt!W$2,VLOOKUP(LinkRpt!$A442,Rpt,LinkRpt!W$2+1),"")</f>
        <v/>
      </c>
      <c r="BT446" s="182" t="str">
        <f>IF(LinkRpt!X$4=LinkRpt!X$2,VLOOKUP(LinkRpt!$A442,Rpt,LinkRpt!X$2+1),"")</f>
        <v/>
      </c>
      <c r="BU446" s="182" t="str">
        <f>IF(LinkRpt!Y$4=LinkRpt!Y$2,VLOOKUP(LinkRpt!$A442,Rpt,LinkRpt!Y$2+1),"")</f>
        <v/>
      </c>
      <c r="BV446" s="182" t="str">
        <f>IF(LinkRpt!Z$4=LinkRpt!Z$2,VLOOKUP(LinkRpt!$A442,Rpt,LinkRpt!Z$2+1),"")</f>
        <v/>
      </c>
      <c r="BW446" s="182" t="str">
        <f>IF(LinkRpt!AA$4=LinkRpt!AA$2,VLOOKUP(LinkRpt!$A442,Rpt,LinkRpt!AA$2+1),"")</f>
        <v/>
      </c>
      <c r="BX446" s="182" t="str">
        <f>IF(LinkRpt!AB$4=LinkRpt!AB$2,VLOOKUP(LinkRpt!$A442,Rpt,LinkRpt!AB$2+1),"")</f>
        <v/>
      </c>
      <c r="BY446" s="182" t="str">
        <f>IF(LinkRpt!AC$4=LinkRpt!AC$2,VLOOKUP(LinkRpt!$A442,Rpt,LinkRpt!AC$2+1),"")</f>
        <v/>
      </c>
      <c r="BZ446" s="182" t="str">
        <f>IF(LinkRpt!AD$4=LinkRpt!AD$2,VLOOKUP(LinkRpt!$A442,Rpt,LinkRpt!AD$2+1),"")</f>
        <v/>
      </c>
      <c r="CA446" s="182" t="str">
        <f>IF(LinkRpt!AE$4=LinkRpt!AE$2,VLOOKUP(LinkRpt!$A442,Rpt,LinkRpt!AE$2+1),"")</f>
        <v/>
      </c>
      <c r="CB446" s="182">
        <f t="shared" si="56"/>
        <v>33780</v>
      </c>
      <c r="CC446" s="15">
        <v>1500</v>
      </c>
      <c r="CD446" s="16">
        <v>1500</v>
      </c>
      <c r="CE446" s="15">
        <v>1000</v>
      </c>
      <c r="CF446" s="16">
        <v>1000</v>
      </c>
      <c r="CG446" s="15">
        <v>5000</v>
      </c>
      <c r="CH446" s="16">
        <v>5000</v>
      </c>
      <c r="CI446" s="15">
        <v>8000</v>
      </c>
      <c r="CJ446" s="16">
        <v>0</v>
      </c>
      <c r="CK446" s="15"/>
      <c r="CL446" s="16"/>
      <c r="CM446" s="18">
        <v>3570</v>
      </c>
      <c r="CN446" s="16">
        <v>0</v>
      </c>
      <c r="CO446" s="18">
        <v>3570</v>
      </c>
      <c r="CP446" s="16">
        <v>0</v>
      </c>
      <c r="CQ446" s="18">
        <v>3570</v>
      </c>
      <c r="CR446" s="16"/>
      <c r="CS446" s="18">
        <v>3570</v>
      </c>
      <c r="CT446" s="16">
        <v>12000</v>
      </c>
      <c r="CU446" s="18">
        <v>3570</v>
      </c>
      <c r="CV446" s="16"/>
      <c r="CW446" s="18">
        <v>3570</v>
      </c>
      <c r="CX446" s="16"/>
      <c r="CY446" s="18">
        <v>3570</v>
      </c>
      <c r="CZ446" s="16"/>
      <c r="DA446" s="18">
        <v>3570</v>
      </c>
      <c r="DB446" s="16"/>
      <c r="DC446" s="18">
        <v>3570</v>
      </c>
      <c r="DD446" s="16">
        <v>14280</v>
      </c>
      <c r="DE446" s="85"/>
      <c r="DF446" s="16"/>
      <c r="DG446" s="85"/>
      <c r="DH446" s="16"/>
      <c r="DI446" s="85"/>
      <c r="DJ446" s="16"/>
      <c r="DK446" s="219"/>
      <c r="DL446" s="85"/>
      <c r="DM446" s="16"/>
      <c r="DN446" s="85"/>
      <c r="DO446" s="16"/>
      <c r="DP446" s="85"/>
      <c r="DQ446" s="16"/>
      <c r="DR446" s="85"/>
      <c r="DS446" s="16"/>
      <c r="DT446" s="85"/>
      <c r="DU446" s="16"/>
      <c r="DV446" s="85"/>
      <c r="DW446" s="16"/>
      <c r="DX446" s="85"/>
      <c r="DY446" s="16"/>
      <c r="DZ446" s="85"/>
      <c r="EA446" s="16"/>
      <c r="EB446" s="85"/>
      <c r="EC446" s="16"/>
      <c r="ED446" s="85"/>
      <c r="EE446" s="16"/>
      <c r="EF446" s="85"/>
      <c r="EG446" s="16"/>
      <c r="EH446" s="17"/>
      <c r="EI446" s="16"/>
      <c r="EJ446" s="19"/>
      <c r="EK446" s="17"/>
      <c r="EL446" s="16"/>
      <c r="EM446" s="17"/>
      <c r="EN446" s="16"/>
      <c r="EO446" s="17"/>
      <c r="EP446" s="16"/>
      <c r="EQ446" s="17"/>
      <c r="ER446" s="16"/>
      <c r="ES446" s="17"/>
      <c r="ET446" s="16"/>
      <c r="EU446" s="17"/>
      <c r="EV446" s="16"/>
      <c r="EW446" s="15"/>
      <c r="EX446" s="16"/>
      <c r="EY446" s="15"/>
      <c r="EZ446" s="16"/>
      <c r="FA446" s="15"/>
      <c r="FB446" s="16"/>
      <c r="FC446" s="15"/>
      <c r="FD446" s="16"/>
      <c r="FE446" s="15"/>
      <c r="FF446" s="16"/>
      <c r="FG446" s="15"/>
      <c r="FH446" s="16"/>
      <c r="FI446" s="20">
        <f t="shared" si="52"/>
        <v>47630</v>
      </c>
      <c r="FJ446" s="20">
        <f t="shared" si="53"/>
        <v>33780</v>
      </c>
      <c r="FK446" s="21">
        <f t="shared" si="54"/>
        <v>13850</v>
      </c>
      <c r="FL446" s="1" t="str">
        <f t="shared" si="57"/>
        <v/>
      </c>
    </row>
    <row r="447" spans="1:168" ht="20.25" customHeight="1">
      <c r="A447" s="239">
        <v>3200032</v>
      </c>
      <c r="B447" s="60" t="s">
        <v>1383</v>
      </c>
      <c r="C447" s="239" t="s">
        <v>1384</v>
      </c>
      <c r="D447" s="31" t="s">
        <v>1415</v>
      </c>
      <c r="E447" s="9" t="s">
        <v>1411</v>
      </c>
      <c r="F447" s="61" t="s">
        <v>1385</v>
      </c>
      <c r="G447" s="149" t="s">
        <v>37</v>
      </c>
      <c r="H447" s="84" t="s">
        <v>1559</v>
      </c>
      <c r="I447" s="314"/>
      <c r="J447" s="84"/>
      <c r="K447" s="62">
        <v>0</v>
      </c>
      <c r="L447" s="84" t="s">
        <v>1564</v>
      </c>
      <c r="M447" s="246">
        <f t="shared" si="50"/>
        <v>15500</v>
      </c>
      <c r="N447" s="14">
        <f t="shared" si="55"/>
        <v>15500</v>
      </c>
      <c r="O447" s="15">
        <v>1500</v>
      </c>
      <c r="P447" s="15">
        <v>1000</v>
      </c>
      <c r="Q447" s="15">
        <v>5000</v>
      </c>
      <c r="R447" s="15">
        <v>8000</v>
      </c>
      <c r="S447" s="182"/>
      <c r="T447" s="16"/>
      <c r="U447" s="16"/>
      <c r="V447" s="16"/>
      <c r="W447" s="16"/>
      <c r="X447" s="182"/>
      <c r="Y447" s="16">
        <f>IF(($CB447-SUM($T447:X447))&gt;=$K447*0.7,$K447*0.7,($CB447-SUM($T447:X447)))</f>
        <v>0</v>
      </c>
      <c r="Z447" s="16">
        <f>IF(($CB447-SUM($T447:Y447))&gt;=$K447*0.7,$K447*0.7,($CB447-SUM($T447:Y447)))</f>
        <v>0</v>
      </c>
      <c r="AA447" s="16">
        <f>IF(($CB447-SUM($T447:Z447))&gt;=$K447*0.7,$K447*0.7,($CB447-SUM($T447:Z447)))</f>
        <v>0</v>
      </c>
      <c r="AB447" s="16">
        <f>IF(($CB447-SUM($T447:AA447))&gt;=$K447*0.7,$K447*0.7,($CB447-SUM($T447:AA447)))</f>
        <v>0</v>
      </c>
      <c r="AC447" s="16">
        <f>IF(($CB447-SUM($T447:AB447))&gt;=$K447*0.7,$K447*0.7,($CB447-SUM($T447:AB447)))</f>
        <v>0</v>
      </c>
      <c r="AD447" s="16">
        <f>IF(($CB447-SUM($T447:AC447))&gt;=$K447*0.7,$K447*0.7,($CB447-SUM($T447:AC447)))</f>
        <v>0</v>
      </c>
      <c r="AE447" s="16">
        <f>IF(($CB447-SUM($T447:AD447))&gt;=$K447*0.7,$K447*0.7,($CB447-SUM($T447:AD447)))</f>
        <v>0</v>
      </c>
      <c r="AF447" s="16">
        <f>IF(($CB447-SUM($T447:AE447))&gt;=$K447*0.7,$K447*0.7,($CB447-SUM($T447:AE447)))</f>
        <v>0</v>
      </c>
      <c r="AG447" s="16">
        <f>IF(($CB447-SUM($T447:AF447))&gt;=$K447*0.7,$K447*0.7,($CB447-SUM($T447:AF447)))</f>
        <v>0</v>
      </c>
      <c r="AH447" s="16">
        <f>IF(($CB447-SUM($T447:AG447))&gt;=$K447*0.7,$K447*0.7,($CB447-SUM($T447:AG447)))</f>
        <v>0</v>
      </c>
      <c r="AI447" s="16">
        <f>IF(($CB447-SUM($T447:AH447))&gt;=$K447*0.7,$K447*0.7,($CB447-SUM($T447:AH447)))</f>
        <v>0</v>
      </c>
      <c r="AJ447" s="16">
        <f>IF(($CB447-SUM($T447:AI447))&gt;=$K447*0.7,$K447*0.7,($CB447-SUM($T447:AI447)))</f>
        <v>0</v>
      </c>
      <c r="AK447" s="16">
        <f>IF(($CB447-SUM($T447:AJ447))&gt;=$K447*0.7,$K447*0.7,($CB447-SUM($T447:AJ447)))</f>
        <v>0</v>
      </c>
      <c r="AL447" s="16">
        <f>IF(($CB447-SUM($T447:AK447))&gt;=$K447*0.7,$K447*0.7,($CB447-SUM($T447:AK447)))</f>
        <v>0</v>
      </c>
      <c r="AM447" s="16">
        <f>IF(($CB447-SUM($T447:AL447))&gt;=$K447*0.7,$K447*0.7,($CB447-SUM($T447:AL447)))</f>
        <v>0</v>
      </c>
      <c r="AN447" s="16">
        <f>IF(($CB447-SUM($T447:AM447))&gt;=$K447*0.7,$K447*0.7,($CB447-SUM($T447:AM447)))</f>
        <v>0</v>
      </c>
      <c r="AO447" s="16">
        <f>IF(($CB447-SUM($T447:AN447))&gt;=$K447*0.7,$K447*0.7,($CB447-SUM($T447:AN447)))</f>
        <v>0</v>
      </c>
      <c r="AP447" s="16">
        <f>IF(($CB447-SUM($T447:AO447))&gt;=$K447*0.7,$K447*0.7,($CB447-SUM($T447:AO447)))</f>
        <v>0</v>
      </c>
      <c r="AQ447" s="16">
        <f>IF(($CB447-SUM($T447:AP447))&gt;=$K447*0.7,$K447*0.7,($CB447-SUM($T447:AP447)))</f>
        <v>0</v>
      </c>
      <c r="AR447" s="16">
        <f>IF(($CB447-SUM($T447:AQ447))&gt;=$K447*0.7,$K447*0.7,($CB447-SUM($T447:AQ447)))</f>
        <v>0</v>
      </c>
      <c r="AS447" s="16">
        <f>IF(($CB447-SUM($T447:AR447))&gt;=$K447*0.7,$K447*0.7,($CB447-SUM($T447:AR447)))</f>
        <v>0</v>
      </c>
      <c r="AT447" s="16">
        <f>IF(($CB447-SUM($T447:AS447))&gt;=$K447*0.7,$K447*0.7,($CB447-SUM($T447:AS447)))</f>
        <v>0</v>
      </c>
      <c r="AU447" s="16">
        <f>IF(($CB447-SUM($T447:AT447))&gt;=$K447*0.7,$K447*0.7,($CB447-SUM($T447:AT447)))</f>
        <v>0</v>
      </c>
      <c r="AV447" s="16">
        <f>IF(($CB447-SUM($T447:AU447))&gt;=$K447*0.7,$K447*0.7,($CB447-SUM($T447:AU447)))</f>
        <v>0</v>
      </c>
      <c r="AW447" s="182">
        <f t="shared" si="51"/>
        <v>0</v>
      </c>
      <c r="AX447" s="182">
        <f>IF(LinkRpt!B$4=LinkRpt!B$2,VLOOKUP(LinkRpt!$A443,Rpt,LinkRpt!B$2+1),"")</f>
        <v>0</v>
      </c>
      <c r="AY447" s="182">
        <f>IF(LinkRpt!C$4=LinkRpt!C$2,VLOOKUP(LinkRpt!$A443,Rpt,LinkRpt!C$2+1),"")</f>
        <v>0</v>
      </c>
      <c r="AZ447" s="182">
        <f>IF(LinkRpt!D$4=LinkRpt!D$2,VLOOKUP(LinkRpt!$A443,Rpt,LinkRpt!D$2+1),"")</f>
        <v>0</v>
      </c>
      <c r="BA447" s="182" t="str">
        <f>IF(LinkRpt!E$4=LinkRpt!E$2,VLOOKUP(LinkRpt!$A443,Rpt,LinkRpt!E$2+1),"")</f>
        <v/>
      </c>
      <c r="BB447" s="182">
        <f>IF(LinkRpt!F$4=LinkRpt!F$2,VLOOKUP(LinkRpt!$A443,Rpt,LinkRpt!F$2+1),"")</f>
        <v>0</v>
      </c>
      <c r="BC447" s="182">
        <f>IF(LinkRpt!G$4=LinkRpt!G$2,VLOOKUP(LinkRpt!$A443,Rpt,LinkRpt!G$2+1),"")</f>
        <v>0</v>
      </c>
      <c r="BD447" s="182">
        <f>IF(LinkRpt!H$4=LinkRpt!H$2,VLOOKUP(LinkRpt!$A443,Rpt,LinkRpt!H$2+1),"")</f>
        <v>0</v>
      </c>
      <c r="BE447" s="182" t="str">
        <f>IF(LinkRpt!I$4=LinkRpt!I$2,VLOOKUP(LinkRpt!$A443,Rpt,LinkRpt!I$2+1),"")</f>
        <v/>
      </c>
      <c r="BF447" s="182" t="str">
        <f>IF(LinkRpt!J$4=LinkRpt!J$2,VLOOKUP(LinkRpt!$A443,Rpt,LinkRpt!J$2+1),"")</f>
        <v/>
      </c>
      <c r="BG447" s="182" t="str">
        <f>IF(LinkRpt!K$4=LinkRpt!K$2,VLOOKUP(LinkRpt!$A443,Rpt,LinkRpt!K$2+1),"")</f>
        <v/>
      </c>
      <c r="BH447" s="182" t="str">
        <f>IF(LinkRpt!L$4=LinkRpt!L$2,VLOOKUP(LinkRpt!$A443,Rpt,LinkRpt!L$2+1),"")</f>
        <v/>
      </c>
      <c r="BI447" s="182" t="str">
        <f>IF(LinkRpt!M$4=LinkRpt!M$2,VLOOKUP(LinkRpt!$A443,Rpt,LinkRpt!M$2+1),"")</f>
        <v/>
      </c>
      <c r="BJ447" s="182" t="str">
        <f>IF(LinkRpt!N$4=LinkRpt!N$2,VLOOKUP(LinkRpt!$A443,Rpt,LinkRpt!N$2+1),"")</f>
        <v/>
      </c>
      <c r="BK447" s="182" t="str">
        <f>IF(LinkRpt!O$4=LinkRpt!O$2,VLOOKUP(LinkRpt!$A443,Rpt,LinkRpt!O$2+1),"")</f>
        <v/>
      </c>
      <c r="BL447" s="182" t="str">
        <f>IF(LinkRpt!P$4=LinkRpt!P$2,VLOOKUP(LinkRpt!$A443,Rpt,LinkRpt!P$2+1),"")</f>
        <v/>
      </c>
      <c r="BM447" s="182" t="str">
        <f>IF(LinkRpt!Q$4=LinkRpt!Q$2,VLOOKUP(LinkRpt!$A443,Rpt,LinkRpt!Q$2+1),"")</f>
        <v/>
      </c>
      <c r="BN447" s="182" t="str">
        <f>IF(LinkRpt!R$4=LinkRpt!R$2,VLOOKUP(LinkRpt!$A443,Rpt,LinkRpt!R$2+1),"")</f>
        <v/>
      </c>
      <c r="BO447" s="182" t="str">
        <f>IF(LinkRpt!S$4=LinkRpt!S$2,VLOOKUP(LinkRpt!$A443,Rpt,LinkRpt!S$2+1),"")</f>
        <v/>
      </c>
      <c r="BP447" s="182" t="str">
        <f>IF(LinkRpt!T$4=LinkRpt!T$2,VLOOKUP(LinkRpt!$A443,Rpt,LinkRpt!T$2+1),"")</f>
        <v/>
      </c>
      <c r="BQ447" s="182" t="str">
        <f>IF(LinkRpt!U$4=LinkRpt!U$2,VLOOKUP(LinkRpt!$A443,Rpt,LinkRpt!U$2+1),"")</f>
        <v/>
      </c>
      <c r="BR447" s="182" t="str">
        <f>IF(LinkRpt!V$4=LinkRpt!V$2,VLOOKUP(LinkRpt!$A443,Rpt,LinkRpt!V$2+1),"")</f>
        <v/>
      </c>
      <c r="BS447" s="182" t="str">
        <f>IF(LinkRpt!W$4=LinkRpt!W$2,VLOOKUP(LinkRpt!$A443,Rpt,LinkRpt!W$2+1),"")</f>
        <v/>
      </c>
      <c r="BT447" s="182" t="str">
        <f>IF(LinkRpt!X$4=LinkRpt!X$2,VLOOKUP(LinkRpt!$A443,Rpt,LinkRpt!X$2+1),"")</f>
        <v/>
      </c>
      <c r="BU447" s="182" t="str">
        <f>IF(LinkRpt!Y$4=LinkRpt!Y$2,VLOOKUP(LinkRpt!$A443,Rpt,LinkRpt!Y$2+1),"")</f>
        <v/>
      </c>
      <c r="BV447" s="182" t="str">
        <f>IF(LinkRpt!Z$4=LinkRpt!Z$2,VLOOKUP(LinkRpt!$A443,Rpt,LinkRpt!Z$2+1),"")</f>
        <v/>
      </c>
      <c r="BW447" s="182" t="str">
        <f>IF(LinkRpt!AA$4=LinkRpt!AA$2,VLOOKUP(LinkRpt!$A443,Rpt,LinkRpt!AA$2+1),"")</f>
        <v/>
      </c>
      <c r="BX447" s="182" t="str">
        <f>IF(LinkRpt!AB$4=LinkRpt!AB$2,VLOOKUP(LinkRpt!$A443,Rpt,LinkRpt!AB$2+1),"")</f>
        <v/>
      </c>
      <c r="BY447" s="182" t="str">
        <f>IF(LinkRpt!AC$4=LinkRpt!AC$2,VLOOKUP(LinkRpt!$A443,Rpt,LinkRpt!AC$2+1),"")</f>
        <v/>
      </c>
      <c r="BZ447" s="182" t="str">
        <f>IF(LinkRpt!AD$4=LinkRpt!AD$2,VLOOKUP(LinkRpt!$A443,Rpt,LinkRpt!AD$2+1),"")</f>
        <v/>
      </c>
      <c r="CA447" s="182" t="str">
        <f>IF(LinkRpt!AE$4=LinkRpt!AE$2,VLOOKUP(LinkRpt!$A443,Rpt,LinkRpt!AE$2+1),"")</f>
        <v/>
      </c>
      <c r="CB447" s="182">
        <f t="shared" si="56"/>
        <v>0</v>
      </c>
      <c r="CC447" s="15">
        <v>1500</v>
      </c>
      <c r="CD447" s="16"/>
      <c r="CE447" s="15">
        <v>1000</v>
      </c>
      <c r="CF447" s="16"/>
      <c r="CG447" s="15">
        <v>5000</v>
      </c>
      <c r="CH447" s="16"/>
      <c r="CI447" s="15">
        <v>8000</v>
      </c>
      <c r="CJ447" s="16"/>
      <c r="CK447" s="15"/>
      <c r="CL447" s="16"/>
      <c r="CM447" s="18">
        <v>0</v>
      </c>
      <c r="CN447" s="16"/>
      <c r="CO447" s="18">
        <v>0</v>
      </c>
      <c r="CP447" s="16"/>
      <c r="CQ447" s="18">
        <v>0</v>
      </c>
      <c r="CR447" s="16"/>
      <c r="CS447" s="18">
        <v>0</v>
      </c>
      <c r="CT447" s="16"/>
      <c r="CU447" s="18">
        <v>0</v>
      </c>
      <c r="CV447" s="16"/>
      <c r="CW447" s="18">
        <v>0</v>
      </c>
      <c r="CX447" s="16"/>
      <c r="CY447" s="18">
        <v>0</v>
      </c>
      <c r="CZ447" s="16"/>
      <c r="DA447" s="18">
        <v>0</v>
      </c>
      <c r="DB447" s="16"/>
      <c r="DC447" s="18">
        <v>0</v>
      </c>
      <c r="DD447" s="16"/>
      <c r="DE447" s="85"/>
      <c r="DF447" s="16"/>
      <c r="DG447" s="85"/>
      <c r="DH447" s="16"/>
      <c r="DI447" s="85"/>
      <c r="DJ447" s="16"/>
      <c r="DK447" s="219"/>
      <c r="DL447" s="85"/>
      <c r="DM447" s="16"/>
      <c r="DN447" s="85"/>
      <c r="DO447" s="16"/>
      <c r="DP447" s="85"/>
      <c r="DQ447" s="16"/>
      <c r="DR447" s="85"/>
      <c r="DS447" s="16"/>
      <c r="DT447" s="85"/>
      <c r="DU447" s="16"/>
      <c r="DV447" s="85"/>
      <c r="DW447" s="16"/>
      <c r="DX447" s="85"/>
      <c r="DY447" s="16"/>
      <c r="DZ447" s="85"/>
      <c r="EA447" s="16"/>
      <c r="EB447" s="85"/>
      <c r="EC447" s="16"/>
      <c r="ED447" s="85"/>
      <c r="EE447" s="16"/>
      <c r="EF447" s="85"/>
      <c r="EG447" s="16"/>
      <c r="EH447" s="17"/>
      <c r="EI447" s="16"/>
      <c r="EJ447" s="19"/>
      <c r="EK447" s="17"/>
      <c r="EL447" s="16"/>
      <c r="EM447" s="17"/>
      <c r="EN447" s="16"/>
      <c r="EO447" s="17"/>
      <c r="EP447" s="16"/>
      <c r="EQ447" s="17"/>
      <c r="ER447" s="16"/>
      <c r="ES447" s="17"/>
      <c r="ET447" s="16"/>
      <c r="EU447" s="17"/>
      <c r="EV447" s="16"/>
      <c r="EW447" s="15"/>
      <c r="EX447" s="16"/>
      <c r="EY447" s="15"/>
      <c r="EZ447" s="16"/>
      <c r="FA447" s="15"/>
      <c r="FB447" s="16"/>
      <c r="FC447" s="15"/>
      <c r="FD447" s="16"/>
      <c r="FE447" s="15"/>
      <c r="FF447" s="16"/>
      <c r="FG447" s="15"/>
      <c r="FH447" s="16"/>
      <c r="FI447" s="20">
        <f t="shared" si="52"/>
        <v>15500</v>
      </c>
      <c r="FJ447" s="20">
        <f t="shared" si="53"/>
        <v>0</v>
      </c>
      <c r="FK447" s="21">
        <f t="shared" si="54"/>
        <v>15500</v>
      </c>
      <c r="FL447" s="1" t="str">
        <f t="shared" si="57"/>
        <v/>
      </c>
    </row>
    <row r="448" spans="1:168" ht="20.25" customHeight="1">
      <c r="A448" s="239">
        <v>3200033</v>
      </c>
      <c r="B448" s="60" t="s">
        <v>1386</v>
      </c>
      <c r="C448" s="239" t="s">
        <v>1387</v>
      </c>
      <c r="D448" s="31" t="s">
        <v>1415</v>
      </c>
      <c r="E448" s="9" t="s">
        <v>1411</v>
      </c>
      <c r="F448" s="61" t="s">
        <v>1388</v>
      </c>
      <c r="G448" s="65"/>
      <c r="H448" s="84"/>
      <c r="I448" s="314"/>
      <c r="J448" s="84"/>
      <c r="K448" s="62">
        <v>5100</v>
      </c>
      <c r="L448" s="84" t="s">
        <v>1564</v>
      </c>
      <c r="M448" s="246">
        <f t="shared" si="50"/>
        <v>47630</v>
      </c>
      <c r="N448" s="14">
        <f t="shared" si="55"/>
        <v>10710</v>
      </c>
      <c r="O448" s="15">
        <v>1500</v>
      </c>
      <c r="P448" s="15">
        <v>1000</v>
      </c>
      <c r="Q448" s="15">
        <v>5000</v>
      </c>
      <c r="R448" s="15">
        <v>8000</v>
      </c>
      <c r="S448" s="182"/>
      <c r="T448" s="16">
        <v>1500</v>
      </c>
      <c r="U448" s="16">
        <v>1000</v>
      </c>
      <c r="V448" s="16">
        <v>5000</v>
      </c>
      <c r="W448" s="16">
        <v>0</v>
      </c>
      <c r="X448" s="182"/>
      <c r="Y448" s="16">
        <f>IF(($CB448-SUM($T448:X448))&gt;=$K448*0.7,$K448*0.7,($CB448-SUM($T448:X448)))</f>
        <v>3570</v>
      </c>
      <c r="Z448" s="16">
        <f>IF(($CB448-SUM($T448:Y448))&gt;=$K448*0.7,$K448*0.7,($CB448-SUM($T448:Y448)))</f>
        <v>3570</v>
      </c>
      <c r="AA448" s="16">
        <f>IF(($CB448-SUM($T448:Z448))&gt;=$K448*0.7,$K448*0.7,($CB448-SUM($T448:Z448)))</f>
        <v>3570</v>
      </c>
      <c r="AB448" s="16">
        <f>IF(($CB448-SUM($T448:AA448))&gt;=$K448*0.7,$K448*0.7,($CB448-SUM($T448:AA448)))</f>
        <v>3570</v>
      </c>
      <c r="AC448" s="16">
        <f>IF(($CB448-SUM($T448:AB448))&gt;=$K448*0.7,$K448*0.7,($CB448-SUM($T448:AB448)))</f>
        <v>3570</v>
      </c>
      <c r="AD448" s="16">
        <f>IF(($CB448-SUM($T448:AC448))&gt;=$K448*0.7,$K448*0.7,($CB448-SUM($T448:AC448)))</f>
        <v>3570</v>
      </c>
      <c r="AE448" s="16">
        <f>IF(($CB448-SUM($T448:AD448))&gt;=$K448*0.7,$K448*0.7,($CB448-SUM($T448:AD448)))</f>
        <v>3570</v>
      </c>
      <c r="AF448" s="16">
        <f>IF(($CB448-SUM($T448:AE448))&gt;=$K448*0.7,$K448*0.7,($CB448-SUM($T448:AE448)))</f>
        <v>3570</v>
      </c>
      <c r="AG448" s="16">
        <f>IF(($CB448-SUM($T448:AF448))&gt;=$K448*0.7,$K448*0.7,($CB448-SUM($T448:AF448)))</f>
        <v>860</v>
      </c>
      <c r="AH448" s="16">
        <f>IF(($CB448-SUM($T448:AG448))&gt;=$K448*0.7,$K448*0.7,($CB448-SUM($T448:AG448)))</f>
        <v>0</v>
      </c>
      <c r="AI448" s="16">
        <f>IF(($CB448-SUM($T448:AH448))&gt;=$K448*0.7,$K448*0.7,($CB448-SUM($T448:AH448)))</f>
        <v>0</v>
      </c>
      <c r="AJ448" s="16">
        <f>IF(($CB448-SUM($T448:AI448))&gt;=$K448*0.7,$K448*0.7,($CB448-SUM($T448:AI448)))</f>
        <v>0</v>
      </c>
      <c r="AK448" s="16">
        <f>IF(($CB448-SUM($T448:AJ448))&gt;=$K448*0.7,$K448*0.7,($CB448-SUM($T448:AJ448)))</f>
        <v>0</v>
      </c>
      <c r="AL448" s="16">
        <f>IF(($CB448-SUM($T448:AK448))&gt;=$K448*0.7,$K448*0.7,($CB448-SUM($T448:AK448)))</f>
        <v>0</v>
      </c>
      <c r="AM448" s="16">
        <f>IF(($CB448-SUM($T448:AL448))&gt;=$K448*0.7,$K448*0.7,($CB448-SUM($T448:AL448)))</f>
        <v>0</v>
      </c>
      <c r="AN448" s="16">
        <f>IF(($CB448-SUM($T448:AM448))&gt;=$K448*0.7,$K448*0.7,($CB448-SUM($T448:AM448)))</f>
        <v>0</v>
      </c>
      <c r="AO448" s="16">
        <f>IF(($CB448-SUM($T448:AN448))&gt;=$K448*0.7,$K448*0.7,($CB448-SUM($T448:AN448)))</f>
        <v>0</v>
      </c>
      <c r="AP448" s="16">
        <f>IF(($CB448-SUM($T448:AO448))&gt;=$K448*0.7,$K448*0.7,($CB448-SUM($T448:AO448)))</f>
        <v>0</v>
      </c>
      <c r="AQ448" s="16">
        <f>IF(($CB448-SUM($T448:AP448))&gt;=$K448*0.7,$K448*0.7,($CB448-SUM($T448:AP448)))</f>
        <v>0</v>
      </c>
      <c r="AR448" s="16">
        <f>IF(($CB448-SUM($T448:AQ448))&gt;=$K448*0.7,$K448*0.7,($CB448-SUM($T448:AQ448)))</f>
        <v>0</v>
      </c>
      <c r="AS448" s="16">
        <f>IF(($CB448-SUM($T448:AR448))&gt;=$K448*0.7,$K448*0.7,($CB448-SUM($T448:AR448)))</f>
        <v>0</v>
      </c>
      <c r="AT448" s="16">
        <f>IF(($CB448-SUM($T448:AS448))&gt;=$K448*0.7,$K448*0.7,($CB448-SUM($T448:AS448)))</f>
        <v>0</v>
      </c>
      <c r="AU448" s="16">
        <f>IF(($CB448-SUM($T448:AT448))&gt;=$K448*0.7,$K448*0.7,($CB448-SUM($T448:AT448)))</f>
        <v>0</v>
      </c>
      <c r="AV448" s="16">
        <f>IF(($CB448-SUM($T448:AU448))&gt;=$K448*0.7,$K448*0.7,($CB448-SUM($T448:AU448)))</f>
        <v>0</v>
      </c>
      <c r="AW448" s="182">
        <f t="shared" si="51"/>
        <v>36920</v>
      </c>
      <c r="AX448" s="182">
        <f>IF(LinkRpt!B$4=LinkRpt!B$2,VLOOKUP(LinkRpt!$A444,Rpt,LinkRpt!B$2+1),"")</f>
        <v>36920</v>
      </c>
      <c r="AY448" s="182">
        <f>IF(LinkRpt!C$4=LinkRpt!C$2,VLOOKUP(LinkRpt!$A444,Rpt,LinkRpt!C$2+1),"")</f>
        <v>0</v>
      </c>
      <c r="AZ448" s="182">
        <f>IF(LinkRpt!D$4=LinkRpt!D$2,VLOOKUP(LinkRpt!$A444,Rpt,LinkRpt!D$2+1),"")</f>
        <v>0</v>
      </c>
      <c r="BA448" s="182" t="str">
        <f>IF(LinkRpt!E$4=LinkRpt!E$2,VLOOKUP(LinkRpt!$A444,Rpt,LinkRpt!E$2+1),"")</f>
        <v/>
      </c>
      <c r="BB448" s="182">
        <f>IF(LinkRpt!F$4=LinkRpt!F$2,VLOOKUP(LinkRpt!$A444,Rpt,LinkRpt!F$2+1),"")</f>
        <v>0</v>
      </c>
      <c r="BC448" s="182">
        <f>IF(LinkRpt!G$4=LinkRpt!G$2,VLOOKUP(LinkRpt!$A444,Rpt,LinkRpt!G$2+1),"")</f>
        <v>0</v>
      </c>
      <c r="BD448" s="182">
        <f>IF(LinkRpt!H$4=LinkRpt!H$2,VLOOKUP(LinkRpt!$A444,Rpt,LinkRpt!H$2+1),"")</f>
        <v>0</v>
      </c>
      <c r="BE448" s="182" t="str">
        <f>IF(LinkRpt!I$4=LinkRpt!I$2,VLOOKUP(LinkRpt!$A444,Rpt,LinkRpt!I$2+1),"")</f>
        <v/>
      </c>
      <c r="BF448" s="182" t="str">
        <f>IF(LinkRpt!J$4=LinkRpt!J$2,VLOOKUP(LinkRpt!$A444,Rpt,LinkRpt!J$2+1),"")</f>
        <v/>
      </c>
      <c r="BG448" s="182" t="str">
        <f>IF(LinkRpt!K$4=LinkRpt!K$2,VLOOKUP(LinkRpt!$A444,Rpt,LinkRpt!K$2+1),"")</f>
        <v/>
      </c>
      <c r="BH448" s="182" t="str">
        <f>IF(LinkRpt!L$4=LinkRpt!L$2,VLOOKUP(LinkRpt!$A444,Rpt,LinkRpt!L$2+1),"")</f>
        <v/>
      </c>
      <c r="BI448" s="182" t="str">
        <f>IF(LinkRpt!M$4=LinkRpt!M$2,VLOOKUP(LinkRpt!$A444,Rpt,LinkRpt!M$2+1),"")</f>
        <v/>
      </c>
      <c r="BJ448" s="182" t="str">
        <f>IF(LinkRpt!N$4=LinkRpt!N$2,VLOOKUP(LinkRpt!$A444,Rpt,LinkRpt!N$2+1),"")</f>
        <v/>
      </c>
      <c r="BK448" s="182" t="str">
        <f>IF(LinkRpt!O$4=LinkRpt!O$2,VLOOKUP(LinkRpt!$A444,Rpt,LinkRpt!O$2+1),"")</f>
        <v/>
      </c>
      <c r="BL448" s="182" t="str">
        <f>IF(LinkRpt!P$4=LinkRpt!P$2,VLOOKUP(LinkRpt!$A444,Rpt,LinkRpt!P$2+1),"")</f>
        <v/>
      </c>
      <c r="BM448" s="182" t="str">
        <f>IF(LinkRpt!Q$4=LinkRpt!Q$2,VLOOKUP(LinkRpt!$A444,Rpt,LinkRpt!Q$2+1),"")</f>
        <v/>
      </c>
      <c r="BN448" s="182" t="str">
        <f>IF(LinkRpt!R$4=LinkRpt!R$2,VLOOKUP(LinkRpt!$A444,Rpt,LinkRpt!R$2+1),"")</f>
        <v/>
      </c>
      <c r="BO448" s="182" t="str">
        <f>IF(LinkRpt!S$4=LinkRpt!S$2,VLOOKUP(LinkRpt!$A444,Rpt,LinkRpt!S$2+1),"")</f>
        <v/>
      </c>
      <c r="BP448" s="182" t="str">
        <f>IF(LinkRpt!T$4=LinkRpt!T$2,VLOOKUP(LinkRpt!$A444,Rpt,LinkRpt!T$2+1),"")</f>
        <v/>
      </c>
      <c r="BQ448" s="182" t="str">
        <f>IF(LinkRpt!U$4=LinkRpt!U$2,VLOOKUP(LinkRpt!$A444,Rpt,LinkRpt!U$2+1),"")</f>
        <v/>
      </c>
      <c r="BR448" s="182" t="str">
        <f>IF(LinkRpt!V$4=LinkRpt!V$2,VLOOKUP(LinkRpt!$A444,Rpt,LinkRpt!V$2+1),"")</f>
        <v/>
      </c>
      <c r="BS448" s="182" t="str">
        <f>IF(LinkRpt!W$4=LinkRpt!W$2,VLOOKUP(LinkRpt!$A444,Rpt,LinkRpt!W$2+1),"")</f>
        <v/>
      </c>
      <c r="BT448" s="182" t="str">
        <f>IF(LinkRpt!X$4=LinkRpt!X$2,VLOOKUP(LinkRpt!$A444,Rpt,LinkRpt!X$2+1),"")</f>
        <v/>
      </c>
      <c r="BU448" s="182" t="str">
        <f>IF(LinkRpt!Y$4=LinkRpt!Y$2,VLOOKUP(LinkRpt!$A444,Rpt,LinkRpt!Y$2+1),"")</f>
        <v/>
      </c>
      <c r="BV448" s="182" t="str">
        <f>IF(LinkRpt!Z$4=LinkRpt!Z$2,VLOOKUP(LinkRpt!$A444,Rpt,LinkRpt!Z$2+1),"")</f>
        <v/>
      </c>
      <c r="BW448" s="182" t="str">
        <f>IF(LinkRpt!AA$4=LinkRpt!AA$2,VLOOKUP(LinkRpt!$A444,Rpt,LinkRpt!AA$2+1),"")</f>
        <v/>
      </c>
      <c r="BX448" s="182" t="str">
        <f>IF(LinkRpt!AB$4=LinkRpt!AB$2,VLOOKUP(LinkRpt!$A444,Rpt,LinkRpt!AB$2+1),"")</f>
        <v/>
      </c>
      <c r="BY448" s="182" t="str">
        <f>IF(LinkRpt!AC$4=LinkRpt!AC$2,VLOOKUP(LinkRpt!$A444,Rpt,LinkRpt!AC$2+1),"")</f>
        <v/>
      </c>
      <c r="BZ448" s="182" t="str">
        <f>IF(LinkRpt!AD$4=LinkRpt!AD$2,VLOOKUP(LinkRpt!$A444,Rpt,LinkRpt!AD$2+1),"")</f>
        <v/>
      </c>
      <c r="CA448" s="182" t="str">
        <f>IF(LinkRpt!AE$4=LinkRpt!AE$2,VLOOKUP(LinkRpt!$A444,Rpt,LinkRpt!AE$2+1),"")</f>
        <v/>
      </c>
      <c r="CB448" s="182">
        <f t="shared" si="56"/>
        <v>36920</v>
      </c>
      <c r="CC448" s="15">
        <v>1500</v>
      </c>
      <c r="CD448" s="16">
        <v>1500</v>
      </c>
      <c r="CE448" s="15">
        <v>1000</v>
      </c>
      <c r="CF448" s="16">
        <v>1000</v>
      </c>
      <c r="CG448" s="15">
        <v>5000</v>
      </c>
      <c r="CH448" s="16">
        <v>5000</v>
      </c>
      <c r="CI448" s="15">
        <v>8000</v>
      </c>
      <c r="CJ448" s="16">
        <v>0</v>
      </c>
      <c r="CK448" s="15"/>
      <c r="CL448" s="16"/>
      <c r="CM448" s="18">
        <v>3570</v>
      </c>
      <c r="CN448" s="16">
        <v>0</v>
      </c>
      <c r="CO448" s="18">
        <v>3570</v>
      </c>
      <c r="CP448" s="16">
        <v>0</v>
      </c>
      <c r="CQ448" s="18">
        <v>3570</v>
      </c>
      <c r="CR448" s="16">
        <v>0</v>
      </c>
      <c r="CS448" s="18">
        <v>3570</v>
      </c>
      <c r="CT448" s="16">
        <v>22280</v>
      </c>
      <c r="CU448" s="18">
        <v>3570</v>
      </c>
      <c r="CV448" s="16"/>
      <c r="CW448" s="18">
        <v>3570</v>
      </c>
      <c r="CX448" s="16"/>
      <c r="CY448" s="18">
        <v>3570</v>
      </c>
      <c r="CZ448" s="16">
        <v>7140</v>
      </c>
      <c r="DA448" s="18">
        <v>3570</v>
      </c>
      <c r="DB448" s="16"/>
      <c r="DC448" s="18">
        <v>3570</v>
      </c>
      <c r="DD448" s="16"/>
      <c r="DE448" s="85"/>
      <c r="DF448" s="16"/>
      <c r="DG448" s="85"/>
      <c r="DH448" s="16"/>
      <c r="DI448" s="85"/>
      <c r="DJ448" s="16"/>
      <c r="DK448" s="219"/>
      <c r="DL448" s="85"/>
      <c r="DM448" s="16"/>
      <c r="DN448" s="85"/>
      <c r="DO448" s="16"/>
      <c r="DP448" s="85"/>
      <c r="DQ448" s="16"/>
      <c r="DR448" s="85"/>
      <c r="DS448" s="16"/>
      <c r="DT448" s="85"/>
      <c r="DU448" s="16"/>
      <c r="DV448" s="85"/>
      <c r="DW448" s="16"/>
      <c r="DX448" s="85"/>
      <c r="DY448" s="16"/>
      <c r="DZ448" s="85"/>
      <c r="EA448" s="16"/>
      <c r="EB448" s="85"/>
      <c r="EC448" s="16"/>
      <c r="ED448" s="85"/>
      <c r="EE448" s="16"/>
      <c r="EF448" s="85"/>
      <c r="EG448" s="16"/>
      <c r="EH448" s="17"/>
      <c r="EI448" s="16"/>
      <c r="EJ448" s="19"/>
      <c r="EK448" s="17"/>
      <c r="EL448" s="16"/>
      <c r="EM448" s="17"/>
      <c r="EN448" s="16"/>
      <c r="EO448" s="17"/>
      <c r="EP448" s="16"/>
      <c r="EQ448" s="17"/>
      <c r="ER448" s="16"/>
      <c r="ES448" s="17"/>
      <c r="ET448" s="16"/>
      <c r="EU448" s="17"/>
      <c r="EV448" s="16"/>
      <c r="EW448" s="15"/>
      <c r="EX448" s="16"/>
      <c r="EY448" s="15"/>
      <c r="EZ448" s="16"/>
      <c r="FA448" s="15"/>
      <c r="FB448" s="16"/>
      <c r="FC448" s="15"/>
      <c r="FD448" s="16"/>
      <c r="FE448" s="15"/>
      <c r="FF448" s="16"/>
      <c r="FG448" s="15"/>
      <c r="FH448" s="16"/>
      <c r="FI448" s="20">
        <f t="shared" si="52"/>
        <v>47630</v>
      </c>
      <c r="FJ448" s="20">
        <f t="shared" si="53"/>
        <v>36920</v>
      </c>
      <c r="FK448" s="21">
        <f t="shared" si="54"/>
        <v>10710</v>
      </c>
      <c r="FL448" s="1" t="str">
        <f t="shared" si="57"/>
        <v/>
      </c>
    </row>
    <row r="449" spans="1:168" ht="21.75" customHeight="1">
      <c r="A449" s="239">
        <v>3200034</v>
      </c>
      <c r="B449" s="60" t="s">
        <v>1389</v>
      </c>
      <c r="C449" s="239" t="s">
        <v>1390</v>
      </c>
      <c r="D449" s="31" t="s">
        <v>1415</v>
      </c>
      <c r="E449" s="9" t="s">
        <v>1411</v>
      </c>
      <c r="F449" s="61" t="s">
        <v>1391</v>
      </c>
      <c r="G449" s="65"/>
      <c r="H449" s="84"/>
      <c r="I449" s="314"/>
      <c r="J449" s="84"/>
      <c r="K449" s="62">
        <v>5100</v>
      </c>
      <c r="L449" s="84" t="s">
        <v>1564</v>
      </c>
      <c r="M449" s="246">
        <f t="shared" si="50"/>
        <v>47630</v>
      </c>
      <c r="N449" s="14">
        <f t="shared" si="55"/>
        <v>0</v>
      </c>
      <c r="O449" s="15">
        <v>1500</v>
      </c>
      <c r="P449" s="15">
        <v>1000</v>
      </c>
      <c r="Q449" s="15">
        <v>5000</v>
      </c>
      <c r="R449" s="15">
        <v>8000</v>
      </c>
      <c r="S449" s="182"/>
      <c r="T449" s="16">
        <v>1500</v>
      </c>
      <c r="U449" s="16">
        <v>1000</v>
      </c>
      <c r="V449" s="16">
        <v>5000</v>
      </c>
      <c r="W449" s="16">
        <v>8000</v>
      </c>
      <c r="X449" s="182"/>
      <c r="Y449" s="16">
        <f>IF(($CB449-SUM($T449:X449))&gt;=$K449*0.7,$K449*0.7,($CB449-SUM($T449:X449)))</f>
        <v>3570</v>
      </c>
      <c r="Z449" s="16">
        <f>IF(($CB449-SUM($T449:Y449))&gt;=$K449*0.7,$K449*0.7,($CB449-SUM($T449:Y449)))</f>
        <v>3570</v>
      </c>
      <c r="AA449" s="16">
        <f>IF(($CB449-SUM($T449:Z449))&gt;=$K449*0.7,$K449*0.7,($CB449-SUM($T449:Z449)))</f>
        <v>3570</v>
      </c>
      <c r="AB449" s="16">
        <f>IF(($CB449-SUM($T449:AA449))&gt;=$K449*0.7,$K449*0.7,($CB449-SUM($T449:AA449)))</f>
        <v>3570</v>
      </c>
      <c r="AC449" s="16">
        <f>IF(($CB449-SUM($T449:AB449))&gt;=$K449*0.7,$K449*0.7,($CB449-SUM($T449:AB449)))</f>
        <v>3570</v>
      </c>
      <c r="AD449" s="16">
        <f>IF(($CB449-SUM($T449:AC449))&gt;=$K449*0.7,$K449*0.7,($CB449-SUM($T449:AC449)))</f>
        <v>3570</v>
      </c>
      <c r="AE449" s="16">
        <f>IF(($CB449-SUM($T449:AD449))&gt;=$K449*0.7,$K449*0.7,($CB449-SUM($T449:AD449)))</f>
        <v>3570</v>
      </c>
      <c r="AF449" s="16">
        <f>IF(($CB449-SUM($T449:AE449))&gt;=$K449*0.7,$K449*0.7,($CB449-SUM($T449:AE449)))</f>
        <v>3570</v>
      </c>
      <c r="AG449" s="16">
        <f>IF(($CB449-SUM($T449:AF449))&gt;=$K449*0.7,$K449*0.7,($CB449-SUM($T449:AF449)))</f>
        <v>3570</v>
      </c>
      <c r="AH449" s="16">
        <f>IF(($CB449-SUM($T449:AG449))&gt;=$K449*0.7,$K449*0.7,($CB449-SUM($T449:AG449)))</f>
        <v>0</v>
      </c>
      <c r="AI449" s="16">
        <f>IF(($CB449-SUM($T449:AH449))&gt;=$K449*0.7,$K449*0.7,($CB449-SUM($T449:AH449)))</f>
        <v>0</v>
      </c>
      <c r="AJ449" s="16">
        <f>IF(($CB449-SUM($T449:AI449))&gt;=$K449*0.7,$K449*0.7,($CB449-SUM($T449:AI449)))</f>
        <v>0</v>
      </c>
      <c r="AK449" s="16">
        <f>IF(($CB449-SUM($T449:AJ449))&gt;=$K449*0.7,$K449*0.7,($CB449-SUM($T449:AJ449)))</f>
        <v>0</v>
      </c>
      <c r="AL449" s="16">
        <f>IF(($CB449-SUM($T449:AK449))&gt;=$K449*0.7,$K449*0.7,($CB449-SUM($T449:AK449)))</f>
        <v>0</v>
      </c>
      <c r="AM449" s="16">
        <f>IF(($CB449-SUM($T449:AL449))&gt;=$K449*0.7,$K449*0.7,($CB449-SUM($T449:AL449)))</f>
        <v>0</v>
      </c>
      <c r="AN449" s="16">
        <f>IF(($CB449-SUM($T449:AM449))&gt;=$K449*0.7,$K449*0.7,($CB449-SUM($T449:AM449)))</f>
        <v>0</v>
      </c>
      <c r="AO449" s="16">
        <f>IF(($CB449-SUM($T449:AN449))&gt;=$K449*0.7,$K449*0.7,($CB449-SUM($T449:AN449)))</f>
        <v>0</v>
      </c>
      <c r="AP449" s="16">
        <f>IF(($CB449-SUM($T449:AO449))&gt;=$K449*0.7,$K449*0.7,($CB449-SUM($T449:AO449)))</f>
        <v>0</v>
      </c>
      <c r="AQ449" s="16">
        <f>IF(($CB449-SUM($T449:AP449))&gt;=$K449*0.7,$K449*0.7,($CB449-SUM($T449:AP449)))</f>
        <v>0</v>
      </c>
      <c r="AR449" s="16">
        <f>IF(($CB449-SUM($T449:AQ449))&gt;=$K449*0.7,$K449*0.7,($CB449-SUM($T449:AQ449)))</f>
        <v>0</v>
      </c>
      <c r="AS449" s="16">
        <f>IF(($CB449-SUM($T449:AR449))&gt;=$K449*0.7,$K449*0.7,($CB449-SUM($T449:AR449)))</f>
        <v>0</v>
      </c>
      <c r="AT449" s="16">
        <f>IF(($CB449-SUM($T449:AS449))&gt;=$K449*0.7,$K449*0.7,($CB449-SUM($T449:AS449)))</f>
        <v>0</v>
      </c>
      <c r="AU449" s="16">
        <f>IF(($CB449-SUM($T449:AT449))&gt;=$K449*0.7,$K449*0.7,($CB449-SUM($T449:AT449)))</f>
        <v>0</v>
      </c>
      <c r="AV449" s="16">
        <f>IF(($CB449-SUM($T449:AU449))&gt;=$K449*0.7,$K449*0.7,($CB449-SUM($T449:AU449)))</f>
        <v>0</v>
      </c>
      <c r="AW449" s="182">
        <f t="shared" si="51"/>
        <v>47630</v>
      </c>
      <c r="AX449" s="182">
        <f>IF(LinkRpt!B$4=LinkRpt!B$2,VLOOKUP(LinkRpt!$A445,Rpt,LinkRpt!B$2+1),"")</f>
        <v>47630</v>
      </c>
      <c r="AY449" s="182">
        <f>IF(LinkRpt!C$4=LinkRpt!C$2,VLOOKUP(LinkRpt!$A445,Rpt,LinkRpt!C$2+1),"")</f>
        <v>0</v>
      </c>
      <c r="AZ449" s="182">
        <f>IF(LinkRpt!D$4=LinkRpt!D$2,VLOOKUP(LinkRpt!$A445,Rpt,LinkRpt!D$2+1),"")</f>
        <v>0</v>
      </c>
      <c r="BA449" s="182" t="str">
        <f>IF(LinkRpt!E$4=LinkRpt!E$2,VLOOKUP(LinkRpt!$A445,Rpt,LinkRpt!E$2+1),"")</f>
        <v/>
      </c>
      <c r="BB449" s="182">
        <f>IF(LinkRpt!F$4=LinkRpt!F$2,VLOOKUP(LinkRpt!$A445,Rpt,LinkRpt!F$2+1),"")</f>
        <v>0</v>
      </c>
      <c r="BC449" s="182">
        <f>IF(LinkRpt!G$4=LinkRpt!G$2,VLOOKUP(LinkRpt!$A445,Rpt,LinkRpt!G$2+1),"")</f>
        <v>0</v>
      </c>
      <c r="BD449" s="182">
        <f>IF(LinkRpt!H$4=LinkRpt!H$2,VLOOKUP(LinkRpt!$A445,Rpt,LinkRpt!H$2+1),"")</f>
        <v>0</v>
      </c>
      <c r="BE449" s="182" t="str">
        <f>IF(LinkRpt!I$4=LinkRpt!I$2,VLOOKUP(LinkRpt!$A445,Rpt,LinkRpt!I$2+1),"")</f>
        <v/>
      </c>
      <c r="BF449" s="182" t="str">
        <f>IF(LinkRpt!J$4=LinkRpt!J$2,VLOOKUP(LinkRpt!$A445,Rpt,LinkRpt!J$2+1),"")</f>
        <v/>
      </c>
      <c r="BG449" s="182" t="str">
        <f>IF(LinkRpt!K$4=LinkRpt!K$2,VLOOKUP(LinkRpt!$A445,Rpt,LinkRpt!K$2+1),"")</f>
        <v/>
      </c>
      <c r="BH449" s="182" t="str">
        <f>IF(LinkRpt!L$4=LinkRpt!L$2,VLOOKUP(LinkRpt!$A445,Rpt,LinkRpt!L$2+1),"")</f>
        <v/>
      </c>
      <c r="BI449" s="182" t="str">
        <f>IF(LinkRpt!M$4=LinkRpt!M$2,VLOOKUP(LinkRpt!$A445,Rpt,LinkRpt!M$2+1),"")</f>
        <v/>
      </c>
      <c r="BJ449" s="182" t="str">
        <f>IF(LinkRpt!N$4=LinkRpt!N$2,VLOOKUP(LinkRpt!$A445,Rpt,LinkRpt!N$2+1),"")</f>
        <v/>
      </c>
      <c r="BK449" s="182" t="str">
        <f>IF(LinkRpt!O$4=LinkRpt!O$2,VLOOKUP(LinkRpt!$A445,Rpt,LinkRpt!O$2+1),"")</f>
        <v/>
      </c>
      <c r="BL449" s="182" t="str">
        <f>IF(LinkRpt!P$4=LinkRpt!P$2,VLOOKUP(LinkRpt!$A445,Rpt,LinkRpt!P$2+1),"")</f>
        <v/>
      </c>
      <c r="BM449" s="182" t="str">
        <f>IF(LinkRpt!Q$4=LinkRpt!Q$2,VLOOKUP(LinkRpt!$A445,Rpt,LinkRpt!Q$2+1),"")</f>
        <v/>
      </c>
      <c r="BN449" s="182" t="str">
        <f>IF(LinkRpt!R$4=LinkRpt!R$2,VLOOKUP(LinkRpt!$A445,Rpt,LinkRpt!R$2+1),"")</f>
        <v/>
      </c>
      <c r="BO449" s="182" t="str">
        <f>IF(LinkRpt!S$4=LinkRpt!S$2,VLOOKUP(LinkRpt!$A445,Rpt,LinkRpt!S$2+1),"")</f>
        <v/>
      </c>
      <c r="BP449" s="182" t="str">
        <f>IF(LinkRpt!T$4=LinkRpt!T$2,VLOOKUP(LinkRpt!$A445,Rpt,LinkRpt!T$2+1),"")</f>
        <v/>
      </c>
      <c r="BQ449" s="182" t="str">
        <f>IF(LinkRpt!U$4=LinkRpt!U$2,VLOOKUP(LinkRpt!$A445,Rpt,LinkRpt!U$2+1),"")</f>
        <v/>
      </c>
      <c r="BR449" s="182" t="str">
        <f>IF(LinkRpt!V$4=LinkRpt!V$2,VLOOKUP(LinkRpt!$A445,Rpt,LinkRpt!V$2+1),"")</f>
        <v/>
      </c>
      <c r="BS449" s="182" t="str">
        <f>IF(LinkRpt!W$4=LinkRpt!W$2,VLOOKUP(LinkRpt!$A445,Rpt,LinkRpt!W$2+1),"")</f>
        <v/>
      </c>
      <c r="BT449" s="182" t="str">
        <f>IF(LinkRpt!X$4=LinkRpt!X$2,VLOOKUP(LinkRpt!$A445,Rpt,LinkRpt!X$2+1),"")</f>
        <v/>
      </c>
      <c r="BU449" s="182" t="str">
        <f>IF(LinkRpt!Y$4=LinkRpt!Y$2,VLOOKUP(LinkRpt!$A445,Rpt,LinkRpt!Y$2+1),"")</f>
        <v/>
      </c>
      <c r="BV449" s="182" t="str">
        <f>IF(LinkRpt!Z$4=LinkRpt!Z$2,VLOOKUP(LinkRpt!$A445,Rpt,LinkRpt!Z$2+1),"")</f>
        <v/>
      </c>
      <c r="BW449" s="182" t="str">
        <f>IF(LinkRpt!AA$4=LinkRpt!AA$2,VLOOKUP(LinkRpt!$A445,Rpt,LinkRpt!AA$2+1),"")</f>
        <v/>
      </c>
      <c r="BX449" s="182" t="str">
        <f>IF(LinkRpt!AB$4=LinkRpt!AB$2,VLOOKUP(LinkRpt!$A445,Rpt,LinkRpt!AB$2+1),"")</f>
        <v/>
      </c>
      <c r="BY449" s="182" t="str">
        <f>IF(LinkRpt!AC$4=LinkRpt!AC$2,VLOOKUP(LinkRpt!$A445,Rpt,LinkRpt!AC$2+1),"")</f>
        <v/>
      </c>
      <c r="BZ449" s="182" t="str">
        <f>IF(LinkRpt!AD$4=LinkRpt!AD$2,VLOOKUP(LinkRpt!$A445,Rpt,LinkRpt!AD$2+1),"")</f>
        <v/>
      </c>
      <c r="CA449" s="182" t="str">
        <f>IF(LinkRpt!AE$4=LinkRpt!AE$2,VLOOKUP(LinkRpt!$A445,Rpt,LinkRpt!AE$2+1),"")</f>
        <v/>
      </c>
      <c r="CB449" s="182">
        <f t="shared" si="56"/>
        <v>47630</v>
      </c>
      <c r="CC449" s="15">
        <v>1500</v>
      </c>
      <c r="CD449" s="16">
        <v>1500</v>
      </c>
      <c r="CE449" s="15">
        <v>1000</v>
      </c>
      <c r="CF449" s="16">
        <v>1000</v>
      </c>
      <c r="CG449" s="15">
        <v>5000</v>
      </c>
      <c r="CH449" s="16">
        <v>5000</v>
      </c>
      <c r="CI449" s="15">
        <v>8000</v>
      </c>
      <c r="CJ449" s="16">
        <v>8000</v>
      </c>
      <c r="CK449" s="15"/>
      <c r="CL449" s="16"/>
      <c r="CM449" s="18">
        <v>3570</v>
      </c>
      <c r="CN449" s="16">
        <v>3570</v>
      </c>
      <c r="CO449" s="18">
        <v>3570</v>
      </c>
      <c r="CP449" s="16">
        <v>3570</v>
      </c>
      <c r="CQ449" s="18">
        <v>3570</v>
      </c>
      <c r="CR449" s="16">
        <v>3570</v>
      </c>
      <c r="CS449" s="18">
        <v>3570</v>
      </c>
      <c r="CT449" s="16">
        <v>7140</v>
      </c>
      <c r="CU449" s="18">
        <v>3570</v>
      </c>
      <c r="CV449" s="16">
        <v>0</v>
      </c>
      <c r="CW449" s="18">
        <v>3570</v>
      </c>
      <c r="CX449" s="16"/>
      <c r="CY449" s="18">
        <v>3570</v>
      </c>
      <c r="CZ449" s="16">
        <v>3570</v>
      </c>
      <c r="DA449" s="18">
        <v>3570</v>
      </c>
      <c r="DB449" s="16">
        <v>3570</v>
      </c>
      <c r="DC449" s="18">
        <v>3570</v>
      </c>
      <c r="DD449" s="16">
        <v>7140</v>
      </c>
      <c r="DE449" s="85"/>
      <c r="DF449" s="16"/>
      <c r="DG449" s="85"/>
      <c r="DH449" s="16"/>
      <c r="DI449" s="85"/>
      <c r="DJ449" s="16"/>
      <c r="DK449" s="219"/>
      <c r="DL449" s="85"/>
      <c r="DM449" s="16"/>
      <c r="DN449" s="85"/>
      <c r="DO449" s="16"/>
      <c r="DP449" s="85"/>
      <c r="DQ449" s="16"/>
      <c r="DR449" s="85"/>
      <c r="DS449" s="16"/>
      <c r="DT449" s="85"/>
      <c r="DU449" s="16"/>
      <c r="DV449" s="85"/>
      <c r="DW449" s="16"/>
      <c r="DX449" s="85"/>
      <c r="DY449" s="16"/>
      <c r="DZ449" s="85"/>
      <c r="EA449" s="16"/>
      <c r="EB449" s="85"/>
      <c r="EC449" s="16"/>
      <c r="ED449" s="85"/>
      <c r="EE449" s="16"/>
      <c r="EF449" s="85"/>
      <c r="EG449" s="16"/>
      <c r="EH449" s="17"/>
      <c r="EI449" s="16"/>
      <c r="EJ449" s="19"/>
      <c r="EK449" s="17"/>
      <c r="EL449" s="16"/>
      <c r="EM449" s="17"/>
      <c r="EN449" s="16"/>
      <c r="EO449" s="17"/>
      <c r="EP449" s="16"/>
      <c r="EQ449" s="17"/>
      <c r="ER449" s="16"/>
      <c r="ES449" s="17"/>
      <c r="ET449" s="16"/>
      <c r="EU449" s="17"/>
      <c r="EV449" s="16"/>
      <c r="EW449" s="15"/>
      <c r="EX449" s="16"/>
      <c r="EY449" s="15"/>
      <c r="EZ449" s="16"/>
      <c r="FA449" s="15"/>
      <c r="FB449" s="16"/>
      <c r="FC449" s="15"/>
      <c r="FD449" s="16"/>
      <c r="FE449" s="15"/>
      <c r="FF449" s="16"/>
      <c r="FG449" s="15"/>
      <c r="FH449" s="16"/>
      <c r="FI449" s="20">
        <f t="shared" si="52"/>
        <v>47630</v>
      </c>
      <c r="FJ449" s="20">
        <f t="shared" si="53"/>
        <v>47630</v>
      </c>
      <c r="FK449" s="21">
        <f t="shared" si="54"/>
        <v>0</v>
      </c>
      <c r="FL449" s="1" t="str">
        <f t="shared" si="57"/>
        <v/>
      </c>
    </row>
    <row r="450" spans="1:168" ht="20.25" customHeight="1">
      <c r="A450" s="239">
        <v>3200035</v>
      </c>
      <c r="B450" s="60" t="s">
        <v>1392</v>
      </c>
      <c r="C450" s="239" t="s">
        <v>1393</v>
      </c>
      <c r="D450" s="31" t="s">
        <v>1415</v>
      </c>
      <c r="E450" s="9" t="s">
        <v>1411</v>
      </c>
      <c r="F450" s="61" t="s">
        <v>1394</v>
      </c>
      <c r="G450" s="65"/>
      <c r="H450" s="84"/>
      <c r="I450" s="314"/>
      <c r="J450" s="84"/>
      <c r="K450" s="62">
        <v>5100</v>
      </c>
      <c r="L450" s="84" t="s">
        <v>1564</v>
      </c>
      <c r="M450" s="246">
        <f t="shared" si="50"/>
        <v>47630</v>
      </c>
      <c r="N450" s="14">
        <f t="shared" si="55"/>
        <v>25850</v>
      </c>
      <c r="O450" s="15">
        <v>1500</v>
      </c>
      <c r="P450" s="15">
        <v>1000</v>
      </c>
      <c r="Q450" s="15">
        <v>5000</v>
      </c>
      <c r="R450" s="15">
        <v>8000</v>
      </c>
      <c r="S450" s="182"/>
      <c r="T450" s="16">
        <v>1500</v>
      </c>
      <c r="U450" s="16">
        <v>1000</v>
      </c>
      <c r="V450" s="16">
        <v>5000</v>
      </c>
      <c r="W450" s="16"/>
      <c r="X450" s="182"/>
      <c r="Y450" s="16">
        <f>IF(($CB450-SUM($T450:X450))&gt;=$K450*0.7,$K450*0.7,($CB450-SUM($T450:X450)))</f>
        <v>3570</v>
      </c>
      <c r="Z450" s="16">
        <f>IF(($CB450-SUM($T450:Y450))&gt;=$K450*0.7,$K450*0.7,($CB450-SUM($T450:Y450)))</f>
        <v>3570</v>
      </c>
      <c r="AA450" s="16">
        <f>IF(($CB450-SUM($T450:Z450))&gt;=$K450*0.7,$K450*0.7,($CB450-SUM($T450:Z450)))</f>
        <v>3570</v>
      </c>
      <c r="AB450" s="16">
        <f>IF(($CB450-SUM($T450:AA450))&gt;=$K450*0.7,$K450*0.7,($CB450-SUM($T450:AA450)))</f>
        <v>3570</v>
      </c>
      <c r="AC450" s="16">
        <f>IF(($CB450-SUM($T450:AB450))&gt;=$K450*0.7,$K450*0.7,($CB450-SUM($T450:AB450)))</f>
        <v>0</v>
      </c>
      <c r="AD450" s="16">
        <f>IF(($CB450-SUM($T450:AC450))&gt;=$K450*0.7,$K450*0.7,($CB450-SUM($T450:AC450)))</f>
        <v>0</v>
      </c>
      <c r="AE450" s="16">
        <f>IF(($CB450-SUM($T450:AD450))&gt;=$K450*0.7,$K450*0.7,($CB450-SUM($T450:AD450)))</f>
        <v>0</v>
      </c>
      <c r="AF450" s="16">
        <f>IF(($CB450-SUM($T450:AE450))&gt;=$K450*0.7,$K450*0.7,($CB450-SUM($T450:AE450)))</f>
        <v>0</v>
      </c>
      <c r="AG450" s="16">
        <f>IF(($CB450-SUM($T450:AF450))&gt;=$K450*0.7,$K450*0.7,($CB450-SUM($T450:AF450)))</f>
        <v>0</v>
      </c>
      <c r="AH450" s="16">
        <f>IF(($CB450-SUM($T450:AG450))&gt;=$K450*0.7,$K450*0.7,($CB450-SUM($T450:AG450)))</f>
        <v>0</v>
      </c>
      <c r="AI450" s="16">
        <f>IF(($CB450-SUM($T450:AH450))&gt;=$K450*0.7,$K450*0.7,($CB450-SUM($T450:AH450)))</f>
        <v>0</v>
      </c>
      <c r="AJ450" s="16">
        <f>IF(($CB450-SUM($T450:AI450))&gt;=$K450*0.7,$K450*0.7,($CB450-SUM($T450:AI450)))</f>
        <v>0</v>
      </c>
      <c r="AK450" s="16">
        <f>IF(($CB450-SUM($T450:AJ450))&gt;=$K450*0.7,$K450*0.7,($CB450-SUM($T450:AJ450)))</f>
        <v>0</v>
      </c>
      <c r="AL450" s="16">
        <f>IF(($CB450-SUM($T450:AK450))&gt;=$K450*0.7,$K450*0.7,($CB450-SUM($T450:AK450)))</f>
        <v>0</v>
      </c>
      <c r="AM450" s="16">
        <f>IF(($CB450-SUM($T450:AL450))&gt;=$K450*0.7,$K450*0.7,($CB450-SUM($T450:AL450)))</f>
        <v>0</v>
      </c>
      <c r="AN450" s="16">
        <f>IF(($CB450-SUM($T450:AM450))&gt;=$K450*0.7,$K450*0.7,($CB450-SUM($T450:AM450)))</f>
        <v>0</v>
      </c>
      <c r="AO450" s="16">
        <f>IF(($CB450-SUM($T450:AN450))&gt;=$K450*0.7,$K450*0.7,($CB450-SUM($T450:AN450)))</f>
        <v>0</v>
      </c>
      <c r="AP450" s="16">
        <f>IF(($CB450-SUM($T450:AO450))&gt;=$K450*0.7,$K450*0.7,($CB450-SUM($T450:AO450)))</f>
        <v>0</v>
      </c>
      <c r="AQ450" s="16">
        <f>IF(($CB450-SUM($T450:AP450))&gt;=$K450*0.7,$K450*0.7,($CB450-SUM($T450:AP450)))</f>
        <v>0</v>
      </c>
      <c r="AR450" s="16">
        <f>IF(($CB450-SUM($T450:AQ450))&gt;=$K450*0.7,$K450*0.7,($CB450-SUM($T450:AQ450)))</f>
        <v>0</v>
      </c>
      <c r="AS450" s="16">
        <f>IF(($CB450-SUM($T450:AR450))&gt;=$K450*0.7,$K450*0.7,($CB450-SUM($T450:AR450)))</f>
        <v>0</v>
      </c>
      <c r="AT450" s="16">
        <f>IF(($CB450-SUM($T450:AS450))&gt;=$K450*0.7,$K450*0.7,($CB450-SUM($T450:AS450)))</f>
        <v>0</v>
      </c>
      <c r="AU450" s="16">
        <f>IF(($CB450-SUM($T450:AT450))&gt;=$K450*0.7,$K450*0.7,($CB450-SUM($T450:AT450)))</f>
        <v>0</v>
      </c>
      <c r="AV450" s="16">
        <f>IF(($CB450-SUM($T450:AU450))&gt;=$K450*0.7,$K450*0.7,($CB450-SUM($T450:AU450)))</f>
        <v>0</v>
      </c>
      <c r="AW450" s="182">
        <f t="shared" si="51"/>
        <v>21780</v>
      </c>
      <c r="AX450" s="182">
        <f>IF(LinkRpt!B$4=LinkRpt!B$2,VLOOKUP(LinkRpt!$A446,Rpt,LinkRpt!B$2+1),"")</f>
        <v>21780</v>
      </c>
      <c r="AY450" s="182">
        <f>IF(LinkRpt!C$4=LinkRpt!C$2,VLOOKUP(LinkRpt!$A446,Rpt,LinkRpt!C$2+1),"")</f>
        <v>0</v>
      </c>
      <c r="AZ450" s="182">
        <f>IF(LinkRpt!D$4=LinkRpt!D$2,VLOOKUP(LinkRpt!$A446,Rpt,LinkRpt!D$2+1),"")</f>
        <v>0</v>
      </c>
      <c r="BA450" s="182" t="str">
        <f>IF(LinkRpt!E$4=LinkRpt!E$2,VLOOKUP(LinkRpt!$A446,Rpt,LinkRpt!E$2+1),"")</f>
        <v/>
      </c>
      <c r="BB450" s="182">
        <f>IF(LinkRpt!F$4=LinkRpt!F$2,VLOOKUP(LinkRpt!$A446,Rpt,LinkRpt!F$2+1),"")</f>
        <v>0</v>
      </c>
      <c r="BC450" s="182">
        <f>IF(LinkRpt!G$4=LinkRpt!G$2,VLOOKUP(LinkRpt!$A446,Rpt,LinkRpt!G$2+1),"")</f>
        <v>0</v>
      </c>
      <c r="BD450" s="182">
        <f>IF(LinkRpt!H$4=LinkRpt!H$2,VLOOKUP(LinkRpt!$A446,Rpt,LinkRpt!H$2+1),"")</f>
        <v>0</v>
      </c>
      <c r="BE450" s="182" t="str">
        <f>IF(LinkRpt!I$4=LinkRpt!I$2,VLOOKUP(LinkRpt!$A446,Rpt,LinkRpt!I$2+1),"")</f>
        <v/>
      </c>
      <c r="BF450" s="182" t="str">
        <f>IF(LinkRpt!J$4=LinkRpt!J$2,VLOOKUP(LinkRpt!$A446,Rpt,LinkRpt!J$2+1),"")</f>
        <v/>
      </c>
      <c r="BG450" s="182" t="str">
        <f>IF(LinkRpt!K$4=LinkRpt!K$2,VLOOKUP(LinkRpt!$A446,Rpt,LinkRpt!K$2+1),"")</f>
        <v/>
      </c>
      <c r="BH450" s="182" t="str">
        <f>IF(LinkRpt!L$4=LinkRpt!L$2,VLOOKUP(LinkRpt!$A446,Rpt,LinkRpt!L$2+1),"")</f>
        <v/>
      </c>
      <c r="BI450" s="182" t="str">
        <f>IF(LinkRpt!M$4=LinkRpt!M$2,VLOOKUP(LinkRpt!$A446,Rpt,LinkRpt!M$2+1),"")</f>
        <v/>
      </c>
      <c r="BJ450" s="182" t="str">
        <f>IF(LinkRpt!N$4=LinkRpt!N$2,VLOOKUP(LinkRpt!$A446,Rpt,LinkRpt!N$2+1),"")</f>
        <v/>
      </c>
      <c r="BK450" s="182" t="str">
        <f>IF(LinkRpt!O$4=LinkRpt!O$2,VLOOKUP(LinkRpt!$A446,Rpt,LinkRpt!O$2+1),"")</f>
        <v/>
      </c>
      <c r="BL450" s="182" t="str">
        <f>IF(LinkRpt!P$4=LinkRpt!P$2,VLOOKUP(LinkRpt!$A446,Rpt,LinkRpt!P$2+1),"")</f>
        <v/>
      </c>
      <c r="BM450" s="182" t="str">
        <f>IF(LinkRpt!Q$4=LinkRpt!Q$2,VLOOKUP(LinkRpt!$A446,Rpt,LinkRpt!Q$2+1),"")</f>
        <v/>
      </c>
      <c r="BN450" s="182" t="str">
        <f>IF(LinkRpt!R$4=LinkRpt!R$2,VLOOKUP(LinkRpt!$A446,Rpt,LinkRpt!R$2+1),"")</f>
        <v/>
      </c>
      <c r="BO450" s="182" t="str">
        <f>IF(LinkRpt!S$4=LinkRpt!S$2,VLOOKUP(LinkRpt!$A446,Rpt,LinkRpt!S$2+1),"")</f>
        <v/>
      </c>
      <c r="BP450" s="182" t="str">
        <f>IF(LinkRpt!T$4=LinkRpt!T$2,VLOOKUP(LinkRpt!$A446,Rpt,LinkRpt!T$2+1),"")</f>
        <v/>
      </c>
      <c r="BQ450" s="182" t="str">
        <f>IF(LinkRpt!U$4=LinkRpt!U$2,VLOOKUP(LinkRpt!$A446,Rpt,LinkRpt!U$2+1),"")</f>
        <v/>
      </c>
      <c r="BR450" s="182" t="str">
        <f>IF(LinkRpt!V$4=LinkRpt!V$2,VLOOKUP(LinkRpt!$A446,Rpt,LinkRpt!V$2+1),"")</f>
        <v/>
      </c>
      <c r="BS450" s="182" t="str">
        <f>IF(LinkRpt!W$4=LinkRpt!W$2,VLOOKUP(LinkRpt!$A446,Rpt,LinkRpt!W$2+1),"")</f>
        <v/>
      </c>
      <c r="BT450" s="182" t="str">
        <f>IF(LinkRpt!X$4=LinkRpt!X$2,VLOOKUP(LinkRpt!$A446,Rpt,LinkRpt!X$2+1),"")</f>
        <v/>
      </c>
      <c r="BU450" s="182" t="str">
        <f>IF(LinkRpt!Y$4=LinkRpt!Y$2,VLOOKUP(LinkRpt!$A446,Rpt,LinkRpt!Y$2+1),"")</f>
        <v/>
      </c>
      <c r="BV450" s="182" t="str">
        <f>IF(LinkRpt!Z$4=LinkRpt!Z$2,VLOOKUP(LinkRpt!$A446,Rpt,LinkRpt!Z$2+1),"")</f>
        <v/>
      </c>
      <c r="BW450" s="182" t="str">
        <f>IF(LinkRpt!AA$4=LinkRpt!AA$2,VLOOKUP(LinkRpt!$A446,Rpt,LinkRpt!AA$2+1),"")</f>
        <v/>
      </c>
      <c r="BX450" s="182" t="str">
        <f>IF(LinkRpt!AB$4=LinkRpt!AB$2,VLOOKUP(LinkRpt!$A446,Rpt,LinkRpt!AB$2+1),"")</f>
        <v/>
      </c>
      <c r="BY450" s="182" t="str">
        <f>IF(LinkRpt!AC$4=LinkRpt!AC$2,VLOOKUP(LinkRpt!$A446,Rpt,LinkRpt!AC$2+1),"")</f>
        <v/>
      </c>
      <c r="BZ450" s="182" t="str">
        <f>IF(LinkRpt!AD$4=LinkRpt!AD$2,VLOOKUP(LinkRpt!$A446,Rpt,LinkRpt!AD$2+1),"")</f>
        <v/>
      </c>
      <c r="CA450" s="182" t="str">
        <f>IF(LinkRpt!AE$4=LinkRpt!AE$2,VLOOKUP(LinkRpt!$A446,Rpt,LinkRpt!AE$2+1),"")</f>
        <v/>
      </c>
      <c r="CB450" s="182">
        <f t="shared" si="56"/>
        <v>21780</v>
      </c>
      <c r="CC450" s="15">
        <v>1500</v>
      </c>
      <c r="CD450" s="16">
        <v>1500</v>
      </c>
      <c r="CE450" s="15">
        <v>1000</v>
      </c>
      <c r="CF450" s="16">
        <v>1000</v>
      </c>
      <c r="CG450" s="15">
        <v>5000</v>
      </c>
      <c r="CH450" s="16">
        <v>5000</v>
      </c>
      <c r="CI450" s="15">
        <v>8000</v>
      </c>
      <c r="CJ450" s="16"/>
      <c r="CK450" s="15"/>
      <c r="CL450" s="16"/>
      <c r="CM450" s="18">
        <v>3570</v>
      </c>
      <c r="CN450" s="16">
        <v>0</v>
      </c>
      <c r="CO450" s="18">
        <v>3570</v>
      </c>
      <c r="CP450" s="16">
        <v>0</v>
      </c>
      <c r="CQ450" s="18">
        <v>3570</v>
      </c>
      <c r="CR450" s="16">
        <v>0</v>
      </c>
      <c r="CS450" s="18">
        <v>3570</v>
      </c>
      <c r="CT450" s="16">
        <v>14280</v>
      </c>
      <c r="CU450" s="18">
        <v>3570</v>
      </c>
      <c r="CV450" s="16"/>
      <c r="CW450" s="18">
        <v>3570</v>
      </c>
      <c r="CX450" s="16"/>
      <c r="CY450" s="18">
        <v>3570</v>
      </c>
      <c r="CZ450" s="16"/>
      <c r="DA450" s="18">
        <v>3570</v>
      </c>
      <c r="DB450" s="16"/>
      <c r="DC450" s="18">
        <v>3570</v>
      </c>
      <c r="DD450" s="16"/>
      <c r="DE450" s="85"/>
      <c r="DF450" s="16"/>
      <c r="DG450" s="85"/>
      <c r="DH450" s="16"/>
      <c r="DI450" s="85"/>
      <c r="DJ450" s="16"/>
      <c r="DK450" s="219"/>
      <c r="DL450" s="85"/>
      <c r="DM450" s="16"/>
      <c r="DN450" s="85"/>
      <c r="DO450" s="16"/>
      <c r="DP450" s="85"/>
      <c r="DQ450" s="16"/>
      <c r="DR450" s="85"/>
      <c r="DS450" s="16"/>
      <c r="DT450" s="85"/>
      <c r="DU450" s="16"/>
      <c r="DV450" s="85"/>
      <c r="DW450" s="16"/>
      <c r="DX450" s="85"/>
      <c r="DY450" s="16"/>
      <c r="DZ450" s="85"/>
      <c r="EA450" s="16"/>
      <c r="EB450" s="85"/>
      <c r="EC450" s="16"/>
      <c r="ED450" s="85"/>
      <c r="EE450" s="16"/>
      <c r="EF450" s="85"/>
      <c r="EG450" s="16"/>
      <c r="EH450" s="17"/>
      <c r="EI450" s="16"/>
      <c r="EJ450" s="19"/>
      <c r="EK450" s="17"/>
      <c r="EL450" s="16"/>
      <c r="EM450" s="17"/>
      <c r="EN450" s="16"/>
      <c r="EO450" s="17"/>
      <c r="EP450" s="16"/>
      <c r="EQ450" s="17"/>
      <c r="ER450" s="16"/>
      <c r="ES450" s="17"/>
      <c r="ET450" s="16"/>
      <c r="EU450" s="17"/>
      <c r="EV450" s="16"/>
      <c r="EW450" s="15"/>
      <c r="EX450" s="16"/>
      <c r="EY450" s="15"/>
      <c r="EZ450" s="16"/>
      <c r="FA450" s="15"/>
      <c r="FB450" s="16"/>
      <c r="FC450" s="15"/>
      <c r="FD450" s="16"/>
      <c r="FE450" s="15"/>
      <c r="FF450" s="16"/>
      <c r="FG450" s="15"/>
      <c r="FH450" s="16"/>
      <c r="FI450" s="20">
        <f t="shared" si="52"/>
        <v>47630</v>
      </c>
      <c r="FJ450" s="20">
        <f t="shared" si="53"/>
        <v>21780</v>
      </c>
      <c r="FK450" s="21">
        <f t="shared" si="54"/>
        <v>25850</v>
      </c>
      <c r="FL450" s="1" t="str">
        <f t="shared" si="57"/>
        <v/>
      </c>
    </row>
    <row r="451" spans="1:168" ht="20.25" customHeight="1">
      <c r="A451" s="239">
        <v>3200036</v>
      </c>
      <c r="B451" s="37" t="s">
        <v>1395</v>
      </c>
      <c r="C451" s="239" t="s">
        <v>1396</v>
      </c>
      <c r="D451" s="31" t="s">
        <v>1415</v>
      </c>
      <c r="E451" s="9" t="s">
        <v>1411</v>
      </c>
      <c r="F451" s="61" t="s">
        <v>1397</v>
      </c>
      <c r="G451" s="144"/>
      <c r="H451" s="100"/>
      <c r="I451" s="315"/>
      <c r="J451" s="100"/>
      <c r="K451" s="62">
        <v>5100</v>
      </c>
      <c r="L451" s="100" t="s">
        <v>1564</v>
      </c>
      <c r="M451" s="246">
        <f t="shared" si="50"/>
        <v>47630</v>
      </c>
      <c r="N451" s="14">
        <f t="shared" si="55"/>
        <v>0</v>
      </c>
      <c r="O451" s="15">
        <v>1500</v>
      </c>
      <c r="P451" s="15">
        <v>1000</v>
      </c>
      <c r="Q451" s="15">
        <v>5000</v>
      </c>
      <c r="R451" s="15">
        <v>8000</v>
      </c>
      <c r="S451" s="182"/>
      <c r="T451" s="16">
        <v>1500</v>
      </c>
      <c r="U451" s="16">
        <v>1000</v>
      </c>
      <c r="V451" s="16">
        <v>5000</v>
      </c>
      <c r="W451" s="16">
        <v>0</v>
      </c>
      <c r="X451" s="182"/>
      <c r="Y451" s="16">
        <f>IF(($CB451-SUM($T451:X451))&gt;=$K451*0.7,$K451*0.7,($CB451-SUM($T451:X451)))</f>
        <v>3570</v>
      </c>
      <c r="Z451" s="16">
        <f>IF(($CB451-SUM($T451:Y451))&gt;=$K451*0.7,$K451*0.7,($CB451-SUM($T451:Y451)))</f>
        <v>3570</v>
      </c>
      <c r="AA451" s="16">
        <f>IF(($CB451-SUM($T451:Z451))&gt;=$K451*0.7,$K451*0.7,($CB451-SUM($T451:Z451)))</f>
        <v>3570</v>
      </c>
      <c r="AB451" s="16">
        <f>IF(($CB451-SUM($T451:AA451))&gt;=$K451*0.7,$K451*0.7,($CB451-SUM($T451:AA451)))</f>
        <v>3570</v>
      </c>
      <c r="AC451" s="16">
        <f>IF(($CB451-SUM($T451:AB451))&gt;=$K451*0.7,$K451*0.7,($CB451-SUM($T451:AB451)))</f>
        <v>3570</v>
      </c>
      <c r="AD451" s="16">
        <f>IF(($CB451-SUM($T451:AC451))&gt;=$K451*0.7,$K451*0.7,($CB451-SUM($T451:AC451)))</f>
        <v>3570</v>
      </c>
      <c r="AE451" s="16">
        <f>IF(($CB451-SUM($T451:AD451))&gt;=$K451*0.7,$K451*0.7,($CB451-SUM($T451:AD451)))</f>
        <v>3570</v>
      </c>
      <c r="AF451" s="16">
        <f>IF(($CB451-SUM($T451:AE451))&gt;=$K451*0.7,$K451*0.7,($CB451-SUM($T451:AE451)))</f>
        <v>3570</v>
      </c>
      <c r="AG451" s="16">
        <f>IF(($CB451-SUM($T451:AF451))&gt;=$K451*0.7,$K451*0.7,($CB451-SUM($T451:AF451)))</f>
        <v>3570</v>
      </c>
      <c r="AH451" s="16">
        <f>IF(($CB451-SUM($T451:AG451))&gt;=$K451*0.7,$K451*0.7,($CB451-SUM($T451:AG451)))</f>
        <v>3570</v>
      </c>
      <c r="AI451" s="16">
        <f>IF(($CB451-SUM($T451:AH451))&gt;=$K451*0.7,$K451*0.7,($CB451-SUM($T451:AH451)))</f>
        <v>3570</v>
      </c>
      <c r="AJ451" s="16">
        <f>IF(($CB451-SUM($T451:AI451))&gt;=$K451*0.7,$K451*0.7,($CB451-SUM($T451:AI451)))</f>
        <v>860</v>
      </c>
      <c r="AK451" s="16">
        <f>IF(($CB451-SUM($T451:AJ451))&gt;=$K451*0.7,$K451*0.7,($CB451-SUM($T451:AJ451)))</f>
        <v>0</v>
      </c>
      <c r="AL451" s="16">
        <f>IF(($CB451-SUM($T451:AK451))&gt;=$K451*0.7,$K451*0.7,($CB451-SUM($T451:AK451)))</f>
        <v>0</v>
      </c>
      <c r="AM451" s="16">
        <f>IF(($CB451-SUM($T451:AL451))&gt;=$K451*0.7,$K451*0.7,($CB451-SUM($T451:AL451)))</f>
        <v>0</v>
      </c>
      <c r="AN451" s="16">
        <f>IF(($CB451-SUM($T451:AM451))&gt;=$K451*0.7,$K451*0.7,($CB451-SUM($T451:AM451)))</f>
        <v>0</v>
      </c>
      <c r="AO451" s="16">
        <f>IF(($CB451-SUM($T451:AN451))&gt;=$K451*0.7,$K451*0.7,($CB451-SUM($T451:AN451)))</f>
        <v>0</v>
      </c>
      <c r="AP451" s="16">
        <f>IF(($CB451-SUM($T451:AO451))&gt;=$K451*0.7,$K451*0.7,($CB451-SUM($T451:AO451)))</f>
        <v>0</v>
      </c>
      <c r="AQ451" s="16">
        <f>IF(($CB451-SUM($T451:AP451))&gt;=$K451*0.7,$K451*0.7,($CB451-SUM($T451:AP451)))</f>
        <v>0</v>
      </c>
      <c r="AR451" s="16">
        <f>IF(($CB451-SUM($T451:AQ451))&gt;=$K451*0.7,$K451*0.7,($CB451-SUM($T451:AQ451)))</f>
        <v>0</v>
      </c>
      <c r="AS451" s="16">
        <f>IF(($CB451-SUM($T451:AR451))&gt;=$K451*0.7,$K451*0.7,($CB451-SUM($T451:AR451)))</f>
        <v>0</v>
      </c>
      <c r="AT451" s="16">
        <f>IF(($CB451-SUM($T451:AS451))&gt;=$K451*0.7,$K451*0.7,($CB451-SUM($T451:AS451)))</f>
        <v>0</v>
      </c>
      <c r="AU451" s="16">
        <f>IF(($CB451-SUM($T451:AT451))&gt;=$K451*0.7,$K451*0.7,($CB451-SUM($T451:AT451)))</f>
        <v>0</v>
      </c>
      <c r="AV451" s="16">
        <f>IF(($CB451-SUM($T451:AU451))&gt;=$K451*0.7,$K451*0.7,($CB451-SUM($T451:AU451)))</f>
        <v>0</v>
      </c>
      <c r="AW451" s="182">
        <f t="shared" si="51"/>
        <v>47630</v>
      </c>
      <c r="AX451" s="182">
        <f>IF(LinkRpt!B$4=LinkRpt!B$2,VLOOKUP(LinkRpt!$A447,Rpt,LinkRpt!B$2+1),"")</f>
        <v>47630</v>
      </c>
      <c r="AY451" s="182">
        <f>IF(LinkRpt!C$4=LinkRpt!C$2,VLOOKUP(LinkRpt!$A447,Rpt,LinkRpt!C$2+1),"")</f>
        <v>0</v>
      </c>
      <c r="AZ451" s="182">
        <f>IF(LinkRpt!D$4=LinkRpt!D$2,VLOOKUP(LinkRpt!$A447,Rpt,LinkRpt!D$2+1),"")</f>
        <v>0</v>
      </c>
      <c r="BA451" s="182" t="str">
        <f>IF(LinkRpt!E$4=LinkRpt!E$2,VLOOKUP(LinkRpt!$A447,Rpt,LinkRpt!E$2+1),"")</f>
        <v/>
      </c>
      <c r="BB451" s="182">
        <f>IF(LinkRpt!F$4=LinkRpt!F$2,VLOOKUP(LinkRpt!$A447,Rpt,LinkRpt!F$2+1),"")</f>
        <v>0</v>
      </c>
      <c r="BC451" s="182">
        <f>IF(LinkRpt!G$4=LinkRpt!G$2,VLOOKUP(LinkRpt!$A447,Rpt,LinkRpt!G$2+1),"")</f>
        <v>0</v>
      </c>
      <c r="BD451" s="182">
        <f>IF(LinkRpt!H$4=LinkRpt!H$2,VLOOKUP(LinkRpt!$A447,Rpt,LinkRpt!H$2+1),"")</f>
        <v>0</v>
      </c>
      <c r="BE451" s="182" t="str">
        <f>IF(LinkRpt!I$4=LinkRpt!I$2,VLOOKUP(LinkRpt!$A447,Rpt,LinkRpt!I$2+1),"")</f>
        <v/>
      </c>
      <c r="BF451" s="182" t="str">
        <f>IF(LinkRpt!J$4=LinkRpt!J$2,VLOOKUP(LinkRpt!$A447,Rpt,LinkRpt!J$2+1),"")</f>
        <v/>
      </c>
      <c r="BG451" s="182" t="str">
        <f>IF(LinkRpt!K$4=LinkRpt!K$2,VLOOKUP(LinkRpt!$A447,Rpt,LinkRpt!K$2+1),"")</f>
        <v/>
      </c>
      <c r="BH451" s="182" t="str">
        <f>IF(LinkRpt!L$4=LinkRpt!L$2,VLOOKUP(LinkRpt!$A447,Rpt,LinkRpt!L$2+1),"")</f>
        <v/>
      </c>
      <c r="BI451" s="182" t="str">
        <f>IF(LinkRpt!M$4=LinkRpt!M$2,VLOOKUP(LinkRpt!$A447,Rpt,LinkRpt!M$2+1),"")</f>
        <v/>
      </c>
      <c r="BJ451" s="182" t="str">
        <f>IF(LinkRpt!N$4=LinkRpt!N$2,VLOOKUP(LinkRpt!$A447,Rpt,LinkRpt!N$2+1),"")</f>
        <v/>
      </c>
      <c r="BK451" s="182" t="str">
        <f>IF(LinkRpt!O$4=LinkRpt!O$2,VLOOKUP(LinkRpt!$A447,Rpt,LinkRpt!O$2+1),"")</f>
        <v/>
      </c>
      <c r="BL451" s="182" t="str">
        <f>IF(LinkRpt!P$4=LinkRpt!P$2,VLOOKUP(LinkRpt!$A447,Rpt,LinkRpt!P$2+1),"")</f>
        <v/>
      </c>
      <c r="BM451" s="182" t="str">
        <f>IF(LinkRpt!Q$4=LinkRpt!Q$2,VLOOKUP(LinkRpt!$A447,Rpt,LinkRpt!Q$2+1),"")</f>
        <v/>
      </c>
      <c r="BN451" s="182" t="str">
        <f>IF(LinkRpt!R$4=LinkRpt!R$2,VLOOKUP(LinkRpt!$A447,Rpt,LinkRpt!R$2+1),"")</f>
        <v/>
      </c>
      <c r="BO451" s="182" t="str">
        <f>IF(LinkRpt!S$4=LinkRpt!S$2,VLOOKUP(LinkRpt!$A447,Rpt,LinkRpt!S$2+1),"")</f>
        <v/>
      </c>
      <c r="BP451" s="182" t="str">
        <f>IF(LinkRpt!T$4=LinkRpt!T$2,VLOOKUP(LinkRpt!$A447,Rpt,LinkRpt!T$2+1),"")</f>
        <v/>
      </c>
      <c r="BQ451" s="182" t="str">
        <f>IF(LinkRpt!U$4=LinkRpt!U$2,VLOOKUP(LinkRpt!$A447,Rpt,LinkRpt!U$2+1),"")</f>
        <v/>
      </c>
      <c r="BR451" s="182" t="str">
        <f>IF(LinkRpt!V$4=LinkRpt!V$2,VLOOKUP(LinkRpt!$A447,Rpt,LinkRpt!V$2+1),"")</f>
        <v/>
      </c>
      <c r="BS451" s="182" t="str">
        <f>IF(LinkRpt!W$4=LinkRpt!W$2,VLOOKUP(LinkRpt!$A447,Rpt,LinkRpt!W$2+1),"")</f>
        <v/>
      </c>
      <c r="BT451" s="182" t="str">
        <f>IF(LinkRpt!X$4=LinkRpt!X$2,VLOOKUP(LinkRpt!$A447,Rpt,LinkRpt!X$2+1),"")</f>
        <v/>
      </c>
      <c r="BU451" s="182" t="str">
        <f>IF(LinkRpt!Y$4=LinkRpt!Y$2,VLOOKUP(LinkRpt!$A447,Rpt,LinkRpt!Y$2+1),"")</f>
        <v/>
      </c>
      <c r="BV451" s="182" t="str">
        <f>IF(LinkRpt!Z$4=LinkRpt!Z$2,VLOOKUP(LinkRpt!$A447,Rpt,LinkRpt!Z$2+1),"")</f>
        <v/>
      </c>
      <c r="BW451" s="182" t="str">
        <f>IF(LinkRpt!AA$4=LinkRpt!AA$2,VLOOKUP(LinkRpt!$A447,Rpt,LinkRpt!AA$2+1),"")</f>
        <v/>
      </c>
      <c r="BX451" s="182" t="str">
        <f>IF(LinkRpt!AB$4=LinkRpt!AB$2,VLOOKUP(LinkRpt!$A447,Rpt,LinkRpt!AB$2+1),"")</f>
        <v/>
      </c>
      <c r="BY451" s="182" t="str">
        <f>IF(LinkRpt!AC$4=LinkRpt!AC$2,VLOOKUP(LinkRpt!$A447,Rpt,LinkRpt!AC$2+1),"")</f>
        <v/>
      </c>
      <c r="BZ451" s="182" t="str">
        <f>IF(LinkRpt!AD$4=LinkRpt!AD$2,VLOOKUP(LinkRpt!$A447,Rpt,LinkRpt!AD$2+1),"")</f>
        <v/>
      </c>
      <c r="CA451" s="182" t="str">
        <f>IF(LinkRpt!AE$4=LinkRpt!AE$2,VLOOKUP(LinkRpt!$A447,Rpt,LinkRpt!AE$2+1),"")</f>
        <v/>
      </c>
      <c r="CB451" s="182">
        <f t="shared" si="56"/>
        <v>47630</v>
      </c>
      <c r="CC451" s="15">
        <v>1500</v>
      </c>
      <c r="CD451" s="16">
        <v>1500</v>
      </c>
      <c r="CE451" s="15">
        <v>1000</v>
      </c>
      <c r="CF451" s="16">
        <v>1000</v>
      </c>
      <c r="CG451" s="15">
        <v>5000</v>
      </c>
      <c r="CH451" s="16">
        <v>5000</v>
      </c>
      <c r="CI451" s="15">
        <v>8000</v>
      </c>
      <c r="CJ451" s="16">
        <v>0</v>
      </c>
      <c r="CK451" s="15"/>
      <c r="CL451" s="16"/>
      <c r="CM451" s="18">
        <v>3570</v>
      </c>
      <c r="CN451" s="16">
        <v>0</v>
      </c>
      <c r="CO451" s="18">
        <v>3570</v>
      </c>
      <c r="CP451" s="16">
        <v>0</v>
      </c>
      <c r="CQ451" s="18">
        <v>3570</v>
      </c>
      <c r="CR451" s="16">
        <v>18710</v>
      </c>
      <c r="CS451" s="18">
        <v>3570</v>
      </c>
      <c r="CT451" s="16">
        <v>3570</v>
      </c>
      <c r="CU451" s="18">
        <v>3570</v>
      </c>
      <c r="CV451" s="16">
        <v>3570</v>
      </c>
      <c r="CW451" s="18">
        <v>3570</v>
      </c>
      <c r="CX451" s="16">
        <v>3570</v>
      </c>
      <c r="CY451" s="18">
        <v>3570</v>
      </c>
      <c r="CZ451" s="16">
        <v>3570</v>
      </c>
      <c r="DA451" s="18">
        <v>3570</v>
      </c>
      <c r="DB451" s="16">
        <v>3570</v>
      </c>
      <c r="DC451" s="18">
        <v>3570</v>
      </c>
      <c r="DD451" s="16">
        <v>3570</v>
      </c>
      <c r="DE451" s="85"/>
      <c r="DF451" s="16"/>
      <c r="DG451" s="85"/>
      <c r="DH451" s="16"/>
      <c r="DI451" s="85"/>
      <c r="DJ451" s="16"/>
      <c r="DK451" s="219"/>
      <c r="DL451" s="85"/>
      <c r="DM451" s="16"/>
      <c r="DN451" s="85"/>
      <c r="DO451" s="16"/>
      <c r="DP451" s="85"/>
      <c r="DQ451" s="16"/>
      <c r="DR451" s="85"/>
      <c r="DS451" s="16"/>
      <c r="DT451" s="85"/>
      <c r="DU451" s="16"/>
      <c r="DV451" s="85"/>
      <c r="DW451" s="16"/>
      <c r="DX451" s="85"/>
      <c r="DY451" s="16"/>
      <c r="DZ451" s="85"/>
      <c r="EA451" s="16"/>
      <c r="EB451" s="85"/>
      <c r="EC451" s="16"/>
      <c r="ED451" s="85"/>
      <c r="EE451" s="16"/>
      <c r="EF451" s="85"/>
      <c r="EG451" s="16"/>
      <c r="EH451" s="17"/>
      <c r="EI451" s="16"/>
      <c r="EJ451" s="19"/>
      <c r="EK451" s="17"/>
      <c r="EL451" s="16"/>
      <c r="EM451" s="17"/>
      <c r="EN451" s="16"/>
      <c r="EO451" s="17"/>
      <c r="EP451" s="16"/>
      <c r="EQ451" s="17"/>
      <c r="ER451" s="16"/>
      <c r="ES451" s="17"/>
      <c r="ET451" s="16"/>
      <c r="EU451" s="17"/>
      <c r="EV451" s="16"/>
      <c r="EW451" s="15"/>
      <c r="EX451" s="16"/>
      <c r="EY451" s="15"/>
      <c r="EZ451" s="16"/>
      <c r="FA451" s="15"/>
      <c r="FB451" s="16"/>
      <c r="FC451" s="15"/>
      <c r="FD451" s="16"/>
      <c r="FE451" s="15"/>
      <c r="FF451" s="16"/>
      <c r="FG451" s="15"/>
      <c r="FH451" s="16"/>
      <c r="FI451" s="20">
        <f t="shared" si="52"/>
        <v>47630</v>
      </c>
      <c r="FJ451" s="20">
        <f t="shared" si="53"/>
        <v>47630</v>
      </c>
      <c r="FK451" s="21">
        <f t="shared" si="54"/>
        <v>0</v>
      </c>
      <c r="FL451" s="1" t="str">
        <f t="shared" si="57"/>
        <v/>
      </c>
    </row>
    <row r="452" spans="1:168" ht="20.25" customHeight="1">
      <c r="A452" s="239">
        <v>3200037</v>
      </c>
      <c r="B452" s="60" t="s">
        <v>529</v>
      </c>
      <c r="C452" s="239" t="s">
        <v>530</v>
      </c>
      <c r="D452" s="31" t="s">
        <v>1415</v>
      </c>
      <c r="E452" s="9" t="s">
        <v>1412</v>
      </c>
      <c r="F452" s="61" t="s">
        <v>531</v>
      </c>
      <c r="G452" s="210"/>
      <c r="H452" s="24" t="s">
        <v>1555</v>
      </c>
      <c r="I452" s="313"/>
      <c r="J452" s="24"/>
      <c r="K452" s="62">
        <v>4100</v>
      </c>
      <c r="L452" s="24" t="s">
        <v>1564</v>
      </c>
      <c r="M452" s="246">
        <f t="shared" si="50"/>
        <v>41330</v>
      </c>
      <c r="N452" s="14">
        <f t="shared" si="55"/>
        <v>0</v>
      </c>
      <c r="O452" s="15">
        <v>1500</v>
      </c>
      <c r="P452" s="15">
        <v>1000</v>
      </c>
      <c r="Q452" s="15">
        <v>5000</v>
      </c>
      <c r="R452" s="15">
        <v>8000</v>
      </c>
      <c r="S452" s="182"/>
      <c r="T452" s="16">
        <v>1500</v>
      </c>
      <c r="U452" s="16">
        <v>1000</v>
      </c>
      <c r="V452" s="16">
        <v>5000</v>
      </c>
      <c r="W452" s="16">
        <v>0</v>
      </c>
      <c r="X452" s="182"/>
      <c r="Y452" s="16">
        <f>IF(($CB452-SUM($T452:X452))&gt;=$K452*0.7,$K452*0.7,($CB452-SUM($T452:X452)))</f>
        <v>2870</v>
      </c>
      <c r="Z452" s="16">
        <f>IF(($CB452-SUM($T452:Y452))&gt;=$K452*0.7,$K452*0.7,($CB452-SUM($T452:Y452)))</f>
        <v>2870</v>
      </c>
      <c r="AA452" s="16">
        <f>IF(($CB452-SUM($T452:Z452))&gt;=$K452*0.7,$K452*0.7,($CB452-SUM($T452:Z452)))</f>
        <v>2870</v>
      </c>
      <c r="AB452" s="16">
        <f>IF(($CB452-SUM($T452:AA452))&gt;=$K452*0.7,$K452*0.7,($CB452-SUM($T452:AA452)))</f>
        <v>2870</v>
      </c>
      <c r="AC452" s="16">
        <f>IF(($CB452-SUM($T452:AB452))&gt;=$K452*0.7,$K452*0.7,($CB452-SUM($T452:AB452)))</f>
        <v>2870</v>
      </c>
      <c r="AD452" s="16">
        <f>IF(($CB452-SUM($T452:AC452))&gt;=$K452*0.7,$K452*0.7,($CB452-SUM($T452:AC452)))</f>
        <v>2870</v>
      </c>
      <c r="AE452" s="16">
        <f>IF(($CB452-SUM($T452:AD452))&gt;=$K452*0.7,$K452*0.7,($CB452-SUM($T452:AD452)))</f>
        <v>2870</v>
      </c>
      <c r="AF452" s="16">
        <f>IF(($CB452-SUM($T452:AE452))&gt;=$K452*0.7,$K452*0.7,($CB452-SUM($T452:AE452)))</f>
        <v>2870</v>
      </c>
      <c r="AG452" s="16">
        <f>IF(($CB452-SUM($T452:AF452))&gt;=$K452*0.7,$K452*0.7,($CB452-SUM($T452:AF452)))</f>
        <v>2870</v>
      </c>
      <c r="AH452" s="16">
        <f>IF(($CB452-SUM($T452:AG452))&gt;=$K452*0.7,$K452*0.7,($CB452-SUM($T452:AG452)))</f>
        <v>2870</v>
      </c>
      <c r="AI452" s="16">
        <f>IF(($CB452-SUM($T452:AH452))&gt;=$K452*0.7,$K452*0.7,($CB452-SUM($T452:AH452)))</f>
        <v>2870</v>
      </c>
      <c r="AJ452" s="16">
        <f>IF(($CB452-SUM($T452:AI452))&gt;=$K452*0.7,$K452*0.7,($CB452-SUM($T452:AI452)))</f>
        <v>2260</v>
      </c>
      <c r="AK452" s="16">
        <f>IF(($CB452-SUM($T452:AJ452))&gt;=$K452*0.7,$K452*0.7,($CB452-SUM($T452:AJ452)))</f>
        <v>0</v>
      </c>
      <c r="AL452" s="16">
        <f>IF(($CB452-SUM($T452:AK452))&gt;=$K452*0.7,$K452*0.7,($CB452-SUM($T452:AK452)))</f>
        <v>0</v>
      </c>
      <c r="AM452" s="16">
        <f>IF(($CB452-SUM($T452:AL452))&gt;=$K452*0.7,$K452*0.7,($CB452-SUM($T452:AL452)))</f>
        <v>0</v>
      </c>
      <c r="AN452" s="16">
        <f>IF(($CB452-SUM($T452:AM452))&gt;=$K452*0.7,$K452*0.7,($CB452-SUM($T452:AM452)))</f>
        <v>0</v>
      </c>
      <c r="AO452" s="16">
        <f>IF(($CB452-SUM($T452:AN452))&gt;=$K452*0.7,$K452*0.7,($CB452-SUM($T452:AN452)))</f>
        <v>0</v>
      </c>
      <c r="AP452" s="16">
        <f>IF(($CB452-SUM($T452:AO452))&gt;=$K452*0.7,$K452*0.7,($CB452-SUM($T452:AO452)))</f>
        <v>0</v>
      </c>
      <c r="AQ452" s="16">
        <f>IF(($CB452-SUM($T452:AP452))&gt;=$K452*0.7,$K452*0.7,($CB452-SUM($T452:AP452)))</f>
        <v>0</v>
      </c>
      <c r="AR452" s="16">
        <f>IF(($CB452-SUM($T452:AQ452))&gt;=$K452*0.7,$K452*0.7,($CB452-SUM($T452:AQ452)))</f>
        <v>0</v>
      </c>
      <c r="AS452" s="16">
        <f>IF(($CB452-SUM($T452:AR452))&gt;=$K452*0.7,$K452*0.7,($CB452-SUM($T452:AR452)))</f>
        <v>0</v>
      </c>
      <c r="AT452" s="16">
        <f>IF(($CB452-SUM($T452:AS452))&gt;=$K452*0.7,$K452*0.7,($CB452-SUM($T452:AS452)))</f>
        <v>0</v>
      </c>
      <c r="AU452" s="16">
        <f>IF(($CB452-SUM($T452:AT452))&gt;=$K452*0.7,$K452*0.7,($CB452-SUM($T452:AT452)))</f>
        <v>0</v>
      </c>
      <c r="AV452" s="16">
        <f>IF(($CB452-SUM($T452:AU452))&gt;=$K452*0.7,$K452*0.7,($CB452-SUM($T452:AU452)))</f>
        <v>0</v>
      </c>
      <c r="AW452" s="182">
        <f t="shared" si="51"/>
        <v>41330</v>
      </c>
      <c r="AX452" s="182">
        <f>IF(LinkRpt!B$4=LinkRpt!B$2,VLOOKUP(LinkRpt!$A448,Rpt,LinkRpt!B$2+1),"")</f>
        <v>41330</v>
      </c>
      <c r="AY452" s="182">
        <f>IF(LinkRpt!C$4=LinkRpt!C$2,VLOOKUP(LinkRpt!$A448,Rpt,LinkRpt!C$2+1),"")</f>
        <v>0</v>
      </c>
      <c r="AZ452" s="182">
        <f>IF(LinkRpt!D$4=LinkRpt!D$2,VLOOKUP(LinkRpt!$A448,Rpt,LinkRpt!D$2+1),"")</f>
        <v>0</v>
      </c>
      <c r="BA452" s="182" t="str">
        <f>IF(LinkRpt!E$4=LinkRpt!E$2,VLOOKUP(LinkRpt!$A448,Rpt,LinkRpt!E$2+1),"")</f>
        <v/>
      </c>
      <c r="BB452" s="182">
        <f>IF(LinkRpt!F$4=LinkRpt!F$2,VLOOKUP(LinkRpt!$A448,Rpt,LinkRpt!F$2+1),"")</f>
        <v>0</v>
      </c>
      <c r="BC452" s="182">
        <f>IF(LinkRpt!G$4=LinkRpt!G$2,VLOOKUP(LinkRpt!$A448,Rpt,LinkRpt!G$2+1),"")</f>
        <v>0</v>
      </c>
      <c r="BD452" s="182">
        <f>IF(LinkRpt!H$4=LinkRpt!H$2,VLOOKUP(LinkRpt!$A448,Rpt,LinkRpt!H$2+1),"")</f>
        <v>0</v>
      </c>
      <c r="BE452" s="182" t="str">
        <f>IF(LinkRpt!I$4=LinkRpt!I$2,VLOOKUP(LinkRpt!$A448,Rpt,LinkRpt!I$2+1),"")</f>
        <v/>
      </c>
      <c r="BF452" s="182" t="str">
        <f>IF(LinkRpt!J$4=LinkRpt!J$2,VLOOKUP(LinkRpt!$A448,Rpt,LinkRpt!J$2+1),"")</f>
        <v/>
      </c>
      <c r="BG452" s="182" t="str">
        <f>IF(LinkRpt!K$4=LinkRpt!K$2,VLOOKUP(LinkRpt!$A448,Rpt,LinkRpt!K$2+1),"")</f>
        <v/>
      </c>
      <c r="BH452" s="182" t="str">
        <f>IF(LinkRpt!L$4=LinkRpt!L$2,VLOOKUP(LinkRpt!$A448,Rpt,LinkRpt!L$2+1),"")</f>
        <v/>
      </c>
      <c r="BI452" s="182" t="str">
        <f>IF(LinkRpt!M$4=LinkRpt!M$2,VLOOKUP(LinkRpt!$A448,Rpt,LinkRpt!M$2+1),"")</f>
        <v/>
      </c>
      <c r="BJ452" s="182" t="str">
        <f>IF(LinkRpt!N$4=LinkRpt!N$2,VLOOKUP(LinkRpt!$A448,Rpt,LinkRpt!N$2+1),"")</f>
        <v/>
      </c>
      <c r="BK452" s="182" t="str">
        <f>IF(LinkRpt!O$4=LinkRpt!O$2,VLOOKUP(LinkRpt!$A448,Rpt,LinkRpt!O$2+1),"")</f>
        <v/>
      </c>
      <c r="BL452" s="182" t="str">
        <f>IF(LinkRpt!P$4=LinkRpt!P$2,VLOOKUP(LinkRpt!$A448,Rpt,LinkRpt!P$2+1),"")</f>
        <v/>
      </c>
      <c r="BM452" s="182" t="str">
        <f>IF(LinkRpt!Q$4=LinkRpt!Q$2,VLOOKUP(LinkRpt!$A448,Rpt,LinkRpt!Q$2+1),"")</f>
        <v/>
      </c>
      <c r="BN452" s="182" t="str">
        <f>IF(LinkRpt!R$4=LinkRpt!R$2,VLOOKUP(LinkRpt!$A448,Rpt,LinkRpt!R$2+1),"")</f>
        <v/>
      </c>
      <c r="BO452" s="182" t="str">
        <f>IF(LinkRpt!S$4=LinkRpt!S$2,VLOOKUP(LinkRpt!$A448,Rpt,LinkRpt!S$2+1),"")</f>
        <v/>
      </c>
      <c r="BP452" s="182" t="str">
        <f>IF(LinkRpt!T$4=LinkRpt!T$2,VLOOKUP(LinkRpt!$A448,Rpt,LinkRpt!T$2+1),"")</f>
        <v/>
      </c>
      <c r="BQ452" s="182" t="str">
        <f>IF(LinkRpt!U$4=LinkRpt!U$2,VLOOKUP(LinkRpt!$A448,Rpt,LinkRpt!U$2+1),"")</f>
        <v/>
      </c>
      <c r="BR452" s="182" t="str">
        <f>IF(LinkRpt!V$4=LinkRpt!V$2,VLOOKUP(LinkRpt!$A448,Rpt,LinkRpt!V$2+1),"")</f>
        <v/>
      </c>
      <c r="BS452" s="182" t="str">
        <f>IF(LinkRpt!W$4=LinkRpt!W$2,VLOOKUP(LinkRpt!$A448,Rpt,LinkRpt!W$2+1),"")</f>
        <v/>
      </c>
      <c r="BT452" s="182" t="str">
        <f>IF(LinkRpt!X$4=LinkRpt!X$2,VLOOKUP(LinkRpt!$A448,Rpt,LinkRpt!X$2+1),"")</f>
        <v/>
      </c>
      <c r="BU452" s="182" t="str">
        <f>IF(LinkRpt!Y$4=LinkRpt!Y$2,VLOOKUP(LinkRpt!$A448,Rpt,LinkRpt!Y$2+1),"")</f>
        <v/>
      </c>
      <c r="BV452" s="182" t="str">
        <f>IF(LinkRpt!Z$4=LinkRpt!Z$2,VLOOKUP(LinkRpt!$A448,Rpt,LinkRpt!Z$2+1),"")</f>
        <v/>
      </c>
      <c r="BW452" s="182" t="str">
        <f>IF(LinkRpt!AA$4=LinkRpt!AA$2,VLOOKUP(LinkRpt!$A448,Rpt,LinkRpt!AA$2+1),"")</f>
        <v/>
      </c>
      <c r="BX452" s="182" t="str">
        <f>IF(LinkRpt!AB$4=LinkRpt!AB$2,VLOOKUP(LinkRpt!$A448,Rpt,LinkRpt!AB$2+1),"")</f>
        <v/>
      </c>
      <c r="BY452" s="182" t="str">
        <f>IF(LinkRpt!AC$4=LinkRpt!AC$2,VLOOKUP(LinkRpt!$A448,Rpt,LinkRpt!AC$2+1),"")</f>
        <v/>
      </c>
      <c r="BZ452" s="182" t="str">
        <f>IF(LinkRpt!AD$4=LinkRpt!AD$2,VLOOKUP(LinkRpt!$A448,Rpt,LinkRpt!AD$2+1),"")</f>
        <v/>
      </c>
      <c r="CA452" s="182" t="str">
        <f>IF(LinkRpt!AE$4=LinkRpt!AE$2,VLOOKUP(LinkRpt!$A448,Rpt,LinkRpt!AE$2+1),"")</f>
        <v/>
      </c>
      <c r="CB452" s="182">
        <f t="shared" si="56"/>
        <v>41330</v>
      </c>
      <c r="CC452" s="15">
        <v>1500</v>
      </c>
      <c r="CD452" s="16">
        <v>1500</v>
      </c>
      <c r="CE452" s="15">
        <v>1000</v>
      </c>
      <c r="CF452" s="16">
        <v>1000</v>
      </c>
      <c r="CG452" s="15">
        <v>5000</v>
      </c>
      <c r="CH452" s="16">
        <v>5000</v>
      </c>
      <c r="CI452" s="15">
        <v>8000</v>
      </c>
      <c r="CJ452" s="16">
        <v>0</v>
      </c>
      <c r="CK452" s="15"/>
      <c r="CL452" s="16"/>
      <c r="CM452" s="15"/>
      <c r="CN452" s="16"/>
      <c r="CO452" s="18">
        <v>2870</v>
      </c>
      <c r="CP452" s="16">
        <v>0</v>
      </c>
      <c r="CQ452" s="18">
        <v>2870</v>
      </c>
      <c r="CR452" s="16">
        <v>0</v>
      </c>
      <c r="CS452" s="18">
        <v>2870</v>
      </c>
      <c r="CT452" s="16">
        <v>0</v>
      </c>
      <c r="CU452" s="18">
        <v>2870</v>
      </c>
      <c r="CV452" s="16">
        <f>10870+8610</f>
        <v>19480</v>
      </c>
      <c r="CW452" s="18">
        <v>2870</v>
      </c>
      <c r="CX452" s="16"/>
      <c r="CY452" s="18">
        <v>2870</v>
      </c>
      <c r="CZ452" s="16"/>
      <c r="DA452" s="18">
        <v>2870</v>
      </c>
      <c r="DB452" s="16"/>
      <c r="DC452" s="18">
        <v>2870</v>
      </c>
      <c r="DD452" s="16"/>
      <c r="DE452" s="18">
        <v>2870</v>
      </c>
      <c r="DF452" s="16">
        <v>14350</v>
      </c>
      <c r="DG452" s="17"/>
      <c r="DH452" s="16"/>
      <c r="DI452" s="17"/>
      <c r="DJ452" s="16"/>
      <c r="DK452" s="219"/>
      <c r="DL452" s="85"/>
      <c r="DM452" s="16"/>
      <c r="DN452" s="85"/>
      <c r="DO452" s="16"/>
      <c r="DP452" s="85"/>
      <c r="DQ452" s="16"/>
      <c r="DR452" s="85"/>
      <c r="DS452" s="16"/>
      <c r="DT452" s="85"/>
      <c r="DU452" s="16"/>
      <c r="DV452" s="85"/>
      <c r="DW452" s="16"/>
      <c r="DX452" s="85"/>
      <c r="DY452" s="16"/>
      <c r="DZ452" s="85"/>
      <c r="EA452" s="16"/>
      <c r="EB452" s="85"/>
      <c r="EC452" s="16"/>
      <c r="ED452" s="85"/>
      <c r="EE452" s="16"/>
      <c r="EF452" s="85"/>
      <c r="EG452" s="16"/>
      <c r="EH452" s="17"/>
      <c r="EI452" s="16"/>
      <c r="EJ452" s="19"/>
      <c r="EK452" s="17"/>
      <c r="EL452" s="16"/>
      <c r="EM452" s="17"/>
      <c r="EN452" s="16"/>
      <c r="EO452" s="17"/>
      <c r="EP452" s="16"/>
      <c r="EQ452" s="17"/>
      <c r="ER452" s="16"/>
      <c r="ES452" s="17"/>
      <c r="ET452" s="16"/>
      <c r="EU452" s="17"/>
      <c r="EV452" s="16"/>
      <c r="EW452" s="15"/>
      <c r="EX452" s="16"/>
      <c r="EY452" s="15"/>
      <c r="EZ452" s="16"/>
      <c r="FA452" s="15"/>
      <c r="FB452" s="16"/>
      <c r="FC452" s="15"/>
      <c r="FD452" s="16"/>
      <c r="FE452" s="15"/>
      <c r="FF452" s="16"/>
      <c r="FG452" s="15"/>
      <c r="FH452" s="16"/>
      <c r="FI452" s="20">
        <f t="shared" si="52"/>
        <v>41330</v>
      </c>
      <c r="FJ452" s="20">
        <f t="shared" si="53"/>
        <v>41330</v>
      </c>
      <c r="FK452" s="21">
        <f t="shared" si="54"/>
        <v>0</v>
      </c>
      <c r="FL452" s="1" t="str">
        <f t="shared" si="57"/>
        <v/>
      </c>
    </row>
    <row r="453" spans="1:168" ht="20.25" customHeight="1">
      <c r="A453" s="239">
        <v>3200038</v>
      </c>
      <c r="B453" s="60" t="s">
        <v>1398</v>
      </c>
      <c r="C453" s="239" t="s">
        <v>1399</v>
      </c>
      <c r="D453" s="31" t="s">
        <v>1415</v>
      </c>
      <c r="E453" s="9" t="s">
        <v>1411</v>
      </c>
      <c r="F453" s="61" t="s">
        <v>1400</v>
      </c>
      <c r="G453" s="65"/>
      <c r="H453" s="84"/>
      <c r="I453" s="314"/>
      <c r="J453" s="84"/>
      <c r="K453" s="62">
        <v>5100</v>
      </c>
      <c r="L453" s="84" t="s">
        <v>1564</v>
      </c>
      <c r="M453" s="246">
        <f t="shared" si="50"/>
        <v>47630</v>
      </c>
      <c r="N453" s="14">
        <f t="shared" si="55"/>
        <v>0</v>
      </c>
      <c r="O453" s="15">
        <v>1500</v>
      </c>
      <c r="P453" s="15">
        <v>1000</v>
      </c>
      <c r="Q453" s="15">
        <v>5000</v>
      </c>
      <c r="R453" s="15">
        <v>8000</v>
      </c>
      <c r="S453" s="182"/>
      <c r="T453" s="16">
        <v>1500</v>
      </c>
      <c r="U453" s="16">
        <v>1000</v>
      </c>
      <c r="V453" s="16">
        <v>5000</v>
      </c>
      <c r="W453" s="16">
        <v>0</v>
      </c>
      <c r="X453" s="182"/>
      <c r="Y453" s="16">
        <f>IF(($CB453-SUM($T453:X453))&gt;=$K453*0.7,$K453*0.7,($CB453-SUM($T453:X453)))</f>
        <v>3570</v>
      </c>
      <c r="Z453" s="16">
        <f>IF(($CB453-SUM($T453:Y453))&gt;=$K453*0.7,$K453*0.7,($CB453-SUM($T453:Y453)))</f>
        <v>3570</v>
      </c>
      <c r="AA453" s="16">
        <f>IF(($CB453-SUM($T453:Z453))&gt;=$K453*0.7,$K453*0.7,($CB453-SUM($T453:Z453)))</f>
        <v>3570</v>
      </c>
      <c r="AB453" s="16">
        <f>IF(($CB453-SUM($T453:AA453))&gt;=$K453*0.7,$K453*0.7,($CB453-SUM($T453:AA453)))</f>
        <v>3570</v>
      </c>
      <c r="AC453" s="16">
        <f>IF(($CB453-SUM($T453:AB453))&gt;=$K453*0.7,$K453*0.7,($CB453-SUM($T453:AB453)))</f>
        <v>3570</v>
      </c>
      <c r="AD453" s="16">
        <f>IF(($CB453-SUM($T453:AC453))&gt;=$K453*0.7,$K453*0.7,($CB453-SUM($T453:AC453)))</f>
        <v>3570</v>
      </c>
      <c r="AE453" s="16">
        <f>IF(($CB453-SUM($T453:AD453))&gt;=$K453*0.7,$K453*0.7,($CB453-SUM($T453:AD453)))</f>
        <v>3570</v>
      </c>
      <c r="AF453" s="16">
        <f>IF(($CB453-SUM($T453:AE453))&gt;=$K453*0.7,$K453*0.7,($CB453-SUM($T453:AE453)))</f>
        <v>3570</v>
      </c>
      <c r="AG453" s="16">
        <f>IF(($CB453-SUM($T453:AF453))&gt;=$K453*0.7,$K453*0.7,($CB453-SUM($T453:AF453)))</f>
        <v>3570</v>
      </c>
      <c r="AH453" s="16">
        <f>IF(($CB453-SUM($T453:AG453))&gt;=$K453*0.7,$K453*0.7,($CB453-SUM($T453:AG453)))</f>
        <v>3570</v>
      </c>
      <c r="AI453" s="16">
        <f>IF(($CB453-SUM($T453:AH453))&gt;=$K453*0.7,$K453*0.7,($CB453-SUM($T453:AH453)))</f>
        <v>3570</v>
      </c>
      <c r="AJ453" s="16">
        <f>IF(($CB453-SUM($T453:AI453))&gt;=$K453*0.7,$K453*0.7,($CB453-SUM($T453:AI453)))</f>
        <v>860</v>
      </c>
      <c r="AK453" s="16">
        <f>IF(($CB453-SUM($T453:AJ453))&gt;=$K453*0.7,$K453*0.7,($CB453-SUM($T453:AJ453)))</f>
        <v>0</v>
      </c>
      <c r="AL453" s="16">
        <f>IF(($CB453-SUM($T453:AK453))&gt;=$K453*0.7,$K453*0.7,($CB453-SUM($T453:AK453)))</f>
        <v>0</v>
      </c>
      <c r="AM453" s="16">
        <f>IF(($CB453-SUM($T453:AL453))&gt;=$K453*0.7,$K453*0.7,($CB453-SUM($T453:AL453)))</f>
        <v>0</v>
      </c>
      <c r="AN453" s="16">
        <f>IF(($CB453-SUM($T453:AM453))&gt;=$K453*0.7,$K453*0.7,($CB453-SUM($T453:AM453)))</f>
        <v>0</v>
      </c>
      <c r="AO453" s="16">
        <f>IF(($CB453-SUM($T453:AN453))&gt;=$K453*0.7,$K453*0.7,($CB453-SUM($T453:AN453)))</f>
        <v>0</v>
      </c>
      <c r="AP453" s="16">
        <f>IF(($CB453-SUM($T453:AO453))&gt;=$K453*0.7,$K453*0.7,($CB453-SUM($T453:AO453)))</f>
        <v>0</v>
      </c>
      <c r="AQ453" s="16">
        <f>IF(($CB453-SUM($T453:AP453))&gt;=$K453*0.7,$K453*0.7,($CB453-SUM($T453:AP453)))</f>
        <v>0</v>
      </c>
      <c r="AR453" s="16">
        <f>IF(($CB453-SUM($T453:AQ453))&gt;=$K453*0.7,$K453*0.7,($CB453-SUM($T453:AQ453)))</f>
        <v>0</v>
      </c>
      <c r="AS453" s="16">
        <f>IF(($CB453-SUM($T453:AR453))&gt;=$K453*0.7,$K453*0.7,($CB453-SUM($T453:AR453)))</f>
        <v>0</v>
      </c>
      <c r="AT453" s="16">
        <f>IF(($CB453-SUM($T453:AS453))&gt;=$K453*0.7,$K453*0.7,($CB453-SUM($T453:AS453)))</f>
        <v>0</v>
      </c>
      <c r="AU453" s="16">
        <f>IF(($CB453-SUM($T453:AT453))&gt;=$K453*0.7,$K453*0.7,($CB453-SUM($T453:AT453)))</f>
        <v>0</v>
      </c>
      <c r="AV453" s="16">
        <f>IF(($CB453-SUM($T453:AU453))&gt;=$K453*0.7,$K453*0.7,($CB453-SUM($T453:AU453)))</f>
        <v>0</v>
      </c>
      <c r="AW453" s="182">
        <f t="shared" si="51"/>
        <v>47630</v>
      </c>
      <c r="AX453" s="182">
        <f>IF(LinkRpt!B$4=LinkRpt!B$2,VLOOKUP(LinkRpt!$A449,Rpt,LinkRpt!B$2+1),"")</f>
        <v>47630</v>
      </c>
      <c r="AY453" s="182">
        <f>IF(LinkRpt!C$4=LinkRpt!C$2,VLOOKUP(LinkRpt!$A449,Rpt,LinkRpt!C$2+1),"")</f>
        <v>0</v>
      </c>
      <c r="AZ453" s="182">
        <f>IF(LinkRpt!D$4=LinkRpt!D$2,VLOOKUP(LinkRpt!$A449,Rpt,LinkRpt!D$2+1),"")</f>
        <v>0</v>
      </c>
      <c r="BA453" s="182" t="str">
        <f>IF(LinkRpt!E$4=LinkRpt!E$2,VLOOKUP(LinkRpt!$A449,Rpt,LinkRpt!E$2+1),"")</f>
        <v/>
      </c>
      <c r="BB453" s="182">
        <f>IF(LinkRpt!F$4=LinkRpt!F$2,VLOOKUP(LinkRpt!$A449,Rpt,LinkRpt!F$2+1),"")</f>
        <v>0</v>
      </c>
      <c r="BC453" s="182">
        <f>IF(LinkRpt!G$4=LinkRpt!G$2,VLOOKUP(LinkRpt!$A449,Rpt,LinkRpt!G$2+1),"")</f>
        <v>0</v>
      </c>
      <c r="BD453" s="182">
        <f>IF(LinkRpt!H$4=LinkRpt!H$2,VLOOKUP(LinkRpt!$A449,Rpt,LinkRpt!H$2+1),"")</f>
        <v>0</v>
      </c>
      <c r="BE453" s="182" t="str">
        <f>IF(LinkRpt!I$4=LinkRpt!I$2,VLOOKUP(LinkRpt!$A449,Rpt,LinkRpt!I$2+1),"")</f>
        <v/>
      </c>
      <c r="BF453" s="182" t="str">
        <f>IF(LinkRpt!J$4=LinkRpt!J$2,VLOOKUP(LinkRpt!$A449,Rpt,LinkRpt!J$2+1),"")</f>
        <v/>
      </c>
      <c r="BG453" s="182" t="str">
        <f>IF(LinkRpt!K$4=LinkRpt!K$2,VLOOKUP(LinkRpt!$A449,Rpt,LinkRpt!K$2+1),"")</f>
        <v/>
      </c>
      <c r="BH453" s="182" t="str">
        <f>IF(LinkRpt!L$4=LinkRpt!L$2,VLOOKUP(LinkRpt!$A449,Rpt,LinkRpt!L$2+1),"")</f>
        <v/>
      </c>
      <c r="BI453" s="182" t="str">
        <f>IF(LinkRpt!M$4=LinkRpt!M$2,VLOOKUP(LinkRpt!$A449,Rpt,LinkRpt!M$2+1),"")</f>
        <v/>
      </c>
      <c r="BJ453" s="182" t="str">
        <f>IF(LinkRpt!N$4=LinkRpt!N$2,VLOOKUP(LinkRpt!$A449,Rpt,LinkRpt!N$2+1),"")</f>
        <v/>
      </c>
      <c r="BK453" s="182" t="str">
        <f>IF(LinkRpt!O$4=LinkRpt!O$2,VLOOKUP(LinkRpt!$A449,Rpt,LinkRpt!O$2+1),"")</f>
        <v/>
      </c>
      <c r="BL453" s="182" t="str">
        <f>IF(LinkRpt!P$4=LinkRpt!P$2,VLOOKUP(LinkRpt!$A449,Rpt,LinkRpt!P$2+1),"")</f>
        <v/>
      </c>
      <c r="BM453" s="182" t="str">
        <f>IF(LinkRpt!Q$4=LinkRpt!Q$2,VLOOKUP(LinkRpt!$A449,Rpt,LinkRpt!Q$2+1),"")</f>
        <v/>
      </c>
      <c r="BN453" s="182" t="str">
        <f>IF(LinkRpt!R$4=LinkRpt!R$2,VLOOKUP(LinkRpt!$A449,Rpt,LinkRpt!R$2+1),"")</f>
        <v/>
      </c>
      <c r="BO453" s="182" t="str">
        <f>IF(LinkRpt!S$4=LinkRpt!S$2,VLOOKUP(LinkRpt!$A449,Rpt,LinkRpt!S$2+1),"")</f>
        <v/>
      </c>
      <c r="BP453" s="182" t="str">
        <f>IF(LinkRpt!T$4=LinkRpt!T$2,VLOOKUP(LinkRpt!$A449,Rpt,LinkRpt!T$2+1),"")</f>
        <v/>
      </c>
      <c r="BQ453" s="182" t="str">
        <f>IF(LinkRpt!U$4=LinkRpt!U$2,VLOOKUP(LinkRpt!$A449,Rpt,LinkRpt!U$2+1),"")</f>
        <v/>
      </c>
      <c r="BR453" s="182" t="str">
        <f>IF(LinkRpt!V$4=LinkRpt!V$2,VLOOKUP(LinkRpt!$A449,Rpt,LinkRpt!V$2+1),"")</f>
        <v/>
      </c>
      <c r="BS453" s="182" t="str">
        <f>IF(LinkRpt!W$4=LinkRpt!W$2,VLOOKUP(LinkRpt!$A449,Rpt,LinkRpt!W$2+1),"")</f>
        <v/>
      </c>
      <c r="BT453" s="182" t="str">
        <f>IF(LinkRpt!X$4=LinkRpt!X$2,VLOOKUP(LinkRpt!$A449,Rpt,LinkRpt!X$2+1),"")</f>
        <v/>
      </c>
      <c r="BU453" s="182" t="str">
        <f>IF(LinkRpt!Y$4=LinkRpt!Y$2,VLOOKUP(LinkRpt!$A449,Rpt,LinkRpt!Y$2+1),"")</f>
        <v/>
      </c>
      <c r="BV453" s="182" t="str">
        <f>IF(LinkRpt!Z$4=LinkRpt!Z$2,VLOOKUP(LinkRpt!$A449,Rpt,LinkRpt!Z$2+1),"")</f>
        <v/>
      </c>
      <c r="BW453" s="182" t="str">
        <f>IF(LinkRpt!AA$4=LinkRpt!AA$2,VLOOKUP(LinkRpt!$A449,Rpt,LinkRpt!AA$2+1),"")</f>
        <v/>
      </c>
      <c r="BX453" s="182" t="str">
        <f>IF(LinkRpt!AB$4=LinkRpt!AB$2,VLOOKUP(LinkRpt!$A449,Rpt,LinkRpt!AB$2+1),"")</f>
        <v/>
      </c>
      <c r="BY453" s="182" t="str">
        <f>IF(LinkRpt!AC$4=LinkRpt!AC$2,VLOOKUP(LinkRpt!$A449,Rpt,LinkRpt!AC$2+1),"")</f>
        <v/>
      </c>
      <c r="BZ453" s="182" t="str">
        <f>IF(LinkRpt!AD$4=LinkRpt!AD$2,VLOOKUP(LinkRpt!$A449,Rpt,LinkRpt!AD$2+1),"")</f>
        <v/>
      </c>
      <c r="CA453" s="182" t="str">
        <f>IF(LinkRpt!AE$4=LinkRpt!AE$2,VLOOKUP(LinkRpt!$A449,Rpt,LinkRpt!AE$2+1),"")</f>
        <v/>
      </c>
      <c r="CB453" s="182">
        <f t="shared" si="56"/>
        <v>47630</v>
      </c>
      <c r="CC453" s="15">
        <v>1500</v>
      </c>
      <c r="CD453" s="16">
        <v>1500</v>
      </c>
      <c r="CE453" s="15">
        <v>1000</v>
      </c>
      <c r="CF453" s="16">
        <v>1000</v>
      </c>
      <c r="CG453" s="15">
        <v>5000</v>
      </c>
      <c r="CH453" s="16">
        <v>5000</v>
      </c>
      <c r="CI453" s="15">
        <v>8000</v>
      </c>
      <c r="CJ453" s="16">
        <v>0</v>
      </c>
      <c r="CK453" s="15"/>
      <c r="CL453" s="16"/>
      <c r="CM453" s="18">
        <v>3570</v>
      </c>
      <c r="CN453" s="16">
        <v>11570</v>
      </c>
      <c r="CO453" s="18">
        <v>3570</v>
      </c>
      <c r="CP453" s="16">
        <v>3570</v>
      </c>
      <c r="CQ453" s="18">
        <v>3570</v>
      </c>
      <c r="CR453" s="16">
        <v>3570</v>
      </c>
      <c r="CS453" s="18">
        <v>3570</v>
      </c>
      <c r="CT453" s="16">
        <v>3570</v>
      </c>
      <c r="CU453" s="18">
        <v>3570</v>
      </c>
      <c r="CV453" s="16">
        <v>3570</v>
      </c>
      <c r="CW453" s="18">
        <v>3570</v>
      </c>
      <c r="CX453" s="16">
        <v>3570</v>
      </c>
      <c r="CY453" s="18">
        <v>3570</v>
      </c>
      <c r="CZ453" s="16"/>
      <c r="DA453" s="18">
        <v>3570</v>
      </c>
      <c r="DB453" s="16">
        <v>7140</v>
      </c>
      <c r="DC453" s="18">
        <v>3570</v>
      </c>
      <c r="DD453" s="16">
        <v>3570</v>
      </c>
      <c r="DE453" s="85"/>
      <c r="DF453" s="16"/>
      <c r="DG453" s="85"/>
      <c r="DH453" s="16"/>
      <c r="DI453" s="85"/>
      <c r="DJ453" s="16"/>
      <c r="DK453" s="219"/>
      <c r="DL453" s="85"/>
      <c r="DM453" s="16"/>
      <c r="DN453" s="85"/>
      <c r="DO453" s="16"/>
      <c r="DP453" s="85"/>
      <c r="DQ453" s="16"/>
      <c r="DR453" s="85"/>
      <c r="DS453" s="16"/>
      <c r="DT453" s="85"/>
      <c r="DU453" s="16"/>
      <c r="DV453" s="85"/>
      <c r="DW453" s="16"/>
      <c r="DX453" s="85"/>
      <c r="DY453" s="16"/>
      <c r="DZ453" s="85"/>
      <c r="EA453" s="16"/>
      <c r="EB453" s="85"/>
      <c r="EC453" s="16"/>
      <c r="ED453" s="85"/>
      <c r="EE453" s="16"/>
      <c r="EF453" s="85"/>
      <c r="EG453" s="16"/>
      <c r="EH453" s="17"/>
      <c r="EI453" s="16"/>
      <c r="EJ453" s="19"/>
      <c r="EK453" s="17"/>
      <c r="EL453" s="16"/>
      <c r="EM453" s="17"/>
      <c r="EN453" s="16"/>
      <c r="EO453" s="17"/>
      <c r="EP453" s="16"/>
      <c r="EQ453" s="17"/>
      <c r="ER453" s="16"/>
      <c r="ES453" s="17"/>
      <c r="ET453" s="16"/>
      <c r="EU453" s="17"/>
      <c r="EV453" s="16"/>
      <c r="EW453" s="15"/>
      <c r="EX453" s="16"/>
      <c r="EY453" s="15"/>
      <c r="EZ453" s="16"/>
      <c r="FA453" s="15"/>
      <c r="FB453" s="16"/>
      <c r="FC453" s="15"/>
      <c r="FD453" s="16"/>
      <c r="FE453" s="15"/>
      <c r="FF453" s="16"/>
      <c r="FG453" s="15"/>
      <c r="FH453" s="16"/>
      <c r="FI453" s="20">
        <f t="shared" si="52"/>
        <v>47630</v>
      </c>
      <c r="FJ453" s="20">
        <f t="shared" si="53"/>
        <v>47630</v>
      </c>
      <c r="FK453" s="21">
        <f t="shared" si="54"/>
        <v>0</v>
      </c>
      <c r="FL453" s="1" t="str">
        <f t="shared" si="57"/>
        <v/>
      </c>
    </row>
    <row r="454" spans="1:168" ht="20.25" customHeight="1">
      <c r="A454" s="239">
        <v>3200039</v>
      </c>
      <c r="B454" s="60" t="s">
        <v>532</v>
      </c>
      <c r="C454" s="239" t="s">
        <v>533</v>
      </c>
      <c r="D454" s="31" t="s">
        <v>1415</v>
      </c>
      <c r="E454" s="9" t="s">
        <v>1412</v>
      </c>
      <c r="F454" s="61" t="s">
        <v>534</v>
      </c>
      <c r="G454" s="65"/>
      <c r="H454" s="24"/>
      <c r="I454" s="313"/>
      <c r="J454" s="24"/>
      <c r="K454" s="62">
        <v>5100</v>
      </c>
      <c r="L454" s="24" t="s">
        <v>1564</v>
      </c>
      <c r="M454" s="246">
        <f t="shared" si="50"/>
        <v>47630</v>
      </c>
      <c r="N454" s="14">
        <f t="shared" si="55"/>
        <v>0</v>
      </c>
      <c r="O454" s="15">
        <v>1500</v>
      </c>
      <c r="P454" s="15">
        <v>1000</v>
      </c>
      <c r="Q454" s="15">
        <v>5000</v>
      </c>
      <c r="R454" s="15">
        <v>8000</v>
      </c>
      <c r="S454" s="182"/>
      <c r="T454" s="16">
        <v>1500</v>
      </c>
      <c r="U454" s="16">
        <v>1000</v>
      </c>
      <c r="V454" s="16">
        <v>5000</v>
      </c>
      <c r="W454" s="16">
        <v>8000</v>
      </c>
      <c r="X454" s="182"/>
      <c r="Y454" s="16">
        <f>IF(($CB454-SUM($T454:X454))&gt;=$K454*0.7,$K454*0.7,($CB454-SUM($T454:X454)))</f>
        <v>3570</v>
      </c>
      <c r="Z454" s="16">
        <f>IF(($CB454-SUM($T454:Y454))&gt;=$K454*0.7,$K454*0.7,($CB454-SUM($T454:Y454)))</f>
        <v>3570</v>
      </c>
      <c r="AA454" s="16">
        <f>IF(($CB454-SUM($T454:Z454))&gt;=$K454*0.7,$K454*0.7,($CB454-SUM($T454:Z454)))</f>
        <v>3570</v>
      </c>
      <c r="AB454" s="16">
        <f>IF(($CB454-SUM($T454:AA454))&gt;=$K454*0.7,$K454*0.7,($CB454-SUM($T454:AA454)))</f>
        <v>3570</v>
      </c>
      <c r="AC454" s="16">
        <f>IF(($CB454-SUM($T454:AB454))&gt;=$K454*0.7,$K454*0.7,($CB454-SUM($T454:AB454)))</f>
        <v>3570</v>
      </c>
      <c r="AD454" s="16">
        <f>IF(($CB454-SUM($T454:AC454))&gt;=$K454*0.7,$K454*0.7,($CB454-SUM($T454:AC454)))</f>
        <v>3570</v>
      </c>
      <c r="AE454" s="16">
        <f>IF(($CB454-SUM($T454:AD454))&gt;=$K454*0.7,$K454*0.7,($CB454-SUM($T454:AD454)))</f>
        <v>3570</v>
      </c>
      <c r="AF454" s="16">
        <f>IF(($CB454-SUM($T454:AE454))&gt;=$K454*0.7,$K454*0.7,($CB454-SUM($T454:AE454)))</f>
        <v>3570</v>
      </c>
      <c r="AG454" s="16">
        <f>IF(($CB454-SUM($T454:AF454))&gt;=$K454*0.7,$K454*0.7,($CB454-SUM($T454:AF454)))</f>
        <v>3570</v>
      </c>
      <c r="AH454" s="16">
        <f>IF(($CB454-SUM($T454:AG454))&gt;=$K454*0.7,$K454*0.7,($CB454-SUM($T454:AG454)))</f>
        <v>0</v>
      </c>
      <c r="AI454" s="16">
        <f>IF(($CB454-SUM($T454:AH454))&gt;=$K454*0.7,$K454*0.7,($CB454-SUM($T454:AH454)))</f>
        <v>0</v>
      </c>
      <c r="AJ454" s="16">
        <f>IF(($CB454-SUM($T454:AI454))&gt;=$K454*0.7,$K454*0.7,($CB454-SUM($T454:AI454)))</f>
        <v>0</v>
      </c>
      <c r="AK454" s="16">
        <f>IF(($CB454-SUM($T454:AJ454))&gt;=$K454*0.7,$K454*0.7,($CB454-SUM($T454:AJ454)))</f>
        <v>0</v>
      </c>
      <c r="AL454" s="16">
        <f>IF(($CB454-SUM($T454:AK454))&gt;=$K454*0.7,$K454*0.7,($CB454-SUM($T454:AK454)))</f>
        <v>0</v>
      </c>
      <c r="AM454" s="16">
        <f>IF(($CB454-SUM($T454:AL454))&gt;=$K454*0.7,$K454*0.7,($CB454-SUM($T454:AL454)))</f>
        <v>0</v>
      </c>
      <c r="AN454" s="16">
        <f>IF(($CB454-SUM($T454:AM454))&gt;=$K454*0.7,$K454*0.7,($CB454-SUM($T454:AM454)))</f>
        <v>0</v>
      </c>
      <c r="AO454" s="16">
        <f>IF(($CB454-SUM($T454:AN454))&gt;=$K454*0.7,$K454*0.7,($CB454-SUM($T454:AN454)))</f>
        <v>0</v>
      </c>
      <c r="AP454" s="16">
        <f>IF(($CB454-SUM($T454:AO454))&gt;=$K454*0.7,$K454*0.7,($CB454-SUM($T454:AO454)))</f>
        <v>0</v>
      </c>
      <c r="AQ454" s="16">
        <f>IF(($CB454-SUM($T454:AP454))&gt;=$K454*0.7,$K454*0.7,($CB454-SUM($T454:AP454)))</f>
        <v>0</v>
      </c>
      <c r="AR454" s="16">
        <f>IF(($CB454-SUM($T454:AQ454))&gt;=$K454*0.7,$K454*0.7,($CB454-SUM($T454:AQ454)))</f>
        <v>0</v>
      </c>
      <c r="AS454" s="16">
        <f>IF(($CB454-SUM($T454:AR454))&gt;=$K454*0.7,$K454*0.7,($CB454-SUM($T454:AR454)))</f>
        <v>0</v>
      </c>
      <c r="AT454" s="16">
        <f>IF(($CB454-SUM($T454:AS454))&gt;=$K454*0.7,$K454*0.7,($CB454-SUM($T454:AS454)))</f>
        <v>0</v>
      </c>
      <c r="AU454" s="16">
        <f>IF(($CB454-SUM($T454:AT454))&gt;=$K454*0.7,$K454*0.7,($CB454-SUM($T454:AT454)))</f>
        <v>0</v>
      </c>
      <c r="AV454" s="16">
        <f>IF(($CB454-SUM($T454:AU454))&gt;=$K454*0.7,$K454*0.7,($CB454-SUM($T454:AU454)))</f>
        <v>0</v>
      </c>
      <c r="AW454" s="182">
        <f t="shared" si="51"/>
        <v>47630</v>
      </c>
      <c r="AX454" s="182">
        <f>IF(LinkRpt!B$4=LinkRpt!B$2,VLOOKUP(LinkRpt!$A450,Rpt,LinkRpt!B$2+1),"")</f>
        <v>47630</v>
      </c>
      <c r="AY454" s="182">
        <f>IF(LinkRpt!C$4=LinkRpt!C$2,VLOOKUP(LinkRpt!$A450,Rpt,LinkRpt!C$2+1),"")</f>
        <v>0</v>
      </c>
      <c r="AZ454" s="182">
        <f>IF(LinkRpt!D$4=LinkRpt!D$2,VLOOKUP(LinkRpt!$A450,Rpt,LinkRpt!D$2+1),"")</f>
        <v>0</v>
      </c>
      <c r="BA454" s="182" t="str">
        <f>IF(LinkRpt!E$4=LinkRpt!E$2,VLOOKUP(LinkRpt!$A450,Rpt,LinkRpt!E$2+1),"")</f>
        <v/>
      </c>
      <c r="BB454" s="182">
        <f>IF(LinkRpt!F$4=LinkRpt!F$2,VLOOKUP(LinkRpt!$A450,Rpt,LinkRpt!F$2+1),"")</f>
        <v>0</v>
      </c>
      <c r="BC454" s="182">
        <f>IF(LinkRpt!G$4=LinkRpt!G$2,VLOOKUP(LinkRpt!$A450,Rpt,LinkRpt!G$2+1),"")</f>
        <v>0</v>
      </c>
      <c r="BD454" s="182">
        <f>IF(LinkRpt!H$4=LinkRpt!H$2,VLOOKUP(LinkRpt!$A450,Rpt,LinkRpt!H$2+1),"")</f>
        <v>0</v>
      </c>
      <c r="BE454" s="182" t="str">
        <f>IF(LinkRpt!I$4=LinkRpt!I$2,VLOOKUP(LinkRpt!$A450,Rpt,LinkRpt!I$2+1),"")</f>
        <v/>
      </c>
      <c r="BF454" s="182" t="str">
        <f>IF(LinkRpt!J$4=LinkRpt!J$2,VLOOKUP(LinkRpt!$A450,Rpt,LinkRpt!J$2+1),"")</f>
        <v/>
      </c>
      <c r="BG454" s="182" t="str">
        <f>IF(LinkRpt!K$4=LinkRpt!K$2,VLOOKUP(LinkRpt!$A450,Rpt,LinkRpt!K$2+1),"")</f>
        <v/>
      </c>
      <c r="BH454" s="182" t="str">
        <f>IF(LinkRpt!L$4=LinkRpt!L$2,VLOOKUP(LinkRpt!$A450,Rpt,LinkRpt!L$2+1),"")</f>
        <v/>
      </c>
      <c r="BI454" s="182" t="str">
        <f>IF(LinkRpt!M$4=LinkRpt!M$2,VLOOKUP(LinkRpt!$A450,Rpt,LinkRpt!M$2+1),"")</f>
        <v/>
      </c>
      <c r="BJ454" s="182" t="str">
        <f>IF(LinkRpt!N$4=LinkRpt!N$2,VLOOKUP(LinkRpt!$A450,Rpt,LinkRpt!N$2+1),"")</f>
        <v/>
      </c>
      <c r="BK454" s="182" t="str">
        <f>IF(LinkRpt!O$4=LinkRpt!O$2,VLOOKUP(LinkRpt!$A450,Rpt,LinkRpt!O$2+1),"")</f>
        <v/>
      </c>
      <c r="BL454" s="182" t="str">
        <f>IF(LinkRpt!P$4=LinkRpt!P$2,VLOOKUP(LinkRpt!$A450,Rpt,LinkRpt!P$2+1),"")</f>
        <v/>
      </c>
      <c r="BM454" s="182" t="str">
        <f>IF(LinkRpt!Q$4=LinkRpt!Q$2,VLOOKUP(LinkRpt!$A450,Rpt,LinkRpt!Q$2+1),"")</f>
        <v/>
      </c>
      <c r="BN454" s="182" t="str">
        <f>IF(LinkRpt!R$4=LinkRpt!R$2,VLOOKUP(LinkRpt!$A450,Rpt,LinkRpt!R$2+1),"")</f>
        <v/>
      </c>
      <c r="BO454" s="182" t="str">
        <f>IF(LinkRpt!S$4=LinkRpt!S$2,VLOOKUP(LinkRpt!$A450,Rpt,LinkRpt!S$2+1),"")</f>
        <v/>
      </c>
      <c r="BP454" s="182" t="str">
        <f>IF(LinkRpt!T$4=LinkRpt!T$2,VLOOKUP(LinkRpt!$A450,Rpt,LinkRpt!T$2+1),"")</f>
        <v/>
      </c>
      <c r="BQ454" s="182" t="str">
        <f>IF(LinkRpt!U$4=LinkRpt!U$2,VLOOKUP(LinkRpt!$A450,Rpt,LinkRpt!U$2+1),"")</f>
        <v/>
      </c>
      <c r="BR454" s="182" t="str">
        <f>IF(LinkRpt!V$4=LinkRpt!V$2,VLOOKUP(LinkRpt!$A450,Rpt,LinkRpt!V$2+1),"")</f>
        <v/>
      </c>
      <c r="BS454" s="182" t="str">
        <f>IF(LinkRpt!W$4=LinkRpt!W$2,VLOOKUP(LinkRpt!$A450,Rpt,LinkRpt!W$2+1),"")</f>
        <v/>
      </c>
      <c r="BT454" s="182" t="str">
        <f>IF(LinkRpt!X$4=LinkRpt!X$2,VLOOKUP(LinkRpt!$A450,Rpt,LinkRpt!X$2+1),"")</f>
        <v/>
      </c>
      <c r="BU454" s="182" t="str">
        <f>IF(LinkRpt!Y$4=LinkRpt!Y$2,VLOOKUP(LinkRpt!$A450,Rpt,LinkRpt!Y$2+1),"")</f>
        <v/>
      </c>
      <c r="BV454" s="182" t="str">
        <f>IF(LinkRpt!Z$4=LinkRpt!Z$2,VLOOKUP(LinkRpt!$A450,Rpt,LinkRpt!Z$2+1),"")</f>
        <v/>
      </c>
      <c r="BW454" s="182" t="str">
        <f>IF(LinkRpt!AA$4=LinkRpt!AA$2,VLOOKUP(LinkRpt!$A450,Rpt,LinkRpt!AA$2+1),"")</f>
        <v/>
      </c>
      <c r="BX454" s="182" t="str">
        <f>IF(LinkRpt!AB$4=LinkRpt!AB$2,VLOOKUP(LinkRpt!$A450,Rpt,LinkRpt!AB$2+1),"")</f>
        <v/>
      </c>
      <c r="BY454" s="182" t="str">
        <f>IF(LinkRpt!AC$4=LinkRpt!AC$2,VLOOKUP(LinkRpt!$A450,Rpt,LinkRpt!AC$2+1),"")</f>
        <v/>
      </c>
      <c r="BZ454" s="182" t="str">
        <f>IF(LinkRpt!AD$4=LinkRpt!AD$2,VLOOKUP(LinkRpt!$A450,Rpt,LinkRpt!AD$2+1),"")</f>
        <v/>
      </c>
      <c r="CA454" s="182" t="str">
        <f>IF(LinkRpt!AE$4=LinkRpt!AE$2,VLOOKUP(LinkRpt!$A450,Rpt,LinkRpt!AE$2+1),"")</f>
        <v/>
      </c>
      <c r="CB454" s="182">
        <f t="shared" si="56"/>
        <v>47630</v>
      </c>
      <c r="CC454" s="15">
        <v>1500</v>
      </c>
      <c r="CD454" s="16">
        <v>1500</v>
      </c>
      <c r="CE454" s="15">
        <v>1000</v>
      </c>
      <c r="CF454" s="16">
        <v>1000</v>
      </c>
      <c r="CG454" s="15">
        <v>5000</v>
      </c>
      <c r="CH454" s="16">
        <v>5000</v>
      </c>
      <c r="CI454" s="15">
        <v>8000</v>
      </c>
      <c r="CJ454" s="16">
        <v>8000</v>
      </c>
      <c r="CK454" s="15"/>
      <c r="CL454" s="16"/>
      <c r="CM454" s="15"/>
      <c r="CN454" s="16"/>
      <c r="CO454" s="18">
        <v>3570</v>
      </c>
      <c r="CP454" s="16">
        <v>0</v>
      </c>
      <c r="CQ454" s="18">
        <v>3570</v>
      </c>
      <c r="CR454" s="16">
        <v>0</v>
      </c>
      <c r="CS454" s="18">
        <v>3570</v>
      </c>
      <c r="CT454" s="16">
        <v>0</v>
      </c>
      <c r="CU454" s="18">
        <v>3570</v>
      </c>
      <c r="CV454" s="16">
        <v>18480</v>
      </c>
      <c r="CW454" s="18">
        <v>3570</v>
      </c>
      <c r="CX454" s="16">
        <v>0</v>
      </c>
      <c r="CY454" s="18">
        <v>3570</v>
      </c>
      <c r="CZ454" s="16"/>
      <c r="DA454" s="18">
        <v>3570</v>
      </c>
      <c r="DB454" s="16"/>
      <c r="DC454" s="18">
        <v>3570</v>
      </c>
      <c r="DD454" s="16"/>
      <c r="DE454" s="18">
        <v>3570</v>
      </c>
      <c r="DF454" s="16">
        <v>13650</v>
      </c>
      <c r="DG454" s="17"/>
      <c r="DH454" s="16"/>
      <c r="DI454" s="17"/>
      <c r="DJ454" s="16"/>
      <c r="DK454" s="219"/>
      <c r="DL454" s="85"/>
      <c r="DM454" s="16"/>
      <c r="DN454" s="85"/>
      <c r="DO454" s="16"/>
      <c r="DP454" s="85"/>
      <c r="DQ454" s="16"/>
      <c r="DR454" s="85"/>
      <c r="DS454" s="16"/>
      <c r="DT454" s="85"/>
      <c r="DU454" s="16"/>
      <c r="DV454" s="85"/>
      <c r="DW454" s="16"/>
      <c r="DX454" s="85"/>
      <c r="DY454" s="16"/>
      <c r="DZ454" s="85"/>
      <c r="EA454" s="16"/>
      <c r="EB454" s="85"/>
      <c r="EC454" s="16"/>
      <c r="ED454" s="85"/>
      <c r="EE454" s="16"/>
      <c r="EF454" s="85"/>
      <c r="EG454" s="16"/>
      <c r="EH454" s="17"/>
      <c r="EI454" s="16"/>
      <c r="EJ454" s="19"/>
      <c r="EK454" s="17"/>
      <c r="EL454" s="16"/>
      <c r="EM454" s="17"/>
      <c r="EN454" s="16"/>
      <c r="EO454" s="17"/>
      <c r="EP454" s="16"/>
      <c r="EQ454" s="17"/>
      <c r="ER454" s="16"/>
      <c r="ES454" s="17"/>
      <c r="ET454" s="16"/>
      <c r="EU454" s="17"/>
      <c r="EV454" s="16"/>
      <c r="EW454" s="15"/>
      <c r="EX454" s="16"/>
      <c r="EY454" s="15"/>
      <c r="EZ454" s="16"/>
      <c r="FA454" s="15"/>
      <c r="FB454" s="16"/>
      <c r="FC454" s="15"/>
      <c r="FD454" s="16"/>
      <c r="FE454" s="15"/>
      <c r="FF454" s="16"/>
      <c r="FG454" s="15"/>
      <c r="FH454" s="16"/>
      <c r="FI454" s="20">
        <f t="shared" si="52"/>
        <v>47630</v>
      </c>
      <c r="FJ454" s="20">
        <f t="shared" si="53"/>
        <v>47630</v>
      </c>
      <c r="FK454" s="21">
        <f t="shared" si="54"/>
        <v>0</v>
      </c>
      <c r="FL454" s="1" t="str">
        <f t="shared" si="57"/>
        <v/>
      </c>
    </row>
    <row r="455" spans="1:168" ht="20.25" customHeight="1">
      <c r="A455" s="239">
        <v>3200040</v>
      </c>
      <c r="B455" s="60" t="s">
        <v>535</v>
      </c>
      <c r="C455" s="239" t="s">
        <v>536</v>
      </c>
      <c r="D455" s="31" t="s">
        <v>1415</v>
      </c>
      <c r="E455" s="9" t="s">
        <v>1412</v>
      </c>
      <c r="F455" s="61" t="s">
        <v>537</v>
      </c>
      <c r="G455" s="65"/>
      <c r="H455" s="24"/>
      <c r="I455" s="313"/>
      <c r="J455" s="24"/>
      <c r="K455" s="62">
        <v>5100</v>
      </c>
      <c r="L455" s="24" t="s">
        <v>1564</v>
      </c>
      <c r="M455" s="246">
        <f t="shared" si="50"/>
        <v>47630</v>
      </c>
      <c r="N455" s="14">
        <f t="shared" si="55"/>
        <v>41130</v>
      </c>
      <c r="O455" s="15">
        <v>1500</v>
      </c>
      <c r="P455" s="15">
        <v>1000</v>
      </c>
      <c r="Q455" s="15">
        <v>5000</v>
      </c>
      <c r="R455" s="15">
        <v>8000</v>
      </c>
      <c r="S455" s="182"/>
      <c r="T455" s="16">
        <v>1500</v>
      </c>
      <c r="U455" s="16">
        <v>1000</v>
      </c>
      <c r="V455" s="16">
        <v>4000</v>
      </c>
      <c r="W455" s="16"/>
      <c r="X455" s="182"/>
      <c r="Y455" s="16">
        <f>IF(($CB455-SUM($T455:X455))&gt;=$K455*0.7,$K455*0.7,($CB455-SUM($T455:X455)))</f>
        <v>0</v>
      </c>
      <c r="Z455" s="16">
        <f>IF(($CB455-SUM($T455:Y455))&gt;=$K455*0.7,$K455*0.7,($CB455-SUM($T455:Y455)))</f>
        <v>0</v>
      </c>
      <c r="AA455" s="16">
        <f>IF(($CB455-SUM($T455:Z455))&gt;=$K455*0.7,$K455*0.7,($CB455-SUM($T455:Z455)))</f>
        <v>0</v>
      </c>
      <c r="AB455" s="16">
        <f>IF(($CB455-SUM($T455:AA455))&gt;=$K455*0.7,$K455*0.7,($CB455-SUM($T455:AA455)))</f>
        <v>0</v>
      </c>
      <c r="AC455" s="16">
        <f>IF(($CB455-SUM($T455:AB455))&gt;=$K455*0.7,$K455*0.7,($CB455-SUM($T455:AB455)))</f>
        <v>0</v>
      </c>
      <c r="AD455" s="16">
        <f>IF(($CB455-SUM($T455:AC455))&gt;=$K455*0.7,$K455*0.7,($CB455-SUM($T455:AC455)))</f>
        <v>0</v>
      </c>
      <c r="AE455" s="16">
        <f>IF(($CB455-SUM($T455:AD455))&gt;=$K455*0.7,$K455*0.7,($CB455-SUM($T455:AD455)))</f>
        <v>0</v>
      </c>
      <c r="AF455" s="16">
        <f>IF(($CB455-SUM($T455:AE455))&gt;=$K455*0.7,$K455*0.7,($CB455-SUM($T455:AE455)))</f>
        <v>0</v>
      </c>
      <c r="AG455" s="16">
        <f>IF(($CB455-SUM($T455:AF455))&gt;=$K455*0.7,$K455*0.7,($CB455-SUM($T455:AF455)))</f>
        <v>0</v>
      </c>
      <c r="AH455" s="16">
        <f>IF(($CB455-SUM($T455:AG455))&gt;=$K455*0.7,$K455*0.7,($CB455-SUM($T455:AG455)))</f>
        <v>0</v>
      </c>
      <c r="AI455" s="16">
        <f>IF(($CB455-SUM($T455:AH455))&gt;=$K455*0.7,$K455*0.7,($CB455-SUM($T455:AH455)))</f>
        <v>0</v>
      </c>
      <c r="AJ455" s="16">
        <f>IF(($CB455-SUM($T455:AI455))&gt;=$K455*0.7,$K455*0.7,($CB455-SUM($T455:AI455)))</f>
        <v>0</v>
      </c>
      <c r="AK455" s="16">
        <f>IF(($CB455-SUM($T455:AJ455))&gt;=$K455*0.7,$K455*0.7,($CB455-SUM($T455:AJ455)))</f>
        <v>0</v>
      </c>
      <c r="AL455" s="16">
        <f>IF(($CB455-SUM($T455:AK455))&gt;=$K455*0.7,$K455*0.7,($CB455-SUM($T455:AK455)))</f>
        <v>0</v>
      </c>
      <c r="AM455" s="16">
        <f>IF(($CB455-SUM($T455:AL455))&gt;=$K455*0.7,$K455*0.7,($CB455-SUM($T455:AL455)))</f>
        <v>0</v>
      </c>
      <c r="AN455" s="16">
        <f>IF(($CB455-SUM($T455:AM455))&gt;=$K455*0.7,$K455*0.7,($CB455-SUM($T455:AM455)))</f>
        <v>0</v>
      </c>
      <c r="AO455" s="16">
        <f>IF(($CB455-SUM($T455:AN455))&gt;=$K455*0.7,$K455*0.7,($CB455-SUM($T455:AN455)))</f>
        <v>0</v>
      </c>
      <c r="AP455" s="16">
        <f>IF(($CB455-SUM($T455:AO455))&gt;=$K455*0.7,$K455*0.7,($CB455-SUM($T455:AO455)))</f>
        <v>0</v>
      </c>
      <c r="AQ455" s="16">
        <f>IF(($CB455-SUM($T455:AP455))&gt;=$K455*0.7,$K455*0.7,($CB455-SUM($T455:AP455)))</f>
        <v>0</v>
      </c>
      <c r="AR455" s="16">
        <f>IF(($CB455-SUM($T455:AQ455))&gt;=$K455*0.7,$K455*0.7,($CB455-SUM($T455:AQ455)))</f>
        <v>0</v>
      </c>
      <c r="AS455" s="16">
        <f>IF(($CB455-SUM($T455:AR455))&gt;=$K455*0.7,$K455*0.7,($CB455-SUM($T455:AR455)))</f>
        <v>0</v>
      </c>
      <c r="AT455" s="16">
        <f>IF(($CB455-SUM($T455:AS455))&gt;=$K455*0.7,$K455*0.7,($CB455-SUM($T455:AS455)))</f>
        <v>0</v>
      </c>
      <c r="AU455" s="16">
        <f>IF(($CB455-SUM($T455:AT455))&gt;=$K455*0.7,$K455*0.7,($CB455-SUM($T455:AT455)))</f>
        <v>0</v>
      </c>
      <c r="AV455" s="16">
        <f>IF(($CB455-SUM($T455:AU455))&gt;=$K455*0.7,$K455*0.7,($CB455-SUM($T455:AU455)))</f>
        <v>0</v>
      </c>
      <c r="AW455" s="182">
        <f t="shared" si="51"/>
        <v>6500</v>
      </c>
      <c r="AX455" s="182">
        <f>IF(LinkRpt!B$4=LinkRpt!B$2,VLOOKUP(LinkRpt!$A451,Rpt,LinkRpt!B$2+1),"")</f>
        <v>6500</v>
      </c>
      <c r="AY455" s="182">
        <f>IF(LinkRpt!C$4=LinkRpt!C$2,VLOOKUP(LinkRpt!$A451,Rpt,LinkRpt!C$2+1),"")</f>
        <v>0</v>
      </c>
      <c r="AZ455" s="182">
        <f>IF(LinkRpt!D$4=LinkRpt!D$2,VLOOKUP(LinkRpt!$A451,Rpt,LinkRpt!D$2+1),"")</f>
        <v>0</v>
      </c>
      <c r="BA455" s="182" t="str">
        <f>IF(LinkRpt!E$4=LinkRpt!E$2,VLOOKUP(LinkRpt!$A451,Rpt,LinkRpt!E$2+1),"")</f>
        <v/>
      </c>
      <c r="BB455" s="182">
        <f>IF(LinkRpt!F$4=LinkRpt!F$2,VLOOKUP(LinkRpt!$A451,Rpt,LinkRpt!F$2+1),"")</f>
        <v>0</v>
      </c>
      <c r="BC455" s="182">
        <f>IF(LinkRpt!G$4=LinkRpt!G$2,VLOOKUP(LinkRpt!$A451,Rpt,LinkRpt!G$2+1),"")</f>
        <v>0</v>
      </c>
      <c r="BD455" s="182">
        <f>IF(LinkRpt!H$4=LinkRpt!H$2,VLOOKUP(LinkRpt!$A451,Rpt,LinkRpt!H$2+1),"")</f>
        <v>0</v>
      </c>
      <c r="BE455" s="182" t="str">
        <f>IF(LinkRpt!I$4=LinkRpt!I$2,VLOOKUP(LinkRpt!$A451,Rpt,LinkRpt!I$2+1),"")</f>
        <v/>
      </c>
      <c r="BF455" s="182" t="str">
        <f>IF(LinkRpt!J$4=LinkRpt!J$2,VLOOKUP(LinkRpt!$A451,Rpt,LinkRpt!J$2+1),"")</f>
        <v/>
      </c>
      <c r="BG455" s="182" t="str">
        <f>IF(LinkRpt!K$4=LinkRpt!K$2,VLOOKUP(LinkRpt!$A451,Rpt,LinkRpt!K$2+1),"")</f>
        <v/>
      </c>
      <c r="BH455" s="182" t="str">
        <f>IF(LinkRpt!L$4=LinkRpt!L$2,VLOOKUP(LinkRpt!$A451,Rpt,LinkRpt!L$2+1),"")</f>
        <v/>
      </c>
      <c r="BI455" s="182" t="str">
        <f>IF(LinkRpt!M$4=LinkRpt!M$2,VLOOKUP(LinkRpt!$A451,Rpt,LinkRpt!M$2+1),"")</f>
        <v/>
      </c>
      <c r="BJ455" s="182" t="str">
        <f>IF(LinkRpt!N$4=LinkRpt!N$2,VLOOKUP(LinkRpt!$A451,Rpt,LinkRpt!N$2+1),"")</f>
        <v/>
      </c>
      <c r="BK455" s="182" t="str">
        <f>IF(LinkRpt!O$4=LinkRpt!O$2,VLOOKUP(LinkRpt!$A451,Rpt,LinkRpt!O$2+1),"")</f>
        <v/>
      </c>
      <c r="BL455" s="182" t="str">
        <f>IF(LinkRpt!P$4=LinkRpt!P$2,VLOOKUP(LinkRpt!$A451,Rpt,LinkRpt!P$2+1),"")</f>
        <v/>
      </c>
      <c r="BM455" s="182" t="str">
        <f>IF(LinkRpt!Q$4=LinkRpt!Q$2,VLOOKUP(LinkRpt!$A451,Rpt,LinkRpt!Q$2+1),"")</f>
        <v/>
      </c>
      <c r="BN455" s="182" t="str">
        <f>IF(LinkRpt!R$4=LinkRpt!R$2,VLOOKUP(LinkRpt!$A451,Rpt,LinkRpt!R$2+1),"")</f>
        <v/>
      </c>
      <c r="BO455" s="182" t="str">
        <f>IF(LinkRpt!S$4=LinkRpt!S$2,VLOOKUP(LinkRpt!$A451,Rpt,LinkRpt!S$2+1),"")</f>
        <v/>
      </c>
      <c r="BP455" s="182" t="str">
        <f>IF(LinkRpt!T$4=LinkRpt!T$2,VLOOKUP(LinkRpt!$A451,Rpt,LinkRpt!T$2+1),"")</f>
        <v/>
      </c>
      <c r="BQ455" s="182" t="str">
        <f>IF(LinkRpt!U$4=LinkRpt!U$2,VLOOKUP(LinkRpt!$A451,Rpt,LinkRpt!U$2+1),"")</f>
        <v/>
      </c>
      <c r="BR455" s="182" t="str">
        <f>IF(LinkRpt!V$4=LinkRpt!V$2,VLOOKUP(LinkRpt!$A451,Rpt,LinkRpt!V$2+1),"")</f>
        <v/>
      </c>
      <c r="BS455" s="182" t="str">
        <f>IF(LinkRpt!W$4=LinkRpt!W$2,VLOOKUP(LinkRpt!$A451,Rpt,LinkRpt!W$2+1),"")</f>
        <v/>
      </c>
      <c r="BT455" s="182" t="str">
        <f>IF(LinkRpt!X$4=LinkRpt!X$2,VLOOKUP(LinkRpt!$A451,Rpt,LinkRpt!X$2+1),"")</f>
        <v/>
      </c>
      <c r="BU455" s="182" t="str">
        <f>IF(LinkRpt!Y$4=LinkRpt!Y$2,VLOOKUP(LinkRpt!$A451,Rpt,LinkRpt!Y$2+1),"")</f>
        <v/>
      </c>
      <c r="BV455" s="182" t="str">
        <f>IF(LinkRpt!Z$4=LinkRpt!Z$2,VLOOKUP(LinkRpt!$A451,Rpt,LinkRpt!Z$2+1),"")</f>
        <v/>
      </c>
      <c r="BW455" s="182" t="str">
        <f>IF(LinkRpt!AA$4=LinkRpt!AA$2,VLOOKUP(LinkRpt!$A451,Rpt,LinkRpt!AA$2+1),"")</f>
        <v/>
      </c>
      <c r="BX455" s="182" t="str">
        <f>IF(LinkRpt!AB$4=LinkRpt!AB$2,VLOOKUP(LinkRpt!$A451,Rpt,LinkRpt!AB$2+1),"")</f>
        <v/>
      </c>
      <c r="BY455" s="182" t="str">
        <f>IF(LinkRpt!AC$4=LinkRpt!AC$2,VLOOKUP(LinkRpt!$A451,Rpt,LinkRpt!AC$2+1),"")</f>
        <v/>
      </c>
      <c r="BZ455" s="182" t="str">
        <f>IF(LinkRpt!AD$4=LinkRpt!AD$2,VLOOKUP(LinkRpt!$A451,Rpt,LinkRpt!AD$2+1),"")</f>
        <v/>
      </c>
      <c r="CA455" s="182" t="str">
        <f>IF(LinkRpt!AE$4=LinkRpt!AE$2,VLOOKUP(LinkRpt!$A451,Rpt,LinkRpt!AE$2+1),"")</f>
        <v/>
      </c>
      <c r="CB455" s="182">
        <f t="shared" si="56"/>
        <v>6500</v>
      </c>
      <c r="CC455" s="15">
        <v>1500</v>
      </c>
      <c r="CD455" s="16">
        <v>1500</v>
      </c>
      <c r="CE455" s="15">
        <v>1000</v>
      </c>
      <c r="CF455" s="16">
        <v>1000</v>
      </c>
      <c r="CG455" s="15">
        <v>5000</v>
      </c>
      <c r="CH455" s="16">
        <v>4000</v>
      </c>
      <c r="CI455" s="15">
        <v>8000</v>
      </c>
      <c r="CJ455" s="16"/>
      <c r="CK455" s="15"/>
      <c r="CL455" s="16"/>
      <c r="CM455" s="15"/>
      <c r="CN455" s="16"/>
      <c r="CO455" s="18">
        <v>3570</v>
      </c>
      <c r="CP455" s="16"/>
      <c r="CQ455" s="18">
        <v>3570</v>
      </c>
      <c r="CR455" s="16"/>
      <c r="CS455" s="18">
        <v>3570</v>
      </c>
      <c r="CT455" s="16"/>
      <c r="CU455" s="18">
        <v>3570</v>
      </c>
      <c r="CV455" s="16"/>
      <c r="CW455" s="18">
        <v>3570</v>
      </c>
      <c r="CX455" s="16"/>
      <c r="CY455" s="18">
        <v>3570</v>
      </c>
      <c r="CZ455" s="16"/>
      <c r="DA455" s="18">
        <v>3570</v>
      </c>
      <c r="DB455" s="16"/>
      <c r="DC455" s="18">
        <v>3570</v>
      </c>
      <c r="DD455" s="16"/>
      <c r="DE455" s="18">
        <v>3570</v>
      </c>
      <c r="DF455" s="16"/>
      <c r="DG455" s="17"/>
      <c r="DH455" s="16"/>
      <c r="DI455" s="17"/>
      <c r="DJ455" s="16"/>
      <c r="DK455" s="219"/>
      <c r="DL455" s="85"/>
      <c r="DM455" s="16"/>
      <c r="DN455" s="85"/>
      <c r="DO455" s="16"/>
      <c r="DP455" s="85"/>
      <c r="DQ455" s="16"/>
      <c r="DR455" s="85"/>
      <c r="DS455" s="16"/>
      <c r="DT455" s="85"/>
      <c r="DU455" s="16"/>
      <c r="DV455" s="85"/>
      <c r="DW455" s="16"/>
      <c r="DX455" s="85"/>
      <c r="DY455" s="16"/>
      <c r="DZ455" s="85"/>
      <c r="EA455" s="16"/>
      <c r="EB455" s="85"/>
      <c r="EC455" s="16"/>
      <c r="ED455" s="85"/>
      <c r="EE455" s="16"/>
      <c r="EF455" s="85"/>
      <c r="EG455" s="16"/>
      <c r="EH455" s="17"/>
      <c r="EI455" s="16"/>
      <c r="EJ455" s="19"/>
      <c r="EK455" s="17"/>
      <c r="EL455" s="16"/>
      <c r="EM455" s="17"/>
      <c r="EN455" s="16"/>
      <c r="EO455" s="17"/>
      <c r="EP455" s="16"/>
      <c r="EQ455" s="17"/>
      <c r="ER455" s="16"/>
      <c r="ES455" s="17"/>
      <c r="ET455" s="16"/>
      <c r="EU455" s="17"/>
      <c r="EV455" s="16"/>
      <c r="EW455" s="15"/>
      <c r="EX455" s="16"/>
      <c r="EY455" s="15"/>
      <c r="EZ455" s="16"/>
      <c r="FA455" s="15"/>
      <c r="FB455" s="16"/>
      <c r="FC455" s="15"/>
      <c r="FD455" s="16"/>
      <c r="FE455" s="15"/>
      <c r="FF455" s="16"/>
      <c r="FG455" s="15"/>
      <c r="FH455" s="16"/>
      <c r="FI455" s="20">
        <f t="shared" si="52"/>
        <v>47630</v>
      </c>
      <c r="FJ455" s="20">
        <f t="shared" si="53"/>
        <v>6500</v>
      </c>
      <c r="FK455" s="21">
        <f t="shared" si="54"/>
        <v>41130</v>
      </c>
      <c r="FL455" s="1" t="str">
        <f t="shared" si="57"/>
        <v/>
      </c>
    </row>
    <row r="456" spans="1:168" ht="20.25" customHeight="1">
      <c r="A456" s="239">
        <v>3200041</v>
      </c>
      <c r="B456" s="60" t="s">
        <v>538</v>
      </c>
      <c r="C456" s="239" t="s">
        <v>539</v>
      </c>
      <c r="D456" s="31" t="s">
        <v>1415</v>
      </c>
      <c r="E456" s="9" t="s">
        <v>1412</v>
      </c>
      <c r="F456" s="61" t="s">
        <v>540</v>
      </c>
      <c r="G456" s="65"/>
      <c r="H456" s="24"/>
      <c r="I456" s="313"/>
      <c r="J456" s="24"/>
      <c r="K456" s="62">
        <v>5100</v>
      </c>
      <c r="L456" s="24" t="s">
        <v>1564</v>
      </c>
      <c r="M456" s="246">
        <f t="shared" si="50"/>
        <v>47630</v>
      </c>
      <c r="N456" s="14">
        <f t="shared" si="55"/>
        <v>8000</v>
      </c>
      <c r="O456" s="15">
        <v>1500</v>
      </c>
      <c r="P456" s="15">
        <v>1000</v>
      </c>
      <c r="Q456" s="15">
        <v>5000</v>
      </c>
      <c r="R456" s="15">
        <v>8000</v>
      </c>
      <c r="S456" s="186"/>
      <c r="T456" s="16">
        <v>1500</v>
      </c>
      <c r="U456" s="16">
        <v>1000</v>
      </c>
      <c r="V456" s="16">
        <v>5000</v>
      </c>
      <c r="W456" s="16"/>
      <c r="X456" s="186"/>
      <c r="Y456" s="16">
        <f>IF(($CB456-SUM($T456:X456))&gt;=$K456*0.7,$K456*0.7,($CB456-SUM($T456:X456)))</f>
        <v>3570</v>
      </c>
      <c r="Z456" s="16">
        <f>IF(($CB456-SUM($T456:Y456))&gt;=$K456*0.7,$K456*0.7,($CB456-SUM($T456:Y456)))</f>
        <v>3570</v>
      </c>
      <c r="AA456" s="16">
        <f>IF(($CB456-SUM($T456:Z456))&gt;=$K456*0.7,$K456*0.7,($CB456-SUM($T456:Z456)))</f>
        <v>3570</v>
      </c>
      <c r="AB456" s="16">
        <f>IF(($CB456-SUM($T456:AA456))&gt;=$K456*0.7,$K456*0.7,($CB456-SUM($T456:AA456)))</f>
        <v>3570</v>
      </c>
      <c r="AC456" s="16">
        <f>IF(($CB456-SUM($T456:AB456))&gt;=$K456*0.7,$K456*0.7,($CB456-SUM($T456:AB456)))</f>
        <v>3570</v>
      </c>
      <c r="AD456" s="16">
        <f>IF(($CB456-SUM($T456:AC456))&gt;=$K456*0.7,$K456*0.7,($CB456-SUM($T456:AC456)))</f>
        <v>3570</v>
      </c>
      <c r="AE456" s="16">
        <f>IF(($CB456-SUM($T456:AD456))&gt;=$K456*0.7,$K456*0.7,($CB456-SUM($T456:AD456)))</f>
        <v>3570</v>
      </c>
      <c r="AF456" s="16">
        <f>IF(($CB456-SUM($T456:AE456))&gt;=$K456*0.7,$K456*0.7,($CB456-SUM($T456:AE456)))</f>
        <v>3570</v>
      </c>
      <c r="AG456" s="16">
        <f>IF(($CB456-SUM($T456:AF456))&gt;=$K456*0.7,$K456*0.7,($CB456-SUM($T456:AF456)))</f>
        <v>3570</v>
      </c>
      <c r="AH456" s="16">
        <f>IF(($CB456-SUM($T456:AG456))&gt;=$K456*0.7,$K456*0.7,($CB456-SUM($T456:AG456)))</f>
        <v>0</v>
      </c>
      <c r="AI456" s="16">
        <f>IF(($CB456-SUM($T456:AH456))&gt;=$K456*0.7,$K456*0.7,($CB456-SUM($T456:AH456)))</f>
        <v>0</v>
      </c>
      <c r="AJ456" s="16">
        <f>IF(($CB456-SUM($T456:AI456))&gt;=$K456*0.7,$K456*0.7,($CB456-SUM($T456:AI456)))</f>
        <v>0</v>
      </c>
      <c r="AK456" s="16">
        <f>IF(($CB456-SUM($T456:AJ456))&gt;=$K456*0.7,$K456*0.7,($CB456-SUM($T456:AJ456)))</f>
        <v>0</v>
      </c>
      <c r="AL456" s="16">
        <f>IF(($CB456-SUM($T456:AK456))&gt;=$K456*0.7,$K456*0.7,($CB456-SUM($T456:AK456)))</f>
        <v>0</v>
      </c>
      <c r="AM456" s="16">
        <f>IF(($CB456-SUM($T456:AL456))&gt;=$K456*0.7,$K456*0.7,($CB456-SUM($T456:AL456)))</f>
        <v>0</v>
      </c>
      <c r="AN456" s="16">
        <f>IF(($CB456-SUM($T456:AM456))&gt;=$K456*0.7,$K456*0.7,($CB456-SUM($T456:AM456)))</f>
        <v>0</v>
      </c>
      <c r="AO456" s="16">
        <f>IF(($CB456-SUM($T456:AN456))&gt;=$K456*0.7,$K456*0.7,($CB456-SUM($T456:AN456)))</f>
        <v>0</v>
      </c>
      <c r="AP456" s="16">
        <f>IF(($CB456-SUM($T456:AO456))&gt;=$K456*0.7,$K456*0.7,($CB456-SUM($T456:AO456)))</f>
        <v>0</v>
      </c>
      <c r="AQ456" s="16">
        <f>IF(($CB456-SUM($T456:AP456))&gt;=$K456*0.7,$K456*0.7,($CB456-SUM($T456:AP456)))</f>
        <v>0</v>
      </c>
      <c r="AR456" s="16">
        <f>IF(($CB456-SUM($T456:AQ456))&gt;=$K456*0.7,$K456*0.7,($CB456-SUM($T456:AQ456)))</f>
        <v>0</v>
      </c>
      <c r="AS456" s="16">
        <f>IF(($CB456-SUM($T456:AR456))&gt;=$K456*0.7,$K456*0.7,($CB456-SUM($T456:AR456)))</f>
        <v>0</v>
      </c>
      <c r="AT456" s="16">
        <f>IF(($CB456-SUM($T456:AS456))&gt;=$K456*0.7,$K456*0.7,($CB456-SUM($T456:AS456)))</f>
        <v>0</v>
      </c>
      <c r="AU456" s="16">
        <f>IF(($CB456-SUM($T456:AT456))&gt;=$K456*0.7,$K456*0.7,($CB456-SUM($T456:AT456)))</f>
        <v>0</v>
      </c>
      <c r="AV456" s="16">
        <f>IF(($CB456-SUM($T456:AU456))&gt;=$K456*0.7,$K456*0.7,($CB456-SUM($T456:AU456)))</f>
        <v>0</v>
      </c>
      <c r="AW456" s="182">
        <f t="shared" si="51"/>
        <v>39630</v>
      </c>
      <c r="AX456" s="182">
        <f>IF(LinkRpt!B$4=LinkRpt!B$2,VLOOKUP(LinkRpt!$A452,Rpt,LinkRpt!B$2+1),"")</f>
        <v>39630</v>
      </c>
      <c r="AY456" s="182">
        <f>IF(LinkRpt!C$4=LinkRpt!C$2,VLOOKUP(LinkRpt!$A452,Rpt,LinkRpt!C$2+1),"")</f>
        <v>0</v>
      </c>
      <c r="AZ456" s="182">
        <f>IF(LinkRpt!D$4=LinkRpt!D$2,VLOOKUP(LinkRpt!$A452,Rpt,LinkRpt!D$2+1),"")</f>
        <v>0</v>
      </c>
      <c r="BA456" s="182" t="str">
        <f>IF(LinkRpt!E$4=LinkRpt!E$2,VLOOKUP(LinkRpt!$A452,Rpt,LinkRpt!E$2+1),"")</f>
        <v/>
      </c>
      <c r="BB456" s="182">
        <f>IF(LinkRpt!F$4=LinkRpt!F$2,VLOOKUP(LinkRpt!$A452,Rpt,LinkRpt!F$2+1),"")</f>
        <v>0</v>
      </c>
      <c r="BC456" s="182">
        <f>IF(LinkRpt!G$4=LinkRpt!G$2,VLOOKUP(LinkRpt!$A452,Rpt,LinkRpt!G$2+1),"")</f>
        <v>0</v>
      </c>
      <c r="BD456" s="182">
        <f>IF(LinkRpt!H$4=LinkRpt!H$2,VLOOKUP(LinkRpt!$A452,Rpt,LinkRpt!H$2+1),"")</f>
        <v>0</v>
      </c>
      <c r="BE456" s="182" t="str">
        <f>IF(LinkRpt!I$4=LinkRpt!I$2,VLOOKUP(LinkRpt!$A452,Rpt,LinkRpt!I$2+1),"")</f>
        <v/>
      </c>
      <c r="BF456" s="182" t="str">
        <f>IF(LinkRpt!J$4=LinkRpt!J$2,VLOOKUP(LinkRpt!$A452,Rpt,LinkRpt!J$2+1),"")</f>
        <v/>
      </c>
      <c r="BG456" s="182" t="str">
        <f>IF(LinkRpt!K$4=LinkRpt!K$2,VLOOKUP(LinkRpt!$A452,Rpt,LinkRpt!K$2+1),"")</f>
        <v/>
      </c>
      <c r="BH456" s="182" t="str">
        <f>IF(LinkRpt!L$4=LinkRpt!L$2,VLOOKUP(LinkRpt!$A452,Rpt,LinkRpt!L$2+1),"")</f>
        <v/>
      </c>
      <c r="BI456" s="182" t="str">
        <f>IF(LinkRpt!M$4=LinkRpt!M$2,VLOOKUP(LinkRpt!$A452,Rpt,LinkRpt!M$2+1),"")</f>
        <v/>
      </c>
      <c r="BJ456" s="182" t="str">
        <f>IF(LinkRpt!N$4=LinkRpt!N$2,VLOOKUP(LinkRpt!$A452,Rpt,LinkRpt!N$2+1),"")</f>
        <v/>
      </c>
      <c r="BK456" s="182" t="str">
        <f>IF(LinkRpt!O$4=LinkRpt!O$2,VLOOKUP(LinkRpt!$A452,Rpt,LinkRpt!O$2+1),"")</f>
        <v/>
      </c>
      <c r="BL456" s="182" t="str">
        <f>IF(LinkRpt!P$4=LinkRpt!P$2,VLOOKUP(LinkRpt!$A452,Rpt,LinkRpt!P$2+1),"")</f>
        <v/>
      </c>
      <c r="BM456" s="182" t="str">
        <f>IF(LinkRpt!Q$4=LinkRpt!Q$2,VLOOKUP(LinkRpt!$A452,Rpt,LinkRpt!Q$2+1),"")</f>
        <v/>
      </c>
      <c r="BN456" s="182" t="str">
        <f>IF(LinkRpt!R$4=LinkRpt!R$2,VLOOKUP(LinkRpt!$A452,Rpt,LinkRpt!R$2+1),"")</f>
        <v/>
      </c>
      <c r="BO456" s="182" t="str">
        <f>IF(LinkRpt!S$4=LinkRpt!S$2,VLOOKUP(LinkRpt!$A452,Rpt,LinkRpt!S$2+1),"")</f>
        <v/>
      </c>
      <c r="BP456" s="182" t="str">
        <f>IF(LinkRpt!T$4=LinkRpt!T$2,VLOOKUP(LinkRpt!$A452,Rpt,LinkRpt!T$2+1),"")</f>
        <v/>
      </c>
      <c r="BQ456" s="182" t="str">
        <f>IF(LinkRpt!U$4=LinkRpt!U$2,VLOOKUP(LinkRpt!$A452,Rpt,LinkRpt!U$2+1),"")</f>
        <v/>
      </c>
      <c r="BR456" s="182" t="str">
        <f>IF(LinkRpt!V$4=LinkRpt!V$2,VLOOKUP(LinkRpt!$A452,Rpt,LinkRpt!V$2+1),"")</f>
        <v/>
      </c>
      <c r="BS456" s="182" t="str">
        <f>IF(LinkRpt!W$4=LinkRpt!W$2,VLOOKUP(LinkRpt!$A452,Rpt,LinkRpt!W$2+1),"")</f>
        <v/>
      </c>
      <c r="BT456" s="182" t="str">
        <f>IF(LinkRpt!X$4=LinkRpt!X$2,VLOOKUP(LinkRpt!$A452,Rpt,LinkRpt!X$2+1),"")</f>
        <v/>
      </c>
      <c r="BU456" s="182" t="str">
        <f>IF(LinkRpt!Y$4=LinkRpt!Y$2,VLOOKUP(LinkRpt!$A452,Rpt,LinkRpt!Y$2+1),"")</f>
        <v/>
      </c>
      <c r="BV456" s="182" t="str">
        <f>IF(LinkRpt!Z$4=LinkRpt!Z$2,VLOOKUP(LinkRpt!$A452,Rpt,LinkRpt!Z$2+1),"")</f>
        <v/>
      </c>
      <c r="BW456" s="182" t="str">
        <f>IF(LinkRpt!AA$4=LinkRpt!AA$2,VLOOKUP(LinkRpt!$A452,Rpt,LinkRpt!AA$2+1),"")</f>
        <v/>
      </c>
      <c r="BX456" s="182" t="str">
        <f>IF(LinkRpt!AB$4=LinkRpt!AB$2,VLOOKUP(LinkRpt!$A452,Rpt,LinkRpt!AB$2+1),"")</f>
        <v/>
      </c>
      <c r="BY456" s="182" t="str">
        <f>IF(LinkRpt!AC$4=LinkRpt!AC$2,VLOOKUP(LinkRpt!$A452,Rpt,LinkRpt!AC$2+1),"")</f>
        <v/>
      </c>
      <c r="BZ456" s="182" t="str">
        <f>IF(LinkRpt!AD$4=LinkRpt!AD$2,VLOOKUP(LinkRpt!$A452,Rpt,LinkRpt!AD$2+1),"")</f>
        <v/>
      </c>
      <c r="CA456" s="182" t="str">
        <f>IF(LinkRpt!AE$4=LinkRpt!AE$2,VLOOKUP(LinkRpt!$A452,Rpt,LinkRpt!AE$2+1),"")</f>
        <v/>
      </c>
      <c r="CB456" s="182">
        <f t="shared" si="56"/>
        <v>39630</v>
      </c>
      <c r="CC456" s="15">
        <v>1500</v>
      </c>
      <c r="CD456" s="16">
        <v>1500</v>
      </c>
      <c r="CE456" s="15">
        <v>1000</v>
      </c>
      <c r="CF456" s="16">
        <v>1000</v>
      </c>
      <c r="CG456" s="15">
        <v>5000</v>
      </c>
      <c r="CH456" s="16">
        <v>5000</v>
      </c>
      <c r="CI456" s="15">
        <v>8000</v>
      </c>
      <c r="CJ456" s="16"/>
      <c r="CK456" s="15"/>
      <c r="CL456" s="16"/>
      <c r="CM456" s="15"/>
      <c r="CN456" s="16"/>
      <c r="CO456" s="18">
        <v>3570</v>
      </c>
      <c r="CP456" s="16">
        <v>0</v>
      </c>
      <c r="CQ456" s="18">
        <v>3570</v>
      </c>
      <c r="CR456" s="16">
        <f>3570+0</f>
        <v>3570</v>
      </c>
      <c r="CS456" s="18">
        <v>3570</v>
      </c>
      <c r="CT456" s="16">
        <f>3570+0</f>
        <v>3570</v>
      </c>
      <c r="CU456" s="18">
        <v>3570</v>
      </c>
      <c r="CV456" s="16">
        <f>3570+3570</f>
        <v>7140</v>
      </c>
      <c r="CW456" s="18">
        <v>3570</v>
      </c>
      <c r="CX456" s="16">
        <v>3570</v>
      </c>
      <c r="CY456" s="18">
        <v>3570</v>
      </c>
      <c r="CZ456" s="16"/>
      <c r="DA456" s="18">
        <v>3570</v>
      </c>
      <c r="DB456" s="16"/>
      <c r="DC456" s="18">
        <v>3570</v>
      </c>
      <c r="DD456" s="16">
        <v>7140</v>
      </c>
      <c r="DE456" s="18">
        <v>3570</v>
      </c>
      <c r="DF456" s="16">
        <v>7140</v>
      </c>
      <c r="DG456" s="17"/>
      <c r="DH456" s="16"/>
      <c r="DI456" s="17"/>
      <c r="DJ456" s="16"/>
      <c r="DK456" s="219"/>
      <c r="DL456" s="85"/>
      <c r="DM456" s="16"/>
      <c r="DN456" s="85"/>
      <c r="DO456" s="16"/>
      <c r="DP456" s="85"/>
      <c r="DQ456" s="16"/>
      <c r="DR456" s="85"/>
      <c r="DS456" s="16"/>
      <c r="DT456" s="85"/>
      <c r="DU456" s="16"/>
      <c r="DV456" s="85"/>
      <c r="DW456" s="16"/>
      <c r="DX456" s="85"/>
      <c r="DY456" s="16"/>
      <c r="DZ456" s="85"/>
      <c r="EA456" s="16"/>
      <c r="EB456" s="85"/>
      <c r="EC456" s="16"/>
      <c r="ED456" s="85"/>
      <c r="EE456" s="16"/>
      <c r="EF456" s="85"/>
      <c r="EG456" s="16"/>
      <c r="EH456" s="17"/>
      <c r="EI456" s="16"/>
      <c r="EJ456" s="19"/>
      <c r="EK456" s="17"/>
      <c r="EL456" s="16"/>
      <c r="EM456" s="17"/>
      <c r="EN456" s="16"/>
      <c r="EO456" s="17"/>
      <c r="EP456" s="16"/>
      <c r="EQ456" s="17"/>
      <c r="ER456" s="16"/>
      <c r="ES456" s="17"/>
      <c r="ET456" s="16"/>
      <c r="EU456" s="17"/>
      <c r="EV456" s="16"/>
      <c r="EW456" s="15"/>
      <c r="EX456" s="16"/>
      <c r="EY456" s="15"/>
      <c r="EZ456" s="16"/>
      <c r="FA456" s="15"/>
      <c r="FB456" s="16"/>
      <c r="FC456" s="15"/>
      <c r="FD456" s="16"/>
      <c r="FE456" s="15"/>
      <c r="FF456" s="16"/>
      <c r="FG456" s="15"/>
      <c r="FH456" s="16"/>
      <c r="FI456" s="20">
        <f t="shared" si="52"/>
        <v>47630</v>
      </c>
      <c r="FJ456" s="20">
        <f t="shared" si="53"/>
        <v>39630</v>
      </c>
      <c r="FK456" s="21">
        <f t="shared" si="54"/>
        <v>8000</v>
      </c>
      <c r="FL456" s="1" t="str">
        <f t="shared" si="57"/>
        <v/>
      </c>
    </row>
    <row r="457" spans="1:168" ht="20.25" customHeight="1">
      <c r="A457" s="239">
        <v>3200042</v>
      </c>
      <c r="B457" s="60" t="s">
        <v>1401</v>
      </c>
      <c r="C457" s="239" t="s">
        <v>1402</v>
      </c>
      <c r="D457" s="31" t="s">
        <v>1415</v>
      </c>
      <c r="E457" s="9" t="s">
        <v>1411</v>
      </c>
      <c r="F457" s="61" t="s">
        <v>1403</v>
      </c>
      <c r="G457" s="210"/>
      <c r="H457" s="84"/>
      <c r="I457" s="314"/>
      <c r="J457" s="84"/>
      <c r="K457" s="62">
        <v>5100</v>
      </c>
      <c r="L457" s="84" t="s">
        <v>1564</v>
      </c>
      <c r="M457" s="246">
        <f t="shared" ref="M457:M460" si="58">IF(OR(L457="wUwm",L457="fwZ© evwZj"),J457*K457*0.7+SUM(O457:S457)-I457,K457*$M$6*0.7+SUM(O457:S457)-I457)</f>
        <v>47630</v>
      </c>
      <c r="N457" s="14">
        <f t="shared" si="55"/>
        <v>0</v>
      </c>
      <c r="O457" s="15">
        <v>1500</v>
      </c>
      <c r="P457" s="15">
        <v>1000</v>
      </c>
      <c r="Q457" s="15">
        <v>5000</v>
      </c>
      <c r="R457" s="15">
        <v>8000</v>
      </c>
      <c r="S457" s="182"/>
      <c r="T457" s="16">
        <v>1500</v>
      </c>
      <c r="U457" s="16">
        <v>1000</v>
      </c>
      <c r="V457" s="16">
        <v>5000</v>
      </c>
      <c r="W457" s="16">
        <v>0</v>
      </c>
      <c r="X457" s="182"/>
      <c r="Y457" s="16">
        <f>IF(($CB457-SUM($T457:X457))&gt;=$K457*0.7,$K457*0.7,($CB457-SUM($T457:X457)))</f>
        <v>3570</v>
      </c>
      <c r="Z457" s="16">
        <f>IF(($CB457-SUM($T457:Y457))&gt;=$K457*0.7,$K457*0.7,($CB457-SUM($T457:Y457)))</f>
        <v>3570</v>
      </c>
      <c r="AA457" s="16">
        <f>IF(($CB457-SUM($T457:Z457))&gt;=$K457*0.7,$K457*0.7,($CB457-SUM($T457:Z457)))</f>
        <v>3570</v>
      </c>
      <c r="AB457" s="16">
        <f>IF(($CB457-SUM($T457:AA457))&gt;=$K457*0.7,$K457*0.7,($CB457-SUM($T457:AA457)))</f>
        <v>3570</v>
      </c>
      <c r="AC457" s="16">
        <f>IF(($CB457-SUM($T457:AB457))&gt;=$K457*0.7,$K457*0.7,($CB457-SUM($T457:AB457)))</f>
        <v>3570</v>
      </c>
      <c r="AD457" s="16">
        <f>IF(($CB457-SUM($T457:AC457))&gt;=$K457*0.7,$K457*0.7,($CB457-SUM($T457:AC457)))</f>
        <v>3570</v>
      </c>
      <c r="AE457" s="16">
        <f>IF(($CB457-SUM($T457:AD457))&gt;=$K457*0.7,$K457*0.7,($CB457-SUM($T457:AD457)))</f>
        <v>3570</v>
      </c>
      <c r="AF457" s="16">
        <f>IF(($CB457-SUM($T457:AE457))&gt;=$K457*0.7,$K457*0.7,($CB457-SUM($T457:AE457)))</f>
        <v>3570</v>
      </c>
      <c r="AG457" s="16">
        <f>IF(($CB457-SUM($T457:AF457))&gt;=$K457*0.7,$K457*0.7,($CB457-SUM($T457:AF457)))</f>
        <v>3570</v>
      </c>
      <c r="AH457" s="16">
        <f>IF(($CB457-SUM($T457:AG457))&gt;=$K457*0.7,$K457*0.7,($CB457-SUM($T457:AG457)))</f>
        <v>3570</v>
      </c>
      <c r="AI457" s="16">
        <f>IF(($CB457-SUM($T457:AH457))&gt;=$K457*0.7,$K457*0.7,($CB457-SUM($T457:AH457)))</f>
        <v>3570</v>
      </c>
      <c r="AJ457" s="16">
        <f>IF(($CB457-SUM($T457:AI457))&gt;=$K457*0.7,$K457*0.7,($CB457-SUM($T457:AI457)))</f>
        <v>860</v>
      </c>
      <c r="AK457" s="16">
        <f>IF(($CB457-SUM($T457:AJ457))&gt;=$K457*0.7,$K457*0.7,($CB457-SUM($T457:AJ457)))</f>
        <v>0</v>
      </c>
      <c r="AL457" s="16">
        <f>IF(($CB457-SUM($T457:AK457))&gt;=$K457*0.7,$K457*0.7,($CB457-SUM($T457:AK457)))</f>
        <v>0</v>
      </c>
      <c r="AM457" s="16">
        <f>IF(($CB457-SUM($T457:AL457))&gt;=$K457*0.7,$K457*0.7,($CB457-SUM($T457:AL457)))</f>
        <v>0</v>
      </c>
      <c r="AN457" s="16">
        <f>IF(($CB457-SUM($T457:AM457))&gt;=$K457*0.7,$K457*0.7,($CB457-SUM($T457:AM457)))</f>
        <v>0</v>
      </c>
      <c r="AO457" s="16">
        <f>IF(($CB457-SUM($T457:AN457))&gt;=$K457*0.7,$K457*0.7,($CB457-SUM($T457:AN457)))</f>
        <v>0</v>
      </c>
      <c r="AP457" s="16">
        <f>IF(($CB457-SUM($T457:AO457))&gt;=$K457*0.7,$K457*0.7,($CB457-SUM($T457:AO457)))</f>
        <v>0</v>
      </c>
      <c r="AQ457" s="16">
        <f>IF(($CB457-SUM($T457:AP457))&gt;=$K457*0.7,$K457*0.7,($CB457-SUM($T457:AP457)))</f>
        <v>0</v>
      </c>
      <c r="AR457" s="16">
        <f>IF(($CB457-SUM($T457:AQ457))&gt;=$K457*0.7,$K457*0.7,($CB457-SUM($T457:AQ457)))</f>
        <v>0</v>
      </c>
      <c r="AS457" s="16">
        <f>IF(($CB457-SUM($T457:AR457))&gt;=$K457*0.7,$K457*0.7,($CB457-SUM($T457:AR457)))</f>
        <v>0</v>
      </c>
      <c r="AT457" s="16">
        <f>IF(($CB457-SUM($T457:AS457))&gt;=$K457*0.7,$K457*0.7,($CB457-SUM($T457:AS457)))</f>
        <v>0</v>
      </c>
      <c r="AU457" s="16">
        <f>IF(($CB457-SUM($T457:AT457))&gt;=$K457*0.7,$K457*0.7,($CB457-SUM($T457:AT457)))</f>
        <v>0</v>
      </c>
      <c r="AV457" s="16">
        <f>IF(($CB457-SUM($T457:AU457))&gt;=$K457*0.7,$K457*0.7,($CB457-SUM($T457:AU457)))</f>
        <v>0</v>
      </c>
      <c r="AW457" s="182">
        <f t="shared" ref="AW457:AW460" si="59">SUM(T457:AV457)</f>
        <v>47630</v>
      </c>
      <c r="AX457" s="182">
        <f>IF(LinkRpt!B$4=LinkRpt!B$2,VLOOKUP(LinkRpt!$A453,Rpt,LinkRpt!B$2+1),"")</f>
        <v>47630</v>
      </c>
      <c r="AY457" s="182">
        <f>IF(LinkRpt!C$4=LinkRpt!C$2,VLOOKUP(LinkRpt!$A453,Rpt,LinkRpt!C$2+1),"")</f>
        <v>0</v>
      </c>
      <c r="AZ457" s="182">
        <f>IF(LinkRpt!D$4=LinkRpt!D$2,VLOOKUP(LinkRpt!$A453,Rpt,LinkRpt!D$2+1),"")</f>
        <v>0</v>
      </c>
      <c r="BA457" s="182" t="str">
        <f>IF(LinkRpt!E$4=LinkRpt!E$2,VLOOKUP(LinkRpt!$A453,Rpt,LinkRpt!E$2+1),"")</f>
        <v/>
      </c>
      <c r="BB457" s="182">
        <f>IF(LinkRpt!F$4=LinkRpt!F$2,VLOOKUP(LinkRpt!$A453,Rpt,LinkRpt!F$2+1),"")</f>
        <v>0</v>
      </c>
      <c r="BC457" s="182">
        <f>IF(LinkRpt!G$4=LinkRpt!G$2,VLOOKUP(LinkRpt!$A453,Rpt,LinkRpt!G$2+1),"")</f>
        <v>0</v>
      </c>
      <c r="BD457" s="182">
        <f>IF(LinkRpt!H$4=LinkRpt!H$2,VLOOKUP(LinkRpt!$A453,Rpt,LinkRpt!H$2+1),"")</f>
        <v>0</v>
      </c>
      <c r="BE457" s="182" t="str">
        <f>IF(LinkRpt!I$4=LinkRpt!I$2,VLOOKUP(LinkRpt!$A453,Rpt,LinkRpt!I$2+1),"")</f>
        <v/>
      </c>
      <c r="BF457" s="182" t="str">
        <f>IF(LinkRpt!J$4=LinkRpt!J$2,VLOOKUP(LinkRpt!$A453,Rpt,LinkRpt!J$2+1),"")</f>
        <v/>
      </c>
      <c r="BG457" s="182" t="str">
        <f>IF(LinkRpt!K$4=LinkRpt!K$2,VLOOKUP(LinkRpt!$A453,Rpt,LinkRpt!K$2+1),"")</f>
        <v/>
      </c>
      <c r="BH457" s="182" t="str">
        <f>IF(LinkRpt!L$4=LinkRpt!L$2,VLOOKUP(LinkRpt!$A453,Rpt,LinkRpt!L$2+1),"")</f>
        <v/>
      </c>
      <c r="BI457" s="182" t="str">
        <f>IF(LinkRpt!M$4=LinkRpt!M$2,VLOOKUP(LinkRpt!$A453,Rpt,LinkRpt!M$2+1),"")</f>
        <v/>
      </c>
      <c r="BJ457" s="182" t="str">
        <f>IF(LinkRpt!N$4=LinkRpt!N$2,VLOOKUP(LinkRpt!$A453,Rpt,LinkRpt!N$2+1),"")</f>
        <v/>
      </c>
      <c r="BK457" s="182" t="str">
        <f>IF(LinkRpt!O$4=LinkRpt!O$2,VLOOKUP(LinkRpt!$A453,Rpt,LinkRpt!O$2+1),"")</f>
        <v/>
      </c>
      <c r="BL457" s="182" t="str">
        <f>IF(LinkRpt!P$4=LinkRpt!P$2,VLOOKUP(LinkRpt!$A453,Rpt,LinkRpt!P$2+1),"")</f>
        <v/>
      </c>
      <c r="BM457" s="182" t="str">
        <f>IF(LinkRpt!Q$4=LinkRpt!Q$2,VLOOKUP(LinkRpt!$A453,Rpt,LinkRpt!Q$2+1),"")</f>
        <v/>
      </c>
      <c r="BN457" s="182" t="str">
        <f>IF(LinkRpt!R$4=LinkRpt!R$2,VLOOKUP(LinkRpt!$A453,Rpt,LinkRpt!R$2+1),"")</f>
        <v/>
      </c>
      <c r="BO457" s="182" t="str">
        <f>IF(LinkRpt!S$4=LinkRpt!S$2,VLOOKUP(LinkRpt!$A453,Rpt,LinkRpt!S$2+1),"")</f>
        <v/>
      </c>
      <c r="BP457" s="182" t="str">
        <f>IF(LinkRpt!T$4=LinkRpt!T$2,VLOOKUP(LinkRpt!$A453,Rpt,LinkRpt!T$2+1),"")</f>
        <v/>
      </c>
      <c r="BQ457" s="182" t="str">
        <f>IF(LinkRpt!U$4=LinkRpt!U$2,VLOOKUP(LinkRpt!$A453,Rpt,LinkRpt!U$2+1),"")</f>
        <v/>
      </c>
      <c r="BR457" s="182" t="str">
        <f>IF(LinkRpt!V$4=LinkRpt!V$2,VLOOKUP(LinkRpt!$A453,Rpt,LinkRpt!V$2+1),"")</f>
        <v/>
      </c>
      <c r="BS457" s="182" t="str">
        <f>IF(LinkRpt!W$4=LinkRpt!W$2,VLOOKUP(LinkRpt!$A453,Rpt,LinkRpt!W$2+1),"")</f>
        <v/>
      </c>
      <c r="BT457" s="182" t="str">
        <f>IF(LinkRpt!X$4=LinkRpt!X$2,VLOOKUP(LinkRpt!$A453,Rpt,LinkRpt!X$2+1),"")</f>
        <v/>
      </c>
      <c r="BU457" s="182" t="str">
        <f>IF(LinkRpt!Y$4=LinkRpt!Y$2,VLOOKUP(LinkRpt!$A453,Rpt,LinkRpt!Y$2+1),"")</f>
        <v/>
      </c>
      <c r="BV457" s="182" t="str">
        <f>IF(LinkRpt!Z$4=LinkRpt!Z$2,VLOOKUP(LinkRpt!$A453,Rpt,LinkRpt!Z$2+1),"")</f>
        <v/>
      </c>
      <c r="BW457" s="182" t="str">
        <f>IF(LinkRpt!AA$4=LinkRpt!AA$2,VLOOKUP(LinkRpt!$A453,Rpt,LinkRpt!AA$2+1),"")</f>
        <v/>
      </c>
      <c r="BX457" s="182" t="str">
        <f>IF(LinkRpt!AB$4=LinkRpt!AB$2,VLOOKUP(LinkRpt!$A453,Rpt,LinkRpt!AB$2+1),"")</f>
        <v/>
      </c>
      <c r="BY457" s="182" t="str">
        <f>IF(LinkRpt!AC$4=LinkRpt!AC$2,VLOOKUP(LinkRpt!$A453,Rpt,LinkRpt!AC$2+1),"")</f>
        <v/>
      </c>
      <c r="BZ457" s="182" t="str">
        <f>IF(LinkRpt!AD$4=LinkRpt!AD$2,VLOOKUP(LinkRpt!$A453,Rpt,LinkRpt!AD$2+1),"")</f>
        <v/>
      </c>
      <c r="CA457" s="182" t="str">
        <f>IF(LinkRpt!AE$4=LinkRpt!AE$2,VLOOKUP(LinkRpt!$A453,Rpt,LinkRpt!AE$2+1),"")</f>
        <v/>
      </c>
      <c r="CB457" s="182">
        <f t="shared" si="56"/>
        <v>47630</v>
      </c>
      <c r="CC457" s="15">
        <v>1500</v>
      </c>
      <c r="CD457" s="16">
        <v>1500</v>
      </c>
      <c r="CE457" s="15">
        <v>1000</v>
      </c>
      <c r="CF457" s="16">
        <v>1000</v>
      </c>
      <c r="CG457" s="15">
        <v>5000</v>
      </c>
      <c r="CH457" s="16">
        <v>5000</v>
      </c>
      <c r="CI457" s="15">
        <v>8000</v>
      </c>
      <c r="CJ457" s="16">
        <v>0</v>
      </c>
      <c r="CK457" s="15"/>
      <c r="CL457" s="16"/>
      <c r="CM457" s="18">
        <v>3570</v>
      </c>
      <c r="CN457" s="16">
        <v>0</v>
      </c>
      <c r="CO457" s="18">
        <v>3570</v>
      </c>
      <c r="CP457" s="16"/>
      <c r="CQ457" s="18">
        <v>3570</v>
      </c>
      <c r="CR457" s="16"/>
      <c r="CS457" s="18">
        <v>3570</v>
      </c>
      <c r="CT457" s="16">
        <v>7360</v>
      </c>
      <c r="CU457" s="18">
        <v>3570</v>
      </c>
      <c r="CV457" s="16">
        <v>18490</v>
      </c>
      <c r="CW457" s="18">
        <v>3570</v>
      </c>
      <c r="CX457" s="16"/>
      <c r="CY457" s="18">
        <v>3570</v>
      </c>
      <c r="CZ457" s="16"/>
      <c r="DA457" s="18">
        <v>3570</v>
      </c>
      <c r="DB457" s="16"/>
      <c r="DC457" s="18">
        <v>3570</v>
      </c>
      <c r="DD457" s="16">
        <v>14280</v>
      </c>
      <c r="DE457" s="85"/>
      <c r="DF457" s="16"/>
      <c r="DG457" s="85"/>
      <c r="DH457" s="16"/>
      <c r="DI457" s="85"/>
      <c r="DJ457" s="16"/>
      <c r="DK457" s="219"/>
      <c r="DL457" s="85"/>
      <c r="DM457" s="16"/>
      <c r="DN457" s="85"/>
      <c r="DO457" s="16"/>
      <c r="DP457" s="85"/>
      <c r="DQ457" s="16"/>
      <c r="DR457" s="85"/>
      <c r="DS457" s="16"/>
      <c r="DT457" s="85"/>
      <c r="DU457" s="16"/>
      <c r="DV457" s="85"/>
      <c r="DW457" s="16"/>
      <c r="DX457" s="85"/>
      <c r="DY457" s="16"/>
      <c r="DZ457" s="85"/>
      <c r="EA457" s="16"/>
      <c r="EB457" s="85"/>
      <c r="EC457" s="16"/>
      <c r="ED457" s="85"/>
      <c r="EE457" s="16"/>
      <c r="EF457" s="85"/>
      <c r="EG457" s="16"/>
      <c r="EH457" s="17"/>
      <c r="EI457" s="16"/>
      <c r="EJ457" s="19"/>
      <c r="EK457" s="17"/>
      <c r="EL457" s="16"/>
      <c r="EM457" s="17"/>
      <c r="EN457" s="16"/>
      <c r="EO457" s="17"/>
      <c r="EP457" s="16"/>
      <c r="EQ457" s="17"/>
      <c r="ER457" s="16"/>
      <c r="ES457" s="17"/>
      <c r="ET457" s="16"/>
      <c r="EU457" s="17"/>
      <c r="EV457" s="16"/>
      <c r="EW457" s="15"/>
      <c r="EX457" s="16"/>
      <c r="EY457" s="15"/>
      <c r="EZ457" s="16"/>
      <c r="FA457" s="15"/>
      <c r="FB457" s="16"/>
      <c r="FC457" s="15"/>
      <c r="FD457" s="16"/>
      <c r="FE457" s="15"/>
      <c r="FF457" s="16"/>
      <c r="FG457" s="15"/>
      <c r="FH457" s="16"/>
      <c r="FI457" s="20">
        <f t="shared" si="52"/>
        <v>47630</v>
      </c>
      <c r="FJ457" s="20">
        <f t="shared" si="53"/>
        <v>47630</v>
      </c>
      <c r="FK457" s="21">
        <f t="shared" ref="FK457:FK460" si="60">FI457-FJ457</f>
        <v>0</v>
      </c>
      <c r="FL457" s="1" t="str">
        <f t="shared" si="57"/>
        <v/>
      </c>
    </row>
    <row r="458" spans="1:168" ht="20.25" customHeight="1">
      <c r="A458" s="239">
        <v>3200043</v>
      </c>
      <c r="B458" s="60" t="s">
        <v>1404</v>
      </c>
      <c r="C458" s="239" t="s">
        <v>1405</v>
      </c>
      <c r="D458" s="31" t="s">
        <v>1415</v>
      </c>
      <c r="E458" s="9" t="s">
        <v>1411</v>
      </c>
      <c r="F458" s="61" t="s">
        <v>1406</v>
      </c>
      <c r="G458" s="65"/>
      <c r="H458" s="84"/>
      <c r="I458" s="314"/>
      <c r="J458" s="84"/>
      <c r="K458" s="62">
        <v>5100</v>
      </c>
      <c r="L458" s="84" t="s">
        <v>1564</v>
      </c>
      <c r="M458" s="246">
        <f t="shared" si="58"/>
        <v>47630</v>
      </c>
      <c r="N458" s="14">
        <f t="shared" ref="N458:N460" si="61">M458-CB458</f>
        <v>21630</v>
      </c>
      <c r="O458" s="15">
        <v>1500</v>
      </c>
      <c r="P458" s="15">
        <v>1000</v>
      </c>
      <c r="Q458" s="15">
        <v>5000</v>
      </c>
      <c r="R458" s="15">
        <v>8000</v>
      </c>
      <c r="S458" s="182"/>
      <c r="T458" s="16">
        <v>1500</v>
      </c>
      <c r="U458" s="16">
        <v>1000</v>
      </c>
      <c r="V458" s="16">
        <v>1500</v>
      </c>
      <c r="W458" s="16">
        <v>0</v>
      </c>
      <c r="X458" s="182"/>
      <c r="Y458" s="16">
        <f>IF(($CB458-SUM($T458:X458))&gt;=$K458*0.7,$K458*0.7,($CB458-SUM($T458:X458)))</f>
        <v>3570</v>
      </c>
      <c r="Z458" s="16">
        <f>IF(($CB458-SUM($T458:Y458))&gt;=$K458*0.7,$K458*0.7,($CB458-SUM($T458:Y458)))</f>
        <v>3570</v>
      </c>
      <c r="AA458" s="16">
        <f>IF(($CB458-SUM($T458:Z458))&gt;=$K458*0.7,$K458*0.7,($CB458-SUM($T458:Z458)))</f>
        <v>3570</v>
      </c>
      <c r="AB458" s="16">
        <f>IF(($CB458-SUM($T458:AA458))&gt;=$K458*0.7,$K458*0.7,($CB458-SUM($T458:AA458)))</f>
        <v>3570</v>
      </c>
      <c r="AC458" s="16">
        <f>IF(($CB458-SUM($T458:AB458))&gt;=$K458*0.7,$K458*0.7,($CB458-SUM($T458:AB458)))</f>
        <v>3570</v>
      </c>
      <c r="AD458" s="16">
        <f>IF(($CB458-SUM($T458:AC458))&gt;=$K458*0.7,$K458*0.7,($CB458-SUM($T458:AC458)))</f>
        <v>3570</v>
      </c>
      <c r="AE458" s="16">
        <f>IF(($CB458-SUM($T458:AD458))&gt;=$K458*0.7,$K458*0.7,($CB458-SUM($T458:AD458)))</f>
        <v>580</v>
      </c>
      <c r="AF458" s="16">
        <f>IF(($CB458-SUM($T458:AE458))&gt;=$K458*0.7,$K458*0.7,($CB458-SUM($T458:AE458)))</f>
        <v>0</v>
      </c>
      <c r="AG458" s="16">
        <f>IF(($CB458-SUM($T458:AF458))&gt;=$K458*0.7,$K458*0.7,($CB458-SUM($T458:AF458)))</f>
        <v>0</v>
      </c>
      <c r="AH458" s="16">
        <f>IF(($CB458-SUM($T458:AG458))&gt;=$K458*0.7,$K458*0.7,($CB458-SUM($T458:AG458)))</f>
        <v>0</v>
      </c>
      <c r="AI458" s="16">
        <f>IF(($CB458-SUM($T458:AH458))&gt;=$K458*0.7,$K458*0.7,($CB458-SUM($T458:AH458)))</f>
        <v>0</v>
      </c>
      <c r="AJ458" s="16">
        <f>IF(($CB458-SUM($T458:AI458))&gt;=$K458*0.7,$K458*0.7,($CB458-SUM($T458:AI458)))</f>
        <v>0</v>
      </c>
      <c r="AK458" s="16">
        <f>IF(($CB458-SUM($T458:AJ458))&gt;=$K458*0.7,$K458*0.7,($CB458-SUM($T458:AJ458)))</f>
        <v>0</v>
      </c>
      <c r="AL458" s="16">
        <f>IF(($CB458-SUM($T458:AK458))&gt;=$K458*0.7,$K458*0.7,($CB458-SUM($T458:AK458)))</f>
        <v>0</v>
      </c>
      <c r="AM458" s="16">
        <f>IF(($CB458-SUM($T458:AL458))&gt;=$K458*0.7,$K458*0.7,($CB458-SUM($T458:AL458)))</f>
        <v>0</v>
      </c>
      <c r="AN458" s="16">
        <f>IF(($CB458-SUM($T458:AM458))&gt;=$K458*0.7,$K458*0.7,($CB458-SUM($T458:AM458)))</f>
        <v>0</v>
      </c>
      <c r="AO458" s="16">
        <f>IF(($CB458-SUM($T458:AN458))&gt;=$K458*0.7,$K458*0.7,($CB458-SUM($T458:AN458)))</f>
        <v>0</v>
      </c>
      <c r="AP458" s="16">
        <f>IF(($CB458-SUM($T458:AO458))&gt;=$K458*0.7,$K458*0.7,($CB458-SUM($T458:AO458)))</f>
        <v>0</v>
      </c>
      <c r="AQ458" s="16">
        <f>IF(($CB458-SUM($T458:AP458))&gt;=$K458*0.7,$K458*0.7,($CB458-SUM($T458:AP458)))</f>
        <v>0</v>
      </c>
      <c r="AR458" s="16">
        <f>IF(($CB458-SUM($T458:AQ458))&gt;=$K458*0.7,$K458*0.7,($CB458-SUM($T458:AQ458)))</f>
        <v>0</v>
      </c>
      <c r="AS458" s="16">
        <f>IF(($CB458-SUM($T458:AR458))&gt;=$K458*0.7,$K458*0.7,($CB458-SUM($T458:AR458)))</f>
        <v>0</v>
      </c>
      <c r="AT458" s="16">
        <f>IF(($CB458-SUM($T458:AS458))&gt;=$K458*0.7,$K458*0.7,($CB458-SUM($T458:AS458)))</f>
        <v>0</v>
      </c>
      <c r="AU458" s="16">
        <f>IF(($CB458-SUM($T458:AT458))&gt;=$K458*0.7,$K458*0.7,($CB458-SUM($T458:AT458)))</f>
        <v>0</v>
      </c>
      <c r="AV458" s="16">
        <f>IF(($CB458-SUM($T458:AU458))&gt;=$K458*0.7,$K458*0.7,($CB458-SUM($T458:AU458)))</f>
        <v>0</v>
      </c>
      <c r="AW458" s="182">
        <f t="shared" si="59"/>
        <v>26000</v>
      </c>
      <c r="AX458" s="182">
        <f>IF(LinkRpt!B$4=LinkRpt!B$2,VLOOKUP(LinkRpt!$A454,Rpt,LinkRpt!B$2+1),"")</f>
        <v>26000</v>
      </c>
      <c r="AY458" s="182">
        <f>IF(LinkRpt!C$4=LinkRpt!C$2,VLOOKUP(LinkRpt!$A454,Rpt,LinkRpt!C$2+1),"")</f>
        <v>0</v>
      </c>
      <c r="AZ458" s="182">
        <f>IF(LinkRpt!D$4=LinkRpt!D$2,VLOOKUP(LinkRpt!$A454,Rpt,LinkRpt!D$2+1),"")</f>
        <v>0</v>
      </c>
      <c r="BA458" s="182" t="str">
        <f>IF(LinkRpt!E$4=LinkRpt!E$2,VLOOKUP(LinkRpt!$A454,Rpt,LinkRpt!E$2+1),"")</f>
        <v/>
      </c>
      <c r="BB458" s="182">
        <f>IF(LinkRpt!F$4=LinkRpt!F$2,VLOOKUP(LinkRpt!$A454,Rpt,LinkRpt!F$2+1),"")</f>
        <v>0</v>
      </c>
      <c r="BC458" s="182">
        <f>IF(LinkRpt!G$4=LinkRpt!G$2,VLOOKUP(LinkRpt!$A454,Rpt,LinkRpt!G$2+1),"")</f>
        <v>0</v>
      </c>
      <c r="BD458" s="182">
        <f>IF(LinkRpt!H$4=LinkRpt!H$2,VLOOKUP(LinkRpt!$A454,Rpt,LinkRpt!H$2+1),"")</f>
        <v>0</v>
      </c>
      <c r="BE458" s="182" t="str">
        <f>IF(LinkRpt!I$4=LinkRpt!I$2,VLOOKUP(LinkRpt!$A454,Rpt,LinkRpt!I$2+1),"")</f>
        <v/>
      </c>
      <c r="BF458" s="182" t="str">
        <f>IF(LinkRpt!J$4=LinkRpt!J$2,VLOOKUP(LinkRpt!$A454,Rpt,LinkRpt!J$2+1),"")</f>
        <v/>
      </c>
      <c r="BG458" s="182" t="str">
        <f>IF(LinkRpt!K$4=LinkRpt!K$2,VLOOKUP(LinkRpt!$A454,Rpt,LinkRpt!K$2+1),"")</f>
        <v/>
      </c>
      <c r="BH458" s="182" t="str">
        <f>IF(LinkRpt!L$4=LinkRpt!L$2,VLOOKUP(LinkRpt!$A454,Rpt,LinkRpt!L$2+1),"")</f>
        <v/>
      </c>
      <c r="BI458" s="182" t="str">
        <f>IF(LinkRpt!M$4=LinkRpt!M$2,VLOOKUP(LinkRpt!$A454,Rpt,LinkRpt!M$2+1),"")</f>
        <v/>
      </c>
      <c r="BJ458" s="182" t="str">
        <f>IF(LinkRpt!N$4=LinkRpt!N$2,VLOOKUP(LinkRpt!$A454,Rpt,LinkRpt!N$2+1),"")</f>
        <v/>
      </c>
      <c r="BK458" s="182" t="str">
        <f>IF(LinkRpt!O$4=LinkRpt!O$2,VLOOKUP(LinkRpt!$A454,Rpt,LinkRpt!O$2+1),"")</f>
        <v/>
      </c>
      <c r="BL458" s="182" t="str">
        <f>IF(LinkRpt!P$4=LinkRpt!P$2,VLOOKUP(LinkRpt!$A454,Rpt,LinkRpt!P$2+1),"")</f>
        <v/>
      </c>
      <c r="BM458" s="182" t="str">
        <f>IF(LinkRpt!Q$4=LinkRpt!Q$2,VLOOKUP(LinkRpt!$A454,Rpt,LinkRpt!Q$2+1),"")</f>
        <v/>
      </c>
      <c r="BN458" s="182" t="str">
        <f>IF(LinkRpt!R$4=LinkRpt!R$2,VLOOKUP(LinkRpt!$A454,Rpt,LinkRpt!R$2+1),"")</f>
        <v/>
      </c>
      <c r="BO458" s="182" t="str">
        <f>IF(LinkRpt!S$4=LinkRpt!S$2,VLOOKUP(LinkRpt!$A454,Rpt,LinkRpt!S$2+1),"")</f>
        <v/>
      </c>
      <c r="BP458" s="182" t="str">
        <f>IF(LinkRpt!T$4=LinkRpt!T$2,VLOOKUP(LinkRpt!$A454,Rpt,LinkRpt!T$2+1),"")</f>
        <v/>
      </c>
      <c r="BQ458" s="182" t="str">
        <f>IF(LinkRpt!U$4=LinkRpt!U$2,VLOOKUP(LinkRpt!$A454,Rpt,LinkRpt!U$2+1),"")</f>
        <v/>
      </c>
      <c r="BR458" s="182" t="str">
        <f>IF(LinkRpt!V$4=LinkRpt!V$2,VLOOKUP(LinkRpt!$A454,Rpt,LinkRpt!V$2+1),"")</f>
        <v/>
      </c>
      <c r="BS458" s="182" t="str">
        <f>IF(LinkRpt!W$4=LinkRpt!W$2,VLOOKUP(LinkRpt!$A454,Rpt,LinkRpt!W$2+1),"")</f>
        <v/>
      </c>
      <c r="BT458" s="182" t="str">
        <f>IF(LinkRpt!X$4=LinkRpt!X$2,VLOOKUP(LinkRpt!$A454,Rpt,LinkRpt!X$2+1),"")</f>
        <v/>
      </c>
      <c r="BU458" s="182" t="str">
        <f>IF(LinkRpt!Y$4=LinkRpt!Y$2,VLOOKUP(LinkRpt!$A454,Rpt,LinkRpt!Y$2+1),"")</f>
        <v/>
      </c>
      <c r="BV458" s="182" t="str">
        <f>IF(LinkRpt!Z$4=LinkRpt!Z$2,VLOOKUP(LinkRpt!$A454,Rpt,LinkRpt!Z$2+1),"")</f>
        <v/>
      </c>
      <c r="BW458" s="182" t="str">
        <f>IF(LinkRpt!AA$4=LinkRpt!AA$2,VLOOKUP(LinkRpt!$A454,Rpt,LinkRpt!AA$2+1),"")</f>
        <v/>
      </c>
      <c r="BX458" s="182" t="str">
        <f>IF(LinkRpt!AB$4=LinkRpt!AB$2,VLOOKUP(LinkRpt!$A454,Rpt,LinkRpt!AB$2+1),"")</f>
        <v/>
      </c>
      <c r="BY458" s="182" t="str">
        <f>IF(LinkRpt!AC$4=LinkRpt!AC$2,VLOOKUP(LinkRpt!$A454,Rpt,LinkRpt!AC$2+1),"")</f>
        <v/>
      </c>
      <c r="BZ458" s="182" t="str">
        <f>IF(LinkRpt!AD$4=LinkRpt!AD$2,VLOOKUP(LinkRpt!$A454,Rpt,LinkRpt!AD$2+1),"")</f>
        <v/>
      </c>
      <c r="CA458" s="182" t="str">
        <f>IF(LinkRpt!AE$4=LinkRpt!AE$2,VLOOKUP(LinkRpt!$A454,Rpt,LinkRpt!AE$2+1),"")</f>
        <v/>
      </c>
      <c r="CB458" s="182">
        <f t="shared" ref="CB458:CB460" si="62">SUM(AX458:CA458)</f>
        <v>26000</v>
      </c>
      <c r="CC458" s="15">
        <v>1500</v>
      </c>
      <c r="CD458" s="16">
        <v>1500</v>
      </c>
      <c r="CE458" s="15">
        <v>1000</v>
      </c>
      <c r="CF458" s="16">
        <v>1000</v>
      </c>
      <c r="CG458" s="15">
        <v>5000</v>
      </c>
      <c r="CH458" s="16">
        <v>1500</v>
      </c>
      <c r="CI458" s="15">
        <v>8000</v>
      </c>
      <c r="CJ458" s="16">
        <v>0</v>
      </c>
      <c r="CK458" s="15"/>
      <c r="CL458" s="16"/>
      <c r="CM458" s="18">
        <v>3570</v>
      </c>
      <c r="CN458" s="16"/>
      <c r="CO458" s="18">
        <v>3570</v>
      </c>
      <c r="CP458" s="16"/>
      <c r="CQ458" s="18">
        <v>3570</v>
      </c>
      <c r="CR458" s="16"/>
      <c r="CS458" s="18">
        <v>3570</v>
      </c>
      <c r="CT458" s="16">
        <v>1000</v>
      </c>
      <c r="CU458" s="18">
        <v>3570</v>
      </c>
      <c r="CV458" s="16">
        <v>4000</v>
      </c>
      <c r="CW458" s="18">
        <v>3570</v>
      </c>
      <c r="CX458" s="16"/>
      <c r="CY458" s="18">
        <v>3570</v>
      </c>
      <c r="CZ458" s="16"/>
      <c r="DA458" s="18">
        <v>3570</v>
      </c>
      <c r="DB458" s="16"/>
      <c r="DC458" s="18">
        <v>3570</v>
      </c>
      <c r="DD458" s="16">
        <v>17000</v>
      </c>
      <c r="DE458" s="85"/>
      <c r="DF458" s="16"/>
      <c r="DG458" s="85"/>
      <c r="DH458" s="16"/>
      <c r="DI458" s="85"/>
      <c r="DJ458" s="16"/>
      <c r="DK458" s="219"/>
      <c r="DL458" s="85"/>
      <c r="DM458" s="16"/>
      <c r="DN458" s="85"/>
      <c r="DO458" s="16"/>
      <c r="DP458" s="85"/>
      <c r="DQ458" s="16"/>
      <c r="DR458" s="85"/>
      <c r="DS458" s="16"/>
      <c r="DT458" s="85"/>
      <c r="DU458" s="16"/>
      <c r="DV458" s="85"/>
      <c r="DW458" s="16"/>
      <c r="DX458" s="85"/>
      <c r="DY458" s="16"/>
      <c r="DZ458" s="85"/>
      <c r="EA458" s="16"/>
      <c r="EB458" s="85"/>
      <c r="EC458" s="16"/>
      <c r="ED458" s="85"/>
      <c r="EE458" s="16"/>
      <c r="EF458" s="85"/>
      <c r="EG458" s="16"/>
      <c r="EH458" s="17"/>
      <c r="EI458" s="16"/>
      <c r="EJ458" s="19"/>
      <c r="EK458" s="17"/>
      <c r="EL458" s="16"/>
      <c r="EM458" s="17"/>
      <c r="EN458" s="16"/>
      <c r="EO458" s="17"/>
      <c r="EP458" s="16"/>
      <c r="EQ458" s="17"/>
      <c r="ER458" s="16"/>
      <c r="ES458" s="17"/>
      <c r="ET458" s="16"/>
      <c r="EU458" s="17"/>
      <c r="EV458" s="16"/>
      <c r="EW458" s="15"/>
      <c r="EX458" s="16"/>
      <c r="EY458" s="15"/>
      <c r="EZ458" s="16"/>
      <c r="FA458" s="15"/>
      <c r="FB458" s="16"/>
      <c r="FC458" s="15"/>
      <c r="FD458" s="16"/>
      <c r="FE458" s="15"/>
      <c r="FF458" s="16"/>
      <c r="FG458" s="15"/>
      <c r="FH458" s="16"/>
      <c r="FI458" s="20">
        <f t="shared" si="52"/>
        <v>47630</v>
      </c>
      <c r="FJ458" s="20">
        <f t="shared" si="53"/>
        <v>26000</v>
      </c>
      <c r="FK458" s="21">
        <f t="shared" si="60"/>
        <v>21630</v>
      </c>
      <c r="FL458" s="1" t="str">
        <f t="shared" ref="FL458:FL460" si="63">IF(CB458=FJ458,"","X")</f>
        <v/>
      </c>
    </row>
    <row r="459" spans="1:168" ht="20.25" customHeight="1">
      <c r="A459" s="239">
        <v>3200044</v>
      </c>
      <c r="B459" s="60" t="s">
        <v>1407</v>
      </c>
      <c r="C459" s="239" t="s">
        <v>1408</v>
      </c>
      <c r="D459" s="31" t="s">
        <v>1415</v>
      </c>
      <c r="E459" s="9" t="s">
        <v>1411</v>
      </c>
      <c r="F459" s="61" t="s">
        <v>1409</v>
      </c>
      <c r="G459" s="65"/>
      <c r="H459" s="84" t="s">
        <v>1548</v>
      </c>
      <c r="I459" s="314"/>
      <c r="J459" s="84"/>
      <c r="K459" s="62">
        <v>3100</v>
      </c>
      <c r="L459" s="84" t="s">
        <v>1564</v>
      </c>
      <c r="M459" s="246">
        <f t="shared" si="58"/>
        <v>35030</v>
      </c>
      <c r="N459" s="14">
        <f t="shared" si="61"/>
        <v>26170</v>
      </c>
      <c r="O459" s="15">
        <v>1500</v>
      </c>
      <c r="P459" s="15">
        <v>1000</v>
      </c>
      <c r="Q459" s="15">
        <v>5000</v>
      </c>
      <c r="R459" s="15">
        <v>8000</v>
      </c>
      <c r="S459" s="183"/>
      <c r="T459" s="16">
        <v>1500</v>
      </c>
      <c r="U459" s="16">
        <v>1000</v>
      </c>
      <c r="V459" s="16">
        <v>5000</v>
      </c>
      <c r="W459" s="16"/>
      <c r="X459" s="183"/>
      <c r="Y459" s="16">
        <f>IF(($CB459-SUM($T459:X459))&gt;=$K459*0.7,$K459*0.7,($CB459-SUM($T459:X459)))</f>
        <v>1360</v>
      </c>
      <c r="Z459" s="16">
        <f>IF(($CB459-SUM($T459:Y459))&gt;=$K459*0.7,$K459*0.7,($CB459-SUM($T459:Y459)))</f>
        <v>0</v>
      </c>
      <c r="AA459" s="16">
        <f>IF(($CB459-SUM($T459:Z459))&gt;=$K459*0.7,$K459*0.7,($CB459-SUM($T459:Z459)))</f>
        <v>0</v>
      </c>
      <c r="AB459" s="16">
        <f>IF(($CB459-SUM($T459:AA459))&gt;=$K459*0.7,$K459*0.7,($CB459-SUM($T459:AA459)))</f>
        <v>0</v>
      </c>
      <c r="AC459" s="16">
        <f>IF(($CB459-SUM($T459:AB459))&gt;=$K459*0.7,$K459*0.7,($CB459-SUM($T459:AB459)))</f>
        <v>0</v>
      </c>
      <c r="AD459" s="16">
        <f>IF(($CB459-SUM($T459:AC459))&gt;=$K459*0.7,$K459*0.7,($CB459-SUM($T459:AC459)))</f>
        <v>0</v>
      </c>
      <c r="AE459" s="16">
        <f>IF(($CB459-SUM($T459:AD459))&gt;=$K459*0.7,$K459*0.7,($CB459-SUM($T459:AD459)))</f>
        <v>0</v>
      </c>
      <c r="AF459" s="16">
        <f>IF(($CB459-SUM($T459:AE459))&gt;=$K459*0.7,$K459*0.7,($CB459-SUM($T459:AE459)))</f>
        <v>0</v>
      </c>
      <c r="AG459" s="16">
        <f>IF(($CB459-SUM($T459:AF459))&gt;=$K459*0.7,$K459*0.7,($CB459-SUM($T459:AF459)))</f>
        <v>0</v>
      </c>
      <c r="AH459" s="16">
        <f>IF(($CB459-SUM($T459:AG459))&gt;=$K459*0.7,$K459*0.7,($CB459-SUM($T459:AG459)))</f>
        <v>0</v>
      </c>
      <c r="AI459" s="16">
        <f>IF(($CB459-SUM($T459:AH459))&gt;=$K459*0.7,$K459*0.7,($CB459-SUM($T459:AH459)))</f>
        <v>0</v>
      </c>
      <c r="AJ459" s="16">
        <f>IF(($CB459-SUM($T459:AI459))&gt;=$K459*0.7,$K459*0.7,($CB459-SUM($T459:AI459)))</f>
        <v>0</v>
      </c>
      <c r="AK459" s="16">
        <f>IF(($CB459-SUM($T459:AJ459))&gt;=$K459*0.7,$K459*0.7,($CB459-SUM($T459:AJ459)))</f>
        <v>0</v>
      </c>
      <c r="AL459" s="16">
        <f>IF(($CB459-SUM($T459:AK459))&gt;=$K459*0.7,$K459*0.7,($CB459-SUM($T459:AK459)))</f>
        <v>0</v>
      </c>
      <c r="AM459" s="16">
        <f>IF(($CB459-SUM($T459:AL459))&gt;=$K459*0.7,$K459*0.7,($CB459-SUM($T459:AL459)))</f>
        <v>0</v>
      </c>
      <c r="AN459" s="16">
        <f>IF(($CB459-SUM($T459:AM459))&gt;=$K459*0.7,$K459*0.7,($CB459-SUM($T459:AM459)))</f>
        <v>0</v>
      </c>
      <c r="AO459" s="16">
        <f>IF(($CB459-SUM($T459:AN459))&gt;=$K459*0.7,$K459*0.7,($CB459-SUM($T459:AN459)))</f>
        <v>0</v>
      </c>
      <c r="AP459" s="16">
        <f>IF(($CB459-SUM($T459:AO459))&gt;=$K459*0.7,$K459*0.7,($CB459-SUM($T459:AO459)))</f>
        <v>0</v>
      </c>
      <c r="AQ459" s="16">
        <f>IF(($CB459-SUM($T459:AP459))&gt;=$K459*0.7,$K459*0.7,($CB459-SUM($T459:AP459)))</f>
        <v>0</v>
      </c>
      <c r="AR459" s="16">
        <f>IF(($CB459-SUM($T459:AQ459))&gt;=$K459*0.7,$K459*0.7,($CB459-SUM($T459:AQ459)))</f>
        <v>0</v>
      </c>
      <c r="AS459" s="16">
        <f>IF(($CB459-SUM($T459:AR459))&gt;=$K459*0.7,$K459*0.7,($CB459-SUM($T459:AR459)))</f>
        <v>0</v>
      </c>
      <c r="AT459" s="16">
        <f>IF(($CB459-SUM($T459:AS459))&gt;=$K459*0.7,$K459*0.7,($CB459-SUM($T459:AS459)))</f>
        <v>0</v>
      </c>
      <c r="AU459" s="16">
        <f>IF(($CB459-SUM($T459:AT459))&gt;=$K459*0.7,$K459*0.7,($CB459-SUM($T459:AT459)))</f>
        <v>0</v>
      </c>
      <c r="AV459" s="16">
        <f>IF(($CB459-SUM($T459:AU459))&gt;=$K459*0.7,$K459*0.7,($CB459-SUM($T459:AU459)))</f>
        <v>0</v>
      </c>
      <c r="AW459" s="182">
        <f t="shared" si="59"/>
        <v>8860</v>
      </c>
      <c r="AX459" s="182">
        <f>IF(LinkRpt!B$4=LinkRpt!B$2,VLOOKUP(LinkRpt!$A455,Rpt,LinkRpt!B$2+1),"")</f>
        <v>8860</v>
      </c>
      <c r="AY459" s="182">
        <f>IF(LinkRpt!C$4=LinkRpt!C$2,VLOOKUP(LinkRpt!$A455,Rpt,LinkRpt!C$2+1),"")</f>
        <v>0</v>
      </c>
      <c r="AZ459" s="182">
        <f>IF(LinkRpt!D$4=LinkRpt!D$2,VLOOKUP(LinkRpt!$A455,Rpt,LinkRpt!D$2+1),"")</f>
        <v>0</v>
      </c>
      <c r="BA459" s="182" t="str">
        <f>IF(LinkRpt!E$4=LinkRpt!E$2,VLOOKUP(LinkRpt!$A455,Rpt,LinkRpt!E$2+1),"")</f>
        <v/>
      </c>
      <c r="BB459" s="182">
        <f>IF(LinkRpt!F$4=LinkRpt!F$2,VLOOKUP(LinkRpt!$A455,Rpt,LinkRpt!F$2+1),"")</f>
        <v>0</v>
      </c>
      <c r="BC459" s="182">
        <f>IF(LinkRpt!G$4=LinkRpt!G$2,VLOOKUP(LinkRpt!$A455,Rpt,LinkRpt!G$2+1),"")</f>
        <v>0</v>
      </c>
      <c r="BD459" s="182">
        <f>IF(LinkRpt!H$4=LinkRpt!H$2,VLOOKUP(LinkRpt!$A455,Rpt,LinkRpt!H$2+1),"")</f>
        <v>0</v>
      </c>
      <c r="BE459" s="182" t="str">
        <f>IF(LinkRpt!I$4=LinkRpt!I$2,VLOOKUP(LinkRpt!$A455,Rpt,LinkRpt!I$2+1),"")</f>
        <v/>
      </c>
      <c r="BF459" s="182" t="str">
        <f>IF(LinkRpt!J$4=LinkRpt!J$2,VLOOKUP(LinkRpt!$A455,Rpt,LinkRpt!J$2+1),"")</f>
        <v/>
      </c>
      <c r="BG459" s="182" t="str">
        <f>IF(LinkRpt!K$4=LinkRpt!K$2,VLOOKUP(LinkRpt!$A455,Rpt,LinkRpt!K$2+1),"")</f>
        <v/>
      </c>
      <c r="BH459" s="182" t="str">
        <f>IF(LinkRpt!L$4=LinkRpt!L$2,VLOOKUP(LinkRpt!$A455,Rpt,LinkRpt!L$2+1),"")</f>
        <v/>
      </c>
      <c r="BI459" s="182" t="str">
        <f>IF(LinkRpt!M$4=LinkRpt!M$2,VLOOKUP(LinkRpt!$A455,Rpt,LinkRpt!M$2+1),"")</f>
        <v/>
      </c>
      <c r="BJ459" s="182" t="str">
        <f>IF(LinkRpt!N$4=LinkRpt!N$2,VLOOKUP(LinkRpt!$A455,Rpt,LinkRpt!N$2+1),"")</f>
        <v/>
      </c>
      <c r="BK459" s="182" t="str">
        <f>IF(LinkRpt!O$4=LinkRpt!O$2,VLOOKUP(LinkRpt!$A455,Rpt,LinkRpt!O$2+1),"")</f>
        <v/>
      </c>
      <c r="BL459" s="182" t="str">
        <f>IF(LinkRpt!P$4=LinkRpt!P$2,VLOOKUP(LinkRpt!$A455,Rpt,LinkRpt!P$2+1),"")</f>
        <v/>
      </c>
      <c r="BM459" s="182" t="str">
        <f>IF(LinkRpt!Q$4=LinkRpt!Q$2,VLOOKUP(LinkRpt!$A455,Rpt,LinkRpt!Q$2+1),"")</f>
        <v/>
      </c>
      <c r="BN459" s="182" t="str">
        <f>IF(LinkRpt!R$4=LinkRpt!R$2,VLOOKUP(LinkRpt!$A455,Rpt,LinkRpt!R$2+1),"")</f>
        <v/>
      </c>
      <c r="BO459" s="182" t="str">
        <f>IF(LinkRpt!S$4=LinkRpt!S$2,VLOOKUP(LinkRpt!$A455,Rpt,LinkRpt!S$2+1),"")</f>
        <v/>
      </c>
      <c r="BP459" s="182" t="str">
        <f>IF(LinkRpt!T$4=LinkRpt!T$2,VLOOKUP(LinkRpt!$A455,Rpt,LinkRpt!T$2+1),"")</f>
        <v/>
      </c>
      <c r="BQ459" s="182" t="str">
        <f>IF(LinkRpt!U$4=LinkRpt!U$2,VLOOKUP(LinkRpt!$A455,Rpt,LinkRpt!U$2+1),"")</f>
        <v/>
      </c>
      <c r="BR459" s="182" t="str">
        <f>IF(LinkRpt!V$4=LinkRpt!V$2,VLOOKUP(LinkRpt!$A455,Rpt,LinkRpt!V$2+1),"")</f>
        <v/>
      </c>
      <c r="BS459" s="182" t="str">
        <f>IF(LinkRpt!W$4=LinkRpt!W$2,VLOOKUP(LinkRpt!$A455,Rpt,LinkRpt!W$2+1),"")</f>
        <v/>
      </c>
      <c r="BT459" s="182" t="str">
        <f>IF(LinkRpt!X$4=LinkRpt!X$2,VLOOKUP(LinkRpt!$A455,Rpt,LinkRpt!X$2+1),"")</f>
        <v/>
      </c>
      <c r="BU459" s="182" t="str">
        <f>IF(LinkRpt!Y$4=LinkRpt!Y$2,VLOOKUP(LinkRpt!$A455,Rpt,LinkRpt!Y$2+1),"")</f>
        <v/>
      </c>
      <c r="BV459" s="182" t="str">
        <f>IF(LinkRpt!Z$4=LinkRpt!Z$2,VLOOKUP(LinkRpt!$A455,Rpt,LinkRpt!Z$2+1),"")</f>
        <v/>
      </c>
      <c r="BW459" s="182" t="str">
        <f>IF(LinkRpt!AA$4=LinkRpt!AA$2,VLOOKUP(LinkRpt!$A455,Rpt,LinkRpt!AA$2+1),"")</f>
        <v/>
      </c>
      <c r="BX459" s="182" t="str">
        <f>IF(LinkRpt!AB$4=LinkRpt!AB$2,VLOOKUP(LinkRpt!$A455,Rpt,LinkRpt!AB$2+1),"")</f>
        <v/>
      </c>
      <c r="BY459" s="182" t="str">
        <f>IF(LinkRpt!AC$4=LinkRpt!AC$2,VLOOKUP(LinkRpt!$A455,Rpt,LinkRpt!AC$2+1),"")</f>
        <v/>
      </c>
      <c r="BZ459" s="182" t="str">
        <f>IF(LinkRpt!AD$4=LinkRpt!AD$2,VLOOKUP(LinkRpt!$A455,Rpt,LinkRpt!AD$2+1),"")</f>
        <v/>
      </c>
      <c r="CA459" s="182" t="str">
        <f>IF(LinkRpt!AE$4=LinkRpt!AE$2,VLOOKUP(LinkRpt!$A455,Rpt,LinkRpt!AE$2+1),"")</f>
        <v/>
      </c>
      <c r="CB459" s="182">
        <f t="shared" si="62"/>
        <v>8860</v>
      </c>
      <c r="CC459" s="15">
        <v>1500</v>
      </c>
      <c r="CD459" s="16">
        <v>1500</v>
      </c>
      <c r="CE459" s="15">
        <v>1000</v>
      </c>
      <c r="CF459" s="16">
        <v>1000</v>
      </c>
      <c r="CG459" s="15">
        <v>5000</v>
      </c>
      <c r="CH459" s="16">
        <v>5000</v>
      </c>
      <c r="CI459" s="15">
        <v>8000</v>
      </c>
      <c r="CJ459" s="16"/>
      <c r="CK459" s="15"/>
      <c r="CL459" s="16"/>
      <c r="CM459" s="18">
        <v>2170</v>
      </c>
      <c r="CN459" s="16"/>
      <c r="CO459" s="18">
        <v>2170</v>
      </c>
      <c r="CP459" s="16"/>
      <c r="CQ459" s="18">
        <v>2170</v>
      </c>
      <c r="CR459" s="16"/>
      <c r="CS459" s="18">
        <v>2170</v>
      </c>
      <c r="CT459" s="16">
        <v>1360</v>
      </c>
      <c r="CU459" s="18">
        <v>2170</v>
      </c>
      <c r="CV459" s="16"/>
      <c r="CW459" s="18">
        <v>2170</v>
      </c>
      <c r="CX459" s="16"/>
      <c r="CY459" s="18">
        <v>2170</v>
      </c>
      <c r="CZ459" s="16"/>
      <c r="DA459" s="18">
        <v>2170</v>
      </c>
      <c r="DB459" s="16"/>
      <c r="DC459" s="18">
        <v>2170</v>
      </c>
      <c r="DD459" s="16"/>
      <c r="DE459" s="85"/>
      <c r="DF459" s="16"/>
      <c r="DG459" s="85"/>
      <c r="DH459" s="16"/>
      <c r="DI459" s="85"/>
      <c r="DJ459" s="16"/>
      <c r="DK459" s="219"/>
      <c r="DL459" s="85"/>
      <c r="DM459" s="16"/>
      <c r="DN459" s="85"/>
      <c r="DO459" s="16"/>
      <c r="DP459" s="85"/>
      <c r="DQ459" s="16"/>
      <c r="DR459" s="85"/>
      <c r="DS459" s="16"/>
      <c r="DT459" s="85"/>
      <c r="DU459" s="16"/>
      <c r="DV459" s="85"/>
      <c r="DW459" s="16"/>
      <c r="DX459" s="85"/>
      <c r="DY459" s="16"/>
      <c r="DZ459" s="85"/>
      <c r="EA459" s="16"/>
      <c r="EB459" s="85"/>
      <c r="EC459" s="16"/>
      <c r="ED459" s="85"/>
      <c r="EE459" s="16"/>
      <c r="EF459" s="85"/>
      <c r="EG459" s="16"/>
      <c r="EH459" s="17"/>
      <c r="EI459" s="16"/>
      <c r="EJ459" s="19"/>
      <c r="EK459" s="17"/>
      <c r="EL459" s="16"/>
      <c r="EM459" s="17"/>
      <c r="EN459" s="16"/>
      <c r="EO459" s="17"/>
      <c r="EP459" s="16"/>
      <c r="EQ459" s="17"/>
      <c r="ER459" s="16"/>
      <c r="ES459" s="17"/>
      <c r="ET459" s="16"/>
      <c r="EU459" s="17"/>
      <c r="EV459" s="16"/>
      <c r="EW459" s="15"/>
      <c r="EX459" s="16"/>
      <c r="EY459" s="15"/>
      <c r="EZ459" s="16"/>
      <c r="FA459" s="15"/>
      <c r="FB459" s="16"/>
      <c r="FC459" s="15"/>
      <c r="FD459" s="16"/>
      <c r="FE459" s="15"/>
      <c r="FF459" s="16"/>
      <c r="FG459" s="15"/>
      <c r="FH459" s="16"/>
      <c r="FI459" s="20">
        <f t="shared" si="52"/>
        <v>35030</v>
      </c>
      <c r="FJ459" s="20">
        <f t="shared" si="53"/>
        <v>8860</v>
      </c>
      <c r="FK459" s="21">
        <f t="shared" si="60"/>
        <v>26170</v>
      </c>
      <c r="FL459" s="1" t="str">
        <f t="shared" si="63"/>
        <v/>
      </c>
    </row>
    <row r="460" spans="1:168" ht="20.25" customHeight="1">
      <c r="A460" s="239">
        <v>3200045</v>
      </c>
      <c r="B460" s="60" t="s">
        <v>541</v>
      </c>
      <c r="C460" s="239" t="s">
        <v>542</v>
      </c>
      <c r="D460" s="31" t="s">
        <v>1415</v>
      </c>
      <c r="E460" s="9" t="s">
        <v>1412</v>
      </c>
      <c r="F460" s="205" t="s">
        <v>543</v>
      </c>
      <c r="G460" s="211"/>
      <c r="H460" s="13"/>
      <c r="I460" s="317"/>
      <c r="J460" s="13"/>
      <c r="K460" s="67">
        <v>5100</v>
      </c>
      <c r="L460" s="13" t="s">
        <v>1564</v>
      </c>
      <c r="M460" s="246">
        <f t="shared" si="58"/>
        <v>47630</v>
      </c>
      <c r="N460" s="14">
        <f t="shared" si="61"/>
        <v>0</v>
      </c>
      <c r="O460" s="52">
        <v>1500</v>
      </c>
      <c r="P460" s="52">
        <v>1000</v>
      </c>
      <c r="Q460" s="52">
        <v>5000</v>
      </c>
      <c r="R460" s="52">
        <v>8000</v>
      </c>
      <c r="S460" s="184"/>
      <c r="T460" s="53">
        <v>1500</v>
      </c>
      <c r="U460" s="53">
        <v>1000</v>
      </c>
      <c r="V460" s="53">
        <v>5000</v>
      </c>
      <c r="W460" s="53">
        <v>0</v>
      </c>
      <c r="X460" s="184"/>
      <c r="Y460" s="16">
        <f>IF(($CB460-SUM($T460:X460))&gt;=$K460*0.7,$K460*0.7,($CB460-SUM($T460:X460)))</f>
        <v>3570</v>
      </c>
      <c r="Z460" s="16">
        <f>IF(($CB460-SUM($T460:Y460))&gt;=$K460*0.7,$K460*0.7,($CB460-SUM($T460:Y460)))</f>
        <v>3570</v>
      </c>
      <c r="AA460" s="16">
        <f>IF(($CB460-SUM($T460:Z460))&gt;=$K460*0.7,$K460*0.7,($CB460-SUM($T460:Z460)))</f>
        <v>3570</v>
      </c>
      <c r="AB460" s="16">
        <f>IF(($CB460-SUM($T460:AA460))&gt;=$K460*0.7,$K460*0.7,($CB460-SUM($T460:AA460)))</f>
        <v>3570</v>
      </c>
      <c r="AC460" s="16">
        <f>IF(($CB460-SUM($T460:AB460))&gt;=$K460*0.7,$K460*0.7,($CB460-SUM($T460:AB460)))</f>
        <v>3570</v>
      </c>
      <c r="AD460" s="16">
        <f>IF(($CB460-SUM($T460:AC460))&gt;=$K460*0.7,$K460*0.7,($CB460-SUM($T460:AC460)))</f>
        <v>3570</v>
      </c>
      <c r="AE460" s="16">
        <f>IF(($CB460-SUM($T460:AD460))&gt;=$K460*0.7,$K460*0.7,($CB460-SUM($T460:AD460)))</f>
        <v>3570</v>
      </c>
      <c r="AF460" s="16">
        <f>IF(($CB460-SUM($T460:AE460))&gt;=$K460*0.7,$K460*0.7,($CB460-SUM($T460:AE460)))</f>
        <v>3570</v>
      </c>
      <c r="AG460" s="16">
        <f>IF(($CB460-SUM($T460:AF460))&gt;=$K460*0.7,$K460*0.7,($CB460-SUM($T460:AF460)))</f>
        <v>3570</v>
      </c>
      <c r="AH460" s="16">
        <f>IF(($CB460-SUM($T460:AG460))&gt;=$K460*0.7,$K460*0.7,($CB460-SUM($T460:AG460)))</f>
        <v>3570</v>
      </c>
      <c r="AI460" s="16">
        <f>IF(($CB460-SUM($T460:AH460))&gt;=$K460*0.7,$K460*0.7,($CB460-SUM($T460:AH460)))</f>
        <v>3570</v>
      </c>
      <c r="AJ460" s="16">
        <f>IF(($CB460-SUM($T460:AI460))&gt;=$K460*0.7,$K460*0.7,($CB460-SUM($T460:AI460)))</f>
        <v>860</v>
      </c>
      <c r="AK460" s="16">
        <f>IF(($CB460-SUM($T460:AJ460))&gt;=$K460*0.7,$K460*0.7,($CB460-SUM($T460:AJ460)))</f>
        <v>0</v>
      </c>
      <c r="AL460" s="16">
        <f>IF(($CB460-SUM($T460:AK460))&gt;=$K460*0.7,$K460*0.7,($CB460-SUM($T460:AK460)))</f>
        <v>0</v>
      </c>
      <c r="AM460" s="16">
        <f>IF(($CB460-SUM($T460:AL460))&gt;=$K460*0.7,$K460*0.7,($CB460-SUM($T460:AL460)))</f>
        <v>0</v>
      </c>
      <c r="AN460" s="16">
        <f>IF(($CB460-SUM($T460:AM460))&gt;=$K460*0.7,$K460*0.7,($CB460-SUM($T460:AM460)))</f>
        <v>0</v>
      </c>
      <c r="AO460" s="16">
        <f>IF(($CB460-SUM($T460:AN460))&gt;=$K460*0.7,$K460*0.7,($CB460-SUM($T460:AN460)))</f>
        <v>0</v>
      </c>
      <c r="AP460" s="16">
        <f>IF(($CB460-SUM($T460:AO460))&gt;=$K460*0.7,$K460*0.7,($CB460-SUM($T460:AO460)))</f>
        <v>0</v>
      </c>
      <c r="AQ460" s="16">
        <f>IF(($CB460-SUM($T460:AP460))&gt;=$K460*0.7,$K460*0.7,($CB460-SUM($T460:AP460)))</f>
        <v>0</v>
      </c>
      <c r="AR460" s="16">
        <f>IF(($CB460-SUM($T460:AQ460))&gt;=$K460*0.7,$K460*0.7,($CB460-SUM($T460:AQ460)))</f>
        <v>0</v>
      </c>
      <c r="AS460" s="16">
        <f>IF(($CB460-SUM($T460:AR460))&gt;=$K460*0.7,$K460*0.7,($CB460-SUM($T460:AR460)))</f>
        <v>0</v>
      </c>
      <c r="AT460" s="16">
        <f>IF(($CB460-SUM($T460:AS460))&gt;=$K460*0.7,$K460*0.7,($CB460-SUM($T460:AS460)))</f>
        <v>0</v>
      </c>
      <c r="AU460" s="16">
        <f>IF(($CB460-SUM($T460:AT460))&gt;=$K460*0.7,$K460*0.7,($CB460-SUM($T460:AT460)))</f>
        <v>0</v>
      </c>
      <c r="AV460" s="16">
        <f>IF(($CB460-SUM($T460:AU460))&gt;=$K460*0.7,$K460*0.7,($CB460-SUM($T460:AU460)))</f>
        <v>0</v>
      </c>
      <c r="AW460" s="182">
        <f t="shared" si="59"/>
        <v>47630</v>
      </c>
      <c r="AX460" s="182">
        <f>IF(LinkRpt!B$4=LinkRpt!B$2,VLOOKUP(LinkRpt!$A456,Rpt,LinkRpt!B$2+1),"")</f>
        <v>47630</v>
      </c>
      <c r="AY460" s="182">
        <f>IF(LinkRpt!C$4=LinkRpt!C$2,VLOOKUP(LinkRpt!$A456,Rpt,LinkRpt!C$2+1),"")</f>
        <v>0</v>
      </c>
      <c r="AZ460" s="182">
        <f>IF(LinkRpt!D$4=LinkRpt!D$2,VLOOKUP(LinkRpt!$A456,Rpt,LinkRpt!D$2+1),"")</f>
        <v>0</v>
      </c>
      <c r="BA460" s="182" t="str">
        <f>IF(LinkRpt!E$4=LinkRpt!E$2,VLOOKUP(LinkRpt!$A456,Rpt,LinkRpt!E$2+1),"")</f>
        <v/>
      </c>
      <c r="BB460" s="182">
        <f>IF(LinkRpt!F$4=LinkRpt!F$2,VLOOKUP(LinkRpt!$A456,Rpt,LinkRpt!F$2+1),"")</f>
        <v>0</v>
      </c>
      <c r="BC460" s="182">
        <f>IF(LinkRpt!G$4=LinkRpt!G$2,VLOOKUP(LinkRpt!$A456,Rpt,LinkRpt!G$2+1),"")</f>
        <v>0</v>
      </c>
      <c r="BD460" s="182">
        <f>IF(LinkRpt!H$4=LinkRpt!H$2,VLOOKUP(LinkRpt!$A456,Rpt,LinkRpt!H$2+1),"")</f>
        <v>0</v>
      </c>
      <c r="BE460" s="182" t="str">
        <f>IF(LinkRpt!I$4=LinkRpt!I$2,VLOOKUP(LinkRpt!$A456,Rpt,LinkRpt!I$2+1),"")</f>
        <v/>
      </c>
      <c r="BF460" s="182" t="str">
        <f>IF(LinkRpt!J$4=LinkRpt!J$2,VLOOKUP(LinkRpt!$A456,Rpt,LinkRpt!J$2+1),"")</f>
        <v/>
      </c>
      <c r="BG460" s="182" t="str">
        <f>IF(LinkRpt!K$4=LinkRpt!K$2,VLOOKUP(LinkRpt!$A456,Rpt,LinkRpt!K$2+1),"")</f>
        <v/>
      </c>
      <c r="BH460" s="182" t="str">
        <f>IF(LinkRpt!L$4=LinkRpt!L$2,VLOOKUP(LinkRpt!$A456,Rpt,LinkRpt!L$2+1),"")</f>
        <v/>
      </c>
      <c r="BI460" s="182" t="str">
        <f>IF(LinkRpt!M$4=LinkRpt!M$2,VLOOKUP(LinkRpt!$A456,Rpt,LinkRpt!M$2+1),"")</f>
        <v/>
      </c>
      <c r="BJ460" s="182" t="str">
        <f>IF(LinkRpt!N$4=LinkRpt!N$2,VLOOKUP(LinkRpt!$A456,Rpt,LinkRpt!N$2+1),"")</f>
        <v/>
      </c>
      <c r="BK460" s="182" t="str">
        <f>IF(LinkRpt!O$4=LinkRpt!O$2,VLOOKUP(LinkRpt!$A456,Rpt,LinkRpt!O$2+1),"")</f>
        <v/>
      </c>
      <c r="BL460" s="182" t="str">
        <f>IF(LinkRpt!P$4=LinkRpt!P$2,VLOOKUP(LinkRpt!$A456,Rpt,LinkRpt!P$2+1),"")</f>
        <v/>
      </c>
      <c r="BM460" s="182" t="str">
        <f>IF(LinkRpt!Q$4=LinkRpt!Q$2,VLOOKUP(LinkRpt!$A456,Rpt,LinkRpt!Q$2+1),"")</f>
        <v/>
      </c>
      <c r="BN460" s="182" t="str">
        <f>IF(LinkRpt!R$4=LinkRpt!R$2,VLOOKUP(LinkRpt!$A456,Rpt,LinkRpt!R$2+1),"")</f>
        <v/>
      </c>
      <c r="BO460" s="182" t="str">
        <f>IF(LinkRpt!S$4=LinkRpt!S$2,VLOOKUP(LinkRpt!$A456,Rpt,LinkRpt!S$2+1),"")</f>
        <v/>
      </c>
      <c r="BP460" s="182" t="str">
        <f>IF(LinkRpt!T$4=LinkRpt!T$2,VLOOKUP(LinkRpt!$A456,Rpt,LinkRpt!T$2+1),"")</f>
        <v/>
      </c>
      <c r="BQ460" s="182" t="str">
        <f>IF(LinkRpt!U$4=LinkRpt!U$2,VLOOKUP(LinkRpt!$A456,Rpt,LinkRpt!U$2+1),"")</f>
        <v/>
      </c>
      <c r="BR460" s="182" t="str">
        <f>IF(LinkRpt!V$4=LinkRpt!V$2,VLOOKUP(LinkRpt!$A456,Rpt,LinkRpt!V$2+1),"")</f>
        <v/>
      </c>
      <c r="BS460" s="182" t="str">
        <f>IF(LinkRpt!W$4=LinkRpt!W$2,VLOOKUP(LinkRpt!$A456,Rpt,LinkRpt!W$2+1),"")</f>
        <v/>
      </c>
      <c r="BT460" s="182" t="str">
        <f>IF(LinkRpt!X$4=LinkRpt!X$2,VLOOKUP(LinkRpt!$A456,Rpt,LinkRpt!X$2+1),"")</f>
        <v/>
      </c>
      <c r="BU460" s="182" t="str">
        <f>IF(LinkRpt!Y$4=LinkRpt!Y$2,VLOOKUP(LinkRpt!$A456,Rpt,LinkRpt!Y$2+1),"")</f>
        <v/>
      </c>
      <c r="BV460" s="182" t="str">
        <f>IF(LinkRpt!Z$4=LinkRpt!Z$2,VLOOKUP(LinkRpt!$A456,Rpt,LinkRpt!Z$2+1),"")</f>
        <v/>
      </c>
      <c r="BW460" s="182" t="str">
        <f>IF(LinkRpt!AA$4=LinkRpt!AA$2,VLOOKUP(LinkRpt!$A456,Rpt,LinkRpt!AA$2+1),"")</f>
        <v/>
      </c>
      <c r="BX460" s="182" t="str">
        <f>IF(LinkRpt!AB$4=LinkRpt!AB$2,VLOOKUP(LinkRpt!$A456,Rpt,LinkRpt!AB$2+1),"")</f>
        <v/>
      </c>
      <c r="BY460" s="182" t="str">
        <f>IF(LinkRpt!AC$4=LinkRpt!AC$2,VLOOKUP(LinkRpt!$A456,Rpt,LinkRpt!AC$2+1),"")</f>
        <v/>
      </c>
      <c r="BZ460" s="182" t="str">
        <f>IF(LinkRpt!AD$4=LinkRpt!AD$2,VLOOKUP(LinkRpt!$A456,Rpt,LinkRpt!AD$2+1),"")</f>
        <v/>
      </c>
      <c r="CA460" s="182" t="str">
        <f>IF(LinkRpt!AE$4=LinkRpt!AE$2,VLOOKUP(LinkRpt!$A456,Rpt,LinkRpt!AE$2+1),"")</f>
        <v/>
      </c>
      <c r="CB460" s="182">
        <f t="shared" si="62"/>
        <v>47630</v>
      </c>
      <c r="CC460" s="52">
        <v>1500</v>
      </c>
      <c r="CD460" s="53">
        <v>1500</v>
      </c>
      <c r="CE460" s="52">
        <v>1000</v>
      </c>
      <c r="CF460" s="53">
        <v>1000</v>
      </c>
      <c r="CG460" s="52">
        <v>5000</v>
      </c>
      <c r="CH460" s="53">
        <v>5000</v>
      </c>
      <c r="CI460" s="52">
        <v>8000</v>
      </c>
      <c r="CJ460" s="53">
        <v>0</v>
      </c>
      <c r="CK460" s="52"/>
      <c r="CL460" s="53"/>
      <c r="CM460" s="52"/>
      <c r="CN460" s="53"/>
      <c r="CO460" s="55">
        <v>3570</v>
      </c>
      <c r="CP460" s="53">
        <v>0</v>
      </c>
      <c r="CQ460" s="54">
        <v>3570</v>
      </c>
      <c r="CR460" s="53">
        <v>7140</v>
      </c>
      <c r="CS460" s="54">
        <v>3570</v>
      </c>
      <c r="CT460" s="53">
        <f>8000+0</f>
        <v>8000</v>
      </c>
      <c r="CU460" s="54">
        <v>3570</v>
      </c>
      <c r="CV460" s="53">
        <v>7140</v>
      </c>
      <c r="CW460" s="54">
        <v>3570</v>
      </c>
      <c r="CX460" s="53">
        <v>3570</v>
      </c>
      <c r="CY460" s="54">
        <v>3570</v>
      </c>
      <c r="CZ460" s="56"/>
      <c r="DA460" s="54">
        <v>3570</v>
      </c>
      <c r="DB460" s="53">
        <v>7140</v>
      </c>
      <c r="DC460" s="54">
        <v>3570</v>
      </c>
      <c r="DD460" s="53"/>
      <c r="DE460" s="54">
        <v>3570</v>
      </c>
      <c r="DF460" s="53">
        <v>7140</v>
      </c>
      <c r="DG460" s="54"/>
      <c r="DH460" s="53"/>
      <c r="DI460" s="54"/>
      <c r="DJ460" s="53"/>
      <c r="DK460" s="221"/>
      <c r="DL460" s="168"/>
      <c r="DM460" s="57"/>
      <c r="DN460" s="168"/>
      <c r="DO460" s="57"/>
      <c r="DP460" s="168"/>
      <c r="DQ460" s="57"/>
      <c r="DR460" s="168"/>
      <c r="DS460" s="57"/>
      <c r="DT460" s="168"/>
      <c r="DU460" s="57"/>
      <c r="DV460" s="168"/>
      <c r="DW460" s="57"/>
      <c r="DX460" s="168"/>
      <c r="DY460" s="57"/>
      <c r="DZ460" s="168"/>
      <c r="EA460" s="57"/>
      <c r="EB460" s="168"/>
      <c r="EC460" s="57"/>
      <c r="ED460" s="168"/>
      <c r="EE460" s="57"/>
      <c r="EF460" s="168"/>
      <c r="EG460" s="57"/>
      <c r="EH460" s="54"/>
      <c r="EI460" s="57"/>
      <c r="EJ460" s="59"/>
      <c r="EK460" s="54"/>
      <c r="EL460" s="57"/>
      <c r="EM460" s="54"/>
      <c r="EN460" s="57"/>
      <c r="EO460" s="54"/>
      <c r="EP460" s="57"/>
      <c r="EQ460" s="54"/>
      <c r="ER460" s="57"/>
      <c r="ES460" s="54"/>
      <c r="ET460" s="57"/>
      <c r="EU460" s="54"/>
      <c r="EV460" s="57"/>
      <c r="EW460" s="58"/>
      <c r="EX460" s="57"/>
      <c r="EY460" s="58"/>
      <c r="EZ460" s="57"/>
      <c r="FA460" s="58"/>
      <c r="FB460" s="57"/>
      <c r="FC460" s="58"/>
      <c r="FD460" s="57"/>
      <c r="FE460" s="58"/>
      <c r="FF460" s="57"/>
      <c r="FG460" s="58"/>
      <c r="FH460" s="16"/>
      <c r="FI460" s="20">
        <f t="shared" si="52"/>
        <v>47630</v>
      </c>
      <c r="FJ460" s="20">
        <f t="shared" si="53"/>
        <v>47630</v>
      </c>
      <c r="FK460" s="21">
        <f t="shared" si="60"/>
        <v>0</v>
      </c>
      <c r="FL460" s="1" t="str">
        <f t="shared" si="63"/>
        <v/>
      </c>
    </row>
    <row r="461" spans="1:168">
      <c r="C461" s="239"/>
      <c r="H461" s="13"/>
      <c r="I461" s="13"/>
      <c r="J461" s="13"/>
      <c r="O461" s="185"/>
      <c r="P461" s="185"/>
      <c r="Q461" s="185"/>
      <c r="R461" s="185"/>
      <c r="S461" s="185"/>
      <c r="T461" s="185"/>
      <c r="U461" s="185"/>
      <c r="X461" s="185"/>
      <c r="Z461" s="185"/>
      <c r="AC461" s="185"/>
      <c r="AE461" s="185"/>
      <c r="AF461" s="185"/>
      <c r="AI461" s="185"/>
      <c r="AJ461" s="185"/>
      <c r="AK461" s="185"/>
      <c r="AL461" s="185"/>
      <c r="AM461" s="185"/>
      <c r="AN461" s="185"/>
      <c r="AO461" s="185"/>
      <c r="AP461" s="185"/>
      <c r="AQ461" s="185"/>
      <c r="AR461" s="185"/>
      <c r="AS461" s="185"/>
      <c r="AT461" s="185"/>
      <c r="AU461" s="185"/>
      <c r="AV461" s="185"/>
      <c r="AW461" s="185"/>
      <c r="AX461" s="185"/>
      <c r="AY461" s="185"/>
      <c r="AZ461" s="185"/>
      <c r="BA461" s="185"/>
      <c r="BB461" s="185"/>
      <c r="BC461" s="185"/>
      <c r="BD461" s="185"/>
      <c r="BE461" s="185"/>
      <c r="BF461" s="185"/>
      <c r="BG461" s="185"/>
      <c r="BH461" s="185"/>
      <c r="BI461" s="185"/>
      <c r="BJ461" s="185"/>
      <c r="BK461" s="185"/>
      <c r="BL461" s="185"/>
      <c r="BM461" s="185"/>
      <c r="BN461" s="185"/>
      <c r="BO461" s="185"/>
      <c r="BP461" s="185"/>
      <c r="BQ461" s="185"/>
      <c r="BR461" s="185"/>
      <c r="BS461" s="185"/>
      <c r="BT461" s="185"/>
      <c r="BU461" s="185"/>
      <c r="BV461" s="185"/>
      <c r="BW461" s="185"/>
      <c r="BX461" s="185"/>
      <c r="BY461" s="185"/>
      <c r="BZ461" s="185"/>
      <c r="CA461" s="185"/>
      <c r="CB461" s="185"/>
    </row>
    <row r="462" spans="1:168">
      <c r="C462" s="239"/>
      <c r="H462" s="13"/>
      <c r="I462" s="13"/>
      <c r="J462" s="13"/>
      <c r="O462" s="185"/>
      <c r="P462" s="185"/>
      <c r="Q462" s="185"/>
      <c r="R462" s="185"/>
      <c r="S462" s="185"/>
      <c r="T462" s="185"/>
      <c r="U462" s="185"/>
      <c r="X462" s="185"/>
      <c r="Z462" s="185"/>
      <c r="AC462" s="185"/>
      <c r="AE462" s="185"/>
      <c r="AF462" s="185"/>
      <c r="AI462" s="185"/>
      <c r="AJ462" s="185"/>
      <c r="AK462" s="185"/>
      <c r="AL462" s="185"/>
      <c r="AM462" s="185"/>
      <c r="AN462" s="185"/>
      <c r="AO462" s="185"/>
      <c r="AP462" s="185"/>
      <c r="AQ462" s="185"/>
      <c r="AR462" s="185"/>
      <c r="AS462" s="185"/>
      <c r="AT462" s="185"/>
      <c r="AU462" s="185"/>
      <c r="AV462" s="185"/>
      <c r="AW462" s="185"/>
      <c r="AX462" s="185"/>
      <c r="AY462" s="185"/>
      <c r="AZ462" s="185"/>
      <c r="BA462" s="185"/>
      <c r="BB462" s="185"/>
      <c r="BC462" s="185"/>
      <c r="BD462" s="185"/>
      <c r="BE462" s="185"/>
      <c r="BF462" s="185"/>
      <c r="BG462" s="185"/>
      <c r="BH462" s="185"/>
      <c r="BI462" s="185"/>
      <c r="BJ462" s="185"/>
      <c r="BK462" s="185"/>
      <c r="BL462" s="185"/>
      <c r="BM462" s="185"/>
      <c r="BN462" s="185"/>
      <c r="BO462" s="185"/>
      <c r="BP462" s="185"/>
      <c r="BQ462" s="185"/>
      <c r="BR462" s="185"/>
      <c r="BS462" s="185"/>
      <c r="BT462" s="185"/>
      <c r="BU462" s="185"/>
      <c r="BV462" s="185"/>
      <c r="BW462" s="185"/>
      <c r="BX462" s="185"/>
      <c r="BY462" s="185"/>
      <c r="BZ462" s="185"/>
      <c r="CA462" s="185"/>
      <c r="CB462" s="185"/>
    </row>
    <row r="463" spans="1:168">
      <c r="C463" s="238"/>
      <c r="H463" s="13"/>
      <c r="I463" s="13"/>
      <c r="J463" s="13"/>
      <c r="O463" s="185"/>
      <c r="P463" s="185"/>
      <c r="Q463" s="185"/>
      <c r="R463" s="185"/>
      <c r="S463" s="185"/>
      <c r="T463" s="185"/>
      <c r="U463" s="185"/>
      <c r="X463" s="185"/>
      <c r="Y463" s="185"/>
      <c r="Z463" s="185"/>
      <c r="AC463" s="185"/>
      <c r="AE463" s="185"/>
      <c r="AF463" s="185"/>
      <c r="AI463" s="185"/>
      <c r="AJ463" s="185"/>
      <c r="AK463" s="185"/>
      <c r="AL463" s="185"/>
      <c r="AM463" s="185"/>
      <c r="AN463" s="185"/>
      <c r="AO463" s="185"/>
      <c r="AP463" s="185"/>
      <c r="AQ463" s="185"/>
      <c r="AR463" s="185"/>
      <c r="AS463" s="185"/>
      <c r="AT463" s="185"/>
      <c r="AU463" s="185"/>
      <c r="AV463" s="185"/>
      <c r="AW463" s="185"/>
      <c r="AX463" s="185"/>
      <c r="AY463" s="185"/>
      <c r="AZ463" s="185"/>
      <c r="BA463" s="185"/>
      <c r="BB463" s="185"/>
      <c r="BC463" s="185"/>
      <c r="BD463" s="185"/>
      <c r="BE463" s="185"/>
      <c r="BF463" s="185"/>
      <c r="BG463" s="185"/>
      <c r="BH463" s="185"/>
      <c r="BI463" s="185"/>
      <c r="BJ463" s="185"/>
      <c r="BK463" s="185"/>
      <c r="BL463" s="185"/>
      <c r="BM463" s="185"/>
      <c r="BN463" s="185"/>
      <c r="BO463" s="185"/>
      <c r="BP463" s="185"/>
      <c r="BQ463" s="185"/>
      <c r="BR463" s="185"/>
      <c r="BS463" s="185"/>
      <c r="BT463" s="185"/>
      <c r="BU463" s="185"/>
      <c r="BV463" s="185"/>
      <c r="BW463" s="185"/>
      <c r="BX463" s="185"/>
      <c r="BY463" s="185"/>
      <c r="BZ463" s="185"/>
      <c r="CA463" s="185"/>
      <c r="CB463" s="185"/>
    </row>
    <row r="464" spans="1:168">
      <c r="C464" s="238"/>
      <c r="H464" s="13"/>
      <c r="I464" s="13"/>
      <c r="J464" s="13"/>
      <c r="O464" s="185"/>
      <c r="P464" s="185"/>
      <c r="Q464" s="185"/>
      <c r="R464" s="185"/>
      <c r="S464" s="185"/>
      <c r="T464" s="185"/>
      <c r="U464" s="185"/>
      <c r="X464" s="185"/>
      <c r="Y464" s="185"/>
      <c r="Z464" s="185"/>
      <c r="AC464" s="185"/>
      <c r="AE464" s="185"/>
      <c r="AF464" s="185"/>
      <c r="AI464" s="185"/>
      <c r="AJ464" s="185"/>
      <c r="AK464" s="185"/>
      <c r="AL464" s="185"/>
      <c r="AM464" s="185"/>
      <c r="AN464" s="185"/>
      <c r="AO464" s="185"/>
      <c r="AP464" s="185"/>
      <c r="AQ464" s="185"/>
      <c r="AR464" s="185"/>
      <c r="AS464" s="185"/>
      <c r="AT464" s="185"/>
      <c r="AU464" s="185"/>
      <c r="AV464" s="185"/>
      <c r="AW464" s="185"/>
      <c r="AX464" s="185"/>
      <c r="AY464" s="185"/>
      <c r="AZ464" s="185"/>
      <c r="BA464" s="185"/>
      <c r="BB464" s="185"/>
      <c r="BC464" s="185"/>
      <c r="BD464" s="185"/>
      <c r="BE464" s="185"/>
      <c r="BF464" s="185"/>
      <c r="BG464" s="185"/>
      <c r="BH464" s="185"/>
      <c r="BI464" s="185"/>
      <c r="BJ464" s="185"/>
      <c r="BK464" s="185"/>
      <c r="BL464" s="185"/>
      <c r="BM464" s="185"/>
      <c r="BN464" s="185"/>
      <c r="BO464" s="185"/>
      <c r="BP464" s="185"/>
      <c r="BQ464" s="185"/>
      <c r="BR464" s="185"/>
      <c r="BS464" s="185"/>
      <c r="BT464" s="185"/>
      <c r="BU464" s="185"/>
      <c r="BV464" s="185"/>
      <c r="BW464" s="185"/>
      <c r="BX464" s="185"/>
      <c r="BY464" s="185"/>
      <c r="BZ464" s="185"/>
      <c r="CA464" s="185"/>
      <c r="CB464" s="185"/>
    </row>
    <row r="465" spans="3:80">
      <c r="C465" s="238"/>
      <c r="H465" s="13"/>
      <c r="I465" s="13"/>
      <c r="J465" s="13"/>
      <c r="O465" s="185"/>
      <c r="P465" s="185"/>
      <c r="Q465" s="185"/>
      <c r="R465" s="185"/>
      <c r="S465" s="185"/>
      <c r="T465" s="185"/>
      <c r="U465" s="185"/>
      <c r="X465" s="185"/>
      <c r="Y465" s="185"/>
      <c r="Z465" s="185"/>
      <c r="AC465" s="185"/>
      <c r="AE465" s="185"/>
      <c r="AF465" s="185"/>
      <c r="AI465" s="185"/>
      <c r="AJ465" s="185"/>
      <c r="AK465" s="185"/>
      <c r="AL465" s="185"/>
      <c r="AM465" s="185"/>
      <c r="AN465" s="185"/>
      <c r="AO465" s="185"/>
      <c r="AP465" s="185"/>
      <c r="AQ465" s="185"/>
      <c r="AR465" s="185"/>
      <c r="AS465" s="185"/>
      <c r="AT465" s="185"/>
      <c r="AU465" s="185"/>
      <c r="AV465" s="185"/>
      <c r="AW465" s="185"/>
      <c r="AX465" s="185"/>
      <c r="AY465" s="185"/>
      <c r="AZ465" s="185"/>
      <c r="BA465" s="185"/>
      <c r="BB465" s="185"/>
      <c r="BC465" s="185"/>
      <c r="BD465" s="185"/>
      <c r="BE465" s="185"/>
      <c r="BF465" s="185"/>
      <c r="BG465" s="185"/>
      <c r="BH465" s="185"/>
      <c r="BI465" s="185"/>
      <c r="BJ465" s="185"/>
      <c r="BK465" s="185"/>
      <c r="BL465" s="185"/>
      <c r="BM465" s="185"/>
      <c r="BN465" s="185"/>
      <c r="BO465" s="185"/>
      <c r="BP465" s="185"/>
      <c r="BQ465" s="185"/>
      <c r="BR465" s="185"/>
      <c r="BS465" s="185"/>
      <c r="BT465" s="185"/>
      <c r="BU465" s="185"/>
      <c r="BV465" s="185"/>
      <c r="BW465" s="185"/>
      <c r="BX465" s="185"/>
      <c r="BY465" s="185"/>
      <c r="BZ465" s="185"/>
      <c r="CA465" s="185"/>
      <c r="CB465" s="185"/>
    </row>
    <row r="466" spans="3:80">
      <c r="C466" s="237"/>
      <c r="H466" s="13"/>
      <c r="I466" s="13"/>
      <c r="J466" s="13"/>
      <c r="O466" s="185"/>
      <c r="P466" s="185"/>
      <c r="Q466" s="185"/>
      <c r="R466" s="185"/>
      <c r="S466" s="185"/>
      <c r="T466" s="185"/>
      <c r="U466" s="185"/>
      <c r="X466" s="185"/>
      <c r="Y466" s="185"/>
      <c r="Z466" s="185"/>
      <c r="AC466" s="185"/>
      <c r="AE466" s="185"/>
      <c r="AF466" s="185"/>
      <c r="AH466" s="185"/>
      <c r="AI466" s="185"/>
      <c r="AJ466" s="185"/>
      <c r="AK466" s="185"/>
      <c r="AL466" s="185"/>
      <c r="AM466" s="185"/>
      <c r="AN466" s="185"/>
      <c r="AO466" s="185"/>
      <c r="AP466" s="185"/>
      <c r="AQ466" s="185"/>
      <c r="AR466" s="185"/>
      <c r="AS466" s="185"/>
      <c r="AT466" s="185"/>
      <c r="AU466" s="185"/>
      <c r="AV466" s="185"/>
      <c r="AW466" s="185"/>
      <c r="AX466" s="185"/>
      <c r="AY466" s="185"/>
      <c r="AZ466" s="185"/>
      <c r="BA466" s="185"/>
      <c r="BB466" s="185"/>
      <c r="BC466" s="185"/>
      <c r="BD466" s="185"/>
      <c r="BE466" s="185"/>
      <c r="BF466" s="185"/>
      <c r="BG466" s="185"/>
      <c r="BH466" s="185"/>
      <c r="BI466" s="185"/>
      <c r="BJ466" s="185"/>
      <c r="BK466" s="185"/>
      <c r="BL466" s="185"/>
      <c r="BM466" s="185"/>
      <c r="BN466" s="185"/>
      <c r="BO466" s="185"/>
      <c r="BP466" s="185"/>
      <c r="BQ466" s="185"/>
      <c r="BR466" s="185"/>
      <c r="BS466" s="185"/>
      <c r="BT466" s="185"/>
      <c r="BU466" s="185"/>
      <c r="BV466" s="185"/>
      <c r="BW466" s="185"/>
      <c r="BX466" s="185"/>
      <c r="BY466" s="185"/>
      <c r="BZ466" s="185"/>
      <c r="CA466" s="185"/>
      <c r="CB466" s="185"/>
    </row>
    <row r="467" spans="3:80">
      <c r="C467" s="237"/>
      <c r="H467" s="13"/>
      <c r="I467" s="13"/>
      <c r="J467" s="13"/>
      <c r="O467" s="185"/>
      <c r="P467" s="185"/>
      <c r="Q467" s="185"/>
      <c r="R467" s="185"/>
      <c r="S467" s="185"/>
      <c r="T467" s="185"/>
      <c r="U467" s="185"/>
      <c r="X467" s="185"/>
      <c r="Y467" s="185"/>
      <c r="Z467" s="185"/>
      <c r="AC467" s="185"/>
      <c r="AD467" s="185"/>
      <c r="AE467" s="185"/>
      <c r="AF467" s="185"/>
      <c r="AH467" s="185"/>
      <c r="AI467" s="185"/>
      <c r="AJ467" s="185"/>
      <c r="AK467" s="185"/>
      <c r="AL467" s="185"/>
      <c r="AM467" s="185"/>
      <c r="AN467" s="185"/>
      <c r="AO467" s="185"/>
      <c r="AP467" s="185"/>
      <c r="AQ467" s="185"/>
      <c r="AR467" s="185"/>
      <c r="AS467" s="185"/>
      <c r="AT467" s="185"/>
      <c r="AU467" s="185"/>
      <c r="AV467" s="185"/>
      <c r="AW467" s="185"/>
      <c r="AX467" s="185"/>
      <c r="AY467" s="185"/>
      <c r="AZ467" s="185"/>
      <c r="BA467" s="185"/>
      <c r="BB467" s="185"/>
      <c r="BC467" s="185"/>
      <c r="BD467" s="185"/>
      <c r="BE467" s="185"/>
      <c r="BF467" s="185"/>
      <c r="BG467" s="185"/>
      <c r="BH467" s="185"/>
      <c r="BI467" s="185"/>
      <c r="BJ467" s="185"/>
      <c r="BK467" s="185"/>
      <c r="BL467" s="185"/>
      <c r="BM467" s="185"/>
      <c r="BN467" s="185"/>
      <c r="BO467" s="185"/>
      <c r="BP467" s="185"/>
      <c r="BQ467" s="185"/>
      <c r="BR467" s="185"/>
      <c r="BS467" s="185"/>
      <c r="BT467" s="185"/>
      <c r="BU467" s="185"/>
      <c r="BV467" s="185"/>
      <c r="BW467" s="185"/>
      <c r="BX467" s="185"/>
      <c r="BY467" s="185"/>
      <c r="BZ467" s="185"/>
      <c r="CA467" s="185"/>
      <c r="CB467" s="185"/>
    </row>
    <row r="468" spans="3:80">
      <c r="C468" s="237"/>
      <c r="H468" s="13"/>
      <c r="I468" s="13"/>
      <c r="J468" s="13"/>
      <c r="O468" s="185"/>
      <c r="P468" s="185"/>
      <c r="Q468" s="185"/>
      <c r="R468" s="185"/>
      <c r="S468" s="185"/>
      <c r="T468" s="185"/>
      <c r="U468" s="185"/>
      <c r="X468" s="185"/>
      <c r="Y468" s="185"/>
      <c r="Z468" s="185"/>
      <c r="AC468" s="185"/>
      <c r="AD468" s="185"/>
      <c r="AE468" s="185"/>
      <c r="AF468" s="185"/>
      <c r="AH468" s="185"/>
      <c r="AI468" s="185"/>
      <c r="AJ468" s="185"/>
      <c r="AK468" s="185"/>
      <c r="AL468" s="185"/>
      <c r="AM468" s="185"/>
      <c r="AN468" s="185"/>
      <c r="AO468" s="185"/>
      <c r="AP468" s="185"/>
      <c r="AQ468" s="185"/>
      <c r="AR468" s="185"/>
      <c r="AS468" s="185"/>
      <c r="AT468" s="185"/>
      <c r="AU468" s="185"/>
      <c r="AV468" s="185"/>
      <c r="AW468" s="185"/>
      <c r="AX468" s="185"/>
      <c r="AY468" s="185"/>
      <c r="AZ468" s="185"/>
      <c r="BA468" s="185"/>
      <c r="BB468" s="185"/>
      <c r="BC468" s="185"/>
      <c r="BD468" s="185"/>
      <c r="BE468" s="185"/>
      <c r="BF468" s="185"/>
      <c r="BG468" s="185"/>
      <c r="BH468" s="185"/>
      <c r="BI468" s="185"/>
      <c r="BJ468" s="185"/>
      <c r="BK468" s="185"/>
      <c r="BL468" s="185"/>
      <c r="BM468" s="185"/>
      <c r="BN468" s="185"/>
      <c r="BO468" s="185"/>
      <c r="BP468" s="185"/>
      <c r="BQ468" s="185"/>
      <c r="BR468" s="185"/>
      <c r="BS468" s="185"/>
      <c r="BT468" s="185"/>
      <c r="BU468" s="185"/>
      <c r="BV468" s="185"/>
      <c r="BW468" s="185"/>
      <c r="BX468" s="185"/>
      <c r="BY468" s="185"/>
      <c r="BZ468" s="185"/>
      <c r="CA468" s="185"/>
      <c r="CB468" s="185"/>
    </row>
    <row r="469" spans="3:80">
      <c r="C469" s="237"/>
      <c r="H469" s="13"/>
      <c r="I469" s="13"/>
      <c r="J469" s="13"/>
      <c r="O469" s="185"/>
      <c r="P469" s="185"/>
      <c r="Q469" s="185"/>
      <c r="R469" s="185"/>
      <c r="S469" s="185"/>
      <c r="T469" s="185"/>
      <c r="U469" s="185"/>
      <c r="X469" s="185"/>
      <c r="Y469" s="185"/>
      <c r="Z469" s="185"/>
      <c r="AC469" s="185"/>
      <c r="AD469" s="185"/>
      <c r="AE469" s="185"/>
      <c r="AF469" s="185"/>
      <c r="AH469" s="185"/>
      <c r="AI469" s="185"/>
      <c r="AJ469" s="185"/>
      <c r="AK469" s="185"/>
      <c r="AL469" s="185"/>
      <c r="AM469" s="185"/>
      <c r="AN469" s="185"/>
      <c r="AO469" s="185"/>
      <c r="AP469" s="185"/>
      <c r="AQ469" s="185"/>
      <c r="AR469" s="185"/>
      <c r="AS469" s="185"/>
      <c r="AT469" s="185"/>
      <c r="AU469" s="185"/>
      <c r="AV469" s="185"/>
      <c r="AW469" s="185"/>
      <c r="AX469" s="185"/>
      <c r="AY469" s="185"/>
      <c r="AZ469" s="185"/>
      <c r="BA469" s="185"/>
      <c r="BB469" s="185"/>
      <c r="BC469" s="185"/>
      <c r="BD469" s="185"/>
      <c r="BE469" s="185"/>
      <c r="BF469" s="185"/>
      <c r="BG469" s="185"/>
      <c r="BH469" s="185"/>
      <c r="BI469" s="185"/>
      <c r="BJ469" s="185"/>
      <c r="BK469" s="185"/>
      <c r="BL469" s="185"/>
      <c r="BM469" s="185"/>
      <c r="BN469" s="185"/>
      <c r="BO469" s="185"/>
      <c r="BP469" s="185"/>
      <c r="BQ469" s="185"/>
      <c r="BR469" s="185"/>
      <c r="BS469" s="185"/>
      <c r="BT469" s="185"/>
      <c r="BU469" s="185"/>
      <c r="BV469" s="185"/>
      <c r="BW469" s="185"/>
      <c r="BX469" s="185"/>
      <c r="BY469" s="185"/>
      <c r="BZ469" s="185"/>
      <c r="CA469" s="185"/>
      <c r="CB469" s="185"/>
    </row>
    <row r="470" spans="3:80">
      <c r="C470" s="237"/>
      <c r="H470" s="13"/>
      <c r="I470" s="13"/>
      <c r="J470" s="13"/>
      <c r="O470" s="185"/>
      <c r="P470" s="185"/>
      <c r="Q470" s="185"/>
      <c r="R470" s="185"/>
      <c r="S470" s="185"/>
      <c r="T470" s="185"/>
      <c r="U470" s="185"/>
      <c r="X470" s="185"/>
      <c r="Y470" s="185"/>
      <c r="Z470" s="185"/>
      <c r="AC470" s="185"/>
      <c r="AD470" s="185"/>
      <c r="AE470" s="185"/>
      <c r="AF470" s="185"/>
      <c r="AH470" s="185"/>
      <c r="AI470" s="185"/>
      <c r="AJ470" s="185"/>
      <c r="AK470" s="185"/>
      <c r="AL470" s="185"/>
      <c r="AM470" s="185"/>
      <c r="AN470" s="185"/>
      <c r="AO470" s="185"/>
      <c r="AP470" s="185"/>
      <c r="AQ470" s="185"/>
      <c r="AR470" s="185"/>
      <c r="AS470" s="185"/>
      <c r="AT470" s="185"/>
      <c r="AU470" s="185"/>
      <c r="AV470" s="185"/>
      <c r="AW470" s="185"/>
      <c r="AX470" s="185"/>
      <c r="AY470" s="185"/>
      <c r="AZ470" s="185"/>
      <c r="BA470" s="185"/>
      <c r="BB470" s="185"/>
      <c r="BC470" s="185"/>
      <c r="BD470" s="185"/>
      <c r="BE470" s="185"/>
      <c r="BF470" s="185"/>
      <c r="BG470" s="185"/>
      <c r="BH470" s="185"/>
      <c r="BI470" s="185"/>
      <c r="BJ470" s="185"/>
      <c r="BK470" s="185"/>
      <c r="BL470" s="185"/>
      <c r="BM470" s="185"/>
      <c r="BN470" s="185"/>
      <c r="BO470" s="185"/>
      <c r="BP470" s="185"/>
      <c r="BQ470" s="185"/>
      <c r="BR470" s="185"/>
      <c r="BS470" s="185"/>
      <c r="BT470" s="185"/>
      <c r="BU470" s="185"/>
      <c r="BV470" s="185"/>
      <c r="BW470" s="185"/>
      <c r="BX470" s="185"/>
      <c r="BY470" s="185"/>
      <c r="BZ470" s="185"/>
      <c r="CA470" s="185"/>
      <c r="CB470" s="185"/>
    </row>
    <row r="471" spans="3:80">
      <c r="C471" s="237"/>
      <c r="H471" s="13"/>
      <c r="I471" s="13"/>
      <c r="J471" s="13"/>
      <c r="O471" s="185"/>
      <c r="P471" s="185"/>
      <c r="Q471" s="185"/>
      <c r="R471" s="185"/>
      <c r="S471" s="185"/>
      <c r="T471" s="185"/>
      <c r="U471" s="185"/>
      <c r="X471" s="185"/>
      <c r="Y471" s="185"/>
      <c r="Z471" s="185"/>
      <c r="AC471" s="185"/>
      <c r="AD471" s="185"/>
      <c r="AE471" s="185"/>
      <c r="AF471" s="185"/>
      <c r="AH471" s="185"/>
      <c r="AI471" s="185"/>
      <c r="AJ471" s="185"/>
      <c r="AK471" s="185"/>
      <c r="AL471" s="185"/>
      <c r="AM471" s="185"/>
      <c r="AN471" s="185"/>
      <c r="AO471" s="185"/>
      <c r="AP471" s="185"/>
      <c r="AQ471" s="185"/>
      <c r="AR471" s="185"/>
      <c r="AS471" s="185"/>
      <c r="AT471" s="185"/>
      <c r="AU471" s="185"/>
      <c r="AV471" s="185"/>
      <c r="AW471" s="185"/>
      <c r="AX471" s="185"/>
      <c r="AY471" s="185"/>
      <c r="AZ471" s="185"/>
      <c r="BA471" s="185"/>
      <c r="BB471" s="185"/>
      <c r="BC471" s="185"/>
      <c r="BD471" s="185"/>
      <c r="BE471" s="185"/>
      <c r="BF471" s="185"/>
      <c r="BG471" s="185"/>
      <c r="BH471" s="185"/>
      <c r="BI471" s="185"/>
      <c r="BJ471" s="185"/>
      <c r="BK471" s="185"/>
      <c r="BL471" s="185"/>
      <c r="BM471" s="185"/>
      <c r="BN471" s="185"/>
      <c r="BO471" s="185"/>
      <c r="BP471" s="185"/>
      <c r="BQ471" s="185"/>
      <c r="BR471" s="185"/>
      <c r="BS471" s="185"/>
      <c r="BT471" s="185"/>
      <c r="BU471" s="185"/>
      <c r="BV471" s="185"/>
      <c r="BW471" s="185"/>
      <c r="BX471" s="185"/>
      <c r="BY471" s="185"/>
      <c r="BZ471" s="185"/>
      <c r="CA471" s="185"/>
      <c r="CB471" s="185"/>
    </row>
    <row r="472" spans="3:80">
      <c r="C472" s="237"/>
      <c r="H472" s="13"/>
      <c r="I472" s="13"/>
      <c r="J472" s="13"/>
      <c r="O472" s="185"/>
      <c r="P472" s="185"/>
      <c r="Q472" s="185"/>
      <c r="R472" s="185"/>
      <c r="S472" s="185"/>
      <c r="T472" s="185"/>
      <c r="U472" s="185"/>
      <c r="X472" s="185"/>
      <c r="Y472" s="185"/>
      <c r="Z472" s="185"/>
      <c r="AC472" s="185"/>
      <c r="AD472" s="185"/>
      <c r="AE472" s="185"/>
      <c r="AF472" s="185"/>
      <c r="AH472" s="185"/>
      <c r="AI472" s="185"/>
      <c r="AJ472" s="185"/>
      <c r="AK472" s="185"/>
      <c r="AL472" s="185"/>
      <c r="AM472" s="185"/>
      <c r="AN472" s="185"/>
      <c r="AO472" s="185"/>
      <c r="AP472" s="185"/>
      <c r="AQ472" s="185"/>
      <c r="AR472" s="185"/>
      <c r="AS472" s="185"/>
      <c r="AT472" s="185"/>
      <c r="AU472" s="185"/>
      <c r="AV472" s="185"/>
      <c r="AW472" s="185"/>
      <c r="AX472" s="185"/>
      <c r="AY472" s="185"/>
      <c r="AZ472" s="185"/>
      <c r="BA472" s="185"/>
      <c r="BB472" s="185"/>
      <c r="BC472" s="185"/>
      <c r="BD472" s="185"/>
      <c r="BE472" s="185"/>
      <c r="BF472" s="185"/>
      <c r="BG472" s="185"/>
      <c r="BH472" s="185"/>
      <c r="BI472" s="185"/>
      <c r="BJ472" s="185"/>
      <c r="BK472" s="185"/>
      <c r="BL472" s="185"/>
      <c r="BM472" s="185"/>
      <c r="BN472" s="185"/>
      <c r="BO472" s="185"/>
      <c r="BP472" s="185"/>
      <c r="BQ472" s="185"/>
      <c r="BR472" s="185"/>
      <c r="BS472" s="185"/>
      <c r="BT472" s="185"/>
      <c r="BU472" s="185"/>
      <c r="BV472" s="185"/>
      <c r="BW472" s="185"/>
      <c r="BX472" s="185"/>
      <c r="BY472" s="185"/>
      <c r="BZ472" s="185"/>
      <c r="CA472" s="185"/>
      <c r="CB472" s="185"/>
    </row>
    <row r="473" spans="3:80">
      <c r="C473" s="237"/>
      <c r="H473" s="13"/>
      <c r="I473" s="13"/>
      <c r="J473" s="13"/>
      <c r="O473" s="185"/>
      <c r="P473" s="185"/>
      <c r="Q473" s="185"/>
      <c r="R473" s="185"/>
      <c r="S473" s="185"/>
      <c r="T473" s="185"/>
      <c r="U473" s="185"/>
      <c r="X473" s="185"/>
      <c r="Y473" s="185"/>
      <c r="Z473" s="185"/>
      <c r="AC473" s="185"/>
      <c r="AD473" s="185"/>
      <c r="AE473" s="185"/>
      <c r="AF473" s="185"/>
      <c r="AH473" s="185"/>
      <c r="AI473" s="185"/>
      <c r="AJ473" s="185"/>
      <c r="AK473" s="185"/>
      <c r="AL473" s="185"/>
      <c r="AM473" s="185"/>
      <c r="AN473" s="185"/>
      <c r="AO473" s="185"/>
      <c r="AP473" s="185"/>
      <c r="AQ473" s="185"/>
      <c r="AR473" s="185"/>
      <c r="AS473" s="185"/>
      <c r="AT473" s="185"/>
      <c r="AU473" s="185"/>
      <c r="AV473" s="185"/>
      <c r="AW473" s="185"/>
      <c r="AX473" s="185"/>
      <c r="AY473" s="185"/>
      <c r="AZ473" s="185"/>
      <c r="BA473" s="185"/>
      <c r="BB473" s="185"/>
      <c r="BC473" s="185"/>
      <c r="BD473" s="185"/>
      <c r="BE473" s="185"/>
      <c r="BF473" s="185"/>
      <c r="BG473" s="185"/>
      <c r="BH473" s="185"/>
      <c r="BI473" s="185"/>
      <c r="BJ473" s="185"/>
      <c r="BK473" s="185"/>
      <c r="BL473" s="185"/>
      <c r="BM473" s="185"/>
      <c r="BN473" s="185"/>
      <c r="BO473" s="185"/>
      <c r="BP473" s="185"/>
      <c r="BQ473" s="185"/>
      <c r="BR473" s="185"/>
      <c r="BS473" s="185"/>
      <c r="BT473" s="185"/>
      <c r="BU473" s="185"/>
      <c r="BV473" s="185"/>
      <c r="BW473" s="185"/>
      <c r="BX473" s="185"/>
      <c r="BY473" s="185"/>
      <c r="BZ473" s="185"/>
      <c r="CA473" s="185"/>
      <c r="CB473" s="185"/>
    </row>
    <row r="474" spans="3:80">
      <c r="C474" s="237"/>
      <c r="H474" s="13"/>
      <c r="I474" s="13"/>
      <c r="J474" s="13"/>
      <c r="O474" s="185"/>
      <c r="P474" s="185"/>
      <c r="Q474" s="185"/>
      <c r="R474" s="185"/>
      <c r="S474" s="185"/>
      <c r="T474" s="185"/>
      <c r="U474" s="185"/>
      <c r="X474" s="185"/>
      <c r="Y474" s="185"/>
      <c r="Z474" s="185"/>
      <c r="AC474" s="185"/>
      <c r="AD474" s="185"/>
      <c r="AE474" s="185"/>
      <c r="AF474" s="185"/>
      <c r="AH474" s="185"/>
      <c r="AI474" s="185"/>
      <c r="AJ474" s="185"/>
      <c r="AK474" s="185"/>
      <c r="AL474" s="185"/>
      <c r="AM474" s="185"/>
      <c r="AN474" s="185"/>
      <c r="AO474" s="185"/>
      <c r="AP474" s="185"/>
      <c r="AQ474" s="185"/>
      <c r="AR474" s="185"/>
      <c r="AS474" s="185"/>
      <c r="AT474" s="185"/>
      <c r="AU474" s="185"/>
      <c r="AV474" s="185"/>
      <c r="AW474" s="185"/>
      <c r="AX474" s="185"/>
      <c r="AY474" s="185"/>
      <c r="AZ474" s="185"/>
      <c r="BA474" s="185"/>
      <c r="BB474" s="185"/>
      <c r="BC474" s="185"/>
      <c r="BD474" s="185"/>
      <c r="BE474" s="185"/>
      <c r="BF474" s="185"/>
      <c r="BG474" s="185"/>
      <c r="BH474" s="185"/>
      <c r="BI474" s="185"/>
      <c r="BJ474" s="185"/>
      <c r="BK474" s="185"/>
      <c r="BL474" s="185"/>
      <c r="BM474" s="185"/>
      <c r="BN474" s="185"/>
      <c r="BO474" s="185"/>
      <c r="BP474" s="185"/>
      <c r="BQ474" s="185"/>
      <c r="BR474" s="185"/>
      <c r="BS474" s="185"/>
      <c r="BT474" s="185"/>
      <c r="BU474" s="185"/>
      <c r="BV474" s="185"/>
      <c r="BW474" s="185"/>
      <c r="BX474" s="185"/>
      <c r="BY474" s="185"/>
      <c r="BZ474" s="185"/>
      <c r="CA474" s="185"/>
      <c r="CB474" s="185"/>
    </row>
    <row r="475" spans="3:80">
      <c r="C475" s="237"/>
      <c r="H475" s="13"/>
      <c r="I475" s="13"/>
      <c r="J475" s="13"/>
      <c r="O475" s="185"/>
      <c r="P475" s="185"/>
      <c r="Q475" s="185"/>
      <c r="R475" s="185"/>
      <c r="S475" s="185"/>
      <c r="T475" s="185"/>
      <c r="U475" s="185"/>
      <c r="X475" s="185"/>
      <c r="Y475" s="185"/>
      <c r="Z475" s="185"/>
      <c r="AC475" s="185"/>
      <c r="AD475" s="185"/>
      <c r="AE475" s="185"/>
      <c r="AF475" s="185"/>
      <c r="AH475" s="185"/>
      <c r="AI475" s="185"/>
      <c r="AJ475" s="185"/>
      <c r="AK475" s="185"/>
      <c r="AL475" s="185"/>
      <c r="AM475" s="185"/>
      <c r="AN475" s="185"/>
      <c r="AO475" s="185"/>
      <c r="AP475" s="185"/>
      <c r="AQ475" s="185"/>
      <c r="AR475" s="185"/>
      <c r="AS475" s="185"/>
      <c r="AT475" s="185"/>
      <c r="AU475" s="185"/>
      <c r="AV475" s="185"/>
      <c r="AW475" s="185"/>
      <c r="AX475" s="185"/>
      <c r="AY475" s="185"/>
      <c r="AZ475" s="185"/>
      <c r="BA475" s="185"/>
      <c r="BB475" s="185"/>
      <c r="BC475" s="185"/>
      <c r="BD475" s="185"/>
      <c r="BE475" s="185"/>
      <c r="BF475" s="185"/>
      <c r="BG475" s="185"/>
      <c r="BH475" s="185"/>
      <c r="BI475" s="185"/>
      <c r="BJ475" s="185"/>
      <c r="BK475" s="185"/>
      <c r="BL475" s="185"/>
      <c r="BM475" s="185"/>
      <c r="BN475" s="185"/>
      <c r="BO475" s="185"/>
      <c r="BP475" s="185"/>
      <c r="BQ475" s="185"/>
      <c r="BR475" s="185"/>
      <c r="BS475" s="185"/>
      <c r="BT475" s="185"/>
      <c r="BU475" s="185"/>
      <c r="BV475" s="185"/>
      <c r="BW475" s="185"/>
      <c r="BX475" s="185"/>
      <c r="BY475" s="185"/>
      <c r="BZ475" s="185"/>
      <c r="CA475" s="185"/>
      <c r="CB475" s="185"/>
    </row>
    <row r="476" spans="3:80">
      <c r="H476" s="13"/>
      <c r="I476" s="13"/>
      <c r="J476" s="13"/>
      <c r="O476" s="185"/>
      <c r="P476" s="185"/>
      <c r="Q476" s="185"/>
      <c r="R476" s="185"/>
      <c r="S476" s="185"/>
      <c r="T476" s="185"/>
      <c r="U476" s="185"/>
      <c r="X476" s="185"/>
      <c r="Y476" s="185"/>
      <c r="Z476" s="185"/>
      <c r="AC476" s="185"/>
      <c r="AD476" s="185"/>
      <c r="AE476" s="185"/>
      <c r="AF476" s="185"/>
      <c r="AH476" s="185"/>
      <c r="AI476" s="185"/>
      <c r="AJ476" s="185"/>
      <c r="AK476" s="185"/>
      <c r="AL476" s="185"/>
      <c r="AM476" s="185"/>
      <c r="AN476" s="185"/>
      <c r="AO476" s="185"/>
      <c r="AP476" s="185"/>
      <c r="AQ476" s="185"/>
      <c r="AR476" s="185"/>
      <c r="AS476" s="185"/>
      <c r="AT476" s="185"/>
      <c r="AU476" s="185"/>
      <c r="AV476" s="185"/>
      <c r="AW476" s="185"/>
      <c r="AX476" s="185"/>
      <c r="AY476" s="185"/>
      <c r="AZ476" s="185"/>
      <c r="BA476" s="185"/>
      <c r="BB476" s="185"/>
      <c r="BC476" s="185"/>
      <c r="BD476" s="185"/>
      <c r="BE476" s="185"/>
      <c r="BF476" s="185"/>
      <c r="BG476" s="185"/>
      <c r="BH476" s="185"/>
      <c r="BI476" s="185"/>
      <c r="BJ476" s="185"/>
      <c r="BK476" s="185"/>
      <c r="BL476" s="185"/>
      <c r="BM476" s="185"/>
      <c r="BN476" s="185"/>
      <c r="BO476" s="185"/>
      <c r="BP476" s="185"/>
      <c r="BQ476" s="185"/>
      <c r="BR476" s="185"/>
      <c r="BS476" s="185"/>
      <c r="BT476" s="185"/>
      <c r="BU476" s="185"/>
      <c r="BV476" s="185"/>
      <c r="BW476" s="185"/>
      <c r="BX476" s="185"/>
      <c r="BY476" s="185"/>
      <c r="BZ476" s="185"/>
      <c r="CA476" s="185"/>
      <c r="CB476" s="185"/>
    </row>
    <row r="477" spans="3:80">
      <c r="H477" s="13"/>
      <c r="I477" s="13"/>
      <c r="J477" s="13"/>
      <c r="O477" s="185"/>
      <c r="P477" s="185"/>
      <c r="Q477" s="185"/>
      <c r="R477" s="185"/>
      <c r="S477" s="185"/>
      <c r="T477" s="185"/>
      <c r="U477" s="185"/>
      <c r="X477" s="185"/>
      <c r="Y477" s="185"/>
      <c r="Z477" s="185"/>
      <c r="AC477" s="185"/>
      <c r="AD477" s="185"/>
      <c r="AE477" s="185"/>
      <c r="AF477" s="185"/>
      <c r="AH477" s="185"/>
      <c r="AI477" s="185"/>
      <c r="AJ477" s="185"/>
      <c r="AK477" s="185"/>
      <c r="AL477" s="185"/>
      <c r="AM477" s="185"/>
      <c r="AN477" s="185"/>
      <c r="AO477" s="185"/>
      <c r="AP477" s="185"/>
      <c r="AQ477" s="185"/>
      <c r="AR477" s="185"/>
      <c r="AS477" s="185"/>
      <c r="AT477" s="185"/>
      <c r="AU477" s="185"/>
      <c r="AV477" s="185"/>
      <c r="AW477" s="185"/>
      <c r="AX477" s="185"/>
      <c r="AY477" s="185"/>
      <c r="AZ477" s="185"/>
      <c r="BA477" s="185"/>
      <c r="BB477" s="185"/>
      <c r="BC477" s="185"/>
      <c r="BD477" s="185"/>
      <c r="BE477" s="185"/>
      <c r="BF477" s="185"/>
      <c r="BG477" s="185"/>
      <c r="BH477" s="185"/>
      <c r="BI477" s="185"/>
      <c r="BJ477" s="185"/>
      <c r="BK477" s="185"/>
      <c r="BL477" s="185"/>
      <c r="BM477" s="185"/>
      <c r="BN477" s="185"/>
      <c r="BO477" s="185"/>
      <c r="BP477" s="185"/>
      <c r="BQ477" s="185"/>
      <c r="BR477" s="185"/>
      <c r="BS477" s="185"/>
      <c r="BT477" s="185"/>
      <c r="BU477" s="185"/>
      <c r="BV477" s="185"/>
      <c r="BW477" s="185"/>
      <c r="BX477" s="185"/>
      <c r="BY477" s="185"/>
      <c r="BZ477" s="185"/>
      <c r="CA477" s="185"/>
      <c r="CB477" s="185"/>
    </row>
    <row r="478" spans="3:80">
      <c r="H478" s="13"/>
      <c r="I478" s="13"/>
      <c r="J478" s="13"/>
      <c r="O478" s="185"/>
      <c r="P478" s="185"/>
      <c r="Q478" s="185"/>
      <c r="R478" s="185"/>
      <c r="S478" s="185"/>
      <c r="T478" s="185"/>
      <c r="U478" s="185"/>
      <c r="X478" s="185"/>
      <c r="Y478" s="185"/>
      <c r="Z478" s="185"/>
      <c r="AC478" s="185"/>
      <c r="AD478" s="185"/>
      <c r="AE478" s="185"/>
      <c r="AF478" s="185"/>
      <c r="AH478" s="185"/>
      <c r="AI478" s="185"/>
      <c r="AJ478" s="185"/>
      <c r="AK478" s="185"/>
      <c r="AL478" s="185"/>
      <c r="AM478" s="185"/>
      <c r="AN478" s="185"/>
      <c r="AO478" s="185"/>
      <c r="AP478" s="185"/>
      <c r="AQ478" s="185"/>
      <c r="AR478" s="185"/>
      <c r="AS478" s="185"/>
      <c r="AT478" s="185"/>
      <c r="AU478" s="185"/>
      <c r="AV478" s="185"/>
      <c r="AW478" s="185"/>
      <c r="AX478" s="185"/>
      <c r="AY478" s="185"/>
      <c r="AZ478" s="185"/>
      <c r="BA478" s="185"/>
      <c r="BB478" s="185"/>
      <c r="BC478" s="185"/>
      <c r="BD478" s="185"/>
      <c r="BE478" s="185"/>
      <c r="BF478" s="185"/>
      <c r="BG478" s="185"/>
      <c r="BH478" s="185"/>
      <c r="BI478" s="185"/>
      <c r="BJ478" s="185"/>
      <c r="BK478" s="185"/>
      <c r="BL478" s="185"/>
      <c r="BM478" s="185"/>
      <c r="BN478" s="185"/>
      <c r="BO478" s="185"/>
      <c r="BP478" s="185"/>
      <c r="BQ478" s="185"/>
      <c r="BR478" s="185"/>
      <c r="BS478" s="185"/>
      <c r="BT478" s="185"/>
      <c r="BU478" s="185"/>
      <c r="BV478" s="185"/>
      <c r="BW478" s="185"/>
      <c r="BX478" s="185"/>
      <c r="BY478" s="185"/>
      <c r="BZ478" s="185"/>
      <c r="CA478" s="185"/>
      <c r="CB478" s="185"/>
    </row>
    <row r="479" spans="3:80">
      <c r="H479" s="13"/>
      <c r="I479" s="13"/>
      <c r="J479" s="13"/>
      <c r="O479" s="185"/>
      <c r="P479" s="185"/>
      <c r="Q479" s="185"/>
      <c r="R479" s="185"/>
      <c r="S479" s="185"/>
      <c r="T479" s="185"/>
      <c r="U479" s="185"/>
      <c r="X479" s="185"/>
      <c r="Y479" s="185"/>
      <c r="Z479" s="185"/>
      <c r="AC479" s="185"/>
      <c r="AD479" s="185"/>
      <c r="AE479" s="185"/>
      <c r="AF479" s="185"/>
      <c r="AH479" s="185"/>
      <c r="AI479" s="185"/>
      <c r="AJ479" s="185"/>
      <c r="AK479" s="185"/>
      <c r="AL479" s="185"/>
      <c r="AM479" s="185"/>
      <c r="AN479" s="185"/>
      <c r="AO479" s="185"/>
      <c r="AP479" s="185"/>
      <c r="AQ479" s="185"/>
      <c r="AR479" s="185"/>
      <c r="AS479" s="185"/>
      <c r="AT479" s="185"/>
      <c r="AU479" s="185"/>
      <c r="AV479" s="185"/>
      <c r="AW479" s="185"/>
      <c r="AX479" s="185"/>
      <c r="AY479" s="185"/>
      <c r="AZ479" s="185"/>
      <c r="BA479" s="185"/>
      <c r="BB479" s="185"/>
      <c r="BC479" s="185"/>
      <c r="BD479" s="185"/>
      <c r="BE479" s="185"/>
      <c r="BF479" s="185"/>
      <c r="BG479" s="185"/>
      <c r="BH479" s="185"/>
      <c r="BI479" s="185"/>
      <c r="BJ479" s="185"/>
      <c r="BK479" s="185"/>
      <c r="BL479" s="185"/>
      <c r="BM479" s="185"/>
      <c r="BN479" s="185"/>
      <c r="BO479" s="185"/>
      <c r="BP479" s="185"/>
      <c r="BQ479" s="185"/>
      <c r="BR479" s="185"/>
      <c r="BS479" s="185"/>
      <c r="BT479" s="185"/>
      <c r="BU479" s="185"/>
      <c r="BV479" s="185"/>
      <c r="BW479" s="185"/>
      <c r="BX479" s="185"/>
      <c r="BY479" s="185"/>
      <c r="BZ479" s="185"/>
      <c r="CA479" s="185"/>
      <c r="CB479" s="185"/>
    </row>
    <row r="480" spans="3:80">
      <c r="H480" s="13"/>
      <c r="I480" s="13"/>
      <c r="J480" s="13"/>
      <c r="O480" s="185"/>
      <c r="P480" s="185"/>
      <c r="Q480" s="185"/>
      <c r="R480" s="185"/>
      <c r="S480" s="185"/>
      <c r="T480" s="185"/>
      <c r="U480" s="185"/>
      <c r="X480" s="185"/>
      <c r="Y480" s="185"/>
      <c r="Z480" s="185"/>
      <c r="AC480" s="185"/>
      <c r="AD480" s="185"/>
      <c r="AE480" s="185"/>
      <c r="AF480" s="185"/>
      <c r="AH480" s="185"/>
      <c r="AI480" s="185"/>
      <c r="AJ480" s="185"/>
      <c r="AK480" s="185"/>
      <c r="AL480" s="185"/>
      <c r="AM480" s="185"/>
      <c r="AN480" s="185"/>
      <c r="AO480" s="185"/>
      <c r="AP480" s="185"/>
      <c r="AQ480" s="185"/>
      <c r="AR480" s="185"/>
      <c r="AS480" s="185"/>
      <c r="AT480" s="185"/>
      <c r="AU480" s="185"/>
      <c r="AV480" s="185"/>
      <c r="AW480" s="185"/>
      <c r="AX480" s="185"/>
      <c r="AY480" s="185"/>
      <c r="AZ480" s="185"/>
      <c r="BA480" s="185"/>
      <c r="BB480" s="185"/>
      <c r="BC480" s="185"/>
      <c r="BD480" s="185"/>
      <c r="BE480" s="185"/>
      <c r="BF480" s="185"/>
      <c r="BG480" s="185"/>
      <c r="BH480" s="185"/>
      <c r="BI480" s="185"/>
      <c r="BJ480" s="185"/>
      <c r="BK480" s="185"/>
      <c r="BL480" s="185"/>
      <c r="BM480" s="185"/>
      <c r="BN480" s="185"/>
      <c r="BO480" s="185"/>
      <c r="BP480" s="185"/>
      <c r="BQ480" s="185"/>
      <c r="BR480" s="185"/>
      <c r="BS480" s="185"/>
      <c r="BT480" s="185"/>
      <c r="BU480" s="185"/>
      <c r="BV480" s="185"/>
      <c r="BW480" s="185"/>
      <c r="BX480" s="185"/>
      <c r="BY480" s="185"/>
      <c r="BZ480" s="185"/>
      <c r="CA480" s="185"/>
      <c r="CB480" s="185"/>
    </row>
    <row r="481" spans="8:80">
      <c r="H481" s="13"/>
      <c r="I481" s="13"/>
      <c r="J481" s="13"/>
      <c r="O481" s="185"/>
      <c r="P481" s="185"/>
      <c r="Q481" s="185"/>
      <c r="R481" s="185"/>
      <c r="S481" s="185"/>
      <c r="T481" s="185"/>
      <c r="U481" s="185"/>
      <c r="X481" s="185"/>
      <c r="Y481" s="185"/>
      <c r="Z481" s="185"/>
      <c r="AC481" s="185"/>
      <c r="AD481" s="185"/>
      <c r="AE481" s="185"/>
      <c r="AF481" s="185"/>
      <c r="AH481" s="185"/>
      <c r="AI481" s="185"/>
      <c r="AJ481" s="185"/>
      <c r="AK481" s="185"/>
      <c r="AL481" s="185"/>
      <c r="AM481" s="185"/>
      <c r="AN481" s="185"/>
      <c r="AO481" s="185"/>
      <c r="AP481" s="185"/>
      <c r="AQ481" s="185"/>
      <c r="AR481" s="185"/>
      <c r="AS481" s="185"/>
      <c r="AT481" s="185"/>
      <c r="AU481" s="185"/>
      <c r="AV481" s="185"/>
      <c r="AW481" s="185"/>
      <c r="AX481" s="185"/>
      <c r="AY481" s="185"/>
      <c r="AZ481" s="185"/>
      <c r="BA481" s="185"/>
      <c r="BB481" s="185"/>
      <c r="BC481" s="185"/>
      <c r="BD481" s="185"/>
      <c r="BE481" s="185"/>
      <c r="BF481" s="185"/>
      <c r="BG481" s="185"/>
      <c r="BH481" s="185"/>
      <c r="BI481" s="185"/>
      <c r="BJ481" s="185"/>
      <c r="BK481" s="185"/>
      <c r="BL481" s="185"/>
      <c r="BM481" s="185"/>
      <c r="BN481" s="185"/>
      <c r="BO481" s="185"/>
      <c r="BP481" s="185"/>
      <c r="BQ481" s="185"/>
      <c r="BR481" s="185"/>
      <c r="BS481" s="185"/>
      <c r="BT481" s="185"/>
      <c r="BU481" s="185"/>
      <c r="BV481" s="185"/>
      <c r="BW481" s="185"/>
      <c r="BX481" s="185"/>
      <c r="BY481" s="185"/>
      <c r="BZ481" s="185"/>
      <c r="CA481" s="185"/>
      <c r="CB481" s="185"/>
    </row>
    <row r="482" spans="8:80">
      <c r="H482" s="13"/>
      <c r="I482" s="13"/>
      <c r="J482" s="13"/>
      <c r="O482" s="185"/>
      <c r="P482" s="185"/>
      <c r="Q482" s="185"/>
      <c r="R482" s="185"/>
      <c r="S482" s="185"/>
      <c r="T482" s="185"/>
      <c r="U482" s="185"/>
      <c r="X482" s="185"/>
      <c r="Y482" s="185"/>
      <c r="Z482" s="185"/>
      <c r="AC482" s="185"/>
      <c r="AD482" s="185"/>
      <c r="AE482" s="185"/>
      <c r="AF482" s="185"/>
      <c r="AH482" s="185"/>
      <c r="AI482" s="185"/>
      <c r="AJ482" s="185"/>
      <c r="AK482" s="185"/>
      <c r="AL482" s="185"/>
      <c r="AM482" s="185"/>
      <c r="AN482" s="185"/>
      <c r="AO482" s="185"/>
      <c r="AP482" s="185"/>
      <c r="AQ482" s="185"/>
      <c r="AR482" s="185"/>
      <c r="AS482" s="185"/>
      <c r="AT482" s="185"/>
      <c r="AU482" s="185"/>
      <c r="AV482" s="185"/>
      <c r="AW482" s="185"/>
      <c r="AX482" s="185"/>
      <c r="AY482" s="185"/>
      <c r="AZ482" s="185"/>
      <c r="BA482" s="185"/>
      <c r="BB482" s="185"/>
      <c r="BC482" s="185"/>
      <c r="BD482" s="185"/>
      <c r="BE482" s="185"/>
      <c r="BF482" s="185"/>
      <c r="BG482" s="185"/>
      <c r="BH482" s="185"/>
      <c r="BI482" s="185"/>
      <c r="BJ482" s="185"/>
      <c r="BK482" s="185"/>
      <c r="BL482" s="185"/>
      <c r="BM482" s="185"/>
      <c r="BN482" s="185"/>
      <c r="BO482" s="185"/>
      <c r="BP482" s="185"/>
      <c r="BQ482" s="185"/>
      <c r="BR482" s="185"/>
      <c r="BS482" s="185"/>
      <c r="BT482" s="185"/>
      <c r="BU482" s="185"/>
      <c r="BV482" s="185"/>
      <c r="BW482" s="185"/>
      <c r="BX482" s="185"/>
      <c r="BY482" s="185"/>
      <c r="BZ482" s="185"/>
      <c r="CA482" s="185"/>
      <c r="CB482" s="185"/>
    </row>
    <row r="483" spans="8:80">
      <c r="H483" s="13"/>
      <c r="I483" s="13"/>
      <c r="J483" s="13"/>
      <c r="O483" s="185"/>
      <c r="P483" s="185"/>
      <c r="Q483" s="185"/>
      <c r="R483" s="185"/>
      <c r="S483" s="185"/>
      <c r="T483" s="185"/>
      <c r="U483" s="185"/>
      <c r="X483" s="185"/>
      <c r="Y483" s="185"/>
      <c r="Z483" s="185"/>
      <c r="AC483" s="185"/>
      <c r="AD483" s="185"/>
      <c r="AE483" s="185"/>
      <c r="AF483" s="185"/>
      <c r="AH483" s="185"/>
      <c r="AI483" s="185"/>
      <c r="AJ483" s="185"/>
      <c r="AK483" s="185"/>
      <c r="AL483" s="185"/>
      <c r="AM483" s="185"/>
      <c r="AN483" s="185"/>
      <c r="AO483" s="185"/>
      <c r="AP483" s="185"/>
      <c r="AQ483" s="185"/>
      <c r="AR483" s="185"/>
      <c r="AS483" s="185"/>
      <c r="AT483" s="185"/>
      <c r="AU483" s="185"/>
      <c r="AV483" s="185"/>
      <c r="AW483" s="185"/>
      <c r="AX483" s="185"/>
      <c r="AY483" s="185"/>
      <c r="AZ483" s="185"/>
      <c r="BA483" s="185"/>
      <c r="BB483" s="185"/>
      <c r="BC483" s="185"/>
      <c r="BD483" s="185"/>
      <c r="BE483" s="185"/>
      <c r="BF483" s="185"/>
      <c r="BG483" s="185"/>
      <c r="BH483" s="185"/>
      <c r="BI483" s="185"/>
      <c r="BJ483" s="185"/>
      <c r="BK483" s="185"/>
      <c r="BL483" s="185"/>
      <c r="BM483" s="185"/>
      <c r="BN483" s="185"/>
      <c r="BO483" s="185"/>
      <c r="BP483" s="185"/>
      <c r="BQ483" s="185"/>
      <c r="BR483" s="185"/>
      <c r="BS483" s="185"/>
      <c r="BT483" s="185"/>
      <c r="BU483" s="185"/>
      <c r="BV483" s="185"/>
      <c r="BW483" s="185"/>
      <c r="BX483" s="185"/>
      <c r="BY483" s="185"/>
      <c r="BZ483" s="185"/>
      <c r="CA483" s="185"/>
      <c r="CB483" s="185"/>
    </row>
    <row r="484" spans="8:80">
      <c r="H484" s="13"/>
      <c r="I484" s="13"/>
      <c r="J484" s="13"/>
      <c r="O484" s="185"/>
      <c r="P484" s="185"/>
      <c r="Q484" s="185"/>
      <c r="R484" s="185"/>
      <c r="S484" s="185"/>
      <c r="T484" s="185"/>
      <c r="U484" s="185"/>
      <c r="X484" s="185"/>
      <c r="Y484" s="185"/>
      <c r="Z484" s="185"/>
      <c r="AC484" s="185"/>
      <c r="AD484" s="185"/>
      <c r="AE484" s="185"/>
      <c r="AF484" s="185"/>
      <c r="AH484" s="185"/>
      <c r="AI484" s="185"/>
      <c r="AJ484" s="185"/>
      <c r="AK484" s="185"/>
      <c r="AL484" s="185"/>
      <c r="AM484" s="185"/>
      <c r="AN484" s="185"/>
      <c r="AO484" s="185"/>
      <c r="AP484" s="185"/>
      <c r="AQ484" s="185"/>
      <c r="AR484" s="185"/>
      <c r="AS484" s="185"/>
      <c r="AT484" s="185"/>
      <c r="AU484" s="185"/>
      <c r="AV484" s="185"/>
      <c r="AW484" s="185"/>
      <c r="AX484" s="185"/>
      <c r="AY484" s="185"/>
      <c r="AZ484" s="185"/>
      <c r="BA484" s="185"/>
      <c r="BB484" s="185"/>
      <c r="BC484" s="185"/>
      <c r="BD484" s="185"/>
      <c r="BE484" s="185"/>
      <c r="BF484" s="185"/>
      <c r="BG484" s="185"/>
      <c r="BH484" s="185"/>
      <c r="BI484" s="185"/>
      <c r="BJ484" s="185"/>
      <c r="BK484" s="185"/>
      <c r="BL484" s="185"/>
      <c r="BM484" s="185"/>
      <c r="BN484" s="185"/>
      <c r="BO484" s="185"/>
      <c r="BP484" s="185"/>
      <c r="BQ484" s="185"/>
      <c r="BR484" s="185"/>
      <c r="BS484" s="185"/>
      <c r="BT484" s="185"/>
      <c r="BU484" s="185"/>
      <c r="BV484" s="185"/>
      <c r="BW484" s="185"/>
      <c r="BX484" s="185"/>
      <c r="BY484" s="185"/>
      <c r="BZ484" s="185"/>
      <c r="CA484" s="185"/>
      <c r="CB484" s="185"/>
    </row>
    <row r="485" spans="8:80">
      <c r="H485" s="13"/>
      <c r="I485" s="13"/>
      <c r="J485" s="13"/>
      <c r="O485" s="185"/>
      <c r="P485" s="185"/>
      <c r="Q485" s="185"/>
      <c r="R485" s="185"/>
      <c r="S485" s="185"/>
      <c r="T485" s="185"/>
      <c r="U485" s="185"/>
      <c r="X485" s="185"/>
      <c r="Y485" s="185"/>
      <c r="Z485" s="185"/>
      <c r="AC485" s="185"/>
      <c r="AD485" s="185"/>
      <c r="AE485" s="185"/>
      <c r="AF485" s="185"/>
      <c r="AH485" s="185"/>
      <c r="AI485" s="185"/>
      <c r="AJ485" s="185"/>
      <c r="AK485" s="185"/>
      <c r="AL485" s="185"/>
      <c r="AM485" s="185"/>
      <c r="AN485" s="185"/>
      <c r="AO485" s="185"/>
      <c r="AP485" s="185"/>
      <c r="AQ485" s="185"/>
      <c r="AR485" s="185"/>
      <c r="AS485" s="185"/>
      <c r="AT485" s="185"/>
      <c r="AU485" s="185"/>
      <c r="AV485" s="185"/>
      <c r="AW485" s="185"/>
      <c r="AX485" s="185"/>
      <c r="AY485" s="185"/>
      <c r="AZ485" s="185"/>
      <c r="BA485" s="185"/>
      <c r="BB485" s="185"/>
      <c r="BC485" s="185"/>
      <c r="BD485" s="185"/>
      <c r="BE485" s="185"/>
      <c r="BF485" s="185"/>
      <c r="BG485" s="185"/>
      <c r="BH485" s="185"/>
      <c r="BI485" s="185"/>
      <c r="BJ485" s="185"/>
      <c r="BK485" s="185"/>
      <c r="BL485" s="185"/>
      <c r="BM485" s="185"/>
      <c r="BN485" s="185"/>
      <c r="BO485" s="185"/>
      <c r="BP485" s="185"/>
      <c r="BQ485" s="185"/>
      <c r="BR485" s="185"/>
      <c r="BS485" s="185"/>
      <c r="BT485" s="185"/>
      <c r="BU485" s="185"/>
      <c r="BV485" s="185"/>
      <c r="BW485" s="185"/>
      <c r="BX485" s="185"/>
      <c r="BY485" s="185"/>
      <c r="BZ485" s="185"/>
      <c r="CA485" s="185"/>
      <c r="CB485" s="185"/>
    </row>
    <row r="486" spans="8:80">
      <c r="H486" s="13"/>
      <c r="I486" s="13"/>
      <c r="J486" s="13"/>
      <c r="O486" s="185"/>
      <c r="P486" s="185"/>
      <c r="Q486" s="185"/>
      <c r="R486" s="185"/>
      <c r="S486" s="185"/>
      <c r="T486" s="185"/>
      <c r="U486" s="185"/>
      <c r="X486" s="185"/>
      <c r="Y486" s="185"/>
      <c r="Z486" s="185"/>
      <c r="AC486" s="185"/>
      <c r="AD486" s="185"/>
      <c r="AE486" s="185"/>
      <c r="AF486" s="185"/>
      <c r="AH486" s="185"/>
      <c r="AI486" s="185"/>
      <c r="AJ486" s="185"/>
      <c r="AK486" s="185"/>
      <c r="AL486" s="185"/>
      <c r="AM486" s="185"/>
      <c r="AN486" s="185"/>
      <c r="AO486" s="185"/>
      <c r="AP486" s="185"/>
      <c r="AQ486" s="185"/>
      <c r="AR486" s="185"/>
      <c r="AS486" s="185"/>
      <c r="AT486" s="185"/>
      <c r="AU486" s="185"/>
      <c r="AV486" s="185"/>
      <c r="AW486" s="185"/>
      <c r="AX486" s="185"/>
      <c r="AY486" s="185"/>
      <c r="AZ486" s="185"/>
      <c r="BA486" s="185"/>
      <c r="BB486" s="185"/>
      <c r="BC486" s="185"/>
      <c r="BD486" s="185"/>
      <c r="BE486" s="185"/>
      <c r="BF486" s="185"/>
      <c r="BG486" s="185"/>
      <c r="BH486" s="185"/>
      <c r="BI486" s="185"/>
      <c r="BJ486" s="185"/>
      <c r="BK486" s="185"/>
      <c r="BL486" s="185"/>
      <c r="BM486" s="185"/>
      <c r="BN486" s="185"/>
      <c r="BO486" s="185"/>
      <c r="BP486" s="185"/>
      <c r="BQ486" s="185"/>
      <c r="BR486" s="185"/>
      <c r="BS486" s="185"/>
      <c r="BT486" s="185"/>
      <c r="BU486" s="185"/>
      <c r="BV486" s="185"/>
      <c r="BW486" s="185"/>
      <c r="BX486" s="185"/>
      <c r="BY486" s="185"/>
      <c r="BZ486" s="185"/>
      <c r="CA486" s="185"/>
      <c r="CB486" s="185"/>
    </row>
    <row r="487" spans="8:80">
      <c r="H487" s="13"/>
      <c r="I487" s="13"/>
      <c r="J487" s="13"/>
      <c r="O487" s="185"/>
      <c r="P487" s="185"/>
      <c r="Q487" s="185"/>
      <c r="R487" s="185"/>
      <c r="S487" s="185"/>
      <c r="T487" s="185"/>
      <c r="U487" s="185"/>
      <c r="X487" s="185"/>
      <c r="Y487" s="185"/>
      <c r="Z487" s="185"/>
      <c r="AC487" s="185"/>
      <c r="AD487" s="185"/>
      <c r="AE487" s="185"/>
      <c r="AF487" s="185"/>
      <c r="AH487" s="185"/>
      <c r="AI487" s="185"/>
      <c r="AJ487" s="185"/>
      <c r="AK487" s="185"/>
      <c r="AL487" s="185"/>
      <c r="AM487" s="185"/>
      <c r="AN487" s="185"/>
      <c r="AO487" s="185"/>
      <c r="AP487" s="185"/>
      <c r="AQ487" s="185"/>
      <c r="AR487" s="185"/>
      <c r="AS487" s="185"/>
      <c r="AT487" s="185"/>
      <c r="AU487" s="185"/>
      <c r="AV487" s="185"/>
      <c r="AW487" s="185"/>
      <c r="AX487" s="185"/>
      <c r="AY487" s="185"/>
      <c r="AZ487" s="185"/>
      <c r="BA487" s="185"/>
      <c r="BB487" s="185"/>
      <c r="BC487" s="185"/>
      <c r="BD487" s="185"/>
      <c r="BE487" s="185"/>
      <c r="BF487" s="185"/>
      <c r="BG487" s="185"/>
      <c r="BH487" s="185"/>
      <c r="BI487" s="185"/>
      <c r="BJ487" s="185"/>
      <c r="BK487" s="185"/>
      <c r="BL487" s="185"/>
      <c r="BM487" s="185"/>
      <c r="BN487" s="185"/>
      <c r="BO487" s="185"/>
      <c r="BP487" s="185"/>
      <c r="BQ487" s="185"/>
      <c r="BR487" s="185"/>
      <c r="BS487" s="185"/>
      <c r="BT487" s="185"/>
      <c r="BU487" s="185"/>
      <c r="BV487" s="185"/>
      <c r="BW487" s="185"/>
      <c r="BX487" s="185"/>
      <c r="BY487" s="185"/>
      <c r="BZ487" s="185"/>
      <c r="CA487" s="185"/>
      <c r="CB487" s="185"/>
    </row>
    <row r="488" spans="8:80">
      <c r="H488" s="13"/>
      <c r="I488" s="13"/>
      <c r="J488" s="13"/>
      <c r="O488" s="185"/>
      <c r="P488" s="185"/>
      <c r="Q488" s="185"/>
      <c r="R488" s="185"/>
      <c r="S488" s="185"/>
      <c r="T488" s="185"/>
      <c r="U488" s="185"/>
      <c r="X488" s="185"/>
      <c r="Y488" s="185"/>
      <c r="Z488" s="185"/>
      <c r="AC488" s="185"/>
      <c r="AD488" s="185"/>
      <c r="AE488" s="185"/>
      <c r="AF488" s="185"/>
      <c r="AH488" s="185"/>
      <c r="AI488" s="185"/>
      <c r="AJ488" s="185"/>
      <c r="AK488" s="185"/>
      <c r="AL488" s="185"/>
      <c r="AM488" s="185"/>
      <c r="AN488" s="185"/>
      <c r="AO488" s="185"/>
      <c r="AP488" s="185"/>
      <c r="AQ488" s="185"/>
      <c r="AR488" s="185"/>
      <c r="AS488" s="185"/>
      <c r="AT488" s="185"/>
      <c r="AU488" s="185"/>
      <c r="AV488" s="185"/>
      <c r="AW488" s="185"/>
      <c r="AX488" s="185"/>
      <c r="AY488" s="185"/>
      <c r="AZ488" s="185"/>
      <c r="BA488" s="185"/>
      <c r="BB488" s="185"/>
      <c r="BC488" s="185"/>
      <c r="BD488" s="185"/>
      <c r="BE488" s="185"/>
      <c r="BF488" s="185"/>
      <c r="BG488" s="185"/>
      <c r="BH488" s="185"/>
      <c r="BI488" s="185"/>
      <c r="BJ488" s="185"/>
      <c r="BK488" s="185"/>
      <c r="BL488" s="185"/>
      <c r="BM488" s="185"/>
      <c r="BN488" s="185"/>
      <c r="BO488" s="185"/>
      <c r="BP488" s="185"/>
      <c r="BQ488" s="185"/>
      <c r="BR488" s="185"/>
      <c r="BS488" s="185"/>
      <c r="BT488" s="185"/>
      <c r="BU488" s="185"/>
      <c r="BV488" s="185"/>
      <c r="BW488" s="185"/>
      <c r="BX488" s="185"/>
      <c r="BY488" s="185"/>
      <c r="BZ488" s="185"/>
      <c r="CA488" s="185"/>
      <c r="CB488" s="185"/>
    </row>
    <row r="489" spans="8:80">
      <c r="H489" s="13"/>
      <c r="I489" s="13"/>
      <c r="J489" s="13"/>
      <c r="O489" s="185"/>
      <c r="P489" s="185"/>
      <c r="Q489" s="185"/>
      <c r="R489" s="185"/>
      <c r="S489" s="185"/>
      <c r="T489" s="185"/>
      <c r="U489" s="185"/>
      <c r="X489" s="185"/>
      <c r="Y489" s="185"/>
      <c r="Z489" s="185"/>
      <c r="AC489" s="185"/>
      <c r="AD489" s="185"/>
      <c r="AE489" s="185"/>
      <c r="AF489" s="185"/>
      <c r="AH489" s="185"/>
      <c r="AI489" s="185"/>
      <c r="AJ489" s="185"/>
      <c r="AK489" s="185"/>
      <c r="AL489" s="185"/>
      <c r="AM489" s="185"/>
      <c r="AN489" s="185"/>
      <c r="AO489" s="185"/>
      <c r="AP489" s="185"/>
      <c r="AQ489" s="185"/>
      <c r="AR489" s="185"/>
      <c r="AS489" s="185"/>
      <c r="AT489" s="185"/>
      <c r="AU489" s="185"/>
      <c r="AV489" s="185"/>
      <c r="AW489" s="185"/>
      <c r="AX489" s="185"/>
      <c r="AY489" s="185"/>
      <c r="AZ489" s="185"/>
      <c r="BA489" s="185"/>
      <c r="BB489" s="185"/>
      <c r="BC489" s="185"/>
      <c r="BD489" s="185"/>
      <c r="BE489" s="185"/>
      <c r="BF489" s="185"/>
      <c r="BG489" s="185"/>
      <c r="BH489" s="185"/>
      <c r="BI489" s="185"/>
      <c r="BJ489" s="185"/>
      <c r="BK489" s="185"/>
      <c r="BL489" s="185"/>
      <c r="BM489" s="185"/>
      <c r="BN489" s="185"/>
      <c r="BO489" s="185"/>
      <c r="BP489" s="185"/>
      <c r="BQ489" s="185"/>
      <c r="BR489" s="185"/>
      <c r="BS489" s="185"/>
      <c r="BT489" s="185"/>
      <c r="BU489" s="185"/>
      <c r="BV489" s="185"/>
      <c r="BW489" s="185"/>
      <c r="BX489" s="185"/>
      <c r="BY489" s="185"/>
      <c r="BZ489" s="185"/>
      <c r="CA489" s="185"/>
      <c r="CB489" s="185"/>
    </row>
    <row r="490" spans="8:80">
      <c r="H490" s="13"/>
      <c r="I490" s="13"/>
      <c r="J490" s="13"/>
      <c r="O490" s="185"/>
      <c r="P490" s="185"/>
      <c r="Q490" s="185"/>
      <c r="R490" s="185"/>
      <c r="S490" s="185"/>
      <c r="T490" s="185"/>
      <c r="U490" s="185"/>
      <c r="X490" s="185"/>
      <c r="Y490" s="185"/>
      <c r="Z490" s="185"/>
      <c r="AC490" s="185"/>
      <c r="AD490" s="185"/>
      <c r="AE490" s="185"/>
      <c r="AF490" s="185"/>
      <c r="AH490" s="185"/>
      <c r="AI490" s="185"/>
      <c r="AJ490" s="185"/>
      <c r="AK490" s="185"/>
      <c r="AL490" s="185"/>
      <c r="AM490" s="185"/>
      <c r="AN490" s="185"/>
      <c r="AO490" s="185"/>
      <c r="AP490" s="185"/>
      <c r="AQ490" s="185"/>
      <c r="AR490" s="185"/>
      <c r="AS490" s="185"/>
      <c r="AT490" s="185"/>
      <c r="AU490" s="185"/>
      <c r="AV490" s="185"/>
      <c r="AW490" s="185"/>
      <c r="AX490" s="185"/>
      <c r="AY490" s="185"/>
      <c r="AZ490" s="185"/>
      <c r="BA490" s="185"/>
      <c r="BB490" s="185"/>
      <c r="BC490" s="185"/>
      <c r="BD490" s="185"/>
      <c r="BE490" s="185"/>
      <c r="BF490" s="185"/>
      <c r="BG490" s="185"/>
      <c r="BH490" s="185"/>
      <c r="BI490" s="185"/>
      <c r="BJ490" s="185"/>
      <c r="BK490" s="185"/>
      <c r="BL490" s="185"/>
      <c r="BM490" s="185"/>
      <c r="BN490" s="185"/>
      <c r="BO490" s="185"/>
      <c r="BP490" s="185"/>
      <c r="BQ490" s="185"/>
      <c r="BR490" s="185"/>
      <c r="BS490" s="185"/>
      <c r="BT490" s="185"/>
      <c r="BU490" s="185"/>
      <c r="BV490" s="185"/>
      <c r="BW490" s="185"/>
      <c r="BX490" s="185"/>
      <c r="BY490" s="185"/>
      <c r="BZ490" s="185"/>
      <c r="CA490" s="185"/>
      <c r="CB490" s="185"/>
    </row>
    <row r="491" spans="8:80">
      <c r="H491" s="13"/>
      <c r="I491" s="13"/>
      <c r="J491" s="13"/>
      <c r="O491" s="185"/>
      <c r="P491" s="185"/>
      <c r="Q491" s="185"/>
      <c r="R491" s="185"/>
      <c r="S491" s="185"/>
      <c r="T491" s="185"/>
      <c r="U491" s="185"/>
      <c r="X491" s="185"/>
      <c r="Y491" s="185"/>
      <c r="Z491" s="185"/>
      <c r="AC491" s="185"/>
      <c r="AD491" s="185"/>
      <c r="AE491" s="185"/>
      <c r="AF491" s="185"/>
      <c r="AH491" s="185"/>
      <c r="AI491" s="185"/>
      <c r="AJ491" s="185"/>
      <c r="AK491" s="185"/>
      <c r="AL491" s="185"/>
      <c r="AM491" s="185"/>
      <c r="AN491" s="185"/>
      <c r="AO491" s="185"/>
      <c r="AP491" s="185"/>
      <c r="AQ491" s="185"/>
      <c r="AR491" s="185"/>
      <c r="AS491" s="185"/>
      <c r="AT491" s="185"/>
      <c r="AU491" s="185"/>
      <c r="AV491" s="185"/>
      <c r="AW491" s="185"/>
      <c r="AX491" s="185"/>
      <c r="AY491" s="185"/>
      <c r="AZ491" s="185"/>
      <c r="BA491" s="185"/>
      <c r="BB491" s="185"/>
      <c r="BC491" s="185"/>
      <c r="BD491" s="185"/>
      <c r="BE491" s="185"/>
      <c r="BF491" s="185"/>
      <c r="BG491" s="185"/>
      <c r="BH491" s="185"/>
      <c r="BI491" s="185"/>
      <c r="BJ491" s="185"/>
      <c r="BK491" s="185"/>
      <c r="BL491" s="185"/>
      <c r="BM491" s="185"/>
      <c r="BN491" s="185"/>
      <c r="BO491" s="185"/>
      <c r="BP491" s="185"/>
      <c r="BQ491" s="185"/>
      <c r="BR491" s="185"/>
      <c r="BS491" s="185"/>
      <c r="BT491" s="185"/>
      <c r="BU491" s="185"/>
      <c r="BV491" s="185"/>
      <c r="BW491" s="185"/>
      <c r="BX491" s="185"/>
      <c r="BY491" s="185"/>
      <c r="BZ491" s="185"/>
      <c r="CA491" s="185"/>
      <c r="CB491" s="185"/>
    </row>
    <row r="492" spans="8:80">
      <c r="H492" s="13"/>
      <c r="I492" s="13"/>
      <c r="J492" s="13"/>
      <c r="O492" s="185"/>
      <c r="P492" s="185"/>
      <c r="Q492" s="185"/>
      <c r="R492" s="185"/>
      <c r="S492" s="185"/>
      <c r="T492" s="185"/>
      <c r="U492" s="185"/>
      <c r="X492" s="185"/>
      <c r="Y492" s="185"/>
      <c r="Z492" s="185"/>
      <c r="AC492" s="185"/>
      <c r="AD492" s="185"/>
      <c r="AE492" s="185"/>
      <c r="AF492" s="185"/>
      <c r="AH492" s="185"/>
      <c r="AI492" s="185"/>
      <c r="AJ492" s="185"/>
      <c r="AK492" s="185"/>
      <c r="AL492" s="185"/>
      <c r="AM492" s="185"/>
      <c r="AN492" s="185"/>
      <c r="AO492" s="185"/>
      <c r="AP492" s="185"/>
      <c r="AQ492" s="185"/>
      <c r="AR492" s="185"/>
      <c r="AS492" s="185"/>
      <c r="AT492" s="185"/>
      <c r="AU492" s="185"/>
      <c r="AV492" s="185"/>
      <c r="AW492" s="185"/>
      <c r="AX492" s="185"/>
      <c r="AY492" s="185"/>
      <c r="AZ492" s="185"/>
      <c r="BA492" s="185"/>
      <c r="BB492" s="185"/>
      <c r="BC492" s="185"/>
      <c r="BD492" s="185"/>
      <c r="BE492" s="185"/>
      <c r="BF492" s="185"/>
      <c r="BG492" s="185"/>
      <c r="BH492" s="185"/>
      <c r="BI492" s="185"/>
      <c r="BJ492" s="185"/>
      <c r="BK492" s="185"/>
      <c r="BL492" s="185"/>
      <c r="BM492" s="185"/>
      <c r="BN492" s="185"/>
      <c r="BO492" s="185"/>
      <c r="BP492" s="185"/>
      <c r="BQ492" s="185"/>
      <c r="BR492" s="185"/>
      <c r="BS492" s="185"/>
      <c r="BT492" s="185"/>
      <c r="BU492" s="185"/>
      <c r="BV492" s="185"/>
      <c r="BW492" s="185"/>
      <c r="BX492" s="185"/>
      <c r="BY492" s="185"/>
      <c r="BZ492" s="185"/>
      <c r="CA492" s="185"/>
      <c r="CB492" s="185"/>
    </row>
    <row r="493" spans="8:80">
      <c r="H493" s="13"/>
      <c r="I493" s="13"/>
      <c r="J493" s="13"/>
      <c r="O493" s="185"/>
      <c r="P493" s="185"/>
      <c r="Q493" s="185"/>
      <c r="R493" s="185"/>
      <c r="S493" s="185"/>
      <c r="T493" s="185"/>
      <c r="U493" s="185"/>
      <c r="X493" s="185"/>
      <c r="Y493" s="185"/>
      <c r="Z493" s="185"/>
      <c r="AC493" s="185"/>
      <c r="AD493" s="185"/>
      <c r="AE493" s="185"/>
      <c r="AF493" s="185"/>
      <c r="AH493" s="185"/>
      <c r="AI493" s="185"/>
      <c r="AJ493" s="185"/>
      <c r="AK493" s="185"/>
      <c r="AL493" s="185"/>
      <c r="AM493" s="185"/>
      <c r="AN493" s="185"/>
      <c r="AO493" s="185"/>
      <c r="AP493" s="185"/>
      <c r="AQ493" s="185"/>
      <c r="AR493" s="185"/>
      <c r="AS493" s="185"/>
      <c r="AT493" s="185"/>
      <c r="AU493" s="185"/>
      <c r="AV493" s="185"/>
      <c r="AW493" s="185"/>
      <c r="AX493" s="185"/>
      <c r="AY493" s="185"/>
      <c r="AZ493" s="185"/>
      <c r="BA493" s="185"/>
      <c r="BB493" s="185"/>
      <c r="BC493" s="185"/>
      <c r="BD493" s="185"/>
      <c r="BE493" s="185"/>
      <c r="BF493" s="185"/>
      <c r="BG493" s="185"/>
      <c r="BH493" s="185"/>
      <c r="BI493" s="185"/>
      <c r="BJ493" s="185"/>
      <c r="BK493" s="185"/>
      <c r="BL493" s="185"/>
      <c r="BM493" s="185"/>
      <c r="BN493" s="185"/>
      <c r="BO493" s="185"/>
      <c r="BP493" s="185"/>
      <c r="BQ493" s="185"/>
      <c r="BR493" s="185"/>
      <c r="BS493" s="185"/>
      <c r="BT493" s="185"/>
      <c r="BU493" s="185"/>
      <c r="BV493" s="185"/>
      <c r="BW493" s="185"/>
      <c r="BX493" s="185"/>
      <c r="BY493" s="185"/>
      <c r="BZ493" s="185"/>
      <c r="CA493" s="185"/>
      <c r="CB493" s="185"/>
    </row>
    <row r="494" spans="8:80">
      <c r="H494" s="13"/>
      <c r="I494" s="13"/>
      <c r="J494" s="13"/>
      <c r="O494" s="185"/>
      <c r="P494" s="185"/>
      <c r="Q494" s="185"/>
      <c r="R494" s="185"/>
      <c r="S494" s="185"/>
      <c r="T494" s="185"/>
      <c r="U494" s="185"/>
      <c r="X494" s="185"/>
      <c r="Y494" s="185"/>
      <c r="Z494" s="185"/>
      <c r="AC494" s="185"/>
      <c r="AD494" s="185"/>
      <c r="AE494" s="185"/>
      <c r="AF494" s="185"/>
      <c r="AH494" s="185"/>
      <c r="AI494" s="185"/>
      <c r="AJ494" s="185"/>
      <c r="AK494" s="185"/>
      <c r="AL494" s="185"/>
      <c r="AM494" s="185"/>
      <c r="AN494" s="185"/>
      <c r="AO494" s="185"/>
      <c r="AP494" s="185"/>
      <c r="AQ494" s="185"/>
      <c r="AR494" s="185"/>
      <c r="AS494" s="185"/>
      <c r="AT494" s="185"/>
      <c r="AU494" s="185"/>
      <c r="AV494" s="185"/>
      <c r="AW494" s="185"/>
      <c r="AX494" s="185"/>
      <c r="AY494" s="185"/>
      <c r="AZ494" s="185"/>
      <c r="BA494" s="185"/>
      <c r="BB494" s="185"/>
      <c r="BC494" s="185"/>
      <c r="BD494" s="185"/>
      <c r="BE494" s="185"/>
      <c r="BF494" s="185"/>
      <c r="BG494" s="185"/>
      <c r="BH494" s="185"/>
      <c r="BI494" s="185"/>
      <c r="BJ494" s="185"/>
      <c r="BK494" s="185"/>
      <c r="BL494" s="185"/>
      <c r="BM494" s="185"/>
      <c r="BN494" s="185"/>
      <c r="BO494" s="185"/>
      <c r="BP494" s="185"/>
      <c r="BQ494" s="185"/>
      <c r="BR494" s="185"/>
      <c r="BS494" s="185"/>
      <c r="BT494" s="185"/>
      <c r="BU494" s="185"/>
      <c r="BV494" s="185"/>
      <c r="BW494" s="185"/>
      <c r="BX494" s="185"/>
      <c r="BY494" s="185"/>
      <c r="BZ494" s="185"/>
      <c r="CA494" s="185"/>
      <c r="CB494" s="185"/>
    </row>
    <row r="495" spans="8:80">
      <c r="H495" s="13"/>
      <c r="I495" s="13"/>
      <c r="J495" s="13"/>
      <c r="O495" s="185"/>
      <c r="P495" s="185"/>
      <c r="Q495" s="185"/>
      <c r="R495" s="185"/>
      <c r="S495" s="185"/>
      <c r="T495" s="185"/>
      <c r="U495" s="185"/>
      <c r="X495" s="185"/>
      <c r="Y495" s="185"/>
      <c r="Z495" s="185"/>
      <c r="AC495" s="185"/>
      <c r="AD495" s="185"/>
      <c r="AE495" s="185"/>
      <c r="AF495" s="185"/>
      <c r="AH495" s="185"/>
      <c r="AI495" s="185"/>
      <c r="AJ495" s="185"/>
      <c r="AK495" s="185"/>
      <c r="AL495" s="185"/>
      <c r="AM495" s="185"/>
      <c r="AN495" s="185"/>
      <c r="AO495" s="185"/>
      <c r="AP495" s="185"/>
      <c r="AQ495" s="185"/>
      <c r="AR495" s="185"/>
      <c r="AS495" s="185"/>
      <c r="AT495" s="185"/>
      <c r="AU495" s="185"/>
      <c r="AV495" s="185"/>
      <c r="AW495" s="185"/>
      <c r="AX495" s="185"/>
      <c r="AY495" s="185"/>
      <c r="AZ495" s="185"/>
      <c r="BA495" s="185"/>
      <c r="BB495" s="185"/>
      <c r="BC495" s="185"/>
      <c r="BD495" s="185"/>
      <c r="BE495" s="185"/>
      <c r="BF495" s="185"/>
      <c r="BG495" s="185"/>
      <c r="BH495" s="185"/>
      <c r="BI495" s="185"/>
      <c r="BJ495" s="185"/>
      <c r="BK495" s="185"/>
      <c r="BL495" s="185"/>
      <c r="BM495" s="185"/>
      <c r="BN495" s="185"/>
      <c r="BO495" s="185"/>
      <c r="BP495" s="185"/>
      <c r="BQ495" s="185"/>
      <c r="BR495" s="185"/>
      <c r="BS495" s="185"/>
      <c r="BT495" s="185"/>
      <c r="BU495" s="185"/>
      <c r="BV495" s="185"/>
      <c r="BW495" s="185"/>
      <c r="BX495" s="185"/>
      <c r="BY495" s="185"/>
      <c r="BZ495" s="185"/>
      <c r="CA495" s="185"/>
      <c r="CB495" s="185"/>
    </row>
    <row r="496" spans="8:80">
      <c r="H496" s="13"/>
      <c r="I496" s="13"/>
      <c r="J496" s="13"/>
      <c r="O496" s="185"/>
      <c r="P496" s="185"/>
      <c r="Q496" s="185"/>
      <c r="R496" s="185"/>
      <c r="S496" s="185"/>
      <c r="T496" s="185"/>
      <c r="U496" s="185"/>
      <c r="X496" s="185"/>
      <c r="Y496" s="185"/>
      <c r="Z496" s="185"/>
      <c r="AC496" s="185"/>
      <c r="AD496" s="185"/>
      <c r="AE496" s="185"/>
      <c r="AF496" s="185"/>
      <c r="AH496" s="185"/>
      <c r="AI496" s="185"/>
      <c r="AJ496" s="185"/>
      <c r="AK496" s="185"/>
      <c r="AL496" s="185"/>
      <c r="AM496" s="185"/>
      <c r="AN496" s="185"/>
      <c r="AO496" s="185"/>
      <c r="AP496" s="185"/>
      <c r="AQ496" s="185"/>
      <c r="AR496" s="185"/>
      <c r="AS496" s="185"/>
      <c r="AT496" s="185"/>
      <c r="AU496" s="185"/>
      <c r="AV496" s="185"/>
      <c r="AW496" s="185"/>
      <c r="AX496" s="185"/>
      <c r="AY496" s="185"/>
      <c r="AZ496" s="185"/>
      <c r="BA496" s="185"/>
      <c r="BB496" s="185"/>
      <c r="BC496" s="185"/>
      <c r="BD496" s="185"/>
      <c r="BE496" s="185"/>
      <c r="BF496" s="185"/>
      <c r="BG496" s="185"/>
      <c r="BH496" s="185"/>
      <c r="BI496" s="185"/>
      <c r="BJ496" s="185"/>
      <c r="BK496" s="185"/>
      <c r="BL496" s="185"/>
      <c r="BM496" s="185"/>
      <c r="BN496" s="185"/>
      <c r="BO496" s="185"/>
      <c r="BP496" s="185"/>
      <c r="BQ496" s="185"/>
      <c r="BR496" s="185"/>
      <c r="BS496" s="185"/>
      <c r="BT496" s="185"/>
      <c r="BU496" s="185"/>
      <c r="BV496" s="185"/>
      <c r="BW496" s="185"/>
      <c r="BX496" s="185"/>
      <c r="BY496" s="185"/>
      <c r="BZ496" s="185"/>
      <c r="CA496" s="185"/>
      <c r="CB496" s="185"/>
    </row>
    <row r="497" spans="8:80">
      <c r="H497" s="13"/>
      <c r="I497" s="13"/>
      <c r="J497" s="13"/>
      <c r="O497" s="185"/>
      <c r="P497" s="185"/>
      <c r="Q497" s="185"/>
      <c r="R497" s="185"/>
      <c r="S497" s="185"/>
      <c r="T497" s="185"/>
      <c r="U497" s="185"/>
      <c r="X497" s="185"/>
      <c r="Y497" s="185"/>
      <c r="Z497" s="185"/>
      <c r="AC497" s="185"/>
      <c r="AD497" s="185"/>
      <c r="AE497" s="185"/>
      <c r="AF497" s="185"/>
      <c r="AH497" s="185"/>
      <c r="AI497" s="185"/>
      <c r="AJ497" s="185"/>
      <c r="AK497" s="185"/>
      <c r="AL497" s="185"/>
      <c r="AM497" s="185"/>
      <c r="AN497" s="185"/>
      <c r="AO497" s="185"/>
      <c r="AP497" s="185"/>
      <c r="AQ497" s="185"/>
      <c r="AR497" s="185"/>
      <c r="AS497" s="185"/>
      <c r="AT497" s="185"/>
      <c r="AU497" s="185"/>
      <c r="AV497" s="185"/>
      <c r="AW497" s="185"/>
      <c r="AX497" s="185"/>
      <c r="AY497" s="185"/>
      <c r="AZ497" s="185"/>
      <c r="BA497" s="185"/>
      <c r="BB497" s="185"/>
      <c r="BC497" s="185"/>
      <c r="BD497" s="185"/>
      <c r="BE497" s="185"/>
      <c r="BF497" s="185"/>
      <c r="BG497" s="185"/>
      <c r="BH497" s="185"/>
      <c r="BI497" s="185"/>
      <c r="BJ497" s="185"/>
      <c r="BK497" s="185"/>
      <c r="BL497" s="185"/>
      <c r="BM497" s="185"/>
      <c r="BN497" s="185"/>
      <c r="BO497" s="185"/>
      <c r="BP497" s="185"/>
      <c r="BQ497" s="185"/>
      <c r="BR497" s="185"/>
      <c r="BS497" s="185"/>
      <c r="BT497" s="185"/>
      <c r="BU497" s="185"/>
      <c r="BV497" s="185"/>
      <c r="BW497" s="185"/>
      <c r="BX497" s="185"/>
      <c r="BY497" s="185"/>
      <c r="BZ497" s="185"/>
      <c r="CA497" s="185"/>
      <c r="CB497" s="185"/>
    </row>
    <row r="498" spans="8:80">
      <c r="H498" s="13"/>
      <c r="I498" s="13"/>
      <c r="J498" s="13"/>
      <c r="O498" s="185"/>
      <c r="P498" s="185"/>
      <c r="Q498" s="185"/>
      <c r="R498" s="185"/>
      <c r="S498" s="185"/>
      <c r="T498" s="185"/>
      <c r="U498" s="185"/>
      <c r="X498" s="185"/>
      <c r="Y498" s="185"/>
      <c r="Z498" s="185"/>
      <c r="AC498" s="185"/>
      <c r="AD498" s="185"/>
      <c r="AE498" s="185"/>
      <c r="AF498" s="185"/>
      <c r="AH498" s="185"/>
      <c r="AI498" s="185"/>
      <c r="AJ498" s="185"/>
      <c r="AK498" s="185"/>
      <c r="AL498" s="185"/>
      <c r="AM498" s="185"/>
      <c r="AN498" s="185"/>
      <c r="AO498" s="185"/>
      <c r="AP498" s="185"/>
      <c r="AQ498" s="185"/>
      <c r="AR498" s="185"/>
      <c r="AS498" s="185"/>
      <c r="AT498" s="185"/>
      <c r="AU498" s="185"/>
      <c r="AV498" s="185"/>
      <c r="AW498" s="185"/>
      <c r="AX498" s="185"/>
      <c r="AY498" s="185"/>
      <c r="AZ498" s="185"/>
      <c r="BA498" s="185"/>
      <c r="BB498" s="185"/>
      <c r="BC498" s="185"/>
      <c r="BD498" s="185"/>
      <c r="BE498" s="185"/>
      <c r="BF498" s="185"/>
      <c r="BG498" s="185"/>
      <c r="BH498" s="185"/>
      <c r="BI498" s="185"/>
      <c r="BJ498" s="185"/>
      <c r="BK498" s="185"/>
      <c r="BL498" s="185"/>
      <c r="BM498" s="185"/>
      <c r="BN498" s="185"/>
      <c r="BO498" s="185"/>
      <c r="BP498" s="185"/>
      <c r="BQ498" s="185"/>
      <c r="BR498" s="185"/>
      <c r="BS498" s="185"/>
      <c r="BT498" s="185"/>
      <c r="BU498" s="185"/>
      <c r="BV498" s="185"/>
      <c r="BW498" s="185"/>
      <c r="BX498" s="185"/>
      <c r="BY498" s="185"/>
      <c r="BZ498" s="185"/>
      <c r="CA498" s="185"/>
      <c r="CB498" s="185"/>
    </row>
    <row r="499" spans="8:80">
      <c r="H499" s="13"/>
      <c r="I499" s="13"/>
      <c r="J499" s="13"/>
      <c r="O499" s="185"/>
      <c r="P499" s="185"/>
      <c r="Q499" s="185"/>
      <c r="R499" s="185"/>
      <c r="S499" s="185"/>
      <c r="T499" s="185"/>
      <c r="U499" s="185"/>
      <c r="X499" s="185"/>
      <c r="Y499" s="185"/>
      <c r="Z499" s="185"/>
      <c r="AC499" s="185"/>
      <c r="AD499" s="185"/>
      <c r="AE499" s="185"/>
      <c r="AF499" s="185"/>
      <c r="AH499" s="185"/>
      <c r="AI499" s="185"/>
      <c r="AJ499" s="185"/>
      <c r="AK499" s="185"/>
      <c r="AL499" s="185"/>
      <c r="AM499" s="185"/>
      <c r="AN499" s="185"/>
      <c r="AO499" s="185"/>
      <c r="AP499" s="185"/>
      <c r="AQ499" s="185"/>
      <c r="AR499" s="185"/>
      <c r="AS499" s="185"/>
      <c r="AT499" s="185"/>
      <c r="AU499" s="185"/>
      <c r="AV499" s="185"/>
      <c r="AW499" s="185"/>
      <c r="AX499" s="185"/>
      <c r="AY499" s="185"/>
      <c r="AZ499" s="185"/>
      <c r="BA499" s="185"/>
      <c r="BB499" s="185"/>
      <c r="BC499" s="185"/>
      <c r="BD499" s="185"/>
      <c r="BE499" s="185"/>
      <c r="BF499" s="185"/>
      <c r="BG499" s="185"/>
      <c r="BH499" s="185"/>
      <c r="BI499" s="185"/>
      <c r="BJ499" s="185"/>
      <c r="BK499" s="185"/>
      <c r="BL499" s="185"/>
      <c r="BM499" s="185"/>
      <c r="BN499" s="185"/>
      <c r="BO499" s="185"/>
      <c r="BP499" s="185"/>
      <c r="BQ499" s="185"/>
      <c r="BR499" s="185"/>
      <c r="BS499" s="185"/>
      <c r="BT499" s="185"/>
      <c r="BU499" s="185"/>
      <c r="BV499" s="185"/>
      <c r="BW499" s="185"/>
      <c r="BX499" s="185"/>
      <c r="BY499" s="185"/>
      <c r="BZ499" s="185"/>
      <c r="CA499" s="185"/>
      <c r="CB499" s="185"/>
    </row>
    <row r="500" spans="8:80">
      <c r="H500" s="13"/>
      <c r="I500" s="13"/>
      <c r="J500" s="13"/>
      <c r="O500" s="185"/>
      <c r="P500" s="185"/>
      <c r="Q500" s="185"/>
      <c r="R500" s="185"/>
      <c r="S500" s="185"/>
      <c r="T500" s="185"/>
      <c r="U500" s="185"/>
      <c r="X500" s="185"/>
      <c r="Y500" s="185"/>
      <c r="Z500" s="185"/>
      <c r="AC500" s="185"/>
      <c r="AD500" s="185"/>
      <c r="AE500" s="185"/>
      <c r="AF500" s="185"/>
      <c r="AH500" s="185"/>
      <c r="AI500" s="185"/>
      <c r="AJ500" s="185"/>
      <c r="AK500" s="185"/>
      <c r="AL500" s="185"/>
      <c r="AM500" s="185"/>
      <c r="AN500" s="185"/>
      <c r="AO500" s="185"/>
      <c r="AP500" s="185"/>
      <c r="AQ500" s="185"/>
      <c r="AR500" s="185"/>
      <c r="AS500" s="185"/>
      <c r="AT500" s="185"/>
      <c r="AU500" s="185"/>
      <c r="AV500" s="185"/>
      <c r="AW500" s="185"/>
      <c r="AX500" s="185"/>
      <c r="AY500" s="185"/>
      <c r="AZ500" s="185"/>
      <c r="BA500" s="185"/>
      <c r="BB500" s="185"/>
      <c r="BC500" s="185"/>
      <c r="BD500" s="185"/>
      <c r="BE500" s="185"/>
      <c r="BF500" s="185"/>
      <c r="BG500" s="185"/>
      <c r="BH500" s="185"/>
      <c r="BI500" s="185"/>
      <c r="BJ500" s="185"/>
      <c r="BK500" s="185"/>
      <c r="BL500" s="185"/>
      <c r="BM500" s="185"/>
      <c r="BN500" s="185"/>
      <c r="BO500" s="185"/>
      <c r="BP500" s="185"/>
      <c r="BQ500" s="185"/>
      <c r="BR500" s="185"/>
      <c r="BS500" s="185"/>
      <c r="BT500" s="185"/>
      <c r="BU500" s="185"/>
      <c r="BV500" s="185"/>
      <c r="BW500" s="185"/>
      <c r="BX500" s="185"/>
      <c r="BY500" s="185"/>
      <c r="BZ500" s="185"/>
      <c r="CA500" s="185"/>
      <c r="CB500" s="185"/>
    </row>
    <row r="501" spans="8:80">
      <c r="H501" s="13"/>
      <c r="I501" s="13"/>
      <c r="J501" s="13"/>
      <c r="O501" s="185"/>
      <c r="P501" s="185"/>
      <c r="Q501" s="185"/>
      <c r="R501" s="185"/>
      <c r="S501" s="185"/>
      <c r="T501" s="185"/>
      <c r="U501" s="185"/>
      <c r="X501" s="185"/>
      <c r="Y501" s="185"/>
      <c r="Z501" s="185"/>
      <c r="AC501" s="185"/>
      <c r="AD501" s="185"/>
      <c r="AE501" s="185"/>
      <c r="AF501" s="185"/>
      <c r="AH501" s="185"/>
      <c r="AI501" s="185"/>
      <c r="AJ501" s="185"/>
      <c r="AK501" s="185"/>
      <c r="AL501" s="185"/>
      <c r="AM501" s="185"/>
      <c r="AN501" s="185"/>
      <c r="AO501" s="185"/>
      <c r="AP501" s="185"/>
      <c r="AQ501" s="185"/>
      <c r="AR501" s="185"/>
      <c r="AS501" s="185"/>
      <c r="AT501" s="185"/>
      <c r="AU501" s="185"/>
      <c r="AV501" s="185"/>
      <c r="AW501" s="185"/>
      <c r="AX501" s="185"/>
      <c r="AY501" s="185"/>
      <c r="AZ501" s="185"/>
      <c r="BA501" s="185"/>
      <c r="BB501" s="185"/>
      <c r="BC501" s="185"/>
      <c r="BD501" s="185"/>
      <c r="BE501" s="185"/>
      <c r="BF501" s="185"/>
      <c r="BG501" s="185"/>
      <c r="BH501" s="185"/>
      <c r="BI501" s="185"/>
      <c r="BJ501" s="185"/>
      <c r="BK501" s="185"/>
      <c r="BL501" s="185"/>
      <c r="BM501" s="185"/>
      <c r="BN501" s="185"/>
      <c r="BO501" s="185"/>
      <c r="BP501" s="185"/>
      <c r="BQ501" s="185"/>
      <c r="BR501" s="185"/>
      <c r="BS501" s="185"/>
      <c r="BT501" s="185"/>
      <c r="BU501" s="185"/>
      <c r="BV501" s="185"/>
      <c r="BW501" s="185"/>
      <c r="BX501" s="185"/>
      <c r="BY501" s="185"/>
      <c r="BZ501" s="185"/>
      <c r="CA501" s="185"/>
      <c r="CB501" s="185"/>
    </row>
    <row r="502" spans="8:80">
      <c r="H502" s="13"/>
      <c r="I502" s="13"/>
      <c r="J502" s="13"/>
      <c r="O502" s="185"/>
      <c r="P502" s="185"/>
      <c r="Q502" s="185"/>
      <c r="R502" s="185"/>
      <c r="S502" s="185"/>
      <c r="T502" s="185"/>
      <c r="U502" s="185"/>
      <c r="X502" s="185"/>
      <c r="Y502" s="185"/>
      <c r="Z502" s="185"/>
      <c r="AC502" s="185"/>
      <c r="AD502" s="185"/>
      <c r="AE502" s="185"/>
      <c r="AF502" s="185"/>
      <c r="AH502" s="185"/>
      <c r="AI502" s="185"/>
      <c r="AJ502" s="185"/>
      <c r="AK502" s="185"/>
      <c r="AL502" s="185"/>
      <c r="AM502" s="185"/>
      <c r="AN502" s="185"/>
      <c r="AO502" s="185"/>
      <c r="AP502" s="185"/>
      <c r="AQ502" s="185"/>
      <c r="AR502" s="185"/>
      <c r="AS502" s="185"/>
      <c r="AT502" s="185"/>
      <c r="AU502" s="185"/>
      <c r="AV502" s="185"/>
      <c r="AW502" s="185"/>
      <c r="AX502" s="185"/>
      <c r="AY502" s="185"/>
      <c r="AZ502" s="185"/>
      <c r="BA502" s="185"/>
      <c r="BB502" s="185"/>
      <c r="BC502" s="185"/>
      <c r="BD502" s="185"/>
      <c r="BE502" s="185"/>
      <c r="BF502" s="185"/>
      <c r="BG502" s="185"/>
      <c r="BH502" s="185"/>
      <c r="BI502" s="185"/>
      <c r="BJ502" s="185"/>
      <c r="BK502" s="185"/>
      <c r="BL502" s="185"/>
      <c r="BM502" s="185"/>
      <c r="BN502" s="185"/>
      <c r="BO502" s="185"/>
      <c r="BP502" s="185"/>
      <c r="BQ502" s="185"/>
      <c r="BR502" s="185"/>
      <c r="BS502" s="185"/>
      <c r="BT502" s="185"/>
      <c r="BU502" s="185"/>
      <c r="BV502" s="185"/>
      <c r="BW502" s="185"/>
      <c r="BX502" s="185"/>
      <c r="BY502" s="185"/>
      <c r="BZ502" s="185"/>
      <c r="CA502" s="185"/>
      <c r="CB502" s="185"/>
    </row>
    <row r="503" spans="8:80">
      <c r="H503" s="13"/>
      <c r="I503" s="13"/>
      <c r="J503" s="13"/>
      <c r="O503" s="185"/>
      <c r="P503" s="185"/>
      <c r="Q503" s="185"/>
      <c r="R503" s="185"/>
      <c r="S503" s="185"/>
      <c r="T503" s="185"/>
      <c r="U503" s="185"/>
      <c r="X503" s="185"/>
      <c r="Y503" s="185"/>
      <c r="Z503" s="185"/>
      <c r="AC503" s="185"/>
      <c r="AD503" s="185"/>
      <c r="AE503" s="185"/>
      <c r="AF503" s="185"/>
      <c r="AH503" s="185"/>
      <c r="AI503" s="185"/>
      <c r="AJ503" s="185"/>
      <c r="AK503" s="185"/>
      <c r="AL503" s="185"/>
      <c r="AM503" s="185"/>
      <c r="AN503" s="185"/>
      <c r="AO503" s="185"/>
      <c r="AP503" s="185"/>
      <c r="AQ503" s="185"/>
      <c r="AR503" s="185"/>
      <c r="AS503" s="185"/>
      <c r="AT503" s="185"/>
      <c r="AU503" s="185"/>
      <c r="AV503" s="185"/>
      <c r="AW503" s="185"/>
      <c r="AX503" s="185"/>
      <c r="AY503" s="185"/>
      <c r="AZ503" s="185"/>
      <c r="BA503" s="185"/>
      <c r="BB503" s="185"/>
      <c r="BC503" s="185"/>
      <c r="BD503" s="185"/>
      <c r="BE503" s="185"/>
      <c r="BF503" s="185"/>
      <c r="BG503" s="185"/>
      <c r="BH503" s="185"/>
      <c r="BI503" s="185"/>
      <c r="BJ503" s="185"/>
      <c r="BK503" s="185"/>
      <c r="BL503" s="185"/>
      <c r="BM503" s="185"/>
      <c r="BN503" s="185"/>
      <c r="BO503" s="185"/>
      <c r="BP503" s="185"/>
      <c r="BQ503" s="185"/>
      <c r="BR503" s="185"/>
      <c r="BS503" s="185"/>
      <c r="BT503" s="185"/>
      <c r="BU503" s="185"/>
      <c r="BV503" s="185"/>
      <c r="BW503" s="185"/>
      <c r="BX503" s="185"/>
      <c r="BY503" s="185"/>
      <c r="BZ503" s="185"/>
      <c r="CA503" s="185"/>
      <c r="CB503" s="185"/>
    </row>
    <row r="504" spans="8:80">
      <c r="H504" s="13"/>
      <c r="I504" s="13"/>
      <c r="J504" s="13"/>
      <c r="O504" s="185"/>
      <c r="P504" s="185"/>
      <c r="Q504" s="185"/>
      <c r="R504" s="185"/>
      <c r="S504" s="185"/>
      <c r="T504" s="185"/>
      <c r="U504" s="185"/>
      <c r="X504" s="185"/>
      <c r="Y504" s="185"/>
      <c r="Z504" s="185"/>
      <c r="AC504" s="185"/>
      <c r="AD504" s="185"/>
      <c r="AE504" s="185"/>
      <c r="AF504" s="185"/>
      <c r="AH504" s="185"/>
      <c r="AI504" s="185"/>
      <c r="AJ504" s="185"/>
      <c r="AK504" s="185"/>
      <c r="AL504" s="185"/>
      <c r="AM504" s="185"/>
      <c r="AN504" s="185"/>
      <c r="AO504" s="185"/>
      <c r="AP504" s="185"/>
      <c r="AQ504" s="185"/>
      <c r="AR504" s="185"/>
      <c r="AS504" s="185"/>
      <c r="AT504" s="185"/>
      <c r="AU504" s="185"/>
      <c r="AV504" s="185"/>
      <c r="AW504" s="185"/>
      <c r="AX504" s="185"/>
      <c r="AY504" s="185"/>
      <c r="AZ504" s="185"/>
      <c r="BA504" s="185"/>
      <c r="BB504" s="185"/>
      <c r="BC504" s="185"/>
      <c r="BD504" s="185"/>
      <c r="BE504" s="185"/>
      <c r="BF504" s="185"/>
      <c r="BG504" s="185"/>
      <c r="BH504" s="185"/>
      <c r="BI504" s="185"/>
      <c r="BJ504" s="185"/>
      <c r="BK504" s="185"/>
      <c r="BL504" s="185"/>
      <c r="BM504" s="185"/>
      <c r="BN504" s="185"/>
      <c r="BO504" s="185"/>
      <c r="BP504" s="185"/>
      <c r="BQ504" s="185"/>
      <c r="BR504" s="185"/>
      <c r="BS504" s="185"/>
      <c r="BT504" s="185"/>
      <c r="BU504" s="185"/>
      <c r="BV504" s="185"/>
      <c r="BW504" s="185"/>
      <c r="BX504" s="185"/>
      <c r="BY504" s="185"/>
      <c r="BZ504" s="185"/>
      <c r="CA504" s="185"/>
      <c r="CB504" s="185"/>
    </row>
    <row r="505" spans="8:80">
      <c r="H505" s="13"/>
      <c r="I505" s="13"/>
      <c r="J505" s="13"/>
      <c r="O505" s="185"/>
      <c r="P505" s="185"/>
      <c r="Q505" s="185"/>
      <c r="R505" s="185"/>
      <c r="S505" s="185"/>
      <c r="T505" s="185"/>
      <c r="U505" s="185"/>
      <c r="X505" s="185"/>
      <c r="Y505" s="185"/>
      <c r="Z505" s="185"/>
      <c r="AC505" s="185"/>
      <c r="AD505" s="185"/>
      <c r="AE505" s="185"/>
      <c r="AF505" s="185"/>
      <c r="AH505" s="185"/>
      <c r="AI505" s="185"/>
      <c r="AJ505" s="185"/>
      <c r="AK505" s="185"/>
      <c r="AL505" s="185"/>
      <c r="AM505" s="185"/>
      <c r="AN505" s="185"/>
      <c r="AO505" s="185"/>
      <c r="AP505" s="185"/>
      <c r="AQ505" s="185"/>
      <c r="AR505" s="185"/>
      <c r="AS505" s="185"/>
      <c r="AT505" s="185"/>
      <c r="AU505" s="185"/>
      <c r="AV505" s="185"/>
      <c r="AW505" s="185"/>
      <c r="AX505" s="185"/>
      <c r="AY505" s="185"/>
      <c r="AZ505" s="185"/>
      <c r="BA505" s="185"/>
      <c r="BB505" s="185"/>
      <c r="BC505" s="185"/>
      <c r="BD505" s="185"/>
      <c r="BE505" s="185"/>
      <c r="BF505" s="185"/>
      <c r="BG505" s="185"/>
      <c r="BH505" s="185"/>
      <c r="BI505" s="185"/>
      <c r="BJ505" s="185"/>
      <c r="BK505" s="185"/>
      <c r="BL505" s="185"/>
      <c r="BM505" s="185"/>
      <c r="BN505" s="185"/>
      <c r="BO505" s="185"/>
      <c r="BP505" s="185"/>
      <c r="BQ505" s="185"/>
      <c r="BR505" s="185"/>
      <c r="BS505" s="185"/>
      <c r="BT505" s="185"/>
      <c r="BU505" s="185"/>
      <c r="BV505" s="185"/>
      <c r="BW505" s="185"/>
      <c r="BX505" s="185"/>
      <c r="BY505" s="185"/>
      <c r="BZ505" s="185"/>
      <c r="CA505" s="185"/>
      <c r="CB505" s="185"/>
    </row>
    <row r="506" spans="8:80">
      <c r="H506" s="13"/>
      <c r="I506" s="13"/>
      <c r="J506" s="13"/>
      <c r="O506" s="185"/>
      <c r="P506" s="185"/>
      <c r="Q506" s="185"/>
      <c r="R506" s="185"/>
      <c r="S506" s="185"/>
      <c r="T506" s="185"/>
      <c r="U506" s="185"/>
      <c r="X506" s="185"/>
      <c r="Y506" s="185"/>
      <c r="Z506" s="185"/>
      <c r="AC506" s="185"/>
      <c r="AD506" s="185"/>
      <c r="AE506" s="185"/>
      <c r="AF506" s="185"/>
      <c r="AH506" s="185"/>
      <c r="AI506" s="185"/>
      <c r="AJ506" s="185"/>
      <c r="AK506" s="185"/>
      <c r="AL506" s="185"/>
      <c r="AM506" s="185"/>
      <c r="AN506" s="185"/>
      <c r="AO506" s="185"/>
      <c r="AP506" s="185"/>
      <c r="AQ506" s="185"/>
      <c r="AR506" s="185"/>
      <c r="AS506" s="185"/>
      <c r="AT506" s="185"/>
      <c r="AU506" s="185"/>
      <c r="AV506" s="185"/>
      <c r="AW506" s="185"/>
      <c r="AX506" s="185"/>
      <c r="AY506" s="185"/>
      <c r="AZ506" s="185"/>
      <c r="BA506" s="185"/>
      <c r="BB506" s="185"/>
      <c r="BC506" s="185"/>
      <c r="BD506" s="185"/>
      <c r="BE506" s="185"/>
      <c r="BF506" s="185"/>
      <c r="BG506" s="185"/>
      <c r="BH506" s="185"/>
      <c r="BI506" s="185"/>
      <c r="BJ506" s="185"/>
      <c r="BK506" s="185"/>
      <c r="BL506" s="185"/>
      <c r="BM506" s="185"/>
      <c r="BN506" s="185"/>
      <c r="BO506" s="185"/>
      <c r="BP506" s="185"/>
      <c r="BQ506" s="185"/>
      <c r="BR506" s="185"/>
      <c r="BS506" s="185"/>
      <c r="BT506" s="185"/>
      <c r="BU506" s="185"/>
      <c r="BV506" s="185"/>
      <c r="BW506" s="185"/>
      <c r="BX506" s="185"/>
      <c r="BY506" s="185"/>
      <c r="BZ506" s="185"/>
      <c r="CA506" s="185"/>
      <c r="CB506" s="185"/>
    </row>
    <row r="507" spans="8:80">
      <c r="H507" s="13"/>
      <c r="I507" s="13"/>
      <c r="J507" s="13"/>
      <c r="O507" s="185"/>
      <c r="P507" s="185"/>
      <c r="Q507" s="185"/>
      <c r="R507" s="185"/>
      <c r="S507" s="185"/>
      <c r="T507" s="185"/>
      <c r="U507" s="185"/>
      <c r="X507" s="185"/>
      <c r="Y507" s="185"/>
      <c r="Z507" s="185"/>
      <c r="AC507" s="185"/>
      <c r="AD507" s="185"/>
      <c r="AE507" s="185"/>
      <c r="AF507" s="185"/>
      <c r="AH507" s="185"/>
      <c r="AI507" s="185"/>
      <c r="AJ507" s="185"/>
      <c r="AK507" s="185"/>
      <c r="AL507" s="185"/>
      <c r="AM507" s="185"/>
      <c r="AN507" s="185"/>
      <c r="AO507" s="185"/>
      <c r="AP507" s="185"/>
      <c r="AQ507" s="185"/>
      <c r="AR507" s="185"/>
      <c r="AS507" s="185"/>
      <c r="AT507" s="185"/>
      <c r="AU507" s="185"/>
      <c r="AV507" s="185"/>
      <c r="AW507" s="185"/>
      <c r="AX507" s="185"/>
      <c r="AY507" s="185"/>
      <c r="AZ507" s="185"/>
      <c r="BA507" s="185"/>
      <c r="BB507" s="185"/>
      <c r="BC507" s="185"/>
      <c r="BD507" s="185"/>
      <c r="BE507" s="185"/>
      <c r="BF507" s="185"/>
      <c r="BG507" s="185"/>
      <c r="BH507" s="185"/>
      <c r="BI507" s="185"/>
      <c r="BJ507" s="185"/>
      <c r="BK507" s="185"/>
      <c r="BL507" s="185"/>
      <c r="BM507" s="185"/>
      <c r="BN507" s="185"/>
      <c r="BO507" s="185"/>
      <c r="BP507" s="185"/>
      <c r="BQ507" s="185"/>
      <c r="BR507" s="185"/>
      <c r="BS507" s="185"/>
      <c r="BT507" s="185"/>
      <c r="BU507" s="185"/>
      <c r="BV507" s="185"/>
      <c r="BW507" s="185"/>
      <c r="BX507" s="185"/>
      <c r="BY507" s="185"/>
      <c r="BZ507" s="185"/>
      <c r="CA507" s="185"/>
      <c r="CB507" s="185"/>
    </row>
    <row r="508" spans="8:80">
      <c r="H508" s="13"/>
      <c r="I508" s="13"/>
      <c r="J508" s="13"/>
      <c r="O508" s="185"/>
      <c r="P508" s="185"/>
      <c r="Q508" s="185"/>
      <c r="R508" s="185"/>
      <c r="S508" s="185"/>
      <c r="T508" s="185"/>
      <c r="U508" s="185"/>
      <c r="X508" s="185"/>
      <c r="Y508" s="185"/>
      <c r="Z508" s="185"/>
      <c r="AC508" s="185"/>
      <c r="AD508" s="185"/>
      <c r="AE508" s="185"/>
      <c r="AF508" s="185"/>
      <c r="AH508" s="185"/>
      <c r="AI508" s="185"/>
      <c r="AJ508" s="185"/>
      <c r="AK508" s="185"/>
      <c r="AL508" s="185"/>
      <c r="AM508" s="185"/>
      <c r="AN508" s="185"/>
      <c r="AO508" s="185"/>
      <c r="AP508" s="185"/>
      <c r="AQ508" s="185"/>
      <c r="AR508" s="185"/>
      <c r="AS508" s="185"/>
      <c r="AT508" s="185"/>
      <c r="AU508" s="185"/>
      <c r="AV508" s="185"/>
      <c r="AW508" s="185"/>
      <c r="AX508" s="185"/>
      <c r="AY508" s="185"/>
      <c r="AZ508" s="185"/>
      <c r="BA508" s="185"/>
      <c r="BB508" s="185"/>
      <c r="BC508" s="185"/>
      <c r="BD508" s="185"/>
      <c r="BE508" s="185"/>
      <c r="BF508" s="185"/>
      <c r="BG508" s="185"/>
      <c r="BH508" s="185"/>
      <c r="BI508" s="185"/>
      <c r="BJ508" s="185"/>
      <c r="BK508" s="185"/>
      <c r="BL508" s="185"/>
      <c r="BM508" s="185"/>
      <c r="BN508" s="185"/>
      <c r="BO508" s="185"/>
      <c r="BP508" s="185"/>
      <c r="BQ508" s="185"/>
      <c r="BR508" s="185"/>
      <c r="BS508" s="185"/>
      <c r="BT508" s="185"/>
      <c r="BU508" s="185"/>
      <c r="BV508" s="185"/>
      <c r="BW508" s="185"/>
      <c r="BX508" s="185"/>
      <c r="BY508" s="185"/>
      <c r="BZ508" s="185"/>
      <c r="CA508" s="185"/>
      <c r="CB508" s="185"/>
    </row>
    <row r="509" spans="8:80">
      <c r="H509" s="13"/>
      <c r="I509" s="13"/>
      <c r="J509" s="13"/>
      <c r="O509" s="185"/>
      <c r="P509" s="185"/>
      <c r="Q509" s="185"/>
      <c r="R509" s="185"/>
      <c r="S509" s="185"/>
      <c r="T509" s="185"/>
      <c r="U509" s="185"/>
      <c r="X509" s="185"/>
      <c r="Y509" s="185"/>
      <c r="Z509" s="185"/>
      <c r="AC509" s="185"/>
      <c r="AD509" s="185"/>
      <c r="AE509" s="185"/>
      <c r="AF509" s="185"/>
      <c r="AH509" s="185"/>
      <c r="AI509" s="185"/>
      <c r="AJ509" s="185"/>
      <c r="AK509" s="185"/>
      <c r="AL509" s="185"/>
      <c r="AM509" s="185"/>
      <c r="AN509" s="185"/>
      <c r="AO509" s="185"/>
      <c r="AP509" s="185"/>
      <c r="AQ509" s="185"/>
      <c r="AR509" s="185"/>
      <c r="AS509" s="185"/>
      <c r="AT509" s="185"/>
      <c r="AU509" s="185"/>
      <c r="AV509" s="185"/>
      <c r="AW509" s="185"/>
      <c r="AX509" s="185"/>
      <c r="AY509" s="185"/>
      <c r="AZ509" s="185"/>
      <c r="BA509" s="185"/>
      <c r="BB509" s="185"/>
      <c r="BC509" s="185"/>
      <c r="BD509" s="185"/>
      <c r="BE509" s="185"/>
      <c r="BF509" s="185"/>
      <c r="BG509" s="185"/>
      <c r="BH509" s="185"/>
      <c r="BI509" s="185"/>
      <c r="BJ509" s="185"/>
      <c r="BK509" s="185"/>
      <c r="BL509" s="185"/>
      <c r="BM509" s="185"/>
      <c r="BN509" s="185"/>
      <c r="BO509" s="185"/>
      <c r="BP509" s="185"/>
      <c r="BQ509" s="185"/>
      <c r="BR509" s="185"/>
      <c r="BS509" s="185"/>
      <c r="BT509" s="185"/>
      <c r="BU509" s="185"/>
      <c r="BV509" s="185"/>
      <c r="BW509" s="185"/>
      <c r="BX509" s="185"/>
      <c r="BY509" s="185"/>
      <c r="BZ509" s="185"/>
      <c r="CA509" s="185"/>
      <c r="CB509" s="185"/>
    </row>
    <row r="510" spans="8:80">
      <c r="H510" s="13"/>
      <c r="I510" s="13"/>
      <c r="J510" s="13"/>
      <c r="O510" s="185"/>
      <c r="P510" s="185"/>
      <c r="Q510" s="185"/>
      <c r="R510" s="185"/>
      <c r="S510" s="185"/>
      <c r="T510" s="185"/>
      <c r="U510" s="185"/>
      <c r="X510" s="185"/>
      <c r="Y510" s="185"/>
      <c r="Z510" s="185"/>
      <c r="AC510" s="185"/>
      <c r="AD510" s="185"/>
      <c r="AE510" s="185"/>
      <c r="AF510" s="185"/>
      <c r="AH510" s="185"/>
      <c r="AI510" s="185"/>
      <c r="AJ510" s="185"/>
      <c r="AK510" s="185"/>
      <c r="AL510" s="185"/>
      <c r="AM510" s="185"/>
      <c r="AN510" s="185"/>
      <c r="AO510" s="185"/>
      <c r="AP510" s="185"/>
      <c r="AQ510" s="185"/>
      <c r="AR510" s="185"/>
      <c r="AS510" s="185"/>
      <c r="AT510" s="185"/>
      <c r="AU510" s="185"/>
      <c r="AV510" s="185"/>
      <c r="AW510" s="185"/>
      <c r="AX510" s="185"/>
      <c r="AY510" s="185"/>
      <c r="AZ510" s="185"/>
      <c r="BA510" s="185"/>
      <c r="BB510" s="185"/>
      <c r="BC510" s="185"/>
      <c r="BD510" s="185"/>
      <c r="BE510" s="185"/>
      <c r="BF510" s="185"/>
      <c r="BG510" s="185"/>
      <c r="BH510" s="185"/>
      <c r="BI510" s="185"/>
      <c r="BJ510" s="185"/>
      <c r="BK510" s="185"/>
      <c r="BL510" s="185"/>
      <c r="BM510" s="185"/>
      <c r="BN510" s="185"/>
      <c r="BO510" s="185"/>
      <c r="BP510" s="185"/>
      <c r="BQ510" s="185"/>
      <c r="BR510" s="185"/>
      <c r="BS510" s="185"/>
      <c r="BT510" s="185"/>
      <c r="BU510" s="185"/>
      <c r="BV510" s="185"/>
      <c r="BW510" s="185"/>
      <c r="BX510" s="185"/>
      <c r="BY510" s="185"/>
      <c r="BZ510" s="185"/>
      <c r="CA510" s="185"/>
      <c r="CB510" s="185"/>
    </row>
    <row r="511" spans="8:80">
      <c r="H511" s="13"/>
      <c r="I511" s="13"/>
      <c r="J511" s="13"/>
      <c r="O511" s="185"/>
      <c r="P511" s="185"/>
      <c r="Q511" s="185"/>
      <c r="R511" s="185"/>
      <c r="S511" s="185"/>
      <c r="T511" s="185"/>
      <c r="U511" s="185"/>
      <c r="X511" s="185"/>
      <c r="Y511" s="185"/>
      <c r="Z511" s="185"/>
      <c r="AC511" s="185"/>
      <c r="AD511" s="185"/>
      <c r="AE511" s="185"/>
      <c r="AF511" s="185"/>
      <c r="AH511" s="185"/>
      <c r="AI511" s="185"/>
      <c r="AJ511" s="185"/>
      <c r="AK511" s="185"/>
      <c r="AL511" s="185"/>
      <c r="AM511" s="185"/>
      <c r="AN511" s="185"/>
      <c r="AO511" s="185"/>
      <c r="AP511" s="185"/>
      <c r="AQ511" s="185"/>
      <c r="AR511" s="185"/>
      <c r="AS511" s="185"/>
      <c r="AT511" s="185"/>
      <c r="AU511" s="185"/>
      <c r="AV511" s="185"/>
      <c r="AW511" s="185"/>
      <c r="AX511" s="185"/>
      <c r="AY511" s="185"/>
      <c r="AZ511" s="185"/>
      <c r="BA511" s="185"/>
      <c r="BB511" s="185"/>
      <c r="BC511" s="185"/>
      <c r="BD511" s="185"/>
      <c r="BE511" s="185"/>
      <c r="BF511" s="185"/>
      <c r="BG511" s="185"/>
      <c r="BH511" s="185"/>
      <c r="BI511" s="185"/>
      <c r="BJ511" s="185"/>
      <c r="BK511" s="185"/>
      <c r="BL511" s="185"/>
      <c r="BM511" s="185"/>
      <c r="BN511" s="185"/>
      <c r="BO511" s="185"/>
      <c r="BP511" s="185"/>
      <c r="BQ511" s="185"/>
      <c r="BR511" s="185"/>
      <c r="BS511" s="185"/>
      <c r="BT511" s="185"/>
      <c r="BU511" s="185"/>
      <c r="BV511" s="185"/>
      <c r="BW511" s="185"/>
      <c r="BX511" s="185"/>
      <c r="BY511" s="185"/>
      <c r="BZ511" s="185"/>
      <c r="CA511" s="185"/>
      <c r="CB511" s="185"/>
    </row>
    <row r="512" spans="8:80">
      <c r="H512" s="13"/>
      <c r="I512" s="13"/>
      <c r="J512" s="13"/>
      <c r="O512" s="185"/>
      <c r="P512" s="185"/>
      <c r="Q512" s="185"/>
      <c r="R512" s="185"/>
      <c r="S512" s="185"/>
      <c r="T512" s="185"/>
      <c r="U512" s="185"/>
      <c r="X512" s="185"/>
      <c r="Y512" s="185"/>
      <c r="Z512" s="185"/>
      <c r="AC512" s="185"/>
      <c r="AD512" s="185"/>
      <c r="AE512" s="185"/>
      <c r="AF512" s="185"/>
      <c r="AH512" s="185"/>
      <c r="AI512" s="185"/>
      <c r="AJ512" s="185"/>
      <c r="AK512" s="185"/>
      <c r="AL512" s="185"/>
      <c r="AM512" s="185"/>
      <c r="AN512" s="185"/>
      <c r="AO512" s="185"/>
      <c r="AP512" s="185"/>
      <c r="AQ512" s="185"/>
      <c r="AR512" s="185"/>
      <c r="AS512" s="185"/>
      <c r="AT512" s="185"/>
      <c r="AU512" s="185"/>
      <c r="AV512" s="185"/>
      <c r="AW512" s="185"/>
      <c r="AX512" s="185"/>
      <c r="AY512" s="185"/>
      <c r="AZ512" s="185"/>
      <c r="BA512" s="185"/>
      <c r="BB512" s="185"/>
      <c r="BC512" s="185"/>
      <c r="BD512" s="185"/>
      <c r="BE512" s="185"/>
      <c r="BF512" s="185"/>
      <c r="BG512" s="185"/>
      <c r="BH512" s="185"/>
      <c r="BI512" s="185"/>
      <c r="BJ512" s="185"/>
      <c r="BK512" s="185"/>
      <c r="BL512" s="185"/>
      <c r="BM512" s="185"/>
      <c r="BN512" s="185"/>
      <c r="BO512" s="185"/>
      <c r="BP512" s="185"/>
      <c r="BQ512" s="185"/>
      <c r="BR512" s="185"/>
      <c r="BS512" s="185"/>
      <c r="BT512" s="185"/>
      <c r="BU512" s="185"/>
      <c r="BV512" s="185"/>
      <c r="BW512" s="185"/>
      <c r="BX512" s="185"/>
      <c r="BY512" s="185"/>
      <c r="BZ512" s="185"/>
      <c r="CA512" s="185"/>
      <c r="CB512" s="185"/>
    </row>
    <row r="513" spans="8:80">
      <c r="H513" s="13"/>
      <c r="I513" s="13"/>
      <c r="J513" s="13"/>
      <c r="O513" s="185"/>
      <c r="P513" s="185"/>
      <c r="Q513" s="185"/>
      <c r="R513" s="185"/>
      <c r="S513" s="185"/>
      <c r="T513" s="185"/>
      <c r="U513" s="185"/>
      <c r="X513" s="185"/>
      <c r="Y513" s="185"/>
      <c r="Z513" s="185"/>
      <c r="AC513" s="185"/>
      <c r="AD513" s="185"/>
      <c r="AE513" s="185"/>
      <c r="AF513" s="185"/>
      <c r="AH513" s="185"/>
      <c r="AI513" s="185"/>
      <c r="AJ513" s="185"/>
      <c r="AK513" s="185"/>
      <c r="AL513" s="185"/>
      <c r="AM513" s="185"/>
      <c r="AN513" s="185"/>
      <c r="AO513" s="185"/>
      <c r="AP513" s="185"/>
      <c r="AQ513" s="185"/>
      <c r="AR513" s="185"/>
      <c r="AS513" s="185"/>
      <c r="AT513" s="185"/>
      <c r="AU513" s="185"/>
      <c r="AV513" s="185"/>
      <c r="AW513" s="185"/>
      <c r="AX513" s="185"/>
      <c r="AY513" s="185"/>
      <c r="AZ513" s="185"/>
      <c r="BA513" s="185"/>
      <c r="BB513" s="185"/>
      <c r="BC513" s="185"/>
      <c r="BD513" s="185"/>
      <c r="BE513" s="185"/>
      <c r="BF513" s="185"/>
      <c r="BG513" s="185"/>
      <c r="BH513" s="185"/>
      <c r="BI513" s="185"/>
      <c r="BJ513" s="185"/>
      <c r="BK513" s="185"/>
      <c r="BL513" s="185"/>
      <c r="BM513" s="185"/>
      <c r="BN513" s="185"/>
      <c r="BO513" s="185"/>
      <c r="BP513" s="185"/>
      <c r="BQ513" s="185"/>
      <c r="BR513" s="185"/>
      <c r="BS513" s="185"/>
      <c r="BT513" s="185"/>
      <c r="BU513" s="185"/>
      <c r="BV513" s="185"/>
      <c r="BW513" s="185"/>
      <c r="BX513" s="185"/>
      <c r="BY513" s="185"/>
      <c r="BZ513" s="185"/>
      <c r="CA513" s="185"/>
      <c r="CB513" s="185"/>
    </row>
    <row r="514" spans="8:80">
      <c r="H514" s="13"/>
      <c r="I514" s="13"/>
      <c r="J514" s="13"/>
      <c r="O514" s="185"/>
      <c r="P514" s="185"/>
      <c r="Q514" s="185"/>
      <c r="R514" s="185"/>
      <c r="S514" s="185"/>
      <c r="T514" s="185"/>
      <c r="U514" s="185"/>
      <c r="X514" s="185"/>
      <c r="Y514" s="185"/>
      <c r="Z514" s="185"/>
      <c r="AC514" s="185"/>
      <c r="AD514" s="185"/>
      <c r="AE514" s="185"/>
      <c r="AF514" s="185"/>
      <c r="AH514" s="185"/>
      <c r="AI514" s="185"/>
      <c r="AJ514" s="185"/>
      <c r="AK514" s="185"/>
      <c r="AL514" s="185"/>
      <c r="AM514" s="185"/>
      <c r="AN514" s="185"/>
      <c r="AO514" s="185"/>
      <c r="AP514" s="185"/>
      <c r="AQ514" s="185"/>
      <c r="AR514" s="185"/>
      <c r="AS514" s="185"/>
      <c r="AT514" s="185"/>
      <c r="AU514" s="185"/>
      <c r="AV514" s="185"/>
      <c r="AW514" s="185"/>
      <c r="AX514" s="185"/>
      <c r="AY514" s="185"/>
      <c r="AZ514" s="185"/>
      <c r="BA514" s="185"/>
      <c r="BB514" s="185"/>
      <c r="BC514" s="185"/>
      <c r="BD514" s="185"/>
      <c r="BE514" s="185"/>
      <c r="BF514" s="185"/>
      <c r="BG514" s="185"/>
      <c r="BH514" s="185"/>
      <c r="BI514" s="185"/>
      <c r="BJ514" s="185"/>
      <c r="BK514" s="185"/>
      <c r="BL514" s="185"/>
      <c r="BM514" s="185"/>
      <c r="BN514" s="185"/>
      <c r="BO514" s="185"/>
      <c r="BP514" s="185"/>
      <c r="BQ514" s="185"/>
      <c r="BR514" s="185"/>
      <c r="BS514" s="185"/>
      <c r="BT514" s="185"/>
      <c r="BU514" s="185"/>
      <c r="BV514" s="185"/>
      <c r="BW514" s="185"/>
      <c r="BX514" s="185"/>
      <c r="BY514" s="185"/>
      <c r="BZ514" s="185"/>
      <c r="CA514" s="185"/>
      <c r="CB514" s="185"/>
    </row>
    <row r="515" spans="8:80">
      <c r="H515" s="13"/>
      <c r="I515" s="13"/>
      <c r="J515" s="13"/>
      <c r="O515" s="185"/>
      <c r="P515" s="185"/>
      <c r="Q515" s="185"/>
      <c r="R515" s="185"/>
      <c r="S515" s="185"/>
      <c r="T515" s="185"/>
      <c r="U515" s="185"/>
      <c r="X515" s="185"/>
      <c r="Y515" s="185"/>
      <c r="Z515" s="185"/>
      <c r="AC515" s="185"/>
      <c r="AD515" s="185"/>
      <c r="AE515" s="185"/>
      <c r="AF515" s="185"/>
      <c r="AH515" s="185"/>
      <c r="AI515" s="185"/>
      <c r="AJ515" s="185"/>
      <c r="AK515" s="185"/>
      <c r="AL515" s="185"/>
      <c r="AM515" s="185"/>
      <c r="AN515" s="185"/>
      <c r="AO515" s="185"/>
      <c r="AP515" s="185"/>
      <c r="AQ515" s="185"/>
      <c r="AR515" s="185"/>
      <c r="AS515" s="185"/>
      <c r="AT515" s="185"/>
      <c r="AU515" s="185"/>
      <c r="AV515" s="185"/>
      <c r="AW515" s="185"/>
      <c r="AX515" s="185"/>
      <c r="AY515" s="185"/>
      <c r="AZ515" s="185"/>
      <c r="BA515" s="185"/>
      <c r="BB515" s="185"/>
      <c r="BC515" s="185"/>
      <c r="BD515" s="185"/>
      <c r="BE515" s="185"/>
      <c r="BF515" s="185"/>
      <c r="BG515" s="185"/>
      <c r="BH515" s="185"/>
      <c r="BI515" s="185"/>
      <c r="BJ515" s="185"/>
      <c r="BK515" s="185"/>
      <c r="BL515" s="185"/>
      <c r="BM515" s="185"/>
      <c r="BN515" s="185"/>
      <c r="BO515" s="185"/>
      <c r="BP515" s="185"/>
      <c r="BQ515" s="185"/>
      <c r="BR515" s="185"/>
      <c r="BS515" s="185"/>
      <c r="BT515" s="185"/>
      <c r="BU515" s="185"/>
      <c r="BV515" s="185"/>
      <c r="BW515" s="185"/>
      <c r="BX515" s="185"/>
      <c r="BY515" s="185"/>
      <c r="BZ515" s="185"/>
      <c r="CA515" s="185"/>
      <c r="CB515" s="185"/>
    </row>
    <row r="516" spans="8:80">
      <c r="H516" s="13"/>
      <c r="I516" s="13"/>
      <c r="J516" s="13"/>
      <c r="O516" s="185"/>
      <c r="P516" s="185"/>
      <c r="Q516" s="185"/>
      <c r="R516" s="185"/>
      <c r="S516" s="185"/>
      <c r="T516" s="185"/>
      <c r="U516" s="185"/>
      <c r="X516" s="185"/>
      <c r="Y516" s="185"/>
      <c r="Z516" s="185"/>
      <c r="AC516" s="185"/>
      <c r="AD516" s="185"/>
      <c r="AE516" s="185"/>
      <c r="AF516" s="185"/>
      <c r="AH516" s="185"/>
      <c r="AI516" s="185"/>
      <c r="AJ516" s="185"/>
      <c r="AK516" s="185"/>
      <c r="AL516" s="185"/>
      <c r="AM516" s="185"/>
      <c r="AN516" s="185"/>
      <c r="AO516" s="185"/>
      <c r="AP516" s="185"/>
      <c r="AQ516" s="185"/>
      <c r="AR516" s="185"/>
      <c r="AS516" s="185"/>
      <c r="AT516" s="185"/>
      <c r="AU516" s="185"/>
      <c r="AV516" s="185"/>
      <c r="AW516" s="185"/>
      <c r="AX516" s="185"/>
      <c r="AY516" s="185"/>
      <c r="AZ516" s="185"/>
      <c r="BA516" s="185"/>
      <c r="BB516" s="185"/>
      <c r="BC516" s="185"/>
      <c r="BD516" s="185"/>
      <c r="BE516" s="185"/>
      <c r="BF516" s="185"/>
      <c r="BG516" s="185"/>
      <c r="BH516" s="185"/>
      <c r="BI516" s="185"/>
      <c r="BJ516" s="185"/>
      <c r="BK516" s="185"/>
      <c r="BL516" s="185"/>
      <c r="BM516" s="185"/>
      <c r="BN516" s="185"/>
      <c r="BO516" s="185"/>
      <c r="BP516" s="185"/>
      <c r="BQ516" s="185"/>
      <c r="BR516" s="185"/>
      <c r="BS516" s="185"/>
      <c r="BT516" s="185"/>
      <c r="BU516" s="185"/>
      <c r="BV516" s="185"/>
      <c r="BW516" s="185"/>
      <c r="BX516" s="185"/>
      <c r="BY516" s="185"/>
      <c r="BZ516" s="185"/>
      <c r="CA516" s="185"/>
      <c r="CB516" s="185"/>
    </row>
    <row r="517" spans="8:80">
      <c r="H517" s="13"/>
      <c r="I517" s="13"/>
      <c r="J517" s="13"/>
      <c r="O517" s="185"/>
      <c r="P517" s="185"/>
      <c r="Q517" s="185"/>
      <c r="R517" s="185"/>
      <c r="S517" s="185"/>
      <c r="T517" s="185"/>
      <c r="U517" s="185"/>
      <c r="X517" s="185"/>
      <c r="Y517" s="185"/>
      <c r="Z517" s="185"/>
      <c r="AC517" s="185"/>
      <c r="AD517" s="185"/>
      <c r="AE517" s="185"/>
      <c r="AF517" s="185"/>
      <c r="AH517" s="185"/>
      <c r="AI517" s="185"/>
      <c r="AJ517" s="185"/>
      <c r="AK517" s="185"/>
      <c r="AL517" s="185"/>
      <c r="AM517" s="185"/>
      <c r="AN517" s="185"/>
      <c r="AO517" s="185"/>
      <c r="AP517" s="185"/>
      <c r="AQ517" s="185"/>
      <c r="AR517" s="185"/>
      <c r="AS517" s="185"/>
      <c r="AT517" s="185"/>
      <c r="AU517" s="185"/>
      <c r="AV517" s="185"/>
      <c r="AW517" s="185"/>
      <c r="AX517" s="185"/>
      <c r="AY517" s="185"/>
      <c r="AZ517" s="185"/>
      <c r="BA517" s="185"/>
      <c r="BB517" s="185"/>
      <c r="BC517" s="185"/>
      <c r="BD517" s="185"/>
      <c r="BE517" s="185"/>
      <c r="BF517" s="185"/>
      <c r="BG517" s="185"/>
      <c r="BH517" s="185"/>
      <c r="BI517" s="185"/>
      <c r="BJ517" s="185"/>
      <c r="BK517" s="185"/>
      <c r="BL517" s="185"/>
      <c r="BM517" s="185"/>
      <c r="BN517" s="185"/>
      <c r="BO517" s="185"/>
      <c r="BP517" s="185"/>
      <c r="BQ517" s="185"/>
      <c r="BR517" s="185"/>
      <c r="BS517" s="185"/>
      <c r="BT517" s="185"/>
      <c r="BU517" s="185"/>
      <c r="BV517" s="185"/>
      <c r="BW517" s="185"/>
      <c r="BX517" s="185"/>
      <c r="BY517" s="185"/>
      <c r="BZ517" s="185"/>
      <c r="CA517" s="185"/>
      <c r="CB517" s="185"/>
    </row>
    <row r="518" spans="8:80">
      <c r="H518" s="13"/>
      <c r="I518" s="13"/>
      <c r="J518" s="13"/>
      <c r="O518" s="185"/>
      <c r="P518" s="185"/>
      <c r="Q518" s="185"/>
      <c r="R518" s="185"/>
      <c r="S518" s="185"/>
      <c r="T518" s="185"/>
      <c r="U518" s="185"/>
      <c r="X518" s="185"/>
      <c r="Y518" s="185"/>
      <c r="Z518" s="185"/>
      <c r="AC518" s="185"/>
      <c r="AD518" s="185"/>
      <c r="AE518" s="185"/>
      <c r="AF518" s="185"/>
      <c r="AH518" s="185"/>
      <c r="AI518" s="185"/>
      <c r="AJ518" s="185"/>
      <c r="AK518" s="185"/>
      <c r="AL518" s="185"/>
      <c r="AM518" s="185"/>
      <c r="AN518" s="185"/>
      <c r="AO518" s="185"/>
      <c r="AP518" s="185"/>
      <c r="AQ518" s="185"/>
      <c r="AR518" s="185"/>
      <c r="AS518" s="185"/>
      <c r="AT518" s="185"/>
      <c r="AU518" s="185"/>
      <c r="AV518" s="185"/>
      <c r="AW518" s="185"/>
      <c r="AX518" s="185"/>
      <c r="AY518" s="185"/>
      <c r="AZ518" s="185"/>
      <c r="BA518" s="185"/>
      <c r="BB518" s="185"/>
      <c r="BC518" s="185"/>
      <c r="BD518" s="185"/>
      <c r="BE518" s="185"/>
      <c r="BF518" s="185"/>
      <c r="BG518" s="185"/>
      <c r="BH518" s="185"/>
      <c r="BI518" s="185"/>
      <c r="BJ518" s="185"/>
      <c r="BK518" s="185"/>
      <c r="BL518" s="185"/>
      <c r="BM518" s="185"/>
      <c r="BN518" s="185"/>
      <c r="BO518" s="185"/>
      <c r="BP518" s="185"/>
      <c r="BQ518" s="185"/>
      <c r="BR518" s="185"/>
      <c r="BS518" s="185"/>
      <c r="BT518" s="185"/>
      <c r="BU518" s="185"/>
      <c r="BV518" s="185"/>
      <c r="BW518" s="185"/>
      <c r="BX518" s="185"/>
      <c r="BY518" s="185"/>
      <c r="BZ518" s="185"/>
      <c r="CA518" s="185"/>
      <c r="CB518" s="185"/>
    </row>
    <row r="519" spans="8:80">
      <c r="H519" s="13"/>
      <c r="I519" s="13"/>
      <c r="J519" s="13"/>
      <c r="O519" s="185"/>
      <c r="P519" s="185"/>
      <c r="Q519" s="185"/>
      <c r="R519" s="185"/>
      <c r="S519" s="185"/>
      <c r="T519" s="185"/>
      <c r="U519" s="185"/>
      <c r="X519" s="185"/>
      <c r="Y519" s="185"/>
      <c r="Z519" s="185"/>
      <c r="AC519" s="185"/>
      <c r="AD519" s="185"/>
      <c r="AE519" s="185"/>
      <c r="AF519" s="185"/>
      <c r="AH519" s="185"/>
      <c r="AI519" s="185"/>
      <c r="AJ519" s="185"/>
      <c r="AK519" s="185"/>
      <c r="AL519" s="185"/>
      <c r="AM519" s="185"/>
      <c r="AN519" s="185"/>
      <c r="AO519" s="185"/>
      <c r="AP519" s="185"/>
      <c r="AQ519" s="185"/>
      <c r="AR519" s="185"/>
      <c r="AS519" s="185"/>
      <c r="AT519" s="185"/>
      <c r="AU519" s="185"/>
      <c r="AV519" s="185"/>
      <c r="AW519" s="185"/>
      <c r="AX519" s="185"/>
      <c r="AY519" s="185"/>
      <c r="AZ519" s="185"/>
      <c r="BA519" s="185"/>
      <c r="BB519" s="185"/>
      <c r="BC519" s="185"/>
      <c r="BD519" s="185"/>
      <c r="BE519" s="185"/>
      <c r="BF519" s="185"/>
      <c r="BG519" s="185"/>
      <c r="BH519" s="185"/>
      <c r="BI519" s="185"/>
      <c r="BJ519" s="185"/>
      <c r="BK519" s="185"/>
      <c r="BL519" s="185"/>
      <c r="BM519" s="185"/>
      <c r="BN519" s="185"/>
      <c r="BO519" s="185"/>
      <c r="BP519" s="185"/>
      <c r="BQ519" s="185"/>
      <c r="BR519" s="185"/>
      <c r="BS519" s="185"/>
      <c r="BT519" s="185"/>
      <c r="BU519" s="185"/>
      <c r="BV519" s="185"/>
      <c r="BW519" s="185"/>
      <c r="BX519" s="185"/>
      <c r="BY519" s="185"/>
      <c r="BZ519" s="185"/>
      <c r="CA519" s="185"/>
      <c r="CB519" s="185"/>
    </row>
    <row r="520" spans="8:80">
      <c r="H520" s="13"/>
      <c r="I520" s="13"/>
      <c r="J520" s="13"/>
      <c r="O520" s="185"/>
      <c r="P520" s="185"/>
      <c r="Q520" s="185"/>
      <c r="R520" s="185"/>
      <c r="S520" s="185"/>
      <c r="T520" s="185"/>
      <c r="U520" s="185"/>
      <c r="X520" s="185"/>
      <c r="Y520" s="185"/>
      <c r="Z520" s="185"/>
      <c r="AC520" s="185"/>
      <c r="AD520" s="185"/>
      <c r="AE520" s="185"/>
      <c r="AF520" s="185"/>
      <c r="AH520" s="185"/>
      <c r="AI520" s="185"/>
      <c r="AJ520" s="185"/>
      <c r="AK520" s="185"/>
      <c r="AL520" s="185"/>
      <c r="AM520" s="185"/>
      <c r="AN520" s="185"/>
      <c r="AO520" s="185"/>
      <c r="AP520" s="185"/>
      <c r="AQ520" s="185"/>
      <c r="AR520" s="185"/>
      <c r="AS520" s="185"/>
      <c r="AT520" s="185"/>
      <c r="AU520" s="185"/>
      <c r="AV520" s="185"/>
      <c r="AW520" s="185"/>
      <c r="AX520" s="185"/>
      <c r="AY520" s="185"/>
      <c r="AZ520" s="185"/>
      <c r="BA520" s="185"/>
      <c r="BB520" s="185"/>
      <c r="BC520" s="185"/>
      <c r="BD520" s="185"/>
      <c r="BE520" s="185"/>
      <c r="BF520" s="185"/>
      <c r="BG520" s="185"/>
      <c r="BH520" s="185"/>
      <c r="BI520" s="185"/>
      <c r="BJ520" s="185"/>
      <c r="BK520" s="185"/>
      <c r="BL520" s="185"/>
      <c r="BM520" s="185"/>
      <c r="BN520" s="185"/>
      <c r="BO520" s="185"/>
      <c r="BP520" s="185"/>
      <c r="BQ520" s="185"/>
      <c r="BR520" s="185"/>
      <c r="BS520" s="185"/>
      <c r="BT520" s="185"/>
      <c r="BU520" s="185"/>
      <c r="BV520" s="185"/>
      <c r="BW520" s="185"/>
      <c r="BX520" s="185"/>
      <c r="BY520" s="185"/>
      <c r="BZ520" s="185"/>
      <c r="CA520" s="185"/>
      <c r="CB520" s="185"/>
    </row>
    <row r="521" spans="8:80">
      <c r="H521" s="13"/>
      <c r="I521" s="13"/>
      <c r="J521" s="13"/>
      <c r="O521" s="185"/>
      <c r="P521" s="185"/>
      <c r="Q521" s="185"/>
      <c r="R521" s="185"/>
      <c r="S521" s="185"/>
      <c r="T521" s="185"/>
      <c r="U521" s="185"/>
      <c r="X521" s="185"/>
      <c r="Y521" s="185"/>
      <c r="Z521" s="185"/>
      <c r="AC521" s="185"/>
      <c r="AD521" s="185"/>
      <c r="AE521" s="185"/>
      <c r="AF521" s="185"/>
      <c r="AH521" s="185"/>
      <c r="AI521" s="185"/>
      <c r="AJ521" s="185"/>
      <c r="AK521" s="185"/>
      <c r="AL521" s="185"/>
      <c r="AM521" s="185"/>
      <c r="AN521" s="185"/>
      <c r="AO521" s="185"/>
      <c r="AP521" s="185"/>
      <c r="AQ521" s="185"/>
      <c r="AR521" s="185"/>
      <c r="AS521" s="185"/>
      <c r="AT521" s="185"/>
      <c r="AU521" s="185"/>
      <c r="AV521" s="185"/>
      <c r="AW521" s="185"/>
      <c r="AX521" s="185"/>
      <c r="AY521" s="185"/>
      <c r="AZ521" s="185"/>
      <c r="BA521" s="185"/>
      <c r="BB521" s="185"/>
      <c r="BC521" s="185"/>
      <c r="BD521" s="185"/>
      <c r="BE521" s="185"/>
      <c r="BF521" s="185"/>
      <c r="BG521" s="185"/>
      <c r="BH521" s="185"/>
      <c r="BI521" s="185"/>
      <c r="BJ521" s="185"/>
      <c r="BK521" s="185"/>
      <c r="BL521" s="185"/>
      <c r="BM521" s="185"/>
      <c r="BN521" s="185"/>
      <c r="BO521" s="185"/>
      <c r="BP521" s="185"/>
      <c r="BQ521" s="185"/>
      <c r="BR521" s="185"/>
      <c r="BS521" s="185"/>
      <c r="BT521" s="185"/>
      <c r="BU521" s="185"/>
      <c r="BV521" s="185"/>
      <c r="BW521" s="185"/>
      <c r="BX521" s="185"/>
      <c r="BY521" s="185"/>
      <c r="BZ521" s="185"/>
      <c r="CA521" s="185"/>
      <c r="CB521" s="185"/>
    </row>
    <row r="522" spans="8:80">
      <c r="H522" s="13"/>
      <c r="I522" s="13"/>
      <c r="J522" s="13"/>
      <c r="O522" s="185"/>
      <c r="P522" s="185"/>
      <c r="Q522" s="185"/>
      <c r="R522" s="185"/>
      <c r="S522" s="185"/>
      <c r="T522" s="185"/>
      <c r="U522" s="185"/>
      <c r="X522" s="185"/>
      <c r="Y522" s="185"/>
      <c r="Z522" s="185"/>
      <c r="AC522" s="185"/>
      <c r="AD522" s="185"/>
      <c r="AE522" s="185"/>
      <c r="AF522" s="185"/>
      <c r="AH522" s="185"/>
      <c r="AI522" s="185"/>
      <c r="AJ522" s="185"/>
      <c r="AK522" s="185"/>
      <c r="AL522" s="185"/>
      <c r="AM522" s="185"/>
      <c r="AN522" s="185"/>
      <c r="AO522" s="185"/>
      <c r="AP522" s="185"/>
      <c r="AQ522" s="185"/>
      <c r="AR522" s="185"/>
      <c r="AS522" s="185"/>
      <c r="AT522" s="185"/>
      <c r="AU522" s="185"/>
      <c r="AV522" s="185"/>
      <c r="AW522" s="185"/>
      <c r="AX522" s="185"/>
      <c r="AY522" s="185"/>
      <c r="AZ522" s="185"/>
      <c r="BA522" s="185"/>
      <c r="BB522" s="185"/>
      <c r="BC522" s="185"/>
      <c r="BD522" s="185"/>
      <c r="BE522" s="185"/>
      <c r="BF522" s="185"/>
      <c r="BG522" s="185"/>
      <c r="BH522" s="185"/>
      <c r="BI522" s="185"/>
      <c r="BJ522" s="185"/>
      <c r="BK522" s="185"/>
      <c r="BL522" s="185"/>
      <c r="BM522" s="185"/>
      <c r="BN522" s="185"/>
      <c r="BO522" s="185"/>
      <c r="BP522" s="185"/>
      <c r="BQ522" s="185"/>
      <c r="BR522" s="185"/>
      <c r="BS522" s="185"/>
      <c r="BT522" s="185"/>
      <c r="BU522" s="185"/>
      <c r="BV522" s="185"/>
      <c r="BW522" s="185"/>
      <c r="BX522" s="185"/>
      <c r="BY522" s="185"/>
      <c r="BZ522" s="185"/>
      <c r="CA522" s="185"/>
      <c r="CB522" s="185"/>
    </row>
    <row r="523" spans="8:80">
      <c r="H523" s="13"/>
      <c r="I523" s="13"/>
      <c r="J523" s="13"/>
      <c r="O523" s="185"/>
      <c r="P523" s="185"/>
      <c r="Q523" s="185"/>
      <c r="R523" s="185"/>
      <c r="S523" s="185"/>
      <c r="T523" s="185"/>
      <c r="U523" s="185"/>
      <c r="X523" s="185"/>
      <c r="Y523" s="185"/>
      <c r="Z523" s="185"/>
      <c r="AC523" s="185"/>
      <c r="AD523" s="185"/>
      <c r="AE523" s="185"/>
      <c r="AF523" s="185"/>
      <c r="AH523" s="185"/>
      <c r="AI523" s="185"/>
      <c r="AJ523" s="185"/>
      <c r="AK523" s="185"/>
      <c r="AL523" s="185"/>
      <c r="AM523" s="185"/>
      <c r="AN523" s="185"/>
      <c r="AO523" s="185"/>
      <c r="AP523" s="185"/>
      <c r="AQ523" s="185"/>
      <c r="AR523" s="185"/>
      <c r="AS523" s="185"/>
      <c r="AT523" s="185"/>
      <c r="AU523" s="185"/>
      <c r="AV523" s="185"/>
      <c r="AW523" s="185"/>
      <c r="AX523" s="185"/>
      <c r="AY523" s="185"/>
      <c r="AZ523" s="185"/>
      <c r="BA523" s="185"/>
      <c r="BB523" s="185"/>
      <c r="BC523" s="185"/>
      <c r="BD523" s="185"/>
      <c r="BE523" s="185"/>
      <c r="BF523" s="185"/>
      <c r="BG523" s="185"/>
      <c r="BH523" s="185"/>
      <c r="BI523" s="185"/>
      <c r="BJ523" s="185"/>
      <c r="BK523" s="185"/>
      <c r="BL523" s="185"/>
      <c r="BM523" s="185"/>
      <c r="BN523" s="185"/>
      <c r="BO523" s="185"/>
      <c r="BP523" s="185"/>
      <c r="BQ523" s="185"/>
      <c r="BR523" s="185"/>
      <c r="BS523" s="185"/>
      <c r="BT523" s="185"/>
      <c r="BU523" s="185"/>
      <c r="BV523" s="185"/>
      <c r="BW523" s="185"/>
      <c r="BX523" s="185"/>
      <c r="BY523" s="185"/>
      <c r="BZ523" s="185"/>
      <c r="CA523" s="185"/>
      <c r="CB523" s="185"/>
    </row>
    <row r="524" spans="8:80">
      <c r="H524" s="13"/>
      <c r="I524" s="13"/>
      <c r="J524" s="13"/>
      <c r="O524" s="185"/>
      <c r="P524" s="185"/>
      <c r="Q524" s="185"/>
      <c r="R524" s="185"/>
      <c r="S524" s="185"/>
      <c r="T524" s="185"/>
      <c r="U524" s="185"/>
      <c r="X524" s="185"/>
      <c r="Y524" s="185"/>
      <c r="Z524" s="185"/>
      <c r="AC524" s="185"/>
      <c r="AD524" s="185"/>
      <c r="AE524" s="185"/>
      <c r="AF524" s="185"/>
      <c r="AG524" s="185"/>
      <c r="AH524" s="185"/>
      <c r="AI524" s="185"/>
      <c r="AJ524" s="185"/>
      <c r="AK524" s="185"/>
      <c r="AL524" s="185"/>
      <c r="AM524" s="185"/>
      <c r="AN524" s="185"/>
      <c r="AO524" s="185"/>
      <c r="AP524" s="185"/>
      <c r="AQ524" s="185"/>
      <c r="AR524" s="185"/>
      <c r="AS524" s="185"/>
      <c r="AT524" s="185"/>
      <c r="AU524" s="185"/>
      <c r="AV524" s="185"/>
      <c r="AW524" s="185"/>
      <c r="AX524" s="185"/>
      <c r="AY524" s="185"/>
      <c r="AZ524" s="185"/>
      <c r="BA524" s="185"/>
      <c r="BB524" s="185"/>
      <c r="BC524" s="185"/>
      <c r="BD524" s="185"/>
      <c r="BE524" s="185"/>
      <c r="BF524" s="185"/>
      <c r="BG524" s="185"/>
      <c r="BH524" s="185"/>
      <c r="BI524" s="185"/>
      <c r="BJ524" s="185"/>
      <c r="BK524" s="185"/>
      <c r="BL524" s="185"/>
      <c r="BM524" s="185"/>
      <c r="BN524" s="185"/>
      <c r="BO524" s="185"/>
      <c r="BP524" s="185"/>
      <c r="BQ524" s="185"/>
      <c r="BR524" s="185"/>
      <c r="BS524" s="185"/>
      <c r="BT524" s="185"/>
      <c r="BU524" s="185"/>
      <c r="BV524" s="185"/>
      <c r="BW524" s="185"/>
      <c r="BX524" s="185"/>
      <c r="BY524" s="185"/>
      <c r="BZ524" s="185"/>
      <c r="CA524" s="185"/>
      <c r="CB524" s="185"/>
    </row>
    <row r="525" spans="8:80">
      <c r="H525" s="13"/>
      <c r="I525" s="13"/>
      <c r="J525" s="13"/>
      <c r="O525" s="185"/>
      <c r="P525" s="185"/>
      <c r="Q525" s="185"/>
      <c r="R525" s="185"/>
      <c r="S525" s="185"/>
      <c r="T525" s="185"/>
      <c r="U525" s="185"/>
      <c r="X525" s="185"/>
      <c r="Y525" s="185"/>
      <c r="Z525" s="185"/>
      <c r="AC525" s="185"/>
      <c r="AD525" s="185"/>
      <c r="AE525" s="185"/>
      <c r="AF525" s="185"/>
      <c r="AG525" s="185"/>
      <c r="AH525" s="185"/>
      <c r="AI525" s="185"/>
      <c r="AJ525" s="185"/>
      <c r="AK525" s="185"/>
      <c r="AL525" s="185"/>
      <c r="AM525" s="185"/>
      <c r="AN525" s="185"/>
      <c r="AO525" s="185"/>
      <c r="AP525" s="185"/>
      <c r="AQ525" s="185"/>
      <c r="AR525" s="185"/>
      <c r="AS525" s="185"/>
      <c r="AT525" s="185"/>
      <c r="AU525" s="185"/>
      <c r="AV525" s="185"/>
      <c r="AW525" s="185"/>
      <c r="AX525" s="185"/>
      <c r="AY525" s="185"/>
      <c r="AZ525" s="185"/>
      <c r="BA525" s="185"/>
      <c r="BB525" s="185"/>
      <c r="BC525" s="185"/>
      <c r="BD525" s="185"/>
      <c r="BE525" s="185"/>
      <c r="BF525" s="185"/>
      <c r="BG525" s="185"/>
      <c r="BH525" s="185"/>
      <c r="BI525" s="185"/>
      <c r="BJ525" s="185"/>
      <c r="BK525" s="185"/>
      <c r="BL525" s="185"/>
      <c r="BM525" s="185"/>
      <c r="BN525" s="185"/>
      <c r="BO525" s="185"/>
      <c r="BP525" s="185"/>
      <c r="BQ525" s="185"/>
      <c r="BR525" s="185"/>
      <c r="BS525" s="185"/>
      <c r="BT525" s="185"/>
      <c r="BU525" s="185"/>
      <c r="BV525" s="185"/>
      <c r="BW525" s="185"/>
      <c r="BX525" s="185"/>
      <c r="BY525" s="185"/>
      <c r="BZ525" s="185"/>
      <c r="CA525" s="185"/>
      <c r="CB525" s="185"/>
    </row>
    <row r="526" spans="8:80">
      <c r="H526" s="13"/>
      <c r="I526" s="13"/>
      <c r="J526" s="13"/>
      <c r="O526" s="185"/>
      <c r="P526" s="185"/>
      <c r="Q526" s="185"/>
      <c r="R526" s="185"/>
      <c r="S526" s="185"/>
      <c r="T526" s="185"/>
      <c r="U526" s="185"/>
      <c r="X526" s="185"/>
      <c r="Y526" s="185"/>
      <c r="Z526" s="185"/>
      <c r="AC526" s="185"/>
      <c r="AD526" s="185"/>
      <c r="AE526" s="185"/>
      <c r="AF526" s="185"/>
      <c r="AG526" s="185"/>
      <c r="AH526" s="185"/>
      <c r="AI526" s="185"/>
      <c r="AJ526" s="185"/>
      <c r="AK526" s="185"/>
      <c r="AL526" s="185"/>
      <c r="AM526" s="185"/>
      <c r="AN526" s="185"/>
      <c r="AO526" s="185"/>
      <c r="AP526" s="185"/>
      <c r="AQ526" s="185"/>
      <c r="AR526" s="185"/>
      <c r="AS526" s="185"/>
      <c r="AT526" s="185"/>
      <c r="AU526" s="185"/>
      <c r="AV526" s="185"/>
      <c r="AW526" s="185"/>
      <c r="AX526" s="185"/>
      <c r="AY526" s="185"/>
      <c r="AZ526" s="185"/>
      <c r="BA526" s="185"/>
      <c r="BB526" s="185"/>
      <c r="BC526" s="185"/>
      <c r="BD526" s="185"/>
      <c r="BE526" s="185"/>
      <c r="BF526" s="185"/>
      <c r="BG526" s="185"/>
      <c r="BH526" s="185"/>
      <c r="BI526" s="185"/>
      <c r="BJ526" s="185"/>
      <c r="BK526" s="185"/>
      <c r="BL526" s="185"/>
      <c r="BM526" s="185"/>
      <c r="BN526" s="185"/>
      <c r="BO526" s="185"/>
      <c r="BP526" s="185"/>
      <c r="BQ526" s="185"/>
      <c r="BR526" s="185"/>
      <c r="BS526" s="185"/>
      <c r="BT526" s="185"/>
      <c r="BU526" s="185"/>
      <c r="BV526" s="185"/>
      <c r="BW526" s="185"/>
      <c r="BX526" s="185"/>
      <c r="BY526" s="185"/>
      <c r="BZ526" s="185"/>
      <c r="CA526" s="185"/>
      <c r="CB526" s="185"/>
    </row>
    <row r="527" spans="8:80">
      <c r="H527" s="13"/>
      <c r="I527" s="13"/>
      <c r="J527" s="13"/>
      <c r="O527" s="185"/>
      <c r="P527" s="185"/>
      <c r="Q527" s="185"/>
      <c r="R527" s="185"/>
      <c r="S527" s="185"/>
      <c r="T527" s="185"/>
      <c r="U527" s="185"/>
      <c r="X527" s="185"/>
      <c r="Y527" s="185"/>
      <c r="Z527" s="185"/>
      <c r="AC527" s="185"/>
      <c r="AD527" s="185"/>
      <c r="AE527" s="185"/>
      <c r="AF527" s="185"/>
      <c r="AG527" s="185"/>
      <c r="AH527" s="185"/>
      <c r="AI527" s="185"/>
      <c r="AJ527" s="185"/>
      <c r="AK527" s="185"/>
      <c r="AL527" s="185"/>
      <c r="AM527" s="185"/>
      <c r="AN527" s="185"/>
      <c r="AO527" s="185"/>
      <c r="AP527" s="185"/>
      <c r="AQ527" s="185"/>
      <c r="AR527" s="185"/>
      <c r="AS527" s="185"/>
      <c r="AT527" s="185"/>
      <c r="AU527" s="185"/>
      <c r="AV527" s="185"/>
      <c r="AW527" s="185"/>
      <c r="AX527" s="185"/>
      <c r="AY527" s="185"/>
      <c r="AZ527" s="185"/>
      <c r="BA527" s="185"/>
      <c r="BB527" s="185"/>
      <c r="BC527" s="185"/>
      <c r="BD527" s="185"/>
      <c r="BE527" s="185"/>
      <c r="BF527" s="185"/>
      <c r="BG527" s="185"/>
      <c r="BH527" s="185"/>
      <c r="BI527" s="185"/>
      <c r="BJ527" s="185"/>
      <c r="BK527" s="185"/>
      <c r="BL527" s="185"/>
      <c r="BM527" s="185"/>
      <c r="BN527" s="185"/>
      <c r="BO527" s="185"/>
      <c r="BP527" s="185"/>
      <c r="BQ527" s="185"/>
      <c r="BR527" s="185"/>
      <c r="BS527" s="185"/>
      <c r="BT527" s="185"/>
      <c r="BU527" s="185"/>
      <c r="BV527" s="185"/>
      <c r="BW527" s="185"/>
      <c r="BX527" s="185"/>
      <c r="BY527" s="185"/>
      <c r="BZ527" s="185"/>
      <c r="CA527" s="185"/>
      <c r="CB527" s="185"/>
    </row>
    <row r="528" spans="8:80">
      <c r="H528" s="13"/>
      <c r="I528" s="13"/>
      <c r="J528" s="13"/>
      <c r="O528" s="185"/>
      <c r="P528" s="185"/>
      <c r="Q528" s="185"/>
      <c r="R528" s="185"/>
      <c r="S528" s="185"/>
      <c r="T528" s="185"/>
      <c r="U528" s="185"/>
      <c r="X528" s="185"/>
      <c r="Y528" s="185"/>
      <c r="Z528" s="185"/>
      <c r="AC528" s="185"/>
      <c r="AD528" s="185"/>
      <c r="AE528" s="185"/>
      <c r="AF528" s="185"/>
      <c r="AG528" s="185"/>
      <c r="AH528" s="185"/>
      <c r="AI528" s="185"/>
      <c r="AJ528" s="185"/>
      <c r="AK528" s="185"/>
      <c r="AL528" s="185"/>
      <c r="AM528" s="185"/>
      <c r="AN528" s="185"/>
      <c r="AO528" s="185"/>
      <c r="AP528" s="185"/>
      <c r="AQ528" s="185"/>
      <c r="AR528" s="185"/>
      <c r="AS528" s="185"/>
      <c r="AT528" s="185"/>
      <c r="AU528" s="185"/>
      <c r="AV528" s="185"/>
      <c r="AW528" s="185"/>
      <c r="AX528" s="185"/>
      <c r="AY528" s="185"/>
      <c r="AZ528" s="185"/>
      <c r="BA528" s="185"/>
      <c r="BB528" s="185"/>
      <c r="BC528" s="185"/>
      <c r="BD528" s="185"/>
      <c r="BE528" s="185"/>
      <c r="BF528" s="185"/>
      <c r="BG528" s="185"/>
      <c r="BH528" s="185"/>
      <c r="BI528" s="185"/>
      <c r="BJ528" s="185"/>
      <c r="BK528" s="185"/>
      <c r="BL528" s="185"/>
      <c r="BM528" s="185"/>
      <c r="BN528" s="185"/>
      <c r="BO528" s="185"/>
      <c r="BP528" s="185"/>
      <c r="BQ528" s="185"/>
      <c r="BR528" s="185"/>
      <c r="BS528" s="185"/>
      <c r="BT528" s="185"/>
      <c r="BU528" s="185"/>
      <c r="BV528" s="185"/>
      <c r="BW528" s="185"/>
      <c r="BX528" s="185"/>
      <c r="BY528" s="185"/>
      <c r="BZ528" s="185"/>
      <c r="CA528" s="185"/>
      <c r="CB528" s="185"/>
    </row>
    <row r="529" spans="8:80">
      <c r="H529" s="13"/>
      <c r="I529" s="13"/>
      <c r="J529" s="13"/>
      <c r="O529" s="185"/>
      <c r="P529" s="185"/>
      <c r="Q529" s="185"/>
      <c r="R529" s="185"/>
      <c r="S529" s="185"/>
      <c r="T529" s="185"/>
      <c r="U529" s="185"/>
      <c r="X529" s="185"/>
      <c r="Y529" s="185"/>
      <c r="Z529" s="185"/>
      <c r="AC529" s="185"/>
      <c r="AD529" s="185"/>
      <c r="AE529" s="185"/>
      <c r="AF529" s="185"/>
      <c r="AG529" s="185"/>
      <c r="AH529" s="185"/>
      <c r="AI529" s="185"/>
      <c r="AJ529" s="185"/>
      <c r="AK529" s="185"/>
      <c r="AL529" s="185"/>
      <c r="AM529" s="185"/>
      <c r="AN529" s="185"/>
      <c r="AO529" s="185"/>
      <c r="AP529" s="185"/>
      <c r="AQ529" s="185"/>
      <c r="AR529" s="185"/>
      <c r="AS529" s="185"/>
      <c r="AT529" s="185"/>
      <c r="AU529" s="185"/>
      <c r="AV529" s="185"/>
      <c r="AW529" s="185"/>
      <c r="AX529" s="185"/>
      <c r="AY529" s="185"/>
      <c r="AZ529" s="185"/>
      <c r="BA529" s="185"/>
      <c r="BB529" s="185"/>
      <c r="BC529" s="185"/>
      <c r="BD529" s="185"/>
      <c r="BE529" s="185"/>
      <c r="BF529" s="185"/>
      <c r="BG529" s="185"/>
      <c r="BH529" s="185"/>
      <c r="BI529" s="185"/>
      <c r="BJ529" s="185"/>
      <c r="BK529" s="185"/>
      <c r="BL529" s="185"/>
      <c r="BM529" s="185"/>
      <c r="BN529" s="185"/>
      <c r="BO529" s="185"/>
      <c r="BP529" s="185"/>
      <c r="BQ529" s="185"/>
      <c r="BR529" s="185"/>
      <c r="BS529" s="185"/>
      <c r="BT529" s="185"/>
      <c r="BU529" s="185"/>
      <c r="BV529" s="185"/>
      <c r="BW529" s="185"/>
      <c r="BX529" s="185"/>
      <c r="BY529" s="185"/>
      <c r="BZ529" s="185"/>
      <c r="CA529" s="185"/>
      <c r="CB529" s="185"/>
    </row>
    <row r="530" spans="8:80">
      <c r="H530" s="13"/>
      <c r="I530" s="13"/>
      <c r="J530" s="13"/>
      <c r="O530" s="185"/>
      <c r="P530" s="185"/>
      <c r="Q530" s="185"/>
      <c r="R530" s="185"/>
      <c r="S530" s="185"/>
      <c r="T530" s="185"/>
      <c r="U530" s="185"/>
      <c r="X530" s="185"/>
      <c r="Y530" s="185"/>
      <c r="Z530" s="185"/>
      <c r="AC530" s="185"/>
      <c r="AD530" s="185"/>
      <c r="AE530" s="185"/>
      <c r="AF530" s="185"/>
      <c r="AG530" s="185"/>
      <c r="AH530" s="185"/>
      <c r="AI530" s="185"/>
      <c r="AJ530" s="185"/>
      <c r="AK530" s="185"/>
      <c r="AL530" s="185"/>
      <c r="AM530" s="185"/>
      <c r="AN530" s="185"/>
      <c r="AO530" s="185"/>
      <c r="AP530" s="185"/>
      <c r="AQ530" s="185"/>
      <c r="AR530" s="185"/>
      <c r="AS530" s="185"/>
      <c r="AT530" s="185"/>
      <c r="AU530" s="185"/>
      <c r="AV530" s="185"/>
      <c r="AW530" s="185"/>
      <c r="AX530" s="185"/>
      <c r="AY530" s="185"/>
      <c r="AZ530" s="185"/>
      <c r="BA530" s="185"/>
      <c r="BB530" s="185"/>
      <c r="BC530" s="185"/>
      <c r="BD530" s="185"/>
      <c r="BE530" s="185"/>
      <c r="BF530" s="185"/>
      <c r="BG530" s="185"/>
      <c r="BH530" s="185"/>
      <c r="BI530" s="185"/>
      <c r="BJ530" s="185"/>
      <c r="BK530" s="185"/>
      <c r="BL530" s="185"/>
      <c r="BM530" s="185"/>
      <c r="BN530" s="185"/>
      <c r="BO530" s="185"/>
      <c r="BP530" s="185"/>
      <c r="BQ530" s="185"/>
      <c r="BR530" s="185"/>
      <c r="BS530" s="185"/>
      <c r="BT530" s="185"/>
      <c r="BU530" s="185"/>
      <c r="BV530" s="185"/>
      <c r="BW530" s="185"/>
      <c r="BX530" s="185"/>
      <c r="BY530" s="185"/>
      <c r="BZ530" s="185"/>
      <c r="CA530" s="185"/>
      <c r="CB530" s="185"/>
    </row>
    <row r="531" spans="8:80">
      <c r="H531" s="13"/>
      <c r="I531" s="13"/>
      <c r="J531" s="13"/>
      <c r="O531" s="185"/>
      <c r="P531" s="185"/>
      <c r="Q531" s="185"/>
      <c r="R531" s="185"/>
      <c r="S531" s="185"/>
      <c r="T531" s="185"/>
      <c r="U531" s="185"/>
      <c r="X531" s="185"/>
      <c r="Y531" s="185"/>
      <c r="Z531" s="185"/>
      <c r="AC531" s="185"/>
      <c r="AD531" s="185"/>
      <c r="AE531" s="185"/>
      <c r="AF531" s="185"/>
      <c r="AG531" s="185"/>
      <c r="AH531" s="185"/>
      <c r="AI531" s="185"/>
      <c r="AJ531" s="185"/>
      <c r="AK531" s="185"/>
      <c r="AL531" s="185"/>
      <c r="AM531" s="185"/>
      <c r="AN531" s="185"/>
      <c r="AO531" s="185"/>
      <c r="AP531" s="185"/>
      <c r="AQ531" s="185"/>
      <c r="AR531" s="185"/>
      <c r="AS531" s="185"/>
      <c r="AT531" s="185"/>
      <c r="AU531" s="185"/>
      <c r="AV531" s="185"/>
      <c r="AW531" s="185"/>
      <c r="AX531" s="185"/>
      <c r="AY531" s="185"/>
      <c r="AZ531" s="185"/>
      <c r="BA531" s="185"/>
      <c r="BB531" s="185"/>
      <c r="BC531" s="185"/>
      <c r="BD531" s="185"/>
      <c r="BE531" s="185"/>
      <c r="BF531" s="185"/>
      <c r="BG531" s="185"/>
      <c r="BH531" s="185"/>
      <c r="BI531" s="185"/>
      <c r="BJ531" s="185"/>
      <c r="BK531" s="185"/>
      <c r="BL531" s="185"/>
      <c r="BM531" s="185"/>
      <c r="BN531" s="185"/>
      <c r="BO531" s="185"/>
      <c r="BP531" s="185"/>
      <c r="BQ531" s="185"/>
      <c r="BR531" s="185"/>
      <c r="BS531" s="185"/>
      <c r="BT531" s="185"/>
      <c r="BU531" s="185"/>
      <c r="BV531" s="185"/>
      <c r="BW531" s="185"/>
      <c r="BX531" s="185"/>
      <c r="BY531" s="185"/>
      <c r="BZ531" s="185"/>
      <c r="CA531" s="185"/>
      <c r="CB531" s="185"/>
    </row>
    <row r="532" spans="8:80">
      <c r="H532" s="13"/>
      <c r="I532" s="13"/>
      <c r="J532" s="13"/>
      <c r="O532" s="185"/>
      <c r="P532" s="185"/>
      <c r="Q532" s="185"/>
      <c r="R532" s="185"/>
      <c r="S532" s="185"/>
      <c r="T532" s="185"/>
      <c r="U532" s="185"/>
      <c r="X532" s="185"/>
      <c r="Y532" s="185"/>
      <c r="Z532" s="185"/>
      <c r="AC532" s="185"/>
      <c r="AD532" s="185"/>
      <c r="AE532" s="185"/>
      <c r="AF532" s="185"/>
      <c r="AG532" s="185"/>
      <c r="AH532" s="185"/>
      <c r="AI532" s="185"/>
      <c r="AJ532" s="185"/>
      <c r="AK532" s="185"/>
      <c r="AL532" s="185"/>
      <c r="AM532" s="185"/>
      <c r="AN532" s="185"/>
      <c r="AO532" s="185"/>
      <c r="AP532" s="185"/>
      <c r="AQ532" s="185"/>
      <c r="AR532" s="185"/>
      <c r="AS532" s="185"/>
      <c r="AT532" s="185"/>
      <c r="AU532" s="185"/>
      <c r="AV532" s="185"/>
      <c r="AW532" s="185"/>
      <c r="AX532" s="185"/>
      <c r="AY532" s="185"/>
      <c r="AZ532" s="185"/>
      <c r="BA532" s="185"/>
      <c r="BB532" s="185"/>
      <c r="BC532" s="185"/>
      <c r="BD532" s="185"/>
      <c r="BE532" s="185"/>
      <c r="BF532" s="185"/>
      <c r="BG532" s="185"/>
      <c r="BH532" s="185"/>
      <c r="BI532" s="185"/>
      <c r="BJ532" s="185"/>
      <c r="BK532" s="185"/>
      <c r="BL532" s="185"/>
      <c r="BM532" s="185"/>
      <c r="BN532" s="185"/>
      <c r="BO532" s="185"/>
      <c r="BP532" s="185"/>
      <c r="BQ532" s="185"/>
      <c r="BR532" s="185"/>
      <c r="BS532" s="185"/>
      <c r="BT532" s="185"/>
      <c r="BU532" s="185"/>
      <c r="BV532" s="185"/>
      <c r="BW532" s="185"/>
      <c r="BX532" s="185"/>
      <c r="BY532" s="185"/>
      <c r="BZ532" s="185"/>
      <c r="CA532" s="185"/>
      <c r="CB532" s="185"/>
    </row>
    <row r="533" spans="8:80">
      <c r="H533" s="13"/>
      <c r="I533" s="13"/>
      <c r="J533" s="13"/>
      <c r="O533" s="185"/>
      <c r="P533" s="185"/>
      <c r="Q533" s="185"/>
      <c r="R533" s="185"/>
      <c r="S533" s="185"/>
      <c r="T533" s="185"/>
      <c r="U533" s="185"/>
      <c r="X533" s="185"/>
      <c r="Y533" s="185"/>
      <c r="Z533" s="185"/>
      <c r="AC533" s="185"/>
      <c r="AD533" s="185"/>
      <c r="AE533" s="185"/>
      <c r="AF533" s="185"/>
      <c r="AG533" s="185"/>
      <c r="AH533" s="185"/>
      <c r="AI533" s="185"/>
      <c r="AJ533" s="185"/>
      <c r="AK533" s="185"/>
      <c r="AL533" s="185"/>
      <c r="AM533" s="185"/>
      <c r="AN533" s="185"/>
      <c r="AO533" s="185"/>
      <c r="AP533" s="185"/>
      <c r="AQ533" s="185"/>
      <c r="AR533" s="185"/>
      <c r="AS533" s="185"/>
      <c r="AT533" s="185"/>
      <c r="AU533" s="185"/>
      <c r="AV533" s="185"/>
      <c r="AW533" s="185"/>
      <c r="AX533" s="185"/>
      <c r="AY533" s="185"/>
      <c r="AZ533" s="185"/>
      <c r="BA533" s="185"/>
      <c r="BB533" s="185"/>
      <c r="BC533" s="185"/>
      <c r="BD533" s="185"/>
      <c r="BE533" s="185"/>
      <c r="BF533" s="185"/>
      <c r="BG533" s="185"/>
      <c r="BH533" s="185"/>
      <c r="BI533" s="185"/>
      <c r="BJ533" s="185"/>
      <c r="BK533" s="185"/>
      <c r="BL533" s="185"/>
      <c r="BM533" s="185"/>
      <c r="BN533" s="185"/>
      <c r="BO533" s="185"/>
      <c r="BP533" s="185"/>
      <c r="BQ533" s="185"/>
      <c r="BR533" s="185"/>
      <c r="BS533" s="185"/>
      <c r="BT533" s="185"/>
      <c r="BU533" s="185"/>
      <c r="BV533" s="185"/>
      <c r="BW533" s="185"/>
      <c r="BX533" s="185"/>
      <c r="BY533" s="185"/>
      <c r="BZ533" s="185"/>
      <c r="CA533" s="185"/>
      <c r="CB533" s="185"/>
    </row>
    <row r="534" spans="8:80">
      <c r="H534" s="13"/>
      <c r="I534" s="13"/>
      <c r="J534" s="13"/>
      <c r="O534" s="185"/>
      <c r="P534" s="185"/>
      <c r="Q534" s="185"/>
      <c r="R534" s="185"/>
      <c r="S534" s="185"/>
      <c r="T534" s="185"/>
      <c r="U534" s="185"/>
      <c r="X534" s="185"/>
      <c r="Y534" s="185"/>
      <c r="Z534" s="185"/>
      <c r="AC534" s="185"/>
      <c r="AD534" s="185"/>
      <c r="AE534" s="185"/>
      <c r="AF534" s="185"/>
      <c r="AG534" s="185"/>
      <c r="AH534" s="185"/>
      <c r="AI534" s="185"/>
      <c r="AJ534" s="185"/>
      <c r="AK534" s="185"/>
      <c r="AL534" s="185"/>
      <c r="AM534" s="185"/>
      <c r="AN534" s="185"/>
      <c r="AO534" s="185"/>
      <c r="AP534" s="185"/>
      <c r="AQ534" s="185"/>
      <c r="AR534" s="185"/>
      <c r="AS534" s="185"/>
      <c r="AT534" s="185"/>
      <c r="AU534" s="185"/>
      <c r="AV534" s="185"/>
      <c r="AW534" s="185"/>
      <c r="AX534" s="185"/>
      <c r="AY534" s="185"/>
      <c r="AZ534" s="185"/>
      <c r="BA534" s="185"/>
      <c r="BB534" s="185"/>
      <c r="BC534" s="185"/>
      <c r="BD534" s="185"/>
      <c r="BE534" s="185"/>
      <c r="BF534" s="185"/>
      <c r="BG534" s="185"/>
      <c r="BH534" s="185"/>
      <c r="BI534" s="185"/>
      <c r="BJ534" s="185"/>
      <c r="BK534" s="185"/>
      <c r="BL534" s="185"/>
      <c r="BM534" s="185"/>
      <c r="BN534" s="185"/>
      <c r="BO534" s="185"/>
      <c r="BP534" s="185"/>
      <c r="BQ534" s="185"/>
      <c r="BR534" s="185"/>
      <c r="BS534" s="185"/>
      <c r="BT534" s="185"/>
      <c r="BU534" s="185"/>
      <c r="BV534" s="185"/>
      <c r="BW534" s="185"/>
      <c r="BX534" s="185"/>
      <c r="BY534" s="185"/>
      <c r="BZ534" s="185"/>
      <c r="CA534" s="185"/>
      <c r="CB534" s="185"/>
    </row>
    <row r="535" spans="8:80">
      <c r="H535" s="13"/>
      <c r="I535" s="13"/>
      <c r="J535" s="13"/>
      <c r="O535" s="185"/>
      <c r="P535" s="185"/>
      <c r="Q535" s="185"/>
      <c r="R535" s="185"/>
      <c r="S535" s="185"/>
      <c r="T535" s="185"/>
      <c r="U535" s="185"/>
      <c r="X535" s="185"/>
      <c r="Y535" s="185"/>
      <c r="Z535" s="185"/>
      <c r="AC535" s="185"/>
      <c r="AD535" s="185"/>
      <c r="AE535" s="185"/>
      <c r="AF535" s="185"/>
      <c r="AG535" s="185"/>
      <c r="AH535" s="185"/>
      <c r="AI535" s="185"/>
      <c r="AJ535" s="185"/>
      <c r="AK535" s="185"/>
      <c r="AL535" s="185"/>
      <c r="AM535" s="185"/>
      <c r="AN535" s="185"/>
      <c r="AO535" s="185"/>
      <c r="AP535" s="185"/>
      <c r="AQ535" s="185"/>
      <c r="AR535" s="185"/>
      <c r="AS535" s="185"/>
      <c r="AT535" s="185"/>
      <c r="AU535" s="185"/>
      <c r="AV535" s="185"/>
      <c r="AW535" s="185"/>
      <c r="AX535" s="185"/>
      <c r="AY535" s="185"/>
      <c r="AZ535" s="185"/>
      <c r="BA535" s="185"/>
      <c r="BB535" s="185"/>
      <c r="BC535" s="185"/>
      <c r="BD535" s="185"/>
      <c r="BE535" s="185"/>
      <c r="BF535" s="185"/>
      <c r="BG535" s="185"/>
      <c r="BH535" s="185"/>
      <c r="BI535" s="185"/>
      <c r="BJ535" s="185"/>
      <c r="BK535" s="185"/>
      <c r="BL535" s="185"/>
      <c r="BM535" s="185"/>
      <c r="BN535" s="185"/>
      <c r="BO535" s="185"/>
      <c r="BP535" s="185"/>
      <c r="BQ535" s="185"/>
      <c r="BR535" s="185"/>
      <c r="BS535" s="185"/>
      <c r="BT535" s="185"/>
      <c r="BU535" s="185"/>
      <c r="BV535" s="185"/>
      <c r="BW535" s="185"/>
      <c r="BX535" s="185"/>
      <c r="BY535" s="185"/>
      <c r="BZ535" s="185"/>
      <c r="CA535" s="185"/>
      <c r="CB535" s="185"/>
    </row>
    <row r="536" spans="8:80">
      <c r="H536" s="13"/>
      <c r="I536" s="13"/>
      <c r="J536" s="13"/>
    </row>
    <row r="537" spans="8:80">
      <c r="H537" s="13"/>
      <c r="I537" s="13"/>
      <c r="J537" s="13"/>
    </row>
    <row r="538" spans="8:80">
      <c r="H538" s="13"/>
      <c r="I538" s="13"/>
      <c r="J538" s="13"/>
    </row>
    <row r="539" spans="8:80">
      <c r="H539" s="13"/>
      <c r="I539" s="13"/>
      <c r="J539" s="13"/>
    </row>
    <row r="540" spans="8:80">
      <c r="H540" s="13"/>
      <c r="I540" s="13"/>
      <c r="J540" s="13"/>
    </row>
    <row r="541" spans="8:80">
      <c r="H541" s="13"/>
      <c r="I541" s="13"/>
      <c r="J541" s="13"/>
    </row>
    <row r="542" spans="8:80">
      <c r="H542" s="13"/>
      <c r="I542" s="13"/>
      <c r="J542" s="13"/>
    </row>
    <row r="543" spans="8:80">
      <c r="H543" s="13"/>
      <c r="I543" s="13"/>
      <c r="J543" s="13"/>
    </row>
    <row r="544" spans="8:80">
      <c r="H544" s="13"/>
      <c r="I544" s="13"/>
      <c r="J544" s="13"/>
    </row>
    <row r="545" spans="8:10">
      <c r="H545" s="13"/>
      <c r="I545" s="13"/>
      <c r="J545" s="13"/>
    </row>
    <row r="546" spans="8:10">
      <c r="H546" s="13"/>
      <c r="I546" s="13"/>
      <c r="J546" s="13"/>
    </row>
    <row r="547" spans="8:10">
      <c r="H547" s="13"/>
      <c r="I547" s="13"/>
      <c r="J547" s="13"/>
    </row>
    <row r="548" spans="8:10">
      <c r="H548" s="13"/>
      <c r="I548" s="13"/>
      <c r="J548" s="13"/>
    </row>
    <row r="549" spans="8:10">
      <c r="H549" s="13"/>
      <c r="I549" s="13"/>
      <c r="J549" s="13"/>
    </row>
    <row r="550" spans="8:10">
      <c r="H550" s="13"/>
      <c r="I550" s="13"/>
      <c r="J550" s="13"/>
    </row>
    <row r="551" spans="8:10">
      <c r="H551" s="13"/>
      <c r="I551" s="13"/>
      <c r="J551" s="13"/>
    </row>
    <row r="552" spans="8:10">
      <c r="H552" s="13"/>
      <c r="I552" s="13"/>
      <c r="J552" s="13"/>
    </row>
    <row r="553" spans="8:10">
      <c r="H553" s="13"/>
      <c r="I553" s="13"/>
      <c r="J553" s="13"/>
    </row>
    <row r="554" spans="8:10">
      <c r="H554" s="13"/>
      <c r="I554" s="13"/>
      <c r="J554" s="13"/>
    </row>
    <row r="555" spans="8:10">
      <c r="H555" s="13"/>
      <c r="I555" s="13"/>
      <c r="J555" s="13"/>
    </row>
    <row r="556" spans="8:10">
      <c r="H556" s="13"/>
      <c r="I556" s="13"/>
      <c r="J556" s="13"/>
    </row>
    <row r="557" spans="8:10">
      <c r="H557" s="13"/>
      <c r="I557" s="13"/>
      <c r="J557" s="13"/>
    </row>
    <row r="558" spans="8:10">
      <c r="H558" s="13"/>
      <c r="I558" s="13"/>
      <c r="J558" s="13"/>
    </row>
    <row r="559" spans="8:10">
      <c r="H559" s="13"/>
      <c r="I559" s="13"/>
      <c r="J559" s="13"/>
    </row>
    <row r="560" spans="8:10">
      <c r="H560" s="13"/>
      <c r="I560" s="13"/>
      <c r="J560" s="13"/>
    </row>
    <row r="561" spans="8:10">
      <c r="H561" s="13"/>
      <c r="I561" s="13"/>
      <c r="J561" s="13"/>
    </row>
    <row r="562" spans="8:10">
      <c r="H562" s="13"/>
      <c r="I562" s="13"/>
      <c r="J562" s="13"/>
    </row>
    <row r="563" spans="8:10">
      <c r="H563" s="13"/>
      <c r="I563" s="13"/>
      <c r="J563" s="13"/>
    </row>
    <row r="564" spans="8:10">
      <c r="H564" s="13"/>
      <c r="I564" s="13"/>
      <c r="J564" s="13"/>
    </row>
    <row r="565" spans="8:10">
      <c r="H565" s="13"/>
      <c r="I565" s="13"/>
      <c r="J565" s="13"/>
    </row>
    <row r="566" spans="8:10">
      <c r="H566" s="13"/>
      <c r="I566" s="13"/>
      <c r="J566" s="13"/>
    </row>
    <row r="567" spans="8:10">
      <c r="H567" s="13"/>
      <c r="I567" s="13"/>
      <c r="J567" s="13"/>
    </row>
    <row r="568" spans="8:10">
      <c r="H568" s="13"/>
      <c r="I568" s="13"/>
      <c r="J568" s="13"/>
    </row>
    <row r="569" spans="8:10">
      <c r="H569" s="13"/>
      <c r="I569" s="13"/>
      <c r="J569" s="13"/>
    </row>
    <row r="570" spans="8:10">
      <c r="H570" s="13"/>
      <c r="I570" s="13"/>
      <c r="J570" s="13"/>
    </row>
    <row r="571" spans="8:10">
      <c r="H571" s="13"/>
      <c r="I571" s="13"/>
      <c r="J571" s="13"/>
    </row>
    <row r="572" spans="8:10">
      <c r="H572" s="13"/>
      <c r="I572" s="13"/>
      <c r="J572" s="13"/>
    </row>
    <row r="573" spans="8:10">
      <c r="H573" s="13"/>
      <c r="I573" s="13"/>
      <c r="J573" s="13"/>
    </row>
    <row r="574" spans="8:10">
      <c r="H574" s="13"/>
      <c r="I574" s="13"/>
      <c r="J574" s="13"/>
    </row>
    <row r="575" spans="8:10">
      <c r="H575" s="13"/>
      <c r="I575" s="13"/>
      <c r="J575" s="13"/>
    </row>
    <row r="576" spans="8:10">
      <c r="H576" s="13"/>
      <c r="I576" s="13"/>
      <c r="J576" s="13"/>
    </row>
    <row r="577" spans="8:10">
      <c r="H577" s="13"/>
      <c r="I577" s="13"/>
      <c r="J577" s="13"/>
    </row>
    <row r="578" spans="8:10">
      <c r="H578" s="13"/>
      <c r="I578" s="13"/>
      <c r="J578" s="13"/>
    </row>
    <row r="579" spans="8:10">
      <c r="H579" s="13"/>
      <c r="I579" s="13"/>
      <c r="J579" s="13"/>
    </row>
    <row r="580" spans="8:10">
      <c r="H580" s="13"/>
      <c r="I580" s="13"/>
      <c r="J580" s="13"/>
    </row>
    <row r="581" spans="8:10">
      <c r="H581" s="13"/>
      <c r="I581" s="13"/>
      <c r="J581" s="13"/>
    </row>
    <row r="582" spans="8:10">
      <c r="H582" s="13"/>
      <c r="I582" s="13"/>
      <c r="J582" s="13"/>
    </row>
    <row r="583" spans="8:10">
      <c r="H583" s="13"/>
      <c r="I583" s="13"/>
      <c r="J583" s="13"/>
    </row>
    <row r="584" spans="8:10">
      <c r="H584" s="13"/>
      <c r="I584" s="13"/>
      <c r="J584" s="13"/>
    </row>
    <row r="585" spans="8:10">
      <c r="H585" s="13"/>
      <c r="I585" s="13"/>
      <c r="J585" s="13"/>
    </row>
    <row r="586" spans="8:10">
      <c r="H586" s="13"/>
      <c r="I586" s="13"/>
      <c r="J586" s="13"/>
    </row>
    <row r="587" spans="8:10">
      <c r="H587" s="13"/>
      <c r="I587" s="13"/>
      <c r="J587" s="13"/>
    </row>
    <row r="588" spans="8:10">
      <c r="H588" s="13"/>
      <c r="I588" s="13"/>
      <c r="J588" s="13"/>
    </row>
    <row r="589" spans="8:10">
      <c r="H589" s="13"/>
      <c r="I589" s="13"/>
      <c r="J589" s="13"/>
    </row>
    <row r="590" spans="8:10">
      <c r="H590" s="13"/>
      <c r="I590" s="13"/>
      <c r="J590" s="13"/>
    </row>
    <row r="591" spans="8:10">
      <c r="H591" s="13"/>
      <c r="I591" s="13"/>
      <c r="J591" s="13"/>
    </row>
    <row r="592" spans="8:10">
      <c r="H592" s="13"/>
      <c r="I592" s="13"/>
      <c r="J592" s="13"/>
    </row>
    <row r="593" spans="8:10">
      <c r="H593" s="13"/>
      <c r="I593" s="13"/>
      <c r="J593" s="13"/>
    </row>
    <row r="594" spans="8:10">
      <c r="H594" s="13"/>
      <c r="I594" s="13"/>
      <c r="J594" s="13"/>
    </row>
    <row r="595" spans="8:10">
      <c r="H595" s="13"/>
      <c r="I595" s="13"/>
      <c r="J595" s="13"/>
    </row>
    <row r="596" spans="8:10">
      <c r="H596" s="13"/>
      <c r="I596" s="13"/>
      <c r="J596" s="13"/>
    </row>
    <row r="597" spans="8:10">
      <c r="H597" s="13"/>
      <c r="I597" s="13"/>
      <c r="J597" s="13"/>
    </row>
    <row r="598" spans="8:10">
      <c r="H598" s="13"/>
      <c r="I598" s="13"/>
      <c r="J598" s="13"/>
    </row>
    <row r="599" spans="8:10">
      <c r="H599" s="13"/>
      <c r="I599" s="13"/>
      <c r="J599" s="13"/>
    </row>
    <row r="600" spans="8:10">
      <c r="H600" s="13"/>
      <c r="I600" s="13"/>
      <c r="J600" s="13"/>
    </row>
    <row r="601" spans="8:10">
      <c r="H601" s="13"/>
      <c r="I601" s="13"/>
      <c r="J601" s="13"/>
    </row>
    <row r="602" spans="8:10">
      <c r="H602" s="13"/>
      <c r="I602" s="13"/>
      <c r="J602" s="13"/>
    </row>
    <row r="603" spans="8:10">
      <c r="H603" s="13"/>
      <c r="I603" s="13"/>
      <c r="J603" s="13"/>
    </row>
    <row r="604" spans="8:10">
      <c r="H604" s="13"/>
      <c r="I604" s="13"/>
      <c r="J604" s="13"/>
    </row>
    <row r="605" spans="8:10">
      <c r="H605" s="13"/>
      <c r="I605" s="13"/>
      <c r="J605" s="13"/>
    </row>
    <row r="606" spans="8:10">
      <c r="H606" s="13"/>
      <c r="I606" s="13"/>
      <c r="J606" s="13"/>
    </row>
    <row r="607" spans="8:10">
      <c r="H607" s="13"/>
      <c r="I607" s="13"/>
      <c r="J607" s="13"/>
    </row>
    <row r="608" spans="8:10">
      <c r="H608" s="13"/>
      <c r="I608" s="13"/>
      <c r="J608" s="13"/>
    </row>
    <row r="609" spans="8:10">
      <c r="H609" s="13"/>
      <c r="I609" s="13"/>
      <c r="J609" s="13"/>
    </row>
    <row r="610" spans="8:10">
      <c r="H610" s="13"/>
      <c r="I610" s="13"/>
      <c r="J610" s="13"/>
    </row>
    <row r="611" spans="8:10">
      <c r="H611" s="13"/>
      <c r="I611" s="13"/>
      <c r="J611" s="13"/>
    </row>
    <row r="612" spans="8:10">
      <c r="H612" s="13"/>
      <c r="I612" s="13"/>
      <c r="J612" s="13"/>
    </row>
    <row r="613" spans="8:10">
      <c r="H613" s="13"/>
      <c r="I613" s="13"/>
      <c r="J613" s="13"/>
    </row>
    <row r="614" spans="8:10">
      <c r="H614" s="13"/>
      <c r="I614" s="13"/>
      <c r="J614" s="13"/>
    </row>
  </sheetData>
  <autoFilter ref="B8:FL460">
    <filterColumn colId="8"/>
    <filterColumn colId="10"/>
    <filterColumn colId="16"/>
  </autoFilter>
  <sortState ref="B8:FJ459">
    <sortCondition ref="C8:C459"/>
  </sortState>
  <mergeCells count="52">
    <mergeCell ref="CI1:CJ2"/>
    <mergeCell ref="B1:N2"/>
    <mergeCell ref="O1:O2"/>
    <mergeCell ref="CC1:CD2"/>
    <mergeCell ref="CE1:CF2"/>
    <mergeCell ref="CG1:CH2"/>
    <mergeCell ref="CU1:CV2"/>
    <mergeCell ref="CW1:CX2"/>
    <mergeCell ref="CY1:CZ2"/>
    <mergeCell ref="DA1:DB2"/>
    <mergeCell ref="DC1:DD2"/>
    <mergeCell ref="CK1:CL2"/>
    <mergeCell ref="CM1:CN2"/>
    <mergeCell ref="CO1:CP2"/>
    <mergeCell ref="CQ1:CR2"/>
    <mergeCell ref="CS1:CT2"/>
    <mergeCell ref="FI1:FI4"/>
    <mergeCell ref="EO2:EP2"/>
    <mergeCell ref="EF2:EG2"/>
    <mergeCell ref="EH2:EI2"/>
    <mergeCell ref="EK2:EL2"/>
    <mergeCell ref="EM2:EN2"/>
    <mergeCell ref="FC2:FD2"/>
    <mergeCell ref="FE2:FF2"/>
    <mergeCell ref="FG2:FH2"/>
    <mergeCell ref="EQ2:ER2"/>
    <mergeCell ref="ES2:ET2"/>
    <mergeCell ref="EU2:EV2"/>
    <mergeCell ref="EW2:EX2"/>
    <mergeCell ref="EY2:EZ2"/>
    <mergeCell ref="EB2:EC2"/>
    <mergeCell ref="DL1:DQ1"/>
    <mergeCell ref="EK1:EP1"/>
    <mergeCell ref="EQ1:FH1"/>
    <mergeCell ref="ED2:EE2"/>
    <mergeCell ref="FA2:FB2"/>
    <mergeCell ref="FJ1:FJ4"/>
    <mergeCell ref="FK1:FK4"/>
    <mergeCell ref="DE2:DF2"/>
    <mergeCell ref="DG2:DH2"/>
    <mergeCell ref="DI2:DJ2"/>
    <mergeCell ref="DL2:DM2"/>
    <mergeCell ref="DN2:DO2"/>
    <mergeCell ref="DK1:DK2"/>
    <mergeCell ref="DP2:DQ2"/>
    <mergeCell ref="DR2:DS2"/>
    <mergeCell ref="DT2:DU2"/>
    <mergeCell ref="DR1:EI1"/>
    <mergeCell ref="EJ1:EJ4"/>
    <mergeCell ref="DV2:DW2"/>
    <mergeCell ref="DX2:DY2"/>
    <mergeCell ref="DZ2:EA2"/>
  </mergeCells>
  <pageMargins left="0.75" right="0.75" top="1" bottom="1" header="0.5" footer="0.5"/>
  <pageSetup scale="90" orientation="portrait" r:id="rId1"/>
  <headerFooter alignWithMargins="0"/>
  <legacyDrawing r:id="rId2"/>
</worksheet>
</file>

<file path=xl/worksheets/sheet3.xml><?xml version="1.0" encoding="utf-8"?>
<worksheet xmlns="http://schemas.openxmlformats.org/spreadsheetml/2006/main" xmlns:r="http://schemas.openxmlformats.org/officeDocument/2006/relationships">
  <dimension ref="A1:AH459"/>
  <sheetViews>
    <sheetView topLeftCell="A4" zoomScale="115" zoomScaleNormal="115" workbookViewId="0">
      <selection activeCell="A14" sqref="A14"/>
    </sheetView>
  </sheetViews>
  <sheetFormatPr defaultRowHeight="15"/>
  <cols>
    <col min="1" max="1" width="18" bestFit="1" customWidth="1"/>
    <col min="2" max="2" width="28.7109375" bestFit="1" customWidth="1"/>
    <col min="3" max="3" width="15" bestFit="1" customWidth="1"/>
    <col min="4" max="4" width="11.140625" customWidth="1"/>
    <col min="5" max="5" width="1.42578125" customWidth="1"/>
    <col min="6" max="6" width="11.28515625" bestFit="1" customWidth="1"/>
    <col min="9" max="9" width="11.5703125" customWidth="1"/>
  </cols>
  <sheetData>
    <row r="1" spans="1:34" ht="23.25">
      <c r="A1" s="309" t="s">
        <v>1545</v>
      </c>
      <c r="B1" s="309"/>
      <c r="C1" s="309"/>
      <c r="D1" s="309"/>
      <c r="E1" s="309"/>
      <c r="F1" s="309"/>
      <c r="G1" s="309"/>
      <c r="H1" s="309"/>
      <c r="I1" s="309"/>
    </row>
    <row r="2" spans="1:34" ht="15.75">
      <c r="A2" s="310" t="s">
        <v>1546</v>
      </c>
      <c r="B2" s="310"/>
      <c r="C2" s="310"/>
      <c r="D2" s="310"/>
      <c r="E2" s="310"/>
      <c r="F2" s="310"/>
      <c r="G2" s="310"/>
      <c r="H2" s="310"/>
      <c r="I2" s="310"/>
    </row>
    <row r="3" spans="1:34" ht="23.25" customHeight="1">
      <c r="A3" s="257"/>
      <c r="B3" s="257"/>
      <c r="C3" s="257"/>
      <c r="D3" s="258">
        <v>50</v>
      </c>
      <c r="E3" s="258"/>
      <c r="F3" s="258">
        <v>25</v>
      </c>
      <c r="G3" s="257"/>
      <c r="H3" s="257"/>
      <c r="I3" s="257"/>
    </row>
    <row r="4" spans="1:34" ht="18.75">
      <c r="A4" s="259" t="s">
        <v>1522</v>
      </c>
      <c r="B4" s="260">
        <v>2200113</v>
      </c>
      <c r="C4" s="261" t="s">
        <v>1509</v>
      </c>
      <c r="D4" s="262" t="s">
        <v>1526</v>
      </c>
      <c r="E4" s="263"/>
      <c r="F4" s="307" t="s">
        <v>1539</v>
      </c>
      <c r="G4" s="307"/>
      <c r="H4" s="307"/>
      <c r="I4" s="307"/>
      <c r="AH4" s="187" t="s">
        <v>1429</v>
      </c>
    </row>
    <row r="5" spans="1:34" ht="21.75">
      <c r="A5" s="259" t="s">
        <v>1428</v>
      </c>
      <c r="B5" s="249" t="str">
        <f>VLOOKUP(B4,STUINFO,2,FALSE)</f>
        <v>‡gvt gvngy` gyweb</v>
      </c>
      <c r="C5" s="264" t="s">
        <v>1527</v>
      </c>
      <c r="D5" s="248">
        <f>VLOOKUP($B$4,STUINFO,$D$3,FALSE)</f>
        <v>57080</v>
      </c>
      <c r="E5" s="257"/>
      <c r="F5" s="253" t="str">
        <f>IF(F6=0,"","Oct-21")</f>
        <v>Oct-21</v>
      </c>
      <c r="G5" s="253" t="str">
        <f>IF(G6=0,"","Nov-21")</f>
        <v>Nov-21</v>
      </c>
      <c r="H5" s="253" t="str">
        <f>IF(H6=0,"","Dec-21")</f>
        <v>Dec-21</v>
      </c>
      <c r="I5" s="253" t="str">
        <f>IF(I6=0,"","Jan-21")</f>
        <v>Jan-21</v>
      </c>
      <c r="AH5" s="231" t="s">
        <v>16</v>
      </c>
    </row>
    <row r="6" spans="1:34" ht="18.75">
      <c r="A6" s="259" t="s">
        <v>1523</v>
      </c>
      <c r="B6" s="250">
        <f>VLOOKUP(B4,STUINFO,80,FALSE)</f>
        <v>57080</v>
      </c>
      <c r="C6" s="266" t="s">
        <v>1528</v>
      </c>
      <c r="D6" s="248">
        <f>VLOOKUP($B$4,STUINFO,$D$3+1,FALSE)</f>
        <v>0</v>
      </c>
      <c r="E6" s="257"/>
      <c r="F6" s="254">
        <f>VLOOKUP($B$4,STUINFO,$F$3,FALSE)</f>
        <v>4620</v>
      </c>
      <c r="G6" s="254">
        <f>VLOOKUP($B$4,STUINFO,$F$3+1,FALSE)</f>
        <v>4620</v>
      </c>
      <c r="H6" s="255">
        <f>VLOOKUP($B$4,STUINFO,$F$3+2,FALSE)</f>
        <v>4620</v>
      </c>
      <c r="I6" s="255">
        <f>VLOOKUP($B$4,STUINFO,$F$3+3,FALSE)</f>
        <v>4620</v>
      </c>
      <c r="AH6" s="232" t="s">
        <v>20</v>
      </c>
    </row>
    <row r="7" spans="1:34" ht="18.75">
      <c r="A7" s="259" t="s">
        <v>1524</v>
      </c>
      <c r="B7" s="251">
        <f>VLOOKUP(B4,STUINFO,14,FALSE)</f>
        <v>0</v>
      </c>
      <c r="C7" s="266" t="s">
        <v>1529</v>
      </c>
      <c r="D7" s="248">
        <f>VLOOKUP($B$4,STUINFO,$D$3+2,FALSE)</f>
        <v>0</v>
      </c>
      <c r="E7" s="257"/>
      <c r="F7" s="253" t="str">
        <f>IF(F8=0,"","Feb-21")</f>
        <v>Feb-21</v>
      </c>
      <c r="G7" s="253" t="str">
        <f>IF(G8=0,"","Mar-21")</f>
        <v>Mar-21</v>
      </c>
      <c r="H7" s="253" t="str">
        <f>IF(H8=0,"","Apr-21")</f>
        <v>Apr-21</v>
      </c>
      <c r="I7" s="253" t="str">
        <f>IF(I8=0,"","May-21")</f>
        <v>May-21</v>
      </c>
      <c r="AH7" s="232" t="s">
        <v>24</v>
      </c>
    </row>
    <row r="8" spans="1:34" ht="18.75">
      <c r="A8" s="259"/>
      <c r="B8" s="265"/>
      <c r="C8" s="266" t="s">
        <v>1530</v>
      </c>
      <c r="D8" s="248" t="str">
        <f>VLOOKUP($B$4,STUINFO,$D$3+3,FALSE)</f>
        <v/>
      </c>
      <c r="E8" s="257"/>
      <c r="F8" s="256">
        <f>VLOOKUP($B$4,STUINFO,$F$3+4,FALSE)</f>
        <v>4620</v>
      </c>
      <c r="G8" s="256">
        <f>VLOOKUP($B$4,STUINFO,$F$3+5,FALSE)</f>
        <v>4620</v>
      </c>
      <c r="H8" s="256">
        <f>VLOOKUP($B$4,STUINFO,$F$3+6,FALSE)</f>
        <v>4620</v>
      </c>
      <c r="I8" s="256">
        <f>VLOOKUP($B$4,STUINFO,$F$3+7,FALSE)</f>
        <v>4620</v>
      </c>
      <c r="AH8" s="232" t="s">
        <v>574</v>
      </c>
    </row>
    <row r="9" spans="1:34" ht="18.75">
      <c r="A9" s="255" t="str">
        <f>IF(B9=0,"","Adm_Fees")</f>
        <v>Adm_Fees</v>
      </c>
      <c r="B9" s="250">
        <f>VLOOKUP(B4,STUINFO,20,FALSE)</f>
        <v>1500</v>
      </c>
      <c r="C9" s="266" t="s">
        <v>1531</v>
      </c>
      <c r="D9" s="248">
        <f>VLOOKUP($B$4,STUINFO,$D$3+4,FALSE)</f>
        <v>0</v>
      </c>
      <c r="E9" s="257"/>
      <c r="F9" s="253" t="str">
        <f>IF(F10=0,"","June-21")</f>
        <v>June-21</v>
      </c>
      <c r="G9" s="253" t="str">
        <f>IF(G10=0,"","July-21")</f>
        <v/>
      </c>
      <c r="H9" s="253" t="str">
        <f>IF(H10=0,"","Aug-21")</f>
        <v/>
      </c>
      <c r="I9" s="253" t="str">
        <f>IF(I10=0,"","Sep-21")</f>
        <v/>
      </c>
      <c r="L9" s="241"/>
      <c r="M9" s="241"/>
      <c r="N9" s="241"/>
      <c r="O9" s="241"/>
      <c r="AH9" s="232" t="s">
        <v>31</v>
      </c>
    </row>
    <row r="10" spans="1:34" ht="18.75">
      <c r="A10" s="255" t="str">
        <f>IF(B10=0,"","Dev_Fees")</f>
        <v>Dev_Fees</v>
      </c>
      <c r="B10" s="250">
        <f>VLOOKUP(B4,STUINFO,21,FALSE)</f>
        <v>1000</v>
      </c>
      <c r="C10" s="266" t="s">
        <v>1532</v>
      </c>
      <c r="D10" s="248">
        <f>VLOOKUP($B$4,STUINFO,$D$3+5,FALSE)</f>
        <v>0</v>
      </c>
      <c r="E10" s="257"/>
      <c r="F10" s="256">
        <f>VLOOKUP($B$4,STUINFO,$F$3+8,FALSE)</f>
        <v>4620</v>
      </c>
      <c r="G10" s="256">
        <f>VLOOKUP($B$4,STUINFO,$F$3+9,FALSE)</f>
        <v>0</v>
      </c>
      <c r="H10" s="256">
        <f>VLOOKUP($B$4,STUINFO,$F$3+10,FALSE)</f>
        <v>0</v>
      </c>
      <c r="I10" s="256">
        <f>VLOOKUP($B$4,STUINFO,$F$3+11,FALSE)</f>
        <v>0</v>
      </c>
      <c r="AH10" s="232" t="s">
        <v>577</v>
      </c>
    </row>
    <row r="11" spans="1:34" ht="18.75">
      <c r="A11" s="255" t="str">
        <f>IF(B11=0,"","1Y_Secssion_Chrge")</f>
        <v>1Y_Secssion_Chrge</v>
      </c>
      <c r="B11" s="250">
        <f>VLOOKUP(B4,STUINFO,22,FALSE)</f>
        <v>5000</v>
      </c>
      <c r="C11" s="266" t="s">
        <v>1533</v>
      </c>
      <c r="D11" s="248">
        <f t="shared" ref="D11:D16" si="0">VLOOKUP($B$4,STUINFO,$D$3+6,FALSE)</f>
        <v>0</v>
      </c>
      <c r="E11" s="257"/>
      <c r="F11" s="253" t="str">
        <f>IF(F12=0,"","Oct-21")</f>
        <v/>
      </c>
      <c r="G11" s="253" t="str">
        <f>IF(G12=0,"","Nob-21")</f>
        <v/>
      </c>
      <c r="H11" s="253" t="str">
        <f>IF(H12=0,"","Dec-21")</f>
        <v/>
      </c>
      <c r="I11" s="253" t="str">
        <f>IF(I12=0,"","Jan-22")</f>
        <v/>
      </c>
      <c r="AH11" s="232" t="s">
        <v>580</v>
      </c>
    </row>
    <row r="12" spans="1:34" ht="18.75">
      <c r="A12" s="259" t="s">
        <v>1440</v>
      </c>
      <c r="B12" s="250">
        <f>VLOOKUP(B4,STUINFO,23,FALSE)</f>
        <v>8000</v>
      </c>
      <c r="C12" s="266" t="s">
        <v>1534</v>
      </c>
      <c r="D12" s="248">
        <f t="shared" si="0"/>
        <v>0</v>
      </c>
      <c r="E12" s="257"/>
      <c r="F12" s="256">
        <f>VLOOKUP($B$4,STUINFO,$F$3+12,FALSE)</f>
        <v>0</v>
      </c>
      <c r="G12" s="256">
        <f>VLOOKUP($B$4,STUINFO,$F$3+13,FALSE)</f>
        <v>0</v>
      </c>
      <c r="H12" s="256">
        <f>VLOOKUP($B$4,STUINFO,$F$3+14,FALSE)</f>
        <v>0</v>
      </c>
      <c r="I12" s="256">
        <f>VLOOKUP($B$4,STUINFO,$F$3+15,FALSE)</f>
        <v>0</v>
      </c>
      <c r="AH12" s="232" t="s">
        <v>583</v>
      </c>
    </row>
    <row r="13" spans="1:34" ht="18.75">
      <c r="A13" s="255" t="str">
        <f>IF(B13=0,"","2Y_Secssion_Chrge")</f>
        <v/>
      </c>
      <c r="B13" s="250">
        <f>VLOOKUP(B4,STUINFO,24,FALSE)</f>
        <v>0</v>
      </c>
      <c r="C13" s="266" t="s">
        <v>1535</v>
      </c>
      <c r="D13" s="248">
        <f t="shared" si="0"/>
        <v>0</v>
      </c>
      <c r="E13" s="257"/>
      <c r="F13" s="253" t="str">
        <f>IF(F14=0,"","Feb-22")</f>
        <v/>
      </c>
      <c r="G13" s="253" t="str">
        <f>IF(G14=0,"","Mar-22")</f>
        <v/>
      </c>
      <c r="H13" s="253" t="str">
        <f>IF(H14=0,"","Apr-22")</f>
        <v/>
      </c>
      <c r="I13" s="253" t="str">
        <f>IF(I14=0,"","May-22")</f>
        <v/>
      </c>
      <c r="AH13" s="232" t="s">
        <v>35</v>
      </c>
    </row>
    <row r="14" spans="1:34" ht="18.75">
      <c r="A14" s="259"/>
      <c r="B14" s="259"/>
      <c r="C14" s="266" t="s">
        <v>1536</v>
      </c>
      <c r="D14" s="248">
        <f t="shared" si="0"/>
        <v>0</v>
      </c>
      <c r="E14" s="257"/>
      <c r="F14" s="256">
        <f>VLOOKUP($B$4,STUINFO,$F$3+16,FALSE)</f>
        <v>0</v>
      </c>
      <c r="G14" s="256">
        <f>VLOOKUP($B$4,STUINFO,$F$3+17,FALSE)</f>
        <v>0</v>
      </c>
      <c r="H14" s="256">
        <f>VLOOKUP($B$4,STUINFO,$F$3+18,FALSE)</f>
        <v>0</v>
      </c>
      <c r="I14" s="256">
        <f>VLOOKUP($B$4,STUINFO,$F$3+19,FALSE)</f>
        <v>0</v>
      </c>
      <c r="AH14" s="232" t="s">
        <v>39</v>
      </c>
    </row>
    <row r="15" spans="1:34" ht="21.75">
      <c r="A15" s="255" t="str">
        <f>IF(B10=0,"","Facilities Obtain")</f>
        <v>Facilities Obtain</v>
      </c>
      <c r="B15" s="249">
        <f>VLOOKUP(B4,STUINFO,8,FALSE)</f>
        <v>0</v>
      </c>
      <c r="C15" s="266" t="s">
        <v>1537</v>
      </c>
      <c r="D15" s="248">
        <f t="shared" si="0"/>
        <v>0</v>
      </c>
      <c r="E15" s="257"/>
      <c r="F15" s="253" t="str">
        <f>IF(F16=0,"","June-22")</f>
        <v/>
      </c>
      <c r="G15" s="253" t="str">
        <f>IF(G16=0,"","July-22")</f>
        <v/>
      </c>
      <c r="H15" s="253" t="str">
        <f>IF(H16=0,"","Aug-22")</f>
        <v/>
      </c>
      <c r="I15" s="253" t="str">
        <f>IF(I16=0,"","Sep-22")</f>
        <v/>
      </c>
      <c r="AH15" s="232" t="s">
        <v>42</v>
      </c>
    </row>
    <row r="16" spans="1:34" ht="21.75">
      <c r="A16" s="255" t="str">
        <f>IF(B11=0,"","Student Status")</f>
        <v>Student Status</v>
      </c>
      <c r="B16" s="252" t="str">
        <f>VLOOKUP(B4,STUINFO,12,FALSE)</f>
        <v>cvViZ</v>
      </c>
      <c r="C16" s="266" t="s">
        <v>1538</v>
      </c>
      <c r="D16" s="248">
        <f t="shared" si="0"/>
        <v>0</v>
      </c>
      <c r="E16" s="257"/>
      <c r="F16" s="256">
        <f>VLOOKUP($B$4,STUINFO,$F$3+20,FALSE)</f>
        <v>0</v>
      </c>
      <c r="G16" s="256">
        <f>VLOOKUP($B$4,STUINFO,$F$3+21,FALSE)</f>
        <v>0</v>
      </c>
      <c r="H16" s="256">
        <f>VLOOKUP($B$4,STUINFO,$F$3+22,FALSE)</f>
        <v>0</v>
      </c>
      <c r="I16" s="256">
        <f>VLOOKUP($B$4,STUINFO,$F$3+23,FALSE)</f>
        <v>0</v>
      </c>
      <c r="AH16" s="232" t="s">
        <v>45</v>
      </c>
    </row>
    <row r="17" spans="1:34" ht="18.75">
      <c r="A17" s="263"/>
      <c r="B17" s="263"/>
      <c r="C17" s="263"/>
      <c r="D17" s="263"/>
      <c r="E17" s="263"/>
      <c r="F17" s="263"/>
      <c r="G17" s="263"/>
      <c r="H17" s="263"/>
      <c r="I17" s="263"/>
      <c r="AH17" s="232" t="s">
        <v>48</v>
      </c>
    </row>
    <row r="18" spans="1:34" ht="18.75">
      <c r="A18" s="257"/>
      <c r="B18" s="257"/>
      <c r="C18" s="257"/>
      <c r="D18" s="257"/>
      <c r="E18" s="257"/>
      <c r="F18" s="257"/>
      <c r="G18" s="257"/>
      <c r="H18" s="267"/>
      <c r="I18" s="267"/>
      <c r="AH18" s="232" t="s">
        <v>586</v>
      </c>
    </row>
    <row r="19" spans="1:34" ht="21">
      <c r="A19" s="268" t="s">
        <v>1550</v>
      </c>
      <c r="B19" s="269">
        <f ca="1">TODAY()</f>
        <v>44377</v>
      </c>
      <c r="C19" s="257"/>
      <c r="D19" s="257"/>
      <c r="E19" s="257"/>
      <c r="F19" s="257"/>
      <c r="G19" s="257"/>
      <c r="H19" s="308" t="s">
        <v>1541</v>
      </c>
      <c r="I19" s="308"/>
      <c r="AH19" s="232" t="s">
        <v>51</v>
      </c>
    </row>
    <row r="20" spans="1:34" ht="18.75">
      <c r="A20" s="257"/>
      <c r="B20" s="257"/>
      <c r="C20" s="257"/>
      <c r="D20" s="257"/>
      <c r="E20" s="257"/>
      <c r="F20" s="257"/>
      <c r="G20" s="257"/>
      <c r="H20" s="257"/>
      <c r="I20" s="257"/>
      <c r="AH20" s="232" t="s">
        <v>589</v>
      </c>
    </row>
    <row r="21" spans="1:34" ht="18.75">
      <c r="A21" s="257"/>
      <c r="B21" s="257"/>
      <c r="C21" s="257"/>
      <c r="D21" s="257"/>
      <c r="E21" s="257"/>
      <c r="F21" s="257"/>
      <c r="G21" s="257"/>
      <c r="H21" s="257"/>
      <c r="I21" s="257"/>
      <c r="AH21" s="232" t="s">
        <v>54</v>
      </c>
    </row>
    <row r="22" spans="1:34" ht="18.75">
      <c r="AH22" s="232" t="s">
        <v>57</v>
      </c>
    </row>
    <row r="23" spans="1:34" ht="18.75">
      <c r="AH23" s="232" t="s">
        <v>60</v>
      </c>
    </row>
    <row r="24" spans="1:34" ht="18.75">
      <c r="AH24" s="232" t="s">
        <v>63</v>
      </c>
    </row>
    <row r="25" spans="1:34" ht="18.75">
      <c r="AH25" s="232" t="s">
        <v>66</v>
      </c>
    </row>
    <row r="26" spans="1:34" ht="18.75">
      <c r="AH26" s="232" t="s">
        <v>592</v>
      </c>
    </row>
    <row r="27" spans="1:34" ht="18.75">
      <c r="AH27" s="232" t="s">
        <v>595</v>
      </c>
    </row>
    <row r="28" spans="1:34" ht="18.75">
      <c r="AH28" s="232" t="s">
        <v>69</v>
      </c>
    </row>
    <row r="29" spans="1:34" ht="18.75">
      <c r="AH29" s="232" t="s">
        <v>598</v>
      </c>
    </row>
    <row r="30" spans="1:34" ht="18.75">
      <c r="AH30" s="232" t="s">
        <v>601</v>
      </c>
    </row>
    <row r="31" spans="1:34" ht="18.75">
      <c r="AH31" s="232" t="s">
        <v>604</v>
      </c>
    </row>
    <row r="32" spans="1:34" ht="18.75">
      <c r="AH32" s="232" t="s">
        <v>607</v>
      </c>
    </row>
    <row r="33" spans="34:34" ht="18.75">
      <c r="AH33" s="232" t="s">
        <v>610</v>
      </c>
    </row>
    <row r="34" spans="34:34" ht="18.75">
      <c r="AH34" s="232" t="s">
        <v>73</v>
      </c>
    </row>
    <row r="35" spans="34:34" ht="18.75">
      <c r="AH35" s="232" t="s">
        <v>613</v>
      </c>
    </row>
    <row r="36" spans="34:34" ht="18.75">
      <c r="AH36" s="232" t="s">
        <v>616</v>
      </c>
    </row>
    <row r="37" spans="34:34" ht="18.75">
      <c r="AH37" s="232" t="s">
        <v>76</v>
      </c>
    </row>
    <row r="38" spans="34:34" ht="18.75">
      <c r="AH38" s="232" t="s">
        <v>79</v>
      </c>
    </row>
    <row r="39" spans="34:34" ht="18.75">
      <c r="AH39" s="232" t="s">
        <v>83</v>
      </c>
    </row>
    <row r="40" spans="34:34" ht="18.75">
      <c r="AH40" s="232" t="s">
        <v>619</v>
      </c>
    </row>
    <row r="41" spans="34:34" ht="18.75">
      <c r="AH41" s="232" t="s">
        <v>86</v>
      </c>
    </row>
    <row r="42" spans="34:34" ht="18.75">
      <c r="AH42" s="232" t="s">
        <v>89</v>
      </c>
    </row>
    <row r="43" spans="34:34" ht="18.75">
      <c r="AH43" s="232" t="s">
        <v>622</v>
      </c>
    </row>
    <row r="44" spans="34:34" ht="18.75">
      <c r="AH44" s="232" t="s">
        <v>92</v>
      </c>
    </row>
    <row r="45" spans="34:34" ht="18.75">
      <c r="AH45" s="232" t="s">
        <v>95</v>
      </c>
    </row>
    <row r="46" spans="34:34" ht="18.75">
      <c r="AH46" s="232" t="s">
        <v>98</v>
      </c>
    </row>
    <row r="47" spans="34:34" ht="18.75">
      <c r="AH47" s="232" t="s">
        <v>101</v>
      </c>
    </row>
    <row r="48" spans="34:34" ht="18.75">
      <c r="AH48" s="232" t="s">
        <v>625</v>
      </c>
    </row>
    <row r="49" spans="34:34" ht="18.75">
      <c r="AH49" s="232" t="s">
        <v>104</v>
      </c>
    </row>
    <row r="50" spans="34:34" ht="18.75">
      <c r="AH50" s="232" t="s">
        <v>628</v>
      </c>
    </row>
    <row r="51" spans="34:34" ht="18.75">
      <c r="AH51" s="232" t="s">
        <v>631</v>
      </c>
    </row>
    <row r="52" spans="34:34" ht="18.75">
      <c r="AH52" s="232" t="s">
        <v>634</v>
      </c>
    </row>
    <row r="53" spans="34:34" ht="18.75">
      <c r="AH53" s="232" t="s">
        <v>637</v>
      </c>
    </row>
    <row r="54" spans="34:34" ht="18.75">
      <c r="AH54" s="232" t="s">
        <v>641</v>
      </c>
    </row>
    <row r="55" spans="34:34" ht="18.75">
      <c r="AH55" s="233" t="s">
        <v>107</v>
      </c>
    </row>
    <row r="56" spans="34:34" ht="18.75">
      <c r="AH56" s="232" t="s">
        <v>111</v>
      </c>
    </row>
    <row r="57" spans="34:34" ht="18.75">
      <c r="AH57" s="232" t="s">
        <v>644</v>
      </c>
    </row>
    <row r="58" spans="34:34" ht="18.75">
      <c r="AH58" s="232" t="s">
        <v>114</v>
      </c>
    </row>
    <row r="59" spans="34:34" ht="18.75">
      <c r="AH59" s="232" t="s">
        <v>117</v>
      </c>
    </row>
    <row r="60" spans="34:34" ht="18.75">
      <c r="AH60" s="232" t="s">
        <v>120</v>
      </c>
    </row>
    <row r="61" spans="34:34" ht="18.75">
      <c r="AH61" s="232" t="s">
        <v>647</v>
      </c>
    </row>
    <row r="62" spans="34:34" ht="18.75">
      <c r="AH62" s="232" t="s">
        <v>123</v>
      </c>
    </row>
    <row r="63" spans="34:34" ht="18.75">
      <c r="AH63" s="232" t="s">
        <v>126</v>
      </c>
    </row>
    <row r="64" spans="34:34" ht="18.75">
      <c r="AH64" s="232" t="s">
        <v>129</v>
      </c>
    </row>
    <row r="65" spans="34:34" ht="18.75">
      <c r="AH65" s="232" t="s">
        <v>132</v>
      </c>
    </row>
    <row r="66" spans="34:34" ht="18.75">
      <c r="AH66" s="232" t="s">
        <v>135</v>
      </c>
    </row>
    <row r="67" spans="34:34" ht="18.75">
      <c r="AH67" s="232" t="s">
        <v>650</v>
      </c>
    </row>
    <row r="68" spans="34:34" ht="18.75">
      <c r="AH68" s="232" t="s">
        <v>138</v>
      </c>
    </row>
    <row r="69" spans="34:34" ht="18.75">
      <c r="AH69" s="232" t="s">
        <v>141</v>
      </c>
    </row>
    <row r="70" spans="34:34" ht="18.75">
      <c r="AH70" s="232" t="s">
        <v>144</v>
      </c>
    </row>
    <row r="71" spans="34:34" ht="18.75">
      <c r="AH71" s="232" t="s">
        <v>653</v>
      </c>
    </row>
    <row r="72" spans="34:34" ht="18.75">
      <c r="AH72" s="232" t="s">
        <v>656</v>
      </c>
    </row>
    <row r="73" spans="34:34" ht="18.75">
      <c r="AH73" s="232" t="s">
        <v>147</v>
      </c>
    </row>
    <row r="74" spans="34:34" ht="18.75">
      <c r="AH74" s="232" t="s">
        <v>659</v>
      </c>
    </row>
    <row r="75" spans="34:34" ht="18.75">
      <c r="AH75" s="232" t="s">
        <v>662</v>
      </c>
    </row>
    <row r="76" spans="34:34" ht="18.75">
      <c r="AH76" s="232" t="s">
        <v>665</v>
      </c>
    </row>
    <row r="77" spans="34:34" ht="18.75">
      <c r="AH77" s="232" t="s">
        <v>668</v>
      </c>
    </row>
    <row r="78" spans="34:34" ht="18.75">
      <c r="AH78" s="232" t="s">
        <v>150</v>
      </c>
    </row>
    <row r="79" spans="34:34" ht="18.75">
      <c r="AH79" s="232" t="s">
        <v>671</v>
      </c>
    </row>
    <row r="80" spans="34:34" ht="18.75">
      <c r="AH80" s="232" t="s">
        <v>153</v>
      </c>
    </row>
    <row r="81" spans="34:34" ht="18.75">
      <c r="AH81" s="232" t="s">
        <v>156</v>
      </c>
    </row>
    <row r="82" spans="34:34" ht="18.75">
      <c r="AH82" s="232" t="s">
        <v>159</v>
      </c>
    </row>
    <row r="83" spans="34:34" ht="18.75">
      <c r="AH83" s="232" t="s">
        <v>162</v>
      </c>
    </row>
    <row r="84" spans="34:34" ht="18.75">
      <c r="AH84" s="232" t="s">
        <v>165</v>
      </c>
    </row>
    <row r="85" spans="34:34" ht="18.75">
      <c r="AH85" s="232" t="s">
        <v>168</v>
      </c>
    </row>
    <row r="86" spans="34:34" ht="18.75">
      <c r="AH86" s="232" t="s">
        <v>171</v>
      </c>
    </row>
    <row r="87" spans="34:34" ht="18.75">
      <c r="AH87" s="232" t="s">
        <v>674</v>
      </c>
    </row>
    <row r="88" spans="34:34" ht="18.75">
      <c r="AH88" s="232" t="s">
        <v>677</v>
      </c>
    </row>
    <row r="89" spans="34:34" ht="18.75">
      <c r="AH89" s="232" t="s">
        <v>680</v>
      </c>
    </row>
    <row r="90" spans="34:34" ht="18.75">
      <c r="AH90" s="232" t="s">
        <v>683</v>
      </c>
    </row>
    <row r="91" spans="34:34" ht="18.75">
      <c r="AH91" s="232" t="s">
        <v>174</v>
      </c>
    </row>
    <row r="92" spans="34:34" ht="18.75">
      <c r="AH92" s="232" t="s">
        <v>686</v>
      </c>
    </row>
    <row r="93" spans="34:34" ht="18.75">
      <c r="AH93" s="232" t="s">
        <v>689</v>
      </c>
    </row>
    <row r="94" spans="34:34" ht="18.75">
      <c r="AH94" s="232" t="s">
        <v>692</v>
      </c>
    </row>
    <row r="95" spans="34:34" ht="18.75">
      <c r="AH95" s="232" t="s">
        <v>177</v>
      </c>
    </row>
    <row r="96" spans="34:34" ht="18.75">
      <c r="AH96" s="232" t="s">
        <v>695</v>
      </c>
    </row>
    <row r="97" spans="34:34" ht="18.75">
      <c r="AH97" s="232" t="s">
        <v>180</v>
      </c>
    </row>
    <row r="98" spans="34:34" ht="18.75">
      <c r="AH98" s="232" t="s">
        <v>698</v>
      </c>
    </row>
    <row r="99" spans="34:34" ht="18.75">
      <c r="AH99" s="232" t="s">
        <v>701</v>
      </c>
    </row>
    <row r="100" spans="34:34" ht="18.75">
      <c r="AH100" s="232" t="s">
        <v>183</v>
      </c>
    </row>
    <row r="101" spans="34:34" ht="18.75">
      <c r="AH101" s="232" t="s">
        <v>186</v>
      </c>
    </row>
    <row r="102" spans="34:34" ht="18.75">
      <c r="AH102" s="232" t="s">
        <v>189</v>
      </c>
    </row>
    <row r="103" spans="34:34" ht="18.75">
      <c r="AH103" s="232" t="s">
        <v>704</v>
      </c>
    </row>
    <row r="104" spans="34:34" ht="18.75">
      <c r="AH104" s="232" t="s">
        <v>707</v>
      </c>
    </row>
    <row r="105" spans="34:34" ht="18.75">
      <c r="AH105" s="232" t="s">
        <v>711</v>
      </c>
    </row>
    <row r="106" spans="34:34" ht="18.75">
      <c r="AH106" s="232" t="s">
        <v>714</v>
      </c>
    </row>
    <row r="107" spans="34:34" ht="18.75">
      <c r="AH107" s="232" t="s">
        <v>717</v>
      </c>
    </row>
    <row r="108" spans="34:34" ht="18.75">
      <c r="AH108" s="232" t="s">
        <v>192</v>
      </c>
    </row>
    <row r="109" spans="34:34" ht="18.75">
      <c r="AH109" s="232" t="s">
        <v>195</v>
      </c>
    </row>
    <row r="110" spans="34:34" ht="18.75">
      <c r="AH110" s="232" t="s">
        <v>198</v>
      </c>
    </row>
    <row r="111" spans="34:34" ht="18.75">
      <c r="AH111" s="232" t="s">
        <v>720</v>
      </c>
    </row>
    <row r="112" spans="34:34" ht="18.75">
      <c r="AH112" s="232" t="s">
        <v>723</v>
      </c>
    </row>
    <row r="113" spans="34:34" ht="18.75">
      <c r="AH113" s="232" t="s">
        <v>726</v>
      </c>
    </row>
    <row r="114" spans="34:34" ht="18.75">
      <c r="AH114" s="232" t="s">
        <v>729</v>
      </c>
    </row>
    <row r="115" spans="34:34" ht="18.75">
      <c r="AH115" s="232" t="s">
        <v>732</v>
      </c>
    </row>
    <row r="116" spans="34:34" ht="18.75">
      <c r="AH116" s="232" t="s">
        <v>735</v>
      </c>
    </row>
    <row r="117" spans="34:34" ht="18.75">
      <c r="AH117" s="232" t="s">
        <v>738</v>
      </c>
    </row>
    <row r="118" spans="34:34" ht="18.75">
      <c r="AH118" s="232" t="s">
        <v>741</v>
      </c>
    </row>
    <row r="119" spans="34:34" ht="18.75">
      <c r="AH119" s="232" t="s">
        <v>744</v>
      </c>
    </row>
    <row r="120" spans="34:34" ht="18.75">
      <c r="AH120" s="232" t="s">
        <v>201</v>
      </c>
    </row>
    <row r="121" spans="34:34" ht="18.75">
      <c r="AH121" s="232" t="s">
        <v>747</v>
      </c>
    </row>
    <row r="122" spans="34:34" ht="18.75">
      <c r="AH122" s="232" t="s">
        <v>750</v>
      </c>
    </row>
    <row r="123" spans="34:34" ht="18.75">
      <c r="AH123" s="232" t="s">
        <v>204</v>
      </c>
    </row>
    <row r="124" spans="34:34" ht="18.75">
      <c r="AH124" s="232" t="s">
        <v>207</v>
      </c>
    </row>
    <row r="125" spans="34:34" ht="18.75">
      <c r="AH125" s="232" t="s">
        <v>210</v>
      </c>
    </row>
    <row r="126" spans="34:34" ht="18.75">
      <c r="AH126" s="232" t="s">
        <v>213</v>
      </c>
    </row>
    <row r="127" spans="34:34" ht="18.75">
      <c r="AH127" s="232" t="s">
        <v>216</v>
      </c>
    </row>
    <row r="128" spans="34:34" ht="18.75">
      <c r="AH128" s="232" t="s">
        <v>753</v>
      </c>
    </row>
    <row r="129" spans="34:34" ht="18.75">
      <c r="AH129" s="232" t="s">
        <v>756</v>
      </c>
    </row>
    <row r="130" spans="34:34" ht="18.75">
      <c r="AH130" s="232" t="s">
        <v>219</v>
      </c>
    </row>
    <row r="131" spans="34:34" ht="18.75">
      <c r="AH131" s="232" t="s">
        <v>222</v>
      </c>
    </row>
    <row r="132" spans="34:34" ht="18.75">
      <c r="AH132" s="232" t="s">
        <v>759</v>
      </c>
    </row>
    <row r="133" spans="34:34" ht="18.75">
      <c r="AH133" s="232" t="s">
        <v>762</v>
      </c>
    </row>
    <row r="134" spans="34:34" ht="18.75">
      <c r="AH134" s="232" t="s">
        <v>225</v>
      </c>
    </row>
    <row r="135" spans="34:34" ht="18.75">
      <c r="AH135" s="232" t="s">
        <v>765</v>
      </c>
    </row>
    <row r="136" spans="34:34" ht="18.75">
      <c r="AH136" s="232" t="s">
        <v>768</v>
      </c>
    </row>
    <row r="137" spans="34:34" ht="18.75">
      <c r="AH137" s="232" t="s">
        <v>228</v>
      </c>
    </row>
    <row r="138" spans="34:34" ht="18.75">
      <c r="AH138" s="232" t="s">
        <v>771</v>
      </c>
    </row>
    <row r="139" spans="34:34" ht="18.75">
      <c r="AH139" s="232" t="s">
        <v>774</v>
      </c>
    </row>
    <row r="140" spans="34:34" ht="18.75">
      <c r="AH140" s="232" t="s">
        <v>777</v>
      </c>
    </row>
    <row r="141" spans="34:34" ht="18.75">
      <c r="AH141" s="232" t="s">
        <v>231</v>
      </c>
    </row>
    <row r="142" spans="34:34" ht="18.75">
      <c r="AH142" s="232" t="s">
        <v>780</v>
      </c>
    </row>
    <row r="143" spans="34:34" ht="18.75">
      <c r="AH143" s="232" t="s">
        <v>783</v>
      </c>
    </row>
    <row r="144" spans="34:34" ht="18.75">
      <c r="AH144" s="232" t="s">
        <v>234</v>
      </c>
    </row>
    <row r="145" spans="34:34" ht="18.75">
      <c r="AH145" s="232" t="s">
        <v>786</v>
      </c>
    </row>
    <row r="146" spans="34:34" ht="18.75">
      <c r="AH146" s="232" t="s">
        <v>237</v>
      </c>
    </row>
    <row r="147" spans="34:34" ht="18.75">
      <c r="AH147" s="232" t="s">
        <v>789</v>
      </c>
    </row>
    <row r="148" spans="34:34" ht="18.75">
      <c r="AH148" s="232" t="s">
        <v>792</v>
      </c>
    </row>
    <row r="149" spans="34:34" ht="18.75">
      <c r="AH149" s="232" t="s">
        <v>795</v>
      </c>
    </row>
    <row r="150" spans="34:34" ht="18.75">
      <c r="AH150" s="232" t="s">
        <v>798</v>
      </c>
    </row>
    <row r="151" spans="34:34" ht="18.75">
      <c r="AH151" s="232" t="s">
        <v>801</v>
      </c>
    </row>
    <row r="152" spans="34:34" ht="18.75">
      <c r="AH152" s="232" t="s">
        <v>804</v>
      </c>
    </row>
    <row r="153" spans="34:34" ht="18.75">
      <c r="AH153" s="232" t="s">
        <v>807</v>
      </c>
    </row>
    <row r="154" spans="34:34" ht="18.75">
      <c r="AH154" s="232" t="s">
        <v>810</v>
      </c>
    </row>
    <row r="155" spans="34:34" ht="18.75">
      <c r="AH155" s="232" t="s">
        <v>240</v>
      </c>
    </row>
    <row r="156" spans="34:34" ht="18.75">
      <c r="AH156" s="232" t="s">
        <v>813</v>
      </c>
    </row>
    <row r="157" spans="34:34" ht="18.75">
      <c r="AH157" s="232" t="s">
        <v>816</v>
      </c>
    </row>
    <row r="158" spans="34:34" ht="18.75">
      <c r="AH158" s="232" t="s">
        <v>819</v>
      </c>
    </row>
    <row r="159" spans="34:34" ht="18.75">
      <c r="AH159" s="232" t="s">
        <v>822</v>
      </c>
    </row>
    <row r="160" spans="34:34" ht="18.75">
      <c r="AH160" s="232" t="s">
        <v>243</v>
      </c>
    </row>
    <row r="161" spans="34:34" ht="18.75">
      <c r="AH161" s="232" t="s">
        <v>246</v>
      </c>
    </row>
    <row r="162" spans="34:34" ht="18.75">
      <c r="AH162" s="232" t="s">
        <v>249</v>
      </c>
    </row>
    <row r="163" spans="34:34" ht="18.75">
      <c r="AH163" s="232" t="s">
        <v>252</v>
      </c>
    </row>
    <row r="164" spans="34:34" ht="18.75">
      <c r="AH164" s="232" t="s">
        <v>825</v>
      </c>
    </row>
    <row r="165" spans="34:34" ht="18.75">
      <c r="AH165" s="232" t="s">
        <v>828</v>
      </c>
    </row>
    <row r="166" spans="34:34" ht="18.75">
      <c r="AH166" s="232" t="s">
        <v>831</v>
      </c>
    </row>
    <row r="167" spans="34:34" ht="18.75">
      <c r="AH167" s="232" t="s">
        <v>834</v>
      </c>
    </row>
    <row r="168" spans="34:34" ht="18.75">
      <c r="AH168" s="232" t="s">
        <v>255</v>
      </c>
    </row>
    <row r="169" spans="34:34" ht="18.75">
      <c r="AH169" s="232" t="s">
        <v>837</v>
      </c>
    </row>
    <row r="170" spans="34:34" ht="18.75">
      <c r="AH170" s="232" t="s">
        <v>840</v>
      </c>
    </row>
    <row r="171" spans="34:34" ht="18.75">
      <c r="AH171" s="232" t="s">
        <v>258</v>
      </c>
    </row>
    <row r="172" spans="34:34" ht="18.75">
      <c r="AH172" s="232" t="s">
        <v>261</v>
      </c>
    </row>
    <row r="173" spans="34:34" ht="18.75">
      <c r="AH173" s="232" t="s">
        <v>264</v>
      </c>
    </row>
    <row r="174" spans="34:34" ht="18.75">
      <c r="AH174" s="232" t="s">
        <v>843</v>
      </c>
    </row>
    <row r="175" spans="34:34" ht="18.75">
      <c r="AH175" s="232" t="s">
        <v>846</v>
      </c>
    </row>
    <row r="176" spans="34:34" ht="18.75">
      <c r="AH176" s="232" t="s">
        <v>849</v>
      </c>
    </row>
    <row r="177" spans="34:34" ht="18.75">
      <c r="AH177" s="232" t="s">
        <v>267</v>
      </c>
    </row>
    <row r="178" spans="34:34" ht="18.75">
      <c r="AH178" s="232" t="s">
        <v>852</v>
      </c>
    </row>
    <row r="179" spans="34:34" ht="18.75">
      <c r="AH179" s="232" t="s">
        <v>855</v>
      </c>
    </row>
    <row r="180" spans="34:34" ht="18.75">
      <c r="AH180" s="232" t="s">
        <v>271</v>
      </c>
    </row>
    <row r="181" spans="34:34" ht="18.75">
      <c r="AH181" s="232" t="s">
        <v>274</v>
      </c>
    </row>
    <row r="182" spans="34:34" ht="18.75">
      <c r="AH182" s="232" t="s">
        <v>858</v>
      </c>
    </row>
    <row r="183" spans="34:34" ht="18.75">
      <c r="AH183" s="232" t="s">
        <v>861</v>
      </c>
    </row>
    <row r="184" spans="34:34" ht="18.75">
      <c r="AH184" s="232" t="s">
        <v>864</v>
      </c>
    </row>
    <row r="185" spans="34:34" ht="18.75">
      <c r="AH185" s="232" t="s">
        <v>277</v>
      </c>
    </row>
    <row r="186" spans="34:34" ht="18.75">
      <c r="AH186" s="232" t="s">
        <v>280</v>
      </c>
    </row>
    <row r="187" spans="34:34" ht="18.75">
      <c r="AH187" s="232" t="s">
        <v>867</v>
      </c>
    </row>
    <row r="188" spans="34:34" ht="18.75">
      <c r="AH188" s="232" t="s">
        <v>870</v>
      </c>
    </row>
    <row r="189" spans="34:34" ht="18.75">
      <c r="AH189" s="232" t="s">
        <v>874</v>
      </c>
    </row>
    <row r="190" spans="34:34" ht="18.75">
      <c r="AH190" s="232" t="s">
        <v>877</v>
      </c>
    </row>
    <row r="191" spans="34:34" ht="18.75">
      <c r="AH191" s="232" t="s">
        <v>880</v>
      </c>
    </row>
    <row r="192" spans="34:34" ht="18.75">
      <c r="AH192" s="232" t="s">
        <v>883</v>
      </c>
    </row>
    <row r="193" spans="34:34" ht="18.75">
      <c r="AH193" s="232" t="s">
        <v>283</v>
      </c>
    </row>
    <row r="194" spans="34:34" ht="18.75">
      <c r="AH194" s="232" t="s">
        <v>886</v>
      </c>
    </row>
    <row r="195" spans="34:34" ht="18.75">
      <c r="AH195" s="232" t="s">
        <v>286</v>
      </c>
    </row>
    <row r="196" spans="34:34" ht="18.75">
      <c r="AH196" s="232" t="s">
        <v>289</v>
      </c>
    </row>
    <row r="197" spans="34:34" ht="18.75">
      <c r="AH197" s="232" t="s">
        <v>889</v>
      </c>
    </row>
    <row r="198" spans="34:34" ht="18.75">
      <c r="AH198" s="232" t="s">
        <v>892</v>
      </c>
    </row>
    <row r="199" spans="34:34" ht="18.75">
      <c r="AH199" s="232" t="s">
        <v>292</v>
      </c>
    </row>
    <row r="200" spans="34:34" ht="18.75">
      <c r="AH200" s="232" t="s">
        <v>895</v>
      </c>
    </row>
    <row r="201" spans="34:34" ht="18.75">
      <c r="AH201" s="232" t="s">
        <v>898</v>
      </c>
    </row>
    <row r="202" spans="34:34" ht="18.75">
      <c r="AH202" s="232" t="s">
        <v>901</v>
      </c>
    </row>
    <row r="203" spans="34:34" ht="18.75">
      <c r="AH203" s="232" t="s">
        <v>904</v>
      </c>
    </row>
    <row r="204" spans="34:34" ht="18.75">
      <c r="AH204" s="232" t="s">
        <v>295</v>
      </c>
    </row>
    <row r="205" spans="34:34" ht="18.75">
      <c r="AH205" s="232" t="s">
        <v>298</v>
      </c>
    </row>
    <row r="206" spans="34:34" ht="18.75">
      <c r="AH206" s="232" t="s">
        <v>301</v>
      </c>
    </row>
    <row r="207" spans="34:34" ht="18.75">
      <c r="AH207" s="232" t="s">
        <v>907</v>
      </c>
    </row>
    <row r="208" spans="34:34" ht="18.75">
      <c r="AH208" s="232" t="s">
        <v>304</v>
      </c>
    </row>
    <row r="209" spans="34:34" ht="18.75">
      <c r="AH209" s="232" t="s">
        <v>307</v>
      </c>
    </row>
    <row r="210" spans="34:34" ht="18.75">
      <c r="AH210" s="232" t="s">
        <v>310</v>
      </c>
    </row>
    <row r="211" spans="34:34" ht="18.75">
      <c r="AH211" s="232" t="s">
        <v>910</v>
      </c>
    </row>
    <row r="212" spans="34:34" ht="18.75">
      <c r="AH212" s="232" t="s">
        <v>313</v>
      </c>
    </row>
    <row r="213" spans="34:34" ht="18.75">
      <c r="AH213" s="232" t="s">
        <v>914</v>
      </c>
    </row>
    <row r="214" spans="34:34" ht="18.75">
      <c r="AH214" s="232" t="s">
        <v>316</v>
      </c>
    </row>
    <row r="215" spans="34:34" ht="18.75">
      <c r="AH215" s="232" t="s">
        <v>319</v>
      </c>
    </row>
    <row r="216" spans="34:34" ht="18.75">
      <c r="AH216" s="232" t="s">
        <v>917</v>
      </c>
    </row>
    <row r="217" spans="34:34" ht="18.75">
      <c r="AH217" s="232" t="s">
        <v>920</v>
      </c>
    </row>
    <row r="218" spans="34:34" ht="18.75">
      <c r="AH218" s="232" t="s">
        <v>322</v>
      </c>
    </row>
    <row r="219" spans="34:34" ht="18.75">
      <c r="AH219" s="232" t="s">
        <v>924</v>
      </c>
    </row>
    <row r="220" spans="34:34" ht="18.75">
      <c r="AH220" s="232" t="s">
        <v>927</v>
      </c>
    </row>
    <row r="221" spans="34:34" ht="18.75">
      <c r="AH221" s="232" t="s">
        <v>931</v>
      </c>
    </row>
    <row r="222" spans="34:34" ht="18.75">
      <c r="AH222" s="232" t="s">
        <v>325</v>
      </c>
    </row>
    <row r="223" spans="34:34" ht="18.75">
      <c r="AH223" s="232" t="s">
        <v>328</v>
      </c>
    </row>
    <row r="224" spans="34:34" ht="18.75">
      <c r="AH224" s="232" t="s">
        <v>331</v>
      </c>
    </row>
    <row r="225" spans="34:34" ht="18.75">
      <c r="AH225" s="232" t="s">
        <v>934</v>
      </c>
    </row>
    <row r="226" spans="34:34" ht="18.75">
      <c r="AH226" s="232" t="s">
        <v>334</v>
      </c>
    </row>
    <row r="227" spans="34:34" ht="18.75">
      <c r="AH227" s="232" t="s">
        <v>937</v>
      </c>
    </row>
    <row r="228" spans="34:34" ht="18.75">
      <c r="AH228" s="232" t="s">
        <v>337</v>
      </c>
    </row>
    <row r="229" spans="34:34" ht="18.75">
      <c r="AH229" s="232" t="s">
        <v>940</v>
      </c>
    </row>
    <row r="230" spans="34:34" ht="18.75">
      <c r="AH230" s="232" t="s">
        <v>340</v>
      </c>
    </row>
    <row r="231" spans="34:34" ht="18.75">
      <c r="AH231" s="232" t="s">
        <v>944</v>
      </c>
    </row>
    <row r="232" spans="34:34" ht="18.75">
      <c r="AH232" s="232" t="s">
        <v>947</v>
      </c>
    </row>
    <row r="233" spans="34:34" ht="18.75">
      <c r="AH233" s="232" t="s">
        <v>950</v>
      </c>
    </row>
    <row r="234" spans="34:34" ht="18.75">
      <c r="AH234" s="232" t="s">
        <v>953</v>
      </c>
    </row>
    <row r="235" spans="34:34" ht="18.75">
      <c r="AH235" s="232" t="s">
        <v>956</v>
      </c>
    </row>
    <row r="236" spans="34:34" ht="18.75">
      <c r="AH236" s="232" t="s">
        <v>959</v>
      </c>
    </row>
    <row r="237" spans="34:34" ht="18.75">
      <c r="AH237" s="232" t="s">
        <v>343</v>
      </c>
    </row>
    <row r="238" spans="34:34" ht="18.75">
      <c r="AH238" s="232" t="s">
        <v>962</v>
      </c>
    </row>
    <row r="239" spans="34:34" ht="18.75">
      <c r="AH239" s="232" t="s">
        <v>965</v>
      </c>
    </row>
    <row r="240" spans="34:34" ht="18.75">
      <c r="AH240" s="232" t="s">
        <v>968</v>
      </c>
    </row>
    <row r="241" spans="34:34" ht="18.75">
      <c r="AH241" s="232" t="s">
        <v>971</v>
      </c>
    </row>
    <row r="242" spans="34:34" ht="18.75">
      <c r="AH242" s="232" t="s">
        <v>974</v>
      </c>
    </row>
    <row r="243" spans="34:34" ht="18.75">
      <c r="AH243" s="232" t="s">
        <v>977</v>
      </c>
    </row>
    <row r="244" spans="34:34" ht="18.75">
      <c r="AH244" s="232" t="s">
        <v>980</v>
      </c>
    </row>
    <row r="245" spans="34:34" ht="18.75">
      <c r="AH245" s="232" t="s">
        <v>982</v>
      </c>
    </row>
    <row r="246" spans="34:34" ht="18.75">
      <c r="AH246" s="232" t="s">
        <v>985</v>
      </c>
    </row>
    <row r="247" spans="34:34" ht="18.75">
      <c r="AH247" s="232" t="s">
        <v>988</v>
      </c>
    </row>
    <row r="248" spans="34:34" ht="18.75">
      <c r="AH248" s="232" t="s">
        <v>991</v>
      </c>
    </row>
    <row r="249" spans="34:34" ht="18.75">
      <c r="AH249" s="232" t="s">
        <v>346</v>
      </c>
    </row>
    <row r="250" spans="34:34" ht="18.75">
      <c r="AH250" s="232" t="s">
        <v>349</v>
      </c>
    </row>
    <row r="251" spans="34:34" ht="18.75">
      <c r="AH251" s="232" t="s">
        <v>352</v>
      </c>
    </row>
    <row r="252" spans="34:34" ht="18.75">
      <c r="AH252" s="232" t="s">
        <v>994</v>
      </c>
    </row>
    <row r="253" spans="34:34" ht="18.75">
      <c r="AH253" s="232" t="s">
        <v>354</v>
      </c>
    </row>
    <row r="254" spans="34:34" ht="18.75">
      <c r="AH254" s="232" t="s">
        <v>997</v>
      </c>
    </row>
    <row r="255" spans="34:34" ht="18.75">
      <c r="AH255" s="232" t="s">
        <v>1000</v>
      </c>
    </row>
    <row r="256" spans="34:34" ht="18.75">
      <c r="AH256" s="232" t="s">
        <v>1003</v>
      </c>
    </row>
    <row r="257" spans="34:34" ht="18.75">
      <c r="AH257" s="234" t="s">
        <v>1006</v>
      </c>
    </row>
    <row r="258" spans="34:34" ht="18.75">
      <c r="AH258" s="234" t="s">
        <v>1009</v>
      </c>
    </row>
    <row r="259" spans="34:34" ht="18.75">
      <c r="AH259" s="234" t="s">
        <v>1012</v>
      </c>
    </row>
    <row r="260" spans="34:34" ht="18.75">
      <c r="AH260" s="234" t="s">
        <v>1015</v>
      </c>
    </row>
    <row r="261" spans="34:34" ht="18.75">
      <c r="AH261" s="234" t="s">
        <v>1018</v>
      </c>
    </row>
    <row r="262" spans="34:34" ht="18.75">
      <c r="AH262" s="234" t="s">
        <v>1021</v>
      </c>
    </row>
    <row r="263" spans="34:34" ht="18.75">
      <c r="AH263" s="234" t="s">
        <v>357</v>
      </c>
    </row>
    <row r="264" spans="34:34" ht="18.75">
      <c r="AH264" s="234" t="s">
        <v>360</v>
      </c>
    </row>
    <row r="265" spans="34:34" ht="18.75">
      <c r="AH265" s="234" t="s">
        <v>363</v>
      </c>
    </row>
    <row r="266" spans="34:34" ht="18.75">
      <c r="AH266" s="234" t="s">
        <v>1024</v>
      </c>
    </row>
    <row r="267" spans="34:34" ht="18.75">
      <c r="AH267" s="234" t="s">
        <v>1027</v>
      </c>
    </row>
    <row r="268" spans="34:34" ht="18.75">
      <c r="AH268" s="234" t="s">
        <v>1030</v>
      </c>
    </row>
    <row r="269" spans="34:34" ht="18.75">
      <c r="AH269" s="234" t="s">
        <v>1033</v>
      </c>
    </row>
    <row r="270" spans="34:34" ht="18.75">
      <c r="AH270" s="234" t="s">
        <v>1036</v>
      </c>
    </row>
    <row r="271" spans="34:34" ht="18.75">
      <c r="AH271" s="234" t="s">
        <v>1039</v>
      </c>
    </row>
    <row r="272" spans="34:34" ht="18.75">
      <c r="AH272" s="234" t="s">
        <v>366</v>
      </c>
    </row>
    <row r="273" spans="34:34" ht="18.75">
      <c r="AH273" s="234" t="s">
        <v>369</v>
      </c>
    </row>
    <row r="274" spans="34:34" ht="18.75">
      <c r="AH274" s="234" t="s">
        <v>372</v>
      </c>
    </row>
    <row r="275" spans="34:34" ht="18.75">
      <c r="AH275" s="234" t="s">
        <v>1042</v>
      </c>
    </row>
    <row r="276" spans="34:34" ht="18.75">
      <c r="AH276" s="234" t="s">
        <v>1045</v>
      </c>
    </row>
    <row r="277" spans="34:34" ht="18.75">
      <c r="AH277" s="234" t="s">
        <v>375</v>
      </c>
    </row>
    <row r="278" spans="34:34" ht="18.75">
      <c r="AH278" s="234" t="s">
        <v>1048</v>
      </c>
    </row>
    <row r="279" spans="34:34" ht="18.75">
      <c r="AH279" s="234" t="s">
        <v>1051</v>
      </c>
    </row>
    <row r="280" spans="34:34" ht="18.75">
      <c r="AH280" s="234" t="s">
        <v>1054</v>
      </c>
    </row>
    <row r="281" spans="34:34" ht="18.75">
      <c r="AH281" s="234" t="s">
        <v>378</v>
      </c>
    </row>
    <row r="282" spans="34:34" ht="18.75">
      <c r="AH282" s="234" t="s">
        <v>1057</v>
      </c>
    </row>
    <row r="283" spans="34:34" ht="18.75">
      <c r="AH283" s="232" t="s">
        <v>1060</v>
      </c>
    </row>
    <row r="284" spans="34:34" ht="18.75">
      <c r="AH284" s="232" t="s">
        <v>1063</v>
      </c>
    </row>
    <row r="285" spans="34:34" ht="18.75">
      <c r="AH285" s="232" t="s">
        <v>381</v>
      </c>
    </row>
    <row r="286" spans="34:34" ht="18.75">
      <c r="AH286" s="232" t="s">
        <v>1066</v>
      </c>
    </row>
    <row r="287" spans="34:34" ht="18.75">
      <c r="AH287" s="233" t="s">
        <v>385</v>
      </c>
    </row>
    <row r="288" spans="34:34" ht="18.75">
      <c r="AH288" s="232" t="s">
        <v>1069</v>
      </c>
    </row>
    <row r="289" spans="34:34" ht="18.75">
      <c r="AH289" s="232" t="s">
        <v>1072</v>
      </c>
    </row>
    <row r="290" spans="34:34" ht="18.75">
      <c r="AH290" s="232" t="s">
        <v>1075</v>
      </c>
    </row>
    <row r="291" spans="34:34" ht="18.75">
      <c r="AH291" s="232" t="s">
        <v>1078</v>
      </c>
    </row>
    <row r="292" spans="34:34" ht="18.75">
      <c r="AH292" s="232" t="s">
        <v>1081</v>
      </c>
    </row>
    <row r="293" spans="34:34" ht="18.75">
      <c r="AH293" s="232" t="s">
        <v>1084</v>
      </c>
    </row>
    <row r="294" spans="34:34" ht="18.75">
      <c r="AH294" s="232" t="s">
        <v>1087</v>
      </c>
    </row>
    <row r="295" spans="34:34" ht="18.75">
      <c r="AH295" s="232" t="s">
        <v>1090</v>
      </c>
    </row>
    <row r="296" spans="34:34" ht="18.75">
      <c r="AH296" s="232" t="s">
        <v>1093</v>
      </c>
    </row>
    <row r="297" spans="34:34" ht="18.75">
      <c r="AH297" s="232" t="s">
        <v>1096</v>
      </c>
    </row>
    <row r="298" spans="34:34" ht="18.75">
      <c r="AH298" s="233" t="s">
        <v>388</v>
      </c>
    </row>
    <row r="299" spans="34:34" ht="18.75">
      <c r="AH299" s="232" t="s">
        <v>1099</v>
      </c>
    </row>
    <row r="300" spans="34:34" ht="18.75">
      <c r="AH300" s="232" t="s">
        <v>391</v>
      </c>
    </row>
    <row r="301" spans="34:34" ht="18.75">
      <c r="AH301" s="232" t="s">
        <v>394</v>
      </c>
    </row>
    <row r="302" spans="34:34" ht="18.75">
      <c r="AH302" s="232" t="s">
        <v>397</v>
      </c>
    </row>
    <row r="303" spans="34:34" ht="18.75">
      <c r="AH303" s="232" t="s">
        <v>1101</v>
      </c>
    </row>
    <row r="304" spans="34:34" ht="18.75">
      <c r="AH304" s="232" t="s">
        <v>1105</v>
      </c>
    </row>
    <row r="305" spans="34:34" ht="18.75">
      <c r="AH305" s="232" t="s">
        <v>1108</v>
      </c>
    </row>
    <row r="306" spans="34:34" ht="18.75">
      <c r="AH306" s="232" t="s">
        <v>1111</v>
      </c>
    </row>
    <row r="307" spans="34:34" ht="18.75">
      <c r="AH307" s="232" t="s">
        <v>1113</v>
      </c>
    </row>
    <row r="308" spans="34:34" ht="18.75">
      <c r="AH308" s="232" t="s">
        <v>1116</v>
      </c>
    </row>
    <row r="309" spans="34:34" ht="18.75">
      <c r="AH309" s="232" t="s">
        <v>1119</v>
      </c>
    </row>
    <row r="310" spans="34:34" ht="18.75">
      <c r="AH310" s="232" t="s">
        <v>1122</v>
      </c>
    </row>
    <row r="311" spans="34:34" ht="18.75">
      <c r="AH311" s="232" t="s">
        <v>1125</v>
      </c>
    </row>
    <row r="312" spans="34:34" ht="18.75">
      <c r="AH312" s="232" t="s">
        <v>1128</v>
      </c>
    </row>
    <row r="313" spans="34:34" ht="18.75">
      <c r="AH313" s="232" t="s">
        <v>1131</v>
      </c>
    </row>
    <row r="314" spans="34:34" ht="18.75">
      <c r="AH314" s="232" t="s">
        <v>1134</v>
      </c>
    </row>
    <row r="315" spans="34:34" ht="18.75">
      <c r="AH315" s="232" t="s">
        <v>1137</v>
      </c>
    </row>
    <row r="316" spans="34:34" ht="18.75">
      <c r="AH316" s="232" t="s">
        <v>1140</v>
      </c>
    </row>
    <row r="317" spans="34:34" ht="18.75">
      <c r="AH317" s="232" t="s">
        <v>400</v>
      </c>
    </row>
    <row r="318" spans="34:34" ht="18.75">
      <c r="AH318" s="232" t="s">
        <v>1143</v>
      </c>
    </row>
    <row r="319" spans="34:34" ht="18.75">
      <c r="AH319" s="232" t="s">
        <v>403</v>
      </c>
    </row>
    <row r="320" spans="34:34" ht="18.75">
      <c r="AH320" s="232" t="s">
        <v>1146</v>
      </c>
    </row>
    <row r="321" spans="34:34" ht="18.75">
      <c r="AH321" s="232" t="s">
        <v>1149</v>
      </c>
    </row>
    <row r="322" spans="34:34" ht="18.75">
      <c r="AH322" s="232" t="s">
        <v>1152</v>
      </c>
    </row>
    <row r="323" spans="34:34" ht="18.75">
      <c r="AH323" s="232" t="s">
        <v>406</v>
      </c>
    </row>
    <row r="324" spans="34:34" ht="18.75">
      <c r="AH324" s="232" t="s">
        <v>1155</v>
      </c>
    </row>
    <row r="325" spans="34:34" ht="18.75">
      <c r="AH325" s="232" t="s">
        <v>409</v>
      </c>
    </row>
    <row r="326" spans="34:34" ht="18.75">
      <c r="AH326" s="232" t="s">
        <v>1158</v>
      </c>
    </row>
    <row r="327" spans="34:34" ht="18.75">
      <c r="AH327" s="232" t="s">
        <v>1161</v>
      </c>
    </row>
    <row r="328" spans="34:34" ht="18.75">
      <c r="AH328" s="232" t="s">
        <v>1164</v>
      </c>
    </row>
    <row r="329" spans="34:34" ht="18.75">
      <c r="AH329" s="232" t="s">
        <v>1167</v>
      </c>
    </row>
    <row r="330" spans="34:34" ht="18.75">
      <c r="AH330" s="232" t="s">
        <v>412</v>
      </c>
    </row>
    <row r="331" spans="34:34" ht="18.75">
      <c r="AH331" s="232" t="s">
        <v>415</v>
      </c>
    </row>
    <row r="332" spans="34:34" ht="18.75">
      <c r="AH332" s="232" t="s">
        <v>1170</v>
      </c>
    </row>
    <row r="333" spans="34:34" ht="18.75">
      <c r="AH333" s="232" t="s">
        <v>418</v>
      </c>
    </row>
    <row r="334" spans="34:34" ht="18.75">
      <c r="AH334" s="232" t="s">
        <v>1173</v>
      </c>
    </row>
    <row r="335" spans="34:34" ht="18.75">
      <c r="AH335" s="232" t="s">
        <v>421</v>
      </c>
    </row>
    <row r="336" spans="34:34" ht="18.75">
      <c r="AH336" s="232" t="s">
        <v>424</v>
      </c>
    </row>
    <row r="337" spans="34:34" ht="18.75">
      <c r="AH337" s="232" t="s">
        <v>1176</v>
      </c>
    </row>
    <row r="338" spans="34:34" ht="18.75">
      <c r="AH338" s="232" t="s">
        <v>1179</v>
      </c>
    </row>
    <row r="339" spans="34:34" ht="18.75">
      <c r="AH339" s="232" t="s">
        <v>1182</v>
      </c>
    </row>
    <row r="340" spans="34:34" ht="18.75">
      <c r="AH340" s="232" t="s">
        <v>1185</v>
      </c>
    </row>
    <row r="341" spans="34:34" ht="18.75">
      <c r="AH341" s="232" t="s">
        <v>1188</v>
      </c>
    </row>
    <row r="342" spans="34:34" ht="18.75">
      <c r="AH342" s="232" t="s">
        <v>1191</v>
      </c>
    </row>
    <row r="343" spans="34:34" ht="18.75">
      <c r="AH343" s="232" t="s">
        <v>1194</v>
      </c>
    </row>
    <row r="344" spans="34:34" ht="18.75">
      <c r="AH344" s="232" t="s">
        <v>1197</v>
      </c>
    </row>
    <row r="345" spans="34:34" ht="18.75">
      <c r="AH345" s="232" t="s">
        <v>427</v>
      </c>
    </row>
    <row r="346" spans="34:34" ht="18.75">
      <c r="AH346" s="232" t="s">
        <v>431</v>
      </c>
    </row>
    <row r="347" spans="34:34" ht="18.75">
      <c r="AH347" s="232" t="s">
        <v>1200</v>
      </c>
    </row>
    <row r="348" spans="34:34" ht="18.75">
      <c r="AH348" s="232" t="s">
        <v>434</v>
      </c>
    </row>
    <row r="349" spans="34:34" ht="18.75">
      <c r="AH349" s="232" t="s">
        <v>437</v>
      </c>
    </row>
    <row r="350" spans="34:34" ht="18.75">
      <c r="AH350" s="232" t="s">
        <v>440</v>
      </c>
    </row>
    <row r="351" spans="34:34" ht="18.75">
      <c r="AH351" s="232" t="s">
        <v>1203</v>
      </c>
    </row>
    <row r="352" spans="34:34" ht="18.75">
      <c r="AH352" s="232" t="s">
        <v>443</v>
      </c>
    </row>
    <row r="353" spans="34:34" ht="18.75">
      <c r="AH353" s="232" t="s">
        <v>1206</v>
      </c>
    </row>
    <row r="354" spans="34:34" ht="18.75">
      <c r="AH354" s="232" t="s">
        <v>446</v>
      </c>
    </row>
    <row r="355" spans="34:34" ht="18.75">
      <c r="AH355" s="232" t="s">
        <v>1209</v>
      </c>
    </row>
    <row r="356" spans="34:34" ht="18.75">
      <c r="AH356" s="232" t="s">
        <v>1212</v>
      </c>
    </row>
    <row r="357" spans="34:34" ht="18.75">
      <c r="AH357" s="232" t="s">
        <v>1215</v>
      </c>
    </row>
    <row r="358" spans="34:34" ht="18.75">
      <c r="AH358" s="232" t="s">
        <v>1218</v>
      </c>
    </row>
    <row r="359" spans="34:34" ht="18.75">
      <c r="AH359" s="232" t="s">
        <v>1221</v>
      </c>
    </row>
    <row r="360" spans="34:34" ht="18.75">
      <c r="AH360" s="232" t="s">
        <v>1223</v>
      </c>
    </row>
    <row r="361" spans="34:34" ht="18.75">
      <c r="AH361" s="232" t="s">
        <v>1226</v>
      </c>
    </row>
    <row r="362" spans="34:34" ht="18.75">
      <c r="AH362" s="232" t="s">
        <v>449</v>
      </c>
    </row>
    <row r="363" spans="34:34" ht="18.75">
      <c r="AH363" s="232" t="s">
        <v>1229</v>
      </c>
    </row>
    <row r="364" spans="34:34" ht="18.75">
      <c r="AH364" s="232" t="s">
        <v>452</v>
      </c>
    </row>
    <row r="365" spans="34:34" ht="18.75">
      <c r="AH365" s="232" t="s">
        <v>1232</v>
      </c>
    </row>
    <row r="366" spans="34:34" ht="18.75">
      <c r="AH366" s="232" t="s">
        <v>1235</v>
      </c>
    </row>
    <row r="367" spans="34:34" ht="18.75">
      <c r="AH367" s="232" t="s">
        <v>1238</v>
      </c>
    </row>
    <row r="368" spans="34:34" ht="18.75">
      <c r="AH368" s="232" t="s">
        <v>1241</v>
      </c>
    </row>
    <row r="369" spans="34:34" ht="18.75">
      <c r="AH369" s="232" t="s">
        <v>455</v>
      </c>
    </row>
    <row r="370" spans="34:34" ht="18.75">
      <c r="AH370" s="232" t="s">
        <v>458</v>
      </c>
    </row>
    <row r="371" spans="34:34" ht="18.75">
      <c r="AH371" s="232" t="s">
        <v>461</v>
      </c>
    </row>
    <row r="372" spans="34:34" ht="18.75">
      <c r="AH372" s="232" t="s">
        <v>464</v>
      </c>
    </row>
    <row r="373" spans="34:34" ht="18.75">
      <c r="AH373" s="232" t="s">
        <v>467</v>
      </c>
    </row>
    <row r="374" spans="34:34" ht="18.75">
      <c r="AH374" s="232" t="s">
        <v>1244</v>
      </c>
    </row>
    <row r="375" spans="34:34" ht="18.75">
      <c r="AH375" s="232" t="s">
        <v>1247</v>
      </c>
    </row>
    <row r="376" spans="34:34" ht="18.75">
      <c r="AH376" s="232" t="s">
        <v>1250</v>
      </c>
    </row>
    <row r="377" spans="34:34" ht="18.75">
      <c r="AH377" s="232" t="s">
        <v>1253</v>
      </c>
    </row>
    <row r="378" spans="34:34" ht="18.75">
      <c r="AH378" s="232" t="s">
        <v>1256</v>
      </c>
    </row>
    <row r="379" spans="34:34" ht="18.75">
      <c r="AH379" s="232" t="s">
        <v>1259</v>
      </c>
    </row>
    <row r="380" spans="34:34" ht="18.75">
      <c r="AH380" s="232" t="s">
        <v>1262</v>
      </c>
    </row>
    <row r="381" spans="34:34" ht="18.75">
      <c r="AH381" s="232" t="s">
        <v>1265</v>
      </c>
    </row>
    <row r="382" spans="34:34" ht="18.75">
      <c r="AH382" s="232" t="s">
        <v>470</v>
      </c>
    </row>
    <row r="383" spans="34:34" ht="18.75">
      <c r="AH383" s="232" t="s">
        <v>1268</v>
      </c>
    </row>
    <row r="384" spans="34:34" ht="18.75">
      <c r="AH384" s="232" t="s">
        <v>1271</v>
      </c>
    </row>
    <row r="385" spans="34:34" ht="18.75">
      <c r="AH385" s="232" t="s">
        <v>473</v>
      </c>
    </row>
    <row r="386" spans="34:34" ht="18.75">
      <c r="AH386" s="232" t="s">
        <v>1274</v>
      </c>
    </row>
    <row r="387" spans="34:34" ht="18.75">
      <c r="AH387" s="232" t="s">
        <v>1277</v>
      </c>
    </row>
    <row r="388" spans="34:34" ht="18.75">
      <c r="AH388" s="232" t="s">
        <v>1280</v>
      </c>
    </row>
    <row r="389" spans="34:34" ht="18.75">
      <c r="AH389" s="232" t="s">
        <v>476</v>
      </c>
    </row>
    <row r="390" spans="34:34" ht="18.75">
      <c r="AH390" s="232" t="s">
        <v>479</v>
      </c>
    </row>
    <row r="391" spans="34:34" ht="18.75">
      <c r="AH391" s="232" t="s">
        <v>1283</v>
      </c>
    </row>
    <row r="392" spans="34:34" ht="18.75">
      <c r="AH392" s="232" t="s">
        <v>1286</v>
      </c>
    </row>
    <row r="393" spans="34:34" ht="18.75">
      <c r="AH393" s="232" t="s">
        <v>482</v>
      </c>
    </row>
    <row r="394" spans="34:34" ht="18.75">
      <c r="AH394" s="232" t="s">
        <v>1289</v>
      </c>
    </row>
    <row r="395" spans="34:34" ht="18.75">
      <c r="AH395" s="232" t="s">
        <v>1292</v>
      </c>
    </row>
    <row r="396" spans="34:34" ht="18.75">
      <c r="AH396" s="232" t="s">
        <v>1295</v>
      </c>
    </row>
    <row r="397" spans="34:34" ht="18.75">
      <c r="AH397" s="232" t="s">
        <v>1298</v>
      </c>
    </row>
    <row r="398" spans="34:34" ht="18.75">
      <c r="AH398" s="232" t="s">
        <v>1301</v>
      </c>
    </row>
    <row r="399" spans="34:34" ht="18.75">
      <c r="AH399" s="232" t="s">
        <v>1304</v>
      </c>
    </row>
    <row r="400" spans="34:34" ht="18.75">
      <c r="AH400" s="232" t="s">
        <v>1307</v>
      </c>
    </row>
    <row r="401" spans="34:34" ht="18.75">
      <c r="AH401" s="232" t="s">
        <v>1309</v>
      </c>
    </row>
    <row r="402" spans="34:34" ht="18.75">
      <c r="AH402" s="232" t="s">
        <v>485</v>
      </c>
    </row>
    <row r="403" spans="34:34" ht="18.75">
      <c r="AH403" s="232" t="s">
        <v>488</v>
      </c>
    </row>
    <row r="404" spans="34:34" ht="18.75">
      <c r="AH404" s="232" t="s">
        <v>1312</v>
      </c>
    </row>
    <row r="405" spans="34:34" ht="18.75">
      <c r="AH405" s="232" t="s">
        <v>1315</v>
      </c>
    </row>
    <row r="406" spans="34:34" ht="18.75">
      <c r="AH406" s="232" t="s">
        <v>1318</v>
      </c>
    </row>
    <row r="407" spans="34:34" ht="18.75">
      <c r="AH407" s="232" t="s">
        <v>1320</v>
      </c>
    </row>
    <row r="408" spans="34:34" ht="18.75">
      <c r="AH408" s="232" t="s">
        <v>1322</v>
      </c>
    </row>
    <row r="409" spans="34:34" ht="18.75">
      <c r="AH409" s="232" t="s">
        <v>1325</v>
      </c>
    </row>
    <row r="410" spans="34:34" ht="18.75">
      <c r="AH410" s="232" t="s">
        <v>1328</v>
      </c>
    </row>
    <row r="411" spans="34:34" ht="18.75">
      <c r="AH411" s="233" t="s">
        <v>491</v>
      </c>
    </row>
    <row r="412" spans="34:34" ht="18.75">
      <c r="AH412" s="233" t="s">
        <v>1331</v>
      </c>
    </row>
    <row r="413" spans="34:34" ht="18.75">
      <c r="AH413" s="233" t="s">
        <v>493</v>
      </c>
    </row>
    <row r="414" spans="34:34" ht="18.75">
      <c r="AH414" s="233" t="s">
        <v>496</v>
      </c>
    </row>
    <row r="415" spans="34:34" ht="18.75">
      <c r="AH415" s="233" t="s">
        <v>1334</v>
      </c>
    </row>
    <row r="416" spans="34:34" ht="18.75">
      <c r="AH416" s="233" t="s">
        <v>1337</v>
      </c>
    </row>
    <row r="417" spans="34:34" ht="18.75">
      <c r="AH417" s="233" t="s">
        <v>499</v>
      </c>
    </row>
    <row r="418" spans="34:34" ht="18.75">
      <c r="AH418" s="233" t="s">
        <v>1340</v>
      </c>
    </row>
    <row r="419" spans="34:34" ht="18.75">
      <c r="AH419" s="233" t="s">
        <v>502</v>
      </c>
    </row>
    <row r="420" spans="34:34" ht="18.75">
      <c r="AH420" s="233" t="s">
        <v>1343</v>
      </c>
    </row>
    <row r="421" spans="34:34" ht="18.75">
      <c r="AH421" s="233" t="s">
        <v>1346</v>
      </c>
    </row>
    <row r="422" spans="34:34" ht="18.75">
      <c r="AH422" s="233" t="s">
        <v>1349</v>
      </c>
    </row>
    <row r="423" spans="34:34" ht="18.75">
      <c r="AH423" s="233" t="s">
        <v>505</v>
      </c>
    </row>
    <row r="424" spans="34:34" ht="18.75">
      <c r="AH424" s="233" t="s">
        <v>1352</v>
      </c>
    </row>
    <row r="425" spans="34:34" ht="18.75">
      <c r="AH425" s="233" t="s">
        <v>1355</v>
      </c>
    </row>
    <row r="426" spans="34:34" ht="18.75">
      <c r="AH426" s="233" t="s">
        <v>508</v>
      </c>
    </row>
    <row r="427" spans="34:34" ht="18.75">
      <c r="AH427" s="233" t="s">
        <v>1358</v>
      </c>
    </row>
    <row r="428" spans="34:34" ht="18.75">
      <c r="AH428" s="233" t="s">
        <v>511</v>
      </c>
    </row>
    <row r="429" spans="34:34" ht="18.75">
      <c r="AH429" s="233" t="s">
        <v>1361</v>
      </c>
    </row>
    <row r="430" spans="34:34" ht="18.75">
      <c r="AH430" s="233" t="s">
        <v>1363</v>
      </c>
    </row>
    <row r="431" spans="34:34" ht="18.75">
      <c r="AH431" s="233" t="s">
        <v>515</v>
      </c>
    </row>
    <row r="432" spans="34:34" ht="18.75">
      <c r="AH432" s="233" t="s">
        <v>1366</v>
      </c>
    </row>
    <row r="433" spans="34:34" ht="18.75">
      <c r="AH433" s="233" t="s">
        <v>518</v>
      </c>
    </row>
    <row r="434" spans="34:34" ht="18.75">
      <c r="AH434" s="233" t="s">
        <v>521</v>
      </c>
    </row>
    <row r="435" spans="34:34" ht="18.75">
      <c r="AH435" s="233" t="s">
        <v>1369</v>
      </c>
    </row>
    <row r="436" spans="34:34" ht="18.75">
      <c r="AH436" s="233" t="s">
        <v>1372</v>
      </c>
    </row>
    <row r="437" spans="34:34" ht="18.75">
      <c r="AH437" s="233" t="s">
        <v>524</v>
      </c>
    </row>
    <row r="438" spans="34:34" ht="18.75">
      <c r="AH438" s="235" t="s">
        <v>1375</v>
      </c>
    </row>
    <row r="439" spans="34:34" ht="18.75">
      <c r="AH439" s="235" t="s">
        <v>527</v>
      </c>
    </row>
    <row r="440" spans="34:34" ht="18.75">
      <c r="AH440" s="235" t="s">
        <v>1378</v>
      </c>
    </row>
    <row r="441" spans="34:34" ht="18.75">
      <c r="AH441" s="235" t="s">
        <v>1381</v>
      </c>
    </row>
    <row r="442" spans="34:34" ht="18.75">
      <c r="AH442" s="235" t="s">
        <v>1384</v>
      </c>
    </row>
    <row r="443" spans="34:34" ht="18.75">
      <c r="AH443" s="235" t="s">
        <v>1387</v>
      </c>
    </row>
    <row r="444" spans="34:34" ht="18.75">
      <c r="AH444" s="235" t="s">
        <v>1390</v>
      </c>
    </row>
    <row r="445" spans="34:34" ht="18.75">
      <c r="AH445" s="235" t="s">
        <v>1393</v>
      </c>
    </row>
    <row r="446" spans="34:34" ht="18.75">
      <c r="AH446" s="235" t="s">
        <v>1396</v>
      </c>
    </row>
    <row r="447" spans="34:34" ht="18.75">
      <c r="AH447" s="235" t="s">
        <v>530</v>
      </c>
    </row>
    <row r="448" spans="34:34" ht="18.75">
      <c r="AH448" s="235" t="s">
        <v>1399</v>
      </c>
    </row>
    <row r="449" spans="34:34" ht="18.75">
      <c r="AH449" s="235" t="s">
        <v>533</v>
      </c>
    </row>
    <row r="450" spans="34:34" ht="18.75">
      <c r="AH450" s="235" t="s">
        <v>536</v>
      </c>
    </row>
    <row r="451" spans="34:34" ht="18.75">
      <c r="AH451" s="235" t="s">
        <v>539</v>
      </c>
    </row>
    <row r="452" spans="34:34" ht="18.75">
      <c r="AH452" s="235" t="s">
        <v>1402</v>
      </c>
    </row>
    <row r="453" spans="34:34" ht="18.75">
      <c r="AH453" s="235" t="s">
        <v>1405</v>
      </c>
    </row>
    <row r="454" spans="34:34" ht="18.75">
      <c r="AH454" s="235" t="s">
        <v>1408</v>
      </c>
    </row>
    <row r="455" spans="34:34" ht="18.75">
      <c r="AH455" s="236" t="s">
        <v>542</v>
      </c>
    </row>
    <row r="456" spans="34:34" ht="18.75">
      <c r="AH456" s="237"/>
    </row>
    <row r="457" spans="34:34" ht="18.75">
      <c r="AH457" s="237"/>
    </row>
    <row r="458" spans="34:34" ht="18.75">
      <c r="AH458" s="237"/>
    </row>
    <row r="459" spans="34:34" ht="18.75">
      <c r="AH459" s="237"/>
    </row>
  </sheetData>
  <sheetProtection sheet="1" objects="1" scenarios="1"/>
  <mergeCells count="4">
    <mergeCell ref="F4:I4"/>
    <mergeCell ref="H19:I19"/>
    <mergeCell ref="A1:I1"/>
    <mergeCell ref="A2:I2"/>
  </mergeCells>
  <conditionalFormatting sqref="B12:B14">
    <cfRule type="cellIs" dxfId="68" priority="61" operator="equal">
      <formula>0</formula>
    </cfRule>
  </conditionalFormatting>
  <conditionalFormatting sqref="D6:D16">
    <cfRule type="cellIs" dxfId="67" priority="60" operator="equal">
      <formula>0</formula>
    </cfRule>
  </conditionalFormatting>
  <conditionalFormatting sqref="F6:I6">
    <cfRule type="cellIs" dxfId="66" priority="58" operator="equal">
      <formula>2170</formula>
    </cfRule>
    <cfRule type="cellIs" dxfId="65" priority="59" operator="equal">
      <formula>2170</formula>
    </cfRule>
  </conditionalFormatting>
  <conditionalFormatting sqref="H6">
    <cfRule type="cellIs" dxfId="64" priority="57" operator="equal">
      <formula>0</formula>
    </cfRule>
  </conditionalFormatting>
  <conditionalFormatting sqref="I6">
    <cfRule type="cellIs" dxfId="63" priority="56" operator="equal">
      <formula>0</formula>
    </cfRule>
  </conditionalFormatting>
  <conditionalFormatting sqref="F8:I8">
    <cfRule type="cellIs" dxfId="62" priority="54" operator="equal">
      <formula>2170</formula>
    </cfRule>
    <cfRule type="cellIs" dxfId="61" priority="55" operator="equal">
      <formula>2170</formula>
    </cfRule>
  </conditionalFormatting>
  <conditionalFormatting sqref="F8:I8">
    <cfRule type="cellIs" dxfId="60" priority="53" operator="equal">
      <formula>0</formula>
    </cfRule>
  </conditionalFormatting>
  <conditionalFormatting sqref="F10:I10">
    <cfRule type="cellIs" dxfId="59" priority="51" operator="equal">
      <formula>2170</formula>
    </cfRule>
    <cfRule type="cellIs" dxfId="58" priority="52" operator="equal">
      <formula>2170</formula>
    </cfRule>
  </conditionalFormatting>
  <conditionalFormatting sqref="F10:I10">
    <cfRule type="cellIs" dxfId="57" priority="50" operator="equal">
      <formula>0</formula>
    </cfRule>
  </conditionalFormatting>
  <conditionalFormatting sqref="F12:I12">
    <cfRule type="cellIs" dxfId="56" priority="48" operator="equal">
      <formula>2170</formula>
    </cfRule>
    <cfRule type="cellIs" dxfId="55" priority="49" operator="equal">
      <formula>2170</formula>
    </cfRule>
  </conditionalFormatting>
  <conditionalFormatting sqref="F12:I12">
    <cfRule type="cellIs" dxfId="54" priority="47" operator="equal">
      <formula>0</formula>
    </cfRule>
  </conditionalFormatting>
  <conditionalFormatting sqref="F14:I14">
    <cfRule type="cellIs" dxfId="53" priority="45" operator="equal">
      <formula>2170</formula>
    </cfRule>
    <cfRule type="cellIs" dxfId="52" priority="46" operator="equal">
      <formula>2170</formula>
    </cfRule>
  </conditionalFormatting>
  <conditionalFormatting sqref="F14:I14">
    <cfRule type="cellIs" dxfId="51" priority="44" operator="equal">
      <formula>0</formula>
    </cfRule>
  </conditionalFormatting>
  <conditionalFormatting sqref="F16:I16">
    <cfRule type="cellIs" dxfId="50" priority="32" operator="equal">
      <formula>0</formula>
    </cfRule>
    <cfRule type="cellIs" dxfId="49" priority="42" operator="equal">
      <formula>2170</formula>
    </cfRule>
    <cfRule type="cellIs" dxfId="48" priority="43" operator="equal">
      <formula>2170</formula>
    </cfRule>
  </conditionalFormatting>
  <conditionalFormatting sqref="F16:I16">
    <cfRule type="cellIs" dxfId="47" priority="41" operator="equal">
      <formula>0</formula>
    </cfRule>
  </conditionalFormatting>
  <conditionalFormatting sqref="F16:I16">
    <cfRule type="cellIs" dxfId="46" priority="39" operator="equal">
      <formula>2170</formula>
    </cfRule>
    <cfRule type="cellIs" dxfId="45" priority="40" operator="equal">
      <formula>2170</formula>
    </cfRule>
  </conditionalFormatting>
  <conditionalFormatting sqref="F16:I16">
    <cfRule type="cellIs" dxfId="44" priority="38" operator="equal">
      <formula>0</formula>
    </cfRule>
  </conditionalFormatting>
  <conditionalFormatting sqref="F7:I16">
    <cfRule type="cellIs" dxfId="43" priority="37" operator="equal">
      <formula>0</formula>
    </cfRule>
  </conditionalFormatting>
  <conditionalFormatting sqref="F15:I15">
    <cfRule type="containsBlanks" dxfId="42" priority="36">
      <formula>LEN(TRIM(F15))=0</formula>
    </cfRule>
  </conditionalFormatting>
  <conditionalFormatting sqref="F7:I14">
    <cfRule type="containsBlanks" dxfId="41" priority="35">
      <formula>LEN(TRIM(F7))=0</formula>
    </cfRule>
  </conditionalFormatting>
  <conditionalFormatting sqref="L9:O9">
    <cfRule type="cellIs" dxfId="40" priority="34" operator="equal">
      <formula>0</formula>
    </cfRule>
  </conditionalFormatting>
  <conditionalFormatting sqref="L9:O9">
    <cfRule type="containsBlanks" dxfId="39" priority="33">
      <formula>LEN(TRIM(L9))=0</formula>
    </cfRule>
  </conditionalFormatting>
  <conditionalFormatting sqref="F14:I14">
    <cfRule type="cellIs" dxfId="38" priority="29" operator="equal">
      <formula>0</formula>
    </cfRule>
    <cfRule type="cellIs" dxfId="37" priority="30" operator="equal">
      <formula>2170</formula>
    </cfRule>
    <cfRule type="cellIs" dxfId="36" priority="31" operator="equal">
      <formula>2170</formula>
    </cfRule>
  </conditionalFormatting>
  <conditionalFormatting sqref="F14:I14">
    <cfRule type="cellIs" dxfId="35" priority="28" operator="equal">
      <formula>0</formula>
    </cfRule>
  </conditionalFormatting>
  <conditionalFormatting sqref="F14:I14">
    <cfRule type="cellIs" dxfId="34" priority="26" operator="equal">
      <formula>2170</formula>
    </cfRule>
    <cfRule type="cellIs" dxfId="33" priority="27" operator="equal">
      <formula>2170</formula>
    </cfRule>
  </conditionalFormatting>
  <conditionalFormatting sqref="F14:I14">
    <cfRule type="cellIs" dxfId="32" priority="25" operator="equal">
      <formula>0</formula>
    </cfRule>
  </conditionalFormatting>
  <conditionalFormatting sqref="F12:I12">
    <cfRule type="cellIs" dxfId="31" priority="22" operator="equal">
      <formula>0</formula>
    </cfRule>
    <cfRule type="cellIs" dxfId="30" priority="23" operator="equal">
      <formula>2170</formula>
    </cfRule>
    <cfRule type="cellIs" dxfId="29" priority="24" operator="equal">
      <formula>2170</formula>
    </cfRule>
  </conditionalFormatting>
  <conditionalFormatting sqref="F12:I12">
    <cfRule type="cellIs" dxfId="28" priority="21" operator="equal">
      <formula>0</formula>
    </cfRule>
  </conditionalFormatting>
  <conditionalFormatting sqref="F12:I12">
    <cfRule type="cellIs" dxfId="27" priority="19" operator="equal">
      <formula>2170</formula>
    </cfRule>
    <cfRule type="cellIs" dxfId="26" priority="20" operator="equal">
      <formula>2170</formula>
    </cfRule>
  </conditionalFormatting>
  <conditionalFormatting sqref="F12:I12">
    <cfRule type="cellIs" dxfId="25" priority="18" operator="equal">
      <formula>0</formula>
    </cfRule>
  </conditionalFormatting>
  <conditionalFormatting sqref="F10:I10">
    <cfRule type="cellIs" dxfId="24" priority="15" operator="equal">
      <formula>0</formula>
    </cfRule>
    <cfRule type="cellIs" dxfId="23" priority="16" operator="equal">
      <formula>2170</formula>
    </cfRule>
    <cfRule type="cellIs" dxfId="22" priority="17" operator="equal">
      <formula>2170</formula>
    </cfRule>
  </conditionalFormatting>
  <conditionalFormatting sqref="F10:I10">
    <cfRule type="cellIs" dxfId="21" priority="14" operator="equal">
      <formula>0</formula>
    </cfRule>
  </conditionalFormatting>
  <conditionalFormatting sqref="F10:I10">
    <cfRule type="cellIs" dxfId="20" priority="12" operator="equal">
      <formula>2170</formula>
    </cfRule>
    <cfRule type="cellIs" dxfId="19" priority="13" operator="equal">
      <formula>2170</formula>
    </cfRule>
  </conditionalFormatting>
  <conditionalFormatting sqref="F10:I10">
    <cfRule type="cellIs" dxfId="18" priority="11" operator="equal">
      <formula>0</formula>
    </cfRule>
  </conditionalFormatting>
  <conditionalFormatting sqref="F8:I8">
    <cfRule type="cellIs" dxfId="17" priority="8" operator="equal">
      <formula>0</formula>
    </cfRule>
    <cfRule type="cellIs" dxfId="16" priority="9" operator="equal">
      <formula>2170</formula>
    </cfRule>
    <cfRule type="cellIs" dxfId="15" priority="10" operator="equal">
      <formula>2170</formula>
    </cfRule>
  </conditionalFormatting>
  <conditionalFormatting sqref="F8:I8">
    <cfRule type="cellIs" dxfId="14" priority="7" operator="equal">
      <formula>0</formula>
    </cfRule>
  </conditionalFormatting>
  <conditionalFormatting sqref="F8:I8">
    <cfRule type="cellIs" dxfId="13" priority="5" operator="equal">
      <formula>2170</formula>
    </cfRule>
    <cfRule type="cellIs" dxfId="12" priority="6" operator="equal">
      <formula>2170</formula>
    </cfRule>
  </conditionalFormatting>
  <conditionalFormatting sqref="F8:I8">
    <cfRule type="cellIs" dxfId="11" priority="4" operator="equal">
      <formula>0</formula>
    </cfRule>
  </conditionalFormatting>
  <conditionalFormatting sqref="B16">
    <cfRule type="cellIs" dxfId="10" priority="3" operator="equal">
      <formula>0</formula>
    </cfRule>
  </conditionalFormatting>
  <conditionalFormatting sqref="B15">
    <cfRule type="cellIs" dxfId="9" priority="1" operator="equal">
      <formula>0</formula>
    </cfRule>
  </conditionalFormatting>
  <dataValidations count="2">
    <dataValidation type="decimal" operator="equal" allowBlank="1" showInputMessage="1" showErrorMessage="1" sqref="A1:A4 B1:B3 E1:E4 C1:D4 J4:J18 F1:I3 F4:I4">
      <formula1>9.99999999999999E+31</formula1>
    </dataValidation>
    <dataValidation type="whole" operator="equal" allowBlank="1" showInputMessage="1" showErrorMessage="1" sqref="A5:I19">
      <formula1>9.99999999999999E+31</formula1>
    </dataValidation>
  </dataValidations>
  <printOptions horizontalCentered="1"/>
  <pageMargins left="0.7" right="0.7" top="0.75" bottom="0.75" header="0.3" footer="0.3"/>
  <pageSetup orientation="landscape" r:id="rId1"/>
</worksheet>
</file>

<file path=xl/worksheets/sheet4.xml><?xml version="1.0" encoding="utf-8"?>
<worksheet xmlns="http://schemas.openxmlformats.org/spreadsheetml/2006/main" xmlns:r="http://schemas.openxmlformats.org/officeDocument/2006/relationships">
  <dimension ref="A1:F458"/>
  <sheetViews>
    <sheetView workbookViewId="0">
      <selection activeCell="B11" sqref="B11"/>
    </sheetView>
  </sheetViews>
  <sheetFormatPr defaultRowHeight="15"/>
  <cols>
    <col min="1" max="1" width="15.42578125" bestFit="1" customWidth="1"/>
    <col min="2" max="2" width="16.28515625" bestFit="1" customWidth="1"/>
    <col min="3" max="3" width="7" bestFit="1" customWidth="1"/>
    <col min="4" max="4" width="5" bestFit="1" customWidth="1"/>
    <col min="5" max="5" width="7.28515625" bestFit="1" customWidth="1"/>
    <col min="6" max="6" width="11.28515625" bestFit="1" customWidth="1"/>
  </cols>
  <sheetData>
    <row r="1" spans="1:6">
      <c r="A1" s="195" t="s">
        <v>1509</v>
      </c>
      <c r="B1" t="s">
        <v>1514</v>
      </c>
    </row>
    <row r="3" spans="1:6">
      <c r="A3" s="195" t="s">
        <v>1513</v>
      </c>
      <c r="B3" s="195" t="s">
        <v>1512</v>
      </c>
    </row>
    <row r="4" spans="1:6">
      <c r="A4" s="195" t="s">
        <v>1510</v>
      </c>
      <c r="B4">
        <v>1</v>
      </c>
      <c r="C4">
        <v>2</v>
      </c>
      <c r="D4">
        <v>3</v>
      </c>
      <c r="E4" t="s">
        <v>1520</v>
      </c>
      <c r="F4" t="s">
        <v>1511</v>
      </c>
    </row>
    <row r="5" spans="1:6">
      <c r="A5" s="196" t="s">
        <v>16</v>
      </c>
      <c r="B5" s="197">
        <v>33170</v>
      </c>
      <c r="C5" s="197"/>
      <c r="D5" s="197"/>
      <c r="E5" s="197"/>
      <c r="F5" s="197">
        <v>33170</v>
      </c>
    </row>
    <row r="6" spans="1:6">
      <c r="A6" s="196" t="s">
        <v>20</v>
      </c>
      <c r="B6" s="197">
        <v>57080</v>
      </c>
      <c r="C6" s="197"/>
      <c r="D6" s="197"/>
      <c r="E6" s="197"/>
      <c r="F6" s="197">
        <v>57080</v>
      </c>
    </row>
    <row r="7" spans="1:6">
      <c r="A7" s="196" t="s">
        <v>24</v>
      </c>
      <c r="B7" s="197">
        <v>52460</v>
      </c>
      <c r="C7" s="197"/>
      <c r="D7" s="197"/>
      <c r="E7" s="197"/>
      <c r="F7" s="197">
        <v>52460</v>
      </c>
    </row>
    <row r="8" spans="1:6">
      <c r="A8" s="196" t="s">
        <v>574</v>
      </c>
      <c r="B8" s="197">
        <v>15500</v>
      </c>
      <c r="C8" s="197"/>
      <c r="D8" s="197"/>
      <c r="E8" s="197"/>
      <c r="F8" s="197">
        <v>15500</v>
      </c>
    </row>
    <row r="9" spans="1:6">
      <c r="A9" s="196" t="s">
        <v>27</v>
      </c>
      <c r="B9" s="197">
        <v>21940</v>
      </c>
      <c r="C9" s="197"/>
      <c r="D9" s="197"/>
      <c r="E9" s="197"/>
      <c r="F9" s="197">
        <v>21940</v>
      </c>
    </row>
    <row r="10" spans="1:6">
      <c r="A10" s="196" t="s">
        <v>31</v>
      </c>
      <c r="B10" s="197">
        <v>2000</v>
      </c>
      <c r="C10" s="197"/>
      <c r="D10" s="197"/>
      <c r="E10" s="197"/>
      <c r="F10" s="197">
        <v>2000</v>
      </c>
    </row>
    <row r="11" spans="1:6">
      <c r="A11" s="196" t="s">
        <v>577</v>
      </c>
      <c r="B11" s="197">
        <v>29360</v>
      </c>
      <c r="C11" s="197"/>
      <c r="D11" s="197"/>
      <c r="E11" s="197"/>
      <c r="F11" s="197">
        <v>29360</v>
      </c>
    </row>
    <row r="12" spans="1:6">
      <c r="A12" s="196" t="s">
        <v>580</v>
      </c>
      <c r="B12" s="197">
        <v>52460</v>
      </c>
      <c r="C12" s="197"/>
      <c r="D12" s="197"/>
      <c r="E12" s="197"/>
      <c r="F12" s="197">
        <v>52460</v>
      </c>
    </row>
    <row r="13" spans="1:6">
      <c r="A13" s="196" t="s">
        <v>583</v>
      </c>
      <c r="B13" s="197">
        <v>52460</v>
      </c>
      <c r="C13" s="197"/>
      <c r="D13" s="197"/>
      <c r="E13" s="197"/>
      <c r="F13" s="197">
        <v>52460</v>
      </c>
    </row>
    <row r="14" spans="1:6">
      <c r="A14" s="196" t="s">
        <v>35</v>
      </c>
      <c r="B14" s="197">
        <v>27820</v>
      </c>
      <c r="C14" s="197">
        <v>1540</v>
      </c>
      <c r="D14" s="197"/>
      <c r="E14" s="197"/>
      <c r="F14" s="197">
        <v>29360</v>
      </c>
    </row>
    <row r="15" spans="1:6">
      <c r="A15" s="196" t="s">
        <v>39</v>
      </c>
      <c r="B15" s="197">
        <v>57080</v>
      </c>
      <c r="C15" s="197"/>
      <c r="D15" s="197"/>
      <c r="E15" s="197"/>
      <c r="F15" s="197">
        <v>57080</v>
      </c>
    </row>
    <row r="16" spans="1:6">
      <c r="A16" s="196" t="s">
        <v>42</v>
      </c>
      <c r="B16" s="197">
        <v>46860</v>
      </c>
      <c r="C16" s="197"/>
      <c r="D16" s="197"/>
      <c r="E16" s="197"/>
      <c r="F16" s="197">
        <v>46860</v>
      </c>
    </row>
    <row r="17" spans="1:6">
      <c r="A17" s="196" t="s">
        <v>45</v>
      </c>
      <c r="B17" s="197">
        <v>57080</v>
      </c>
      <c r="C17" s="197"/>
      <c r="D17" s="197"/>
      <c r="E17" s="197"/>
      <c r="F17" s="197">
        <v>57080</v>
      </c>
    </row>
    <row r="18" spans="1:6">
      <c r="A18" s="196" t="s">
        <v>48</v>
      </c>
      <c r="B18" s="197">
        <v>15500</v>
      </c>
      <c r="C18" s="197"/>
      <c r="D18" s="197"/>
      <c r="E18" s="197"/>
      <c r="F18" s="197">
        <v>15500</v>
      </c>
    </row>
    <row r="19" spans="1:6">
      <c r="A19" s="196" t="s">
        <v>586</v>
      </c>
      <c r="B19" s="197">
        <v>30860</v>
      </c>
      <c r="C19" s="197"/>
      <c r="D19" s="197"/>
      <c r="E19" s="197"/>
      <c r="F19" s="197">
        <v>30860</v>
      </c>
    </row>
    <row r="20" spans="1:6">
      <c r="A20" s="196" t="s">
        <v>51</v>
      </c>
      <c r="B20" s="197">
        <v>44480</v>
      </c>
      <c r="C20" s="197"/>
      <c r="D20" s="197"/>
      <c r="E20" s="197"/>
      <c r="F20" s="197">
        <v>44480</v>
      </c>
    </row>
    <row r="21" spans="1:6">
      <c r="A21" s="196" t="s">
        <v>589</v>
      </c>
      <c r="B21" s="197">
        <v>54560</v>
      </c>
      <c r="C21" s="197"/>
      <c r="D21" s="197"/>
      <c r="E21" s="197"/>
      <c r="F21" s="197">
        <v>54560</v>
      </c>
    </row>
    <row r="22" spans="1:6">
      <c r="A22" s="196" t="s">
        <v>54</v>
      </c>
      <c r="B22" s="197">
        <v>5000</v>
      </c>
      <c r="C22" s="197"/>
      <c r="D22" s="197"/>
      <c r="E22" s="197"/>
      <c r="F22" s="197">
        <v>5000</v>
      </c>
    </row>
    <row r="23" spans="1:6">
      <c r="A23" s="196" t="s">
        <v>57</v>
      </c>
      <c r="B23" s="197">
        <v>45880</v>
      </c>
      <c r="C23" s="197">
        <v>4340</v>
      </c>
      <c r="D23" s="197"/>
      <c r="E23" s="197"/>
      <c r="F23" s="197">
        <v>50220</v>
      </c>
    </row>
    <row r="24" spans="1:6">
      <c r="A24" s="196" t="s">
        <v>60</v>
      </c>
      <c r="B24" s="197">
        <v>47840</v>
      </c>
      <c r="C24" s="197"/>
      <c r="D24" s="197"/>
      <c r="E24" s="197"/>
      <c r="F24" s="197">
        <v>47840</v>
      </c>
    </row>
    <row r="25" spans="1:6">
      <c r="A25" s="196" t="s">
        <v>63</v>
      </c>
      <c r="B25" s="197">
        <v>50250</v>
      </c>
      <c r="C25" s="197"/>
      <c r="D25" s="197"/>
      <c r="E25" s="197"/>
      <c r="F25" s="197">
        <v>50250</v>
      </c>
    </row>
    <row r="26" spans="1:6">
      <c r="A26" s="196" t="s">
        <v>66</v>
      </c>
      <c r="B26" s="197">
        <v>32590</v>
      </c>
      <c r="C26" s="197"/>
      <c r="D26" s="197"/>
      <c r="E26" s="197"/>
      <c r="F26" s="197">
        <v>32590</v>
      </c>
    </row>
    <row r="27" spans="1:6">
      <c r="A27" s="196" t="s">
        <v>592</v>
      </c>
      <c r="B27" s="197">
        <v>37200</v>
      </c>
      <c r="C27" s="197"/>
      <c r="D27" s="197"/>
      <c r="E27" s="197"/>
      <c r="F27" s="197">
        <v>37200</v>
      </c>
    </row>
    <row r="28" spans="1:6">
      <c r="A28" s="196" t="s">
        <v>595</v>
      </c>
      <c r="B28" s="197">
        <v>57080</v>
      </c>
      <c r="C28" s="197"/>
      <c r="D28" s="197"/>
      <c r="E28" s="197"/>
      <c r="F28" s="197">
        <v>57080</v>
      </c>
    </row>
    <row r="29" spans="1:6">
      <c r="A29" s="196" t="s">
        <v>69</v>
      </c>
      <c r="B29" s="197">
        <v>33980</v>
      </c>
      <c r="C29" s="197"/>
      <c r="D29" s="197"/>
      <c r="E29" s="197"/>
      <c r="F29" s="197">
        <v>33980</v>
      </c>
    </row>
    <row r="30" spans="1:6">
      <c r="A30" s="196" t="s">
        <v>598</v>
      </c>
      <c r="B30" s="197">
        <v>50220</v>
      </c>
      <c r="C30" s="197">
        <v>4340</v>
      </c>
      <c r="D30" s="197"/>
      <c r="E30" s="197"/>
      <c r="F30" s="197">
        <v>54560</v>
      </c>
    </row>
    <row r="31" spans="1:6">
      <c r="A31" s="196" t="s">
        <v>601</v>
      </c>
      <c r="B31" s="197">
        <v>57080</v>
      </c>
      <c r="C31" s="197"/>
      <c r="D31" s="197"/>
      <c r="E31" s="197"/>
      <c r="F31" s="197">
        <v>57080</v>
      </c>
    </row>
    <row r="32" spans="1:6">
      <c r="A32" s="196" t="s">
        <v>604</v>
      </c>
      <c r="B32" s="197">
        <v>52460</v>
      </c>
      <c r="C32" s="197"/>
      <c r="D32" s="197"/>
      <c r="E32" s="197"/>
      <c r="F32" s="197">
        <v>52460</v>
      </c>
    </row>
    <row r="33" spans="1:6">
      <c r="A33" s="196" t="s">
        <v>607</v>
      </c>
      <c r="B33" s="197">
        <v>41260</v>
      </c>
      <c r="C33" s="197"/>
      <c r="D33" s="197"/>
      <c r="E33" s="197"/>
      <c r="F33" s="197">
        <v>41260</v>
      </c>
    </row>
    <row r="34" spans="1:6">
      <c r="A34" s="196" t="s">
        <v>610</v>
      </c>
      <c r="B34" s="197">
        <v>57080</v>
      </c>
      <c r="C34" s="197"/>
      <c r="D34" s="197"/>
      <c r="E34" s="197"/>
      <c r="F34" s="197">
        <v>57080</v>
      </c>
    </row>
    <row r="35" spans="1:6">
      <c r="A35" s="196" t="s">
        <v>73</v>
      </c>
      <c r="B35" s="197">
        <v>28620</v>
      </c>
      <c r="C35" s="197"/>
      <c r="D35" s="197"/>
      <c r="E35" s="197"/>
      <c r="F35" s="197">
        <v>28620</v>
      </c>
    </row>
    <row r="36" spans="1:6">
      <c r="A36" s="196" t="s">
        <v>613</v>
      </c>
      <c r="B36" s="197">
        <v>54560</v>
      </c>
      <c r="C36" s="197"/>
      <c r="D36" s="197"/>
      <c r="E36" s="197"/>
      <c r="F36" s="197">
        <v>54560</v>
      </c>
    </row>
    <row r="37" spans="1:6">
      <c r="A37" s="196" t="s">
        <v>616</v>
      </c>
      <c r="B37" s="197">
        <v>52460</v>
      </c>
      <c r="C37" s="197"/>
      <c r="D37" s="197"/>
      <c r="E37" s="197"/>
      <c r="F37" s="197">
        <v>52460</v>
      </c>
    </row>
    <row r="38" spans="1:6">
      <c r="A38" s="196" t="s">
        <v>76</v>
      </c>
      <c r="B38" s="197">
        <v>45960</v>
      </c>
      <c r="C38" s="197"/>
      <c r="D38" s="197"/>
      <c r="E38" s="197"/>
      <c r="F38" s="197">
        <v>45960</v>
      </c>
    </row>
    <row r="39" spans="1:6">
      <c r="A39" s="196" t="s">
        <v>79</v>
      </c>
      <c r="B39" s="197">
        <v>27680</v>
      </c>
      <c r="C39" s="197"/>
      <c r="D39" s="197"/>
      <c r="E39" s="197"/>
      <c r="F39" s="197">
        <v>27680</v>
      </c>
    </row>
    <row r="40" spans="1:6">
      <c r="A40" s="196" t="s">
        <v>83</v>
      </c>
      <c r="B40" s="197">
        <v>44480</v>
      </c>
      <c r="C40" s="197"/>
      <c r="D40" s="197"/>
      <c r="E40" s="197"/>
      <c r="F40" s="197">
        <v>44480</v>
      </c>
    </row>
    <row r="41" spans="1:6">
      <c r="A41" s="196" t="s">
        <v>619</v>
      </c>
      <c r="B41" s="197">
        <v>52460</v>
      </c>
      <c r="C41" s="197"/>
      <c r="D41" s="197"/>
      <c r="E41" s="197"/>
      <c r="F41" s="197">
        <v>52460</v>
      </c>
    </row>
    <row r="42" spans="1:6">
      <c r="A42" s="196" t="s">
        <v>86</v>
      </c>
      <c r="B42" s="197">
        <v>58460</v>
      </c>
      <c r="C42" s="197"/>
      <c r="D42" s="197"/>
      <c r="E42" s="197"/>
      <c r="F42" s="197">
        <v>58460</v>
      </c>
    </row>
    <row r="43" spans="1:6">
      <c r="A43" s="196" t="s">
        <v>89</v>
      </c>
      <c r="B43" s="197">
        <v>36290</v>
      </c>
      <c r="C43" s="197"/>
      <c r="D43" s="197"/>
      <c r="E43" s="197"/>
      <c r="F43" s="197">
        <v>36290</v>
      </c>
    </row>
    <row r="44" spans="1:6">
      <c r="A44" s="196" t="s">
        <v>622</v>
      </c>
      <c r="B44" s="197">
        <v>15500</v>
      </c>
      <c r="C44" s="197"/>
      <c r="D44" s="197"/>
      <c r="E44" s="197"/>
      <c r="F44" s="197">
        <v>15500</v>
      </c>
    </row>
    <row r="45" spans="1:6">
      <c r="A45" s="196" t="s">
        <v>92</v>
      </c>
      <c r="B45" s="197">
        <v>31740</v>
      </c>
      <c r="C45" s="197"/>
      <c r="D45" s="197"/>
      <c r="E45" s="197"/>
      <c r="F45" s="197">
        <v>31740</v>
      </c>
    </row>
    <row r="46" spans="1:6">
      <c r="A46" s="196" t="s">
        <v>95</v>
      </c>
      <c r="B46" s="197">
        <v>52480</v>
      </c>
      <c r="C46" s="197"/>
      <c r="D46" s="197"/>
      <c r="E46" s="197"/>
      <c r="F46" s="197">
        <v>52480</v>
      </c>
    </row>
    <row r="47" spans="1:6">
      <c r="A47" s="196" t="s">
        <v>98</v>
      </c>
      <c r="B47" s="197">
        <v>50780</v>
      </c>
      <c r="C47" s="197"/>
      <c r="D47" s="197"/>
      <c r="E47" s="197"/>
      <c r="F47" s="197">
        <v>50780</v>
      </c>
    </row>
    <row r="48" spans="1:6">
      <c r="A48" s="196" t="s">
        <v>101</v>
      </c>
      <c r="B48" s="197">
        <v>31670</v>
      </c>
      <c r="C48" s="197"/>
      <c r="D48" s="197"/>
      <c r="E48" s="197"/>
      <c r="F48" s="197">
        <v>31670</v>
      </c>
    </row>
    <row r="49" spans="1:6">
      <c r="A49" s="196" t="s">
        <v>625</v>
      </c>
      <c r="B49" s="197">
        <v>39360</v>
      </c>
      <c r="C49" s="197"/>
      <c r="D49" s="197"/>
      <c r="E49" s="197"/>
      <c r="F49" s="197">
        <v>39360</v>
      </c>
    </row>
    <row r="50" spans="1:6">
      <c r="A50" s="196" t="s">
        <v>104</v>
      </c>
      <c r="B50" s="197">
        <v>57080</v>
      </c>
      <c r="C50" s="197"/>
      <c r="D50" s="197"/>
      <c r="E50" s="197"/>
      <c r="F50" s="197">
        <v>57080</v>
      </c>
    </row>
    <row r="51" spans="1:6">
      <c r="A51" s="196" t="s">
        <v>628</v>
      </c>
      <c r="B51" s="197">
        <v>33980</v>
      </c>
      <c r="C51" s="197"/>
      <c r="D51" s="197"/>
      <c r="E51" s="197"/>
      <c r="F51" s="197">
        <v>33980</v>
      </c>
    </row>
    <row r="52" spans="1:6">
      <c r="A52" s="196" t="s">
        <v>631</v>
      </c>
      <c r="B52" s="197">
        <v>36290</v>
      </c>
      <c r="C52" s="197"/>
      <c r="D52" s="197"/>
      <c r="E52" s="197"/>
      <c r="F52" s="197">
        <v>36290</v>
      </c>
    </row>
    <row r="53" spans="1:6">
      <c r="A53" s="196" t="s">
        <v>634</v>
      </c>
      <c r="B53" s="197">
        <v>48000</v>
      </c>
      <c r="C53" s="197"/>
      <c r="D53" s="197"/>
      <c r="E53" s="197"/>
      <c r="F53" s="197">
        <v>48000</v>
      </c>
    </row>
    <row r="54" spans="1:6">
      <c r="A54" s="196" t="s">
        <v>637</v>
      </c>
      <c r="B54" s="197">
        <v>40060</v>
      </c>
      <c r="C54" s="197"/>
      <c r="D54" s="197"/>
      <c r="E54" s="197"/>
      <c r="F54" s="197">
        <v>40060</v>
      </c>
    </row>
    <row r="55" spans="1:6">
      <c r="A55" s="196" t="s">
        <v>641</v>
      </c>
      <c r="B55" s="197">
        <v>41540</v>
      </c>
      <c r="C55" s="197"/>
      <c r="D55" s="197"/>
      <c r="E55" s="197"/>
      <c r="F55" s="197">
        <v>41540</v>
      </c>
    </row>
    <row r="56" spans="1:6">
      <c r="A56" s="196" t="s">
        <v>107</v>
      </c>
      <c r="B56" s="197">
        <v>30060</v>
      </c>
      <c r="C56" s="197"/>
      <c r="D56" s="197"/>
      <c r="E56" s="197"/>
      <c r="F56" s="197">
        <v>30060</v>
      </c>
    </row>
    <row r="57" spans="1:6">
      <c r="A57" s="196" t="s">
        <v>111</v>
      </c>
      <c r="B57" s="197">
        <v>30060</v>
      </c>
      <c r="C57" s="197"/>
      <c r="D57" s="197"/>
      <c r="E57" s="197"/>
      <c r="F57" s="197">
        <v>30060</v>
      </c>
    </row>
    <row r="58" spans="1:6">
      <c r="A58" s="196" t="s">
        <v>644</v>
      </c>
      <c r="B58" s="197">
        <v>50220</v>
      </c>
      <c r="C58" s="197"/>
      <c r="D58" s="197"/>
      <c r="E58" s="197"/>
      <c r="F58" s="197">
        <v>50220</v>
      </c>
    </row>
    <row r="59" spans="1:6">
      <c r="A59" s="196" t="s">
        <v>114</v>
      </c>
      <c r="B59" s="197">
        <v>52460</v>
      </c>
      <c r="C59" s="197"/>
      <c r="D59" s="197"/>
      <c r="E59" s="197"/>
      <c r="F59" s="197">
        <v>52460</v>
      </c>
    </row>
    <row r="60" spans="1:6">
      <c r="A60" s="196" t="s">
        <v>117</v>
      </c>
      <c r="B60" s="197">
        <v>33980</v>
      </c>
      <c r="C60" s="197"/>
      <c r="D60" s="197"/>
      <c r="E60" s="197"/>
      <c r="F60" s="197">
        <v>33980</v>
      </c>
    </row>
    <row r="61" spans="1:6">
      <c r="A61" s="196" t="s">
        <v>120</v>
      </c>
      <c r="B61" s="197">
        <v>27480</v>
      </c>
      <c r="C61" s="197">
        <v>8000</v>
      </c>
      <c r="D61" s="197"/>
      <c r="E61" s="197"/>
      <c r="F61" s="197">
        <v>35480</v>
      </c>
    </row>
    <row r="62" spans="1:6">
      <c r="A62" s="196" t="s">
        <v>647</v>
      </c>
      <c r="B62" s="197">
        <v>39980</v>
      </c>
      <c r="C62" s="197"/>
      <c r="D62" s="197"/>
      <c r="E62" s="197"/>
      <c r="F62" s="197">
        <v>39980</v>
      </c>
    </row>
    <row r="63" spans="1:6">
      <c r="A63" s="196" t="s">
        <v>123</v>
      </c>
      <c r="B63" s="197">
        <v>32400</v>
      </c>
      <c r="C63" s="197"/>
      <c r="D63" s="197"/>
      <c r="E63" s="197"/>
      <c r="F63" s="197">
        <v>32400</v>
      </c>
    </row>
    <row r="64" spans="1:6">
      <c r="A64" s="196" t="s">
        <v>126</v>
      </c>
      <c r="B64" s="197">
        <v>57080</v>
      </c>
      <c r="C64" s="197"/>
      <c r="D64" s="197"/>
      <c r="E64" s="197"/>
      <c r="F64" s="197">
        <v>57080</v>
      </c>
    </row>
    <row r="65" spans="1:6">
      <c r="A65" s="196" t="s">
        <v>129</v>
      </c>
      <c r="B65" s="197">
        <v>43220</v>
      </c>
      <c r="C65" s="197"/>
      <c r="D65" s="197"/>
      <c r="E65" s="197"/>
      <c r="F65" s="197">
        <v>43220</v>
      </c>
    </row>
    <row r="66" spans="1:6">
      <c r="A66" s="196" t="s">
        <v>132</v>
      </c>
      <c r="B66" s="197">
        <v>41540</v>
      </c>
      <c r="C66" s="197"/>
      <c r="D66" s="197"/>
      <c r="E66" s="197"/>
      <c r="F66" s="197">
        <v>41540</v>
      </c>
    </row>
    <row r="67" spans="1:6">
      <c r="A67" s="196" t="s">
        <v>135</v>
      </c>
      <c r="B67" s="197">
        <v>19000</v>
      </c>
      <c r="C67" s="197"/>
      <c r="D67" s="197"/>
      <c r="E67" s="197"/>
      <c r="F67" s="197">
        <v>19000</v>
      </c>
    </row>
    <row r="68" spans="1:6">
      <c r="A68" s="196" t="s">
        <v>650</v>
      </c>
      <c r="B68" s="197">
        <v>52460</v>
      </c>
      <c r="C68" s="197"/>
      <c r="D68" s="197"/>
      <c r="E68" s="197"/>
      <c r="F68" s="197">
        <v>52460</v>
      </c>
    </row>
    <row r="69" spans="1:6">
      <c r="A69" s="196" t="s">
        <v>138</v>
      </c>
      <c r="B69" s="197">
        <v>33020</v>
      </c>
      <c r="C69" s="197"/>
      <c r="D69" s="197"/>
      <c r="E69" s="197"/>
      <c r="F69" s="197">
        <v>33020</v>
      </c>
    </row>
    <row r="70" spans="1:6">
      <c r="A70" s="196" t="s">
        <v>141</v>
      </c>
      <c r="B70" s="197">
        <v>49790</v>
      </c>
      <c r="C70" s="197"/>
      <c r="D70" s="197"/>
      <c r="E70" s="197"/>
      <c r="F70" s="197">
        <v>49790</v>
      </c>
    </row>
    <row r="71" spans="1:6">
      <c r="A71" s="196" t="s">
        <v>144</v>
      </c>
      <c r="B71" s="197">
        <v>33980</v>
      </c>
      <c r="C71" s="197"/>
      <c r="D71" s="197"/>
      <c r="E71" s="197"/>
      <c r="F71" s="197">
        <v>33980</v>
      </c>
    </row>
    <row r="72" spans="1:6">
      <c r="A72" s="196" t="s">
        <v>653</v>
      </c>
      <c r="B72" s="197">
        <v>57080</v>
      </c>
      <c r="C72" s="197"/>
      <c r="D72" s="197"/>
      <c r="E72" s="197"/>
      <c r="F72" s="197">
        <v>57080</v>
      </c>
    </row>
    <row r="73" spans="1:6">
      <c r="A73" s="196" t="s">
        <v>656</v>
      </c>
      <c r="B73" s="197">
        <v>57080</v>
      </c>
      <c r="C73" s="197"/>
      <c r="D73" s="197"/>
      <c r="E73" s="197"/>
      <c r="F73" s="197">
        <v>57080</v>
      </c>
    </row>
    <row r="74" spans="1:6">
      <c r="A74" s="196" t="s">
        <v>147</v>
      </c>
      <c r="B74" s="197">
        <v>33980</v>
      </c>
      <c r="C74" s="197"/>
      <c r="D74" s="197"/>
      <c r="E74" s="197"/>
      <c r="F74" s="197">
        <v>33980</v>
      </c>
    </row>
    <row r="75" spans="1:6">
      <c r="A75" s="196" t="s">
        <v>659</v>
      </c>
      <c r="B75" s="197">
        <v>54000</v>
      </c>
      <c r="C75" s="197"/>
      <c r="D75" s="197"/>
      <c r="E75" s="197"/>
      <c r="F75" s="197">
        <v>54000</v>
      </c>
    </row>
    <row r="76" spans="1:6">
      <c r="A76" s="196" t="s">
        <v>662</v>
      </c>
      <c r="B76" s="197">
        <v>57080</v>
      </c>
      <c r="C76" s="197"/>
      <c r="D76" s="197"/>
      <c r="E76" s="197"/>
      <c r="F76" s="197">
        <v>57080</v>
      </c>
    </row>
    <row r="77" spans="1:6">
      <c r="A77" s="196" t="s">
        <v>665</v>
      </c>
      <c r="B77" s="197">
        <v>14100</v>
      </c>
      <c r="C77" s="197"/>
      <c r="D77" s="197"/>
      <c r="E77" s="197"/>
      <c r="F77" s="197">
        <v>14100</v>
      </c>
    </row>
    <row r="78" spans="1:6">
      <c r="A78" s="196" t="s">
        <v>668</v>
      </c>
      <c r="B78" s="197">
        <v>33770</v>
      </c>
      <c r="C78" s="197"/>
      <c r="D78" s="197"/>
      <c r="E78" s="197"/>
      <c r="F78" s="197">
        <v>33770</v>
      </c>
    </row>
    <row r="79" spans="1:6">
      <c r="A79" s="196" t="s">
        <v>150</v>
      </c>
      <c r="B79" s="197">
        <v>31670</v>
      </c>
      <c r="C79" s="197"/>
      <c r="D79" s="197"/>
      <c r="E79" s="197"/>
      <c r="F79" s="197">
        <v>31670</v>
      </c>
    </row>
    <row r="80" spans="1:6">
      <c r="A80" s="196" t="s">
        <v>671</v>
      </c>
      <c r="B80" s="197">
        <v>37900</v>
      </c>
      <c r="C80" s="197"/>
      <c r="D80" s="197"/>
      <c r="E80" s="197"/>
      <c r="F80" s="197">
        <v>37900</v>
      </c>
    </row>
    <row r="81" spans="1:6">
      <c r="A81" s="196" t="s">
        <v>153</v>
      </c>
      <c r="B81" s="197">
        <v>36290</v>
      </c>
      <c r="C81" s="197"/>
      <c r="D81" s="197"/>
      <c r="E81" s="197"/>
      <c r="F81" s="197">
        <v>36290</v>
      </c>
    </row>
    <row r="82" spans="1:6">
      <c r="A82" s="196" t="s">
        <v>156</v>
      </c>
      <c r="B82" s="197">
        <v>54560</v>
      </c>
      <c r="C82" s="197"/>
      <c r="D82" s="197"/>
      <c r="E82" s="197"/>
      <c r="F82" s="197">
        <v>54560</v>
      </c>
    </row>
    <row r="83" spans="1:6">
      <c r="A83" s="196" t="s">
        <v>159</v>
      </c>
      <c r="B83" s="197">
        <v>52460</v>
      </c>
      <c r="C83" s="197">
        <v>4620</v>
      </c>
      <c r="D83" s="197"/>
      <c r="E83" s="197"/>
      <c r="F83" s="197">
        <v>57080</v>
      </c>
    </row>
    <row r="84" spans="1:6">
      <c r="A84" s="196" t="s">
        <v>162</v>
      </c>
      <c r="B84" s="197">
        <v>52460</v>
      </c>
      <c r="C84" s="197"/>
      <c r="D84" s="197"/>
      <c r="E84" s="197"/>
      <c r="F84" s="197">
        <v>52460</v>
      </c>
    </row>
    <row r="85" spans="1:6">
      <c r="A85" s="196" t="s">
        <v>165</v>
      </c>
      <c r="B85" s="197">
        <v>22080</v>
      </c>
      <c r="C85" s="197"/>
      <c r="D85" s="197"/>
      <c r="E85" s="197"/>
      <c r="F85" s="197">
        <v>22080</v>
      </c>
    </row>
    <row r="86" spans="1:6">
      <c r="A86" s="196" t="s">
        <v>168</v>
      </c>
      <c r="B86" s="197">
        <v>17500</v>
      </c>
      <c r="C86" s="197"/>
      <c r="D86" s="197"/>
      <c r="E86" s="197"/>
      <c r="F86" s="197">
        <v>17500</v>
      </c>
    </row>
    <row r="87" spans="1:6">
      <c r="A87" s="196" t="s">
        <v>171</v>
      </c>
      <c r="B87" s="197">
        <v>57080</v>
      </c>
      <c r="C87" s="197"/>
      <c r="D87" s="197"/>
      <c r="E87" s="197"/>
      <c r="F87" s="197">
        <v>57080</v>
      </c>
    </row>
    <row r="88" spans="1:6">
      <c r="A88" s="196" t="s">
        <v>674</v>
      </c>
      <c r="B88" s="197">
        <v>31720</v>
      </c>
      <c r="C88" s="197"/>
      <c r="D88" s="197"/>
      <c r="E88" s="197"/>
      <c r="F88" s="197">
        <v>31720</v>
      </c>
    </row>
    <row r="89" spans="1:6">
      <c r="A89" s="196" t="s">
        <v>677</v>
      </c>
      <c r="B89" s="197">
        <v>50220</v>
      </c>
      <c r="C89" s="197">
        <v>4340</v>
      </c>
      <c r="D89" s="197"/>
      <c r="E89" s="197"/>
      <c r="F89" s="197">
        <v>54560</v>
      </c>
    </row>
    <row r="90" spans="1:6">
      <c r="A90" s="196" t="s">
        <v>680</v>
      </c>
      <c r="B90" s="197">
        <v>15500</v>
      </c>
      <c r="C90" s="197"/>
      <c r="D90" s="197"/>
      <c r="E90" s="197"/>
      <c r="F90" s="197">
        <v>15500</v>
      </c>
    </row>
    <row r="91" spans="1:6">
      <c r="A91" s="196" t="s">
        <v>683</v>
      </c>
      <c r="B91" s="197">
        <v>32100</v>
      </c>
      <c r="C91" s="197"/>
      <c r="D91" s="197"/>
      <c r="E91" s="197"/>
      <c r="F91" s="197">
        <v>32100</v>
      </c>
    </row>
    <row r="92" spans="1:6">
      <c r="A92" s="196" t="s">
        <v>174</v>
      </c>
      <c r="B92" s="197">
        <v>52460</v>
      </c>
      <c r="C92" s="197"/>
      <c r="D92" s="197"/>
      <c r="E92" s="197"/>
      <c r="F92" s="197">
        <v>52460</v>
      </c>
    </row>
    <row r="93" spans="1:6">
      <c r="A93" s="196" t="s">
        <v>686</v>
      </c>
      <c r="B93" s="197">
        <v>33980</v>
      </c>
      <c r="C93" s="197"/>
      <c r="D93" s="197"/>
      <c r="E93" s="197"/>
      <c r="F93" s="197">
        <v>33980</v>
      </c>
    </row>
    <row r="94" spans="1:6">
      <c r="A94" s="196" t="s">
        <v>689</v>
      </c>
      <c r="B94" s="197">
        <v>36290</v>
      </c>
      <c r="C94" s="197"/>
      <c r="D94" s="197"/>
      <c r="E94" s="197"/>
      <c r="F94" s="197">
        <v>36290</v>
      </c>
    </row>
    <row r="95" spans="1:6">
      <c r="A95" s="196" t="s">
        <v>692</v>
      </c>
      <c r="B95" s="197">
        <v>50220</v>
      </c>
      <c r="C95" s="197"/>
      <c r="D95" s="197"/>
      <c r="E95" s="197"/>
      <c r="F95" s="197">
        <v>50220</v>
      </c>
    </row>
    <row r="96" spans="1:6">
      <c r="A96" s="196" t="s">
        <v>177</v>
      </c>
      <c r="B96" s="197">
        <v>41260</v>
      </c>
      <c r="C96" s="197">
        <v>3220</v>
      </c>
      <c r="D96" s="197"/>
      <c r="E96" s="197"/>
      <c r="F96" s="197">
        <v>44480</v>
      </c>
    </row>
    <row r="97" spans="1:6">
      <c r="A97" s="196" t="s">
        <v>695</v>
      </c>
      <c r="B97" s="197">
        <v>54560</v>
      </c>
      <c r="C97" s="197"/>
      <c r="D97" s="197"/>
      <c r="E97" s="197"/>
      <c r="F97" s="197">
        <v>54560</v>
      </c>
    </row>
    <row r="98" spans="1:6">
      <c r="A98" s="196" t="s">
        <v>180</v>
      </c>
      <c r="B98" s="197">
        <v>52460</v>
      </c>
      <c r="C98" s="197"/>
      <c r="D98" s="197"/>
      <c r="E98" s="197"/>
      <c r="F98" s="197">
        <v>52460</v>
      </c>
    </row>
    <row r="99" spans="1:6">
      <c r="A99" s="196" t="s">
        <v>698</v>
      </c>
      <c r="B99" s="197">
        <v>50220</v>
      </c>
      <c r="C99" s="197"/>
      <c r="D99" s="197"/>
      <c r="E99" s="197"/>
      <c r="F99" s="197">
        <v>50220</v>
      </c>
    </row>
    <row r="100" spans="1:6">
      <c r="A100" s="196" t="s">
        <v>701</v>
      </c>
      <c r="B100" s="197">
        <v>50220</v>
      </c>
      <c r="C100" s="197"/>
      <c r="D100" s="197"/>
      <c r="E100" s="197"/>
      <c r="F100" s="197">
        <v>50220</v>
      </c>
    </row>
    <row r="101" spans="1:6">
      <c r="A101" s="196" t="s">
        <v>183</v>
      </c>
      <c r="B101" s="197">
        <v>52460</v>
      </c>
      <c r="C101" s="197"/>
      <c r="D101" s="197"/>
      <c r="E101" s="197"/>
      <c r="F101" s="197">
        <v>52460</v>
      </c>
    </row>
    <row r="102" spans="1:6">
      <c r="A102" s="196" t="s">
        <v>186</v>
      </c>
      <c r="B102" s="197">
        <v>41260</v>
      </c>
      <c r="C102" s="197"/>
      <c r="D102" s="197"/>
      <c r="E102" s="197"/>
      <c r="F102" s="197">
        <v>41260</v>
      </c>
    </row>
    <row r="103" spans="1:6">
      <c r="A103" s="196" t="s">
        <v>189</v>
      </c>
      <c r="B103" s="197">
        <v>57080</v>
      </c>
      <c r="C103" s="197"/>
      <c r="D103" s="197"/>
      <c r="E103" s="197"/>
      <c r="F103" s="197">
        <v>57080</v>
      </c>
    </row>
    <row r="104" spans="1:6">
      <c r="A104" s="196" t="s">
        <v>704</v>
      </c>
      <c r="B104" s="197">
        <v>47840</v>
      </c>
      <c r="C104" s="197">
        <v>9240</v>
      </c>
      <c r="D104" s="197"/>
      <c r="E104" s="197"/>
      <c r="F104" s="197">
        <v>57080</v>
      </c>
    </row>
    <row r="105" spans="1:6">
      <c r="A105" s="196" t="s">
        <v>707</v>
      </c>
      <c r="B105" s="197">
        <v>37730</v>
      </c>
      <c r="C105" s="197"/>
      <c r="D105" s="197"/>
      <c r="E105" s="197"/>
      <c r="F105" s="197">
        <v>37730</v>
      </c>
    </row>
    <row r="106" spans="1:6">
      <c r="A106" s="196" t="s">
        <v>711</v>
      </c>
      <c r="B106" s="197">
        <v>38600</v>
      </c>
      <c r="C106" s="197"/>
      <c r="D106" s="197"/>
      <c r="E106" s="197"/>
      <c r="F106" s="197">
        <v>38600</v>
      </c>
    </row>
    <row r="107" spans="1:6">
      <c r="A107" s="196" t="s">
        <v>714</v>
      </c>
      <c r="B107" s="197">
        <v>23820</v>
      </c>
      <c r="C107" s="197"/>
      <c r="D107" s="197"/>
      <c r="E107" s="197"/>
      <c r="F107" s="197">
        <v>23820</v>
      </c>
    </row>
    <row r="108" spans="1:6">
      <c r="A108" s="196" t="s">
        <v>717</v>
      </c>
      <c r="B108" s="197">
        <v>38600</v>
      </c>
      <c r="C108" s="197"/>
      <c r="D108" s="197"/>
      <c r="E108" s="197"/>
      <c r="F108" s="197">
        <v>38600</v>
      </c>
    </row>
    <row r="109" spans="1:6">
      <c r="A109" s="196" t="s">
        <v>192</v>
      </c>
      <c r="B109" s="197">
        <v>47000</v>
      </c>
      <c r="C109" s="197"/>
      <c r="D109" s="197"/>
      <c r="E109" s="197"/>
      <c r="F109" s="197">
        <v>47000</v>
      </c>
    </row>
    <row r="110" spans="1:6">
      <c r="A110" s="196" t="s">
        <v>195</v>
      </c>
      <c r="B110" s="197">
        <v>33980</v>
      </c>
      <c r="C110" s="197"/>
      <c r="D110" s="197"/>
      <c r="E110" s="197"/>
      <c r="F110" s="197">
        <v>33980</v>
      </c>
    </row>
    <row r="111" spans="1:6">
      <c r="A111" s="196" t="s">
        <v>198</v>
      </c>
      <c r="B111" s="197">
        <v>57080</v>
      </c>
      <c r="C111" s="197"/>
      <c r="D111" s="197"/>
      <c r="E111" s="197"/>
      <c r="F111" s="197">
        <v>57080</v>
      </c>
    </row>
    <row r="112" spans="1:6">
      <c r="A112" s="196" t="s">
        <v>720</v>
      </c>
      <c r="B112" s="197">
        <v>52460</v>
      </c>
      <c r="C112" s="197"/>
      <c r="D112" s="197"/>
      <c r="E112" s="197"/>
      <c r="F112" s="197">
        <v>52460</v>
      </c>
    </row>
    <row r="113" spans="1:6">
      <c r="A113" s="196" t="s">
        <v>723</v>
      </c>
      <c r="B113" s="197">
        <v>30260</v>
      </c>
      <c r="C113" s="197"/>
      <c r="D113" s="197"/>
      <c r="E113" s="197"/>
      <c r="F113" s="197">
        <v>30260</v>
      </c>
    </row>
    <row r="114" spans="1:6">
      <c r="A114" s="196" t="s">
        <v>726</v>
      </c>
      <c r="B114" s="197">
        <v>57080</v>
      </c>
      <c r="C114" s="197"/>
      <c r="D114" s="197"/>
      <c r="E114" s="197"/>
      <c r="F114" s="197">
        <v>57080</v>
      </c>
    </row>
    <row r="115" spans="1:6">
      <c r="A115" s="196" t="s">
        <v>729</v>
      </c>
      <c r="B115" s="197">
        <v>52460</v>
      </c>
      <c r="C115" s="197">
        <v>4620</v>
      </c>
      <c r="D115" s="197"/>
      <c r="E115" s="197"/>
      <c r="F115" s="197">
        <v>57080</v>
      </c>
    </row>
    <row r="116" spans="1:6">
      <c r="A116" s="196" t="s">
        <v>732</v>
      </c>
      <c r="B116" s="197">
        <v>52460</v>
      </c>
      <c r="C116" s="197"/>
      <c r="D116" s="197"/>
      <c r="E116" s="197"/>
      <c r="F116" s="197">
        <v>52460</v>
      </c>
    </row>
    <row r="117" spans="1:6">
      <c r="A117" s="196" t="s">
        <v>735</v>
      </c>
      <c r="B117" s="197">
        <v>57080</v>
      </c>
      <c r="C117" s="197"/>
      <c r="D117" s="197"/>
      <c r="E117" s="197"/>
      <c r="F117" s="197">
        <v>57080</v>
      </c>
    </row>
    <row r="118" spans="1:6">
      <c r="A118" s="196" t="s">
        <v>738</v>
      </c>
      <c r="B118" s="197">
        <v>52460</v>
      </c>
      <c r="C118" s="197"/>
      <c r="D118" s="197"/>
      <c r="E118" s="197"/>
      <c r="F118" s="197">
        <v>52460</v>
      </c>
    </row>
    <row r="119" spans="1:6">
      <c r="A119" s="196" t="s">
        <v>741</v>
      </c>
      <c r="B119" s="197">
        <v>57080</v>
      </c>
      <c r="C119" s="197"/>
      <c r="D119" s="197"/>
      <c r="E119" s="197"/>
      <c r="F119" s="197">
        <v>57080</v>
      </c>
    </row>
    <row r="120" spans="1:6">
      <c r="A120" s="196" t="s">
        <v>744</v>
      </c>
      <c r="B120" s="197">
        <v>50220</v>
      </c>
      <c r="C120" s="197"/>
      <c r="D120" s="197"/>
      <c r="E120" s="197"/>
      <c r="F120" s="197">
        <v>50220</v>
      </c>
    </row>
    <row r="121" spans="1:6">
      <c r="A121" s="196" t="s">
        <v>201</v>
      </c>
      <c r="B121" s="197">
        <v>5000</v>
      </c>
      <c r="C121" s="197"/>
      <c r="D121" s="197"/>
      <c r="E121" s="197"/>
      <c r="F121" s="197">
        <v>5000</v>
      </c>
    </row>
    <row r="122" spans="1:6">
      <c r="A122" s="196" t="s">
        <v>747</v>
      </c>
      <c r="B122" s="197">
        <v>38600</v>
      </c>
      <c r="C122" s="197">
        <v>13100</v>
      </c>
      <c r="D122" s="197"/>
      <c r="E122" s="197"/>
      <c r="F122" s="197">
        <v>51700</v>
      </c>
    </row>
    <row r="123" spans="1:6">
      <c r="A123" s="196" t="s">
        <v>750</v>
      </c>
      <c r="B123" s="197">
        <v>57080</v>
      </c>
      <c r="C123" s="197"/>
      <c r="D123" s="197"/>
      <c r="E123" s="197"/>
      <c r="F123" s="197">
        <v>57080</v>
      </c>
    </row>
    <row r="124" spans="1:6">
      <c r="A124" s="196" t="s">
        <v>204</v>
      </c>
      <c r="B124" s="197">
        <v>36290</v>
      </c>
      <c r="C124" s="197"/>
      <c r="D124" s="197"/>
      <c r="E124" s="197"/>
      <c r="F124" s="197">
        <v>36290</v>
      </c>
    </row>
    <row r="125" spans="1:6">
      <c r="A125" s="196" t="s">
        <v>207</v>
      </c>
      <c r="B125" s="197">
        <v>43220</v>
      </c>
      <c r="C125" s="197">
        <v>4620</v>
      </c>
      <c r="D125" s="197">
        <v>4620</v>
      </c>
      <c r="E125" s="197"/>
      <c r="F125" s="197">
        <v>52460</v>
      </c>
    </row>
    <row r="126" spans="1:6">
      <c r="A126" s="196" t="s">
        <v>210</v>
      </c>
      <c r="B126" s="197">
        <v>50220</v>
      </c>
      <c r="C126" s="197">
        <v>4340</v>
      </c>
      <c r="D126" s="197"/>
      <c r="E126" s="197"/>
      <c r="F126" s="197">
        <v>54560</v>
      </c>
    </row>
    <row r="127" spans="1:6">
      <c r="A127" s="196" t="s">
        <v>213</v>
      </c>
      <c r="B127" s="197">
        <v>39220</v>
      </c>
      <c r="C127" s="197"/>
      <c r="D127" s="197"/>
      <c r="E127" s="197"/>
      <c r="F127" s="197">
        <v>39220</v>
      </c>
    </row>
    <row r="128" spans="1:6">
      <c r="A128" s="196" t="s">
        <v>216</v>
      </c>
      <c r="B128" s="197">
        <v>50220</v>
      </c>
      <c r="C128" s="197">
        <v>4340</v>
      </c>
      <c r="D128" s="197"/>
      <c r="E128" s="197"/>
      <c r="F128" s="197">
        <v>54560</v>
      </c>
    </row>
    <row r="129" spans="1:6">
      <c r="A129" s="196" t="s">
        <v>753</v>
      </c>
      <c r="B129" s="197">
        <v>27480</v>
      </c>
      <c r="C129" s="197"/>
      <c r="D129" s="197"/>
      <c r="E129" s="197"/>
      <c r="F129" s="197">
        <v>27480</v>
      </c>
    </row>
    <row r="130" spans="1:6">
      <c r="A130" s="196" t="s">
        <v>756</v>
      </c>
      <c r="B130" s="197">
        <v>33980</v>
      </c>
      <c r="C130" s="197">
        <v>18660</v>
      </c>
      <c r="D130" s="197"/>
      <c r="E130" s="197"/>
      <c r="F130" s="197">
        <v>52640</v>
      </c>
    </row>
    <row r="131" spans="1:6">
      <c r="A131" s="196" t="s">
        <v>219</v>
      </c>
      <c r="B131" s="197">
        <v>52460</v>
      </c>
      <c r="C131" s="197"/>
      <c r="D131" s="197"/>
      <c r="E131" s="197"/>
      <c r="F131" s="197">
        <v>52460</v>
      </c>
    </row>
    <row r="132" spans="1:6">
      <c r="A132" s="196" t="s">
        <v>222</v>
      </c>
      <c r="B132" s="197">
        <v>31600</v>
      </c>
      <c r="C132" s="197"/>
      <c r="D132" s="197"/>
      <c r="E132" s="197"/>
      <c r="F132" s="197">
        <v>31600</v>
      </c>
    </row>
    <row r="133" spans="1:6">
      <c r="A133" s="196" t="s">
        <v>759</v>
      </c>
      <c r="B133" s="197">
        <v>41260</v>
      </c>
      <c r="C133" s="197"/>
      <c r="D133" s="197"/>
      <c r="E133" s="197"/>
      <c r="F133" s="197">
        <v>41260</v>
      </c>
    </row>
    <row r="134" spans="1:6">
      <c r="A134" s="196" t="s">
        <v>762</v>
      </c>
      <c r="B134" s="197">
        <v>38600</v>
      </c>
      <c r="C134" s="197"/>
      <c r="D134" s="197"/>
      <c r="E134" s="197"/>
      <c r="F134" s="197">
        <v>38600</v>
      </c>
    </row>
    <row r="135" spans="1:6">
      <c r="A135" s="196" t="s">
        <v>225</v>
      </c>
      <c r="B135" s="197">
        <v>50220</v>
      </c>
      <c r="C135" s="197"/>
      <c r="D135" s="197"/>
      <c r="E135" s="197"/>
      <c r="F135" s="197">
        <v>50220</v>
      </c>
    </row>
    <row r="136" spans="1:6">
      <c r="A136" s="196" t="s">
        <v>765</v>
      </c>
      <c r="B136" s="197">
        <v>33980</v>
      </c>
      <c r="C136" s="197"/>
      <c r="D136" s="197"/>
      <c r="E136" s="197"/>
      <c r="F136" s="197">
        <v>33980</v>
      </c>
    </row>
    <row r="137" spans="1:6">
      <c r="A137" s="196" t="s">
        <v>768</v>
      </c>
      <c r="B137" s="197">
        <v>45880</v>
      </c>
      <c r="C137" s="197"/>
      <c r="D137" s="197"/>
      <c r="E137" s="197"/>
      <c r="F137" s="197">
        <v>45880</v>
      </c>
    </row>
    <row r="138" spans="1:6">
      <c r="A138" s="196" t="s">
        <v>228</v>
      </c>
      <c r="B138" s="197">
        <v>54560</v>
      </c>
      <c r="C138" s="197"/>
      <c r="D138" s="197"/>
      <c r="E138" s="197"/>
      <c r="F138" s="197">
        <v>54560</v>
      </c>
    </row>
    <row r="139" spans="1:6">
      <c r="A139" s="196" t="s">
        <v>771</v>
      </c>
      <c r="B139" s="197">
        <v>47840</v>
      </c>
      <c r="C139" s="197">
        <v>4620</v>
      </c>
      <c r="D139" s="197"/>
      <c r="E139" s="197"/>
      <c r="F139" s="197">
        <v>52460</v>
      </c>
    </row>
    <row r="140" spans="1:6">
      <c r="A140" s="196" t="s">
        <v>774</v>
      </c>
      <c r="B140" s="197">
        <v>33980</v>
      </c>
      <c r="C140" s="197"/>
      <c r="D140" s="197"/>
      <c r="E140" s="197"/>
      <c r="F140" s="197">
        <v>33980</v>
      </c>
    </row>
    <row r="141" spans="1:6">
      <c r="A141" s="196" t="s">
        <v>777</v>
      </c>
      <c r="B141" s="197">
        <v>57080</v>
      </c>
      <c r="C141" s="197"/>
      <c r="D141" s="197"/>
      <c r="E141" s="197"/>
      <c r="F141" s="197">
        <v>57080</v>
      </c>
    </row>
    <row r="142" spans="1:6">
      <c r="A142" s="196" t="s">
        <v>231</v>
      </c>
      <c r="B142" s="197">
        <v>43220</v>
      </c>
      <c r="C142" s="197">
        <v>9240</v>
      </c>
      <c r="D142" s="197"/>
      <c r="E142" s="197"/>
      <c r="F142" s="197">
        <v>52460</v>
      </c>
    </row>
    <row r="143" spans="1:6">
      <c r="A143" s="196" t="s">
        <v>780</v>
      </c>
      <c r="B143" s="197">
        <v>43220</v>
      </c>
      <c r="C143" s="197"/>
      <c r="D143" s="197"/>
      <c r="E143" s="197"/>
      <c r="F143" s="197">
        <v>43220</v>
      </c>
    </row>
    <row r="144" spans="1:6">
      <c r="A144" s="196" t="s">
        <v>783</v>
      </c>
      <c r="B144" s="197">
        <v>47840</v>
      </c>
      <c r="C144" s="197"/>
      <c r="D144" s="197"/>
      <c r="E144" s="197"/>
      <c r="F144" s="197">
        <v>47840</v>
      </c>
    </row>
    <row r="145" spans="1:6">
      <c r="A145" s="196" t="s">
        <v>234</v>
      </c>
      <c r="B145" s="197">
        <v>9000</v>
      </c>
      <c r="C145" s="197"/>
      <c r="D145" s="197"/>
      <c r="E145" s="197"/>
      <c r="F145" s="197">
        <v>9000</v>
      </c>
    </row>
    <row r="146" spans="1:6">
      <c r="A146" s="196" t="s">
        <v>786</v>
      </c>
      <c r="B146" s="197">
        <v>57080</v>
      </c>
      <c r="C146" s="197"/>
      <c r="D146" s="197"/>
      <c r="E146" s="197"/>
      <c r="F146" s="197">
        <v>57080</v>
      </c>
    </row>
    <row r="147" spans="1:6">
      <c r="A147" s="196" t="s">
        <v>237</v>
      </c>
      <c r="B147" s="197">
        <v>57080</v>
      </c>
      <c r="C147" s="197"/>
      <c r="D147" s="197"/>
      <c r="E147" s="197"/>
      <c r="F147" s="197">
        <v>57080</v>
      </c>
    </row>
    <row r="148" spans="1:6">
      <c r="A148" s="196" t="s">
        <v>789</v>
      </c>
      <c r="B148" s="197">
        <v>52460</v>
      </c>
      <c r="C148" s="197"/>
      <c r="D148" s="197"/>
      <c r="E148" s="197"/>
      <c r="F148" s="197">
        <v>52460</v>
      </c>
    </row>
    <row r="149" spans="1:6">
      <c r="A149" s="196" t="s">
        <v>792</v>
      </c>
      <c r="B149" s="197">
        <v>47840</v>
      </c>
      <c r="C149" s="197">
        <v>4620</v>
      </c>
      <c r="D149" s="197"/>
      <c r="E149" s="197"/>
      <c r="F149" s="197">
        <v>52460</v>
      </c>
    </row>
    <row r="150" spans="1:6">
      <c r="A150" s="196" t="s">
        <v>795</v>
      </c>
      <c r="B150" s="197">
        <v>50220</v>
      </c>
      <c r="C150" s="197"/>
      <c r="D150" s="197"/>
      <c r="E150" s="197"/>
      <c r="F150" s="197">
        <v>50220</v>
      </c>
    </row>
    <row r="151" spans="1:6">
      <c r="A151" s="196" t="s">
        <v>798</v>
      </c>
      <c r="B151" s="197">
        <v>43220</v>
      </c>
      <c r="C151" s="197"/>
      <c r="D151" s="197"/>
      <c r="E151" s="197"/>
      <c r="F151" s="197">
        <v>43220</v>
      </c>
    </row>
    <row r="152" spans="1:6">
      <c r="A152" s="196" t="s">
        <v>801</v>
      </c>
      <c r="B152" s="197">
        <v>41340</v>
      </c>
      <c r="C152" s="197"/>
      <c r="D152" s="197"/>
      <c r="E152" s="197"/>
      <c r="F152" s="197">
        <v>41340</v>
      </c>
    </row>
    <row r="153" spans="1:6">
      <c r="A153" s="196" t="s">
        <v>804</v>
      </c>
      <c r="B153" s="197">
        <v>15500</v>
      </c>
      <c r="C153" s="197"/>
      <c r="D153" s="197"/>
      <c r="E153" s="197"/>
      <c r="F153" s="197">
        <v>15500</v>
      </c>
    </row>
    <row r="154" spans="1:6">
      <c r="A154" s="196" t="s">
        <v>807</v>
      </c>
      <c r="B154" s="197">
        <v>57080</v>
      </c>
      <c r="C154" s="197"/>
      <c r="D154" s="197"/>
      <c r="E154" s="197"/>
      <c r="F154" s="197">
        <v>57080</v>
      </c>
    </row>
    <row r="155" spans="1:6">
      <c r="A155" s="196" t="s">
        <v>810</v>
      </c>
      <c r="B155" s="197">
        <v>38040</v>
      </c>
      <c r="C155" s="197"/>
      <c r="D155" s="197"/>
      <c r="E155" s="197"/>
      <c r="F155" s="197">
        <v>38040</v>
      </c>
    </row>
    <row r="156" spans="1:6">
      <c r="A156" s="196" t="s">
        <v>240</v>
      </c>
      <c r="B156" s="197">
        <v>33980</v>
      </c>
      <c r="C156" s="197">
        <v>18480</v>
      </c>
      <c r="D156" s="197"/>
      <c r="E156" s="197"/>
      <c r="F156" s="197">
        <v>52460</v>
      </c>
    </row>
    <row r="157" spans="1:6">
      <c r="A157" s="196" t="s">
        <v>813</v>
      </c>
      <c r="B157" s="197">
        <v>41260</v>
      </c>
      <c r="C157" s="197"/>
      <c r="D157" s="197"/>
      <c r="E157" s="197"/>
      <c r="F157" s="197">
        <v>41260</v>
      </c>
    </row>
    <row r="158" spans="1:6">
      <c r="A158" s="196" t="s">
        <v>816</v>
      </c>
      <c r="B158" s="197">
        <v>57080</v>
      </c>
      <c r="C158" s="197"/>
      <c r="D158" s="197"/>
      <c r="E158" s="197"/>
      <c r="F158" s="197">
        <v>57080</v>
      </c>
    </row>
    <row r="159" spans="1:6">
      <c r="A159" s="196" t="s">
        <v>819</v>
      </c>
      <c r="B159" s="197">
        <v>47840</v>
      </c>
      <c r="C159" s="197"/>
      <c r="D159" s="197"/>
      <c r="E159" s="197"/>
      <c r="F159" s="197">
        <v>47840</v>
      </c>
    </row>
    <row r="160" spans="1:6">
      <c r="A160" s="196" t="s">
        <v>822</v>
      </c>
      <c r="B160" s="197">
        <v>36720</v>
      </c>
      <c r="C160" s="197">
        <v>15740</v>
      </c>
      <c r="D160" s="197"/>
      <c r="E160" s="197"/>
      <c r="F160" s="197">
        <v>52460</v>
      </c>
    </row>
    <row r="161" spans="1:6">
      <c r="A161" s="196" t="s">
        <v>243</v>
      </c>
      <c r="B161" s="197">
        <v>44480</v>
      </c>
      <c r="C161" s="197"/>
      <c r="D161" s="197"/>
      <c r="E161" s="197"/>
      <c r="F161" s="197">
        <v>44480</v>
      </c>
    </row>
    <row r="162" spans="1:6">
      <c r="A162" s="196" t="s">
        <v>246</v>
      </c>
      <c r="B162" s="197">
        <v>44480</v>
      </c>
      <c r="C162" s="197"/>
      <c r="D162" s="197"/>
      <c r="E162" s="197"/>
      <c r="F162" s="197">
        <v>44480</v>
      </c>
    </row>
    <row r="163" spans="1:6">
      <c r="A163" s="196" t="s">
        <v>249</v>
      </c>
      <c r="B163" s="197">
        <v>29360</v>
      </c>
      <c r="C163" s="197"/>
      <c r="D163" s="197"/>
      <c r="E163" s="197"/>
      <c r="F163" s="197">
        <v>29360</v>
      </c>
    </row>
    <row r="164" spans="1:6">
      <c r="A164" s="196" t="s">
        <v>252</v>
      </c>
      <c r="B164" s="197">
        <v>29360</v>
      </c>
      <c r="C164" s="197"/>
      <c r="D164" s="197"/>
      <c r="E164" s="197"/>
      <c r="F164" s="197">
        <v>29360</v>
      </c>
    </row>
    <row r="165" spans="1:6">
      <c r="A165" s="196" t="s">
        <v>825</v>
      </c>
      <c r="B165" s="197">
        <v>50510</v>
      </c>
      <c r="C165" s="197"/>
      <c r="D165" s="197"/>
      <c r="E165" s="197"/>
      <c r="F165" s="197">
        <v>50510</v>
      </c>
    </row>
    <row r="166" spans="1:6">
      <c r="A166" s="196" t="s">
        <v>828</v>
      </c>
      <c r="B166" s="197">
        <v>41260</v>
      </c>
      <c r="C166" s="197"/>
      <c r="D166" s="197"/>
      <c r="E166" s="197"/>
      <c r="F166" s="197">
        <v>41260</v>
      </c>
    </row>
    <row r="167" spans="1:6">
      <c r="A167" s="196" t="s">
        <v>831</v>
      </c>
      <c r="B167" s="197">
        <v>39000</v>
      </c>
      <c r="C167" s="197"/>
      <c r="D167" s="197"/>
      <c r="E167" s="197"/>
      <c r="F167" s="197">
        <v>39000</v>
      </c>
    </row>
    <row r="168" spans="1:6">
      <c r="A168" s="196" t="s">
        <v>834</v>
      </c>
      <c r="B168" s="197">
        <v>57080</v>
      </c>
      <c r="C168" s="197"/>
      <c r="D168" s="197"/>
      <c r="E168" s="197"/>
      <c r="F168" s="197">
        <v>57080</v>
      </c>
    </row>
    <row r="169" spans="1:6">
      <c r="A169" s="196" t="s">
        <v>255</v>
      </c>
      <c r="B169" s="197">
        <v>34820</v>
      </c>
      <c r="C169" s="197"/>
      <c r="D169" s="197"/>
      <c r="E169" s="197"/>
      <c r="F169" s="197">
        <v>34820</v>
      </c>
    </row>
    <row r="170" spans="1:6">
      <c r="A170" s="196" t="s">
        <v>837</v>
      </c>
      <c r="B170" s="197">
        <v>57080</v>
      </c>
      <c r="C170" s="197"/>
      <c r="D170" s="197"/>
      <c r="E170" s="197"/>
      <c r="F170" s="197">
        <v>57080</v>
      </c>
    </row>
    <row r="171" spans="1:6">
      <c r="A171" s="196" t="s">
        <v>840</v>
      </c>
      <c r="B171" s="197">
        <v>43220</v>
      </c>
      <c r="C171" s="197"/>
      <c r="D171" s="197"/>
      <c r="E171" s="197"/>
      <c r="F171" s="197">
        <v>43220</v>
      </c>
    </row>
    <row r="172" spans="1:6">
      <c r="A172" s="196" t="s">
        <v>258</v>
      </c>
      <c r="B172" s="197">
        <v>27050</v>
      </c>
      <c r="C172" s="197">
        <v>2310</v>
      </c>
      <c r="D172" s="197"/>
      <c r="E172" s="197"/>
      <c r="F172" s="197">
        <v>29360</v>
      </c>
    </row>
    <row r="173" spans="1:6">
      <c r="A173" s="196" t="s">
        <v>261</v>
      </c>
      <c r="B173" s="197">
        <v>29360</v>
      </c>
      <c r="C173" s="197"/>
      <c r="D173" s="197"/>
      <c r="E173" s="197"/>
      <c r="F173" s="197">
        <v>29360</v>
      </c>
    </row>
    <row r="174" spans="1:6">
      <c r="A174" s="196" t="s">
        <v>264</v>
      </c>
      <c r="B174" s="197">
        <v>24180</v>
      </c>
      <c r="C174" s="197"/>
      <c r="D174" s="197"/>
      <c r="E174" s="197"/>
      <c r="F174" s="197">
        <v>24180</v>
      </c>
    </row>
    <row r="175" spans="1:6">
      <c r="A175" s="196" t="s">
        <v>843</v>
      </c>
      <c r="B175" s="197">
        <v>52460</v>
      </c>
      <c r="C175" s="197"/>
      <c r="D175" s="197"/>
      <c r="E175" s="197"/>
      <c r="F175" s="197">
        <v>52460</v>
      </c>
    </row>
    <row r="176" spans="1:6">
      <c r="A176" s="196" t="s">
        <v>846</v>
      </c>
      <c r="B176" s="197">
        <v>54560</v>
      </c>
      <c r="C176" s="197"/>
      <c r="D176" s="197"/>
      <c r="E176" s="197"/>
      <c r="F176" s="197">
        <v>54560</v>
      </c>
    </row>
    <row r="177" spans="1:6">
      <c r="A177" s="196" t="s">
        <v>849</v>
      </c>
      <c r="B177" s="197">
        <v>37200</v>
      </c>
      <c r="C177" s="197">
        <v>13020</v>
      </c>
      <c r="D177" s="197"/>
      <c r="E177" s="197"/>
      <c r="F177" s="197">
        <v>50220</v>
      </c>
    </row>
    <row r="178" spans="1:6">
      <c r="A178" s="196" t="s">
        <v>267</v>
      </c>
      <c r="B178" s="197">
        <v>14430</v>
      </c>
      <c r="C178" s="197"/>
      <c r="D178" s="197"/>
      <c r="E178" s="197"/>
      <c r="F178" s="197">
        <v>14430</v>
      </c>
    </row>
    <row r="179" spans="1:6">
      <c r="A179" s="196" t="s">
        <v>852</v>
      </c>
      <c r="B179" s="197">
        <v>24740</v>
      </c>
      <c r="C179" s="197"/>
      <c r="D179" s="197"/>
      <c r="E179" s="197"/>
      <c r="F179" s="197">
        <v>24740</v>
      </c>
    </row>
    <row r="180" spans="1:6">
      <c r="A180" s="196" t="s">
        <v>855</v>
      </c>
      <c r="B180" s="197">
        <v>44480</v>
      </c>
      <c r="C180" s="197"/>
      <c r="D180" s="197"/>
      <c r="E180" s="197"/>
      <c r="F180" s="197">
        <v>44480</v>
      </c>
    </row>
    <row r="181" spans="1:6">
      <c r="A181" s="196" t="s">
        <v>271</v>
      </c>
      <c r="B181" s="197">
        <v>50220</v>
      </c>
      <c r="C181" s="197"/>
      <c r="D181" s="197"/>
      <c r="E181" s="197"/>
      <c r="F181" s="197">
        <v>50220</v>
      </c>
    </row>
    <row r="182" spans="1:6">
      <c r="A182" s="196" t="s">
        <v>274</v>
      </c>
      <c r="B182" s="197">
        <v>52460</v>
      </c>
      <c r="C182" s="197"/>
      <c r="D182" s="197"/>
      <c r="E182" s="197"/>
      <c r="F182" s="197">
        <v>52460</v>
      </c>
    </row>
    <row r="183" spans="1:6">
      <c r="A183" s="196" t="s">
        <v>858</v>
      </c>
      <c r="B183" s="197">
        <v>50220</v>
      </c>
      <c r="C183" s="197"/>
      <c r="D183" s="197"/>
      <c r="E183" s="197"/>
      <c r="F183" s="197">
        <v>50220</v>
      </c>
    </row>
    <row r="184" spans="1:6">
      <c r="A184" s="196" t="s">
        <v>861</v>
      </c>
      <c r="B184" s="197">
        <v>38600</v>
      </c>
      <c r="C184" s="197"/>
      <c r="D184" s="197"/>
      <c r="E184" s="197"/>
      <c r="F184" s="197">
        <v>38600</v>
      </c>
    </row>
    <row r="185" spans="1:6">
      <c r="A185" s="196" t="s">
        <v>864</v>
      </c>
      <c r="B185" s="197">
        <v>54560</v>
      </c>
      <c r="C185" s="197"/>
      <c r="D185" s="197"/>
      <c r="E185" s="197"/>
      <c r="F185" s="197">
        <v>54560</v>
      </c>
    </row>
    <row r="186" spans="1:6">
      <c r="A186" s="196" t="s">
        <v>277</v>
      </c>
      <c r="B186" s="197">
        <v>54560</v>
      </c>
      <c r="C186" s="197"/>
      <c r="D186" s="197"/>
      <c r="E186" s="197"/>
      <c r="F186" s="197">
        <v>54560</v>
      </c>
    </row>
    <row r="187" spans="1:6">
      <c r="A187" s="196" t="s">
        <v>280</v>
      </c>
      <c r="B187" s="197">
        <v>36290</v>
      </c>
      <c r="C187" s="197"/>
      <c r="D187" s="197"/>
      <c r="E187" s="197"/>
      <c r="F187" s="197">
        <v>36290</v>
      </c>
    </row>
    <row r="188" spans="1:6">
      <c r="A188" s="196" t="s">
        <v>867</v>
      </c>
      <c r="B188" s="197">
        <v>31670</v>
      </c>
      <c r="C188" s="197"/>
      <c r="D188" s="197"/>
      <c r="E188" s="197"/>
      <c r="F188" s="197">
        <v>31670</v>
      </c>
    </row>
    <row r="189" spans="1:6">
      <c r="A189" s="196" t="s">
        <v>870</v>
      </c>
      <c r="B189" s="197">
        <v>7500</v>
      </c>
      <c r="C189" s="197"/>
      <c r="D189" s="197"/>
      <c r="E189" s="197"/>
      <c r="F189" s="197">
        <v>7500</v>
      </c>
    </row>
    <row r="190" spans="1:6">
      <c r="A190" s="196" t="s">
        <v>874</v>
      </c>
      <c r="B190" s="197">
        <v>23980</v>
      </c>
      <c r="C190" s="197"/>
      <c r="D190" s="197"/>
      <c r="E190" s="197"/>
      <c r="F190" s="197">
        <v>23980</v>
      </c>
    </row>
    <row r="191" spans="1:6">
      <c r="A191" s="196" t="s">
        <v>877</v>
      </c>
      <c r="B191" s="197">
        <v>44480</v>
      </c>
      <c r="C191" s="197"/>
      <c r="D191" s="197"/>
      <c r="E191" s="197"/>
      <c r="F191" s="197">
        <v>44480</v>
      </c>
    </row>
    <row r="192" spans="1:6">
      <c r="A192" s="196" t="s">
        <v>880</v>
      </c>
      <c r="B192" s="197">
        <v>37880</v>
      </c>
      <c r="C192" s="197"/>
      <c r="D192" s="197"/>
      <c r="E192" s="197"/>
      <c r="F192" s="197">
        <v>37880</v>
      </c>
    </row>
    <row r="193" spans="1:6">
      <c r="A193" s="196" t="s">
        <v>883</v>
      </c>
      <c r="B193" s="197">
        <v>47840</v>
      </c>
      <c r="C193" s="197"/>
      <c r="D193" s="197"/>
      <c r="E193" s="197"/>
      <c r="F193" s="197">
        <v>47840</v>
      </c>
    </row>
    <row r="194" spans="1:6">
      <c r="A194" s="196" t="s">
        <v>283</v>
      </c>
      <c r="B194" s="197">
        <v>57080</v>
      </c>
      <c r="C194" s="197"/>
      <c r="D194" s="197"/>
      <c r="E194" s="197"/>
      <c r="F194" s="197">
        <v>57080</v>
      </c>
    </row>
    <row r="195" spans="1:6">
      <c r="A195" s="196" t="s">
        <v>886</v>
      </c>
      <c r="B195" s="197">
        <v>57080</v>
      </c>
      <c r="C195" s="197"/>
      <c r="D195" s="197"/>
      <c r="E195" s="197"/>
      <c r="F195" s="197">
        <v>57080</v>
      </c>
    </row>
    <row r="196" spans="1:6">
      <c r="A196" s="196" t="s">
        <v>286</v>
      </c>
      <c r="B196" s="197">
        <v>33980</v>
      </c>
      <c r="C196" s="197"/>
      <c r="D196" s="197"/>
      <c r="E196" s="197"/>
      <c r="F196" s="197">
        <v>33980</v>
      </c>
    </row>
    <row r="197" spans="1:6">
      <c r="A197" s="196" t="s">
        <v>289</v>
      </c>
      <c r="B197" s="197">
        <v>36290</v>
      </c>
      <c r="C197" s="197"/>
      <c r="D197" s="197"/>
      <c r="E197" s="197"/>
      <c r="F197" s="197">
        <v>36290</v>
      </c>
    </row>
    <row r="198" spans="1:6">
      <c r="A198" s="196" t="s">
        <v>889</v>
      </c>
      <c r="B198" s="197">
        <v>52460</v>
      </c>
      <c r="C198" s="197"/>
      <c r="D198" s="197"/>
      <c r="E198" s="197"/>
      <c r="F198" s="197">
        <v>52460</v>
      </c>
    </row>
    <row r="199" spans="1:6">
      <c r="A199" s="196" t="s">
        <v>892</v>
      </c>
      <c r="B199" s="197">
        <v>30980</v>
      </c>
      <c r="C199" s="197"/>
      <c r="D199" s="197"/>
      <c r="E199" s="197"/>
      <c r="F199" s="197">
        <v>30980</v>
      </c>
    </row>
    <row r="200" spans="1:6">
      <c r="A200" s="196" t="s">
        <v>292</v>
      </c>
      <c r="B200" s="197">
        <v>52460</v>
      </c>
      <c r="C200" s="197"/>
      <c r="D200" s="197"/>
      <c r="E200" s="197"/>
      <c r="F200" s="197">
        <v>52460</v>
      </c>
    </row>
    <row r="201" spans="1:6">
      <c r="A201" s="196" t="s">
        <v>895</v>
      </c>
      <c r="B201" s="197">
        <v>35220</v>
      </c>
      <c r="C201" s="197">
        <v>4620</v>
      </c>
      <c r="D201" s="197"/>
      <c r="E201" s="197"/>
      <c r="F201" s="197">
        <v>39840</v>
      </c>
    </row>
    <row r="202" spans="1:6">
      <c r="A202" s="196" t="s">
        <v>898</v>
      </c>
      <c r="B202" s="197">
        <v>31500</v>
      </c>
      <c r="C202" s="197"/>
      <c r="D202" s="197"/>
      <c r="E202" s="197"/>
      <c r="F202" s="197">
        <v>31500</v>
      </c>
    </row>
    <row r="203" spans="1:6">
      <c r="A203" s="196" t="s">
        <v>901</v>
      </c>
      <c r="B203" s="197">
        <v>57080</v>
      </c>
      <c r="C203" s="197"/>
      <c r="D203" s="197"/>
      <c r="E203" s="197"/>
      <c r="F203" s="197">
        <v>57080</v>
      </c>
    </row>
    <row r="204" spans="1:6">
      <c r="A204" s="196" t="s">
        <v>904</v>
      </c>
      <c r="B204" s="197">
        <v>57080</v>
      </c>
      <c r="C204" s="197"/>
      <c r="D204" s="197"/>
      <c r="E204" s="197"/>
      <c r="F204" s="197">
        <v>57080</v>
      </c>
    </row>
    <row r="205" spans="1:6">
      <c r="A205" s="196" t="s">
        <v>295</v>
      </c>
      <c r="B205" s="197">
        <v>17500</v>
      </c>
      <c r="C205" s="197"/>
      <c r="D205" s="197"/>
      <c r="E205" s="197"/>
      <c r="F205" s="197">
        <v>17500</v>
      </c>
    </row>
    <row r="206" spans="1:6">
      <c r="A206" s="196" t="s">
        <v>298</v>
      </c>
      <c r="B206" s="197">
        <v>36310</v>
      </c>
      <c r="C206" s="197"/>
      <c r="D206" s="197"/>
      <c r="E206" s="197"/>
      <c r="F206" s="197">
        <v>36310</v>
      </c>
    </row>
    <row r="207" spans="1:6">
      <c r="A207" s="196" t="s">
        <v>301</v>
      </c>
      <c r="B207" s="197">
        <v>33980</v>
      </c>
      <c r="C207" s="197"/>
      <c r="D207" s="197"/>
      <c r="E207" s="197"/>
      <c r="F207" s="197">
        <v>33980</v>
      </c>
    </row>
    <row r="208" spans="1:6">
      <c r="A208" s="196" t="s">
        <v>907</v>
      </c>
      <c r="B208" s="197">
        <v>57080</v>
      </c>
      <c r="C208" s="197"/>
      <c r="D208" s="197"/>
      <c r="E208" s="197"/>
      <c r="F208" s="197">
        <v>57080</v>
      </c>
    </row>
    <row r="209" spans="1:6">
      <c r="A209" s="196" t="s">
        <v>304</v>
      </c>
      <c r="B209" s="197">
        <v>24000</v>
      </c>
      <c r="C209" s="197"/>
      <c r="D209" s="197"/>
      <c r="E209" s="197"/>
      <c r="F209" s="197">
        <v>24000</v>
      </c>
    </row>
    <row r="210" spans="1:6">
      <c r="A210" s="196" t="s">
        <v>307</v>
      </c>
      <c r="B210" s="197">
        <v>15500</v>
      </c>
      <c r="C210" s="197"/>
      <c r="D210" s="197"/>
      <c r="E210" s="197"/>
      <c r="F210" s="197">
        <v>15500</v>
      </c>
    </row>
    <row r="211" spans="1:6">
      <c r="A211" s="196" t="s">
        <v>310</v>
      </c>
      <c r="B211" s="197">
        <v>47840</v>
      </c>
      <c r="C211" s="197">
        <v>9240</v>
      </c>
      <c r="D211" s="197"/>
      <c r="E211" s="197"/>
      <c r="F211" s="197">
        <v>57080</v>
      </c>
    </row>
    <row r="212" spans="1:6">
      <c r="A212" s="196" t="s">
        <v>910</v>
      </c>
      <c r="B212" s="197">
        <v>43220</v>
      </c>
      <c r="C212" s="197"/>
      <c r="D212" s="197"/>
      <c r="E212" s="197"/>
      <c r="F212" s="197">
        <v>43220</v>
      </c>
    </row>
    <row r="213" spans="1:6">
      <c r="A213" s="196" t="s">
        <v>313</v>
      </c>
      <c r="B213" s="197">
        <v>44480</v>
      </c>
      <c r="C213" s="197"/>
      <c r="D213" s="197"/>
      <c r="E213" s="197"/>
      <c r="F213" s="197">
        <v>44480</v>
      </c>
    </row>
    <row r="214" spans="1:6">
      <c r="A214" s="196" t="s">
        <v>914</v>
      </c>
      <c r="B214" s="197">
        <v>38600</v>
      </c>
      <c r="C214" s="197"/>
      <c r="D214" s="197"/>
      <c r="E214" s="197"/>
      <c r="F214" s="197">
        <v>38600</v>
      </c>
    </row>
    <row r="215" spans="1:6">
      <c r="A215" s="196" t="s">
        <v>316</v>
      </c>
      <c r="B215" s="197">
        <v>53720</v>
      </c>
      <c r="C215" s="197"/>
      <c r="D215" s="197"/>
      <c r="E215" s="197"/>
      <c r="F215" s="197">
        <v>53720</v>
      </c>
    </row>
    <row r="216" spans="1:6">
      <c r="A216" s="196" t="s">
        <v>319</v>
      </c>
      <c r="B216" s="197">
        <v>57080</v>
      </c>
      <c r="C216" s="197"/>
      <c r="D216" s="197"/>
      <c r="E216" s="197"/>
      <c r="F216" s="197">
        <v>57080</v>
      </c>
    </row>
    <row r="217" spans="1:6">
      <c r="A217" s="196" t="s">
        <v>917</v>
      </c>
      <c r="B217" s="197">
        <v>24740</v>
      </c>
      <c r="C217" s="197"/>
      <c r="D217" s="197"/>
      <c r="E217" s="197"/>
      <c r="F217" s="197">
        <v>24740</v>
      </c>
    </row>
    <row r="218" spans="1:6">
      <c r="A218" s="196" t="s">
        <v>920</v>
      </c>
      <c r="B218" s="197">
        <v>52460</v>
      </c>
      <c r="C218" s="197"/>
      <c r="D218" s="197"/>
      <c r="E218" s="197"/>
      <c r="F218" s="197">
        <v>52460</v>
      </c>
    </row>
    <row r="219" spans="1:6">
      <c r="A219" s="196" t="s">
        <v>322</v>
      </c>
      <c r="B219" s="197">
        <v>26740</v>
      </c>
      <c r="C219" s="197"/>
      <c r="D219" s="197"/>
      <c r="E219" s="197"/>
      <c r="F219" s="197">
        <v>26740</v>
      </c>
    </row>
    <row r="220" spans="1:6">
      <c r="A220" s="196" t="s">
        <v>924</v>
      </c>
      <c r="B220" s="197">
        <v>57080</v>
      </c>
      <c r="C220" s="197"/>
      <c r="D220" s="197"/>
      <c r="E220" s="197"/>
      <c r="F220" s="197">
        <v>57080</v>
      </c>
    </row>
    <row r="221" spans="1:6">
      <c r="A221" s="196" t="s">
        <v>927</v>
      </c>
      <c r="B221" s="197">
        <v>34600</v>
      </c>
      <c r="C221" s="197"/>
      <c r="D221" s="197"/>
      <c r="E221" s="197"/>
      <c r="F221" s="197">
        <v>34600</v>
      </c>
    </row>
    <row r="222" spans="1:6">
      <c r="A222" s="196" t="s">
        <v>931</v>
      </c>
      <c r="B222" s="197">
        <v>29200</v>
      </c>
      <c r="C222" s="197"/>
      <c r="D222" s="197"/>
      <c r="E222" s="197"/>
      <c r="F222" s="197">
        <v>29200</v>
      </c>
    </row>
    <row r="223" spans="1:6">
      <c r="A223" s="196" t="s">
        <v>325</v>
      </c>
      <c r="B223" s="197">
        <v>41260</v>
      </c>
      <c r="C223" s="197"/>
      <c r="D223" s="197"/>
      <c r="E223" s="197"/>
      <c r="F223" s="197">
        <v>41260</v>
      </c>
    </row>
    <row r="224" spans="1:6">
      <c r="A224" s="196" t="s">
        <v>328</v>
      </c>
      <c r="B224" s="197">
        <v>50220</v>
      </c>
      <c r="C224" s="197"/>
      <c r="D224" s="197"/>
      <c r="E224" s="197"/>
      <c r="F224" s="197">
        <v>50220</v>
      </c>
    </row>
    <row r="225" spans="1:6">
      <c r="A225" s="196" t="s">
        <v>331</v>
      </c>
      <c r="B225" s="197">
        <v>39220</v>
      </c>
      <c r="C225" s="197"/>
      <c r="D225" s="197"/>
      <c r="E225" s="197"/>
      <c r="F225" s="197">
        <v>39220</v>
      </c>
    </row>
    <row r="226" spans="1:6">
      <c r="A226" s="196" t="s">
        <v>934</v>
      </c>
      <c r="B226" s="197">
        <v>52460</v>
      </c>
      <c r="C226" s="197"/>
      <c r="D226" s="197"/>
      <c r="E226" s="197"/>
      <c r="F226" s="197">
        <v>52460</v>
      </c>
    </row>
    <row r="227" spans="1:6">
      <c r="A227" s="196" t="s">
        <v>334</v>
      </c>
      <c r="B227" s="197">
        <v>41900</v>
      </c>
      <c r="C227" s="197"/>
      <c r="D227" s="197"/>
      <c r="E227" s="197"/>
      <c r="F227" s="197">
        <v>41900</v>
      </c>
    </row>
    <row r="228" spans="1:6">
      <c r="A228" s="196" t="s">
        <v>937</v>
      </c>
      <c r="B228" s="197">
        <v>43220</v>
      </c>
      <c r="C228" s="197"/>
      <c r="D228" s="197"/>
      <c r="E228" s="197"/>
      <c r="F228" s="197">
        <v>43220</v>
      </c>
    </row>
    <row r="229" spans="1:6">
      <c r="A229" s="196" t="s">
        <v>337</v>
      </c>
      <c r="B229" s="197">
        <v>47840</v>
      </c>
      <c r="C229" s="197"/>
      <c r="D229" s="197"/>
      <c r="E229" s="197"/>
      <c r="F229" s="197">
        <v>47840</v>
      </c>
    </row>
    <row r="230" spans="1:6">
      <c r="A230" s="196" t="s">
        <v>940</v>
      </c>
      <c r="B230" s="197">
        <v>7500</v>
      </c>
      <c r="C230" s="197"/>
      <c r="D230" s="197"/>
      <c r="E230" s="197"/>
      <c r="F230" s="197">
        <v>7500</v>
      </c>
    </row>
    <row r="231" spans="1:6">
      <c r="A231" s="196" t="s">
        <v>340</v>
      </c>
      <c r="B231" s="197">
        <v>57080</v>
      </c>
      <c r="C231" s="197"/>
      <c r="D231" s="197"/>
      <c r="E231" s="197"/>
      <c r="F231" s="197">
        <v>57080</v>
      </c>
    </row>
    <row r="232" spans="1:6">
      <c r="A232" s="196" t="s">
        <v>944</v>
      </c>
      <c r="B232" s="197">
        <v>47840</v>
      </c>
      <c r="C232" s="197">
        <v>9240</v>
      </c>
      <c r="D232" s="197"/>
      <c r="E232" s="197"/>
      <c r="F232" s="197">
        <v>57080</v>
      </c>
    </row>
    <row r="233" spans="1:6">
      <c r="A233" s="196" t="s">
        <v>947</v>
      </c>
      <c r="B233" s="197">
        <v>47500</v>
      </c>
      <c r="C233" s="197"/>
      <c r="D233" s="197"/>
      <c r="E233" s="197"/>
      <c r="F233" s="197">
        <v>47500</v>
      </c>
    </row>
    <row r="234" spans="1:6">
      <c r="A234" s="196" t="s">
        <v>950</v>
      </c>
      <c r="B234" s="197">
        <v>33980</v>
      </c>
      <c r="C234" s="197"/>
      <c r="D234" s="197"/>
      <c r="E234" s="197"/>
      <c r="F234" s="197">
        <v>33980</v>
      </c>
    </row>
    <row r="235" spans="1:6">
      <c r="A235" s="196" t="s">
        <v>953</v>
      </c>
      <c r="B235" s="197">
        <v>50220</v>
      </c>
      <c r="C235" s="197"/>
      <c r="D235" s="197"/>
      <c r="E235" s="197"/>
      <c r="F235" s="197">
        <v>50220</v>
      </c>
    </row>
    <row r="236" spans="1:6">
      <c r="A236" s="196" t="s">
        <v>956</v>
      </c>
      <c r="B236" s="197">
        <v>16460</v>
      </c>
      <c r="C236" s="197"/>
      <c r="D236" s="197"/>
      <c r="E236" s="197"/>
      <c r="F236" s="197">
        <v>16460</v>
      </c>
    </row>
    <row r="237" spans="1:6">
      <c r="A237" s="196" t="s">
        <v>959</v>
      </c>
      <c r="B237" s="197">
        <v>54560</v>
      </c>
      <c r="C237" s="197"/>
      <c r="D237" s="197"/>
      <c r="E237" s="197"/>
      <c r="F237" s="197">
        <v>54560</v>
      </c>
    </row>
    <row r="238" spans="1:6">
      <c r="A238" s="196" t="s">
        <v>343</v>
      </c>
      <c r="B238" s="197">
        <v>57080</v>
      </c>
      <c r="C238" s="197"/>
      <c r="D238" s="197"/>
      <c r="E238" s="197"/>
      <c r="F238" s="197">
        <v>57080</v>
      </c>
    </row>
    <row r="239" spans="1:6">
      <c r="A239" s="196" t="s">
        <v>962</v>
      </c>
      <c r="B239" s="197">
        <v>57080</v>
      </c>
      <c r="C239" s="197"/>
      <c r="D239" s="197"/>
      <c r="E239" s="197"/>
      <c r="F239" s="197">
        <v>57080</v>
      </c>
    </row>
    <row r="240" spans="1:6">
      <c r="A240" s="196" t="s">
        <v>965</v>
      </c>
      <c r="B240" s="197">
        <v>12500</v>
      </c>
      <c r="C240" s="197"/>
      <c r="D240" s="197"/>
      <c r="E240" s="197"/>
      <c r="F240" s="197">
        <v>12500</v>
      </c>
    </row>
    <row r="241" spans="1:6">
      <c r="A241" s="196" t="s">
        <v>968</v>
      </c>
      <c r="B241" s="197">
        <v>45880</v>
      </c>
      <c r="C241" s="197">
        <v>8680</v>
      </c>
      <c r="D241" s="197"/>
      <c r="E241" s="197"/>
      <c r="F241" s="197">
        <v>54560</v>
      </c>
    </row>
    <row r="242" spans="1:6">
      <c r="A242" s="196" t="s">
        <v>971</v>
      </c>
      <c r="B242" s="197">
        <v>42500</v>
      </c>
      <c r="C242" s="197"/>
      <c r="D242" s="197"/>
      <c r="E242" s="197"/>
      <c r="F242" s="197">
        <v>42500</v>
      </c>
    </row>
    <row r="243" spans="1:6">
      <c r="A243" s="196" t="s">
        <v>974</v>
      </c>
      <c r="B243" s="197">
        <v>52460</v>
      </c>
      <c r="C243" s="197"/>
      <c r="D243" s="197"/>
      <c r="E243" s="197"/>
      <c r="F243" s="197">
        <v>52460</v>
      </c>
    </row>
    <row r="244" spans="1:6">
      <c r="A244" s="196" t="s">
        <v>977</v>
      </c>
      <c r="B244" s="197">
        <v>33980</v>
      </c>
      <c r="C244" s="197"/>
      <c r="D244" s="197"/>
      <c r="E244" s="197"/>
      <c r="F244" s="197">
        <v>33980</v>
      </c>
    </row>
    <row r="245" spans="1:6">
      <c r="A245" s="196" t="s">
        <v>980</v>
      </c>
      <c r="B245" s="197">
        <v>34560</v>
      </c>
      <c r="C245" s="197"/>
      <c r="D245" s="197"/>
      <c r="E245" s="197"/>
      <c r="F245" s="197">
        <v>34560</v>
      </c>
    </row>
    <row r="246" spans="1:6">
      <c r="A246" s="196" t="s">
        <v>982</v>
      </c>
      <c r="B246" s="197">
        <v>52460</v>
      </c>
      <c r="C246" s="197"/>
      <c r="D246" s="197"/>
      <c r="E246" s="197"/>
      <c r="F246" s="197">
        <v>52460</v>
      </c>
    </row>
    <row r="247" spans="1:6">
      <c r="A247" s="196" t="s">
        <v>985</v>
      </c>
      <c r="B247" s="197">
        <v>54560</v>
      </c>
      <c r="C247" s="197"/>
      <c r="D247" s="197"/>
      <c r="E247" s="197"/>
      <c r="F247" s="197">
        <v>54560</v>
      </c>
    </row>
    <row r="248" spans="1:6">
      <c r="A248" s="196" t="s">
        <v>988</v>
      </c>
      <c r="B248" s="197">
        <v>41540</v>
      </c>
      <c r="C248" s="197">
        <v>8680</v>
      </c>
      <c r="D248" s="197"/>
      <c r="E248" s="197"/>
      <c r="F248" s="197">
        <v>50220</v>
      </c>
    </row>
    <row r="249" spans="1:6">
      <c r="A249" s="196" t="s">
        <v>991</v>
      </c>
      <c r="B249" s="197">
        <v>54560</v>
      </c>
      <c r="C249" s="197"/>
      <c r="D249" s="197"/>
      <c r="E249" s="197"/>
      <c r="F249" s="197">
        <v>54560</v>
      </c>
    </row>
    <row r="250" spans="1:6">
      <c r="A250" s="196" t="s">
        <v>346</v>
      </c>
      <c r="B250" s="197">
        <v>57080</v>
      </c>
      <c r="C250" s="197"/>
      <c r="D250" s="197"/>
      <c r="E250" s="197"/>
      <c r="F250" s="197">
        <v>57080</v>
      </c>
    </row>
    <row r="251" spans="1:6">
      <c r="A251" s="196" t="s">
        <v>349</v>
      </c>
      <c r="B251" s="197">
        <v>57080</v>
      </c>
      <c r="C251" s="197"/>
      <c r="D251" s="197"/>
      <c r="E251" s="197"/>
      <c r="F251" s="197">
        <v>57080</v>
      </c>
    </row>
    <row r="252" spans="1:6">
      <c r="A252" s="196" t="s">
        <v>352</v>
      </c>
      <c r="B252" s="197">
        <v>43220</v>
      </c>
      <c r="C252" s="197"/>
      <c r="D252" s="197"/>
      <c r="E252" s="197"/>
      <c r="F252" s="197">
        <v>43220</v>
      </c>
    </row>
    <row r="253" spans="1:6">
      <c r="A253" s="196" t="s">
        <v>994</v>
      </c>
      <c r="B253" s="197">
        <v>38600</v>
      </c>
      <c r="C253" s="197"/>
      <c r="D253" s="197"/>
      <c r="E253" s="197"/>
      <c r="F253" s="197">
        <v>38600</v>
      </c>
    </row>
    <row r="254" spans="1:6">
      <c r="A254" s="196" t="s">
        <v>354</v>
      </c>
      <c r="B254" s="197">
        <v>57080</v>
      </c>
      <c r="C254" s="197"/>
      <c r="D254" s="197"/>
      <c r="E254" s="197"/>
      <c r="F254" s="197">
        <v>57080</v>
      </c>
    </row>
    <row r="255" spans="1:6">
      <c r="A255" s="196" t="s">
        <v>997</v>
      </c>
      <c r="B255" s="197">
        <v>52460</v>
      </c>
      <c r="C255" s="197"/>
      <c r="D255" s="197"/>
      <c r="E255" s="197"/>
      <c r="F255" s="197">
        <v>52460</v>
      </c>
    </row>
    <row r="256" spans="1:6">
      <c r="A256" s="196" t="s">
        <v>1000</v>
      </c>
      <c r="B256" s="197">
        <v>52460</v>
      </c>
      <c r="C256" s="197"/>
      <c r="D256" s="197"/>
      <c r="E256" s="197"/>
      <c r="F256" s="197">
        <v>52460</v>
      </c>
    </row>
    <row r="257" spans="1:6">
      <c r="A257" s="196" t="s">
        <v>1003</v>
      </c>
      <c r="B257" s="197">
        <v>57080</v>
      </c>
      <c r="C257" s="197"/>
      <c r="D257" s="197"/>
      <c r="E257" s="197"/>
      <c r="F257" s="197">
        <v>57080</v>
      </c>
    </row>
    <row r="258" spans="1:6">
      <c r="A258" s="196" t="s">
        <v>1006</v>
      </c>
      <c r="B258" s="197">
        <v>38600</v>
      </c>
      <c r="C258" s="197"/>
      <c r="D258" s="197"/>
      <c r="E258" s="197"/>
      <c r="F258" s="197">
        <v>38600</v>
      </c>
    </row>
    <row r="259" spans="1:6">
      <c r="A259" s="196" t="s">
        <v>1009</v>
      </c>
      <c r="B259" s="197">
        <v>52460</v>
      </c>
      <c r="C259" s="197"/>
      <c r="D259" s="197"/>
      <c r="E259" s="197"/>
      <c r="F259" s="197">
        <v>52460</v>
      </c>
    </row>
    <row r="260" spans="1:6">
      <c r="A260" s="196" t="s">
        <v>1012</v>
      </c>
      <c r="B260" s="197">
        <v>49460</v>
      </c>
      <c r="C260" s="197"/>
      <c r="D260" s="197"/>
      <c r="E260" s="197"/>
      <c r="F260" s="197">
        <v>49460</v>
      </c>
    </row>
    <row r="261" spans="1:6">
      <c r="A261" s="196" t="s">
        <v>1015</v>
      </c>
      <c r="B261" s="197">
        <v>49080</v>
      </c>
      <c r="C261" s="197"/>
      <c r="D261" s="197"/>
      <c r="E261" s="197"/>
      <c r="F261" s="197">
        <v>49080</v>
      </c>
    </row>
    <row r="262" spans="1:6">
      <c r="A262" s="196" t="s">
        <v>1018</v>
      </c>
      <c r="B262" s="197">
        <v>17840</v>
      </c>
      <c r="C262" s="197"/>
      <c r="D262" s="197"/>
      <c r="E262" s="197"/>
      <c r="F262" s="197">
        <v>17840</v>
      </c>
    </row>
    <row r="263" spans="1:6">
      <c r="A263" s="196" t="s">
        <v>1021</v>
      </c>
      <c r="B263" s="197">
        <v>57080</v>
      </c>
      <c r="C263" s="197"/>
      <c r="D263" s="197"/>
      <c r="E263" s="197"/>
      <c r="F263" s="197">
        <v>57080</v>
      </c>
    </row>
    <row r="264" spans="1:6">
      <c r="A264" s="196" t="s">
        <v>357</v>
      </c>
      <c r="B264" s="197">
        <v>43220</v>
      </c>
      <c r="C264" s="197"/>
      <c r="D264" s="197"/>
      <c r="E264" s="197"/>
      <c r="F264" s="197">
        <v>43220</v>
      </c>
    </row>
    <row r="265" spans="1:6">
      <c r="A265" s="196" t="s">
        <v>360</v>
      </c>
      <c r="B265" s="197">
        <v>57080</v>
      </c>
      <c r="C265" s="197"/>
      <c r="D265" s="197"/>
      <c r="E265" s="197"/>
      <c r="F265" s="197">
        <v>57080</v>
      </c>
    </row>
    <row r="266" spans="1:6">
      <c r="A266" s="196" t="s">
        <v>363</v>
      </c>
      <c r="B266" s="197">
        <v>52460</v>
      </c>
      <c r="C266" s="197"/>
      <c r="D266" s="197"/>
      <c r="E266" s="197"/>
      <c r="F266" s="197">
        <v>52460</v>
      </c>
    </row>
    <row r="267" spans="1:6">
      <c r="A267" s="196" t="s">
        <v>1024</v>
      </c>
      <c r="B267" s="197">
        <v>45560</v>
      </c>
      <c r="C267" s="197"/>
      <c r="D267" s="197"/>
      <c r="E267" s="197"/>
      <c r="F267" s="197">
        <v>45560</v>
      </c>
    </row>
    <row r="268" spans="1:6">
      <c r="A268" s="196" t="s">
        <v>1027</v>
      </c>
      <c r="B268" s="197">
        <v>7500</v>
      </c>
      <c r="C268" s="197"/>
      <c r="D268" s="197"/>
      <c r="E268" s="197"/>
      <c r="F268" s="197">
        <v>7500</v>
      </c>
    </row>
    <row r="269" spans="1:6">
      <c r="A269" s="196" t="s">
        <v>1030</v>
      </c>
      <c r="B269" s="197">
        <v>57080</v>
      </c>
      <c r="C269" s="197"/>
      <c r="D269" s="197"/>
      <c r="E269" s="197"/>
      <c r="F269" s="197">
        <v>57080</v>
      </c>
    </row>
    <row r="270" spans="1:6">
      <c r="A270" s="196" t="s">
        <v>1033</v>
      </c>
      <c r="B270" s="197">
        <v>35220</v>
      </c>
      <c r="C270" s="197"/>
      <c r="D270" s="197"/>
      <c r="E270" s="197"/>
      <c r="F270" s="197">
        <v>35220</v>
      </c>
    </row>
    <row r="271" spans="1:6">
      <c r="A271" s="196" t="s">
        <v>1036</v>
      </c>
      <c r="B271" s="197">
        <v>15500</v>
      </c>
      <c r="C271" s="197"/>
      <c r="D271" s="197"/>
      <c r="E271" s="197"/>
      <c r="F271" s="197">
        <v>15500</v>
      </c>
    </row>
    <row r="272" spans="1:6">
      <c r="A272" s="196" t="s">
        <v>1039</v>
      </c>
      <c r="B272" s="197">
        <v>33980</v>
      </c>
      <c r="C272" s="197"/>
      <c r="D272" s="197"/>
      <c r="E272" s="197"/>
      <c r="F272" s="197">
        <v>33980</v>
      </c>
    </row>
    <row r="273" spans="1:6">
      <c r="A273" s="196" t="s">
        <v>366</v>
      </c>
      <c r="B273" s="197">
        <v>57080</v>
      </c>
      <c r="C273" s="197"/>
      <c r="D273" s="197"/>
      <c r="E273" s="197"/>
      <c r="F273" s="197">
        <v>57080</v>
      </c>
    </row>
    <row r="274" spans="1:6">
      <c r="A274" s="196" t="s">
        <v>369</v>
      </c>
      <c r="B274" s="197">
        <v>52490</v>
      </c>
      <c r="C274" s="197">
        <v>4650</v>
      </c>
      <c r="D274" s="197"/>
      <c r="E274" s="197"/>
      <c r="F274" s="197">
        <v>57140</v>
      </c>
    </row>
    <row r="275" spans="1:6">
      <c r="A275" s="196" t="s">
        <v>372</v>
      </c>
      <c r="B275" s="197">
        <v>57080</v>
      </c>
      <c r="C275" s="197"/>
      <c r="D275" s="197"/>
      <c r="E275" s="197"/>
      <c r="F275" s="197">
        <v>57080</v>
      </c>
    </row>
    <row r="276" spans="1:6">
      <c r="A276" s="196" t="s">
        <v>1042</v>
      </c>
      <c r="B276" s="197">
        <v>7500</v>
      </c>
      <c r="C276" s="197"/>
      <c r="D276" s="197"/>
      <c r="E276" s="197"/>
      <c r="F276" s="197">
        <v>7500</v>
      </c>
    </row>
    <row r="277" spans="1:6">
      <c r="A277" s="196" t="s">
        <v>1045</v>
      </c>
      <c r="B277" s="197">
        <v>50220</v>
      </c>
      <c r="C277" s="197"/>
      <c r="D277" s="197"/>
      <c r="E277" s="197"/>
      <c r="F277" s="197">
        <v>50220</v>
      </c>
    </row>
    <row r="278" spans="1:6">
      <c r="A278" s="196" t="s">
        <v>375</v>
      </c>
      <c r="B278" s="197">
        <v>43220</v>
      </c>
      <c r="C278" s="197"/>
      <c r="D278" s="197"/>
      <c r="E278" s="197"/>
      <c r="F278" s="197">
        <v>43220</v>
      </c>
    </row>
    <row r="279" spans="1:6">
      <c r="A279" s="196" t="s">
        <v>1048</v>
      </c>
      <c r="B279" s="197">
        <v>33700</v>
      </c>
      <c r="C279" s="197"/>
      <c r="D279" s="197"/>
      <c r="E279" s="197"/>
      <c r="F279" s="197">
        <v>33700</v>
      </c>
    </row>
    <row r="280" spans="1:6">
      <c r="A280" s="196" t="s">
        <v>1051</v>
      </c>
      <c r="B280" s="197">
        <v>41960</v>
      </c>
      <c r="C280" s="197"/>
      <c r="D280" s="197"/>
      <c r="E280" s="197"/>
      <c r="F280" s="197">
        <v>41960</v>
      </c>
    </row>
    <row r="281" spans="1:6">
      <c r="A281" s="196" t="s">
        <v>1054</v>
      </c>
      <c r="B281" s="197">
        <v>33980</v>
      </c>
      <c r="C281" s="197">
        <v>23100</v>
      </c>
      <c r="D281" s="197"/>
      <c r="E281" s="197"/>
      <c r="F281" s="197">
        <v>57080</v>
      </c>
    </row>
    <row r="282" spans="1:6">
      <c r="A282" s="196" t="s">
        <v>378</v>
      </c>
      <c r="B282" s="197">
        <v>57080</v>
      </c>
      <c r="C282" s="197"/>
      <c r="D282" s="197"/>
      <c r="E282" s="197"/>
      <c r="F282" s="197">
        <v>57080</v>
      </c>
    </row>
    <row r="283" spans="1:6">
      <c r="A283" s="196" t="s">
        <v>1057</v>
      </c>
      <c r="B283" s="197">
        <v>29360</v>
      </c>
      <c r="C283" s="197"/>
      <c r="D283" s="197"/>
      <c r="E283" s="197"/>
      <c r="F283" s="197">
        <v>29360</v>
      </c>
    </row>
    <row r="284" spans="1:6">
      <c r="A284" s="196" t="s">
        <v>1060</v>
      </c>
      <c r="B284" s="197">
        <v>7500</v>
      </c>
      <c r="C284" s="197"/>
      <c r="D284" s="197"/>
      <c r="E284" s="197"/>
      <c r="F284" s="197">
        <v>7500</v>
      </c>
    </row>
    <row r="285" spans="1:6">
      <c r="A285" s="196" t="s">
        <v>1063</v>
      </c>
      <c r="B285" s="197">
        <v>33980</v>
      </c>
      <c r="C285" s="197"/>
      <c r="D285" s="197"/>
      <c r="E285" s="197"/>
      <c r="F285" s="197">
        <v>33980</v>
      </c>
    </row>
    <row r="286" spans="1:6">
      <c r="A286" s="196" t="s">
        <v>381</v>
      </c>
      <c r="B286" s="197">
        <v>57080</v>
      </c>
      <c r="C286" s="197"/>
      <c r="D286" s="197"/>
      <c r="E286" s="197"/>
      <c r="F286" s="197">
        <v>57080</v>
      </c>
    </row>
    <row r="287" spans="1:6">
      <c r="A287" s="196" t="s">
        <v>1066</v>
      </c>
      <c r="B287" s="197">
        <v>33980</v>
      </c>
      <c r="C287" s="197"/>
      <c r="D287" s="197"/>
      <c r="E287" s="197"/>
      <c r="F287" s="197">
        <v>33980</v>
      </c>
    </row>
    <row r="288" spans="1:6">
      <c r="A288" s="196" t="s">
        <v>385</v>
      </c>
      <c r="B288" s="197">
        <v>57080</v>
      </c>
      <c r="C288" s="197"/>
      <c r="D288" s="197"/>
      <c r="E288" s="197"/>
      <c r="F288" s="197">
        <v>57080</v>
      </c>
    </row>
    <row r="289" spans="1:6">
      <c r="A289" s="196" t="s">
        <v>1069</v>
      </c>
      <c r="B289" s="197">
        <v>52460</v>
      </c>
      <c r="C289" s="197"/>
      <c r="D289" s="197"/>
      <c r="E289" s="197"/>
      <c r="F289" s="197">
        <v>52460</v>
      </c>
    </row>
    <row r="290" spans="1:6">
      <c r="A290" s="196" t="s">
        <v>1072</v>
      </c>
      <c r="B290" s="197">
        <v>50220</v>
      </c>
      <c r="C290" s="197"/>
      <c r="D290" s="197"/>
      <c r="E290" s="197"/>
      <c r="F290" s="197">
        <v>50220</v>
      </c>
    </row>
    <row r="291" spans="1:6">
      <c r="A291" s="196" t="s">
        <v>1075</v>
      </c>
      <c r="B291" s="197">
        <v>29840</v>
      </c>
      <c r="C291" s="197"/>
      <c r="D291" s="197"/>
      <c r="E291" s="197"/>
      <c r="F291" s="197">
        <v>29840</v>
      </c>
    </row>
    <row r="292" spans="1:6">
      <c r="A292" s="196" t="s">
        <v>1078</v>
      </c>
      <c r="B292" s="197">
        <v>57080</v>
      </c>
      <c r="C292" s="197"/>
      <c r="D292" s="197"/>
      <c r="E292" s="197"/>
      <c r="F292" s="197">
        <v>57080</v>
      </c>
    </row>
    <row r="293" spans="1:6">
      <c r="A293" s="196" t="s">
        <v>1081</v>
      </c>
      <c r="B293" s="197">
        <v>32670</v>
      </c>
      <c r="C293" s="197"/>
      <c r="D293" s="197"/>
      <c r="E293" s="197"/>
      <c r="F293" s="197">
        <v>32670</v>
      </c>
    </row>
    <row r="294" spans="1:6">
      <c r="A294" s="196" t="s">
        <v>1084</v>
      </c>
      <c r="B294" s="197">
        <v>50220</v>
      </c>
      <c r="C294" s="197"/>
      <c r="D294" s="197"/>
      <c r="E294" s="197"/>
      <c r="F294" s="197">
        <v>50220</v>
      </c>
    </row>
    <row r="295" spans="1:6">
      <c r="A295" s="196" t="s">
        <v>1087</v>
      </c>
      <c r="B295" s="197">
        <v>38800</v>
      </c>
      <c r="C295" s="197"/>
      <c r="D295" s="197"/>
      <c r="E295" s="197"/>
      <c r="F295" s="197">
        <v>38800</v>
      </c>
    </row>
    <row r="296" spans="1:6">
      <c r="A296" s="196" t="s">
        <v>1090</v>
      </c>
      <c r="B296" s="197">
        <v>43220</v>
      </c>
      <c r="C296" s="197"/>
      <c r="D296" s="197"/>
      <c r="E296" s="197"/>
      <c r="F296" s="197">
        <v>43220</v>
      </c>
    </row>
    <row r="297" spans="1:6">
      <c r="A297" s="196" t="s">
        <v>1093</v>
      </c>
      <c r="B297" s="197">
        <v>33980</v>
      </c>
      <c r="C297" s="197"/>
      <c r="D297" s="197"/>
      <c r="E297" s="197"/>
      <c r="F297" s="197">
        <v>33980</v>
      </c>
    </row>
    <row r="298" spans="1:6">
      <c r="A298" s="196" t="s">
        <v>1096</v>
      </c>
      <c r="B298" s="197">
        <v>21500</v>
      </c>
      <c r="C298" s="197"/>
      <c r="D298" s="197"/>
      <c r="E298" s="197"/>
      <c r="F298" s="197">
        <v>21500</v>
      </c>
    </row>
    <row r="299" spans="1:6">
      <c r="A299" s="196" t="s">
        <v>388</v>
      </c>
      <c r="B299" s="197">
        <v>38600</v>
      </c>
      <c r="C299" s="197"/>
      <c r="D299" s="197"/>
      <c r="E299" s="197"/>
      <c r="F299" s="197">
        <v>38600</v>
      </c>
    </row>
    <row r="300" spans="1:6">
      <c r="A300" s="196" t="s">
        <v>1099</v>
      </c>
      <c r="B300" s="197">
        <v>7500</v>
      </c>
      <c r="C300" s="197"/>
      <c r="D300" s="197"/>
      <c r="E300" s="197"/>
      <c r="F300" s="197">
        <v>7500</v>
      </c>
    </row>
    <row r="301" spans="1:6">
      <c r="A301" s="196" t="s">
        <v>391</v>
      </c>
      <c r="B301" s="197">
        <v>57080</v>
      </c>
      <c r="C301" s="197"/>
      <c r="D301" s="197"/>
      <c r="E301" s="197"/>
      <c r="F301" s="197">
        <v>57080</v>
      </c>
    </row>
    <row r="302" spans="1:6">
      <c r="A302" s="196" t="s">
        <v>394</v>
      </c>
      <c r="B302" s="197">
        <v>36290</v>
      </c>
      <c r="C302" s="197"/>
      <c r="D302" s="197"/>
      <c r="E302" s="197"/>
      <c r="F302" s="197">
        <v>36290</v>
      </c>
    </row>
    <row r="303" spans="1:6">
      <c r="A303" s="196" t="s">
        <v>397</v>
      </c>
      <c r="B303" s="197">
        <v>57080</v>
      </c>
      <c r="C303" s="197"/>
      <c r="D303" s="197"/>
      <c r="E303" s="197"/>
      <c r="F303" s="197">
        <v>57080</v>
      </c>
    </row>
    <row r="304" spans="1:6">
      <c r="A304" s="196" t="s">
        <v>1101</v>
      </c>
      <c r="B304" s="197">
        <v>24740</v>
      </c>
      <c r="C304" s="197"/>
      <c r="D304" s="197"/>
      <c r="E304" s="197"/>
      <c r="F304" s="197">
        <v>24740</v>
      </c>
    </row>
    <row r="305" spans="1:6">
      <c r="A305" s="196" t="s">
        <v>1105</v>
      </c>
      <c r="B305" s="197">
        <v>33980</v>
      </c>
      <c r="C305" s="197"/>
      <c r="D305" s="197"/>
      <c r="E305" s="197"/>
      <c r="F305" s="197">
        <v>33980</v>
      </c>
    </row>
    <row r="306" spans="1:6">
      <c r="A306" s="196" t="s">
        <v>1108</v>
      </c>
      <c r="B306" s="197">
        <v>43220</v>
      </c>
      <c r="C306" s="197"/>
      <c r="D306" s="197"/>
      <c r="E306" s="197"/>
      <c r="F306" s="197">
        <v>43220</v>
      </c>
    </row>
    <row r="307" spans="1:6">
      <c r="A307" s="196" t="s">
        <v>1111</v>
      </c>
      <c r="B307" s="197">
        <v>25980</v>
      </c>
      <c r="C307" s="197"/>
      <c r="D307" s="197"/>
      <c r="E307" s="197"/>
      <c r="F307" s="197">
        <v>25980</v>
      </c>
    </row>
    <row r="308" spans="1:6">
      <c r="A308" s="196" t="s">
        <v>1113</v>
      </c>
      <c r="B308" s="197">
        <v>57080</v>
      </c>
      <c r="C308" s="197"/>
      <c r="D308" s="197"/>
      <c r="E308" s="197"/>
      <c r="F308" s="197">
        <v>57080</v>
      </c>
    </row>
    <row r="309" spans="1:6">
      <c r="A309" s="196" t="s">
        <v>1116</v>
      </c>
      <c r="B309" s="197">
        <v>38600</v>
      </c>
      <c r="C309" s="197"/>
      <c r="D309" s="197"/>
      <c r="E309" s="197"/>
      <c r="F309" s="197">
        <v>38600</v>
      </c>
    </row>
    <row r="310" spans="1:6">
      <c r="A310" s="196" t="s">
        <v>1119</v>
      </c>
      <c r="B310" s="197">
        <v>52460</v>
      </c>
      <c r="C310" s="197"/>
      <c r="D310" s="197"/>
      <c r="E310" s="197"/>
      <c r="F310" s="197">
        <v>52460</v>
      </c>
    </row>
    <row r="311" spans="1:6">
      <c r="A311" s="196" t="s">
        <v>1122</v>
      </c>
      <c r="B311" s="197">
        <v>45600</v>
      </c>
      <c r="C311" s="197"/>
      <c r="D311" s="197"/>
      <c r="E311" s="197"/>
      <c r="F311" s="197">
        <v>45600</v>
      </c>
    </row>
    <row r="312" spans="1:6">
      <c r="A312" s="196" t="s">
        <v>1125</v>
      </c>
      <c r="B312" s="197">
        <v>31290</v>
      </c>
      <c r="C312" s="197"/>
      <c r="D312" s="197"/>
      <c r="E312" s="197"/>
      <c r="F312" s="197">
        <v>31290</v>
      </c>
    </row>
    <row r="313" spans="1:6">
      <c r="A313" s="196" t="s">
        <v>1128</v>
      </c>
      <c r="B313" s="197">
        <v>12500</v>
      </c>
      <c r="C313" s="197"/>
      <c r="D313" s="197"/>
      <c r="E313" s="197"/>
      <c r="F313" s="197">
        <v>12500</v>
      </c>
    </row>
    <row r="314" spans="1:6">
      <c r="A314" s="196" t="s">
        <v>1131</v>
      </c>
      <c r="B314" s="197">
        <v>47840</v>
      </c>
      <c r="C314" s="197"/>
      <c r="D314" s="197"/>
      <c r="E314" s="197"/>
      <c r="F314" s="197">
        <v>47840</v>
      </c>
    </row>
    <row r="315" spans="1:6">
      <c r="A315" s="196" t="s">
        <v>1134</v>
      </c>
      <c r="B315" s="197">
        <v>47840</v>
      </c>
      <c r="C315" s="197"/>
      <c r="D315" s="197"/>
      <c r="E315" s="197"/>
      <c r="F315" s="197">
        <v>47840</v>
      </c>
    </row>
    <row r="316" spans="1:6">
      <c r="A316" s="196" t="s">
        <v>1137</v>
      </c>
      <c r="B316" s="197">
        <v>52460</v>
      </c>
      <c r="C316" s="197"/>
      <c r="D316" s="197"/>
      <c r="E316" s="197"/>
      <c r="F316" s="197">
        <v>52460</v>
      </c>
    </row>
    <row r="317" spans="1:6">
      <c r="A317" s="196" t="s">
        <v>1140</v>
      </c>
      <c r="B317" s="197">
        <v>50220</v>
      </c>
      <c r="C317" s="197"/>
      <c r="D317" s="197"/>
      <c r="E317" s="197"/>
      <c r="F317" s="197">
        <v>50220</v>
      </c>
    </row>
    <row r="318" spans="1:6">
      <c r="A318" s="196" t="s">
        <v>400</v>
      </c>
      <c r="B318" s="197">
        <v>44460</v>
      </c>
      <c r="C318" s="197"/>
      <c r="D318" s="197"/>
      <c r="E318" s="197"/>
      <c r="F318" s="197">
        <v>44460</v>
      </c>
    </row>
    <row r="319" spans="1:6">
      <c r="A319" s="196" t="s">
        <v>1143</v>
      </c>
      <c r="B319" s="197">
        <v>52460</v>
      </c>
      <c r="C319" s="197"/>
      <c r="D319" s="197"/>
      <c r="E319" s="197"/>
      <c r="F319" s="197">
        <v>52460</v>
      </c>
    </row>
    <row r="320" spans="1:6">
      <c r="A320" s="196" t="s">
        <v>403</v>
      </c>
      <c r="B320" s="197">
        <v>57080</v>
      </c>
      <c r="C320" s="197"/>
      <c r="D320" s="197"/>
      <c r="E320" s="197"/>
      <c r="F320" s="197">
        <v>57080</v>
      </c>
    </row>
    <row r="321" spans="1:6">
      <c r="A321" s="196" t="s">
        <v>1146</v>
      </c>
      <c r="B321" s="197">
        <v>33540</v>
      </c>
      <c r="C321" s="197"/>
      <c r="D321" s="197"/>
      <c r="E321" s="197"/>
      <c r="F321" s="197">
        <v>33540</v>
      </c>
    </row>
    <row r="322" spans="1:6">
      <c r="A322" s="196" t="s">
        <v>1149</v>
      </c>
      <c r="B322" s="197">
        <v>12120</v>
      </c>
      <c r="C322" s="197"/>
      <c r="D322" s="197"/>
      <c r="E322" s="197"/>
      <c r="F322" s="197">
        <v>12120</v>
      </c>
    </row>
    <row r="323" spans="1:6">
      <c r="A323" s="196" t="s">
        <v>1152</v>
      </c>
      <c r="B323" s="197">
        <v>43220</v>
      </c>
      <c r="C323" s="197"/>
      <c r="D323" s="197"/>
      <c r="E323" s="197"/>
      <c r="F323" s="197">
        <v>43220</v>
      </c>
    </row>
    <row r="324" spans="1:6">
      <c r="A324" s="196" t="s">
        <v>406</v>
      </c>
      <c r="B324" s="197">
        <v>52460</v>
      </c>
      <c r="C324" s="197"/>
      <c r="D324" s="197"/>
      <c r="E324" s="197"/>
      <c r="F324" s="197">
        <v>52460</v>
      </c>
    </row>
    <row r="325" spans="1:6">
      <c r="A325" s="196" t="s">
        <v>1155</v>
      </c>
      <c r="B325" s="197">
        <v>52460</v>
      </c>
      <c r="C325" s="197"/>
      <c r="D325" s="197"/>
      <c r="E325" s="197"/>
      <c r="F325" s="197">
        <v>52460</v>
      </c>
    </row>
    <row r="326" spans="1:6">
      <c r="A326" s="196" t="s">
        <v>409</v>
      </c>
      <c r="B326" s="197">
        <v>54560</v>
      </c>
      <c r="C326" s="197"/>
      <c r="D326" s="197"/>
      <c r="E326" s="197"/>
      <c r="F326" s="197">
        <v>54560</v>
      </c>
    </row>
    <row r="327" spans="1:6">
      <c r="A327" s="196" t="s">
        <v>1158</v>
      </c>
      <c r="B327" s="197">
        <v>12860</v>
      </c>
      <c r="C327" s="197"/>
      <c r="D327" s="197"/>
      <c r="E327" s="197"/>
      <c r="F327" s="197">
        <v>12860</v>
      </c>
    </row>
    <row r="328" spans="1:6">
      <c r="A328" s="196" t="s">
        <v>1161</v>
      </c>
      <c r="B328" s="197">
        <v>7500</v>
      </c>
      <c r="C328" s="197"/>
      <c r="D328" s="197"/>
      <c r="E328" s="197"/>
      <c r="F328" s="197">
        <v>7500</v>
      </c>
    </row>
    <row r="329" spans="1:6">
      <c r="A329" s="196" t="s">
        <v>1164</v>
      </c>
      <c r="B329" s="197">
        <v>28290</v>
      </c>
      <c r="C329" s="197"/>
      <c r="D329" s="197"/>
      <c r="E329" s="197"/>
      <c r="F329" s="197">
        <v>28290</v>
      </c>
    </row>
    <row r="330" spans="1:6">
      <c r="A330" s="196" t="s">
        <v>1167</v>
      </c>
      <c r="B330" s="197">
        <v>54560</v>
      </c>
      <c r="C330" s="197"/>
      <c r="D330" s="197"/>
      <c r="E330" s="197"/>
      <c r="F330" s="197">
        <v>54560</v>
      </c>
    </row>
    <row r="331" spans="1:6">
      <c r="A331" s="196" t="s">
        <v>412</v>
      </c>
      <c r="B331" s="197">
        <v>16500</v>
      </c>
      <c r="C331" s="197"/>
      <c r="D331" s="197"/>
      <c r="E331" s="197"/>
      <c r="F331" s="197">
        <v>16500</v>
      </c>
    </row>
    <row r="332" spans="1:6">
      <c r="A332" s="196" t="s">
        <v>415</v>
      </c>
      <c r="B332" s="197">
        <v>44460</v>
      </c>
      <c r="C332" s="197"/>
      <c r="D332" s="197"/>
      <c r="E332" s="197"/>
      <c r="F332" s="197">
        <v>44460</v>
      </c>
    </row>
    <row r="333" spans="1:6">
      <c r="A333" s="196" t="s">
        <v>1170</v>
      </c>
      <c r="B333" s="197">
        <v>23860</v>
      </c>
      <c r="C333" s="197"/>
      <c r="D333" s="197"/>
      <c r="E333" s="197"/>
      <c r="F333" s="197">
        <v>23860</v>
      </c>
    </row>
    <row r="334" spans="1:6">
      <c r="A334" s="196" t="s">
        <v>418</v>
      </c>
      <c r="B334" s="197">
        <v>38040</v>
      </c>
      <c r="C334" s="197"/>
      <c r="D334" s="197"/>
      <c r="E334" s="197"/>
      <c r="F334" s="197">
        <v>38040</v>
      </c>
    </row>
    <row r="335" spans="1:6">
      <c r="A335" s="196" t="s">
        <v>1173</v>
      </c>
      <c r="B335" s="197">
        <v>32120</v>
      </c>
      <c r="C335" s="197"/>
      <c r="D335" s="197"/>
      <c r="E335" s="197"/>
      <c r="F335" s="197">
        <v>32120</v>
      </c>
    </row>
    <row r="336" spans="1:6">
      <c r="A336" s="196" t="s">
        <v>421</v>
      </c>
      <c r="B336" s="197">
        <v>25500</v>
      </c>
      <c r="C336" s="197"/>
      <c r="D336" s="197"/>
      <c r="E336" s="197"/>
      <c r="F336" s="197">
        <v>25500</v>
      </c>
    </row>
    <row r="337" spans="1:6">
      <c r="A337" s="196" t="s">
        <v>424</v>
      </c>
      <c r="B337" s="197">
        <v>52460</v>
      </c>
      <c r="C337" s="197"/>
      <c r="D337" s="197"/>
      <c r="E337" s="197"/>
      <c r="F337" s="197">
        <v>52460</v>
      </c>
    </row>
    <row r="338" spans="1:6">
      <c r="A338" s="196" t="s">
        <v>1176</v>
      </c>
      <c r="B338" s="197">
        <v>47840</v>
      </c>
      <c r="C338" s="197"/>
      <c r="D338" s="197"/>
      <c r="E338" s="197"/>
      <c r="F338" s="197">
        <v>47840</v>
      </c>
    </row>
    <row r="339" spans="1:6">
      <c r="A339" s="196" t="s">
        <v>1179</v>
      </c>
      <c r="B339" s="197">
        <v>53980</v>
      </c>
      <c r="C339" s="197"/>
      <c r="D339" s="197"/>
      <c r="E339" s="197"/>
      <c r="F339" s="197">
        <v>53980</v>
      </c>
    </row>
    <row r="340" spans="1:6">
      <c r="A340" s="196" t="s">
        <v>1182</v>
      </c>
      <c r="B340" s="197">
        <v>7500</v>
      </c>
      <c r="C340" s="197"/>
      <c r="D340" s="197"/>
      <c r="E340" s="197"/>
      <c r="F340" s="197">
        <v>7500</v>
      </c>
    </row>
    <row r="341" spans="1:6">
      <c r="A341" s="196" t="s">
        <v>1185</v>
      </c>
      <c r="B341" s="197">
        <v>24740</v>
      </c>
      <c r="C341" s="197"/>
      <c r="D341" s="197"/>
      <c r="E341" s="197"/>
      <c r="F341" s="197">
        <v>24740</v>
      </c>
    </row>
    <row r="342" spans="1:6">
      <c r="A342" s="196" t="s">
        <v>1188</v>
      </c>
      <c r="B342" s="197">
        <v>38600</v>
      </c>
      <c r="C342" s="197"/>
      <c r="D342" s="197"/>
      <c r="E342" s="197"/>
      <c r="F342" s="197">
        <v>38600</v>
      </c>
    </row>
    <row r="343" spans="1:6">
      <c r="A343" s="196" t="s">
        <v>1191</v>
      </c>
      <c r="B343" s="197">
        <v>44560</v>
      </c>
      <c r="C343" s="197"/>
      <c r="D343" s="197"/>
      <c r="E343" s="197"/>
      <c r="F343" s="197">
        <v>44560</v>
      </c>
    </row>
    <row r="344" spans="1:6">
      <c r="A344" s="196" t="s">
        <v>1194</v>
      </c>
      <c r="B344" s="197">
        <v>54560</v>
      </c>
      <c r="C344" s="197"/>
      <c r="D344" s="197"/>
      <c r="E344" s="197"/>
      <c r="F344" s="197">
        <v>54560</v>
      </c>
    </row>
    <row r="345" spans="1:6">
      <c r="A345" s="196" t="s">
        <v>1197</v>
      </c>
      <c r="B345" s="197">
        <v>47840</v>
      </c>
      <c r="C345" s="197"/>
      <c r="D345" s="197"/>
      <c r="E345" s="197"/>
      <c r="F345" s="197">
        <v>47840</v>
      </c>
    </row>
    <row r="346" spans="1:6">
      <c r="A346" s="196" t="s">
        <v>427</v>
      </c>
      <c r="B346" s="197">
        <v>10000</v>
      </c>
      <c r="C346" s="197"/>
      <c r="D346" s="197"/>
      <c r="E346" s="197"/>
      <c r="F346" s="197">
        <v>10000</v>
      </c>
    </row>
    <row r="347" spans="1:6">
      <c r="A347" s="196" t="s">
        <v>431</v>
      </c>
      <c r="B347" s="197">
        <v>52460</v>
      </c>
      <c r="C347" s="197"/>
      <c r="D347" s="197"/>
      <c r="E347" s="197"/>
      <c r="F347" s="197">
        <v>52460</v>
      </c>
    </row>
    <row r="348" spans="1:6">
      <c r="A348" s="196" t="s">
        <v>1200</v>
      </c>
      <c r="B348" s="197">
        <v>15500</v>
      </c>
      <c r="C348" s="197"/>
      <c r="D348" s="197"/>
      <c r="E348" s="197"/>
      <c r="F348" s="197">
        <v>15500</v>
      </c>
    </row>
    <row r="349" spans="1:6">
      <c r="A349" s="196" t="s">
        <v>434</v>
      </c>
      <c r="B349" s="197">
        <v>52460</v>
      </c>
      <c r="C349" s="197"/>
      <c r="D349" s="197"/>
      <c r="E349" s="197"/>
      <c r="F349" s="197">
        <v>52460</v>
      </c>
    </row>
    <row r="350" spans="1:6">
      <c r="A350" s="196" t="s">
        <v>437</v>
      </c>
      <c r="B350" s="197">
        <v>54560</v>
      </c>
      <c r="C350" s="197"/>
      <c r="D350" s="197"/>
      <c r="E350" s="197"/>
      <c r="F350" s="197">
        <v>54560</v>
      </c>
    </row>
    <row r="351" spans="1:6">
      <c r="A351" s="196" t="s">
        <v>440</v>
      </c>
      <c r="B351" s="197">
        <v>54560</v>
      </c>
      <c r="C351" s="197"/>
      <c r="D351" s="197"/>
      <c r="E351" s="197"/>
      <c r="F351" s="197">
        <v>54560</v>
      </c>
    </row>
    <row r="352" spans="1:6">
      <c r="A352" s="196" t="s">
        <v>1203</v>
      </c>
      <c r="B352" s="197">
        <v>57080</v>
      </c>
      <c r="C352" s="197"/>
      <c r="D352" s="197"/>
      <c r="E352" s="197"/>
      <c r="F352" s="197">
        <v>57080</v>
      </c>
    </row>
    <row r="353" spans="1:6">
      <c r="A353" s="196" t="s">
        <v>443</v>
      </c>
      <c r="B353" s="197">
        <v>41460</v>
      </c>
      <c r="C353" s="197"/>
      <c r="D353" s="197"/>
      <c r="E353" s="197"/>
      <c r="F353" s="197">
        <v>41460</v>
      </c>
    </row>
    <row r="354" spans="1:6">
      <c r="A354" s="196" t="s">
        <v>1206</v>
      </c>
      <c r="B354" s="197">
        <v>33630</v>
      </c>
      <c r="C354" s="197"/>
      <c r="D354" s="197"/>
      <c r="E354" s="197"/>
      <c r="F354" s="197">
        <v>33630</v>
      </c>
    </row>
    <row r="355" spans="1:6">
      <c r="A355" s="196" t="s">
        <v>446</v>
      </c>
      <c r="B355" s="197">
        <v>37500</v>
      </c>
      <c r="C355" s="197"/>
      <c r="D355" s="197"/>
      <c r="E355" s="197"/>
      <c r="F355" s="197">
        <v>37500</v>
      </c>
    </row>
    <row r="356" spans="1:6">
      <c r="A356" s="196" t="s">
        <v>1209</v>
      </c>
      <c r="B356" s="197">
        <v>52460</v>
      </c>
      <c r="C356" s="197"/>
      <c r="D356" s="197"/>
      <c r="E356" s="197"/>
      <c r="F356" s="197">
        <v>52460</v>
      </c>
    </row>
    <row r="357" spans="1:6">
      <c r="A357" s="196" t="s">
        <v>1212</v>
      </c>
      <c r="B357" s="197">
        <v>17500</v>
      </c>
      <c r="C357" s="197"/>
      <c r="D357" s="197"/>
      <c r="E357" s="197"/>
      <c r="F357" s="197">
        <v>17500</v>
      </c>
    </row>
    <row r="358" spans="1:6">
      <c r="A358" s="196" t="s">
        <v>1215</v>
      </c>
      <c r="B358" s="197">
        <v>36290</v>
      </c>
      <c r="C358" s="197"/>
      <c r="D358" s="197"/>
      <c r="E358" s="197"/>
      <c r="F358" s="197">
        <v>36290</v>
      </c>
    </row>
    <row r="359" spans="1:6">
      <c r="A359" s="196" t="s">
        <v>1218</v>
      </c>
      <c r="B359" s="197">
        <v>54560</v>
      </c>
      <c r="C359" s="197"/>
      <c r="D359" s="197"/>
      <c r="E359" s="197"/>
      <c r="F359" s="197">
        <v>54560</v>
      </c>
    </row>
    <row r="360" spans="1:6">
      <c r="A360" s="196" t="s">
        <v>1221</v>
      </c>
      <c r="B360" s="197">
        <v>47840</v>
      </c>
      <c r="C360" s="197"/>
      <c r="D360" s="197"/>
      <c r="E360" s="197"/>
      <c r="F360" s="197">
        <v>47840</v>
      </c>
    </row>
    <row r="361" spans="1:6">
      <c r="A361" s="196" t="s">
        <v>1223</v>
      </c>
      <c r="B361" s="197">
        <v>57080</v>
      </c>
      <c r="C361" s="197"/>
      <c r="D361" s="197"/>
      <c r="E361" s="197"/>
      <c r="F361" s="197">
        <v>57080</v>
      </c>
    </row>
    <row r="362" spans="1:6">
      <c r="A362" s="196" t="s">
        <v>1226</v>
      </c>
      <c r="B362" s="197">
        <v>52460</v>
      </c>
      <c r="C362" s="197"/>
      <c r="D362" s="197"/>
      <c r="E362" s="197"/>
      <c r="F362" s="197">
        <v>52460</v>
      </c>
    </row>
    <row r="363" spans="1:6">
      <c r="A363" s="196" t="s">
        <v>449</v>
      </c>
      <c r="B363" s="197">
        <v>57080</v>
      </c>
      <c r="C363" s="197"/>
      <c r="D363" s="197"/>
      <c r="E363" s="197"/>
      <c r="F363" s="197">
        <v>57080</v>
      </c>
    </row>
    <row r="364" spans="1:6">
      <c r="A364" s="196" t="s">
        <v>1229</v>
      </c>
      <c r="B364" s="197">
        <v>54560</v>
      </c>
      <c r="C364" s="197"/>
      <c r="D364" s="197"/>
      <c r="E364" s="197"/>
      <c r="F364" s="197">
        <v>54560</v>
      </c>
    </row>
    <row r="365" spans="1:6">
      <c r="A365" s="196" t="s">
        <v>452</v>
      </c>
      <c r="B365" s="197">
        <v>42220</v>
      </c>
      <c r="C365" s="197"/>
      <c r="D365" s="197"/>
      <c r="E365" s="197"/>
      <c r="F365" s="197">
        <v>42220</v>
      </c>
    </row>
    <row r="366" spans="1:6">
      <c r="A366" s="196" t="s">
        <v>1232</v>
      </c>
      <c r="B366" s="197">
        <v>17500</v>
      </c>
      <c r="C366" s="197"/>
      <c r="D366" s="197"/>
      <c r="E366" s="197"/>
      <c r="F366" s="197">
        <v>17500</v>
      </c>
    </row>
    <row r="367" spans="1:6">
      <c r="A367" s="196" t="s">
        <v>1235</v>
      </c>
      <c r="B367" s="197">
        <v>47840</v>
      </c>
      <c r="C367" s="197"/>
      <c r="D367" s="197"/>
      <c r="E367" s="197"/>
      <c r="F367" s="197">
        <v>47840</v>
      </c>
    </row>
    <row r="368" spans="1:6">
      <c r="A368" s="196" t="s">
        <v>1238</v>
      </c>
      <c r="B368" s="197">
        <v>57080</v>
      </c>
      <c r="C368" s="197"/>
      <c r="D368" s="197"/>
      <c r="E368" s="197"/>
      <c r="F368" s="197">
        <v>57080</v>
      </c>
    </row>
    <row r="369" spans="1:6">
      <c r="A369" s="196" t="s">
        <v>1241</v>
      </c>
      <c r="B369" s="197">
        <v>52460</v>
      </c>
      <c r="C369" s="197"/>
      <c r="D369" s="197"/>
      <c r="E369" s="197"/>
      <c r="F369" s="197">
        <v>52460</v>
      </c>
    </row>
    <row r="370" spans="1:6">
      <c r="A370" s="196" t="s">
        <v>455</v>
      </c>
      <c r="B370" s="197">
        <v>54560</v>
      </c>
      <c r="C370" s="197"/>
      <c r="D370" s="197"/>
      <c r="E370" s="197"/>
      <c r="F370" s="197">
        <v>54560</v>
      </c>
    </row>
    <row r="371" spans="1:6">
      <c r="A371" s="196" t="s">
        <v>458</v>
      </c>
      <c r="B371" s="197">
        <v>33980</v>
      </c>
      <c r="C371" s="197"/>
      <c r="D371" s="197"/>
      <c r="E371" s="197"/>
      <c r="F371" s="197">
        <v>33980</v>
      </c>
    </row>
    <row r="372" spans="1:6">
      <c r="A372" s="196" t="s">
        <v>461</v>
      </c>
      <c r="B372" s="197">
        <v>43220</v>
      </c>
      <c r="C372" s="197"/>
      <c r="D372" s="197"/>
      <c r="E372" s="197"/>
      <c r="F372" s="197">
        <v>43220</v>
      </c>
    </row>
    <row r="373" spans="1:6">
      <c r="A373" s="196" t="s">
        <v>464</v>
      </c>
      <c r="B373" s="197">
        <v>52460</v>
      </c>
      <c r="C373" s="197"/>
      <c r="D373" s="197"/>
      <c r="E373" s="197"/>
      <c r="F373" s="197">
        <v>52460</v>
      </c>
    </row>
    <row r="374" spans="1:6">
      <c r="A374" s="196" t="s">
        <v>467</v>
      </c>
      <c r="B374" s="197">
        <v>29360</v>
      </c>
      <c r="C374" s="197"/>
      <c r="D374" s="197"/>
      <c r="E374" s="197"/>
      <c r="F374" s="197">
        <v>29360</v>
      </c>
    </row>
    <row r="375" spans="1:6">
      <c r="A375" s="196" t="s">
        <v>1244</v>
      </c>
      <c r="B375" s="197">
        <v>57080</v>
      </c>
      <c r="C375" s="197"/>
      <c r="D375" s="197"/>
      <c r="E375" s="197"/>
      <c r="F375" s="197">
        <v>57080</v>
      </c>
    </row>
    <row r="376" spans="1:6">
      <c r="A376" s="196" t="s">
        <v>1247</v>
      </c>
      <c r="B376" s="197">
        <v>47840</v>
      </c>
      <c r="C376" s="197"/>
      <c r="D376" s="197"/>
      <c r="E376" s="197"/>
      <c r="F376" s="197">
        <v>47840</v>
      </c>
    </row>
    <row r="377" spans="1:6">
      <c r="A377" s="196" t="s">
        <v>1250</v>
      </c>
      <c r="B377" s="197">
        <v>20500</v>
      </c>
      <c r="C377" s="197"/>
      <c r="D377" s="197"/>
      <c r="E377" s="197"/>
      <c r="F377" s="197">
        <v>20500</v>
      </c>
    </row>
    <row r="378" spans="1:6">
      <c r="A378" s="196" t="s">
        <v>1253</v>
      </c>
      <c r="B378" s="197">
        <v>52460</v>
      </c>
      <c r="C378" s="197"/>
      <c r="D378" s="197"/>
      <c r="E378" s="197"/>
      <c r="F378" s="197">
        <v>52460</v>
      </c>
    </row>
    <row r="379" spans="1:6">
      <c r="A379" s="196" t="s">
        <v>1256</v>
      </c>
      <c r="B379" s="197">
        <v>7500</v>
      </c>
      <c r="C379" s="197"/>
      <c r="D379" s="197"/>
      <c r="E379" s="197"/>
      <c r="F379" s="197">
        <v>7500</v>
      </c>
    </row>
    <row r="380" spans="1:6">
      <c r="A380" s="196" t="s">
        <v>1259</v>
      </c>
      <c r="B380" s="197">
        <v>52460</v>
      </c>
      <c r="C380" s="197"/>
      <c r="D380" s="197"/>
      <c r="E380" s="197"/>
      <c r="F380" s="197">
        <v>52460</v>
      </c>
    </row>
    <row r="381" spans="1:6">
      <c r="A381" s="196" t="s">
        <v>1262</v>
      </c>
      <c r="B381" s="197">
        <v>52460</v>
      </c>
      <c r="C381" s="197"/>
      <c r="D381" s="197"/>
      <c r="E381" s="197"/>
      <c r="F381" s="197">
        <v>52460</v>
      </c>
    </row>
    <row r="382" spans="1:6">
      <c r="A382" s="196" t="s">
        <v>1265</v>
      </c>
      <c r="B382" s="197">
        <v>47840</v>
      </c>
      <c r="C382" s="197"/>
      <c r="D382" s="197"/>
      <c r="E382" s="197"/>
      <c r="F382" s="197">
        <v>47840</v>
      </c>
    </row>
    <row r="383" spans="1:6">
      <c r="A383" s="196" t="s">
        <v>470</v>
      </c>
      <c r="B383" s="197">
        <v>29360</v>
      </c>
      <c r="C383" s="197"/>
      <c r="D383" s="197"/>
      <c r="E383" s="197"/>
      <c r="F383" s="197">
        <v>29360</v>
      </c>
    </row>
    <row r="384" spans="1:6">
      <c r="A384" s="196" t="s">
        <v>1268</v>
      </c>
      <c r="B384" s="197">
        <v>57080</v>
      </c>
      <c r="C384" s="197"/>
      <c r="D384" s="197"/>
      <c r="E384" s="197"/>
      <c r="F384" s="197">
        <v>57080</v>
      </c>
    </row>
    <row r="385" spans="1:6">
      <c r="A385" s="196" t="s">
        <v>1271</v>
      </c>
      <c r="B385" s="197">
        <v>29360</v>
      </c>
      <c r="C385" s="197"/>
      <c r="D385" s="197"/>
      <c r="E385" s="197"/>
      <c r="F385" s="197">
        <v>29360</v>
      </c>
    </row>
    <row r="386" spans="1:6">
      <c r="A386" s="196" t="s">
        <v>473</v>
      </c>
      <c r="B386" s="197">
        <v>43220</v>
      </c>
      <c r="C386" s="197"/>
      <c r="D386" s="197"/>
      <c r="E386" s="197"/>
      <c r="F386" s="197">
        <v>43220</v>
      </c>
    </row>
    <row r="387" spans="1:6">
      <c r="A387" s="196" t="s">
        <v>1274</v>
      </c>
      <c r="B387" s="197">
        <v>33980</v>
      </c>
      <c r="C387" s="197"/>
      <c r="D387" s="197"/>
      <c r="E387" s="197"/>
      <c r="F387" s="197">
        <v>33980</v>
      </c>
    </row>
    <row r="388" spans="1:6">
      <c r="A388" s="196" t="s">
        <v>1277</v>
      </c>
      <c r="B388" s="197">
        <v>35360</v>
      </c>
      <c r="C388" s="197"/>
      <c r="D388" s="197"/>
      <c r="E388" s="197"/>
      <c r="F388" s="197">
        <v>35360</v>
      </c>
    </row>
    <row r="389" spans="1:6">
      <c r="A389" s="196" t="s">
        <v>1280</v>
      </c>
      <c r="B389" s="197">
        <v>52460</v>
      </c>
      <c r="C389" s="197"/>
      <c r="D389" s="197"/>
      <c r="E389" s="197"/>
      <c r="F389" s="197">
        <v>52460</v>
      </c>
    </row>
    <row r="390" spans="1:6">
      <c r="A390" s="196" t="s">
        <v>476</v>
      </c>
      <c r="B390" s="197">
        <v>36290</v>
      </c>
      <c r="C390" s="197"/>
      <c r="D390" s="197"/>
      <c r="E390" s="197"/>
      <c r="F390" s="197">
        <v>36290</v>
      </c>
    </row>
    <row r="391" spans="1:6">
      <c r="A391" s="196" t="s">
        <v>479</v>
      </c>
      <c r="B391" s="197">
        <v>11500</v>
      </c>
      <c r="C391" s="197"/>
      <c r="D391" s="197"/>
      <c r="E391" s="197"/>
      <c r="F391" s="197">
        <v>11500</v>
      </c>
    </row>
    <row r="392" spans="1:6">
      <c r="A392" s="196" t="s">
        <v>1283</v>
      </c>
      <c r="B392" s="197">
        <v>31670</v>
      </c>
      <c r="C392" s="197"/>
      <c r="D392" s="197"/>
      <c r="E392" s="197"/>
      <c r="F392" s="197">
        <v>31670</v>
      </c>
    </row>
    <row r="393" spans="1:6">
      <c r="A393" s="196" t="s">
        <v>1286</v>
      </c>
      <c r="B393" s="197">
        <v>7500</v>
      </c>
      <c r="C393" s="197"/>
      <c r="D393" s="197"/>
      <c r="E393" s="197"/>
      <c r="F393" s="197">
        <v>7500</v>
      </c>
    </row>
    <row r="394" spans="1:6">
      <c r="A394" s="196" t="s">
        <v>482</v>
      </c>
      <c r="B394" s="197">
        <v>47840</v>
      </c>
      <c r="C394" s="197"/>
      <c r="D394" s="197"/>
      <c r="E394" s="197"/>
      <c r="F394" s="197">
        <v>47840</v>
      </c>
    </row>
    <row r="395" spans="1:6">
      <c r="A395" s="196" t="s">
        <v>1289</v>
      </c>
      <c r="B395" s="197">
        <v>33980</v>
      </c>
      <c r="C395" s="197"/>
      <c r="D395" s="197"/>
      <c r="E395" s="197"/>
      <c r="F395" s="197">
        <v>33980</v>
      </c>
    </row>
    <row r="396" spans="1:6">
      <c r="A396" s="196" t="s">
        <v>1292</v>
      </c>
      <c r="B396" s="197">
        <v>38600</v>
      </c>
      <c r="C396" s="197"/>
      <c r="D396" s="197"/>
      <c r="E396" s="197"/>
      <c r="F396" s="197">
        <v>38600</v>
      </c>
    </row>
    <row r="397" spans="1:6">
      <c r="A397" s="196" t="s">
        <v>1295</v>
      </c>
      <c r="B397" s="197">
        <v>17500</v>
      </c>
      <c r="C397" s="197"/>
      <c r="D397" s="197"/>
      <c r="E397" s="197"/>
      <c r="F397" s="197">
        <v>17500</v>
      </c>
    </row>
    <row r="398" spans="1:6">
      <c r="A398" s="196" t="s">
        <v>1298</v>
      </c>
      <c r="B398" s="197">
        <v>36290</v>
      </c>
      <c r="C398" s="197"/>
      <c r="D398" s="197"/>
      <c r="E398" s="197"/>
      <c r="F398" s="197">
        <v>36290</v>
      </c>
    </row>
    <row r="399" spans="1:6">
      <c r="A399" s="196" t="s">
        <v>1301</v>
      </c>
      <c r="B399" s="197">
        <v>43220</v>
      </c>
      <c r="C399" s="197"/>
      <c r="D399" s="197"/>
      <c r="E399" s="197"/>
      <c r="F399" s="197">
        <v>43220</v>
      </c>
    </row>
    <row r="400" spans="1:6">
      <c r="A400" s="196" t="s">
        <v>1304</v>
      </c>
      <c r="B400" s="197">
        <v>7500</v>
      </c>
      <c r="C400" s="197"/>
      <c r="D400" s="197"/>
      <c r="E400" s="197"/>
      <c r="F400" s="197">
        <v>7500</v>
      </c>
    </row>
    <row r="401" spans="1:6">
      <c r="A401" s="196" t="s">
        <v>1307</v>
      </c>
      <c r="B401" s="197">
        <v>43220</v>
      </c>
      <c r="C401" s="197"/>
      <c r="D401" s="197"/>
      <c r="E401" s="197"/>
      <c r="F401" s="197">
        <v>43220</v>
      </c>
    </row>
    <row r="402" spans="1:6">
      <c r="A402" s="196" t="s">
        <v>1309</v>
      </c>
      <c r="B402" s="197">
        <v>27500</v>
      </c>
      <c r="C402" s="197"/>
      <c r="D402" s="197"/>
      <c r="E402" s="197"/>
      <c r="F402" s="197">
        <v>27500</v>
      </c>
    </row>
    <row r="403" spans="1:6">
      <c r="A403" s="196" t="s">
        <v>485</v>
      </c>
      <c r="B403" s="197">
        <v>43220</v>
      </c>
      <c r="C403" s="197"/>
      <c r="D403" s="197"/>
      <c r="E403" s="197"/>
      <c r="F403" s="197">
        <v>43220</v>
      </c>
    </row>
    <row r="404" spans="1:6">
      <c r="A404" s="196" t="s">
        <v>488</v>
      </c>
      <c r="B404" s="197">
        <v>33980</v>
      </c>
      <c r="C404" s="197"/>
      <c r="D404" s="197"/>
      <c r="E404" s="197"/>
      <c r="F404" s="197">
        <v>33980</v>
      </c>
    </row>
    <row r="405" spans="1:6">
      <c r="A405" s="196" t="s">
        <v>1312</v>
      </c>
      <c r="B405" s="197">
        <v>33980</v>
      </c>
      <c r="C405" s="197"/>
      <c r="D405" s="197"/>
      <c r="E405" s="197"/>
      <c r="F405" s="197">
        <v>33980</v>
      </c>
    </row>
    <row r="406" spans="1:6">
      <c r="A406" s="196" t="s">
        <v>1315</v>
      </c>
      <c r="B406" s="197">
        <v>7500</v>
      </c>
      <c r="C406" s="197"/>
      <c r="D406" s="197"/>
      <c r="E406" s="197"/>
      <c r="F406" s="197">
        <v>7500</v>
      </c>
    </row>
    <row r="407" spans="1:6">
      <c r="A407" s="196" t="s">
        <v>1318</v>
      </c>
      <c r="B407" s="197">
        <v>57080</v>
      </c>
      <c r="C407" s="197"/>
      <c r="D407" s="197"/>
      <c r="E407" s="197"/>
      <c r="F407" s="197">
        <v>57080</v>
      </c>
    </row>
    <row r="408" spans="1:6">
      <c r="A408" s="196" t="s">
        <v>1320</v>
      </c>
      <c r="B408" s="197">
        <v>38600</v>
      </c>
      <c r="C408" s="197"/>
      <c r="D408" s="197"/>
      <c r="E408" s="197"/>
      <c r="F408" s="197">
        <v>38600</v>
      </c>
    </row>
    <row r="409" spans="1:6">
      <c r="A409" s="196" t="s">
        <v>1322</v>
      </c>
      <c r="B409" s="197">
        <v>61700</v>
      </c>
      <c r="C409" s="197"/>
      <c r="D409" s="197"/>
      <c r="E409" s="197"/>
      <c r="F409" s="197">
        <v>61700</v>
      </c>
    </row>
    <row r="410" spans="1:6">
      <c r="A410" s="196" t="s">
        <v>1325</v>
      </c>
      <c r="B410" s="197">
        <v>7690</v>
      </c>
      <c r="C410" s="197"/>
      <c r="D410" s="197"/>
      <c r="E410" s="197"/>
      <c r="F410" s="197">
        <v>7690</v>
      </c>
    </row>
    <row r="411" spans="1:6">
      <c r="A411" s="196" t="s">
        <v>1328</v>
      </c>
      <c r="B411" s="197">
        <v>24740</v>
      </c>
      <c r="C411" s="197"/>
      <c r="D411" s="197"/>
      <c r="E411" s="197"/>
      <c r="F411" s="197">
        <v>24740</v>
      </c>
    </row>
    <row r="412" spans="1:6">
      <c r="A412" s="196" t="s">
        <v>491</v>
      </c>
      <c r="B412" s="197">
        <v>30690</v>
      </c>
      <c r="C412" s="197"/>
      <c r="D412" s="197"/>
      <c r="E412" s="197"/>
      <c r="F412" s="197">
        <v>30690</v>
      </c>
    </row>
    <row r="413" spans="1:6">
      <c r="A413" s="196" t="s">
        <v>1331</v>
      </c>
      <c r="B413" s="197">
        <v>47630</v>
      </c>
      <c r="C413" s="197"/>
      <c r="D413" s="197"/>
      <c r="E413" s="197"/>
      <c r="F413" s="197">
        <v>47630</v>
      </c>
    </row>
    <row r="414" spans="1:6">
      <c r="A414" s="196" t="s">
        <v>493</v>
      </c>
      <c r="B414" s="197">
        <v>31960</v>
      </c>
      <c r="C414" s="197"/>
      <c r="D414" s="197"/>
      <c r="E414" s="197"/>
      <c r="F414" s="197">
        <v>31960</v>
      </c>
    </row>
    <row r="415" spans="1:6">
      <c r="A415" s="196" t="s">
        <v>496</v>
      </c>
      <c r="B415" s="197">
        <v>45670</v>
      </c>
      <c r="C415" s="197"/>
      <c r="D415" s="197"/>
      <c r="E415" s="197"/>
      <c r="F415" s="197">
        <v>45670</v>
      </c>
    </row>
    <row r="416" spans="1:6">
      <c r="A416" s="196" t="s">
        <v>1334</v>
      </c>
      <c r="B416" s="197">
        <v>26350</v>
      </c>
      <c r="C416" s="197">
        <v>8680</v>
      </c>
      <c r="D416" s="197"/>
      <c r="E416" s="197"/>
      <c r="F416" s="197">
        <v>35030</v>
      </c>
    </row>
    <row r="417" spans="1:6">
      <c r="A417" s="196" t="s">
        <v>1337</v>
      </c>
      <c r="B417" s="197">
        <v>47630</v>
      </c>
      <c r="C417" s="197"/>
      <c r="D417" s="197"/>
      <c r="E417" s="197"/>
      <c r="F417" s="197">
        <v>47630</v>
      </c>
    </row>
    <row r="418" spans="1:6">
      <c r="A418" s="196" t="s">
        <v>499</v>
      </c>
      <c r="B418" s="197">
        <v>47630</v>
      </c>
      <c r="C418" s="197"/>
      <c r="D418" s="197"/>
      <c r="E418" s="197"/>
      <c r="F418" s="197">
        <v>47630</v>
      </c>
    </row>
    <row r="419" spans="1:6">
      <c r="A419" s="196" t="s">
        <v>1340</v>
      </c>
      <c r="B419" s="197">
        <v>47630</v>
      </c>
      <c r="C419" s="197"/>
      <c r="D419" s="197"/>
      <c r="E419" s="197"/>
      <c r="F419" s="197">
        <v>47630</v>
      </c>
    </row>
    <row r="420" spans="1:6">
      <c r="A420" s="196" t="s">
        <v>502</v>
      </c>
      <c r="B420" s="197">
        <v>44060</v>
      </c>
      <c r="C420" s="197"/>
      <c r="D420" s="197"/>
      <c r="E420" s="197"/>
      <c r="F420" s="197">
        <v>44060</v>
      </c>
    </row>
    <row r="421" spans="1:6">
      <c r="A421" s="196" t="s">
        <v>1343</v>
      </c>
      <c r="B421" s="197">
        <v>24180</v>
      </c>
      <c r="C421" s="197"/>
      <c r="D421" s="197"/>
      <c r="E421" s="197"/>
      <c r="F421" s="197">
        <v>24180</v>
      </c>
    </row>
    <row r="422" spans="1:6">
      <c r="A422" s="196" t="s">
        <v>1346</v>
      </c>
      <c r="B422" s="197">
        <v>47630</v>
      </c>
      <c r="C422" s="197"/>
      <c r="D422" s="197"/>
      <c r="E422" s="197"/>
      <c r="F422" s="197">
        <v>47630</v>
      </c>
    </row>
    <row r="423" spans="1:6">
      <c r="A423" s="196" t="s">
        <v>1349</v>
      </c>
      <c r="B423" s="197">
        <v>41330</v>
      </c>
      <c r="C423" s="197"/>
      <c r="D423" s="197"/>
      <c r="E423" s="197"/>
      <c r="F423" s="197">
        <v>41330</v>
      </c>
    </row>
    <row r="424" spans="1:6">
      <c r="A424" s="196" t="s">
        <v>505</v>
      </c>
      <c r="B424" s="197">
        <v>15500</v>
      </c>
      <c r="C424" s="197"/>
      <c r="D424" s="197"/>
      <c r="E424" s="197"/>
      <c r="F424" s="197">
        <v>15500</v>
      </c>
    </row>
    <row r="425" spans="1:6">
      <c r="A425" s="196" t="s">
        <v>1352</v>
      </c>
      <c r="B425" s="197">
        <v>33630</v>
      </c>
      <c r="C425" s="197"/>
      <c r="D425" s="197"/>
      <c r="E425" s="197"/>
      <c r="F425" s="197">
        <v>33630</v>
      </c>
    </row>
    <row r="426" spans="1:6">
      <c r="A426" s="196" t="s">
        <v>1355</v>
      </c>
      <c r="B426" s="197">
        <v>30620</v>
      </c>
      <c r="C426" s="197"/>
      <c r="D426" s="197"/>
      <c r="E426" s="197"/>
      <c r="F426" s="197">
        <v>30620</v>
      </c>
    </row>
    <row r="427" spans="1:6">
      <c r="A427" s="196" t="s">
        <v>508</v>
      </c>
      <c r="B427" s="197">
        <v>25780</v>
      </c>
      <c r="C427" s="197"/>
      <c r="D427" s="197"/>
      <c r="E427" s="197"/>
      <c r="F427" s="197">
        <v>25780</v>
      </c>
    </row>
    <row r="428" spans="1:6">
      <c r="A428" s="196" t="s">
        <v>1358</v>
      </c>
      <c r="B428" s="197">
        <v>47630</v>
      </c>
      <c r="C428" s="197"/>
      <c r="D428" s="197"/>
      <c r="E428" s="197"/>
      <c r="F428" s="197">
        <v>47630</v>
      </c>
    </row>
    <row r="429" spans="1:6">
      <c r="A429" s="196" t="s">
        <v>511</v>
      </c>
      <c r="B429" s="197">
        <v>28780</v>
      </c>
      <c r="C429" s="197"/>
      <c r="D429" s="197"/>
      <c r="E429" s="197"/>
      <c r="F429" s="197">
        <v>28780</v>
      </c>
    </row>
    <row r="430" spans="1:6">
      <c r="A430" s="196" t="s">
        <v>1361</v>
      </c>
      <c r="B430" s="197">
        <v>47630</v>
      </c>
      <c r="C430" s="197"/>
      <c r="D430" s="197"/>
      <c r="E430" s="197"/>
      <c r="F430" s="197">
        <v>47630</v>
      </c>
    </row>
    <row r="431" spans="1:6">
      <c r="A431" s="196" t="s">
        <v>1363</v>
      </c>
      <c r="B431" s="197">
        <v>47630</v>
      </c>
      <c r="C431" s="197"/>
      <c r="D431" s="197"/>
      <c r="E431" s="197"/>
      <c r="F431" s="197">
        <v>47630</v>
      </c>
    </row>
    <row r="432" spans="1:6">
      <c r="A432" s="196" t="s">
        <v>515</v>
      </c>
      <c r="B432" s="197">
        <v>47630</v>
      </c>
      <c r="C432" s="197"/>
      <c r="D432" s="197"/>
      <c r="E432" s="197"/>
      <c r="F432" s="197">
        <v>47630</v>
      </c>
    </row>
    <row r="433" spans="1:6">
      <c r="A433" s="196" t="s">
        <v>1366</v>
      </c>
      <c r="B433" s="197">
        <v>41330</v>
      </c>
      <c r="C433" s="197"/>
      <c r="D433" s="197"/>
      <c r="E433" s="197"/>
      <c r="F433" s="197">
        <v>41330</v>
      </c>
    </row>
    <row r="434" spans="1:6">
      <c r="A434" s="196" t="s">
        <v>518</v>
      </c>
      <c r="B434" s="197">
        <v>9000</v>
      </c>
      <c r="C434" s="197"/>
      <c r="D434" s="197"/>
      <c r="E434" s="197"/>
      <c r="F434" s="197">
        <v>9000</v>
      </c>
    </row>
    <row r="435" spans="1:6">
      <c r="A435" s="196" t="s">
        <v>521</v>
      </c>
      <c r="B435" s="197">
        <v>25065</v>
      </c>
      <c r="C435" s="197"/>
      <c r="D435" s="197"/>
      <c r="E435" s="197"/>
      <c r="F435" s="197">
        <v>25065</v>
      </c>
    </row>
    <row r="436" spans="1:6">
      <c r="A436" s="196" t="s">
        <v>1369</v>
      </c>
      <c r="B436" s="197">
        <v>9000</v>
      </c>
      <c r="C436" s="197"/>
      <c r="D436" s="197"/>
      <c r="E436" s="197"/>
      <c r="F436" s="197">
        <v>9000</v>
      </c>
    </row>
    <row r="437" spans="1:6">
      <c r="A437" s="196" t="s">
        <v>1372</v>
      </c>
      <c r="B437" s="197">
        <v>44060</v>
      </c>
      <c r="C437" s="197"/>
      <c r="D437" s="197"/>
      <c r="E437" s="197"/>
      <c r="F437" s="197">
        <v>44060</v>
      </c>
    </row>
    <row r="438" spans="1:6">
      <c r="A438" s="196" t="s">
        <v>524</v>
      </c>
      <c r="B438" s="197">
        <v>47630</v>
      </c>
      <c r="C438" s="197"/>
      <c r="D438" s="197"/>
      <c r="E438" s="197"/>
      <c r="F438" s="197">
        <v>47630</v>
      </c>
    </row>
    <row r="439" spans="1:6">
      <c r="A439" s="196" t="s">
        <v>1375</v>
      </c>
      <c r="B439" s="197">
        <v>47630</v>
      </c>
      <c r="C439" s="197"/>
      <c r="D439" s="197"/>
      <c r="E439" s="197"/>
      <c r="F439" s="197">
        <v>47630</v>
      </c>
    </row>
    <row r="440" spans="1:6">
      <c r="A440" s="196" t="s">
        <v>527</v>
      </c>
      <c r="B440" s="197">
        <v>33350</v>
      </c>
      <c r="C440" s="197">
        <v>3750</v>
      </c>
      <c r="D440" s="197">
        <v>3751</v>
      </c>
      <c r="E440" s="197"/>
      <c r="F440" s="197">
        <v>40851</v>
      </c>
    </row>
    <row r="441" spans="1:6">
      <c r="A441" s="196" t="s">
        <v>1378</v>
      </c>
      <c r="B441" s="197">
        <v>47630</v>
      </c>
      <c r="C441" s="197"/>
      <c r="D441" s="197"/>
      <c r="E441" s="197"/>
      <c r="F441" s="197">
        <v>47630</v>
      </c>
    </row>
    <row r="442" spans="1:6">
      <c r="A442" s="196" t="s">
        <v>1381</v>
      </c>
      <c r="B442" s="197">
        <v>33780</v>
      </c>
      <c r="C442" s="197"/>
      <c r="D442" s="197"/>
      <c r="E442" s="197"/>
      <c r="F442" s="197">
        <v>33780</v>
      </c>
    </row>
    <row r="443" spans="1:6">
      <c r="A443" s="196" t="s">
        <v>1384</v>
      </c>
      <c r="B443" s="197">
        <v>0</v>
      </c>
      <c r="C443" s="197"/>
      <c r="D443" s="197"/>
      <c r="E443" s="197"/>
      <c r="F443" s="197">
        <v>0</v>
      </c>
    </row>
    <row r="444" spans="1:6">
      <c r="A444" s="196" t="s">
        <v>1387</v>
      </c>
      <c r="B444" s="197">
        <v>36920</v>
      </c>
      <c r="C444" s="197"/>
      <c r="D444" s="197"/>
      <c r="E444" s="197"/>
      <c r="F444" s="197">
        <v>36920</v>
      </c>
    </row>
    <row r="445" spans="1:6">
      <c r="A445" s="196" t="s">
        <v>1390</v>
      </c>
      <c r="B445" s="197">
        <v>47630</v>
      </c>
      <c r="C445" s="197"/>
      <c r="D445" s="197"/>
      <c r="E445" s="197"/>
      <c r="F445" s="197">
        <v>47630</v>
      </c>
    </row>
    <row r="446" spans="1:6">
      <c r="A446" s="196" t="s">
        <v>1393</v>
      </c>
      <c r="B446" s="197">
        <v>21780</v>
      </c>
      <c r="C446" s="197"/>
      <c r="D446" s="197"/>
      <c r="E446" s="197"/>
      <c r="F446" s="197">
        <v>21780</v>
      </c>
    </row>
    <row r="447" spans="1:6">
      <c r="A447" s="196" t="s">
        <v>1396</v>
      </c>
      <c r="B447" s="197">
        <v>47630</v>
      </c>
      <c r="C447" s="197"/>
      <c r="D447" s="197"/>
      <c r="E447" s="197"/>
      <c r="F447" s="197">
        <v>47630</v>
      </c>
    </row>
    <row r="448" spans="1:6">
      <c r="A448" s="196" t="s">
        <v>530</v>
      </c>
      <c r="B448" s="197">
        <v>41330</v>
      </c>
      <c r="C448" s="197"/>
      <c r="D448" s="197"/>
      <c r="E448" s="197"/>
      <c r="F448" s="197">
        <v>41330</v>
      </c>
    </row>
    <row r="449" spans="1:6">
      <c r="A449" s="196" t="s">
        <v>1399</v>
      </c>
      <c r="B449" s="197">
        <v>47630</v>
      </c>
      <c r="C449" s="197"/>
      <c r="D449" s="197"/>
      <c r="E449" s="197"/>
      <c r="F449" s="197">
        <v>47630</v>
      </c>
    </row>
    <row r="450" spans="1:6">
      <c r="A450" s="196" t="s">
        <v>533</v>
      </c>
      <c r="B450" s="197">
        <v>47630</v>
      </c>
      <c r="C450" s="197"/>
      <c r="D450" s="197"/>
      <c r="E450" s="197"/>
      <c r="F450" s="197">
        <v>47630</v>
      </c>
    </row>
    <row r="451" spans="1:6">
      <c r="A451" s="196" t="s">
        <v>536</v>
      </c>
      <c r="B451" s="197">
        <v>6500</v>
      </c>
      <c r="C451" s="197"/>
      <c r="D451" s="197"/>
      <c r="E451" s="197"/>
      <c r="F451" s="197">
        <v>6500</v>
      </c>
    </row>
    <row r="452" spans="1:6">
      <c r="A452" s="196" t="s">
        <v>539</v>
      </c>
      <c r="B452" s="197">
        <v>39630</v>
      </c>
      <c r="C452" s="197"/>
      <c r="D452" s="197"/>
      <c r="E452" s="197"/>
      <c r="F452" s="197">
        <v>39630</v>
      </c>
    </row>
    <row r="453" spans="1:6">
      <c r="A453" s="196" t="s">
        <v>1402</v>
      </c>
      <c r="B453" s="197">
        <v>47630</v>
      </c>
      <c r="C453" s="197"/>
      <c r="D453" s="197"/>
      <c r="E453" s="197"/>
      <c r="F453" s="197">
        <v>47630</v>
      </c>
    </row>
    <row r="454" spans="1:6">
      <c r="A454" s="196" t="s">
        <v>1405</v>
      </c>
      <c r="B454" s="197">
        <v>26000</v>
      </c>
      <c r="C454" s="197"/>
      <c r="D454" s="197"/>
      <c r="E454" s="197"/>
      <c r="F454" s="197">
        <v>26000</v>
      </c>
    </row>
    <row r="455" spans="1:6">
      <c r="A455" s="196" t="s">
        <v>1408</v>
      </c>
      <c r="B455" s="197">
        <v>8860</v>
      </c>
      <c r="C455" s="197"/>
      <c r="D455" s="197"/>
      <c r="E455" s="197"/>
      <c r="F455" s="197">
        <v>8860</v>
      </c>
    </row>
    <row r="456" spans="1:6">
      <c r="A456" s="196" t="s">
        <v>542</v>
      </c>
      <c r="B456" s="197">
        <v>47630</v>
      </c>
      <c r="C456" s="197"/>
      <c r="D456" s="197"/>
      <c r="E456" s="197"/>
      <c r="F456" s="197">
        <v>47630</v>
      </c>
    </row>
    <row r="457" spans="1:6">
      <c r="A457" s="196" t="s">
        <v>1520</v>
      </c>
      <c r="B457" s="197"/>
      <c r="C457" s="197"/>
      <c r="D457" s="197"/>
      <c r="E457" s="197"/>
      <c r="F457" s="197"/>
    </row>
    <row r="458" spans="1:6">
      <c r="A458" s="196" t="s">
        <v>1511</v>
      </c>
      <c r="B458" s="197">
        <v>18347225</v>
      </c>
      <c r="C458" s="197">
        <v>237990</v>
      </c>
      <c r="D458" s="197">
        <v>8371</v>
      </c>
      <c r="E458" s="197"/>
      <c r="F458" s="197">
        <v>18593586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3:H552"/>
  <sheetViews>
    <sheetView workbookViewId="0">
      <pane xSplit="4" ySplit="7" topLeftCell="E8" activePane="bottomRight" state="frozen"/>
      <selection pane="topRight" activeCell="E1" sqref="E1"/>
      <selection pane="bottomLeft" activeCell="A8" sqref="A8"/>
      <selection pane="bottomRight" activeCell="H2" sqref="H2"/>
    </sheetView>
  </sheetViews>
  <sheetFormatPr defaultRowHeight="15"/>
  <cols>
    <col min="1" max="1" width="18" style="193" customWidth="1"/>
    <col min="2" max="2" width="11.42578125" style="193" customWidth="1"/>
    <col min="3" max="3" width="10.85546875" style="193" customWidth="1"/>
    <col min="4" max="4" width="10.5703125" style="193" customWidth="1"/>
    <col min="5" max="5" width="13.28515625" bestFit="1" customWidth="1"/>
    <col min="6" max="6" width="9.5703125" customWidth="1"/>
  </cols>
  <sheetData>
    <row r="3" spans="1:8">
      <c r="A3" s="191" t="s">
        <v>1429</v>
      </c>
      <c r="B3" s="192" t="s">
        <v>1506</v>
      </c>
      <c r="C3" s="193" t="s">
        <v>1503</v>
      </c>
      <c r="D3" s="193" t="s">
        <v>1505</v>
      </c>
      <c r="E3" t="s">
        <v>1507</v>
      </c>
      <c r="F3" t="s">
        <v>1508</v>
      </c>
      <c r="G3" t="s">
        <v>1509</v>
      </c>
      <c r="H3" t="s">
        <v>1540</v>
      </c>
    </row>
    <row r="4" spans="1:8" ht="20.25">
      <c r="A4" s="9" t="s">
        <v>16</v>
      </c>
      <c r="B4">
        <v>1</v>
      </c>
      <c r="C4" s="193">
        <v>33170</v>
      </c>
      <c r="D4" s="228">
        <v>44360</v>
      </c>
      <c r="E4" t="s">
        <v>1521</v>
      </c>
      <c r="F4">
        <v>101</v>
      </c>
      <c r="G4" s="201" t="str">
        <f>TEXT(Table1[[#This Row],[Date]],"mmm-yy")</f>
        <v>Jun-21</v>
      </c>
      <c r="H4" s="242" t="str">
        <f>TEXT(Table1[[#This Row],[Date]],"mmm")</f>
        <v>Jun</v>
      </c>
    </row>
    <row r="5" spans="1:8" ht="20.25">
      <c r="A5" s="9" t="s">
        <v>20</v>
      </c>
      <c r="B5">
        <f>COUNTIF($A$4:A5,A5)</f>
        <v>1</v>
      </c>
      <c r="C5" s="193">
        <v>57080</v>
      </c>
      <c r="D5" s="228">
        <v>44360</v>
      </c>
      <c r="E5" t="s">
        <v>1521</v>
      </c>
      <c r="F5">
        <v>102</v>
      </c>
      <c r="G5" s="201" t="str">
        <f>TEXT(Table1[[#This Row],[Date]],"mmm-yy")</f>
        <v>Jun-21</v>
      </c>
      <c r="H5" s="242" t="str">
        <f>TEXT(Table1[[#This Row],[Date]],"mmm")</f>
        <v>Jun</v>
      </c>
    </row>
    <row r="6" spans="1:8" ht="20.25">
      <c r="A6" s="9" t="s">
        <v>24</v>
      </c>
      <c r="B6">
        <f>COUNTIF($A$4:A6,A6)</f>
        <v>1</v>
      </c>
      <c r="C6" s="193">
        <v>52460</v>
      </c>
      <c r="D6" s="228">
        <v>44360</v>
      </c>
      <c r="E6" t="s">
        <v>1521</v>
      </c>
      <c r="F6">
        <v>103</v>
      </c>
      <c r="G6" s="201" t="str">
        <f>TEXT(Table1[[#This Row],[Date]],"mmm-yy")</f>
        <v>Jun-21</v>
      </c>
      <c r="H6" s="242" t="str">
        <f>TEXT(Table1[[#This Row],[Date]],"mmm")</f>
        <v>Jun</v>
      </c>
    </row>
    <row r="7" spans="1:8" ht="20.25">
      <c r="A7" s="9" t="s">
        <v>574</v>
      </c>
      <c r="B7">
        <f>COUNTIF($A$4:A7,A7)</f>
        <v>1</v>
      </c>
      <c r="C7" s="193">
        <v>15500</v>
      </c>
      <c r="D7" s="228">
        <v>44360</v>
      </c>
      <c r="E7" t="s">
        <v>1521</v>
      </c>
      <c r="G7" s="201" t="str">
        <f>TEXT(Table1[[#This Row],[Date]],"mmm-yy")</f>
        <v>Jun-21</v>
      </c>
      <c r="H7" s="242" t="str">
        <f>TEXT(Table1[[#This Row],[Date]],"mmm")</f>
        <v>Jun</v>
      </c>
    </row>
    <row r="8" spans="1:8" ht="20.25">
      <c r="A8" s="9" t="s">
        <v>27</v>
      </c>
      <c r="B8">
        <f>COUNTIF($A$4:A8,A8)</f>
        <v>1</v>
      </c>
      <c r="C8" s="193">
        <v>21940</v>
      </c>
      <c r="D8" s="228">
        <v>44360</v>
      </c>
      <c r="E8" t="s">
        <v>1521</v>
      </c>
      <c r="G8" s="201" t="str">
        <f>TEXT(Table1[[#This Row],[Date]],"mmm-yy")</f>
        <v>Jun-21</v>
      </c>
      <c r="H8" s="242" t="str">
        <f>TEXT(Table1[[#This Row],[Date]],"mmm")</f>
        <v>Jun</v>
      </c>
    </row>
    <row r="9" spans="1:8" ht="20.25">
      <c r="A9" s="9" t="s">
        <v>31</v>
      </c>
      <c r="B9">
        <f>COUNTIF($A$4:A9,A9)</f>
        <v>1</v>
      </c>
      <c r="C9" s="193">
        <v>2000</v>
      </c>
      <c r="D9" s="228">
        <v>44360</v>
      </c>
      <c r="E9" t="s">
        <v>1521</v>
      </c>
      <c r="G9" s="201" t="str">
        <f>TEXT(Table1[[#This Row],[Date]],"mmm-yy")</f>
        <v>Jun-21</v>
      </c>
      <c r="H9" s="242" t="str">
        <f>TEXT(Table1[[#This Row],[Date]],"mmm")</f>
        <v>Jun</v>
      </c>
    </row>
    <row r="10" spans="1:8" ht="20.25">
      <c r="A10" s="9" t="s">
        <v>577</v>
      </c>
      <c r="B10">
        <f>COUNTIF($A$4:A10,A10)</f>
        <v>1</v>
      </c>
      <c r="C10" s="193">
        <v>29360</v>
      </c>
      <c r="D10" s="228">
        <v>44360</v>
      </c>
      <c r="E10" t="s">
        <v>1521</v>
      </c>
      <c r="G10" s="201" t="str">
        <f>TEXT(Table1[[#This Row],[Date]],"mmm-yy")</f>
        <v>Jun-21</v>
      </c>
      <c r="H10" s="242" t="str">
        <f>TEXT(Table1[[#This Row],[Date]],"mmm")</f>
        <v>Jun</v>
      </c>
    </row>
    <row r="11" spans="1:8" ht="20.25">
      <c r="A11" s="9" t="s">
        <v>580</v>
      </c>
      <c r="B11">
        <f>COUNTIF($A$4:A11,A11)</f>
        <v>1</v>
      </c>
      <c r="C11" s="193">
        <v>52460</v>
      </c>
      <c r="D11" s="228">
        <v>44360</v>
      </c>
      <c r="E11" t="s">
        <v>1521</v>
      </c>
      <c r="G11" s="201" t="str">
        <f>TEXT(Table1[[#This Row],[Date]],"mmm-yy")</f>
        <v>Jun-21</v>
      </c>
      <c r="H11" s="242" t="str">
        <f>TEXT(Table1[[#This Row],[Date]],"mmm")</f>
        <v>Jun</v>
      </c>
    </row>
    <row r="12" spans="1:8" ht="20.25">
      <c r="A12" s="9" t="s">
        <v>583</v>
      </c>
      <c r="B12">
        <f>COUNTIF($A$4:A12,A12)</f>
        <v>1</v>
      </c>
      <c r="C12" s="193">
        <v>52460</v>
      </c>
      <c r="D12" s="228">
        <v>44360</v>
      </c>
      <c r="E12" t="s">
        <v>1521</v>
      </c>
      <c r="G12" s="201" t="str">
        <f>TEXT(Table1[[#This Row],[Date]],"mmm-yy")</f>
        <v>Jun-21</v>
      </c>
      <c r="H12" s="242" t="str">
        <f>TEXT(Table1[[#This Row],[Date]],"mmm")</f>
        <v>Jun</v>
      </c>
    </row>
    <row r="13" spans="1:8" ht="20.25">
      <c r="A13" s="9" t="s">
        <v>35</v>
      </c>
      <c r="B13">
        <f>COUNTIF($A$4:A13,A13)</f>
        <v>1</v>
      </c>
      <c r="C13" s="193">
        <v>27820</v>
      </c>
      <c r="D13" s="228">
        <v>44360</v>
      </c>
      <c r="E13" t="s">
        <v>1521</v>
      </c>
      <c r="G13" s="201" t="str">
        <f>TEXT(Table1[[#This Row],[Date]],"mmm-yy")</f>
        <v>Jun-21</v>
      </c>
      <c r="H13" s="242" t="str">
        <f>TEXT(Table1[[#This Row],[Date]],"mmm")</f>
        <v>Jun</v>
      </c>
    </row>
    <row r="14" spans="1:8" ht="20.25">
      <c r="A14" s="9" t="s">
        <v>39</v>
      </c>
      <c r="B14">
        <f>COUNTIF($A$4:A14,A14)</f>
        <v>1</v>
      </c>
      <c r="C14" s="193">
        <v>57080</v>
      </c>
      <c r="D14" s="228">
        <v>44360</v>
      </c>
      <c r="E14" t="s">
        <v>1521</v>
      </c>
      <c r="G14" s="201" t="str">
        <f>TEXT(Table1[[#This Row],[Date]],"mmm-yy")</f>
        <v>Jun-21</v>
      </c>
      <c r="H14" s="242" t="str">
        <f>TEXT(Table1[[#This Row],[Date]],"mmm")</f>
        <v>Jun</v>
      </c>
    </row>
    <row r="15" spans="1:8" ht="20.25">
      <c r="A15" s="9" t="s">
        <v>42</v>
      </c>
      <c r="B15">
        <f>COUNTIF($A$4:A15,A15)</f>
        <v>1</v>
      </c>
      <c r="C15" s="193">
        <v>46860</v>
      </c>
      <c r="D15" s="228">
        <v>44360</v>
      </c>
      <c r="E15" t="s">
        <v>1521</v>
      </c>
      <c r="G15" s="201" t="str">
        <f>TEXT(Table1[[#This Row],[Date]],"mmm-yy")</f>
        <v>Jun-21</v>
      </c>
      <c r="H15" s="242" t="str">
        <f>TEXT(Table1[[#This Row],[Date]],"mmm")</f>
        <v>Jun</v>
      </c>
    </row>
    <row r="16" spans="1:8" ht="20.25">
      <c r="A16" s="9" t="s">
        <v>45</v>
      </c>
      <c r="B16">
        <f>COUNTIF($A$4:A16,A16)</f>
        <v>1</v>
      </c>
      <c r="C16" s="193">
        <v>57080</v>
      </c>
      <c r="D16" s="228">
        <v>44360</v>
      </c>
      <c r="E16" t="s">
        <v>1521</v>
      </c>
      <c r="G16" s="201" t="str">
        <f>TEXT(Table1[[#This Row],[Date]],"mmm-yy")</f>
        <v>Jun-21</v>
      </c>
      <c r="H16" s="242" t="str">
        <f>TEXT(Table1[[#This Row],[Date]],"mmm")</f>
        <v>Jun</v>
      </c>
    </row>
    <row r="17" spans="1:8" ht="20.25">
      <c r="A17" s="9" t="s">
        <v>48</v>
      </c>
      <c r="B17">
        <f>COUNTIF($A$4:A17,A17)</f>
        <v>1</v>
      </c>
      <c r="C17" s="193">
        <v>15500</v>
      </c>
      <c r="D17" s="228">
        <v>44360</v>
      </c>
      <c r="E17" t="s">
        <v>1521</v>
      </c>
      <c r="G17" s="201" t="str">
        <f>TEXT(Table1[[#This Row],[Date]],"mmm-yy")</f>
        <v>Jun-21</v>
      </c>
      <c r="H17" s="242" t="str">
        <f>TEXT(Table1[[#This Row],[Date]],"mmm")</f>
        <v>Jun</v>
      </c>
    </row>
    <row r="18" spans="1:8" ht="20.25">
      <c r="A18" s="9" t="s">
        <v>586</v>
      </c>
      <c r="B18">
        <f>COUNTIF($A$4:A18,A18)</f>
        <v>1</v>
      </c>
      <c r="C18" s="193">
        <v>30860</v>
      </c>
      <c r="D18" s="228">
        <v>44360</v>
      </c>
      <c r="E18" t="s">
        <v>1521</v>
      </c>
      <c r="G18" s="201" t="str">
        <f>TEXT(Table1[[#This Row],[Date]],"mmm-yy")</f>
        <v>Jun-21</v>
      </c>
      <c r="H18" s="242" t="str">
        <f>TEXT(Table1[[#This Row],[Date]],"mmm")</f>
        <v>Jun</v>
      </c>
    </row>
    <row r="19" spans="1:8" ht="20.25">
      <c r="A19" s="9" t="s">
        <v>51</v>
      </c>
      <c r="B19">
        <f>COUNTIF($A$4:A19,A19)</f>
        <v>1</v>
      </c>
      <c r="C19" s="193">
        <v>44480</v>
      </c>
      <c r="D19" s="228">
        <v>44360</v>
      </c>
      <c r="E19" t="s">
        <v>1521</v>
      </c>
      <c r="G19" s="201" t="str">
        <f>TEXT(Table1[[#This Row],[Date]],"mmm-yy")</f>
        <v>Jun-21</v>
      </c>
      <c r="H19" s="242" t="str">
        <f>TEXT(Table1[[#This Row],[Date]],"mmm")</f>
        <v>Jun</v>
      </c>
    </row>
    <row r="20" spans="1:8" ht="20.25">
      <c r="A20" s="9" t="s">
        <v>589</v>
      </c>
      <c r="B20">
        <f>COUNTIF($A$4:A20,A20)</f>
        <v>1</v>
      </c>
      <c r="C20" s="193">
        <v>54560</v>
      </c>
      <c r="D20" s="228">
        <v>44360</v>
      </c>
      <c r="E20" t="s">
        <v>1521</v>
      </c>
      <c r="G20" s="201" t="str">
        <f>TEXT(Table1[[#This Row],[Date]],"mmm-yy")</f>
        <v>Jun-21</v>
      </c>
      <c r="H20" s="242" t="str">
        <f>TEXT(Table1[[#This Row],[Date]],"mmm")</f>
        <v>Jun</v>
      </c>
    </row>
    <row r="21" spans="1:8" ht="20.25">
      <c r="A21" s="9" t="s">
        <v>54</v>
      </c>
      <c r="B21">
        <f>COUNTIF($A$4:A21,A21)</f>
        <v>1</v>
      </c>
      <c r="C21" s="193">
        <v>5000</v>
      </c>
      <c r="D21" s="228">
        <v>44360</v>
      </c>
      <c r="E21" t="s">
        <v>1521</v>
      </c>
      <c r="G21" s="201" t="str">
        <f>TEXT(Table1[[#This Row],[Date]],"mmm-yy")</f>
        <v>Jun-21</v>
      </c>
      <c r="H21" s="242" t="str">
        <f>TEXT(Table1[[#This Row],[Date]],"mmm")</f>
        <v>Jun</v>
      </c>
    </row>
    <row r="22" spans="1:8" ht="20.25">
      <c r="A22" s="9" t="s">
        <v>57</v>
      </c>
      <c r="B22">
        <f>COUNTIF($A$4:A22,A22)</f>
        <v>1</v>
      </c>
      <c r="C22" s="193">
        <v>45880</v>
      </c>
      <c r="D22" s="228">
        <v>44360</v>
      </c>
      <c r="E22" t="s">
        <v>1521</v>
      </c>
      <c r="G22" s="201" t="str">
        <f>TEXT(Table1[[#This Row],[Date]],"mmm-yy")</f>
        <v>Jun-21</v>
      </c>
      <c r="H22" s="242" t="str">
        <f>TEXT(Table1[[#This Row],[Date]],"mmm")</f>
        <v>Jun</v>
      </c>
    </row>
    <row r="23" spans="1:8" ht="20.25">
      <c r="A23" s="9" t="s">
        <v>60</v>
      </c>
      <c r="B23">
        <f>COUNTIF($A$4:A23,A23)</f>
        <v>1</v>
      </c>
      <c r="C23" s="193">
        <v>47840</v>
      </c>
      <c r="D23" s="228">
        <v>44360</v>
      </c>
      <c r="E23" t="s">
        <v>1521</v>
      </c>
      <c r="G23" s="201" t="str">
        <f>TEXT(Table1[[#This Row],[Date]],"mmm-yy")</f>
        <v>Jun-21</v>
      </c>
      <c r="H23" s="242" t="str">
        <f>TEXT(Table1[[#This Row],[Date]],"mmm")</f>
        <v>Jun</v>
      </c>
    </row>
    <row r="24" spans="1:8" ht="20.25">
      <c r="A24" s="9" t="s">
        <v>63</v>
      </c>
      <c r="B24">
        <f>COUNTIF($A$4:A24,A24)</f>
        <v>1</v>
      </c>
      <c r="C24" s="193">
        <v>50250</v>
      </c>
      <c r="D24" s="228">
        <v>44360</v>
      </c>
      <c r="E24" t="s">
        <v>1521</v>
      </c>
      <c r="G24" s="201" t="str">
        <f>TEXT(Table1[[#This Row],[Date]],"mmm-yy")</f>
        <v>Jun-21</v>
      </c>
      <c r="H24" s="242" t="str">
        <f>TEXT(Table1[[#This Row],[Date]],"mmm")</f>
        <v>Jun</v>
      </c>
    </row>
    <row r="25" spans="1:8" ht="20.25">
      <c r="A25" s="9" t="s">
        <v>66</v>
      </c>
      <c r="B25">
        <f>COUNTIF($A$4:A25,A25)</f>
        <v>1</v>
      </c>
      <c r="C25" s="193">
        <v>32590</v>
      </c>
      <c r="D25" s="228">
        <v>44360</v>
      </c>
      <c r="E25" t="s">
        <v>1521</v>
      </c>
      <c r="G25" s="201" t="str">
        <f>TEXT(Table1[[#This Row],[Date]],"mmm-yy")</f>
        <v>Jun-21</v>
      </c>
      <c r="H25" s="242" t="str">
        <f>TEXT(Table1[[#This Row],[Date]],"mmm")</f>
        <v>Jun</v>
      </c>
    </row>
    <row r="26" spans="1:8" ht="20.25">
      <c r="A26" s="9" t="s">
        <v>592</v>
      </c>
      <c r="B26">
        <f>COUNTIF($A$4:A26,A26)</f>
        <v>1</v>
      </c>
      <c r="C26" s="193">
        <v>37200</v>
      </c>
      <c r="D26" s="228">
        <v>44360</v>
      </c>
      <c r="E26" t="s">
        <v>1521</v>
      </c>
      <c r="G26" s="201" t="str">
        <f>TEXT(Table1[[#This Row],[Date]],"mmm-yy")</f>
        <v>Jun-21</v>
      </c>
      <c r="H26" s="242" t="str">
        <f>TEXT(Table1[[#This Row],[Date]],"mmm")</f>
        <v>Jun</v>
      </c>
    </row>
    <row r="27" spans="1:8" ht="20.25">
      <c r="A27" s="9" t="s">
        <v>595</v>
      </c>
      <c r="B27">
        <f>COUNTIF($A$4:A27,A27)</f>
        <v>1</v>
      </c>
      <c r="C27" s="193">
        <v>57080</v>
      </c>
      <c r="D27" s="228">
        <v>44360</v>
      </c>
      <c r="E27" t="s">
        <v>1521</v>
      </c>
      <c r="G27" s="201" t="str">
        <f>TEXT(Table1[[#This Row],[Date]],"mmm-yy")</f>
        <v>Jun-21</v>
      </c>
      <c r="H27" s="242" t="str">
        <f>TEXT(Table1[[#This Row],[Date]],"mmm")</f>
        <v>Jun</v>
      </c>
    </row>
    <row r="28" spans="1:8" ht="20.25">
      <c r="A28" s="9" t="s">
        <v>69</v>
      </c>
      <c r="B28">
        <f>COUNTIF($A$4:A28,A28)</f>
        <v>1</v>
      </c>
      <c r="C28" s="193">
        <v>33980</v>
      </c>
      <c r="D28" s="228">
        <v>44360</v>
      </c>
      <c r="E28" t="s">
        <v>1521</v>
      </c>
      <c r="G28" s="201" t="str">
        <f>TEXT(Table1[[#This Row],[Date]],"mmm-yy")</f>
        <v>Jun-21</v>
      </c>
      <c r="H28" s="242" t="str">
        <f>TEXT(Table1[[#This Row],[Date]],"mmm")</f>
        <v>Jun</v>
      </c>
    </row>
    <row r="29" spans="1:8" ht="20.25">
      <c r="A29" s="9" t="s">
        <v>598</v>
      </c>
      <c r="B29">
        <f>COUNTIF($A$4:A29,A29)</f>
        <v>1</v>
      </c>
      <c r="C29" s="193">
        <v>50220</v>
      </c>
      <c r="D29" s="228">
        <v>44360</v>
      </c>
      <c r="E29" t="s">
        <v>1521</v>
      </c>
      <c r="G29" s="201" t="str">
        <f>TEXT(Table1[[#This Row],[Date]],"mmm-yy")</f>
        <v>Jun-21</v>
      </c>
      <c r="H29" s="242" t="str">
        <f>TEXT(Table1[[#This Row],[Date]],"mmm")</f>
        <v>Jun</v>
      </c>
    </row>
    <row r="30" spans="1:8" ht="20.25">
      <c r="A30" s="9" t="s">
        <v>601</v>
      </c>
      <c r="B30">
        <f>COUNTIF($A$4:A30,A30)</f>
        <v>1</v>
      </c>
      <c r="C30" s="193">
        <v>57080</v>
      </c>
      <c r="D30" s="228">
        <v>44360</v>
      </c>
      <c r="E30" t="s">
        <v>1521</v>
      </c>
      <c r="G30" s="201" t="str">
        <f>TEXT(Table1[[#This Row],[Date]],"mmm-yy")</f>
        <v>Jun-21</v>
      </c>
      <c r="H30" s="242" t="str">
        <f>TEXT(Table1[[#This Row],[Date]],"mmm")</f>
        <v>Jun</v>
      </c>
    </row>
    <row r="31" spans="1:8" ht="20.25">
      <c r="A31" s="9" t="s">
        <v>604</v>
      </c>
      <c r="B31">
        <f>COUNTIF($A$4:A31,A31)</f>
        <v>1</v>
      </c>
      <c r="C31" s="193">
        <v>52460</v>
      </c>
      <c r="D31" s="228">
        <v>44360</v>
      </c>
      <c r="E31" t="s">
        <v>1521</v>
      </c>
      <c r="G31" s="201" t="str">
        <f>TEXT(Table1[[#This Row],[Date]],"mmm-yy")</f>
        <v>Jun-21</v>
      </c>
      <c r="H31" s="242" t="str">
        <f>TEXT(Table1[[#This Row],[Date]],"mmm")</f>
        <v>Jun</v>
      </c>
    </row>
    <row r="32" spans="1:8" ht="20.25">
      <c r="A32" s="9" t="s">
        <v>607</v>
      </c>
      <c r="B32">
        <f>COUNTIF($A$4:A32,A32)</f>
        <v>1</v>
      </c>
      <c r="C32" s="193">
        <v>41260</v>
      </c>
      <c r="D32" s="228">
        <v>44360</v>
      </c>
      <c r="E32" t="s">
        <v>1521</v>
      </c>
      <c r="G32" s="201" t="str">
        <f>TEXT(Table1[[#This Row],[Date]],"mmm-yy")</f>
        <v>Jun-21</v>
      </c>
      <c r="H32" s="242" t="str">
        <f>TEXT(Table1[[#This Row],[Date]],"mmm")</f>
        <v>Jun</v>
      </c>
    </row>
    <row r="33" spans="1:8" ht="20.25">
      <c r="A33" s="9" t="s">
        <v>610</v>
      </c>
      <c r="B33">
        <f>COUNTIF($A$4:A33,A33)</f>
        <v>1</v>
      </c>
      <c r="C33" s="193">
        <v>57080</v>
      </c>
      <c r="D33" s="228">
        <v>44360</v>
      </c>
      <c r="E33" t="s">
        <v>1521</v>
      </c>
      <c r="G33" s="201" t="str">
        <f>TEXT(Table1[[#This Row],[Date]],"mmm-yy")</f>
        <v>Jun-21</v>
      </c>
      <c r="H33" s="242" t="str">
        <f>TEXT(Table1[[#This Row],[Date]],"mmm")</f>
        <v>Jun</v>
      </c>
    </row>
    <row r="34" spans="1:8" ht="20.25">
      <c r="A34" s="9" t="s">
        <v>73</v>
      </c>
      <c r="B34">
        <f>COUNTIF($A$4:A34,A34)</f>
        <v>1</v>
      </c>
      <c r="C34" s="193">
        <v>28620</v>
      </c>
      <c r="D34" s="228">
        <v>44360</v>
      </c>
      <c r="E34" t="s">
        <v>1521</v>
      </c>
      <c r="G34" s="201" t="str">
        <f>TEXT(Table1[[#This Row],[Date]],"mmm-yy")</f>
        <v>Jun-21</v>
      </c>
      <c r="H34" s="242" t="str">
        <f>TEXT(Table1[[#This Row],[Date]],"mmm")</f>
        <v>Jun</v>
      </c>
    </row>
    <row r="35" spans="1:8" ht="20.25">
      <c r="A35" s="9" t="s">
        <v>613</v>
      </c>
      <c r="B35">
        <f>COUNTIF($A$4:A35,A35)</f>
        <v>1</v>
      </c>
      <c r="C35" s="193">
        <v>54560</v>
      </c>
      <c r="D35" s="228">
        <v>44360</v>
      </c>
      <c r="E35" t="s">
        <v>1521</v>
      </c>
      <c r="G35" s="201" t="str">
        <f>TEXT(Table1[[#This Row],[Date]],"mmm-yy")</f>
        <v>Jun-21</v>
      </c>
      <c r="H35" s="242" t="str">
        <f>TEXT(Table1[[#This Row],[Date]],"mmm")</f>
        <v>Jun</v>
      </c>
    </row>
    <row r="36" spans="1:8" ht="20.25">
      <c r="A36" s="9" t="s">
        <v>616</v>
      </c>
      <c r="B36">
        <f>COUNTIF($A$4:A36,A36)</f>
        <v>1</v>
      </c>
      <c r="C36" s="193">
        <v>52460</v>
      </c>
      <c r="D36" s="228">
        <v>44360</v>
      </c>
      <c r="E36" t="s">
        <v>1521</v>
      </c>
      <c r="G36" s="201" t="str">
        <f>TEXT(Table1[[#This Row],[Date]],"mmm-yy")</f>
        <v>Jun-21</v>
      </c>
      <c r="H36" s="242" t="str">
        <f>TEXT(Table1[[#This Row],[Date]],"mmm")</f>
        <v>Jun</v>
      </c>
    </row>
    <row r="37" spans="1:8" ht="20.25">
      <c r="A37" s="9" t="s">
        <v>76</v>
      </c>
      <c r="B37">
        <f>COUNTIF($A$4:A37,A37)</f>
        <v>1</v>
      </c>
      <c r="C37" s="193">
        <v>45960</v>
      </c>
      <c r="D37" s="228">
        <v>44360</v>
      </c>
      <c r="E37" t="s">
        <v>1521</v>
      </c>
      <c r="G37" s="201" t="str">
        <f>TEXT(Table1[[#This Row],[Date]],"mmm-yy")</f>
        <v>Jun-21</v>
      </c>
      <c r="H37" s="242" t="str">
        <f>TEXT(Table1[[#This Row],[Date]],"mmm")</f>
        <v>Jun</v>
      </c>
    </row>
    <row r="38" spans="1:8" ht="20.25">
      <c r="A38" s="9" t="s">
        <v>79</v>
      </c>
      <c r="B38">
        <f>COUNTIF($A$4:A38,A38)</f>
        <v>1</v>
      </c>
      <c r="C38" s="193">
        <v>27680</v>
      </c>
      <c r="D38" s="228">
        <v>44360</v>
      </c>
      <c r="E38" t="s">
        <v>1521</v>
      </c>
      <c r="G38" s="201" t="str">
        <f>TEXT(Table1[[#This Row],[Date]],"mmm-yy")</f>
        <v>Jun-21</v>
      </c>
      <c r="H38" s="242" t="str">
        <f>TEXT(Table1[[#This Row],[Date]],"mmm")</f>
        <v>Jun</v>
      </c>
    </row>
    <row r="39" spans="1:8" ht="20.25">
      <c r="A39" s="9" t="s">
        <v>83</v>
      </c>
      <c r="B39">
        <f>COUNTIF($A$4:A39,A39)</f>
        <v>1</v>
      </c>
      <c r="C39" s="193">
        <v>44480</v>
      </c>
      <c r="D39" s="228">
        <v>44360</v>
      </c>
      <c r="E39" t="s">
        <v>1521</v>
      </c>
      <c r="G39" s="201" t="str">
        <f>TEXT(Table1[[#This Row],[Date]],"mmm-yy")</f>
        <v>Jun-21</v>
      </c>
      <c r="H39" s="242" t="str">
        <f>TEXT(Table1[[#This Row],[Date]],"mmm")</f>
        <v>Jun</v>
      </c>
    </row>
    <row r="40" spans="1:8" ht="20.25">
      <c r="A40" s="9" t="s">
        <v>619</v>
      </c>
      <c r="B40">
        <f>COUNTIF($A$4:A40,A40)</f>
        <v>1</v>
      </c>
      <c r="C40" s="193">
        <v>52460</v>
      </c>
      <c r="D40" s="228">
        <v>44360</v>
      </c>
      <c r="E40" t="s">
        <v>1521</v>
      </c>
      <c r="G40" s="201" t="str">
        <f>TEXT(Table1[[#This Row],[Date]],"mmm-yy")</f>
        <v>Jun-21</v>
      </c>
      <c r="H40" s="242" t="str">
        <f>TEXT(Table1[[#This Row],[Date]],"mmm")</f>
        <v>Jun</v>
      </c>
    </row>
    <row r="41" spans="1:8" ht="20.25">
      <c r="A41" s="9" t="s">
        <v>86</v>
      </c>
      <c r="B41">
        <f>COUNTIF($A$4:A41,A41)</f>
        <v>1</v>
      </c>
      <c r="C41" s="193">
        <v>58460</v>
      </c>
      <c r="D41" s="228">
        <v>44360</v>
      </c>
      <c r="E41" t="s">
        <v>1521</v>
      </c>
      <c r="G41" s="201" t="str">
        <f>TEXT(Table1[[#This Row],[Date]],"mmm-yy")</f>
        <v>Jun-21</v>
      </c>
      <c r="H41" s="242" t="str">
        <f>TEXT(Table1[[#This Row],[Date]],"mmm")</f>
        <v>Jun</v>
      </c>
    </row>
    <row r="42" spans="1:8" ht="20.25">
      <c r="A42" s="9" t="s">
        <v>89</v>
      </c>
      <c r="B42">
        <f>COUNTIF($A$4:A42,A42)</f>
        <v>1</v>
      </c>
      <c r="C42" s="193">
        <v>36290</v>
      </c>
      <c r="D42" s="228">
        <v>44360</v>
      </c>
      <c r="E42" t="s">
        <v>1521</v>
      </c>
      <c r="G42" s="201" t="str">
        <f>TEXT(Table1[[#This Row],[Date]],"mmm-yy")</f>
        <v>Jun-21</v>
      </c>
      <c r="H42" s="242" t="str">
        <f>TEXT(Table1[[#This Row],[Date]],"mmm")</f>
        <v>Jun</v>
      </c>
    </row>
    <row r="43" spans="1:8" ht="20.25">
      <c r="A43" s="9" t="s">
        <v>622</v>
      </c>
      <c r="B43">
        <f>COUNTIF($A$4:A43,A43)</f>
        <v>1</v>
      </c>
      <c r="C43" s="193">
        <v>15500</v>
      </c>
      <c r="D43" s="228">
        <v>44360</v>
      </c>
      <c r="E43" t="s">
        <v>1521</v>
      </c>
      <c r="G43" s="201" t="str">
        <f>TEXT(Table1[[#This Row],[Date]],"mmm-yy")</f>
        <v>Jun-21</v>
      </c>
      <c r="H43" s="242" t="str">
        <f>TEXT(Table1[[#This Row],[Date]],"mmm")</f>
        <v>Jun</v>
      </c>
    </row>
    <row r="44" spans="1:8" ht="20.25">
      <c r="A44" s="9" t="s">
        <v>92</v>
      </c>
      <c r="B44">
        <f>COUNTIF($A$4:A44,A44)</f>
        <v>1</v>
      </c>
      <c r="C44" s="193">
        <v>31740</v>
      </c>
      <c r="D44" s="228">
        <v>44360</v>
      </c>
      <c r="E44" t="s">
        <v>1521</v>
      </c>
      <c r="G44" s="201" t="str">
        <f>TEXT(Table1[[#This Row],[Date]],"mmm-yy")</f>
        <v>Jun-21</v>
      </c>
      <c r="H44" s="242" t="str">
        <f>TEXT(Table1[[#This Row],[Date]],"mmm")</f>
        <v>Jun</v>
      </c>
    </row>
    <row r="45" spans="1:8" ht="20.25">
      <c r="A45" s="9" t="s">
        <v>95</v>
      </c>
      <c r="B45">
        <f>COUNTIF($A$4:A45,A45)</f>
        <v>1</v>
      </c>
      <c r="C45" s="193">
        <v>52480</v>
      </c>
      <c r="D45" s="228">
        <v>44360</v>
      </c>
      <c r="E45" t="s">
        <v>1521</v>
      </c>
      <c r="G45" s="201" t="str">
        <f>TEXT(Table1[[#This Row],[Date]],"mmm-yy")</f>
        <v>Jun-21</v>
      </c>
      <c r="H45" s="242" t="str">
        <f>TEXT(Table1[[#This Row],[Date]],"mmm")</f>
        <v>Jun</v>
      </c>
    </row>
    <row r="46" spans="1:8" ht="20.25">
      <c r="A46" s="9" t="s">
        <v>98</v>
      </c>
      <c r="B46">
        <f>COUNTIF($A$4:A46,A46)</f>
        <v>1</v>
      </c>
      <c r="C46" s="193">
        <v>50780</v>
      </c>
      <c r="D46" s="228">
        <v>44360</v>
      </c>
      <c r="E46" t="s">
        <v>1521</v>
      </c>
      <c r="G46" s="201" t="str">
        <f>TEXT(Table1[[#This Row],[Date]],"mmm-yy")</f>
        <v>Jun-21</v>
      </c>
      <c r="H46" s="242" t="str">
        <f>TEXT(Table1[[#This Row],[Date]],"mmm")</f>
        <v>Jun</v>
      </c>
    </row>
    <row r="47" spans="1:8" ht="20.25">
      <c r="A47" s="9" t="s">
        <v>101</v>
      </c>
      <c r="B47">
        <f>COUNTIF($A$4:A47,A47)</f>
        <v>1</v>
      </c>
      <c r="C47" s="193">
        <v>31670</v>
      </c>
      <c r="D47" s="228">
        <v>44360</v>
      </c>
      <c r="E47" t="s">
        <v>1521</v>
      </c>
      <c r="G47" s="201" t="str">
        <f>TEXT(Table1[[#This Row],[Date]],"mmm-yy")</f>
        <v>Jun-21</v>
      </c>
      <c r="H47" s="242" t="str">
        <f>TEXT(Table1[[#This Row],[Date]],"mmm")</f>
        <v>Jun</v>
      </c>
    </row>
    <row r="48" spans="1:8" ht="20.25">
      <c r="A48" s="9" t="s">
        <v>625</v>
      </c>
      <c r="B48">
        <f>COUNTIF($A$4:A48,A48)</f>
        <v>1</v>
      </c>
      <c r="C48" s="193">
        <v>39360</v>
      </c>
      <c r="D48" s="228">
        <v>44360</v>
      </c>
      <c r="E48" t="s">
        <v>1521</v>
      </c>
      <c r="G48" s="201" t="str">
        <f>TEXT(Table1[[#This Row],[Date]],"mmm-yy")</f>
        <v>Jun-21</v>
      </c>
      <c r="H48" s="242" t="str">
        <f>TEXT(Table1[[#This Row],[Date]],"mmm")</f>
        <v>Jun</v>
      </c>
    </row>
    <row r="49" spans="1:8" ht="20.25">
      <c r="A49" s="9" t="s">
        <v>104</v>
      </c>
      <c r="B49">
        <f>COUNTIF($A$4:A49,A49)</f>
        <v>1</v>
      </c>
      <c r="C49" s="193">
        <v>57080</v>
      </c>
      <c r="D49" s="228">
        <v>44360</v>
      </c>
      <c r="E49" t="s">
        <v>1521</v>
      </c>
      <c r="G49" s="201" t="str">
        <f>TEXT(Table1[[#This Row],[Date]],"mmm-yy")</f>
        <v>Jun-21</v>
      </c>
      <c r="H49" s="242" t="str">
        <f>TEXT(Table1[[#This Row],[Date]],"mmm")</f>
        <v>Jun</v>
      </c>
    </row>
    <row r="50" spans="1:8" ht="20.25">
      <c r="A50" s="9" t="s">
        <v>628</v>
      </c>
      <c r="B50">
        <f>COUNTIF($A$4:A50,A50)</f>
        <v>1</v>
      </c>
      <c r="C50" s="193">
        <v>33980</v>
      </c>
      <c r="D50" s="228">
        <v>44360</v>
      </c>
      <c r="E50" t="s">
        <v>1521</v>
      </c>
      <c r="G50" s="201" t="str">
        <f>TEXT(Table1[[#This Row],[Date]],"mmm-yy")</f>
        <v>Jun-21</v>
      </c>
      <c r="H50" s="242" t="str">
        <f>TEXT(Table1[[#This Row],[Date]],"mmm")</f>
        <v>Jun</v>
      </c>
    </row>
    <row r="51" spans="1:8" ht="20.25">
      <c r="A51" s="9" t="s">
        <v>631</v>
      </c>
      <c r="B51">
        <f>COUNTIF($A$4:A51,A51)</f>
        <v>1</v>
      </c>
      <c r="C51" s="193">
        <v>36290</v>
      </c>
      <c r="D51" s="228">
        <v>44360</v>
      </c>
      <c r="E51" t="s">
        <v>1521</v>
      </c>
      <c r="G51" s="201" t="str">
        <f>TEXT(Table1[[#This Row],[Date]],"mmm-yy")</f>
        <v>Jun-21</v>
      </c>
      <c r="H51" s="242" t="str">
        <f>TEXT(Table1[[#This Row],[Date]],"mmm")</f>
        <v>Jun</v>
      </c>
    </row>
    <row r="52" spans="1:8" ht="20.25">
      <c r="A52" s="9" t="s">
        <v>634</v>
      </c>
      <c r="B52">
        <f>COUNTIF($A$4:A52,A52)</f>
        <v>1</v>
      </c>
      <c r="C52" s="193">
        <v>48000</v>
      </c>
      <c r="D52" s="228">
        <v>44360</v>
      </c>
      <c r="E52" t="s">
        <v>1521</v>
      </c>
      <c r="G52" s="201" t="str">
        <f>TEXT(Table1[[#This Row],[Date]],"mmm-yy")</f>
        <v>Jun-21</v>
      </c>
      <c r="H52" s="242" t="str">
        <f>TEXT(Table1[[#This Row],[Date]],"mmm")</f>
        <v>Jun</v>
      </c>
    </row>
    <row r="53" spans="1:8" ht="20.25">
      <c r="A53" s="9" t="s">
        <v>637</v>
      </c>
      <c r="B53">
        <f>COUNTIF($A$4:A53,A53)</f>
        <v>1</v>
      </c>
      <c r="C53" s="193">
        <v>40060</v>
      </c>
      <c r="D53" s="228">
        <v>44360</v>
      </c>
      <c r="E53" t="s">
        <v>1521</v>
      </c>
      <c r="G53" s="201" t="str">
        <f>TEXT(Table1[[#This Row],[Date]],"mmm-yy")</f>
        <v>Jun-21</v>
      </c>
      <c r="H53" s="242" t="str">
        <f>TEXT(Table1[[#This Row],[Date]],"mmm")</f>
        <v>Jun</v>
      </c>
    </row>
    <row r="54" spans="1:8" ht="20.25">
      <c r="A54" s="9" t="s">
        <v>641</v>
      </c>
      <c r="B54">
        <f>COUNTIF($A$4:A54,A54)</f>
        <v>1</v>
      </c>
      <c r="C54" s="193">
        <v>41540</v>
      </c>
      <c r="D54" s="228">
        <v>44360</v>
      </c>
      <c r="E54" t="s">
        <v>1521</v>
      </c>
      <c r="G54" s="201" t="str">
        <f>TEXT(Table1[[#This Row],[Date]],"mmm-yy")</f>
        <v>Jun-21</v>
      </c>
      <c r="H54" s="242" t="str">
        <f>TEXT(Table1[[#This Row],[Date]],"mmm")</f>
        <v>Jun</v>
      </c>
    </row>
    <row r="55" spans="1:8" ht="20.25">
      <c r="A55" s="31" t="s">
        <v>107</v>
      </c>
      <c r="B55">
        <f>COUNTIF($A$4:A55,A55)</f>
        <v>1</v>
      </c>
      <c r="C55" s="193">
        <v>30060</v>
      </c>
      <c r="D55" s="228">
        <v>44360</v>
      </c>
      <c r="E55" t="s">
        <v>1521</v>
      </c>
      <c r="G55" s="201" t="str">
        <f>TEXT(Table1[[#This Row],[Date]],"mmm-yy")</f>
        <v>Jun-21</v>
      </c>
      <c r="H55" s="242" t="str">
        <f>TEXT(Table1[[#This Row],[Date]],"mmm")</f>
        <v>Jun</v>
      </c>
    </row>
    <row r="56" spans="1:8" ht="20.25">
      <c r="A56" s="9" t="s">
        <v>111</v>
      </c>
      <c r="B56">
        <f>COUNTIF($A$4:A56,A56)</f>
        <v>1</v>
      </c>
      <c r="C56" s="193">
        <v>30060</v>
      </c>
      <c r="D56" s="228">
        <v>44360</v>
      </c>
      <c r="E56" t="s">
        <v>1521</v>
      </c>
      <c r="G56" s="201" t="str">
        <f>TEXT(Table1[[#This Row],[Date]],"mmm-yy")</f>
        <v>Jun-21</v>
      </c>
      <c r="H56" s="242" t="str">
        <f>TEXT(Table1[[#This Row],[Date]],"mmm")</f>
        <v>Jun</v>
      </c>
    </row>
    <row r="57" spans="1:8" ht="20.25">
      <c r="A57" s="9" t="s">
        <v>644</v>
      </c>
      <c r="B57">
        <f>COUNTIF($A$4:A57,A57)</f>
        <v>1</v>
      </c>
      <c r="C57" s="193">
        <v>50220</v>
      </c>
      <c r="D57" s="228">
        <v>44360</v>
      </c>
      <c r="E57" t="s">
        <v>1521</v>
      </c>
      <c r="G57" s="201" t="str">
        <f>TEXT(Table1[[#This Row],[Date]],"mmm-yy")</f>
        <v>Jun-21</v>
      </c>
      <c r="H57" s="242" t="str">
        <f>TEXT(Table1[[#This Row],[Date]],"mmm")</f>
        <v>Jun</v>
      </c>
    </row>
    <row r="58" spans="1:8" ht="20.25">
      <c r="A58" s="9" t="s">
        <v>114</v>
      </c>
      <c r="B58">
        <f>COUNTIF($A$4:A58,A58)</f>
        <v>1</v>
      </c>
      <c r="C58" s="193">
        <v>52460</v>
      </c>
      <c r="D58" s="228">
        <v>44360</v>
      </c>
      <c r="E58" t="s">
        <v>1521</v>
      </c>
      <c r="G58" s="201" t="str">
        <f>TEXT(Table1[[#This Row],[Date]],"mmm-yy")</f>
        <v>Jun-21</v>
      </c>
      <c r="H58" s="242" t="str">
        <f>TEXT(Table1[[#This Row],[Date]],"mmm")</f>
        <v>Jun</v>
      </c>
    </row>
    <row r="59" spans="1:8" ht="20.25">
      <c r="A59" s="9" t="s">
        <v>117</v>
      </c>
      <c r="B59">
        <f>COUNTIF($A$4:A59,A59)</f>
        <v>1</v>
      </c>
      <c r="C59" s="193">
        <v>33980</v>
      </c>
      <c r="D59" s="228">
        <v>44360</v>
      </c>
      <c r="E59" t="s">
        <v>1521</v>
      </c>
      <c r="G59" s="201" t="str">
        <f>TEXT(Table1[[#This Row],[Date]],"mmm-yy")</f>
        <v>Jun-21</v>
      </c>
      <c r="H59" s="242" t="str">
        <f>TEXT(Table1[[#This Row],[Date]],"mmm")</f>
        <v>Jun</v>
      </c>
    </row>
    <row r="60" spans="1:8" ht="20.25">
      <c r="A60" s="9" t="s">
        <v>120</v>
      </c>
      <c r="B60">
        <f>COUNTIF($A$4:A60,A60)</f>
        <v>1</v>
      </c>
      <c r="C60" s="193">
        <v>27480</v>
      </c>
      <c r="D60" s="228">
        <v>44360</v>
      </c>
      <c r="E60" t="s">
        <v>1521</v>
      </c>
      <c r="G60" s="201" t="str">
        <f>TEXT(Table1[[#This Row],[Date]],"mmm-yy")</f>
        <v>Jun-21</v>
      </c>
      <c r="H60" s="242" t="str">
        <f>TEXT(Table1[[#This Row],[Date]],"mmm")</f>
        <v>Jun</v>
      </c>
    </row>
    <row r="61" spans="1:8" ht="20.25">
      <c r="A61" s="9" t="s">
        <v>647</v>
      </c>
      <c r="B61">
        <f>COUNTIF($A$4:A61,A61)</f>
        <v>1</v>
      </c>
      <c r="C61" s="193">
        <v>39980</v>
      </c>
      <c r="D61" s="228">
        <v>44360</v>
      </c>
      <c r="E61" t="s">
        <v>1521</v>
      </c>
      <c r="G61" s="201" t="str">
        <f>TEXT(Table1[[#This Row],[Date]],"mmm-yy")</f>
        <v>Jun-21</v>
      </c>
      <c r="H61" s="242" t="str">
        <f>TEXT(Table1[[#This Row],[Date]],"mmm")</f>
        <v>Jun</v>
      </c>
    </row>
    <row r="62" spans="1:8" ht="20.25">
      <c r="A62" s="9" t="s">
        <v>123</v>
      </c>
      <c r="B62">
        <f>COUNTIF($A$4:A62,A62)</f>
        <v>1</v>
      </c>
      <c r="C62" s="193">
        <v>32400</v>
      </c>
      <c r="D62" s="228">
        <v>44360</v>
      </c>
      <c r="E62" t="s">
        <v>1521</v>
      </c>
      <c r="G62" s="201" t="str">
        <f>TEXT(Table1[[#This Row],[Date]],"mmm-yy")</f>
        <v>Jun-21</v>
      </c>
      <c r="H62" s="242" t="str">
        <f>TEXT(Table1[[#This Row],[Date]],"mmm")</f>
        <v>Jun</v>
      </c>
    </row>
    <row r="63" spans="1:8" ht="20.25">
      <c r="A63" s="9" t="s">
        <v>126</v>
      </c>
      <c r="B63">
        <f>COUNTIF($A$4:A63,A63)</f>
        <v>1</v>
      </c>
      <c r="C63" s="193">
        <v>57080</v>
      </c>
      <c r="D63" s="228">
        <v>44360</v>
      </c>
      <c r="E63" t="s">
        <v>1521</v>
      </c>
      <c r="G63" s="201" t="str">
        <f>TEXT(Table1[[#This Row],[Date]],"mmm-yy")</f>
        <v>Jun-21</v>
      </c>
      <c r="H63" s="242" t="str">
        <f>TEXT(Table1[[#This Row],[Date]],"mmm")</f>
        <v>Jun</v>
      </c>
    </row>
    <row r="64" spans="1:8" ht="20.25">
      <c r="A64" s="9" t="s">
        <v>129</v>
      </c>
      <c r="B64">
        <f>COUNTIF($A$4:A64,A64)</f>
        <v>1</v>
      </c>
      <c r="C64" s="193">
        <v>43220</v>
      </c>
      <c r="D64" s="228">
        <v>44360</v>
      </c>
      <c r="E64" t="s">
        <v>1521</v>
      </c>
      <c r="G64" s="201" t="str">
        <f>TEXT(Table1[[#This Row],[Date]],"mmm-yy")</f>
        <v>Jun-21</v>
      </c>
      <c r="H64" s="242" t="str">
        <f>TEXT(Table1[[#This Row],[Date]],"mmm")</f>
        <v>Jun</v>
      </c>
    </row>
    <row r="65" spans="1:8" ht="20.25">
      <c r="A65" s="9" t="s">
        <v>132</v>
      </c>
      <c r="B65">
        <f>COUNTIF($A$4:A65,A65)</f>
        <v>1</v>
      </c>
      <c r="C65" s="193">
        <v>41540</v>
      </c>
      <c r="D65" s="228">
        <v>44360</v>
      </c>
      <c r="E65" t="s">
        <v>1521</v>
      </c>
      <c r="G65" s="201" t="str">
        <f>TEXT(Table1[[#This Row],[Date]],"mmm-yy")</f>
        <v>Jun-21</v>
      </c>
      <c r="H65" s="242" t="str">
        <f>TEXT(Table1[[#This Row],[Date]],"mmm")</f>
        <v>Jun</v>
      </c>
    </row>
    <row r="66" spans="1:8" ht="20.25">
      <c r="A66" s="9" t="s">
        <v>135</v>
      </c>
      <c r="B66">
        <f>COUNTIF($A$4:A66,A66)</f>
        <v>1</v>
      </c>
      <c r="C66" s="193">
        <v>19000</v>
      </c>
      <c r="D66" s="228">
        <v>44360</v>
      </c>
      <c r="E66" t="s">
        <v>1521</v>
      </c>
      <c r="G66" s="201" t="str">
        <f>TEXT(Table1[[#This Row],[Date]],"mmm-yy")</f>
        <v>Jun-21</v>
      </c>
      <c r="H66" s="242" t="str">
        <f>TEXT(Table1[[#This Row],[Date]],"mmm")</f>
        <v>Jun</v>
      </c>
    </row>
    <row r="67" spans="1:8" ht="20.25">
      <c r="A67" s="9" t="s">
        <v>650</v>
      </c>
      <c r="B67">
        <f>COUNTIF($A$4:A67,A67)</f>
        <v>1</v>
      </c>
      <c r="C67" s="193">
        <v>52460</v>
      </c>
      <c r="D67" s="228">
        <v>44360</v>
      </c>
      <c r="E67" t="s">
        <v>1521</v>
      </c>
      <c r="G67" s="201" t="str">
        <f>TEXT(Table1[[#This Row],[Date]],"mmm-yy")</f>
        <v>Jun-21</v>
      </c>
      <c r="H67" s="242" t="str">
        <f>TEXT(Table1[[#This Row],[Date]],"mmm")</f>
        <v>Jun</v>
      </c>
    </row>
    <row r="68" spans="1:8" ht="20.25">
      <c r="A68" s="9" t="s">
        <v>138</v>
      </c>
      <c r="B68">
        <f>COUNTIF($A$4:A68,A68)</f>
        <v>1</v>
      </c>
      <c r="C68" s="193">
        <v>33020</v>
      </c>
      <c r="D68" s="228">
        <v>44360</v>
      </c>
      <c r="E68" t="s">
        <v>1521</v>
      </c>
      <c r="G68" s="201" t="str">
        <f>TEXT(Table1[[#This Row],[Date]],"mmm-yy")</f>
        <v>Jun-21</v>
      </c>
      <c r="H68" s="242" t="str">
        <f>TEXT(Table1[[#This Row],[Date]],"mmm")</f>
        <v>Jun</v>
      </c>
    </row>
    <row r="69" spans="1:8" ht="20.25">
      <c r="A69" s="9" t="s">
        <v>141</v>
      </c>
      <c r="B69">
        <f>COUNTIF($A$4:A69,A69)</f>
        <v>1</v>
      </c>
      <c r="C69" s="193">
        <v>49790</v>
      </c>
      <c r="D69" s="228">
        <v>44360</v>
      </c>
      <c r="E69" t="s">
        <v>1521</v>
      </c>
      <c r="G69" s="201" t="str">
        <f>TEXT(Table1[[#This Row],[Date]],"mmm-yy")</f>
        <v>Jun-21</v>
      </c>
      <c r="H69" s="242" t="str">
        <f>TEXT(Table1[[#This Row],[Date]],"mmm")</f>
        <v>Jun</v>
      </c>
    </row>
    <row r="70" spans="1:8" ht="20.25">
      <c r="A70" s="9" t="s">
        <v>144</v>
      </c>
      <c r="B70">
        <f>COUNTIF($A$4:A70,A70)</f>
        <v>1</v>
      </c>
      <c r="C70" s="193">
        <v>33980</v>
      </c>
      <c r="D70" s="228">
        <v>44360</v>
      </c>
      <c r="E70" t="s">
        <v>1521</v>
      </c>
      <c r="G70" s="201" t="str">
        <f>TEXT(Table1[[#This Row],[Date]],"mmm-yy")</f>
        <v>Jun-21</v>
      </c>
      <c r="H70" s="242" t="str">
        <f>TEXT(Table1[[#This Row],[Date]],"mmm")</f>
        <v>Jun</v>
      </c>
    </row>
    <row r="71" spans="1:8" ht="20.25">
      <c r="A71" s="9" t="s">
        <v>653</v>
      </c>
      <c r="B71">
        <f>COUNTIF($A$4:A71,A71)</f>
        <v>1</v>
      </c>
      <c r="C71" s="193">
        <v>57080</v>
      </c>
      <c r="D71" s="228">
        <v>44360</v>
      </c>
      <c r="E71" t="s">
        <v>1521</v>
      </c>
      <c r="G71" s="201" t="str">
        <f>TEXT(Table1[[#This Row],[Date]],"mmm-yy")</f>
        <v>Jun-21</v>
      </c>
      <c r="H71" s="242" t="str">
        <f>TEXT(Table1[[#This Row],[Date]],"mmm")</f>
        <v>Jun</v>
      </c>
    </row>
    <row r="72" spans="1:8" ht="20.25">
      <c r="A72" s="9" t="s">
        <v>656</v>
      </c>
      <c r="B72">
        <f>COUNTIF($A$4:A72,A72)</f>
        <v>1</v>
      </c>
      <c r="C72" s="193">
        <v>57080</v>
      </c>
      <c r="D72" s="228">
        <v>44360</v>
      </c>
      <c r="E72" t="s">
        <v>1521</v>
      </c>
      <c r="G72" s="201" t="str">
        <f>TEXT(Table1[[#This Row],[Date]],"mmm-yy")</f>
        <v>Jun-21</v>
      </c>
      <c r="H72" s="242" t="str">
        <f>TEXT(Table1[[#This Row],[Date]],"mmm")</f>
        <v>Jun</v>
      </c>
    </row>
    <row r="73" spans="1:8" ht="20.25">
      <c r="A73" s="9" t="s">
        <v>147</v>
      </c>
      <c r="B73">
        <f>COUNTIF($A$4:A73,A73)</f>
        <v>1</v>
      </c>
      <c r="C73" s="193">
        <v>33980</v>
      </c>
      <c r="D73" s="228">
        <v>44360</v>
      </c>
      <c r="E73" t="s">
        <v>1521</v>
      </c>
      <c r="G73" s="201" t="str">
        <f>TEXT(Table1[[#This Row],[Date]],"mmm-yy")</f>
        <v>Jun-21</v>
      </c>
      <c r="H73" s="242" t="str">
        <f>TEXT(Table1[[#This Row],[Date]],"mmm")</f>
        <v>Jun</v>
      </c>
    </row>
    <row r="74" spans="1:8" ht="20.25">
      <c r="A74" s="9" t="s">
        <v>659</v>
      </c>
      <c r="B74">
        <f>COUNTIF($A$4:A74,A74)</f>
        <v>1</v>
      </c>
      <c r="C74" s="193">
        <v>54000</v>
      </c>
      <c r="D74" s="228">
        <v>44360</v>
      </c>
      <c r="E74" t="s">
        <v>1521</v>
      </c>
      <c r="G74" s="201" t="str">
        <f>TEXT(Table1[[#This Row],[Date]],"mmm-yy")</f>
        <v>Jun-21</v>
      </c>
      <c r="H74" s="242" t="str">
        <f>TEXT(Table1[[#This Row],[Date]],"mmm")</f>
        <v>Jun</v>
      </c>
    </row>
    <row r="75" spans="1:8" ht="20.25">
      <c r="A75" s="9" t="s">
        <v>662</v>
      </c>
      <c r="B75">
        <f>COUNTIF($A$4:A75,A75)</f>
        <v>1</v>
      </c>
      <c r="C75" s="193">
        <v>57080</v>
      </c>
      <c r="D75" s="228">
        <v>44360</v>
      </c>
      <c r="E75" t="s">
        <v>1521</v>
      </c>
      <c r="G75" s="201" t="str">
        <f>TEXT(Table1[[#This Row],[Date]],"mmm-yy")</f>
        <v>Jun-21</v>
      </c>
      <c r="H75" s="242" t="str">
        <f>TEXT(Table1[[#This Row],[Date]],"mmm")</f>
        <v>Jun</v>
      </c>
    </row>
    <row r="76" spans="1:8" ht="20.25">
      <c r="A76" s="9" t="s">
        <v>665</v>
      </c>
      <c r="B76">
        <f>COUNTIF($A$4:A76,A76)</f>
        <v>1</v>
      </c>
      <c r="C76" s="193">
        <v>14100</v>
      </c>
      <c r="D76" s="228">
        <v>44360</v>
      </c>
      <c r="E76" t="s">
        <v>1521</v>
      </c>
      <c r="G76" s="201" t="str">
        <f>TEXT(Table1[[#This Row],[Date]],"mmm-yy")</f>
        <v>Jun-21</v>
      </c>
      <c r="H76" s="242" t="str">
        <f>TEXT(Table1[[#This Row],[Date]],"mmm")</f>
        <v>Jun</v>
      </c>
    </row>
    <row r="77" spans="1:8" ht="20.25">
      <c r="A77" s="9" t="s">
        <v>668</v>
      </c>
      <c r="B77">
        <f>COUNTIF($A$4:A77,A77)</f>
        <v>1</v>
      </c>
      <c r="C77" s="193">
        <v>33770</v>
      </c>
      <c r="D77" s="228">
        <v>44360</v>
      </c>
      <c r="E77" t="s">
        <v>1521</v>
      </c>
      <c r="G77" s="201" t="str">
        <f>TEXT(Table1[[#This Row],[Date]],"mmm-yy")</f>
        <v>Jun-21</v>
      </c>
      <c r="H77" s="242" t="str">
        <f>TEXT(Table1[[#This Row],[Date]],"mmm")</f>
        <v>Jun</v>
      </c>
    </row>
    <row r="78" spans="1:8" ht="20.25">
      <c r="A78" s="9" t="s">
        <v>150</v>
      </c>
      <c r="B78">
        <f>COUNTIF($A$4:A78,A78)</f>
        <v>1</v>
      </c>
      <c r="C78" s="193">
        <v>31670</v>
      </c>
      <c r="D78" s="228">
        <v>44360</v>
      </c>
      <c r="E78" t="s">
        <v>1521</v>
      </c>
      <c r="G78" s="201" t="str">
        <f>TEXT(Table1[[#This Row],[Date]],"mmm-yy")</f>
        <v>Jun-21</v>
      </c>
      <c r="H78" s="242" t="str">
        <f>TEXT(Table1[[#This Row],[Date]],"mmm")</f>
        <v>Jun</v>
      </c>
    </row>
    <row r="79" spans="1:8" ht="20.25">
      <c r="A79" s="9" t="s">
        <v>671</v>
      </c>
      <c r="B79">
        <f>COUNTIF($A$4:A79,A79)</f>
        <v>1</v>
      </c>
      <c r="C79" s="193">
        <v>37900</v>
      </c>
      <c r="D79" s="228">
        <v>44360</v>
      </c>
      <c r="E79" t="s">
        <v>1521</v>
      </c>
      <c r="G79" s="201" t="str">
        <f>TEXT(Table1[[#This Row],[Date]],"mmm-yy")</f>
        <v>Jun-21</v>
      </c>
      <c r="H79" s="242" t="str">
        <f>TEXT(Table1[[#This Row],[Date]],"mmm")</f>
        <v>Jun</v>
      </c>
    </row>
    <row r="80" spans="1:8" ht="20.25">
      <c r="A80" s="9" t="s">
        <v>153</v>
      </c>
      <c r="B80">
        <f>COUNTIF($A$4:A80,A80)</f>
        <v>1</v>
      </c>
      <c r="C80" s="193">
        <v>36290</v>
      </c>
      <c r="D80" s="228">
        <v>44360</v>
      </c>
      <c r="E80" t="s">
        <v>1521</v>
      </c>
      <c r="G80" s="201" t="str">
        <f>TEXT(Table1[[#This Row],[Date]],"mmm-yy")</f>
        <v>Jun-21</v>
      </c>
      <c r="H80" s="242" t="str">
        <f>TEXT(Table1[[#This Row],[Date]],"mmm")</f>
        <v>Jun</v>
      </c>
    </row>
    <row r="81" spans="1:8" ht="20.25">
      <c r="A81" s="9" t="s">
        <v>156</v>
      </c>
      <c r="B81">
        <f>COUNTIF($A$4:A81,A81)</f>
        <v>1</v>
      </c>
      <c r="C81" s="193">
        <v>54560</v>
      </c>
      <c r="D81" s="228">
        <v>44360</v>
      </c>
      <c r="E81" t="s">
        <v>1521</v>
      </c>
      <c r="G81" s="201" t="str">
        <f>TEXT(Table1[[#This Row],[Date]],"mmm-yy")</f>
        <v>Jun-21</v>
      </c>
      <c r="H81" s="242" t="str">
        <f>TEXT(Table1[[#This Row],[Date]],"mmm")</f>
        <v>Jun</v>
      </c>
    </row>
    <row r="82" spans="1:8" ht="20.25">
      <c r="A82" s="9" t="s">
        <v>159</v>
      </c>
      <c r="B82">
        <f>COUNTIF($A$4:A82,A82)</f>
        <v>1</v>
      </c>
      <c r="C82" s="193">
        <v>52460</v>
      </c>
      <c r="D82" s="228">
        <v>44360</v>
      </c>
      <c r="E82" t="s">
        <v>1521</v>
      </c>
      <c r="G82" s="201" t="str">
        <f>TEXT(Table1[[#This Row],[Date]],"mmm-yy")</f>
        <v>Jun-21</v>
      </c>
      <c r="H82" s="242" t="str">
        <f>TEXT(Table1[[#This Row],[Date]],"mmm")</f>
        <v>Jun</v>
      </c>
    </row>
    <row r="83" spans="1:8" ht="20.25">
      <c r="A83" s="9" t="s">
        <v>162</v>
      </c>
      <c r="B83">
        <f>COUNTIF($A$4:A83,A83)</f>
        <v>1</v>
      </c>
      <c r="C83" s="193">
        <v>52460</v>
      </c>
      <c r="D83" s="228">
        <v>44360</v>
      </c>
      <c r="E83" t="s">
        <v>1521</v>
      </c>
      <c r="G83" s="201" t="str">
        <f>TEXT(Table1[[#This Row],[Date]],"mmm-yy")</f>
        <v>Jun-21</v>
      </c>
      <c r="H83" s="242" t="str">
        <f>TEXT(Table1[[#This Row],[Date]],"mmm")</f>
        <v>Jun</v>
      </c>
    </row>
    <row r="84" spans="1:8" ht="20.25">
      <c r="A84" s="9" t="s">
        <v>165</v>
      </c>
      <c r="B84">
        <f>COUNTIF($A$4:A84,A84)</f>
        <v>1</v>
      </c>
      <c r="C84" s="193">
        <v>22080</v>
      </c>
      <c r="D84" s="228">
        <v>44360</v>
      </c>
      <c r="E84" t="s">
        <v>1521</v>
      </c>
      <c r="G84" s="201" t="str">
        <f>TEXT(Table1[[#This Row],[Date]],"mmm-yy")</f>
        <v>Jun-21</v>
      </c>
      <c r="H84" s="242" t="str">
        <f>TEXT(Table1[[#This Row],[Date]],"mmm")</f>
        <v>Jun</v>
      </c>
    </row>
    <row r="85" spans="1:8" ht="20.25">
      <c r="A85" s="9" t="s">
        <v>168</v>
      </c>
      <c r="B85">
        <f>COUNTIF($A$4:A85,A85)</f>
        <v>1</v>
      </c>
      <c r="C85" s="193">
        <v>17500</v>
      </c>
      <c r="D85" s="228">
        <v>44360</v>
      </c>
      <c r="E85" t="s">
        <v>1521</v>
      </c>
      <c r="G85" s="201" t="str">
        <f>TEXT(Table1[[#This Row],[Date]],"mmm-yy")</f>
        <v>Jun-21</v>
      </c>
      <c r="H85" s="242" t="str">
        <f>TEXT(Table1[[#This Row],[Date]],"mmm")</f>
        <v>Jun</v>
      </c>
    </row>
    <row r="86" spans="1:8" ht="20.25">
      <c r="A86" s="9" t="s">
        <v>171</v>
      </c>
      <c r="B86">
        <f>COUNTIF($A$4:A86,A86)</f>
        <v>1</v>
      </c>
      <c r="C86" s="193">
        <v>57080</v>
      </c>
      <c r="D86" s="228">
        <v>44360</v>
      </c>
      <c r="E86" t="s">
        <v>1521</v>
      </c>
      <c r="G86" s="201" t="str">
        <f>TEXT(Table1[[#This Row],[Date]],"mmm-yy")</f>
        <v>Jun-21</v>
      </c>
      <c r="H86" s="242" t="str">
        <f>TEXT(Table1[[#This Row],[Date]],"mmm")</f>
        <v>Jun</v>
      </c>
    </row>
    <row r="87" spans="1:8" ht="20.25">
      <c r="A87" s="9" t="s">
        <v>674</v>
      </c>
      <c r="B87">
        <f>COUNTIF($A$4:A87,A87)</f>
        <v>1</v>
      </c>
      <c r="C87" s="193">
        <v>31720</v>
      </c>
      <c r="D87" s="228">
        <v>44360</v>
      </c>
      <c r="E87" t="s">
        <v>1521</v>
      </c>
      <c r="G87" s="201" t="str">
        <f>TEXT(Table1[[#This Row],[Date]],"mmm-yy")</f>
        <v>Jun-21</v>
      </c>
      <c r="H87" s="242" t="str">
        <f>TEXT(Table1[[#This Row],[Date]],"mmm")</f>
        <v>Jun</v>
      </c>
    </row>
    <row r="88" spans="1:8" ht="20.25">
      <c r="A88" s="9" t="s">
        <v>677</v>
      </c>
      <c r="B88">
        <f>COUNTIF($A$4:A88,A88)</f>
        <v>1</v>
      </c>
      <c r="C88" s="193">
        <v>50220</v>
      </c>
      <c r="D88" s="228">
        <v>44360</v>
      </c>
      <c r="E88" t="s">
        <v>1521</v>
      </c>
      <c r="G88" s="201" t="str">
        <f>TEXT(Table1[[#This Row],[Date]],"mmm-yy")</f>
        <v>Jun-21</v>
      </c>
      <c r="H88" s="242" t="str">
        <f>TEXT(Table1[[#This Row],[Date]],"mmm")</f>
        <v>Jun</v>
      </c>
    </row>
    <row r="89" spans="1:8" ht="20.25">
      <c r="A89" s="9" t="s">
        <v>680</v>
      </c>
      <c r="B89">
        <f>COUNTIF($A$4:A89,A89)</f>
        <v>1</v>
      </c>
      <c r="C89" s="193">
        <v>15500</v>
      </c>
      <c r="D89" s="228">
        <v>44360</v>
      </c>
      <c r="E89" t="s">
        <v>1521</v>
      </c>
      <c r="G89" s="201" t="str">
        <f>TEXT(Table1[[#This Row],[Date]],"mmm-yy")</f>
        <v>Jun-21</v>
      </c>
      <c r="H89" s="242" t="str">
        <f>TEXT(Table1[[#This Row],[Date]],"mmm")</f>
        <v>Jun</v>
      </c>
    </row>
    <row r="90" spans="1:8" ht="20.25">
      <c r="A90" s="9" t="s">
        <v>683</v>
      </c>
      <c r="B90">
        <f>COUNTIF($A$4:A90,A90)</f>
        <v>1</v>
      </c>
      <c r="C90" s="193">
        <v>32100</v>
      </c>
      <c r="D90" s="228">
        <v>44360</v>
      </c>
      <c r="E90" t="s">
        <v>1521</v>
      </c>
      <c r="G90" s="201" t="str">
        <f>TEXT(Table1[[#This Row],[Date]],"mmm-yy")</f>
        <v>Jun-21</v>
      </c>
      <c r="H90" s="242" t="str">
        <f>TEXT(Table1[[#This Row],[Date]],"mmm")</f>
        <v>Jun</v>
      </c>
    </row>
    <row r="91" spans="1:8" ht="20.25">
      <c r="A91" s="9" t="s">
        <v>174</v>
      </c>
      <c r="B91">
        <f>COUNTIF($A$4:A91,A91)</f>
        <v>1</v>
      </c>
      <c r="C91" s="193">
        <v>52460</v>
      </c>
      <c r="D91" s="228">
        <v>44360</v>
      </c>
      <c r="E91" t="s">
        <v>1521</v>
      </c>
      <c r="G91" s="201" t="str">
        <f>TEXT(Table1[[#This Row],[Date]],"mmm-yy")</f>
        <v>Jun-21</v>
      </c>
      <c r="H91" s="242" t="str">
        <f>TEXT(Table1[[#This Row],[Date]],"mmm")</f>
        <v>Jun</v>
      </c>
    </row>
    <row r="92" spans="1:8" ht="20.25">
      <c r="A92" s="9" t="s">
        <v>686</v>
      </c>
      <c r="B92">
        <f>COUNTIF($A$4:A92,A92)</f>
        <v>1</v>
      </c>
      <c r="C92" s="193">
        <v>33980</v>
      </c>
      <c r="D92" s="228">
        <v>44360</v>
      </c>
      <c r="E92" t="s">
        <v>1521</v>
      </c>
      <c r="G92" s="201" t="str">
        <f>TEXT(Table1[[#This Row],[Date]],"mmm-yy")</f>
        <v>Jun-21</v>
      </c>
      <c r="H92" s="242" t="str">
        <f>TEXT(Table1[[#This Row],[Date]],"mmm")</f>
        <v>Jun</v>
      </c>
    </row>
    <row r="93" spans="1:8" ht="20.25">
      <c r="A93" s="9" t="s">
        <v>689</v>
      </c>
      <c r="B93">
        <f>COUNTIF($A$4:A93,A93)</f>
        <v>1</v>
      </c>
      <c r="C93" s="193">
        <v>36290</v>
      </c>
      <c r="D93" s="228">
        <v>44360</v>
      </c>
      <c r="E93" t="s">
        <v>1521</v>
      </c>
      <c r="G93" s="201" t="str">
        <f>TEXT(Table1[[#This Row],[Date]],"mmm-yy")</f>
        <v>Jun-21</v>
      </c>
      <c r="H93" s="242" t="str">
        <f>TEXT(Table1[[#This Row],[Date]],"mmm")</f>
        <v>Jun</v>
      </c>
    </row>
    <row r="94" spans="1:8" ht="20.25">
      <c r="A94" s="9" t="s">
        <v>692</v>
      </c>
      <c r="B94">
        <f>COUNTIF($A$4:A94,A94)</f>
        <v>1</v>
      </c>
      <c r="C94" s="193">
        <v>50220</v>
      </c>
      <c r="D94" s="228">
        <v>44360</v>
      </c>
      <c r="E94" t="s">
        <v>1521</v>
      </c>
      <c r="G94" s="201" t="str">
        <f>TEXT(Table1[[#This Row],[Date]],"mmm-yy")</f>
        <v>Jun-21</v>
      </c>
      <c r="H94" s="242" t="str">
        <f>TEXT(Table1[[#This Row],[Date]],"mmm")</f>
        <v>Jun</v>
      </c>
    </row>
    <row r="95" spans="1:8" ht="20.25">
      <c r="A95" s="9" t="s">
        <v>177</v>
      </c>
      <c r="B95">
        <f>COUNTIF($A$4:A95,A95)</f>
        <v>1</v>
      </c>
      <c r="C95" s="193">
        <v>41260</v>
      </c>
      <c r="D95" s="228">
        <v>44360</v>
      </c>
      <c r="E95" t="s">
        <v>1521</v>
      </c>
      <c r="G95" s="201" t="str">
        <f>TEXT(Table1[[#This Row],[Date]],"mmm-yy")</f>
        <v>Jun-21</v>
      </c>
      <c r="H95" s="242" t="str">
        <f>TEXT(Table1[[#This Row],[Date]],"mmm")</f>
        <v>Jun</v>
      </c>
    </row>
    <row r="96" spans="1:8" ht="20.25">
      <c r="A96" s="9" t="s">
        <v>695</v>
      </c>
      <c r="B96">
        <f>COUNTIF($A$4:A96,A96)</f>
        <v>1</v>
      </c>
      <c r="C96" s="193">
        <v>54560</v>
      </c>
      <c r="D96" s="228">
        <v>44360</v>
      </c>
      <c r="E96" t="s">
        <v>1521</v>
      </c>
      <c r="G96" s="201" t="str">
        <f>TEXT(Table1[[#This Row],[Date]],"mmm-yy")</f>
        <v>Jun-21</v>
      </c>
      <c r="H96" s="242" t="str">
        <f>TEXT(Table1[[#This Row],[Date]],"mmm")</f>
        <v>Jun</v>
      </c>
    </row>
    <row r="97" spans="1:8" ht="20.25">
      <c r="A97" s="9" t="s">
        <v>180</v>
      </c>
      <c r="B97">
        <f>COUNTIF($A$4:A97,A97)</f>
        <v>1</v>
      </c>
      <c r="C97" s="193">
        <v>52460</v>
      </c>
      <c r="D97" s="228">
        <v>44360</v>
      </c>
      <c r="E97" t="s">
        <v>1521</v>
      </c>
      <c r="G97" s="201" t="str">
        <f>TEXT(Table1[[#This Row],[Date]],"mmm-yy")</f>
        <v>Jun-21</v>
      </c>
      <c r="H97" s="242" t="str">
        <f>TEXT(Table1[[#This Row],[Date]],"mmm")</f>
        <v>Jun</v>
      </c>
    </row>
    <row r="98" spans="1:8" ht="20.25">
      <c r="A98" s="9" t="s">
        <v>698</v>
      </c>
      <c r="B98">
        <f>COUNTIF($A$4:A98,A98)</f>
        <v>1</v>
      </c>
      <c r="C98" s="193">
        <v>50220</v>
      </c>
      <c r="D98" s="228">
        <v>44360</v>
      </c>
      <c r="E98" t="s">
        <v>1521</v>
      </c>
      <c r="G98" s="201" t="str">
        <f>TEXT(Table1[[#This Row],[Date]],"mmm-yy")</f>
        <v>Jun-21</v>
      </c>
      <c r="H98" s="242" t="str">
        <f>TEXT(Table1[[#This Row],[Date]],"mmm")</f>
        <v>Jun</v>
      </c>
    </row>
    <row r="99" spans="1:8" ht="20.25">
      <c r="A99" s="9" t="s">
        <v>701</v>
      </c>
      <c r="B99">
        <f>COUNTIF($A$4:A99,A99)</f>
        <v>1</v>
      </c>
      <c r="C99" s="193">
        <v>50220</v>
      </c>
      <c r="D99" s="228">
        <v>44360</v>
      </c>
      <c r="E99" t="s">
        <v>1521</v>
      </c>
      <c r="G99" s="201" t="str">
        <f>TEXT(Table1[[#This Row],[Date]],"mmm-yy")</f>
        <v>Jun-21</v>
      </c>
      <c r="H99" s="242" t="str">
        <f>TEXT(Table1[[#This Row],[Date]],"mmm")</f>
        <v>Jun</v>
      </c>
    </row>
    <row r="100" spans="1:8" ht="20.25">
      <c r="A100" s="9" t="s">
        <v>183</v>
      </c>
      <c r="B100">
        <f>COUNTIF($A$4:A100,A100)</f>
        <v>1</v>
      </c>
      <c r="C100" s="193">
        <v>52460</v>
      </c>
      <c r="D100" s="228">
        <v>44360</v>
      </c>
      <c r="E100" t="s">
        <v>1521</v>
      </c>
      <c r="G100" s="201" t="str">
        <f>TEXT(Table1[[#This Row],[Date]],"mmm-yy")</f>
        <v>Jun-21</v>
      </c>
      <c r="H100" s="242" t="str">
        <f>TEXT(Table1[[#This Row],[Date]],"mmm")</f>
        <v>Jun</v>
      </c>
    </row>
    <row r="101" spans="1:8" ht="20.25">
      <c r="A101" s="9" t="s">
        <v>186</v>
      </c>
      <c r="B101">
        <f>COUNTIF($A$4:A101,A101)</f>
        <v>1</v>
      </c>
      <c r="C101" s="193">
        <v>41260</v>
      </c>
      <c r="D101" s="228">
        <v>44360</v>
      </c>
      <c r="E101" t="s">
        <v>1521</v>
      </c>
      <c r="G101" s="201" t="str">
        <f>TEXT(Table1[[#This Row],[Date]],"mmm-yy")</f>
        <v>Jun-21</v>
      </c>
      <c r="H101" s="242" t="str">
        <f>TEXT(Table1[[#This Row],[Date]],"mmm")</f>
        <v>Jun</v>
      </c>
    </row>
    <row r="102" spans="1:8" ht="20.25">
      <c r="A102" s="9" t="s">
        <v>189</v>
      </c>
      <c r="B102">
        <f>COUNTIF($A$4:A102,A102)</f>
        <v>1</v>
      </c>
      <c r="C102" s="193">
        <v>57080</v>
      </c>
      <c r="D102" s="228">
        <v>44360</v>
      </c>
      <c r="E102" t="s">
        <v>1521</v>
      </c>
      <c r="G102" s="201" t="str">
        <f>TEXT(Table1[[#This Row],[Date]],"mmm-yy")</f>
        <v>Jun-21</v>
      </c>
      <c r="H102" s="242" t="str">
        <f>TEXT(Table1[[#This Row],[Date]],"mmm")</f>
        <v>Jun</v>
      </c>
    </row>
    <row r="103" spans="1:8" ht="20.25">
      <c r="A103" s="9" t="s">
        <v>704</v>
      </c>
      <c r="B103">
        <f>COUNTIF($A$4:A103,A103)</f>
        <v>1</v>
      </c>
      <c r="C103" s="193">
        <v>47840</v>
      </c>
      <c r="D103" s="228">
        <v>44360</v>
      </c>
      <c r="E103" t="s">
        <v>1521</v>
      </c>
      <c r="G103" s="201" t="str">
        <f>TEXT(Table1[[#This Row],[Date]],"mmm-yy")</f>
        <v>Jun-21</v>
      </c>
      <c r="H103" s="242" t="str">
        <f>TEXT(Table1[[#This Row],[Date]],"mmm")</f>
        <v>Jun</v>
      </c>
    </row>
    <row r="104" spans="1:8" ht="20.25">
      <c r="A104" s="9" t="s">
        <v>707</v>
      </c>
      <c r="B104">
        <f>COUNTIF($A$4:A104,A104)</f>
        <v>1</v>
      </c>
      <c r="C104" s="193">
        <v>37730</v>
      </c>
      <c r="D104" s="228">
        <v>44360</v>
      </c>
      <c r="E104" t="s">
        <v>1521</v>
      </c>
      <c r="G104" s="201" t="str">
        <f>TEXT(Table1[[#This Row],[Date]],"mmm-yy")</f>
        <v>Jun-21</v>
      </c>
      <c r="H104" s="242" t="str">
        <f>TEXT(Table1[[#This Row],[Date]],"mmm")</f>
        <v>Jun</v>
      </c>
    </row>
    <row r="105" spans="1:8" ht="20.25">
      <c r="A105" s="9" t="s">
        <v>711</v>
      </c>
      <c r="B105">
        <f>COUNTIF($A$4:A105,A105)</f>
        <v>1</v>
      </c>
      <c r="C105" s="193">
        <v>38600</v>
      </c>
      <c r="D105" s="228">
        <v>44360</v>
      </c>
      <c r="E105" t="s">
        <v>1521</v>
      </c>
      <c r="G105" s="201" t="str">
        <f>TEXT(Table1[[#This Row],[Date]],"mmm-yy")</f>
        <v>Jun-21</v>
      </c>
      <c r="H105" s="242" t="str">
        <f>TEXT(Table1[[#This Row],[Date]],"mmm")</f>
        <v>Jun</v>
      </c>
    </row>
    <row r="106" spans="1:8" ht="20.25">
      <c r="A106" s="9" t="s">
        <v>714</v>
      </c>
      <c r="B106">
        <f>COUNTIF($A$4:A106,A106)</f>
        <v>1</v>
      </c>
      <c r="C106" s="193">
        <v>23820</v>
      </c>
      <c r="D106" s="228">
        <v>44360</v>
      </c>
      <c r="E106" t="s">
        <v>1521</v>
      </c>
      <c r="G106" s="201" t="str">
        <f>TEXT(Table1[[#This Row],[Date]],"mmm-yy")</f>
        <v>Jun-21</v>
      </c>
      <c r="H106" s="242" t="str">
        <f>TEXT(Table1[[#This Row],[Date]],"mmm")</f>
        <v>Jun</v>
      </c>
    </row>
    <row r="107" spans="1:8" ht="20.25">
      <c r="A107" s="9" t="s">
        <v>717</v>
      </c>
      <c r="B107">
        <f>COUNTIF($A$4:A107,A107)</f>
        <v>1</v>
      </c>
      <c r="C107" s="193">
        <v>38600</v>
      </c>
      <c r="D107" s="228">
        <v>44360</v>
      </c>
      <c r="E107" t="s">
        <v>1521</v>
      </c>
      <c r="G107" s="201" t="str">
        <f>TEXT(Table1[[#This Row],[Date]],"mmm-yy")</f>
        <v>Jun-21</v>
      </c>
      <c r="H107" s="242" t="str">
        <f>TEXT(Table1[[#This Row],[Date]],"mmm")</f>
        <v>Jun</v>
      </c>
    </row>
    <row r="108" spans="1:8" ht="20.25">
      <c r="A108" s="9" t="s">
        <v>192</v>
      </c>
      <c r="B108">
        <f>COUNTIF($A$4:A108,A108)</f>
        <v>1</v>
      </c>
      <c r="C108" s="193">
        <v>47000</v>
      </c>
      <c r="D108" s="228">
        <v>44360</v>
      </c>
      <c r="E108" t="s">
        <v>1521</v>
      </c>
      <c r="G108" s="201" t="str">
        <f>TEXT(Table1[[#This Row],[Date]],"mmm-yy")</f>
        <v>Jun-21</v>
      </c>
      <c r="H108" s="242" t="str">
        <f>TEXT(Table1[[#This Row],[Date]],"mmm")</f>
        <v>Jun</v>
      </c>
    </row>
    <row r="109" spans="1:8" ht="20.25">
      <c r="A109" s="9" t="s">
        <v>195</v>
      </c>
      <c r="B109">
        <f>COUNTIF($A$4:A109,A109)</f>
        <v>1</v>
      </c>
      <c r="C109" s="193">
        <v>33980</v>
      </c>
      <c r="D109" s="228">
        <v>44360</v>
      </c>
      <c r="E109" t="s">
        <v>1521</v>
      </c>
      <c r="G109" s="201" t="str">
        <f>TEXT(Table1[[#This Row],[Date]],"mmm-yy")</f>
        <v>Jun-21</v>
      </c>
      <c r="H109" s="242" t="str">
        <f>TEXT(Table1[[#This Row],[Date]],"mmm")</f>
        <v>Jun</v>
      </c>
    </row>
    <row r="110" spans="1:8" ht="20.25">
      <c r="A110" s="9" t="s">
        <v>198</v>
      </c>
      <c r="B110">
        <f>COUNTIF($A$4:A110,A110)</f>
        <v>1</v>
      </c>
      <c r="C110" s="193">
        <v>57080</v>
      </c>
      <c r="D110" s="228">
        <v>44360</v>
      </c>
      <c r="E110" t="s">
        <v>1521</v>
      </c>
      <c r="G110" s="201" t="str">
        <f>TEXT(Table1[[#This Row],[Date]],"mmm-yy")</f>
        <v>Jun-21</v>
      </c>
      <c r="H110" s="242" t="str">
        <f>TEXT(Table1[[#This Row],[Date]],"mmm")</f>
        <v>Jun</v>
      </c>
    </row>
    <row r="111" spans="1:8" ht="20.25">
      <c r="A111" s="9" t="s">
        <v>720</v>
      </c>
      <c r="B111">
        <f>COUNTIF($A$4:A111,A111)</f>
        <v>1</v>
      </c>
      <c r="C111" s="193">
        <v>52460</v>
      </c>
      <c r="D111" s="228">
        <v>44360</v>
      </c>
      <c r="E111" t="s">
        <v>1521</v>
      </c>
      <c r="G111" s="201" t="str">
        <f>TEXT(Table1[[#This Row],[Date]],"mmm-yy")</f>
        <v>Jun-21</v>
      </c>
      <c r="H111" s="242" t="str">
        <f>TEXT(Table1[[#This Row],[Date]],"mmm")</f>
        <v>Jun</v>
      </c>
    </row>
    <row r="112" spans="1:8" ht="20.25">
      <c r="A112" s="9" t="s">
        <v>723</v>
      </c>
      <c r="B112">
        <f>COUNTIF($A$4:A112,A112)</f>
        <v>1</v>
      </c>
      <c r="C112" s="193">
        <v>30260</v>
      </c>
      <c r="D112" s="228">
        <v>44360</v>
      </c>
      <c r="E112" t="s">
        <v>1521</v>
      </c>
      <c r="G112" s="201" t="str">
        <f>TEXT(Table1[[#This Row],[Date]],"mmm-yy")</f>
        <v>Jun-21</v>
      </c>
      <c r="H112" s="242" t="str">
        <f>TEXT(Table1[[#This Row],[Date]],"mmm")</f>
        <v>Jun</v>
      </c>
    </row>
    <row r="113" spans="1:8" ht="20.25">
      <c r="A113" s="9" t="s">
        <v>726</v>
      </c>
      <c r="B113">
        <f>COUNTIF($A$4:A113,A113)</f>
        <v>1</v>
      </c>
      <c r="C113" s="193">
        <v>57080</v>
      </c>
      <c r="D113" s="228">
        <v>44360</v>
      </c>
      <c r="E113" t="s">
        <v>1521</v>
      </c>
      <c r="G113" s="201" t="str">
        <f>TEXT(Table1[[#This Row],[Date]],"mmm-yy")</f>
        <v>Jun-21</v>
      </c>
      <c r="H113" s="242" t="str">
        <f>TEXT(Table1[[#This Row],[Date]],"mmm")</f>
        <v>Jun</v>
      </c>
    </row>
    <row r="114" spans="1:8" ht="20.25">
      <c r="A114" s="9" t="s">
        <v>729</v>
      </c>
      <c r="B114">
        <f>COUNTIF($A$4:A114,A114)</f>
        <v>1</v>
      </c>
      <c r="C114" s="193">
        <v>52460</v>
      </c>
      <c r="D114" s="228">
        <v>44360</v>
      </c>
      <c r="E114" t="s">
        <v>1521</v>
      </c>
      <c r="G114" s="201" t="str">
        <f>TEXT(Table1[[#This Row],[Date]],"mmm-yy")</f>
        <v>Jun-21</v>
      </c>
      <c r="H114" s="242" t="str">
        <f>TEXT(Table1[[#This Row],[Date]],"mmm")</f>
        <v>Jun</v>
      </c>
    </row>
    <row r="115" spans="1:8" ht="20.25">
      <c r="A115" s="9" t="s">
        <v>732</v>
      </c>
      <c r="B115">
        <f>COUNTIF($A$4:A115,A115)</f>
        <v>1</v>
      </c>
      <c r="C115" s="193">
        <v>52460</v>
      </c>
      <c r="D115" s="228">
        <v>44360</v>
      </c>
      <c r="E115" t="s">
        <v>1521</v>
      </c>
      <c r="G115" s="201" t="str">
        <f>TEXT(Table1[[#This Row],[Date]],"mmm-yy")</f>
        <v>Jun-21</v>
      </c>
      <c r="H115" s="242" t="str">
        <f>TEXT(Table1[[#This Row],[Date]],"mmm")</f>
        <v>Jun</v>
      </c>
    </row>
    <row r="116" spans="1:8" ht="20.25">
      <c r="A116" s="9" t="s">
        <v>735</v>
      </c>
      <c r="B116">
        <f>COUNTIF($A$4:A116,A116)</f>
        <v>1</v>
      </c>
      <c r="C116" s="193">
        <v>57080</v>
      </c>
      <c r="D116" s="228">
        <v>44360</v>
      </c>
      <c r="E116" t="s">
        <v>1521</v>
      </c>
      <c r="G116" s="201" t="str">
        <f>TEXT(Table1[[#This Row],[Date]],"mmm-yy")</f>
        <v>Jun-21</v>
      </c>
      <c r="H116" s="242" t="str">
        <f>TEXT(Table1[[#This Row],[Date]],"mmm")</f>
        <v>Jun</v>
      </c>
    </row>
    <row r="117" spans="1:8" ht="20.25">
      <c r="A117" s="9" t="s">
        <v>738</v>
      </c>
      <c r="B117">
        <f>COUNTIF($A$4:A117,A117)</f>
        <v>1</v>
      </c>
      <c r="C117" s="193">
        <v>52460</v>
      </c>
      <c r="D117" s="228">
        <v>44360</v>
      </c>
      <c r="E117" t="s">
        <v>1521</v>
      </c>
      <c r="G117" s="201" t="str">
        <f>TEXT(Table1[[#This Row],[Date]],"mmm-yy")</f>
        <v>Jun-21</v>
      </c>
      <c r="H117" s="242" t="str">
        <f>TEXT(Table1[[#This Row],[Date]],"mmm")</f>
        <v>Jun</v>
      </c>
    </row>
    <row r="118" spans="1:8" ht="20.25">
      <c r="A118" s="9" t="s">
        <v>741</v>
      </c>
      <c r="B118">
        <f>COUNTIF($A$4:A118,A118)</f>
        <v>1</v>
      </c>
      <c r="C118" s="193">
        <v>57080</v>
      </c>
      <c r="D118" s="228">
        <v>44360</v>
      </c>
      <c r="E118" t="s">
        <v>1521</v>
      </c>
      <c r="G118" s="201" t="str">
        <f>TEXT(Table1[[#This Row],[Date]],"mmm-yy")</f>
        <v>Jun-21</v>
      </c>
      <c r="H118" s="242" t="str">
        <f>TEXT(Table1[[#This Row],[Date]],"mmm")</f>
        <v>Jun</v>
      </c>
    </row>
    <row r="119" spans="1:8" ht="20.25">
      <c r="A119" s="9" t="s">
        <v>744</v>
      </c>
      <c r="B119">
        <f>COUNTIF($A$4:A119,A119)</f>
        <v>1</v>
      </c>
      <c r="C119" s="193">
        <v>50220</v>
      </c>
      <c r="D119" s="228">
        <v>44360</v>
      </c>
      <c r="E119" t="s">
        <v>1521</v>
      </c>
      <c r="G119" s="201" t="str">
        <f>TEXT(Table1[[#This Row],[Date]],"mmm-yy")</f>
        <v>Jun-21</v>
      </c>
      <c r="H119" s="242" t="str">
        <f>TEXT(Table1[[#This Row],[Date]],"mmm")</f>
        <v>Jun</v>
      </c>
    </row>
    <row r="120" spans="1:8" ht="20.25">
      <c r="A120" s="9" t="s">
        <v>201</v>
      </c>
      <c r="B120">
        <f>COUNTIF($A$4:A120,A120)</f>
        <v>1</v>
      </c>
      <c r="C120" s="193">
        <v>5000</v>
      </c>
      <c r="D120" s="228">
        <v>44360</v>
      </c>
      <c r="E120" t="s">
        <v>1521</v>
      </c>
      <c r="G120" s="201" t="str">
        <f>TEXT(Table1[[#This Row],[Date]],"mmm-yy")</f>
        <v>Jun-21</v>
      </c>
      <c r="H120" s="242" t="str">
        <f>TEXT(Table1[[#This Row],[Date]],"mmm")</f>
        <v>Jun</v>
      </c>
    </row>
    <row r="121" spans="1:8" ht="20.25">
      <c r="A121" s="9" t="s">
        <v>747</v>
      </c>
      <c r="B121">
        <f>COUNTIF($A$4:A121,A121)</f>
        <v>1</v>
      </c>
      <c r="C121" s="193">
        <v>38600</v>
      </c>
      <c r="D121" s="228">
        <v>44360</v>
      </c>
      <c r="E121" t="s">
        <v>1521</v>
      </c>
      <c r="G121" s="201" t="str">
        <f>TEXT(Table1[[#This Row],[Date]],"mmm-yy")</f>
        <v>Jun-21</v>
      </c>
      <c r="H121" s="242" t="str">
        <f>TEXT(Table1[[#This Row],[Date]],"mmm")</f>
        <v>Jun</v>
      </c>
    </row>
    <row r="122" spans="1:8" ht="20.25">
      <c r="A122" s="9" t="s">
        <v>750</v>
      </c>
      <c r="B122">
        <f>COUNTIF($A$4:A122,A122)</f>
        <v>1</v>
      </c>
      <c r="C122" s="193">
        <v>57080</v>
      </c>
      <c r="D122" s="228">
        <v>44360</v>
      </c>
      <c r="E122" t="s">
        <v>1521</v>
      </c>
      <c r="G122" s="201" t="str">
        <f>TEXT(Table1[[#This Row],[Date]],"mmm-yy")</f>
        <v>Jun-21</v>
      </c>
      <c r="H122" s="242" t="str">
        <f>TEXT(Table1[[#This Row],[Date]],"mmm")</f>
        <v>Jun</v>
      </c>
    </row>
    <row r="123" spans="1:8" ht="20.25">
      <c r="A123" s="9" t="s">
        <v>204</v>
      </c>
      <c r="B123">
        <f>COUNTIF($A$4:A123,A123)</f>
        <v>1</v>
      </c>
      <c r="C123" s="193">
        <v>36290</v>
      </c>
      <c r="D123" s="228">
        <v>44360</v>
      </c>
      <c r="E123" t="s">
        <v>1521</v>
      </c>
      <c r="G123" s="201" t="str">
        <f>TEXT(Table1[[#This Row],[Date]],"mmm-yy")</f>
        <v>Jun-21</v>
      </c>
      <c r="H123" s="242" t="str">
        <f>TEXT(Table1[[#This Row],[Date]],"mmm")</f>
        <v>Jun</v>
      </c>
    </row>
    <row r="124" spans="1:8" ht="20.25">
      <c r="A124" s="9" t="s">
        <v>207</v>
      </c>
      <c r="B124">
        <f>COUNTIF($A$4:A124,A124)</f>
        <v>1</v>
      </c>
      <c r="C124" s="193">
        <v>43220</v>
      </c>
      <c r="D124" s="228">
        <v>44360</v>
      </c>
      <c r="E124" t="s">
        <v>1521</v>
      </c>
      <c r="G124" s="201" t="str">
        <f>TEXT(Table1[[#This Row],[Date]],"mmm-yy")</f>
        <v>Jun-21</v>
      </c>
      <c r="H124" s="242" t="str">
        <f>TEXT(Table1[[#This Row],[Date]],"mmm")</f>
        <v>Jun</v>
      </c>
    </row>
    <row r="125" spans="1:8" ht="20.25">
      <c r="A125" s="9" t="s">
        <v>210</v>
      </c>
      <c r="B125">
        <f>COUNTIF($A$4:A125,A125)</f>
        <v>1</v>
      </c>
      <c r="C125" s="193">
        <v>50220</v>
      </c>
      <c r="D125" s="228">
        <v>44360</v>
      </c>
      <c r="E125" t="s">
        <v>1521</v>
      </c>
      <c r="G125" s="201" t="str">
        <f>TEXT(Table1[[#This Row],[Date]],"mmm-yy")</f>
        <v>Jun-21</v>
      </c>
      <c r="H125" s="242" t="str">
        <f>TEXT(Table1[[#This Row],[Date]],"mmm")</f>
        <v>Jun</v>
      </c>
    </row>
    <row r="126" spans="1:8" ht="20.25">
      <c r="A126" s="9" t="s">
        <v>213</v>
      </c>
      <c r="B126">
        <f>COUNTIF($A$4:A126,A126)</f>
        <v>1</v>
      </c>
      <c r="C126" s="193">
        <v>39220</v>
      </c>
      <c r="D126" s="228">
        <v>44360</v>
      </c>
      <c r="E126" t="s">
        <v>1521</v>
      </c>
      <c r="G126" s="201" t="str">
        <f>TEXT(Table1[[#This Row],[Date]],"mmm-yy")</f>
        <v>Jun-21</v>
      </c>
      <c r="H126" s="242" t="str">
        <f>TEXT(Table1[[#This Row],[Date]],"mmm")</f>
        <v>Jun</v>
      </c>
    </row>
    <row r="127" spans="1:8" ht="20.25">
      <c r="A127" s="9" t="s">
        <v>216</v>
      </c>
      <c r="B127">
        <f>COUNTIF($A$4:A127,A127)</f>
        <v>1</v>
      </c>
      <c r="C127" s="193">
        <v>50220</v>
      </c>
      <c r="D127" s="228">
        <v>44360</v>
      </c>
      <c r="E127" t="s">
        <v>1521</v>
      </c>
      <c r="G127" s="201" t="str">
        <f>TEXT(Table1[[#This Row],[Date]],"mmm-yy")</f>
        <v>Jun-21</v>
      </c>
      <c r="H127" s="242" t="str">
        <f>TEXT(Table1[[#This Row],[Date]],"mmm")</f>
        <v>Jun</v>
      </c>
    </row>
    <row r="128" spans="1:8" ht="20.25">
      <c r="A128" s="9" t="s">
        <v>753</v>
      </c>
      <c r="B128">
        <f>COUNTIF($A$4:A128,A128)</f>
        <v>1</v>
      </c>
      <c r="C128" s="193">
        <v>27480</v>
      </c>
      <c r="D128" s="228">
        <v>44360</v>
      </c>
      <c r="E128" t="s">
        <v>1521</v>
      </c>
      <c r="G128" s="201" t="str">
        <f>TEXT(Table1[[#This Row],[Date]],"mmm-yy")</f>
        <v>Jun-21</v>
      </c>
      <c r="H128" s="242" t="str">
        <f>TEXT(Table1[[#This Row],[Date]],"mmm")</f>
        <v>Jun</v>
      </c>
    </row>
    <row r="129" spans="1:8" ht="20.25">
      <c r="A129" s="9" t="s">
        <v>756</v>
      </c>
      <c r="B129">
        <f>COUNTIF($A$4:A129,A129)</f>
        <v>1</v>
      </c>
      <c r="C129" s="193">
        <v>33980</v>
      </c>
      <c r="D129" s="228">
        <v>44360</v>
      </c>
      <c r="E129" t="s">
        <v>1521</v>
      </c>
      <c r="G129" s="201" t="str">
        <f>TEXT(Table1[[#This Row],[Date]],"mmm-yy")</f>
        <v>Jun-21</v>
      </c>
      <c r="H129" s="242" t="str">
        <f>TEXT(Table1[[#This Row],[Date]],"mmm")</f>
        <v>Jun</v>
      </c>
    </row>
    <row r="130" spans="1:8" ht="20.25">
      <c r="A130" s="9" t="s">
        <v>219</v>
      </c>
      <c r="B130">
        <f>COUNTIF($A$4:A130,A130)</f>
        <v>1</v>
      </c>
      <c r="C130" s="193">
        <v>52460</v>
      </c>
      <c r="D130" s="228">
        <v>44360</v>
      </c>
      <c r="E130" t="s">
        <v>1521</v>
      </c>
      <c r="G130" s="201" t="str">
        <f>TEXT(Table1[[#This Row],[Date]],"mmm-yy")</f>
        <v>Jun-21</v>
      </c>
      <c r="H130" s="242" t="str">
        <f>TEXT(Table1[[#This Row],[Date]],"mmm")</f>
        <v>Jun</v>
      </c>
    </row>
    <row r="131" spans="1:8" ht="20.25">
      <c r="A131" s="9" t="s">
        <v>222</v>
      </c>
      <c r="B131">
        <f>COUNTIF($A$4:A131,A131)</f>
        <v>1</v>
      </c>
      <c r="C131" s="193">
        <v>31600</v>
      </c>
      <c r="D131" s="228">
        <v>44360</v>
      </c>
      <c r="E131" t="s">
        <v>1521</v>
      </c>
      <c r="G131" s="201" t="str">
        <f>TEXT(Table1[[#This Row],[Date]],"mmm-yy")</f>
        <v>Jun-21</v>
      </c>
      <c r="H131" s="242" t="str">
        <f>TEXT(Table1[[#This Row],[Date]],"mmm")</f>
        <v>Jun</v>
      </c>
    </row>
    <row r="132" spans="1:8" ht="20.25">
      <c r="A132" s="9" t="s">
        <v>759</v>
      </c>
      <c r="B132">
        <f>COUNTIF($A$4:A132,A132)</f>
        <v>1</v>
      </c>
      <c r="C132" s="193">
        <v>41260</v>
      </c>
      <c r="D132" s="228">
        <v>44360</v>
      </c>
      <c r="E132" t="s">
        <v>1521</v>
      </c>
      <c r="G132" s="201" t="str">
        <f>TEXT(Table1[[#This Row],[Date]],"mmm-yy")</f>
        <v>Jun-21</v>
      </c>
      <c r="H132" s="242" t="str">
        <f>TEXT(Table1[[#This Row],[Date]],"mmm")</f>
        <v>Jun</v>
      </c>
    </row>
    <row r="133" spans="1:8" ht="20.25">
      <c r="A133" s="9" t="s">
        <v>762</v>
      </c>
      <c r="B133">
        <f>COUNTIF($A$4:A133,A133)</f>
        <v>1</v>
      </c>
      <c r="C133" s="193">
        <v>38600</v>
      </c>
      <c r="D133" s="228">
        <v>44360</v>
      </c>
      <c r="E133" t="s">
        <v>1521</v>
      </c>
      <c r="G133" s="201" t="str">
        <f>TEXT(Table1[[#This Row],[Date]],"mmm-yy")</f>
        <v>Jun-21</v>
      </c>
      <c r="H133" s="242" t="str">
        <f>TEXT(Table1[[#This Row],[Date]],"mmm")</f>
        <v>Jun</v>
      </c>
    </row>
    <row r="134" spans="1:8" ht="20.25">
      <c r="A134" s="9" t="s">
        <v>225</v>
      </c>
      <c r="B134">
        <f>COUNTIF($A$4:A134,A134)</f>
        <v>1</v>
      </c>
      <c r="C134" s="193">
        <v>50220</v>
      </c>
      <c r="D134" s="228">
        <v>44360</v>
      </c>
      <c r="E134" t="s">
        <v>1521</v>
      </c>
      <c r="G134" s="201" t="str">
        <f>TEXT(Table1[[#This Row],[Date]],"mmm-yy")</f>
        <v>Jun-21</v>
      </c>
      <c r="H134" s="242" t="str">
        <f>TEXT(Table1[[#This Row],[Date]],"mmm")</f>
        <v>Jun</v>
      </c>
    </row>
    <row r="135" spans="1:8" ht="20.25">
      <c r="A135" s="9" t="s">
        <v>765</v>
      </c>
      <c r="B135">
        <f>COUNTIF($A$4:A135,A135)</f>
        <v>1</v>
      </c>
      <c r="C135" s="193">
        <v>33980</v>
      </c>
      <c r="D135" s="228">
        <v>44360</v>
      </c>
      <c r="E135" t="s">
        <v>1521</v>
      </c>
      <c r="G135" s="201" t="str">
        <f>TEXT(Table1[[#This Row],[Date]],"mmm-yy")</f>
        <v>Jun-21</v>
      </c>
      <c r="H135" s="242" t="str">
        <f>TEXT(Table1[[#This Row],[Date]],"mmm")</f>
        <v>Jun</v>
      </c>
    </row>
    <row r="136" spans="1:8" ht="20.25">
      <c r="A136" s="9" t="s">
        <v>768</v>
      </c>
      <c r="B136">
        <f>COUNTIF($A$4:A136,A136)</f>
        <v>1</v>
      </c>
      <c r="C136" s="193">
        <v>45880</v>
      </c>
      <c r="D136" s="228">
        <v>44360</v>
      </c>
      <c r="E136" t="s">
        <v>1521</v>
      </c>
      <c r="G136" s="201" t="str">
        <f>TEXT(Table1[[#This Row],[Date]],"mmm-yy")</f>
        <v>Jun-21</v>
      </c>
      <c r="H136" s="242" t="str">
        <f>TEXT(Table1[[#This Row],[Date]],"mmm")</f>
        <v>Jun</v>
      </c>
    </row>
    <row r="137" spans="1:8" ht="20.25">
      <c r="A137" s="9" t="s">
        <v>228</v>
      </c>
      <c r="B137">
        <f>COUNTIF($A$4:A137,A137)</f>
        <v>1</v>
      </c>
      <c r="C137" s="193">
        <v>54560</v>
      </c>
      <c r="D137" s="228">
        <v>44360</v>
      </c>
      <c r="E137" t="s">
        <v>1521</v>
      </c>
      <c r="G137" s="201" t="str">
        <f>TEXT(Table1[[#This Row],[Date]],"mmm-yy")</f>
        <v>Jun-21</v>
      </c>
      <c r="H137" s="242" t="str">
        <f>TEXT(Table1[[#This Row],[Date]],"mmm")</f>
        <v>Jun</v>
      </c>
    </row>
    <row r="138" spans="1:8" ht="20.25">
      <c r="A138" s="9" t="s">
        <v>771</v>
      </c>
      <c r="B138">
        <f>COUNTIF($A$4:A138,A138)</f>
        <v>1</v>
      </c>
      <c r="C138" s="193">
        <v>47840</v>
      </c>
      <c r="D138" s="228">
        <v>44360</v>
      </c>
      <c r="E138" t="s">
        <v>1521</v>
      </c>
      <c r="G138" s="201" t="str">
        <f>TEXT(Table1[[#This Row],[Date]],"mmm-yy")</f>
        <v>Jun-21</v>
      </c>
      <c r="H138" s="242" t="str">
        <f>TEXT(Table1[[#This Row],[Date]],"mmm")</f>
        <v>Jun</v>
      </c>
    </row>
    <row r="139" spans="1:8" ht="20.25">
      <c r="A139" s="9" t="s">
        <v>774</v>
      </c>
      <c r="B139">
        <f>COUNTIF($A$4:A139,A139)</f>
        <v>1</v>
      </c>
      <c r="C139" s="193">
        <v>33980</v>
      </c>
      <c r="D139" s="228">
        <v>44360</v>
      </c>
      <c r="E139" t="s">
        <v>1521</v>
      </c>
      <c r="G139" s="201" t="str">
        <f>TEXT(Table1[[#This Row],[Date]],"mmm-yy")</f>
        <v>Jun-21</v>
      </c>
      <c r="H139" s="242" t="str">
        <f>TEXT(Table1[[#This Row],[Date]],"mmm")</f>
        <v>Jun</v>
      </c>
    </row>
    <row r="140" spans="1:8" ht="20.25">
      <c r="A140" s="9" t="s">
        <v>777</v>
      </c>
      <c r="B140">
        <f>COUNTIF($A$4:A140,A140)</f>
        <v>1</v>
      </c>
      <c r="C140" s="193">
        <v>57080</v>
      </c>
      <c r="D140" s="228">
        <v>44360</v>
      </c>
      <c r="E140" t="s">
        <v>1521</v>
      </c>
      <c r="G140" s="201" t="str">
        <f>TEXT(Table1[[#This Row],[Date]],"mmm-yy")</f>
        <v>Jun-21</v>
      </c>
      <c r="H140" s="242" t="str">
        <f>TEXT(Table1[[#This Row],[Date]],"mmm")</f>
        <v>Jun</v>
      </c>
    </row>
    <row r="141" spans="1:8" ht="20.25">
      <c r="A141" s="9" t="s">
        <v>231</v>
      </c>
      <c r="B141">
        <f>COUNTIF($A$4:A141,A141)</f>
        <v>1</v>
      </c>
      <c r="C141" s="193">
        <v>43220</v>
      </c>
      <c r="D141" s="228">
        <v>44360</v>
      </c>
      <c r="E141" t="s">
        <v>1521</v>
      </c>
      <c r="G141" s="201" t="str">
        <f>TEXT(Table1[[#This Row],[Date]],"mmm-yy")</f>
        <v>Jun-21</v>
      </c>
      <c r="H141" s="242" t="str">
        <f>TEXT(Table1[[#This Row],[Date]],"mmm")</f>
        <v>Jun</v>
      </c>
    </row>
    <row r="142" spans="1:8" ht="20.25">
      <c r="A142" s="9" t="s">
        <v>780</v>
      </c>
      <c r="B142">
        <f>COUNTIF($A$4:A142,A142)</f>
        <v>1</v>
      </c>
      <c r="C142" s="193">
        <v>43220</v>
      </c>
      <c r="D142" s="228">
        <v>44360</v>
      </c>
      <c r="E142" t="s">
        <v>1521</v>
      </c>
      <c r="G142" s="201" t="str">
        <f>TEXT(Table1[[#This Row],[Date]],"mmm-yy")</f>
        <v>Jun-21</v>
      </c>
      <c r="H142" s="242" t="str">
        <f>TEXT(Table1[[#This Row],[Date]],"mmm")</f>
        <v>Jun</v>
      </c>
    </row>
    <row r="143" spans="1:8" ht="20.25">
      <c r="A143" s="9" t="s">
        <v>783</v>
      </c>
      <c r="B143">
        <f>COUNTIF($A$4:A143,A143)</f>
        <v>1</v>
      </c>
      <c r="C143" s="193">
        <v>47840</v>
      </c>
      <c r="D143" s="228">
        <v>44360</v>
      </c>
      <c r="E143" t="s">
        <v>1521</v>
      </c>
      <c r="G143" s="201" t="str">
        <f>TEXT(Table1[[#This Row],[Date]],"mmm-yy")</f>
        <v>Jun-21</v>
      </c>
      <c r="H143" s="242" t="str">
        <f>TEXT(Table1[[#This Row],[Date]],"mmm")</f>
        <v>Jun</v>
      </c>
    </row>
    <row r="144" spans="1:8" ht="20.25">
      <c r="A144" s="9" t="s">
        <v>234</v>
      </c>
      <c r="B144">
        <f>COUNTIF($A$4:A144,A144)</f>
        <v>1</v>
      </c>
      <c r="C144" s="193">
        <v>9000</v>
      </c>
      <c r="D144" s="228">
        <v>44360</v>
      </c>
      <c r="E144" t="s">
        <v>1521</v>
      </c>
      <c r="G144" s="201" t="str">
        <f>TEXT(Table1[[#This Row],[Date]],"mmm-yy")</f>
        <v>Jun-21</v>
      </c>
      <c r="H144" s="242" t="str">
        <f>TEXT(Table1[[#This Row],[Date]],"mmm")</f>
        <v>Jun</v>
      </c>
    </row>
    <row r="145" spans="1:8" ht="20.25">
      <c r="A145" s="9" t="s">
        <v>786</v>
      </c>
      <c r="B145">
        <f>COUNTIF($A$4:A145,A145)</f>
        <v>1</v>
      </c>
      <c r="C145" s="193">
        <v>57080</v>
      </c>
      <c r="D145" s="228">
        <v>44360</v>
      </c>
      <c r="E145" t="s">
        <v>1521</v>
      </c>
      <c r="G145" s="201" t="str">
        <f>TEXT(Table1[[#This Row],[Date]],"mmm-yy")</f>
        <v>Jun-21</v>
      </c>
      <c r="H145" s="242" t="str">
        <f>TEXT(Table1[[#This Row],[Date]],"mmm")</f>
        <v>Jun</v>
      </c>
    </row>
    <row r="146" spans="1:8" ht="20.25">
      <c r="A146" s="9" t="s">
        <v>237</v>
      </c>
      <c r="B146">
        <f>COUNTIF($A$4:A146,A146)</f>
        <v>1</v>
      </c>
      <c r="C146" s="193">
        <v>57080</v>
      </c>
      <c r="D146" s="228">
        <v>44360</v>
      </c>
      <c r="E146" t="s">
        <v>1521</v>
      </c>
      <c r="G146" s="201" t="str">
        <f>TEXT(Table1[[#This Row],[Date]],"mmm-yy")</f>
        <v>Jun-21</v>
      </c>
      <c r="H146" s="242" t="str">
        <f>TEXT(Table1[[#This Row],[Date]],"mmm")</f>
        <v>Jun</v>
      </c>
    </row>
    <row r="147" spans="1:8" ht="20.25">
      <c r="A147" s="9" t="s">
        <v>789</v>
      </c>
      <c r="B147">
        <f>COUNTIF($A$4:A147,A147)</f>
        <v>1</v>
      </c>
      <c r="C147" s="193">
        <v>52460</v>
      </c>
      <c r="D147" s="228">
        <v>44360</v>
      </c>
      <c r="E147" t="s">
        <v>1521</v>
      </c>
      <c r="G147" s="201" t="str">
        <f>TEXT(Table1[[#This Row],[Date]],"mmm-yy")</f>
        <v>Jun-21</v>
      </c>
      <c r="H147" s="242" t="str">
        <f>TEXT(Table1[[#This Row],[Date]],"mmm")</f>
        <v>Jun</v>
      </c>
    </row>
    <row r="148" spans="1:8" ht="20.25">
      <c r="A148" s="9" t="s">
        <v>792</v>
      </c>
      <c r="B148">
        <f>COUNTIF($A$4:A148,A148)</f>
        <v>1</v>
      </c>
      <c r="C148" s="193">
        <v>47840</v>
      </c>
      <c r="D148" s="228">
        <v>44360</v>
      </c>
      <c r="E148" t="s">
        <v>1521</v>
      </c>
      <c r="G148" s="201" t="str">
        <f>TEXT(Table1[[#This Row],[Date]],"mmm-yy")</f>
        <v>Jun-21</v>
      </c>
      <c r="H148" s="242" t="str">
        <f>TEXT(Table1[[#This Row],[Date]],"mmm")</f>
        <v>Jun</v>
      </c>
    </row>
    <row r="149" spans="1:8" ht="20.25">
      <c r="A149" s="9" t="s">
        <v>795</v>
      </c>
      <c r="B149">
        <f>COUNTIF($A$4:A149,A149)</f>
        <v>1</v>
      </c>
      <c r="C149" s="193">
        <v>50220</v>
      </c>
      <c r="D149" s="228">
        <v>44360</v>
      </c>
      <c r="E149" t="s">
        <v>1521</v>
      </c>
      <c r="G149" s="201" t="str">
        <f>TEXT(Table1[[#This Row],[Date]],"mmm-yy")</f>
        <v>Jun-21</v>
      </c>
      <c r="H149" s="242" t="str">
        <f>TEXT(Table1[[#This Row],[Date]],"mmm")</f>
        <v>Jun</v>
      </c>
    </row>
    <row r="150" spans="1:8" ht="20.25">
      <c r="A150" s="9" t="s">
        <v>798</v>
      </c>
      <c r="B150">
        <f>COUNTIF($A$4:A150,A150)</f>
        <v>1</v>
      </c>
      <c r="C150" s="193">
        <v>43220</v>
      </c>
      <c r="D150" s="228">
        <v>44360</v>
      </c>
      <c r="E150" t="s">
        <v>1521</v>
      </c>
      <c r="G150" s="201" t="str">
        <f>TEXT(Table1[[#This Row],[Date]],"mmm-yy")</f>
        <v>Jun-21</v>
      </c>
      <c r="H150" s="242" t="str">
        <f>TEXT(Table1[[#This Row],[Date]],"mmm")</f>
        <v>Jun</v>
      </c>
    </row>
    <row r="151" spans="1:8" ht="20.25">
      <c r="A151" s="9" t="s">
        <v>801</v>
      </c>
      <c r="B151">
        <f>COUNTIF($A$4:A151,A151)</f>
        <v>1</v>
      </c>
      <c r="C151" s="193">
        <v>41340</v>
      </c>
      <c r="D151" s="228">
        <v>44360</v>
      </c>
      <c r="E151" t="s">
        <v>1521</v>
      </c>
      <c r="G151" s="201" t="str">
        <f>TEXT(Table1[[#This Row],[Date]],"mmm-yy")</f>
        <v>Jun-21</v>
      </c>
      <c r="H151" s="242" t="str">
        <f>TEXT(Table1[[#This Row],[Date]],"mmm")</f>
        <v>Jun</v>
      </c>
    </row>
    <row r="152" spans="1:8" ht="20.25">
      <c r="A152" s="9" t="s">
        <v>804</v>
      </c>
      <c r="B152">
        <f>COUNTIF($A$4:A152,A152)</f>
        <v>1</v>
      </c>
      <c r="C152" s="193">
        <v>15500</v>
      </c>
      <c r="D152" s="228">
        <v>44360</v>
      </c>
      <c r="E152" t="s">
        <v>1521</v>
      </c>
      <c r="G152" s="201" t="str">
        <f>TEXT(Table1[[#This Row],[Date]],"mmm-yy")</f>
        <v>Jun-21</v>
      </c>
      <c r="H152" s="242" t="str">
        <f>TEXT(Table1[[#This Row],[Date]],"mmm")</f>
        <v>Jun</v>
      </c>
    </row>
    <row r="153" spans="1:8" ht="20.25">
      <c r="A153" s="9" t="s">
        <v>807</v>
      </c>
      <c r="B153">
        <f>COUNTIF($A$4:A153,A153)</f>
        <v>1</v>
      </c>
      <c r="C153" s="193">
        <v>57080</v>
      </c>
      <c r="D153" s="228">
        <v>44360</v>
      </c>
      <c r="E153" t="s">
        <v>1521</v>
      </c>
      <c r="G153" s="201" t="str">
        <f>TEXT(Table1[[#This Row],[Date]],"mmm-yy")</f>
        <v>Jun-21</v>
      </c>
      <c r="H153" s="242" t="str">
        <f>TEXT(Table1[[#This Row],[Date]],"mmm")</f>
        <v>Jun</v>
      </c>
    </row>
    <row r="154" spans="1:8" ht="20.25">
      <c r="A154" s="9" t="s">
        <v>810</v>
      </c>
      <c r="B154">
        <f>COUNTIF($A$4:A154,A154)</f>
        <v>1</v>
      </c>
      <c r="C154" s="193">
        <v>38040</v>
      </c>
      <c r="D154" s="228">
        <v>44360</v>
      </c>
      <c r="E154" t="s">
        <v>1521</v>
      </c>
      <c r="G154" s="201" t="str">
        <f>TEXT(Table1[[#This Row],[Date]],"mmm-yy")</f>
        <v>Jun-21</v>
      </c>
      <c r="H154" s="242" t="str">
        <f>TEXT(Table1[[#This Row],[Date]],"mmm")</f>
        <v>Jun</v>
      </c>
    </row>
    <row r="155" spans="1:8" ht="20.25">
      <c r="A155" s="9" t="s">
        <v>240</v>
      </c>
      <c r="B155">
        <f>COUNTIF($A$4:A155,A155)</f>
        <v>1</v>
      </c>
      <c r="C155" s="193">
        <v>33980</v>
      </c>
      <c r="D155" s="228">
        <v>44360</v>
      </c>
      <c r="E155" t="s">
        <v>1521</v>
      </c>
      <c r="G155" s="201" t="str">
        <f>TEXT(Table1[[#This Row],[Date]],"mmm-yy")</f>
        <v>Jun-21</v>
      </c>
      <c r="H155" s="242" t="str">
        <f>TEXT(Table1[[#This Row],[Date]],"mmm")</f>
        <v>Jun</v>
      </c>
    </row>
    <row r="156" spans="1:8" ht="20.25">
      <c r="A156" s="9" t="s">
        <v>813</v>
      </c>
      <c r="B156">
        <f>COUNTIF($A$4:A156,A156)</f>
        <v>1</v>
      </c>
      <c r="C156" s="193">
        <v>41260</v>
      </c>
      <c r="D156" s="228">
        <v>44360</v>
      </c>
      <c r="E156" t="s">
        <v>1521</v>
      </c>
      <c r="G156" s="201" t="str">
        <f>TEXT(Table1[[#This Row],[Date]],"mmm-yy")</f>
        <v>Jun-21</v>
      </c>
      <c r="H156" s="242" t="str">
        <f>TEXT(Table1[[#This Row],[Date]],"mmm")</f>
        <v>Jun</v>
      </c>
    </row>
    <row r="157" spans="1:8" ht="20.25">
      <c r="A157" s="9" t="s">
        <v>816</v>
      </c>
      <c r="B157">
        <f>COUNTIF($A$4:A157,A157)</f>
        <v>1</v>
      </c>
      <c r="C157" s="193">
        <v>57080</v>
      </c>
      <c r="D157" s="228">
        <v>44360</v>
      </c>
      <c r="E157" t="s">
        <v>1521</v>
      </c>
      <c r="G157" s="201" t="str">
        <f>TEXT(Table1[[#This Row],[Date]],"mmm-yy")</f>
        <v>Jun-21</v>
      </c>
      <c r="H157" s="242" t="str">
        <f>TEXT(Table1[[#This Row],[Date]],"mmm")</f>
        <v>Jun</v>
      </c>
    </row>
    <row r="158" spans="1:8" ht="20.25">
      <c r="A158" s="9" t="s">
        <v>819</v>
      </c>
      <c r="B158">
        <f>COUNTIF($A$4:A158,A158)</f>
        <v>1</v>
      </c>
      <c r="C158" s="193">
        <v>47840</v>
      </c>
      <c r="D158" s="228">
        <v>44360</v>
      </c>
      <c r="E158" t="s">
        <v>1521</v>
      </c>
      <c r="G158" s="201" t="str">
        <f>TEXT(Table1[[#This Row],[Date]],"mmm-yy")</f>
        <v>Jun-21</v>
      </c>
      <c r="H158" s="242" t="str">
        <f>TEXT(Table1[[#This Row],[Date]],"mmm")</f>
        <v>Jun</v>
      </c>
    </row>
    <row r="159" spans="1:8" ht="20.25">
      <c r="A159" s="9" t="s">
        <v>822</v>
      </c>
      <c r="B159">
        <f>COUNTIF($A$4:A159,A159)</f>
        <v>1</v>
      </c>
      <c r="C159" s="193">
        <v>36720</v>
      </c>
      <c r="D159" s="228">
        <v>44360</v>
      </c>
      <c r="E159" t="s">
        <v>1521</v>
      </c>
      <c r="G159" s="201" t="str">
        <f>TEXT(Table1[[#This Row],[Date]],"mmm-yy")</f>
        <v>Jun-21</v>
      </c>
      <c r="H159" s="242" t="str">
        <f>TEXT(Table1[[#This Row],[Date]],"mmm")</f>
        <v>Jun</v>
      </c>
    </row>
    <row r="160" spans="1:8" ht="20.25">
      <c r="A160" s="9" t="s">
        <v>243</v>
      </c>
      <c r="B160">
        <f>COUNTIF($A$4:A160,A160)</f>
        <v>1</v>
      </c>
      <c r="C160" s="193">
        <v>44480</v>
      </c>
      <c r="D160" s="228">
        <v>44360</v>
      </c>
      <c r="E160" t="s">
        <v>1521</v>
      </c>
      <c r="G160" s="201" t="str">
        <f>TEXT(Table1[[#This Row],[Date]],"mmm-yy")</f>
        <v>Jun-21</v>
      </c>
      <c r="H160" s="242" t="str">
        <f>TEXT(Table1[[#This Row],[Date]],"mmm")</f>
        <v>Jun</v>
      </c>
    </row>
    <row r="161" spans="1:8" ht="20.25">
      <c r="A161" s="9" t="s">
        <v>246</v>
      </c>
      <c r="B161">
        <f>COUNTIF($A$4:A161,A161)</f>
        <v>1</v>
      </c>
      <c r="C161" s="193">
        <v>44480</v>
      </c>
      <c r="D161" s="228">
        <v>44360</v>
      </c>
      <c r="E161" t="s">
        <v>1521</v>
      </c>
      <c r="G161" s="201" t="str">
        <f>TEXT(Table1[[#This Row],[Date]],"mmm-yy")</f>
        <v>Jun-21</v>
      </c>
      <c r="H161" s="242" t="str">
        <f>TEXT(Table1[[#This Row],[Date]],"mmm")</f>
        <v>Jun</v>
      </c>
    </row>
    <row r="162" spans="1:8" ht="20.25">
      <c r="A162" s="9" t="s">
        <v>249</v>
      </c>
      <c r="B162">
        <f>COUNTIF($A$4:A162,A162)</f>
        <v>1</v>
      </c>
      <c r="C162" s="193">
        <v>29360</v>
      </c>
      <c r="D162" s="228">
        <v>44360</v>
      </c>
      <c r="E162" t="s">
        <v>1521</v>
      </c>
      <c r="G162" s="201" t="str">
        <f>TEXT(Table1[[#This Row],[Date]],"mmm-yy")</f>
        <v>Jun-21</v>
      </c>
      <c r="H162" s="242" t="str">
        <f>TEXT(Table1[[#This Row],[Date]],"mmm")</f>
        <v>Jun</v>
      </c>
    </row>
    <row r="163" spans="1:8" ht="20.25">
      <c r="A163" s="9" t="s">
        <v>252</v>
      </c>
      <c r="B163">
        <f>COUNTIF($A$4:A163,A163)</f>
        <v>1</v>
      </c>
      <c r="C163" s="193">
        <v>29360</v>
      </c>
      <c r="D163" s="228">
        <v>44360</v>
      </c>
      <c r="E163" t="s">
        <v>1521</v>
      </c>
      <c r="G163" s="201" t="str">
        <f>TEXT(Table1[[#This Row],[Date]],"mmm-yy")</f>
        <v>Jun-21</v>
      </c>
      <c r="H163" s="242" t="str">
        <f>TEXT(Table1[[#This Row],[Date]],"mmm")</f>
        <v>Jun</v>
      </c>
    </row>
    <row r="164" spans="1:8" ht="20.25">
      <c r="A164" s="9" t="s">
        <v>825</v>
      </c>
      <c r="B164">
        <f>COUNTIF($A$4:A164,A164)</f>
        <v>1</v>
      </c>
      <c r="C164" s="193">
        <v>50510</v>
      </c>
      <c r="D164" s="228">
        <v>44360</v>
      </c>
      <c r="E164" t="s">
        <v>1521</v>
      </c>
      <c r="G164" s="201" t="str">
        <f>TEXT(Table1[[#This Row],[Date]],"mmm-yy")</f>
        <v>Jun-21</v>
      </c>
      <c r="H164" s="242" t="str">
        <f>TEXT(Table1[[#This Row],[Date]],"mmm")</f>
        <v>Jun</v>
      </c>
    </row>
    <row r="165" spans="1:8" ht="20.25">
      <c r="A165" s="9" t="s">
        <v>828</v>
      </c>
      <c r="B165">
        <f>COUNTIF($A$4:A165,A165)</f>
        <v>1</v>
      </c>
      <c r="C165" s="193">
        <v>41260</v>
      </c>
      <c r="D165" s="228">
        <v>44360</v>
      </c>
      <c r="E165" t="s">
        <v>1521</v>
      </c>
      <c r="G165" s="201" t="str">
        <f>TEXT(Table1[[#This Row],[Date]],"mmm-yy")</f>
        <v>Jun-21</v>
      </c>
      <c r="H165" s="242" t="str">
        <f>TEXT(Table1[[#This Row],[Date]],"mmm")</f>
        <v>Jun</v>
      </c>
    </row>
    <row r="166" spans="1:8" ht="20.25">
      <c r="A166" s="9" t="s">
        <v>831</v>
      </c>
      <c r="B166">
        <f>COUNTIF($A$4:A166,A166)</f>
        <v>1</v>
      </c>
      <c r="C166" s="193">
        <v>39000</v>
      </c>
      <c r="D166" s="228">
        <v>44360</v>
      </c>
      <c r="E166" t="s">
        <v>1521</v>
      </c>
      <c r="G166" s="201" t="str">
        <f>TEXT(Table1[[#This Row],[Date]],"mmm-yy")</f>
        <v>Jun-21</v>
      </c>
      <c r="H166" s="242" t="str">
        <f>TEXT(Table1[[#This Row],[Date]],"mmm")</f>
        <v>Jun</v>
      </c>
    </row>
    <row r="167" spans="1:8" ht="20.25">
      <c r="A167" s="9" t="s">
        <v>834</v>
      </c>
      <c r="B167">
        <f>COUNTIF($A$4:A167,A167)</f>
        <v>1</v>
      </c>
      <c r="C167" s="193">
        <v>57080</v>
      </c>
      <c r="D167" s="228">
        <v>44360</v>
      </c>
      <c r="E167" t="s">
        <v>1521</v>
      </c>
      <c r="G167" s="201" t="str">
        <f>TEXT(Table1[[#This Row],[Date]],"mmm-yy")</f>
        <v>Jun-21</v>
      </c>
      <c r="H167" s="242" t="str">
        <f>TEXT(Table1[[#This Row],[Date]],"mmm")</f>
        <v>Jun</v>
      </c>
    </row>
    <row r="168" spans="1:8" ht="20.25">
      <c r="A168" s="9" t="s">
        <v>255</v>
      </c>
      <c r="B168">
        <f>COUNTIF($A$4:A168,A168)</f>
        <v>1</v>
      </c>
      <c r="C168" s="193">
        <v>34820</v>
      </c>
      <c r="D168" s="228">
        <v>44360</v>
      </c>
      <c r="E168" t="s">
        <v>1521</v>
      </c>
      <c r="G168" s="201" t="str">
        <f>TEXT(Table1[[#This Row],[Date]],"mmm-yy")</f>
        <v>Jun-21</v>
      </c>
      <c r="H168" s="242" t="str">
        <f>TEXT(Table1[[#This Row],[Date]],"mmm")</f>
        <v>Jun</v>
      </c>
    </row>
    <row r="169" spans="1:8" ht="20.25">
      <c r="A169" s="9" t="s">
        <v>837</v>
      </c>
      <c r="B169">
        <f>COUNTIF($A$4:A169,A169)</f>
        <v>1</v>
      </c>
      <c r="C169" s="193">
        <v>57080</v>
      </c>
      <c r="D169" s="228">
        <v>44360</v>
      </c>
      <c r="E169" t="s">
        <v>1521</v>
      </c>
      <c r="G169" s="201" t="str">
        <f>TEXT(Table1[[#This Row],[Date]],"mmm-yy")</f>
        <v>Jun-21</v>
      </c>
      <c r="H169" s="242" t="str">
        <f>TEXT(Table1[[#This Row],[Date]],"mmm")</f>
        <v>Jun</v>
      </c>
    </row>
    <row r="170" spans="1:8" ht="20.25">
      <c r="A170" s="9" t="s">
        <v>840</v>
      </c>
      <c r="B170">
        <f>COUNTIF($A$4:A170,A170)</f>
        <v>1</v>
      </c>
      <c r="C170" s="193">
        <v>43220</v>
      </c>
      <c r="D170" s="228">
        <v>44360</v>
      </c>
      <c r="E170" t="s">
        <v>1521</v>
      </c>
      <c r="G170" s="201" t="str">
        <f>TEXT(Table1[[#This Row],[Date]],"mmm-yy")</f>
        <v>Jun-21</v>
      </c>
      <c r="H170" s="242" t="str">
        <f>TEXT(Table1[[#This Row],[Date]],"mmm")</f>
        <v>Jun</v>
      </c>
    </row>
    <row r="171" spans="1:8" ht="20.25">
      <c r="A171" s="9" t="s">
        <v>258</v>
      </c>
      <c r="B171">
        <f>COUNTIF($A$4:A171,A171)</f>
        <v>1</v>
      </c>
      <c r="C171" s="193">
        <v>27050</v>
      </c>
      <c r="D171" s="228">
        <v>44360</v>
      </c>
      <c r="E171" t="s">
        <v>1521</v>
      </c>
      <c r="G171" s="201" t="str">
        <f>TEXT(Table1[[#This Row],[Date]],"mmm-yy")</f>
        <v>Jun-21</v>
      </c>
      <c r="H171" s="242" t="str">
        <f>TEXT(Table1[[#This Row],[Date]],"mmm")</f>
        <v>Jun</v>
      </c>
    </row>
    <row r="172" spans="1:8" ht="20.25">
      <c r="A172" s="9" t="s">
        <v>261</v>
      </c>
      <c r="B172">
        <f>COUNTIF($A$4:A172,A172)</f>
        <v>1</v>
      </c>
      <c r="C172" s="193">
        <v>29360</v>
      </c>
      <c r="D172" s="228">
        <v>44360</v>
      </c>
      <c r="E172" t="s">
        <v>1521</v>
      </c>
      <c r="G172" s="201" t="str">
        <f>TEXT(Table1[[#This Row],[Date]],"mmm-yy")</f>
        <v>Jun-21</v>
      </c>
      <c r="H172" s="242" t="str">
        <f>TEXT(Table1[[#This Row],[Date]],"mmm")</f>
        <v>Jun</v>
      </c>
    </row>
    <row r="173" spans="1:8" ht="20.25">
      <c r="A173" s="9" t="s">
        <v>264</v>
      </c>
      <c r="B173">
        <f>COUNTIF($A$4:A173,A173)</f>
        <v>1</v>
      </c>
      <c r="C173" s="193">
        <v>24180</v>
      </c>
      <c r="D173" s="228">
        <v>44360</v>
      </c>
      <c r="E173" t="s">
        <v>1521</v>
      </c>
      <c r="G173" s="201" t="str">
        <f>TEXT(Table1[[#This Row],[Date]],"mmm-yy")</f>
        <v>Jun-21</v>
      </c>
      <c r="H173" s="242" t="str">
        <f>TEXT(Table1[[#This Row],[Date]],"mmm")</f>
        <v>Jun</v>
      </c>
    </row>
    <row r="174" spans="1:8" ht="20.25">
      <c r="A174" s="9" t="s">
        <v>843</v>
      </c>
      <c r="B174">
        <f>COUNTIF($A$4:A174,A174)</f>
        <v>1</v>
      </c>
      <c r="C174" s="193">
        <v>52460</v>
      </c>
      <c r="D174" s="228">
        <v>44360</v>
      </c>
      <c r="E174" t="s">
        <v>1521</v>
      </c>
      <c r="G174" s="201" t="str">
        <f>TEXT(Table1[[#This Row],[Date]],"mmm-yy")</f>
        <v>Jun-21</v>
      </c>
      <c r="H174" s="242" t="str">
        <f>TEXT(Table1[[#This Row],[Date]],"mmm")</f>
        <v>Jun</v>
      </c>
    </row>
    <row r="175" spans="1:8" ht="20.25">
      <c r="A175" s="9" t="s">
        <v>846</v>
      </c>
      <c r="B175">
        <f>COUNTIF($A$4:A175,A175)</f>
        <v>1</v>
      </c>
      <c r="C175" s="193">
        <v>54560</v>
      </c>
      <c r="D175" s="228">
        <v>44360</v>
      </c>
      <c r="E175" t="s">
        <v>1521</v>
      </c>
      <c r="G175" s="201" t="str">
        <f>TEXT(Table1[[#This Row],[Date]],"mmm-yy")</f>
        <v>Jun-21</v>
      </c>
      <c r="H175" s="242" t="str">
        <f>TEXT(Table1[[#This Row],[Date]],"mmm")</f>
        <v>Jun</v>
      </c>
    </row>
    <row r="176" spans="1:8" ht="20.25">
      <c r="A176" s="9" t="s">
        <v>849</v>
      </c>
      <c r="B176">
        <f>COUNTIF($A$4:A176,A176)</f>
        <v>1</v>
      </c>
      <c r="C176" s="193">
        <v>37200</v>
      </c>
      <c r="D176" s="228">
        <v>44360</v>
      </c>
      <c r="E176" t="s">
        <v>1521</v>
      </c>
      <c r="G176" s="201" t="str">
        <f>TEXT(Table1[[#This Row],[Date]],"mmm-yy")</f>
        <v>Jun-21</v>
      </c>
      <c r="H176" s="242" t="str">
        <f>TEXT(Table1[[#This Row],[Date]],"mmm")</f>
        <v>Jun</v>
      </c>
    </row>
    <row r="177" spans="1:8" ht="20.25">
      <c r="A177" s="9" t="s">
        <v>267</v>
      </c>
      <c r="B177">
        <f>COUNTIF($A$4:A177,A177)</f>
        <v>1</v>
      </c>
      <c r="C177" s="193">
        <v>14430</v>
      </c>
      <c r="D177" s="228">
        <v>44360</v>
      </c>
      <c r="E177" t="s">
        <v>1521</v>
      </c>
      <c r="G177" s="201" t="str">
        <f>TEXT(Table1[[#This Row],[Date]],"mmm-yy")</f>
        <v>Jun-21</v>
      </c>
      <c r="H177" s="242" t="str">
        <f>TEXT(Table1[[#This Row],[Date]],"mmm")</f>
        <v>Jun</v>
      </c>
    </row>
    <row r="178" spans="1:8" ht="20.25">
      <c r="A178" s="9" t="s">
        <v>852</v>
      </c>
      <c r="B178">
        <f>COUNTIF($A$4:A178,A178)</f>
        <v>1</v>
      </c>
      <c r="C178" s="193">
        <v>24740</v>
      </c>
      <c r="D178" s="228">
        <v>44360</v>
      </c>
      <c r="E178" t="s">
        <v>1521</v>
      </c>
      <c r="G178" s="201" t="str">
        <f>TEXT(Table1[[#This Row],[Date]],"mmm-yy")</f>
        <v>Jun-21</v>
      </c>
      <c r="H178" s="242" t="str">
        <f>TEXT(Table1[[#This Row],[Date]],"mmm")</f>
        <v>Jun</v>
      </c>
    </row>
    <row r="179" spans="1:8" ht="20.25">
      <c r="A179" s="9" t="s">
        <v>855</v>
      </c>
      <c r="B179">
        <f>COUNTIF($A$4:A179,A179)</f>
        <v>1</v>
      </c>
      <c r="C179" s="193">
        <v>44480</v>
      </c>
      <c r="D179" s="228">
        <v>44360</v>
      </c>
      <c r="E179" t="s">
        <v>1521</v>
      </c>
      <c r="G179" s="201" t="str">
        <f>TEXT(Table1[[#This Row],[Date]],"mmm-yy")</f>
        <v>Jun-21</v>
      </c>
      <c r="H179" s="242" t="str">
        <f>TEXT(Table1[[#This Row],[Date]],"mmm")</f>
        <v>Jun</v>
      </c>
    </row>
    <row r="180" spans="1:8" ht="20.25">
      <c r="A180" s="9" t="s">
        <v>271</v>
      </c>
      <c r="B180">
        <f>COUNTIF($A$4:A180,A180)</f>
        <v>1</v>
      </c>
      <c r="C180" s="193">
        <v>50220</v>
      </c>
      <c r="D180" s="228">
        <v>44360</v>
      </c>
      <c r="E180" t="s">
        <v>1521</v>
      </c>
      <c r="G180" s="201" t="str">
        <f>TEXT(Table1[[#This Row],[Date]],"mmm-yy")</f>
        <v>Jun-21</v>
      </c>
      <c r="H180" s="242" t="str">
        <f>TEXT(Table1[[#This Row],[Date]],"mmm")</f>
        <v>Jun</v>
      </c>
    </row>
    <row r="181" spans="1:8" ht="20.25">
      <c r="A181" s="9" t="s">
        <v>274</v>
      </c>
      <c r="B181">
        <f>COUNTIF($A$4:A181,A181)</f>
        <v>1</v>
      </c>
      <c r="C181" s="193">
        <v>52460</v>
      </c>
      <c r="D181" s="228">
        <v>44360</v>
      </c>
      <c r="E181" t="s">
        <v>1521</v>
      </c>
      <c r="G181" s="201" t="str">
        <f>TEXT(Table1[[#This Row],[Date]],"mmm-yy")</f>
        <v>Jun-21</v>
      </c>
      <c r="H181" s="242" t="str">
        <f>TEXT(Table1[[#This Row],[Date]],"mmm")</f>
        <v>Jun</v>
      </c>
    </row>
    <row r="182" spans="1:8" ht="20.25">
      <c r="A182" s="9" t="s">
        <v>858</v>
      </c>
      <c r="B182">
        <f>COUNTIF($A$4:A182,A182)</f>
        <v>1</v>
      </c>
      <c r="C182" s="193">
        <v>50220</v>
      </c>
      <c r="D182" s="228">
        <v>44360</v>
      </c>
      <c r="E182" t="s">
        <v>1521</v>
      </c>
      <c r="G182" s="201" t="str">
        <f>TEXT(Table1[[#This Row],[Date]],"mmm-yy")</f>
        <v>Jun-21</v>
      </c>
      <c r="H182" s="242" t="str">
        <f>TEXT(Table1[[#This Row],[Date]],"mmm")</f>
        <v>Jun</v>
      </c>
    </row>
    <row r="183" spans="1:8" ht="20.25">
      <c r="A183" s="9" t="s">
        <v>861</v>
      </c>
      <c r="B183">
        <f>COUNTIF($A$4:A183,A183)</f>
        <v>1</v>
      </c>
      <c r="C183" s="193">
        <v>38600</v>
      </c>
      <c r="D183" s="228">
        <v>44360</v>
      </c>
      <c r="E183" t="s">
        <v>1521</v>
      </c>
      <c r="G183" s="201" t="str">
        <f>TEXT(Table1[[#This Row],[Date]],"mmm-yy")</f>
        <v>Jun-21</v>
      </c>
      <c r="H183" s="242" t="str">
        <f>TEXT(Table1[[#This Row],[Date]],"mmm")</f>
        <v>Jun</v>
      </c>
    </row>
    <row r="184" spans="1:8" ht="20.25">
      <c r="A184" s="9" t="s">
        <v>864</v>
      </c>
      <c r="B184">
        <f>COUNTIF($A$4:A184,A184)</f>
        <v>1</v>
      </c>
      <c r="C184" s="193">
        <v>54560</v>
      </c>
      <c r="D184" s="228">
        <v>44360</v>
      </c>
      <c r="E184" t="s">
        <v>1521</v>
      </c>
      <c r="G184" s="201" t="str">
        <f>TEXT(Table1[[#This Row],[Date]],"mmm-yy")</f>
        <v>Jun-21</v>
      </c>
      <c r="H184" s="242" t="str">
        <f>TEXT(Table1[[#This Row],[Date]],"mmm")</f>
        <v>Jun</v>
      </c>
    </row>
    <row r="185" spans="1:8" ht="20.25">
      <c r="A185" s="9" t="s">
        <v>277</v>
      </c>
      <c r="B185">
        <f>COUNTIF($A$4:A185,A185)</f>
        <v>1</v>
      </c>
      <c r="C185" s="193">
        <v>54560</v>
      </c>
      <c r="D185" s="228">
        <v>44360</v>
      </c>
      <c r="E185" t="s">
        <v>1521</v>
      </c>
      <c r="G185" s="201" t="str">
        <f>TEXT(Table1[[#This Row],[Date]],"mmm-yy")</f>
        <v>Jun-21</v>
      </c>
      <c r="H185" s="242" t="str">
        <f>TEXT(Table1[[#This Row],[Date]],"mmm")</f>
        <v>Jun</v>
      </c>
    </row>
    <row r="186" spans="1:8" ht="20.25">
      <c r="A186" s="9" t="s">
        <v>280</v>
      </c>
      <c r="B186">
        <f>COUNTIF($A$4:A186,A186)</f>
        <v>1</v>
      </c>
      <c r="C186" s="193">
        <v>36290</v>
      </c>
      <c r="D186" s="228">
        <v>44360</v>
      </c>
      <c r="E186" t="s">
        <v>1521</v>
      </c>
      <c r="G186" s="201" t="str">
        <f>TEXT(Table1[[#This Row],[Date]],"mmm-yy")</f>
        <v>Jun-21</v>
      </c>
      <c r="H186" s="242" t="str">
        <f>TEXT(Table1[[#This Row],[Date]],"mmm")</f>
        <v>Jun</v>
      </c>
    </row>
    <row r="187" spans="1:8" ht="20.25">
      <c r="A187" s="9" t="s">
        <v>867</v>
      </c>
      <c r="B187">
        <f>COUNTIF($A$4:A187,A187)</f>
        <v>1</v>
      </c>
      <c r="C187" s="193">
        <v>31670</v>
      </c>
      <c r="D187" s="228">
        <v>44360</v>
      </c>
      <c r="E187" t="s">
        <v>1521</v>
      </c>
      <c r="G187" s="201" t="str">
        <f>TEXT(Table1[[#This Row],[Date]],"mmm-yy")</f>
        <v>Jun-21</v>
      </c>
      <c r="H187" s="242" t="str">
        <f>TEXT(Table1[[#This Row],[Date]],"mmm")</f>
        <v>Jun</v>
      </c>
    </row>
    <row r="188" spans="1:8" ht="20.25">
      <c r="A188" s="9" t="s">
        <v>870</v>
      </c>
      <c r="B188">
        <f>COUNTIF($A$4:A188,A188)</f>
        <v>1</v>
      </c>
      <c r="C188" s="193">
        <v>7500</v>
      </c>
      <c r="D188" s="228">
        <v>44360</v>
      </c>
      <c r="E188" t="s">
        <v>1521</v>
      </c>
      <c r="G188" s="201" t="str">
        <f>TEXT(Table1[[#This Row],[Date]],"mmm-yy")</f>
        <v>Jun-21</v>
      </c>
      <c r="H188" s="242" t="str">
        <f>TEXT(Table1[[#This Row],[Date]],"mmm")</f>
        <v>Jun</v>
      </c>
    </row>
    <row r="189" spans="1:8" ht="20.25">
      <c r="A189" s="9" t="s">
        <v>874</v>
      </c>
      <c r="B189">
        <f>COUNTIF($A$4:A189,A189)</f>
        <v>1</v>
      </c>
      <c r="C189" s="193">
        <v>23980</v>
      </c>
      <c r="D189" s="228">
        <v>44360</v>
      </c>
      <c r="E189" t="s">
        <v>1521</v>
      </c>
      <c r="G189" s="201" t="str">
        <f>TEXT(Table1[[#This Row],[Date]],"mmm-yy")</f>
        <v>Jun-21</v>
      </c>
      <c r="H189" s="242" t="str">
        <f>TEXT(Table1[[#This Row],[Date]],"mmm")</f>
        <v>Jun</v>
      </c>
    </row>
    <row r="190" spans="1:8" ht="20.25">
      <c r="A190" s="9" t="s">
        <v>877</v>
      </c>
      <c r="B190">
        <f>COUNTIF($A$4:A190,A190)</f>
        <v>1</v>
      </c>
      <c r="C190" s="193">
        <v>44480</v>
      </c>
      <c r="D190" s="228">
        <v>44360</v>
      </c>
      <c r="E190" t="s">
        <v>1521</v>
      </c>
      <c r="G190" s="201" t="str">
        <f>TEXT(Table1[[#This Row],[Date]],"mmm-yy")</f>
        <v>Jun-21</v>
      </c>
      <c r="H190" s="242" t="str">
        <f>TEXT(Table1[[#This Row],[Date]],"mmm")</f>
        <v>Jun</v>
      </c>
    </row>
    <row r="191" spans="1:8" ht="20.25">
      <c r="A191" s="9" t="s">
        <v>880</v>
      </c>
      <c r="B191">
        <f>COUNTIF($A$4:A191,A191)</f>
        <v>1</v>
      </c>
      <c r="C191" s="193">
        <v>37880</v>
      </c>
      <c r="D191" s="228">
        <v>44360</v>
      </c>
      <c r="E191" t="s">
        <v>1521</v>
      </c>
      <c r="G191" s="201" t="str">
        <f>TEXT(Table1[[#This Row],[Date]],"mmm-yy")</f>
        <v>Jun-21</v>
      </c>
      <c r="H191" s="242" t="str">
        <f>TEXT(Table1[[#This Row],[Date]],"mmm")</f>
        <v>Jun</v>
      </c>
    </row>
    <row r="192" spans="1:8" ht="20.25">
      <c r="A192" s="9" t="s">
        <v>883</v>
      </c>
      <c r="B192">
        <f>COUNTIF($A$4:A192,A192)</f>
        <v>1</v>
      </c>
      <c r="C192" s="193">
        <v>47840</v>
      </c>
      <c r="D192" s="228">
        <v>44360</v>
      </c>
      <c r="E192" t="s">
        <v>1521</v>
      </c>
      <c r="G192" s="201" t="str">
        <f>TEXT(Table1[[#This Row],[Date]],"mmm-yy")</f>
        <v>Jun-21</v>
      </c>
      <c r="H192" s="242" t="str">
        <f>TEXT(Table1[[#This Row],[Date]],"mmm")</f>
        <v>Jun</v>
      </c>
    </row>
    <row r="193" spans="1:8" ht="20.25">
      <c r="A193" s="9" t="s">
        <v>283</v>
      </c>
      <c r="B193">
        <f>COUNTIF($A$4:A193,A193)</f>
        <v>1</v>
      </c>
      <c r="C193" s="193">
        <v>57080</v>
      </c>
      <c r="D193" s="228">
        <v>44360</v>
      </c>
      <c r="E193" t="s">
        <v>1521</v>
      </c>
      <c r="G193" s="201" t="str">
        <f>TEXT(Table1[[#This Row],[Date]],"mmm-yy")</f>
        <v>Jun-21</v>
      </c>
      <c r="H193" s="242" t="str">
        <f>TEXT(Table1[[#This Row],[Date]],"mmm")</f>
        <v>Jun</v>
      </c>
    </row>
    <row r="194" spans="1:8" ht="20.25">
      <c r="A194" s="9" t="s">
        <v>886</v>
      </c>
      <c r="B194">
        <f>COUNTIF($A$4:A194,A194)</f>
        <v>1</v>
      </c>
      <c r="C194" s="193">
        <v>57080</v>
      </c>
      <c r="D194" s="228">
        <v>44360</v>
      </c>
      <c r="E194" t="s">
        <v>1521</v>
      </c>
      <c r="G194" s="201" t="str">
        <f>TEXT(Table1[[#This Row],[Date]],"mmm-yy")</f>
        <v>Jun-21</v>
      </c>
      <c r="H194" s="242" t="str">
        <f>TEXT(Table1[[#This Row],[Date]],"mmm")</f>
        <v>Jun</v>
      </c>
    </row>
    <row r="195" spans="1:8" ht="20.25">
      <c r="A195" s="9" t="s">
        <v>286</v>
      </c>
      <c r="B195">
        <f>COUNTIF($A$4:A195,A195)</f>
        <v>1</v>
      </c>
      <c r="C195" s="193">
        <v>33980</v>
      </c>
      <c r="D195" s="228">
        <v>44360</v>
      </c>
      <c r="E195" t="s">
        <v>1521</v>
      </c>
      <c r="G195" s="201" t="str">
        <f>TEXT(Table1[[#This Row],[Date]],"mmm-yy")</f>
        <v>Jun-21</v>
      </c>
      <c r="H195" s="242" t="str">
        <f>TEXT(Table1[[#This Row],[Date]],"mmm")</f>
        <v>Jun</v>
      </c>
    </row>
    <row r="196" spans="1:8" ht="20.25">
      <c r="A196" s="9" t="s">
        <v>289</v>
      </c>
      <c r="B196">
        <f>COUNTIF($A$4:A196,A196)</f>
        <v>1</v>
      </c>
      <c r="C196" s="193">
        <v>36290</v>
      </c>
      <c r="D196" s="228">
        <v>44360</v>
      </c>
      <c r="E196" t="s">
        <v>1521</v>
      </c>
      <c r="G196" s="201" t="str">
        <f>TEXT(Table1[[#This Row],[Date]],"mmm-yy")</f>
        <v>Jun-21</v>
      </c>
      <c r="H196" s="242" t="str">
        <f>TEXT(Table1[[#This Row],[Date]],"mmm")</f>
        <v>Jun</v>
      </c>
    </row>
    <row r="197" spans="1:8" ht="20.25">
      <c r="A197" s="9" t="s">
        <v>889</v>
      </c>
      <c r="B197">
        <f>COUNTIF($A$4:A197,A197)</f>
        <v>1</v>
      </c>
      <c r="C197" s="193">
        <v>52460</v>
      </c>
      <c r="D197" s="228">
        <v>44360</v>
      </c>
      <c r="E197" t="s">
        <v>1521</v>
      </c>
      <c r="G197" s="201" t="str">
        <f>TEXT(Table1[[#This Row],[Date]],"mmm-yy")</f>
        <v>Jun-21</v>
      </c>
      <c r="H197" s="242" t="str">
        <f>TEXT(Table1[[#This Row],[Date]],"mmm")</f>
        <v>Jun</v>
      </c>
    </row>
    <row r="198" spans="1:8" ht="20.25">
      <c r="A198" s="9" t="s">
        <v>892</v>
      </c>
      <c r="B198">
        <f>COUNTIF($A$4:A198,A198)</f>
        <v>1</v>
      </c>
      <c r="C198" s="193">
        <v>30980</v>
      </c>
      <c r="D198" s="228">
        <v>44360</v>
      </c>
      <c r="E198" t="s">
        <v>1521</v>
      </c>
      <c r="G198" s="201" t="str">
        <f>TEXT(Table1[[#This Row],[Date]],"mmm-yy")</f>
        <v>Jun-21</v>
      </c>
      <c r="H198" s="242" t="str">
        <f>TEXT(Table1[[#This Row],[Date]],"mmm")</f>
        <v>Jun</v>
      </c>
    </row>
    <row r="199" spans="1:8" ht="20.25">
      <c r="A199" s="9" t="s">
        <v>292</v>
      </c>
      <c r="B199">
        <f>COUNTIF($A$4:A199,A199)</f>
        <v>1</v>
      </c>
      <c r="C199" s="193">
        <v>52460</v>
      </c>
      <c r="D199" s="228">
        <v>44360</v>
      </c>
      <c r="E199" t="s">
        <v>1521</v>
      </c>
      <c r="G199" s="201" t="str">
        <f>TEXT(Table1[[#This Row],[Date]],"mmm-yy")</f>
        <v>Jun-21</v>
      </c>
      <c r="H199" s="242" t="str">
        <f>TEXT(Table1[[#This Row],[Date]],"mmm")</f>
        <v>Jun</v>
      </c>
    </row>
    <row r="200" spans="1:8" ht="20.25">
      <c r="A200" s="9" t="s">
        <v>895</v>
      </c>
      <c r="B200">
        <f>COUNTIF($A$4:A200,A200)</f>
        <v>1</v>
      </c>
      <c r="C200" s="193">
        <v>35220</v>
      </c>
      <c r="D200" s="228">
        <v>44360</v>
      </c>
      <c r="E200" t="s">
        <v>1521</v>
      </c>
      <c r="G200" s="201" t="str">
        <f>TEXT(Table1[[#This Row],[Date]],"mmm-yy")</f>
        <v>Jun-21</v>
      </c>
      <c r="H200" s="242" t="str">
        <f>TEXT(Table1[[#This Row],[Date]],"mmm")</f>
        <v>Jun</v>
      </c>
    </row>
    <row r="201" spans="1:8" ht="20.25">
      <c r="A201" s="9" t="s">
        <v>898</v>
      </c>
      <c r="B201">
        <f>COUNTIF($A$4:A201,A201)</f>
        <v>1</v>
      </c>
      <c r="C201" s="193">
        <v>31500</v>
      </c>
      <c r="D201" s="228">
        <v>44360</v>
      </c>
      <c r="E201" t="s">
        <v>1521</v>
      </c>
      <c r="G201" s="201" t="str">
        <f>TEXT(Table1[[#This Row],[Date]],"mmm-yy")</f>
        <v>Jun-21</v>
      </c>
      <c r="H201" s="242" t="str">
        <f>TEXT(Table1[[#This Row],[Date]],"mmm")</f>
        <v>Jun</v>
      </c>
    </row>
    <row r="202" spans="1:8" ht="20.25">
      <c r="A202" s="9" t="s">
        <v>901</v>
      </c>
      <c r="B202">
        <f>COUNTIF($A$4:A202,A202)</f>
        <v>1</v>
      </c>
      <c r="C202" s="193">
        <v>57080</v>
      </c>
      <c r="D202" s="228">
        <v>44360</v>
      </c>
      <c r="E202" t="s">
        <v>1521</v>
      </c>
      <c r="G202" s="201" t="str">
        <f>TEXT(Table1[[#This Row],[Date]],"mmm-yy")</f>
        <v>Jun-21</v>
      </c>
      <c r="H202" s="242" t="str">
        <f>TEXT(Table1[[#This Row],[Date]],"mmm")</f>
        <v>Jun</v>
      </c>
    </row>
    <row r="203" spans="1:8" ht="20.25">
      <c r="A203" s="9" t="s">
        <v>904</v>
      </c>
      <c r="B203">
        <f>COUNTIF($A$4:A203,A203)</f>
        <v>1</v>
      </c>
      <c r="C203" s="193">
        <v>57080</v>
      </c>
      <c r="D203" s="228">
        <v>44360</v>
      </c>
      <c r="E203" t="s">
        <v>1521</v>
      </c>
      <c r="G203" s="201" t="str">
        <f>TEXT(Table1[[#This Row],[Date]],"mmm-yy")</f>
        <v>Jun-21</v>
      </c>
      <c r="H203" s="242" t="str">
        <f>TEXT(Table1[[#This Row],[Date]],"mmm")</f>
        <v>Jun</v>
      </c>
    </row>
    <row r="204" spans="1:8" ht="20.25">
      <c r="A204" s="9" t="s">
        <v>295</v>
      </c>
      <c r="B204">
        <f>COUNTIF($A$4:A204,A204)</f>
        <v>1</v>
      </c>
      <c r="C204" s="193">
        <v>17500</v>
      </c>
      <c r="D204" s="228">
        <v>44360</v>
      </c>
      <c r="E204" t="s">
        <v>1521</v>
      </c>
      <c r="G204" s="201" t="str">
        <f>TEXT(Table1[[#This Row],[Date]],"mmm-yy")</f>
        <v>Jun-21</v>
      </c>
      <c r="H204" s="242" t="str">
        <f>TEXT(Table1[[#This Row],[Date]],"mmm")</f>
        <v>Jun</v>
      </c>
    </row>
    <row r="205" spans="1:8" ht="20.25">
      <c r="A205" s="9" t="s">
        <v>298</v>
      </c>
      <c r="B205">
        <f>COUNTIF($A$4:A205,A205)</f>
        <v>1</v>
      </c>
      <c r="C205" s="193">
        <v>36310</v>
      </c>
      <c r="D205" s="228">
        <v>44360</v>
      </c>
      <c r="E205" t="s">
        <v>1521</v>
      </c>
      <c r="G205" s="201" t="str">
        <f>TEXT(Table1[[#This Row],[Date]],"mmm-yy")</f>
        <v>Jun-21</v>
      </c>
      <c r="H205" s="242" t="str">
        <f>TEXT(Table1[[#This Row],[Date]],"mmm")</f>
        <v>Jun</v>
      </c>
    </row>
    <row r="206" spans="1:8" ht="20.25">
      <c r="A206" s="9" t="s">
        <v>301</v>
      </c>
      <c r="B206">
        <f>COUNTIF($A$4:A206,A206)</f>
        <v>1</v>
      </c>
      <c r="C206" s="193">
        <v>33980</v>
      </c>
      <c r="D206" s="228">
        <v>44360</v>
      </c>
      <c r="E206" t="s">
        <v>1521</v>
      </c>
      <c r="G206" s="201" t="str">
        <f>TEXT(Table1[[#This Row],[Date]],"mmm-yy")</f>
        <v>Jun-21</v>
      </c>
      <c r="H206" s="242" t="str">
        <f>TEXT(Table1[[#This Row],[Date]],"mmm")</f>
        <v>Jun</v>
      </c>
    </row>
    <row r="207" spans="1:8" ht="20.25">
      <c r="A207" s="9" t="s">
        <v>907</v>
      </c>
      <c r="B207">
        <f>COUNTIF($A$4:A207,A207)</f>
        <v>1</v>
      </c>
      <c r="C207" s="193">
        <v>57080</v>
      </c>
      <c r="D207" s="228">
        <v>44360</v>
      </c>
      <c r="E207" t="s">
        <v>1521</v>
      </c>
      <c r="G207" s="201" t="str">
        <f>TEXT(Table1[[#This Row],[Date]],"mmm-yy")</f>
        <v>Jun-21</v>
      </c>
      <c r="H207" s="242" t="str">
        <f>TEXT(Table1[[#This Row],[Date]],"mmm")</f>
        <v>Jun</v>
      </c>
    </row>
    <row r="208" spans="1:8" ht="20.25">
      <c r="A208" s="9" t="s">
        <v>304</v>
      </c>
      <c r="B208">
        <f>COUNTIF($A$4:A208,A208)</f>
        <v>1</v>
      </c>
      <c r="C208" s="193">
        <v>24000</v>
      </c>
      <c r="D208" s="228">
        <v>44360</v>
      </c>
      <c r="E208" t="s">
        <v>1521</v>
      </c>
      <c r="G208" s="201" t="str">
        <f>TEXT(Table1[[#This Row],[Date]],"mmm-yy")</f>
        <v>Jun-21</v>
      </c>
      <c r="H208" s="242" t="str">
        <f>TEXT(Table1[[#This Row],[Date]],"mmm")</f>
        <v>Jun</v>
      </c>
    </row>
    <row r="209" spans="1:8" ht="20.25">
      <c r="A209" s="9" t="s">
        <v>307</v>
      </c>
      <c r="B209">
        <f>COUNTIF($A$4:A209,A209)</f>
        <v>1</v>
      </c>
      <c r="C209" s="193">
        <v>15500</v>
      </c>
      <c r="D209" s="228">
        <v>44360</v>
      </c>
      <c r="E209" t="s">
        <v>1521</v>
      </c>
      <c r="G209" s="201" t="str">
        <f>TEXT(Table1[[#This Row],[Date]],"mmm-yy")</f>
        <v>Jun-21</v>
      </c>
      <c r="H209" s="242" t="str">
        <f>TEXT(Table1[[#This Row],[Date]],"mmm")</f>
        <v>Jun</v>
      </c>
    </row>
    <row r="210" spans="1:8" ht="20.25">
      <c r="A210" s="9" t="s">
        <v>310</v>
      </c>
      <c r="B210">
        <f>COUNTIF($A$4:A210,A210)</f>
        <v>1</v>
      </c>
      <c r="C210" s="193">
        <v>47840</v>
      </c>
      <c r="D210" s="228">
        <v>44360</v>
      </c>
      <c r="E210" t="s">
        <v>1521</v>
      </c>
      <c r="G210" s="201" t="str">
        <f>TEXT(Table1[[#This Row],[Date]],"mmm-yy")</f>
        <v>Jun-21</v>
      </c>
      <c r="H210" s="242" t="str">
        <f>TEXT(Table1[[#This Row],[Date]],"mmm")</f>
        <v>Jun</v>
      </c>
    </row>
    <row r="211" spans="1:8" ht="20.25">
      <c r="A211" s="9" t="s">
        <v>910</v>
      </c>
      <c r="B211">
        <f>COUNTIF($A$4:A211,A211)</f>
        <v>1</v>
      </c>
      <c r="C211" s="193">
        <v>43220</v>
      </c>
      <c r="D211" s="228">
        <v>44360</v>
      </c>
      <c r="E211" t="s">
        <v>1521</v>
      </c>
      <c r="G211" s="201" t="str">
        <f>TEXT(Table1[[#This Row],[Date]],"mmm-yy")</f>
        <v>Jun-21</v>
      </c>
      <c r="H211" s="242" t="str">
        <f>TEXT(Table1[[#This Row],[Date]],"mmm")</f>
        <v>Jun</v>
      </c>
    </row>
    <row r="212" spans="1:8" ht="20.25">
      <c r="A212" s="9" t="s">
        <v>313</v>
      </c>
      <c r="B212">
        <f>COUNTIF($A$4:A212,A212)</f>
        <v>1</v>
      </c>
      <c r="C212" s="193">
        <v>44480</v>
      </c>
      <c r="D212" s="228">
        <v>44360</v>
      </c>
      <c r="E212" t="s">
        <v>1521</v>
      </c>
      <c r="G212" s="201" t="str">
        <f>TEXT(Table1[[#This Row],[Date]],"mmm-yy")</f>
        <v>Jun-21</v>
      </c>
      <c r="H212" s="242" t="str">
        <f>TEXT(Table1[[#This Row],[Date]],"mmm")</f>
        <v>Jun</v>
      </c>
    </row>
    <row r="213" spans="1:8" ht="20.25">
      <c r="A213" s="9" t="s">
        <v>914</v>
      </c>
      <c r="B213">
        <f>COUNTIF($A$4:A213,A213)</f>
        <v>1</v>
      </c>
      <c r="C213" s="193">
        <v>38600</v>
      </c>
      <c r="D213" s="228">
        <v>44360</v>
      </c>
      <c r="E213" t="s">
        <v>1521</v>
      </c>
      <c r="G213" s="201" t="str">
        <f>TEXT(Table1[[#This Row],[Date]],"mmm-yy")</f>
        <v>Jun-21</v>
      </c>
      <c r="H213" s="242" t="str">
        <f>TEXT(Table1[[#This Row],[Date]],"mmm")</f>
        <v>Jun</v>
      </c>
    </row>
    <row r="214" spans="1:8" ht="20.25">
      <c r="A214" s="9" t="s">
        <v>316</v>
      </c>
      <c r="B214">
        <f>COUNTIF($A$4:A214,A214)</f>
        <v>1</v>
      </c>
      <c r="C214" s="193">
        <v>53720</v>
      </c>
      <c r="D214" s="228">
        <v>44360</v>
      </c>
      <c r="E214" t="s">
        <v>1521</v>
      </c>
      <c r="G214" s="201" t="str">
        <f>TEXT(Table1[[#This Row],[Date]],"mmm-yy")</f>
        <v>Jun-21</v>
      </c>
      <c r="H214" s="242" t="str">
        <f>TEXT(Table1[[#This Row],[Date]],"mmm")</f>
        <v>Jun</v>
      </c>
    </row>
    <row r="215" spans="1:8" ht="20.25">
      <c r="A215" s="9" t="s">
        <v>319</v>
      </c>
      <c r="B215">
        <f>COUNTIF($A$4:A215,A215)</f>
        <v>1</v>
      </c>
      <c r="C215" s="193">
        <v>57080</v>
      </c>
      <c r="D215" s="228">
        <v>44360</v>
      </c>
      <c r="E215" t="s">
        <v>1521</v>
      </c>
      <c r="G215" s="201" t="str">
        <f>TEXT(Table1[[#This Row],[Date]],"mmm-yy")</f>
        <v>Jun-21</v>
      </c>
      <c r="H215" s="242" t="str">
        <f>TEXT(Table1[[#This Row],[Date]],"mmm")</f>
        <v>Jun</v>
      </c>
    </row>
    <row r="216" spans="1:8" ht="20.25">
      <c r="A216" s="9" t="s">
        <v>917</v>
      </c>
      <c r="B216">
        <f>COUNTIF($A$4:A216,A216)</f>
        <v>1</v>
      </c>
      <c r="C216" s="193">
        <v>24740</v>
      </c>
      <c r="D216" s="228">
        <v>44360</v>
      </c>
      <c r="E216" t="s">
        <v>1521</v>
      </c>
      <c r="G216" s="201" t="str">
        <f>TEXT(Table1[[#This Row],[Date]],"mmm-yy")</f>
        <v>Jun-21</v>
      </c>
      <c r="H216" s="242" t="str">
        <f>TEXT(Table1[[#This Row],[Date]],"mmm")</f>
        <v>Jun</v>
      </c>
    </row>
    <row r="217" spans="1:8" ht="20.25">
      <c r="A217" s="9" t="s">
        <v>920</v>
      </c>
      <c r="B217">
        <f>COUNTIF($A$4:A217,A217)</f>
        <v>1</v>
      </c>
      <c r="C217" s="193">
        <v>52460</v>
      </c>
      <c r="D217" s="228">
        <v>44360</v>
      </c>
      <c r="E217" t="s">
        <v>1521</v>
      </c>
      <c r="G217" s="201" t="str">
        <f>TEXT(Table1[[#This Row],[Date]],"mmm-yy")</f>
        <v>Jun-21</v>
      </c>
      <c r="H217" s="242" t="str">
        <f>TEXT(Table1[[#This Row],[Date]],"mmm")</f>
        <v>Jun</v>
      </c>
    </row>
    <row r="218" spans="1:8" ht="20.25">
      <c r="A218" s="9" t="s">
        <v>322</v>
      </c>
      <c r="B218">
        <f>COUNTIF($A$4:A218,A218)</f>
        <v>1</v>
      </c>
      <c r="C218" s="193">
        <v>26740</v>
      </c>
      <c r="D218" s="228">
        <v>44360</v>
      </c>
      <c r="E218" t="s">
        <v>1521</v>
      </c>
      <c r="G218" s="201" t="str">
        <f>TEXT(Table1[[#This Row],[Date]],"mmm-yy")</f>
        <v>Jun-21</v>
      </c>
      <c r="H218" s="242" t="str">
        <f>TEXT(Table1[[#This Row],[Date]],"mmm")</f>
        <v>Jun</v>
      </c>
    </row>
    <row r="219" spans="1:8" ht="20.25">
      <c r="A219" s="9" t="s">
        <v>924</v>
      </c>
      <c r="B219">
        <f>COUNTIF($A$4:A219,A219)</f>
        <v>1</v>
      </c>
      <c r="C219" s="193">
        <v>57080</v>
      </c>
      <c r="D219" s="228">
        <v>44360</v>
      </c>
      <c r="E219" t="s">
        <v>1521</v>
      </c>
      <c r="G219" s="201" t="str">
        <f>TEXT(Table1[[#This Row],[Date]],"mmm-yy")</f>
        <v>Jun-21</v>
      </c>
      <c r="H219" s="242" t="str">
        <f>TEXT(Table1[[#This Row],[Date]],"mmm")</f>
        <v>Jun</v>
      </c>
    </row>
    <row r="220" spans="1:8" ht="20.25">
      <c r="A220" s="9" t="s">
        <v>927</v>
      </c>
      <c r="B220">
        <f>COUNTIF($A$4:A220,A220)</f>
        <v>1</v>
      </c>
      <c r="C220" s="193">
        <v>34600</v>
      </c>
      <c r="D220" s="228">
        <v>44360</v>
      </c>
      <c r="E220" t="s">
        <v>1521</v>
      </c>
      <c r="G220" s="201" t="str">
        <f>TEXT(Table1[[#This Row],[Date]],"mmm-yy")</f>
        <v>Jun-21</v>
      </c>
      <c r="H220" s="242" t="str">
        <f>TEXT(Table1[[#This Row],[Date]],"mmm")</f>
        <v>Jun</v>
      </c>
    </row>
    <row r="221" spans="1:8" ht="20.25">
      <c r="A221" s="9" t="s">
        <v>931</v>
      </c>
      <c r="B221">
        <f>COUNTIF($A$4:A221,A221)</f>
        <v>1</v>
      </c>
      <c r="C221" s="193">
        <v>29200</v>
      </c>
      <c r="D221" s="228">
        <v>44360</v>
      </c>
      <c r="E221" t="s">
        <v>1521</v>
      </c>
      <c r="G221" s="201" t="str">
        <f>TEXT(Table1[[#This Row],[Date]],"mmm-yy")</f>
        <v>Jun-21</v>
      </c>
      <c r="H221" s="242" t="str">
        <f>TEXT(Table1[[#This Row],[Date]],"mmm")</f>
        <v>Jun</v>
      </c>
    </row>
    <row r="222" spans="1:8" ht="20.25">
      <c r="A222" s="9" t="s">
        <v>325</v>
      </c>
      <c r="B222">
        <f>COUNTIF($A$4:A222,A222)</f>
        <v>1</v>
      </c>
      <c r="C222" s="193">
        <v>41260</v>
      </c>
      <c r="D222" s="228">
        <v>44360</v>
      </c>
      <c r="E222" t="s">
        <v>1521</v>
      </c>
      <c r="G222" s="201" t="str">
        <f>TEXT(Table1[[#This Row],[Date]],"mmm-yy")</f>
        <v>Jun-21</v>
      </c>
      <c r="H222" s="242" t="str">
        <f>TEXT(Table1[[#This Row],[Date]],"mmm")</f>
        <v>Jun</v>
      </c>
    </row>
    <row r="223" spans="1:8" ht="20.25">
      <c r="A223" s="9" t="s">
        <v>328</v>
      </c>
      <c r="B223">
        <f>COUNTIF($A$4:A223,A223)</f>
        <v>1</v>
      </c>
      <c r="C223" s="193">
        <v>50220</v>
      </c>
      <c r="D223" s="228">
        <v>44360</v>
      </c>
      <c r="E223" t="s">
        <v>1521</v>
      </c>
      <c r="G223" s="201" t="str">
        <f>TEXT(Table1[[#This Row],[Date]],"mmm-yy")</f>
        <v>Jun-21</v>
      </c>
      <c r="H223" s="242" t="str">
        <f>TEXT(Table1[[#This Row],[Date]],"mmm")</f>
        <v>Jun</v>
      </c>
    </row>
    <row r="224" spans="1:8" ht="20.25">
      <c r="A224" s="9" t="s">
        <v>331</v>
      </c>
      <c r="B224">
        <f>COUNTIF($A$4:A224,A224)</f>
        <v>1</v>
      </c>
      <c r="C224" s="193">
        <v>39220</v>
      </c>
      <c r="D224" s="228">
        <v>44360</v>
      </c>
      <c r="E224" t="s">
        <v>1521</v>
      </c>
      <c r="G224" s="201" t="str">
        <f>TEXT(Table1[[#This Row],[Date]],"mmm-yy")</f>
        <v>Jun-21</v>
      </c>
      <c r="H224" s="242" t="str">
        <f>TEXT(Table1[[#This Row],[Date]],"mmm")</f>
        <v>Jun</v>
      </c>
    </row>
    <row r="225" spans="1:8" ht="20.25">
      <c r="A225" s="9" t="s">
        <v>934</v>
      </c>
      <c r="B225">
        <f>COUNTIF($A$4:A225,A225)</f>
        <v>1</v>
      </c>
      <c r="C225" s="193">
        <v>52460</v>
      </c>
      <c r="D225" s="228">
        <v>44360</v>
      </c>
      <c r="E225" t="s">
        <v>1521</v>
      </c>
      <c r="G225" s="201" t="str">
        <f>TEXT(Table1[[#This Row],[Date]],"mmm-yy")</f>
        <v>Jun-21</v>
      </c>
      <c r="H225" s="242" t="str">
        <f>TEXT(Table1[[#This Row],[Date]],"mmm")</f>
        <v>Jun</v>
      </c>
    </row>
    <row r="226" spans="1:8" ht="20.25">
      <c r="A226" s="9" t="s">
        <v>334</v>
      </c>
      <c r="B226">
        <f>COUNTIF($A$4:A226,A226)</f>
        <v>1</v>
      </c>
      <c r="C226" s="193">
        <v>41900</v>
      </c>
      <c r="D226" s="228">
        <v>44360</v>
      </c>
      <c r="E226" t="s">
        <v>1521</v>
      </c>
      <c r="G226" s="201" t="str">
        <f>TEXT(Table1[[#This Row],[Date]],"mmm-yy")</f>
        <v>Jun-21</v>
      </c>
      <c r="H226" s="242" t="str">
        <f>TEXT(Table1[[#This Row],[Date]],"mmm")</f>
        <v>Jun</v>
      </c>
    </row>
    <row r="227" spans="1:8" ht="20.25">
      <c r="A227" s="9" t="s">
        <v>937</v>
      </c>
      <c r="B227">
        <f>COUNTIF($A$4:A227,A227)</f>
        <v>1</v>
      </c>
      <c r="C227" s="193">
        <v>43220</v>
      </c>
      <c r="D227" s="228">
        <v>44360</v>
      </c>
      <c r="E227" t="s">
        <v>1521</v>
      </c>
      <c r="G227" s="201" t="str">
        <f>TEXT(Table1[[#This Row],[Date]],"mmm-yy")</f>
        <v>Jun-21</v>
      </c>
      <c r="H227" s="242" t="str">
        <f>TEXT(Table1[[#This Row],[Date]],"mmm")</f>
        <v>Jun</v>
      </c>
    </row>
    <row r="228" spans="1:8" ht="20.25">
      <c r="A228" s="9" t="s">
        <v>337</v>
      </c>
      <c r="B228">
        <f>COUNTIF($A$4:A228,A228)</f>
        <v>1</v>
      </c>
      <c r="C228" s="193">
        <v>47840</v>
      </c>
      <c r="D228" s="228">
        <v>44360</v>
      </c>
      <c r="E228" t="s">
        <v>1521</v>
      </c>
      <c r="G228" s="201" t="str">
        <f>TEXT(Table1[[#This Row],[Date]],"mmm-yy")</f>
        <v>Jun-21</v>
      </c>
      <c r="H228" s="242" t="str">
        <f>TEXT(Table1[[#This Row],[Date]],"mmm")</f>
        <v>Jun</v>
      </c>
    </row>
    <row r="229" spans="1:8" ht="20.25">
      <c r="A229" s="9" t="s">
        <v>940</v>
      </c>
      <c r="B229">
        <f>COUNTIF($A$4:A229,A229)</f>
        <v>1</v>
      </c>
      <c r="C229" s="193">
        <v>7500</v>
      </c>
      <c r="D229" s="228">
        <v>44360</v>
      </c>
      <c r="E229" t="s">
        <v>1521</v>
      </c>
      <c r="G229" s="201" t="str">
        <f>TEXT(Table1[[#This Row],[Date]],"mmm-yy")</f>
        <v>Jun-21</v>
      </c>
      <c r="H229" s="242" t="str">
        <f>TEXT(Table1[[#This Row],[Date]],"mmm")</f>
        <v>Jun</v>
      </c>
    </row>
    <row r="230" spans="1:8" ht="20.25">
      <c r="A230" s="9" t="s">
        <v>340</v>
      </c>
      <c r="B230">
        <f>COUNTIF($A$4:A230,A230)</f>
        <v>1</v>
      </c>
      <c r="C230" s="193">
        <v>57080</v>
      </c>
      <c r="D230" s="228">
        <v>44360</v>
      </c>
      <c r="E230" t="s">
        <v>1521</v>
      </c>
      <c r="G230" s="201" t="str">
        <f>TEXT(Table1[[#This Row],[Date]],"mmm-yy")</f>
        <v>Jun-21</v>
      </c>
      <c r="H230" s="242" t="str">
        <f>TEXT(Table1[[#This Row],[Date]],"mmm")</f>
        <v>Jun</v>
      </c>
    </row>
    <row r="231" spans="1:8" ht="20.25">
      <c r="A231" s="9" t="s">
        <v>944</v>
      </c>
      <c r="B231">
        <f>COUNTIF($A$4:A231,A231)</f>
        <v>1</v>
      </c>
      <c r="C231" s="193">
        <v>47840</v>
      </c>
      <c r="D231" s="228">
        <v>44360</v>
      </c>
      <c r="E231" t="s">
        <v>1521</v>
      </c>
      <c r="G231" s="201" t="str">
        <f>TEXT(Table1[[#This Row],[Date]],"mmm-yy")</f>
        <v>Jun-21</v>
      </c>
      <c r="H231" s="242" t="str">
        <f>TEXT(Table1[[#This Row],[Date]],"mmm")</f>
        <v>Jun</v>
      </c>
    </row>
    <row r="232" spans="1:8" ht="20.25">
      <c r="A232" s="9" t="s">
        <v>947</v>
      </c>
      <c r="B232">
        <f>COUNTIF($A$4:A232,A232)</f>
        <v>1</v>
      </c>
      <c r="C232" s="193">
        <v>47500</v>
      </c>
      <c r="D232" s="228">
        <v>44360</v>
      </c>
      <c r="E232" t="s">
        <v>1521</v>
      </c>
      <c r="G232" s="201" t="str">
        <f>TEXT(Table1[[#This Row],[Date]],"mmm-yy")</f>
        <v>Jun-21</v>
      </c>
      <c r="H232" s="242" t="str">
        <f>TEXT(Table1[[#This Row],[Date]],"mmm")</f>
        <v>Jun</v>
      </c>
    </row>
    <row r="233" spans="1:8" ht="20.25">
      <c r="A233" s="9" t="s">
        <v>950</v>
      </c>
      <c r="B233">
        <f>COUNTIF($A$4:A233,A233)</f>
        <v>1</v>
      </c>
      <c r="C233" s="193">
        <v>33980</v>
      </c>
      <c r="D233" s="228">
        <v>44360</v>
      </c>
      <c r="E233" t="s">
        <v>1521</v>
      </c>
      <c r="G233" s="201" t="str">
        <f>TEXT(Table1[[#This Row],[Date]],"mmm-yy")</f>
        <v>Jun-21</v>
      </c>
      <c r="H233" s="242" t="str">
        <f>TEXT(Table1[[#This Row],[Date]],"mmm")</f>
        <v>Jun</v>
      </c>
    </row>
    <row r="234" spans="1:8" ht="20.25">
      <c r="A234" s="9" t="s">
        <v>953</v>
      </c>
      <c r="B234">
        <f>COUNTIF($A$4:A234,A234)</f>
        <v>1</v>
      </c>
      <c r="C234" s="193">
        <v>50220</v>
      </c>
      <c r="D234" s="228">
        <v>44360</v>
      </c>
      <c r="E234" t="s">
        <v>1521</v>
      </c>
      <c r="G234" s="201" t="str">
        <f>TEXT(Table1[[#This Row],[Date]],"mmm-yy")</f>
        <v>Jun-21</v>
      </c>
      <c r="H234" s="242" t="str">
        <f>TEXT(Table1[[#This Row],[Date]],"mmm")</f>
        <v>Jun</v>
      </c>
    </row>
    <row r="235" spans="1:8" ht="20.25">
      <c r="A235" s="9" t="s">
        <v>956</v>
      </c>
      <c r="B235">
        <f>COUNTIF($A$4:A235,A235)</f>
        <v>1</v>
      </c>
      <c r="C235" s="193">
        <v>16460</v>
      </c>
      <c r="D235" s="228">
        <v>44360</v>
      </c>
      <c r="E235" t="s">
        <v>1521</v>
      </c>
      <c r="G235" s="201" t="str">
        <f>TEXT(Table1[[#This Row],[Date]],"mmm-yy")</f>
        <v>Jun-21</v>
      </c>
      <c r="H235" s="242" t="str">
        <f>TEXT(Table1[[#This Row],[Date]],"mmm")</f>
        <v>Jun</v>
      </c>
    </row>
    <row r="236" spans="1:8" ht="20.25">
      <c r="A236" s="9" t="s">
        <v>959</v>
      </c>
      <c r="B236">
        <f>COUNTIF($A$4:A236,A236)</f>
        <v>1</v>
      </c>
      <c r="C236" s="193">
        <v>54560</v>
      </c>
      <c r="D236" s="228">
        <v>44360</v>
      </c>
      <c r="E236" t="s">
        <v>1521</v>
      </c>
      <c r="G236" s="201" t="str">
        <f>TEXT(Table1[[#This Row],[Date]],"mmm-yy")</f>
        <v>Jun-21</v>
      </c>
      <c r="H236" s="242" t="str">
        <f>TEXT(Table1[[#This Row],[Date]],"mmm")</f>
        <v>Jun</v>
      </c>
    </row>
    <row r="237" spans="1:8" ht="20.25">
      <c r="A237" s="9" t="s">
        <v>343</v>
      </c>
      <c r="B237">
        <f>COUNTIF($A$4:A237,A237)</f>
        <v>1</v>
      </c>
      <c r="C237" s="193">
        <v>57080</v>
      </c>
      <c r="D237" s="228">
        <v>44360</v>
      </c>
      <c r="E237" t="s">
        <v>1521</v>
      </c>
      <c r="G237" s="201" t="str">
        <f>TEXT(Table1[[#This Row],[Date]],"mmm-yy")</f>
        <v>Jun-21</v>
      </c>
      <c r="H237" s="242" t="str">
        <f>TEXT(Table1[[#This Row],[Date]],"mmm")</f>
        <v>Jun</v>
      </c>
    </row>
    <row r="238" spans="1:8" ht="20.25">
      <c r="A238" s="9" t="s">
        <v>962</v>
      </c>
      <c r="B238">
        <f>COUNTIF($A$4:A238,A238)</f>
        <v>1</v>
      </c>
      <c r="C238" s="193">
        <v>57080</v>
      </c>
      <c r="D238" s="228">
        <v>44360</v>
      </c>
      <c r="E238" t="s">
        <v>1521</v>
      </c>
      <c r="G238" s="201" t="str">
        <f>TEXT(Table1[[#This Row],[Date]],"mmm-yy")</f>
        <v>Jun-21</v>
      </c>
      <c r="H238" s="242" t="str">
        <f>TEXT(Table1[[#This Row],[Date]],"mmm")</f>
        <v>Jun</v>
      </c>
    </row>
    <row r="239" spans="1:8" ht="20.25">
      <c r="A239" s="9" t="s">
        <v>965</v>
      </c>
      <c r="B239">
        <f>COUNTIF($A$4:A239,A239)</f>
        <v>1</v>
      </c>
      <c r="C239" s="193">
        <v>12500</v>
      </c>
      <c r="D239" s="228">
        <v>44360</v>
      </c>
      <c r="E239" t="s">
        <v>1521</v>
      </c>
      <c r="G239" s="201" t="str">
        <f>TEXT(Table1[[#This Row],[Date]],"mmm-yy")</f>
        <v>Jun-21</v>
      </c>
      <c r="H239" s="242" t="str">
        <f>TEXT(Table1[[#This Row],[Date]],"mmm")</f>
        <v>Jun</v>
      </c>
    </row>
    <row r="240" spans="1:8" ht="20.25">
      <c r="A240" s="9" t="s">
        <v>968</v>
      </c>
      <c r="B240">
        <f>COUNTIF($A$4:A240,A240)</f>
        <v>1</v>
      </c>
      <c r="C240" s="193">
        <v>45880</v>
      </c>
      <c r="D240" s="228">
        <v>44360</v>
      </c>
      <c r="E240" t="s">
        <v>1521</v>
      </c>
      <c r="G240" s="201" t="str">
        <f>TEXT(Table1[[#This Row],[Date]],"mmm-yy")</f>
        <v>Jun-21</v>
      </c>
      <c r="H240" s="242" t="str">
        <f>TEXT(Table1[[#This Row],[Date]],"mmm")</f>
        <v>Jun</v>
      </c>
    </row>
    <row r="241" spans="1:8" ht="20.25">
      <c r="A241" s="9" t="s">
        <v>971</v>
      </c>
      <c r="B241">
        <f>COUNTIF($A$4:A241,A241)</f>
        <v>1</v>
      </c>
      <c r="C241" s="193">
        <v>42500</v>
      </c>
      <c r="D241" s="228">
        <v>44360</v>
      </c>
      <c r="E241" t="s">
        <v>1521</v>
      </c>
      <c r="G241" s="201" t="str">
        <f>TEXT(Table1[[#This Row],[Date]],"mmm-yy")</f>
        <v>Jun-21</v>
      </c>
      <c r="H241" s="242" t="str">
        <f>TEXT(Table1[[#This Row],[Date]],"mmm")</f>
        <v>Jun</v>
      </c>
    </row>
    <row r="242" spans="1:8" ht="20.25">
      <c r="A242" s="9" t="s">
        <v>974</v>
      </c>
      <c r="B242">
        <f>COUNTIF($A$4:A242,A242)</f>
        <v>1</v>
      </c>
      <c r="C242" s="193">
        <v>52460</v>
      </c>
      <c r="D242" s="228">
        <v>44360</v>
      </c>
      <c r="E242" t="s">
        <v>1521</v>
      </c>
      <c r="G242" s="201" t="str">
        <f>TEXT(Table1[[#This Row],[Date]],"mmm-yy")</f>
        <v>Jun-21</v>
      </c>
      <c r="H242" s="242" t="str">
        <f>TEXT(Table1[[#This Row],[Date]],"mmm")</f>
        <v>Jun</v>
      </c>
    </row>
    <row r="243" spans="1:8" ht="20.25">
      <c r="A243" s="9" t="s">
        <v>977</v>
      </c>
      <c r="B243">
        <f>COUNTIF($A$4:A243,A243)</f>
        <v>1</v>
      </c>
      <c r="C243" s="193">
        <v>33980</v>
      </c>
      <c r="D243" s="228">
        <v>44360</v>
      </c>
      <c r="E243" t="s">
        <v>1521</v>
      </c>
      <c r="G243" s="201" t="str">
        <f>TEXT(Table1[[#This Row],[Date]],"mmm-yy")</f>
        <v>Jun-21</v>
      </c>
      <c r="H243" s="242" t="str">
        <f>TEXT(Table1[[#This Row],[Date]],"mmm")</f>
        <v>Jun</v>
      </c>
    </row>
    <row r="244" spans="1:8" ht="20.25">
      <c r="A244" s="9" t="s">
        <v>980</v>
      </c>
      <c r="B244">
        <f>COUNTIF($A$4:A244,A244)</f>
        <v>1</v>
      </c>
      <c r="C244" s="193">
        <v>34560</v>
      </c>
      <c r="D244" s="228">
        <v>44360</v>
      </c>
      <c r="E244" t="s">
        <v>1521</v>
      </c>
      <c r="G244" s="201" t="str">
        <f>TEXT(Table1[[#This Row],[Date]],"mmm-yy")</f>
        <v>Jun-21</v>
      </c>
      <c r="H244" s="242" t="str">
        <f>TEXT(Table1[[#This Row],[Date]],"mmm")</f>
        <v>Jun</v>
      </c>
    </row>
    <row r="245" spans="1:8" ht="20.25">
      <c r="A245" s="9" t="s">
        <v>982</v>
      </c>
      <c r="B245">
        <f>COUNTIF($A$4:A245,A245)</f>
        <v>1</v>
      </c>
      <c r="C245" s="193">
        <v>52460</v>
      </c>
      <c r="D245" s="228">
        <v>44360</v>
      </c>
      <c r="E245" t="s">
        <v>1521</v>
      </c>
      <c r="G245" s="201" t="str">
        <f>TEXT(Table1[[#This Row],[Date]],"mmm-yy")</f>
        <v>Jun-21</v>
      </c>
      <c r="H245" s="242" t="str">
        <f>TEXT(Table1[[#This Row],[Date]],"mmm")</f>
        <v>Jun</v>
      </c>
    </row>
    <row r="246" spans="1:8" ht="20.25">
      <c r="A246" s="9" t="s">
        <v>985</v>
      </c>
      <c r="B246">
        <f>COUNTIF($A$4:A246,A246)</f>
        <v>1</v>
      </c>
      <c r="C246" s="193">
        <v>54560</v>
      </c>
      <c r="D246" s="228">
        <v>44360</v>
      </c>
      <c r="E246" t="s">
        <v>1521</v>
      </c>
      <c r="G246" s="201" t="str">
        <f>TEXT(Table1[[#This Row],[Date]],"mmm-yy")</f>
        <v>Jun-21</v>
      </c>
      <c r="H246" s="242" t="str">
        <f>TEXT(Table1[[#This Row],[Date]],"mmm")</f>
        <v>Jun</v>
      </c>
    </row>
    <row r="247" spans="1:8" ht="20.25">
      <c r="A247" s="9" t="s">
        <v>988</v>
      </c>
      <c r="B247">
        <f>COUNTIF($A$4:A247,A247)</f>
        <v>1</v>
      </c>
      <c r="C247" s="193">
        <v>41540</v>
      </c>
      <c r="D247" s="228">
        <v>44360</v>
      </c>
      <c r="E247" t="s">
        <v>1521</v>
      </c>
      <c r="G247" s="201" t="str">
        <f>TEXT(Table1[[#This Row],[Date]],"mmm-yy")</f>
        <v>Jun-21</v>
      </c>
      <c r="H247" s="242" t="str">
        <f>TEXT(Table1[[#This Row],[Date]],"mmm")</f>
        <v>Jun</v>
      </c>
    </row>
    <row r="248" spans="1:8" ht="20.25">
      <c r="A248" s="9" t="s">
        <v>991</v>
      </c>
      <c r="B248">
        <f>COUNTIF($A$4:A248,A248)</f>
        <v>1</v>
      </c>
      <c r="C248" s="193">
        <v>54560</v>
      </c>
      <c r="D248" s="228">
        <v>44360</v>
      </c>
      <c r="E248" t="s">
        <v>1521</v>
      </c>
      <c r="G248" s="201" t="str">
        <f>TEXT(Table1[[#This Row],[Date]],"mmm-yy")</f>
        <v>Jun-21</v>
      </c>
      <c r="H248" s="242" t="str">
        <f>TEXT(Table1[[#This Row],[Date]],"mmm")</f>
        <v>Jun</v>
      </c>
    </row>
    <row r="249" spans="1:8" ht="20.25">
      <c r="A249" s="9" t="s">
        <v>346</v>
      </c>
      <c r="B249">
        <f>COUNTIF($A$4:A249,A249)</f>
        <v>1</v>
      </c>
      <c r="C249" s="193">
        <v>57080</v>
      </c>
      <c r="D249" s="228">
        <v>44360</v>
      </c>
      <c r="E249" t="s">
        <v>1521</v>
      </c>
      <c r="G249" s="201" t="str">
        <f>TEXT(Table1[[#This Row],[Date]],"mmm-yy")</f>
        <v>Jun-21</v>
      </c>
      <c r="H249" s="242" t="str">
        <f>TEXT(Table1[[#This Row],[Date]],"mmm")</f>
        <v>Jun</v>
      </c>
    </row>
    <row r="250" spans="1:8" ht="20.25">
      <c r="A250" s="9" t="s">
        <v>349</v>
      </c>
      <c r="B250">
        <f>COUNTIF($A$4:A250,A250)</f>
        <v>1</v>
      </c>
      <c r="C250" s="193">
        <v>57080</v>
      </c>
      <c r="D250" s="228">
        <v>44360</v>
      </c>
      <c r="E250" t="s">
        <v>1521</v>
      </c>
      <c r="G250" s="201" t="str">
        <f>TEXT(Table1[[#This Row],[Date]],"mmm-yy")</f>
        <v>Jun-21</v>
      </c>
      <c r="H250" s="242" t="str">
        <f>TEXT(Table1[[#This Row],[Date]],"mmm")</f>
        <v>Jun</v>
      </c>
    </row>
    <row r="251" spans="1:8" ht="20.25">
      <c r="A251" s="9" t="s">
        <v>352</v>
      </c>
      <c r="B251">
        <f>COUNTIF($A$4:A251,A251)</f>
        <v>1</v>
      </c>
      <c r="C251" s="193">
        <v>43220</v>
      </c>
      <c r="D251" s="228">
        <v>44360</v>
      </c>
      <c r="E251" t="s">
        <v>1521</v>
      </c>
      <c r="G251" s="201" t="str">
        <f>TEXT(Table1[[#This Row],[Date]],"mmm-yy")</f>
        <v>Jun-21</v>
      </c>
      <c r="H251" s="242" t="str">
        <f>TEXT(Table1[[#This Row],[Date]],"mmm")</f>
        <v>Jun</v>
      </c>
    </row>
    <row r="252" spans="1:8" ht="20.25">
      <c r="A252" s="9" t="s">
        <v>994</v>
      </c>
      <c r="B252">
        <f>COUNTIF($A$4:A252,A252)</f>
        <v>1</v>
      </c>
      <c r="C252" s="193">
        <v>38600</v>
      </c>
      <c r="D252" s="228">
        <v>44360</v>
      </c>
      <c r="E252" t="s">
        <v>1521</v>
      </c>
      <c r="G252" s="201" t="str">
        <f>TEXT(Table1[[#This Row],[Date]],"mmm-yy")</f>
        <v>Jun-21</v>
      </c>
      <c r="H252" s="242" t="str">
        <f>TEXT(Table1[[#This Row],[Date]],"mmm")</f>
        <v>Jun</v>
      </c>
    </row>
    <row r="253" spans="1:8" ht="20.25">
      <c r="A253" s="9" t="s">
        <v>354</v>
      </c>
      <c r="B253">
        <f>COUNTIF($A$4:A253,A253)</f>
        <v>1</v>
      </c>
      <c r="C253" s="193">
        <v>57080</v>
      </c>
      <c r="D253" s="228">
        <v>44360</v>
      </c>
      <c r="E253" t="s">
        <v>1521</v>
      </c>
      <c r="G253" s="201" t="str">
        <f>TEXT(Table1[[#This Row],[Date]],"mmm-yy")</f>
        <v>Jun-21</v>
      </c>
      <c r="H253" s="242" t="str">
        <f>TEXT(Table1[[#This Row],[Date]],"mmm")</f>
        <v>Jun</v>
      </c>
    </row>
    <row r="254" spans="1:8" ht="20.25">
      <c r="A254" s="9" t="s">
        <v>997</v>
      </c>
      <c r="B254">
        <f>COUNTIF($A$4:A254,A254)</f>
        <v>1</v>
      </c>
      <c r="C254" s="193">
        <v>52460</v>
      </c>
      <c r="D254" s="228">
        <v>44360</v>
      </c>
      <c r="E254" t="s">
        <v>1521</v>
      </c>
      <c r="G254" s="201" t="str">
        <f>TEXT(Table1[[#This Row],[Date]],"mmm-yy")</f>
        <v>Jun-21</v>
      </c>
      <c r="H254" s="242" t="str">
        <f>TEXT(Table1[[#This Row],[Date]],"mmm")</f>
        <v>Jun</v>
      </c>
    </row>
    <row r="255" spans="1:8" ht="20.25">
      <c r="A255" s="9" t="s">
        <v>1000</v>
      </c>
      <c r="B255">
        <f>COUNTIF($A$4:A255,A255)</f>
        <v>1</v>
      </c>
      <c r="C255" s="193">
        <v>52460</v>
      </c>
      <c r="D255" s="228">
        <v>44360</v>
      </c>
      <c r="E255" t="s">
        <v>1521</v>
      </c>
      <c r="G255" s="201" t="str">
        <f>TEXT(Table1[[#This Row],[Date]],"mmm-yy")</f>
        <v>Jun-21</v>
      </c>
      <c r="H255" s="242" t="str">
        <f>TEXT(Table1[[#This Row],[Date]],"mmm")</f>
        <v>Jun</v>
      </c>
    </row>
    <row r="256" spans="1:8" ht="20.25">
      <c r="A256" s="9" t="s">
        <v>1003</v>
      </c>
      <c r="B256">
        <f>COUNTIF($A$4:A256,A256)</f>
        <v>1</v>
      </c>
      <c r="C256" s="193">
        <v>57080</v>
      </c>
      <c r="D256" s="228">
        <v>44360</v>
      </c>
      <c r="E256" t="s">
        <v>1521</v>
      </c>
      <c r="G256" s="201" t="str">
        <f>TEXT(Table1[[#This Row],[Date]],"mmm-yy")</f>
        <v>Jun-21</v>
      </c>
      <c r="H256" s="242" t="str">
        <f>TEXT(Table1[[#This Row],[Date]],"mmm")</f>
        <v>Jun</v>
      </c>
    </row>
    <row r="257" spans="1:8" ht="20.25">
      <c r="A257" s="112" t="s">
        <v>1006</v>
      </c>
      <c r="B257">
        <f>COUNTIF($A$4:A257,A257)</f>
        <v>1</v>
      </c>
      <c r="C257" s="193">
        <v>38600</v>
      </c>
      <c r="D257" s="228">
        <v>44360</v>
      </c>
      <c r="E257" t="s">
        <v>1521</v>
      </c>
      <c r="G257" s="201" t="str">
        <f>TEXT(Table1[[#This Row],[Date]],"mmm-yy")</f>
        <v>Jun-21</v>
      </c>
      <c r="H257" s="242" t="str">
        <f>TEXT(Table1[[#This Row],[Date]],"mmm")</f>
        <v>Jun</v>
      </c>
    </row>
    <row r="258" spans="1:8" ht="20.25">
      <c r="A258" s="112" t="s">
        <v>1009</v>
      </c>
      <c r="B258">
        <f>COUNTIF($A$4:A258,A258)</f>
        <v>1</v>
      </c>
      <c r="C258" s="193">
        <v>52460</v>
      </c>
      <c r="D258" s="228">
        <v>44360</v>
      </c>
      <c r="E258" t="s">
        <v>1521</v>
      </c>
      <c r="G258" s="201" t="str">
        <f>TEXT(Table1[[#This Row],[Date]],"mmm-yy")</f>
        <v>Jun-21</v>
      </c>
      <c r="H258" s="242" t="str">
        <f>TEXT(Table1[[#This Row],[Date]],"mmm")</f>
        <v>Jun</v>
      </c>
    </row>
    <row r="259" spans="1:8" ht="20.25">
      <c r="A259" s="112" t="s">
        <v>1012</v>
      </c>
      <c r="B259">
        <f>COUNTIF($A$4:A259,A259)</f>
        <v>1</v>
      </c>
      <c r="C259" s="193">
        <v>49460</v>
      </c>
      <c r="D259" s="228">
        <v>44360</v>
      </c>
      <c r="E259" t="s">
        <v>1521</v>
      </c>
      <c r="G259" s="201" t="str">
        <f>TEXT(Table1[[#This Row],[Date]],"mmm-yy")</f>
        <v>Jun-21</v>
      </c>
      <c r="H259" s="242" t="str">
        <f>TEXT(Table1[[#This Row],[Date]],"mmm")</f>
        <v>Jun</v>
      </c>
    </row>
    <row r="260" spans="1:8" ht="20.25">
      <c r="A260" s="112" t="s">
        <v>1015</v>
      </c>
      <c r="B260">
        <f>COUNTIF($A$4:A260,A260)</f>
        <v>1</v>
      </c>
      <c r="C260" s="193">
        <v>49080</v>
      </c>
      <c r="D260" s="228">
        <v>44360</v>
      </c>
      <c r="E260" t="s">
        <v>1521</v>
      </c>
      <c r="G260" s="201" t="str">
        <f>TEXT(Table1[[#This Row],[Date]],"mmm-yy")</f>
        <v>Jun-21</v>
      </c>
      <c r="H260" s="242" t="str">
        <f>TEXT(Table1[[#This Row],[Date]],"mmm")</f>
        <v>Jun</v>
      </c>
    </row>
    <row r="261" spans="1:8" ht="20.25">
      <c r="A261" s="112" t="s">
        <v>1018</v>
      </c>
      <c r="B261">
        <f>COUNTIF($A$4:A261,A261)</f>
        <v>1</v>
      </c>
      <c r="C261" s="193">
        <v>17840</v>
      </c>
      <c r="D261" s="228">
        <v>44360</v>
      </c>
      <c r="E261" t="s">
        <v>1521</v>
      </c>
      <c r="G261" s="201" t="str">
        <f>TEXT(Table1[[#This Row],[Date]],"mmm-yy")</f>
        <v>Jun-21</v>
      </c>
      <c r="H261" s="242" t="str">
        <f>TEXT(Table1[[#This Row],[Date]],"mmm")</f>
        <v>Jun</v>
      </c>
    </row>
    <row r="262" spans="1:8" ht="20.25">
      <c r="A262" s="112" t="s">
        <v>1021</v>
      </c>
      <c r="B262">
        <f>COUNTIF($A$4:A262,A262)</f>
        <v>1</v>
      </c>
      <c r="C262" s="193">
        <v>57080</v>
      </c>
      <c r="D262" s="228">
        <v>44360</v>
      </c>
      <c r="E262" t="s">
        <v>1521</v>
      </c>
      <c r="G262" s="201" t="str">
        <f>TEXT(Table1[[#This Row],[Date]],"mmm-yy")</f>
        <v>Jun-21</v>
      </c>
      <c r="H262" s="242" t="str">
        <f>TEXT(Table1[[#This Row],[Date]],"mmm")</f>
        <v>Jun</v>
      </c>
    </row>
    <row r="263" spans="1:8" ht="20.25">
      <c r="A263" s="112" t="s">
        <v>357</v>
      </c>
      <c r="B263">
        <f>COUNTIF($A$4:A263,A263)</f>
        <v>1</v>
      </c>
      <c r="C263" s="193">
        <v>43220</v>
      </c>
      <c r="D263" s="228">
        <v>44360</v>
      </c>
      <c r="E263" t="s">
        <v>1521</v>
      </c>
      <c r="G263" s="201" t="str">
        <f>TEXT(Table1[[#This Row],[Date]],"mmm-yy")</f>
        <v>Jun-21</v>
      </c>
      <c r="H263" s="242" t="str">
        <f>TEXT(Table1[[#This Row],[Date]],"mmm")</f>
        <v>Jun</v>
      </c>
    </row>
    <row r="264" spans="1:8" ht="20.25">
      <c r="A264" s="112" t="s">
        <v>360</v>
      </c>
      <c r="B264">
        <f>COUNTIF($A$4:A264,A264)</f>
        <v>1</v>
      </c>
      <c r="C264" s="193">
        <v>57080</v>
      </c>
      <c r="D264" s="228">
        <v>44360</v>
      </c>
      <c r="E264" t="s">
        <v>1521</v>
      </c>
      <c r="G264" s="201" t="str">
        <f>TEXT(Table1[[#This Row],[Date]],"mmm-yy")</f>
        <v>Jun-21</v>
      </c>
      <c r="H264" s="242" t="str">
        <f>TEXT(Table1[[#This Row],[Date]],"mmm")</f>
        <v>Jun</v>
      </c>
    </row>
    <row r="265" spans="1:8" ht="20.25">
      <c r="A265" s="112" t="s">
        <v>363</v>
      </c>
      <c r="B265">
        <f>COUNTIF($A$4:A265,A265)</f>
        <v>1</v>
      </c>
      <c r="C265" s="193">
        <v>52460</v>
      </c>
      <c r="D265" s="228">
        <v>44360</v>
      </c>
      <c r="E265" t="s">
        <v>1521</v>
      </c>
      <c r="G265" s="201" t="str">
        <f>TEXT(Table1[[#This Row],[Date]],"mmm-yy")</f>
        <v>Jun-21</v>
      </c>
      <c r="H265" s="242" t="str">
        <f>TEXT(Table1[[#This Row],[Date]],"mmm")</f>
        <v>Jun</v>
      </c>
    </row>
    <row r="266" spans="1:8" ht="20.25">
      <c r="A266" s="112" t="s">
        <v>1024</v>
      </c>
      <c r="B266">
        <f>COUNTIF($A$4:A266,A266)</f>
        <v>1</v>
      </c>
      <c r="C266" s="193">
        <v>45560</v>
      </c>
      <c r="D266" s="228">
        <v>44360</v>
      </c>
      <c r="E266" t="s">
        <v>1521</v>
      </c>
      <c r="G266" s="201" t="str">
        <f>TEXT(Table1[[#This Row],[Date]],"mmm-yy")</f>
        <v>Jun-21</v>
      </c>
      <c r="H266" s="242" t="str">
        <f>TEXT(Table1[[#This Row],[Date]],"mmm")</f>
        <v>Jun</v>
      </c>
    </row>
    <row r="267" spans="1:8" ht="20.25">
      <c r="A267" s="112" t="s">
        <v>1027</v>
      </c>
      <c r="B267">
        <f>COUNTIF($A$4:A267,A267)</f>
        <v>1</v>
      </c>
      <c r="C267" s="193">
        <v>7500</v>
      </c>
      <c r="D267" s="228">
        <v>44360</v>
      </c>
      <c r="E267" t="s">
        <v>1521</v>
      </c>
      <c r="G267" s="201" t="str">
        <f>TEXT(Table1[[#This Row],[Date]],"mmm-yy")</f>
        <v>Jun-21</v>
      </c>
      <c r="H267" s="242" t="str">
        <f>TEXT(Table1[[#This Row],[Date]],"mmm")</f>
        <v>Jun</v>
      </c>
    </row>
    <row r="268" spans="1:8" ht="20.25">
      <c r="A268" s="112" t="s">
        <v>1030</v>
      </c>
      <c r="B268">
        <f>COUNTIF($A$4:A268,A268)</f>
        <v>1</v>
      </c>
      <c r="C268" s="193">
        <v>57080</v>
      </c>
      <c r="D268" s="228">
        <v>44360</v>
      </c>
      <c r="E268" t="s">
        <v>1521</v>
      </c>
      <c r="G268" s="201" t="str">
        <f>TEXT(Table1[[#This Row],[Date]],"mmm-yy")</f>
        <v>Jun-21</v>
      </c>
      <c r="H268" s="242" t="str">
        <f>TEXT(Table1[[#This Row],[Date]],"mmm")</f>
        <v>Jun</v>
      </c>
    </row>
    <row r="269" spans="1:8" ht="20.25">
      <c r="A269" s="112" t="s">
        <v>1033</v>
      </c>
      <c r="B269">
        <f>COUNTIF($A$4:A269,A269)</f>
        <v>1</v>
      </c>
      <c r="C269" s="193">
        <v>35220</v>
      </c>
      <c r="D269" s="228">
        <v>44360</v>
      </c>
      <c r="E269" t="s">
        <v>1521</v>
      </c>
      <c r="G269" s="201" t="str">
        <f>TEXT(Table1[[#This Row],[Date]],"mmm-yy")</f>
        <v>Jun-21</v>
      </c>
      <c r="H269" s="242" t="str">
        <f>TEXT(Table1[[#This Row],[Date]],"mmm")</f>
        <v>Jun</v>
      </c>
    </row>
    <row r="270" spans="1:8" ht="20.25">
      <c r="A270" s="112" t="s">
        <v>1036</v>
      </c>
      <c r="B270">
        <f>COUNTIF($A$4:A270,A270)</f>
        <v>1</v>
      </c>
      <c r="C270" s="193">
        <v>15500</v>
      </c>
      <c r="D270" s="228">
        <v>44360</v>
      </c>
      <c r="E270" t="s">
        <v>1521</v>
      </c>
      <c r="G270" s="201" t="str">
        <f>TEXT(Table1[[#This Row],[Date]],"mmm-yy")</f>
        <v>Jun-21</v>
      </c>
      <c r="H270" s="242" t="str">
        <f>TEXT(Table1[[#This Row],[Date]],"mmm")</f>
        <v>Jun</v>
      </c>
    </row>
    <row r="271" spans="1:8" ht="20.25">
      <c r="A271" s="112" t="s">
        <v>1039</v>
      </c>
      <c r="B271">
        <f>COUNTIF($A$4:A271,A271)</f>
        <v>1</v>
      </c>
      <c r="C271" s="193">
        <v>33980</v>
      </c>
      <c r="D271" s="228">
        <v>44360</v>
      </c>
      <c r="E271" t="s">
        <v>1521</v>
      </c>
      <c r="G271" s="201" t="str">
        <f>TEXT(Table1[[#This Row],[Date]],"mmm-yy")</f>
        <v>Jun-21</v>
      </c>
      <c r="H271" s="242" t="str">
        <f>TEXT(Table1[[#This Row],[Date]],"mmm")</f>
        <v>Jun</v>
      </c>
    </row>
    <row r="272" spans="1:8" ht="20.25">
      <c r="A272" s="112" t="s">
        <v>366</v>
      </c>
      <c r="B272">
        <f>COUNTIF($A$4:A272,A272)</f>
        <v>1</v>
      </c>
      <c r="C272" s="193">
        <v>57080</v>
      </c>
      <c r="D272" s="228">
        <v>44360</v>
      </c>
      <c r="E272" t="s">
        <v>1521</v>
      </c>
      <c r="G272" s="201" t="str">
        <f>TEXT(Table1[[#This Row],[Date]],"mmm-yy")</f>
        <v>Jun-21</v>
      </c>
      <c r="H272" s="242" t="str">
        <f>TEXT(Table1[[#This Row],[Date]],"mmm")</f>
        <v>Jun</v>
      </c>
    </row>
    <row r="273" spans="1:8" ht="20.25">
      <c r="A273" s="112" t="s">
        <v>369</v>
      </c>
      <c r="B273">
        <f>COUNTIF($A$4:A273,A273)</f>
        <v>1</v>
      </c>
      <c r="C273" s="193">
        <v>52490</v>
      </c>
      <c r="D273" s="228">
        <v>44360</v>
      </c>
      <c r="E273" t="s">
        <v>1521</v>
      </c>
      <c r="G273" s="201" t="str">
        <f>TEXT(Table1[[#This Row],[Date]],"mmm-yy")</f>
        <v>Jun-21</v>
      </c>
      <c r="H273" s="242" t="str">
        <f>TEXT(Table1[[#This Row],[Date]],"mmm")</f>
        <v>Jun</v>
      </c>
    </row>
    <row r="274" spans="1:8" ht="20.25">
      <c r="A274" s="112" t="s">
        <v>372</v>
      </c>
      <c r="B274">
        <f>COUNTIF($A$4:A274,A274)</f>
        <v>1</v>
      </c>
      <c r="C274" s="193">
        <v>57080</v>
      </c>
      <c r="D274" s="228">
        <v>44360</v>
      </c>
      <c r="E274" t="s">
        <v>1521</v>
      </c>
      <c r="G274" s="201" t="str">
        <f>TEXT(Table1[[#This Row],[Date]],"mmm-yy")</f>
        <v>Jun-21</v>
      </c>
      <c r="H274" s="242" t="str">
        <f>TEXT(Table1[[#This Row],[Date]],"mmm")</f>
        <v>Jun</v>
      </c>
    </row>
    <row r="275" spans="1:8" ht="20.25">
      <c r="A275" s="112" t="s">
        <v>1042</v>
      </c>
      <c r="B275">
        <f>COUNTIF($A$4:A275,A275)</f>
        <v>1</v>
      </c>
      <c r="C275" s="193">
        <v>7500</v>
      </c>
      <c r="D275" s="228">
        <v>44360</v>
      </c>
      <c r="E275" t="s">
        <v>1521</v>
      </c>
      <c r="G275" s="201" t="str">
        <f>TEXT(Table1[[#This Row],[Date]],"mmm-yy")</f>
        <v>Jun-21</v>
      </c>
      <c r="H275" s="242" t="str">
        <f>TEXT(Table1[[#This Row],[Date]],"mmm")</f>
        <v>Jun</v>
      </c>
    </row>
    <row r="276" spans="1:8" ht="20.25">
      <c r="A276" s="112" t="s">
        <v>1045</v>
      </c>
      <c r="B276">
        <f>COUNTIF($A$4:A276,A276)</f>
        <v>1</v>
      </c>
      <c r="C276" s="193">
        <v>50220</v>
      </c>
      <c r="D276" s="228">
        <v>44360</v>
      </c>
      <c r="E276" t="s">
        <v>1521</v>
      </c>
      <c r="G276" s="201" t="str">
        <f>TEXT(Table1[[#This Row],[Date]],"mmm-yy")</f>
        <v>Jun-21</v>
      </c>
      <c r="H276" s="242" t="str">
        <f>TEXT(Table1[[#This Row],[Date]],"mmm")</f>
        <v>Jun</v>
      </c>
    </row>
    <row r="277" spans="1:8" ht="20.25">
      <c r="A277" s="112" t="s">
        <v>375</v>
      </c>
      <c r="B277">
        <f>COUNTIF($A$4:A277,A277)</f>
        <v>1</v>
      </c>
      <c r="C277" s="193">
        <v>43220</v>
      </c>
      <c r="D277" s="228">
        <v>44360</v>
      </c>
      <c r="E277" t="s">
        <v>1521</v>
      </c>
      <c r="G277" s="201" t="str">
        <f>TEXT(Table1[[#This Row],[Date]],"mmm-yy")</f>
        <v>Jun-21</v>
      </c>
      <c r="H277" s="242" t="str">
        <f>TEXT(Table1[[#This Row],[Date]],"mmm")</f>
        <v>Jun</v>
      </c>
    </row>
    <row r="278" spans="1:8" ht="20.25">
      <c r="A278" s="112" t="s">
        <v>1048</v>
      </c>
      <c r="B278">
        <f>COUNTIF($A$4:A278,A278)</f>
        <v>1</v>
      </c>
      <c r="C278" s="193">
        <v>33700</v>
      </c>
      <c r="D278" s="228">
        <v>44360</v>
      </c>
      <c r="E278" t="s">
        <v>1521</v>
      </c>
      <c r="G278" s="201" t="str">
        <f>TEXT(Table1[[#This Row],[Date]],"mmm-yy")</f>
        <v>Jun-21</v>
      </c>
      <c r="H278" s="242" t="str">
        <f>TEXT(Table1[[#This Row],[Date]],"mmm")</f>
        <v>Jun</v>
      </c>
    </row>
    <row r="279" spans="1:8" ht="20.25">
      <c r="A279" s="112" t="s">
        <v>1051</v>
      </c>
      <c r="B279">
        <f>COUNTIF($A$4:A279,A279)</f>
        <v>1</v>
      </c>
      <c r="C279" s="193">
        <v>41960</v>
      </c>
      <c r="D279" s="228">
        <v>44360</v>
      </c>
      <c r="E279" t="s">
        <v>1521</v>
      </c>
      <c r="G279" s="201" t="str">
        <f>TEXT(Table1[[#This Row],[Date]],"mmm-yy")</f>
        <v>Jun-21</v>
      </c>
      <c r="H279" s="242" t="str">
        <f>TEXT(Table1[[#This Row],[Date]],"mmm")</f>
        <v>Jun</v>
      </c>
    </row>
    <row r="280" spans="1:8" ht="20.25">
      <c r="A280" s="112" t="s">
        <v>1054</v>
      </c>
      <c r="B280">
        <f>COUNTIF($A$4:A280,A280)</f>
        <v>1</v>
      </c>
      <c r="C280" s="193">
        <v>33980</v>
      </c>
      <c r="D280" s="228">
        <v>44360</v>
      </c>
      <c r="E280" t="s">
        <v>1521</v>
      </c>
      <c r="G280" s="201" t="str">
        <f>TEXT(Table1[[#This Row],[Date]],"mmm-yy")</f>
        <v>Jun-21</v>
      </c>
      <c r="H280" s="242" t="str">
        <f>TEXT(Table1[[#This Row],[Date]],"mmm")</f>
        <v>Jun</v>
      </c>
    </row>
    <row r="281" spans="1:8" ht="20.25">
      <c r="A281" s="112" t="s">
        <v>378</v>
      </c>
      <c r="B281">
        <f>COUNTIF($A$4:A281,A281)</f>
        <v>1</v>
      </c>
      <c r="C281" s="193">
        <v>57080</v>
      </c>
      <c r="D281" s="228">
        <v>44360</v>
      </c>
      <c r="E281" t="s">
        <v>1521</v>
      </c>
      <c r="G281" s="201" t="str">
        <f>TEXT(Table1[[#This Row],[Date]],"mmm-yy")</f>
        <v>Jun-21</v>
      </c>
      <c r="H281" s="242" t="str">
        <f>TEXT(Table1[[#This Row],[Date]],"mmm")</f>
        <v>Jun</v>
      </c>
    </row>
    <row r="282" spans="1:8" ht="20.25">
      <c r="A282" s="112" t="s">
        <v>1057</v>
      </c>
      <c r="B282">
        <f>COUNTIF($A$4:A282,A282)</f>
        <v>1</v>
      </c>
      <c r="C282" s="193">
        <v>29360</v>
      </c>
      <c r="D282" s="228">
        <v>44360</v>
      </c>
      <c r="E282" t="s">
        <v>1521</v>
      </c>
      <c r="G282" s="201" t="str">
        <f>TEXT(Table1[[#This Row],[Date]],"mmm-yy")</f>
        <v>Jun-21</v>
      </c>
      <c r="H282" s="242" t="str">
        <f>TEXT(Table1[[#This Row],[Date]],"mmm")</f>
        <v>Jun</v>
      </c>
    </row>
    <row r="283" spans="1:8" ht="20.25">
      <c r="A283" s="9" t="s">
        <v>1060</v>
      </c>
      <c r="B283">
        <f>COUNTIF($A$4:A283,A283)</f>
        <v>1</v>
      </c>
      <c r="C283" s="193">
        <v>7500</v>
      </c>
      <c r="D283" s="228">
        <v>44360</v>
      </c>
      <c r="E283" t="s">
        <v>1521</v>
      </c>
      <c r="G283" s="201" t="str">
        <f>TEXT(Table1[[#This Row],[Date]],"mmm-yy")</f>
        <v>Jun-21</v>
      </c>
      <c r="H283" s="242" t="str">
        <f>TEXT(Table1[[#This Row],[Date]],"mmm")</f>
        <v>Jun</v>
      </c>
    </row>
    <row r="284" spans="1:8" ht="20.25">
      <c r="A284" s="9" t="s">
        <v>1063</v>
      </c>
      <c r="B284">
        <f>COUNTIF($A$4:A284,A284)</f>
        <v>1</v>
      </c>
      <c r="C284" s="193">
        <v>33980</v>
      </c>
      <c r="D284" s="228">
        <v>44360</v>
      </c>
      <c r="E284" t="s">
        <v>1521</v>
      </c>
      <c r="G284" s="201" t="str">
        <f>TEXT(Table1[[#This Row],[Date]],"mmm-yy")</f>
        <v>Jun-21</v>
      </c>
      <c r="H284" s="242" t="str">
        <f>TEXT(Table1[[#This Row],[Date]],"mmm")</f>
        <v>Jun</v>
      </c>
    </row>
    <row r="285" spans="1:8" ht="20.25">
      <c r="A285" s="9" t="s">
        <v>381</v>
      </c>
      <c r="B285">
        <f>COUNTIF($A$4:A285,A285)</f>
        <v>1</v>
      </c>
      <c r="C285" s="193">
        <v>57080</v>
      </c>
      <c r="D285" s="228">
        <v>44360</v>
      </c>
      <c r="E285" t="s">
        <v>1521</v>
      </c>
      <c r="G285" s="201" t="str">
        <f>TEXT(Table1[[#This Row],[Date]],"mmm-yy")</f>
        <v>Jun-21</v>
      </c>
      <c r="H285" s="242" t="str">
        <f>TEXT(Table1[[#This Row],[Date]],"mmm")</f>
        <v>Jun</v>
      </c>
    </row>
    <row r="286" spans="1:8" ht="20.25">
      <c r="A286" s="9" t="s">
        <v>1066</v>
      </c>
      <c r="B286">
        <f>COUNTIF($A$4:A286,A286)</f>
        <v>1</v>
      </c>
      <c r="C286" s="193">
        <v>33980</v>
      </c>
      <c r="D286" s="228">
        <v>44360</v>
      </c>
      <c r="E286" t="s">
        <v>1521</v>
      </c>
      <c r="G286" s="201" t="str">
        <f>TEXT(Table1[[#This Row],[Date]],"mmm-yy")</f>
        <v>Jun-21</v>
      </c>
      <c r="H286" s="242" t="str">
        <f>TEXT(Table1[[#This Row],[Date]],"mmm")</f>
        <v>Jun</v>
      </c>
    </row>
    <row r="287" spans="1:8" ht="20.25">
      <c r="A287" s="31" t="s">
        <v>385</v>
      </c>
      <c r="B287">
        <f>COUNTIF($A$4:A287,A287)</f>
        <v>1</v>
      </c>
      <c r="C287" s="193">
        <v>57080</v>
      </c>
      <c r="D287" s="228">
        <v>44360</v>
      </c>
      <c r="E287" t="s">
        <v>1521</v>
      </c>
      <c r="G287" s="201" t="str">
        <f>TEXT(Table1[[#This Row],[Date]],"mmm-yy")</f>
        <v>Jun-21</v>
      </c>
      <c r="H287" s="242" t="str">
        <f>TEXT(Table1[[#This Row],[Date]],"mmm")</f>
        <v>Jun</v>
      </c>
    </row>
    <row r="288" spans="1:8" ht="20.25">
      <c r="A288" s="9" t="s">
        <v>1069</v>
      </c>
      <c r="B288">
        <f>COUNTIF($A$4:A288,A288)</f>
        <v>1</v>
      </c>
      <c r="C288" s="193">
        <v>52460</v>
      </c>
      <c r="D288" s="228">
        <v>44360</v>
      </c>
      <c r="E288" t="s">
        <v>1521</v>
      </c>
      <c r="G288" s="201" t="str">
        <f>TEXT(Table1[[#This Row],[Date]],"mmm-yy")</f>
        <v>Jun-21</v>
      </c>
      <c r="H288" s="242" t="str">
        <f>TEXT(Table1[[#This Row],[Date]],"mmm")</f>
        <v>Jun</v>
      </c>
    </row>
    <row r="289" spans="1:8" ht="20.25">
      <c r="A289" s="9" t="s">
        <v>1072</v>
      </c>
      <c r="B289">
        <f>COUNTIF($A$4:A289,A289)</f>
        <v>1</v>
      </c>
      <c r="C289" s="193">
        <v>50220</v>
      </c>
      <c r="D289" s="228">
        <v>44360</v>
      </c>
      <c r="E289" t="s">
        <v>1521</v>
      </c>
      <c r="G289" s="201" t="str">
        <f>TEXT(Table1[[#This Row],[Date]],"mmm-yy")</f>
        <v>Jun-21</v>
      </c>
      <c r="H289" s="242" t="str">
        <f>TEXT(Table1[[#This Row],[Date]],"mmm")</f>
        <v>Jun</v>
      </c>
    </row>
    <row r="290" spans="1:8" ht="20.25">
      <c r="A290" s="9" t="s">
        <v>1075</v>
      </c>
      <c r="B290">
        <f>COUNTIF($A$4:A290,A290)</f>
        <v>1</v>
      </c>
      <c r="C290" s="193">
        <v>29840</v>
      </c>
      <c r="D290" s="228">
        <v>44360</v>
      </c>
      <c r="E290" t="s">
        <v>1521</v>
      </c>
      <c r="G290" s="201" t="str">
        <f>TEXT(Table1[[#This Row],[Date]],"mmm-yy")</f>
        <v>Jun-21</v>
      </c>
      <c r="H290" s="242" t="str">
        <f>TEXT(Table1[[#This Row],[Date]],"mmm")</f>
        <v>Jun</v>
      </c>
    </row>
    <row r="291" spans="1:8" ht="20.25">
      <c r="A291" s="9" t="s">
        <v>1078</v>
      </c>
      <c r="B291">
        <f>COUNTIF($A$4:A291,A291)</f>
        <v>1</v>
      </c>
      <c r="C291" s="193">
        <v>57080</v>
      </c>
      <c r="D291" s="228">
        <v>44360</v>
      </c>
      <c r="E291" t="s">
        <v>1521</v>
      </c>
      <c r="G291" s="201" t="str">
        <f>TEXT(Table1[[#This Row],[Date]],"mmm-yy")</f>
        <v>Jun-21</v>
      </c>
      <c r="H291" s="242" t="str">
        <f>TEXT(Table1[[#This Row],[Date]],"mmm")</f>
        <v>Jun</v>
      </c>
    </row>
    <row r="292" spans="1:8" ht="20.25">
      <c r="A292" s="9" t="s">
        <v>1081</v>
      </c>
      <c r="B292">
        <f>COUNTIF($A$4:A292,A292)</f>
        <v>1</v>
      </c>
      <c r="C292" s="193">
        <v>32670</v>
      </c>
      <c r="D292" s="228">
        <v>44360</v>
      </c>
      <c r="E292" t="s">
        <v>1521</v>
      </c>
      <c r="G292" s="201" t="str">
        <f>TEXT(Table1[[#This Row],[Date]],"mmm-yy")</f>
        <v>Jun-21</v>
      </c>
      <c r="H292" s="242" t="str">
        <f>TEXT(Table1[[#This Row],[Date]],"mmm")</f>
        <v>Jun</v>
      </c>
    </row>
    <row r="293" spans="1:8" ht="20.25">
      <c r="A293" s="9" t="s">
        <v>1084</v>
      </c>
      <c r="B293">
        <f>COUNTIF($A$4:A293,A293)</f>
        <v>1</v>
      </c>
      <c r="C293" s="193">
        <v>50220</v>
      </c>
      <c r="D293" s="228">
        <v>44360</v>
      </c>
      <c r="E293" t="s">
        <v>1521</v>
      </c>
      <c r="G293" s="201" t="str">
        <f>TEXT(Table1[[#This Row],[Date]],"mmm-yy")</f>
        <v>Jun-21</v>
      </c>
      <c r="H293" s="242" t="str">
        <f>TEXT(Table1[[#This Row],[Date]],"mmm")</f>
        <v>Jun</v>
      </c>
    </row>
    <row r="294" spans="1:8" ht="20.25">
      <c r="A294" s="9" t="s">
        <v>1087</v>
      </c>
      <c r="B294">
        <f>COUNTIF($A$4:A294,A294)</f>
        <v>1</v>
      </c>
      <c r="C294" s="193">
        <v>38800</v>
      </c>
      <c r="D294" s="228">
        <v>44360</v>
      </c>
      <c r="E294" t="s">
        <v>1521</v>
      </c>
      <c r="G294" s="201" t="str">
        <f>TEXT(Table1[[#This Row],[Date]],"mmm-yy")</f>
        <v>Jun-21</v>
      </c>
      <c r="H294" s="242" t="str">
        <f>TEXT(Table1[[#This Row],[Date]],"mmm")</f>
        <v>Jun</v>
      </c>
    </row>
    <row r="295" spans="1:8" ht="20.25">
      <c r="A295" s="9" t="s">
        <v>1090</v>
      </c>
      <c r="B295">
        <f>COUNTIF($A$4:A295,A295)</f>
        <v>1</v>
      </c>
      <c r="C295" s="193">
        <v>43220</v>
      </c>
      <c r="D295" s="228">
        <v>44360</v>
      </c>
      <c r="E295" t="s">
        <v>1521</v>
      </c>
      <c r="G295" s="201" t="str">
        <f>TEXT(Table1[[#This Row],[Date]],"mmm-yy")</f>
        <v>Jun-21</v>
      </c>
      <c r="H295" s="242" t="str">
        <f>TEXT(Table1[[#This Row],[Date]],"mmm")</f>
        <v>Jun</v>
      </c>
    </row>
    <row r="296" spans="1:8" ht="20.25">
      <c r="A296" s="9" t="s">
        <v>1093</v>
      </c>
      <c r="B296">
        <f>COUNTIF($A$4:A296,A296)</f>
        <v>1</v>
      </c>
      <c r="C296" s="193">
        <v>33980</v>
      </c>
      <c r="D296" s="228">
        <v>44360</v>
      </c>
      <c r="E296" t="s">
        <v>1521</v>
      </c>
      <c r="G296" s="201" t="str">
        <f>TEXT(Table1[[#This Row],[Date]],"mmm-yy")</f>
        <v>Jun-21</v>
      </c>
      <c r="H296" s="242" t="str">
        <f>TEXT(Table1[[#This Row],[Date]],"mmm")</f>
        <v>Jun</v>
      </c>
    </row>
    <row r="297" spans="1:8" ht="20.25">
      <c r="A297" s="9" t="s">
        <v>1096</v>
      </c>
      <c r="B297">
        <f>COUNTIF($A$4:A297,A297)</f>
        <v>1</v>
      </c>
      <c r="C297" s="193">
        <v>21500</v>
      </c>
      <c r="D297" s="228">
        <v>44360</v>
      </c>
      <c r="E297" t="s">
        <v>1521</v>
      </c>
      <c r="G297" s="201" t="str">
        <f>TEXT(Table1[[#This Row],[Date]],"mmm-yy")</f>
        <v>Jun-21</v>
      </c>
      <c r="H297" s="242" t="str">
        <f>TEXT(Table1[[#This Row],[Date]],"mmm")</f>
        <v>Jun</v>
      </c>
    </row>
    <row r="298" spans="1:8" ht="20.25">
      <c r="A298" s="31" t="s">
        <v>388</v>
      </c>
      <c r="B298">
        <f>COUNTIF($A$4:A298,A298)</f>
        <v>1</v>
      </c>
      <c r="C298" s="193">
        <v>38600</v>
      </c>
      <c r="D298" s="228">
        <v>44360</v>
      </c>
      <c r="E298" t="s">
        <v>1521</v>
      </c>
      <c r="G298" s="201" t="str">
        <f>TEXT(Table1[[#This Row],[Date]],"mmm-yy")</f>
        <v>Jun-21</v>
      </c>
      <c r="H298" s="242" t="str">
        <f>TEXT(Table1[[#This Row],[Date]],"mmm")</f>
        <v>Jun</v>
      </c>
    </row>
    <row r="299" spans="1:8" ht="20.25">
      <c r="A299" s="9" t="s">
        <v>1099</v>
      </c>
      <c r="B299">
        <f>COUNTIF($A$4:A299,A299)</f>
        <v>1</v>
      </c>
      <c r="C299" s="193">
        <v>7500</v>
      </c>
      <c r="D299" s="228">
        <v>44360</v>
      </c>
      <c r="E299" t="s">
        <v>1521</v>
      </c>
      <c r="G299" s="201" t="str">
        <f>TEXT(Table1[[#This Row],[Date]],"mmm-yy")</f>
        <v>Jun-21</v>
      </c>
      <c r="H299" s="242" t="str">
        <f>TEXT(Table1[[#This Row],[Date]],"mmm")</f>
        <v>Jun</v>
      </c>
    </row>
    <row r="300" spans="1:8" ht="20.25">
      <c r="A300" s="9" t="s">
        <v>391</v>
      </c>
      <c r="B300">
        <f>COUNTIF($A$4:A300,A300)</f>
        <v>1</v>
      </c>
      <c r="C300" s="193">
        <v>57080</v>
      </c>
      <c r="D300" s="228">
        <v>44360</v>
      </c>
      <c r="E300" t="s">
        <v>1521</v>
      </c>
      <c r="G300" s="201" t="str">
        <f>TEXT(Table1[[#This Row],[Date]],"mmm-yy")</f>
        <v>Jun-21</v>
      </c>
      <c r="H300" s="242" t="str">
        <f>TEXT(Table1[[#This Row],[Date]],"mmm")</f>
        <v>Jun</v>
      </c>
    </row>
    <row r="301" spans="1:8" ht="20.25">
      <c r="A301" s="9" t="s">
        <v>394</v>
      </c>
      <c r="B301">
        <f>COUNTIF($A$4:A301,A301)</f>
        <v>1</v>
      </c>
      <c r="C301" s="193">
        <v>36290</v>
      </c>
      <c r="D301" s="228">
        <v>44360</v>
      </c>
      <c r="E301" t="s">
        <v>1521</v>
      </c>
      <c r="G301" s="201" t="str">
        <f>TEXT(Table1[[#This Row],[Date]],"mmm-yy")</f>
        <v>Jun-21</v>
      </c>
      <c r="H301" s="242" t="str">
        <f>TEXT(Table1[[#This Row],[Date]],"mmm")</f>
        <v>Jun</v>
      </c>
    </row>
    <row r="302" spans="1:8" ht="20.25">
      <c r="A302" s="9" t="s">
        <v>397</v>
      </c>
      <c r="B302">
        <f>COUNTIF($A$4:A302,A302)</f>
        <v>1</v>
      </c>
      <c r="C302" s="193">
        <v>57080</v>
      </c>
      <c r="D302" s="228">
        <v>44360</v>
      </c>
      <c r="E302" t="s">
        <v>1521</v>
      </c>
      <c r="G302" s="201" t="str">
        <f>TEXT(Table1[[#This Row],[Date]],"mmm-yy")</f>
        <v>Jun-21</v>
      </c>
      <c r="H302" s="242" t="str">
        <f>TEXT(Table1[[#This Row],[Date]],"mmm")</f>
        <v>Jun</v>
      </c>
    </row>
    <row r="303" spans="1:8" ht="20.25">
      <c r="A303" s="9" t="s">
        <v>1101</v>
      </c>
      <c r="B303">
        <f>COUNTIF($A$4:A303,A303)</f>
        <v>1</v>
      </c>
      <c r="C303" s="193">
        <v>24740</v>
      </c>
      <c r="D303" s="228">
        <v>44360</v>
      </c>
      <c r="E303" t="s">
        <v>1521</v>
      </c>
      <c r="G303" s="201" t="str">
        <f>TEXT(Table1[[#This Row],[Date]],"mmm-yy")</f>
        <v>Jun-21</v>
      </c>
      <c r="H303" s="242" t="str">
        <f>TEXT(Table1[[#This Row],[Date]],"mmm")</f>
        <v>Jun</v>
      </c>
    </row>
    <row r="304" spans="1:8" ht="20.25">
      <c r="A304" s="9" t="s">
        <v>1105</v>
      </c>
      <c r="B304">
        <f>COUNTIF($A$4:A304,A304)</f>
        <v>1</v>
      </c>
      <c r="C304" s="193">
        <v>33980</v>
      </c>
      <c r="D304" s="228">
        <v>44360</v>
      </c>
      <c r="E304" t="s">
        <v>1521</v>
      </c>
      <c r="G304" s="201" t="str">
        <f>TEXT(Table1[[#This Row],[Date]],"mmm-yy")</f>
        <v>Jun-21</v>
      </c>
      <c r="H304" s="242" t="str">
        <f>TEXT(Table1[[#This Row],[Date]],"mmm")</f>
        <v>Jun</v>
      </c>
    </row>
    <row r="305" spans="1:8" ht="20.25">
      <c r="A305" s="9" t="s">
        <v>1108</v>
      </c>
      <c r="B305">
        <f>COUNTIF($A$4:A305,A305)</f>
        <v>1</v>
      </c>
      <c r="C305" s="193">
        <v>43220</v>
      </c>
      <c r="D305" s="228">
        <v>44360</v>
      </c>
      <c r="E305" t="s">
        <v>1521</v>
      </c>
      <c r="G305" s="201" t="str">
        <f>TEXT(Table1[[#This Row],[Date]],"mmm-yy")</f>
        <v>Jun-21</v>
      </c>
      <c r="H305" s="242" t="str">
        <f>TEXT(Table1[[#This Row],[Date]],"mmm")</f>
        <v>Jun</v>
      </c>
    </row>
    <row r="306" spans="1:8" ht="20.25">
      <c r="A306" s="9" t="s">
        <v>1111</v>
      </c>
      <c r="B306">
        <f>COUNTIF($A$4:A306,A306)</f>
        <v>1</v>
      </c>
      <c r="C306" s="193">
        <v>25980</v>
      </c>
      <c r="D306" s="228">
        <v>44360</v>
      </c>
      <c r="E306" t="s">
        <v>1521</v>
      </c>
      <c r="G306" s="201" t="str">
        <f>TEXT(Table1[[#This Row],[Date]],"mmm-yy")</f>
        <v>Jun-21</v>
      </c>
      <c r="H306" s="242" t="str">
        <f>TEXT(Table1[[#This Row],[Date]],"mmm")</f>
        <v>Jun</v>
      </c>
    </row>
    <row r="307" spans="1:8" ht="20.25">
      <c r="A307" s="9" t="s">
        <v>1113</v>
      </c>
      <c r="B307">
        <f>COUNTIF($A$4:A307,A307)</f>
        <v>1</v>
      </c>
      <c r="C307" s="193">
        <v>57080</v>
      </c>
      <c r="D307" s="228">
        <v>44360</v>
      </c>
      <c r="E307" t="s">
        <v>1521</v>
      </c>
      <c r="G307" s="201" t="str">
        <f>TEXT(Table1[[#This Row],[Date]],"mmm-yy")</f>
        <v>Jun-21</v>
      </c>
      <c r="H307" s="242" t="str">
        <f>TEXT(Table1[[#This Row],[Date]],"mmm")</f>
        <v>Jun</v>
      </c>
    </row>
    <row r="308" spans="1:8" ht="20.25">
      <c r="A308" s="9" t="s">
        <v>1116</v>
      </c>
      <c r="B308">
        <f>COUNTIF($A$4:A308,A308)</f>
        <v>1</v>
      </c>
      <c r="C308" s="193">
        <v>38600</v>
      </c>
      <c r="D308" s="228">
        <v>44360</v>
      </c>
      <c r="E308" t="s">
        <v>1521</v>
      </c>
      <c r="G308" s="201" t="str">
        <f>TEXT(Table1[[#This Row],[Date]],"mmm-yy")</f>
        <v>Jun-21</v>
      </c>
      <c r="H308" s="242" t="str">
        <f>TEXT(Table1[[#This Row],[Date]],"mmm")</f>
        <v>Jun</v>
      </c>
    </row>
    <row r="309" spans="1:8" ht="20.25">
      <c r="A309" s="9" t="s">
        <v>1119</v>
      </c>
      <c r="B309">
        <f>COUNTIF($A$4:A309,A309)</f>
        <v>1</v>
      </c>
      <c r="C309" s="193">
        <v>52460</v>
      </c>
      <c r="D309" s="228">
        <v>44360</v>
      </c>
      <c r="E309" t="s">
        <v>1521</v>
      </c>
      <c r="G309" s="201" t="str">
        <f>TEXT(Table1[[#This Row],[Date]],"mmm-yy")</f>
        <v>Jun-21</v>
      </c>
      <c r="H309" s="242" t="str">
        <f>TEXT(Table1[[#This Row],[Date]],"mmm")</f>
        <v>Jun</v>
      </c>
    </row>
    <row r="310" spans="1:8" ht="20.25">
      <c r="A310" s="9" t="s">
        <v>1122</v>
      </c>
      <c r="B310">
        <f>COUNTIF($A$4:A310,A310)</f>
        <v>1</v>
      </c>
      <c r="C310" s="193">
        <v>45600</v>
      </c>
      <c r="D310" s="228">
        <v>44360</v>
      </c>
      <c r="E310" t="s">
        <v>1521</v>
      </c>
      <c r="G310" s="201" t="str">
        <f>TEXT(Table1[[#This Row],[Date]],"mmm-yy")</f>
        <v>Jun-21</v>
      </c>
      <c r="H310" s="242" t="str">
        <f>TEXT(Table1[[#This Row],[Date]],"mmm")</f>
        <v>Jun</v>
      </c>
    </row>
    <row r="311" spans="1:8" ht="20.25">
      <c r="A311" s="9" t="s">
        <v>1125</v>
      </c>
      <c r="B311">
        <f>COUNTIF($A$4:A311,A311)</f>
        <v>1</v>
      </c>
      <c r="C311" s="193">
        <v>31290</v>
      </c>
      <c r="D311" s="228">
        <v>44360</v>
      </c>
      <c r="E311" t="s">
        <v>1521</v>
      </c>
      <c r="G311" s="201" t="str">
        <f>TEXT(Table1[[#This Row],[Date]],"mmm-yy")</f>
        <v>Jun-21</v>
      </c>
      <c r="H311" s="242" t="str">
        <f>TEXT(Table1[[#This Row],[Date]],"mmm")</f>
        <v>Jun</v>
      </c>
    </row>
    <row r="312" spans="1:8" ht="20.25">
      <c r="A312" s="9" t="s">
        <v>1128</v>
      </c>
      <c r="B312">
        <f>COUNTIF($A$4:A312,A312)</f>
        <v>1</v>
      </c>
      <c r="C312" s="193">
        <v>12500</v>
      </c>
      <c r="D312" s="228">
        <v>44360</v>
      </c>
      <c r="E312" t="s">
        <v>1521</v>
      </c>
      <c r="G312" s="201" t="str">
        <f>TEXT(Table1[[#This Row],[Date]],"mmm-yy")</f>
        <v>Jun-21</v>
      </c>
      <c r="H312" s="242" t="str">
        <f>TEXT(Table1[[#This Row],[Date]],"mmm")</f>
        <v>Jun</v>
      </c>
    </row>
    <row r="313" spans="1:8" ht="20.25">
      <c r="A313" s="9" t="s">
        <v>1131</v>
      </c>
      <c r="B313">
        <f>COUNTIF($A$4:A313,A313)</f>
        <v>1</v>
      </c>
      <c r="C313" s="193">
        <v>47840</v>
      </c>
      <c r="D313" s="228">
        <v>44360</v>
      </c>
      <c r="E313" t="s">
        <v>1521</v>
      </c>
      <c r="G313" s="201" t="str">
        <f>TEXT(Table1[[#This Row],[Date]],"mmm-yy")</f>
        <v>Jun-21</v>
      </c>
      <c r="H313" s="242" t="str">
        <f>TEXT(Table1[[#This Row],[Date]],"mmm")</f>
        <v>Jun</v>
      </c>
    </row>
    <row r="314" spans="1:8" ht="20.25">
      <c r="A314" s="9" t="s">
        <v>1134</v>
      </c>
      <c r="B314">
        <f>COUNTIF($A$4:A314,A314)</f>
        <v>1</v>
      </c>
      <c r="C314" s="193">
        <v>47840</v>
      </c>
      <c r="D314" s="228">
        <v>44360</v>
      </c>
      <c r="E314" t="s">
        <v>1521</v>
      </c>
      <c r="G314" s="201" t="str">
        <f>TEXT(Table1[[#This Row],[Date]],"mmm-yy")</f>
        <v>Jun-21</v>
      </c>
      <c r="H314" s="242" t="str">
        <f>TEXT(Table1[[#This Row],[Date]],"mmm")</f>
        <v>Jun</v>
      </c>
    </row>
    <row r="315" spans="1:8" ht="20.25">
      <c r="A315" s="9" t="s">
        <v>1137</v>
      </c>
      <c r="B315">
        <f>COUNTIF($A$4:A315,A315)</f>
        <v>1</v>
      </c>
      <c r="C315" s="193">
        <v>52460</v>
      </c>
      <c r="D315" s="228">
        <v>44360</v>
      </c>
      <c r="E315" t="s">
        <v>1521</v>
      </c>
      <c r="G315" s="201" t="str">
        <f>TEXT(Table1[[#This Row],[Date]],"mmm-yy")</f>
        <v>Jun-21</v>
      </c>
      <c r="H315" s="242" t="str">
        <f>TEXT(Table1[[#This Row],[Date]],"mmm")</f>
        <v>Jun</v>
      </c>
    </row>
    <row r="316" spans="1:8" ht="20.25">
      <c r="A316" s="9" t="s">
        <v>1140</v>
      </c>
      <c r="B316">
        <f>COUNTIF($A$4:A316,A316)</f>
        <v>1</v>
      </c>
      <c r="C316" s="193">
        <v>50220</v>
      </c>
      <c r="D316" s="228">
        <v>44360</v>
      </c>
      <c r="E316" t="s">
        <v>1521</v>
      </c>
      <c r="G316" s="201" t="str">
        <f>TEXT(Table1[[#This Row],[Date]],"mmm-yy")</f>
        <v>Jun-21</v>
      </c>
      <c r="H316" s="242" t="str">
        <f>TEXT(Table1[[#This Row],[Date]],"mmm")</f>
        <v>Jun</v>
      </c>
    </row>
    <row r="317" spans="1:8" ht="20.25">
      <c r="A317" s="9" t="s">
        <v>400</v>
      </c>
      <c r="B317">
        <f>COUNTIF($A$4:A317,A317)</f>
        <v>1</v>
      </c>
      <c r="C317" s="193">
        <v>44460</v>
      </c>
      <c r="D317" s="228">
        <v>44360</v>
      </c>
      <c r="E317" t="s">
        <v>1521</v>
      </c>
      <c r="G317" s="201" t="str">
        <f>TEXT(Table1[[#This Row],[Date]],"mmm-yy")</f>
        <v>Jun-21</v>
      </c>
      <c r="H317" s="242" t="str">
        <f>TEXT(Table1[[#This Row],[Date]],"mmm")</f>
        <v>Jun</v>
      </c>
    </row>
    <row r="318" spans="1:8" ht="20.25">
      <c r="A318" s="9" t="s">
        <v>1143</v>
      </c>
      <c r="B318">
        <f>COUNTIF($A$4:A318,A318)</f>
        <v>1</v>
      </c>
      <c r="C318" s="193">
        <v>52460</v>
      </c>
      <c r="D318" s="228">
        <v>44360</v>
      </c>
      <c r="E318" t="s">
        <v>1521</v>
      </c>
      <c r="G318" s="201" t="str">
        <f>TEXT(Table1[[#This Row],[Date]],"mmm-yy")</f>
        <v>Jun-21</v>
      </c>
      <c r="H318" s="242" t="str">
        <f>TEXT(Table1[[#This Row],[Date]],"mmm")</f>
        <v>Jun</v>
      </c>
    </row>
    <row r="319" spans="1:8" ht="20.25">
      <c r="A319" s="9" t="s">
        <v>403</v>
      </c>
      <c r="B319">
        <f>COUNTIF($A$4:A319,A319)</f>
        <v>1</v>
      </c>
      <c r="C319" s="193">
        <v>57080</v>
      </c>
      <c r="D319" s="228">
        <v>44360</v>
      </c>
      <c r="E319" t="s">
        <v>1521</v>
      </c>
      <c r="G319" s="201" t="str">
        <f>TEXT(Table1[[#This Row],[Date]],"mmm-yy")</f>
        <v>Jun-21</v>
      </c>
      <c r="H319" s="242" t="str">
        <f>TEXT(Table1[[#This Row],[Date]],"mmm")</f>
        <v>Jun</v>
      </c>
    </row>
    <row r="320" spans="1:8" ht="20.25">
      <c r="A320" s="9" t="s">
        <v>1146</v>
      </c>
      <c r="B320">
        <f>COUNTIF($A$4:A320,A320)</f>
        <v>1</v>
      </c>
      <c r="C320" s="193">
        <v>33540</v>
      </c>
      <c r="D320" s="228">
        <v>44360</v>
      </c>
      <c r="E320" t="s">
        <v>1521</v>
      </c>
      <c r="G320" s="201" t="str">
        <f>TEXT(Table1[[#This Row],[Date]],"mmm-yy")</f>
        <v>Jun-21</v>
      </c>
      <c r="H320" s="242" t="str">
        <f>TEXT(Table1[[#This Row],[Date]],"mmm")</f>
        <v>Jun</v>
      </c>
    </row>
    <row r="321" spans="1:8" ht="20.25">
      <c r="A321" s="9" t="s">
        <v>1149</v>
      </c>
      <c r="B321">
        <f>COUNTIF($A$4:A321,A321)</f>
        <v>1</v>
      </c>
      <c r="C321" s="193">
        <v>12120</v>
      </c>
      <c r="D321" s="228">
        <v>44360</v>
      </c>
      <c r="E321" t="s">
        <v>1521</v>
      </c>
      <c r="G321" s="201" t="str">
        <f>TEXT(Table1[[#This Row],[Date]],"mmm-yy")</f>
        <v>Jun-21</v>
      </c>
      <c r="H321" s="242" t="str">
        <f>TEXT(Table1[[#This Row],[Date]],"mmm")</f>
        <v>Jun</v>
      </c>
    </row>
    <row r="322" spans="1:8" ht="20.25">
      <c r="A322" s="9" t="s">
        <v>1152</v>
      </c>
      <c r="B322">
        <f>COUNTIF($A$4:A322,A322)</f>
        <v>1</v>
      </c>
      <c r="C322" s="193">
        <v>43220</v>
      </c>
      <c r="D322" s="228">
        <v>44360</v>
      </c>
      <c r="E322" t="s">
        <v>1521</v>
      </c>
      <c r="G322" s="201" t="str">
        <f>TEXT(Table1[[#This Row],[Date]],"mmm-yy")</f>
        <v>Jun-21</v>
      </c>
      <c r="H322" s="242" t="str">
        <f>TEXT(Table1[[#This Row],[Date]],"mmm")</f>
        <v>Jun</v>
      </c>
    </row>
    <row r="323" spans="1:8" ht="20.25">
      <c r="A323" s="9" t="s">
        <v>406</v>
      </c>
      <c r="B323">
        <f>COUNTIF($A$4:A323,A323)</f>
        <v>1</v>
      </c>
      <c r="C323" s="193">
        <v>52460</v>
      </c>
      <c r="D323" s="228">
        <v>44360</v>
      </c>
      <c r="E323" t="s">
        <v>1521</v>
      </c>
      <c r="G323" s="201" t="str">
        <f>TEXT(Table1[[#This Row],[Date]],"mmm-yy")</f>
        <v>Jun-21</v>
      </c>
      <c r="H323" s="242" t="str">
        <f>TEXT(Table1[[#This Row],[Date]],"mmm")</f>
        <v>Jun</v>
      </c>
    </row>
    <row r="324" spans="1:8" ht="20.25">
      <c r="A324" s="9" t="s">
        <v>1155</v>
      </c>
      <c r="B324">
        <f>COUNTIF($A$4:A324,A324)</f>
        <v>1</v>
      </c>
      <c r="C324" s="193">
        <v>52460</v>
      </c>
      <c r="D324" s="228">
        <v>44360</v>
      </c>
      <c r="E324" t="s">
        <v>1521</v>
      </c>
      <c r="G324" s="201" t="str">
        <f>TEXT(Table1[[#This Row],[Date]],"mmm-yy")</f>
        <v>Jun-21</v>
      </c>
      <c r="H324" s="242" t="str">
        <f>TEXT(Table1[[#This Row],[Date]],"mmm")</f>
        <v>Jun</v>
      </c>
    </row>
    <row r="325" spans="1:8" ht="20.25">
      <c r="A325" s="9" t="s">
        <v>409</v>
      </c>
      <c r="B325">
        <f>COUNTIF($A$4:A325,A325)</f>
        <v>1</v>
      </c>
      <c r="C325" s="193">
        <v>54560</v>
      </c>
      <c r="D325" s="228">
        <v>44360</v>
      </c>
      <c r="E325" t="s">
        <v>1521</v>
      </c>
      <c r="G325" s="201" t="str">
        <f>TEXT(Table1[[#This Row],[Date]],"mmm-yy")</f>
        <v>Jun-21</v>
      </c>
      <c r="H325" s="242" t="str">
        <f>TEXT(Table1[[#This Row],[Date]],"mmm")</f>
        <v>Jun</v>
      </c>
    </row>
    <row r="326" spans="1:8" ht="20.25">
      <c r="A326" s="9" t="s">
        <v>1158</v>
      </c>
      <c r="B326">
        <f>COUNTIF($A$4:A326,A326)</f>
        <v>1</v>
      </c>
      <c r="C326" s="193">
        <v>12860</v>
      </c>
      <c r="D326" s="228">
        <v>44360</v>
      </c>
      <c r="E326" t="s">
        <v>1521</v>
      </c>
      <c r="G326" s="201" t="str">
        <f>TEXT(Table1[[#This Row],[Date]],"mmm-yy")</f>
        <v>Jun-21</v>
      </c>
      <c r="H326" s="242" t="str">
        <f>TEXT(Table1[[#This Row],[Date]],"mmm")</f>
        <v>Jun</v>
      </c>
    </row>
    <row r="327" spans="1:8" ht="20.25">
      <c r="A327" s="9" t="s">
        <v>1161</v>
      </c>
      <c r="B327">
        <f>COUNTIF($A$4:A327,A327)</f>
        <v>1</v>
      </c>
      <c r="C327" s="193">
        <v>7500</v>
      </c>
      <c r="D327" s="228">
        <v>44360</v>
      </c>
      <c r="E327" t="s">
        <v>1521</v>
      </c>
      <c r="G327" s="201" t="str">
        <f>TEXT(Table1[[#This Row],[Date]],"mmm-yy")</f>
        <v>Jun-21</v>
      </c>
      <c r="H327" s="242" t="str">
        <f>TEXT(Table1[[#This Row],[Date]],"mmm")</f>
        <v>Jun</v>
      </c>
    </row>
    <row r="328" spans="1:8" ht="20.25">
      <c r="A328" s="9" t="s">
        <v>1164</v>
      </c>
      <c r="B328">
        <f>COUNTIF($A$4:A328,A328)</f>
        <v>1</v>
      </c>
      <c r="C328" s="193">
        <v>28290</v>
      </c>
      <c r="D328" s="228">
        <v>44360</v>
      </c>
      <c r="E328" t="s">
        <v>1521</v>
      </c>
      <c r="G328" s="201" t="str">
        <f>TEXT(Table1[[#This Row],[Date]],"mmm-yy")</f>
        <v>Jun-21</v>
      </c>
      <c r="H328" s="242" t="str">
        <f>TEXT(Table1[[#This Row],[Date]],"mmm")</f>
        <v>Jun</v>
      </c>
    </row>
    <row r="329" spans="1:8" ht="20.25">
      <c r="A329" s="9" t="s">
        <v>1167</v>
      </c>
      <c r="B329">
        <f>COUNTIF($A$4:A329,A329)</f>
        <v>1</v>
      </c>
      <c r="C329" s="193">
        <v>54560</v>
      </c>
      <c r="D329" s="228">
        <v>44360</v>
      </c>
      <c r="E329" t="s">
        <v>1521</v>
      </c>
      <c r="G329" s="201" t="str">
        <f>TEXT(Table1[[#This Row],[Date]],"mmm-yy")</f>
        <v>Jun-21</v>
      </c>
      <c r="H329" s="242" t="str">
        <f>TEXT(Table1[[#This Row],[Date]],"mmm")</f>
        <v>Jun</v>
      </c>
    </row>
    <row r="330" spans="1:8" ht="20.25">
      <c r="A330" s="9" t="s">
        <v>412</v>
      </c>
      <c r="B330">
        <f>COUNTIF($A$4:A330,A330)</f>
        <v>1</v>
      </c>
      <c r="C330" s="193">
        <v>16500</v>
      </c>
      <c r="D330" s="228">
        <v>44360</v>
      </c>
      <c r="E330" t="s">
        <v>1521</v>
      </c>
      <c r="G330" s="201" t="str">
        <f>TEXT(Table1[[#This Row],[Date]],"mmm-yy")</f>
        <v>Jun-21</v>
      </c>
      <c r="H330" s="242" t="str">
        <f>TEXT(Table1[[#This Row],[Date]],"mmm")</f>
        <v>Jun</v>
      </c>
    </row>
    <row r="331" spans="1:8" ht="20.25">
      <c r="A331" s="9" t="s">
        <v>415</v>
      </c>
      <c r="B331">
        <f>COUNTIF($A$4:A331,A331)</f>
        <v>1</v>
      </c>
      <c r="C331" s="193">
        <v>44460</v>
      </c>
      <c r="D331" s="228">
        <v>44360</v>
      </c>
      <c r="E331" t="s">
        <v>1521</v>
      </c>
      <c r="G331" s="201" t="str">
        <f>TEXT(Table1[[#This Row],[Date]],"mmm-yy")</f>
        <v>Jun-21</v>
      </c>
      <c r="H331" s="242" t="str">
        <f>TEXT(Table1[[#This Row],[Date]],"mmm")</f>
        <v>Jun</v>
      </c>
    </row>
    <row r="332" spans="1:8" ht="20.25">
      <c r="A332" s="9" t="s">
        <v>1170</v>
      </c>
      <c r="B332">
        <f>COUNTIF($A$4:A332,A332)</f>
        <v>1</v>
      </c>
      <c r="C332" s="193">
        <v>23860</v>
      </c>
      <c r="D332" s="228">
        <v>44360</v>
      </c>
      <c r="E332" t="s">
        <v>1521</v>
      </c>
      <c r="G332" s="201" t="str">
        <f>TEXT(Table1[[#This Row],[Date]],"mmm-yy")</f>
        <v>Jun-21</v>
      </c>
      <c r="H332" s="242" t="str">
        <f>TEXT(Table1[[#This Row],[Date]],"mmm")</f>
        <v>Jun</v>
      </c>
    </row>
    <row r="333" spans="1:8" ht="20.25">
      <c r="A333" s="9" t="s">
        <v>418</v>
      </c>
      <c r="B333">
        <f>COUNTIF($A$4:A333,A333)</f>
        <v>1</v>
      </c>
      <c r="C333" s="193">
        <v>38040</v>
      </c>
      <c r="D333" s="228">
        <v>44360</v>
      </c>
      <c r="E333" t="s">
        <v>1521</v>
      </c>
      <c r="G333" s="201" t="str">
        <f>TEXT(Table1[[#This Row],[Date]],"mmm-yy")</f>
        <v>Jun-21</v>
      </c>
      <c r="H333" s="242" t="str">
        <f>TEXT(Table1[[#This Row],[Date]],"mmm")</f>
        <v>Jun</v>
      </c>
    </row>
    <row r="334" spans="1:8" ht="20.25">
      <c r="A334" s="9" t="s">
        <v>1173</v>
      </c>
      <c r="B334">
        <f>COUNTIF($A$4:A334,A334)</f>
        <v>1</v>
      </c>
      <c r="C334" s="193">
        <v>32120</v>
      </c>
      <c r="D334" s="228">
        <v>44360</v>
      </c>
      <c r="E334" t="s">
        <v>1521</v>
      </c>
      <c r="G334" s="201" t="str">
        <f>TEXT(Table1[[#This Row],[Date]],"mmm-yy")</f>
        <v>Jun-21</v>
      </c>
      <c r="H334" s="242" t="str">
        <f>TEXT(Table1[[#This Row],[Date]],"mmm")</f>
        <v>Jun</v>
      </c>
    </row>
    <row r="335" spans="1:8" ht="20.25">
      <c r="A335" s="9" t="s">
        <v>421</v>
      </c>
      <c r="B335">
        <f>COUNTIF($A$4:A335,A335)</f>
        <v>1</v>
      </c>
      <c r="C335" s="193">
        <v>25500</v>
      </c>
      <c r="D335" s="228">
        <v>44360</v>
      </c>
      <c r="E335" t="s">
        <v>1521</v>
      </c>
      <c r="G335" s="201" t="str">
        <f>TEXT(Table1[[#This Row],[Date]],"mmm-yy")</f>
        <v>Jun-21</v>
      </c>
      <c r="H335" s="242" t="str">
        <f>TEXT(Table1[[#This Row],[Date]],"mmm")</f>
        <v>Jun</v>
      </c>
    </row>
    <row r="336" spans="1:8" ht="20.25">
      <c r="A336" s="9" t="s">
        <v>424</v>
      </c>
      <c r="B336">
        <f>COUNTIF($A$4:A336,A336)</f>
        <v>1</v>
      </c>
      <c r="C336" s="193">
        <v>52460</v>
      </c>
      <c r="D336" s="228">
        <v>44360</v>
      </c>
      <c r="E336" t="s">
        <v>1521</v>
      </c>
      <c r="G336" s="201" t="str">
        <f>TEXT(Table1[[#This Row],[Date]],"mmm-yy")</f>
        <v>Jun-21</v>
      </c>
      <c r="H336" s="242" t="str">
        <f>TEXT(Table1[[#This Row],[Date]],"mmm")</f>
        <v>Jun</v>
      </c>
    </row>
    <row r="337" spans="1:8" ht="20.25">
      <c r="A337" s="9" t="s">
        <v>1176</v>
      </c>
      <c r="B337">
        <f>COUNTIF($A$4:A337,A337)</f>
        <v>1</v>
      </c>
      <c r="C337" s="193">
        <v>47840</v>
      </c>
      <c r="D337" s="228">
        <v>44360</v>
      </c>
      <c r="E337" t="s">
        <v>1521</v>
      </c>
      <c r="G337" s="201" t="str">
        <f>TEXT(Table1[[#This Row],[Date]],"mmm-yy")</f>
        <v>Jun-21</v>
      </c>
      <c r="H337" s="242" t="str">
        <f>TEXT(Table1[[#This Row],[Date]],"mmm")</f>
        <v>Jun</v>
      </c>
    </row>
    <row r="338" spans="1:8" ht="20.25">
      <c r="A338" s="9" t="s">
        <v>1179</v>
      </c>
      <c r="B338">
        <f>COUNTIF($A$4:A338,A338)</f>
        <v>1</v>
      </c>
      <c r="C338" s="193">
        <v>53980</v>
      </c>
      <c r="D338" s="228">
        <v>44360</v>
      </c>
      <c r="E338" t="s">
        <v>1521</v>
      </c>
      <c r="G338" s="201" t="str">
        <f>TEXT(Table1[[#This Row],[Date]],"mmm-yy")</f>
        <v>Jun-21</v>
      </c>
      <c r="H338" s="242" t="str">
        <f>TEXT(Table1[[#This Row],[Date]],"mmm")</f>
        <v>Jun</v>
      </c>
    </row>
    <row r="339" spans="1:8" ht="20.25">
      <c r="A339" s="9" t="s">
        <v>1182</v>
      </c>
      <c r="B339">
        <f>COUNTIF($A$4:A339,A339)</f>
        <v>1</v>
      </c>
      <c r="C339" s="193">
        <v>7500</v>
      </c>
      <c r="D339" s="228">
        <v>44360</v>
      </c>
      <c r="E339" t="s">
        <v>1521</v>
      </c>
      <c r="G339" s="201" t="str">
        <f>TEXT(Table1[[#This Row],[Date]],"mmm-yy")</f>
        <v>Jun-21</v>
      </c>
      <c r="H339" s="242" t="str">
        <f>TEXT(Table1[[#This Row],[Date]],"mmm")</f>
        <v>Jun</v>
      </c>
    </row>
    <row r="340" spans="1:8" ht="20.25">
      <c r="A340" s="9" t="s">
        <v>1185</v>
      </c>
      <c r="B340">
        <f>COUNTIF($A$4:A340,A340)</f>
        <v>1</v>
      </c>
      <c r="C340" s="193">
        <v>24740</v>
      </c>
      <c r="D340" s="228">
        <v>44360</v>
      </c>
      <c r="E340" t="s">
        <v>1521</v>
      </c>
      <c r="G340" s="201" t="str">
        <f>TEXT(Table1[[#This Row],[Date]],"mmm-yy")</f>
        <v>Jun-21</v>
      </c>
      <c r="H340" s="242" t="str">
        <f>TEXT(Table1[[#This Row],[Date]],"mmm")</f>
        <v>Jun</v>
      </c>
    </row>
    <row r="341" spans="1:8" ht="20.25">
      <c r="A341" s="9" t="s">
        <v>1188</v>
      </c>
      <c r="B341">
        <f>COUNTIF($A$4:A341,A341)</f>
        <v>1</v>
      </c>
      <c r="C341" s="193">
        <v>38600</v>
      </c>
      <c r="D341" s="228">
        <v>44360</v>
      </c>
      <c r="E341" t="s">
        <v>1521</v>
      </c>
      <c r="G341" s="201" t="str">
        <f>TEXT(Table1[[#This Row],[Date]],"mmm-yy")</f>
        <v>Jun-21</v>
      </c>
      <c r="H341" s="242" t="str">
        <f>TEXT(Table1[[#This Row],[Date]],"mmm")</f>
        <v>Jun</v>
      </c>
    </row>
    <row r="342" spans="1:8" ht="20.25">
      <c r="A342" s="9" t="s">
        <v>1191</v>
      </c>
      <c r="B342">
        <f>COUNTIF($A$4:A342,A342)</f>
        <v>1</v>
      </c>
      <c r="C342" s="193">
        <v>44560</v>
      </c>
      <c r="D342" s="228">
        <v>44360</v>
      </c>
      <c r="E342" t="s">
        <v>1521</v>
      </c>
      <c r="G342" s="201" t="str">
        <f>TEXT(Table1[[#This Row],[Date]],"mmm-yy")</f>
        <v>Jun-21</v>
      </c>
      <c r="H342" s="242" t="str">
        <f>TEXT(Table1[[#This Row],[Date]],"mmm")</f>
        <v>Jun</v>
      </c>
    </row>
    <row r="343" spans="1:8" ht="20.25">
      <c r="A343" s="9" t="s">
        <v>1194</v>
      </c>
      <c r="B343">
        <f>COUNTIF($A$4:A343,A343)</f>
        <v>1</v>
      </c>
      <c r="C343" s="193">
        <v>54560</v>
      </c>
      <c r="D343" s="228">
        <v>44360</v>
      </c>
      <c r="E343" t="s">
        <v>1521</v>
      </c>
      <c r="G343" s="201" t="str">
        <f>TEXT(Table1[[#This Row],[Date]],"mmm-yy")</f>
        <v>Jun-21</v>
      </c>
      <c r="H343" s="242" t="str">
        <f>TEXT(Table1[[#This Row],[Date]],"mmm")</f>
        <v>Jun</v>
      </c>
    </row>
    <row r="344" spans="1:8" ht="20.25">
      <c r="A344" s="9" t="s">
        <v>1197</v>
      </c>
      <c r="B344">
        <f>COUNTIF($A$4:A344,A344)</f>
        <v>1</v>
      </c>
      <c r="C344" s="193">
        <v>47840</v>
      </c>
      <c r="D344" s="228">
        <v>44360</v>
      </c>
      <c r="E344" t="s">
        <v>1521</v>
      </c>
      <c r="G344" s="201" t="str">
        <f>TEXT(Table1[[#This Row],[Date]],"mmm-yy")</f>
        <v>Jun-21</v>
      </c>
      <c r="H344" s="242" t="str">
        <f>TEXT(Table1[[#This Row],[Date]],"mmm")</f>
        <v>Jun</v>
      </c>
    </row>
    <row r="345" spans="1:8" ht="20.25">
      <c r="A345" s="9" t="s">
        <v>427</v>
      </c>
      <c r="B345">
        <f>COUNTIF($A$4:A345,A345)</f>
        <v>1</v>
      </c>
      <c r="C345" s="193">
        <v>10000</v>
      </c>
      <c r="D345" s="228">
        <v>44360</v>
      </c>
      <c r="E345" t="s">
        <v>1521</v>
      </c>
      <c r="G345" s="201" t="str">
        <f>TEXT(Table1[[#This Row],[Date]],"mmm-yy")</f>
        <v>Jun-21</v>
      </c>
      <c r="H345" s="242" t="str">
        <f>TEXT(Table1[[#This Row],[Date]],"mmm")</f>
        <v>Jun</v>
      </c>
    </row>
    <row r="346" spans="1:8" ht="20.25">
      <c r="A346" s="9" t="s">
        <v>431</v>
      </c>
      <c r="B346">
        <f>COUNTIF($A$4:A346,A346)</f>
        <v>1</v>
      </c>
      <c r="C346" s="193">
        <v>52460</v>
      </c>
      <c r="D346" s="228">
        <v>44360</v>
      </c>
      <c r="E346" t="s">
        <v>1521</v>
      </c>
      <c r="G346" s="201" t="str">
        <f>TEXT(Table1[[#This Row],[Date]],"mmm-yy")</f>
        <v>Jun-21</v>
      </c>
      <c r="H346" s="242" t="str">
        <f>TEXT(Table1[[#This Row],[Date]],"mmm")</f>
        <v>Jun</v>
      </c>
    </row>
    <row r="347" spans="1:8" ht="20.25">
      <c r="A347" s="9" t="s">
        <v>1200</v>
      </c>
      <c r="B347">
        <f>COUNTIF($A$4:A347,A347)</f>
        <v>1</v>
      </c>
      <c r="C347" s="193">
        <v>15500</v>
      </c>
      <c r="D347" s="228">
        <v>44360</v>
      </c>
      <c r="E347" t="s">
        <v>1521</v>
      </c>
      <c r="G347" s="201" t="str">
        <f>TEXT(Table1[[#This Row],[Date]],"mmm-yy")</f>
        <v>Jun-21</v>
      </c>
      <c r="H347" s="242" t="str">
        <f>TEXT(Table1[[#This Row],[Date]],"mmm")</f>
        <v>Jun</v>
      </c>
    </row>
    <row r="348" spans="1:8" ht="20.25">
      <c r="A348" s="9" t="s">
        <v>434</v>
      </c>
      <c r="B348">
        <f>COUNTIF($A$4:A348,A348)</f>
        <v>1</v>
      </c>
      <c r="C348" s="193">
        <v>52460</v>
      </c>
      <c r="D348" s="228">
        <v>44360</v>
      </c>
      <c r="E348" t="s">
        <v>1521</v>
      </c>
      <c r="G348" s="201" t="str">
        <f>TEXT(Table1[[#This Row],[Date]],"mmm-yy")</f>
        <v>Jun-21</v>
      </c>
      <c r="H348" s="242" t="str">
        <f>TEXT(Table1[[#This Row],[Date]],"mmm")</f>
        <v>Jun</v>
      </c>
    </row>
    <row r="349" spans="1:8" ht="20.25">
      <c r="A349" s="9" t="s">
        <v>437</v>
      </c>
      <c r="B349">
        <f>COUNTIF($A$4:A349,A349)</f>
        <v>1</v>
      </c>
      <c r="C349" s="193">
        <v>54560</v>
      </c>
      <c r="D349" s="228">
        <v>44360</v>
      </c>
      <c r="E349" t="s">
        <v>1521</v>
      </c>
      <c r="G349" s="201" t="str">
        <f>TEXT(Table1[[#This Row],[Date]],"mmm-yy")</f>
        <v>Jun-21</v>
      </c>
      <c r="H349" s="242" t="str">
        <f>TEXT(Table1[[#This Row],[Date]],"mmm")</f>
        <v>Jun</v>
      </c>
    </row>
    <row r="350" spans="1:8" ht="20.25">
      <c r="A350" s="9" t="s">
        <v>440</v>
      </c>
      <c r="B350">
        <f>COUNTIF($A$4:A350,A350)</f>
        <v>1</v>
      </c>
      <c r="C350" s="193">
        <v>54560</v>
      </c>
      <c r="D350" s="228">
        <v>44360</v>
      </c>
      <c r="E350" t="s">
        <v>1521</v>
      </c>
      <c r="G350" s="201" t="str">
        <f>TEXT(Table1[[#This Row],[Date]],"mmm-yy")</f>
        <v>Jun-21</v>
      </c>
      <c r="H350" s="242" t="str">
        <f>TEXT(Table1[[#This Row],[Date]],"mmm")</f>
        <v>Jun</v>
      </c>
    </row>
    <row r="351" spans="1:8" ht="20.25">
      <c r="A351" s="9" t="s">
        <v>1203</v>
      </c>
      <c r="B351">
        <f>COUNTIF($A$4:A351,A351)</f>
        <v>1</v>
      </c>
      <c r="C351" s="193">
        <v>57080</v>
      </c>
      <c r="D351" s="228">
        <v>44360</v>
      </c>
      <c r="E351" t="s">
        <v>1521</v>
      </c>
      <c r="G351" s="201" t="str">
        <f>TEXT(Table1[[#This Row],[Date]],"mmm-yy")</f>
        <v>Jun-21</v>
      </c>
      <c r="H351" s="242" t="str">
        <f>TEXT(Table1[[#This Row],[Date]],"mmm")</f>
        <v>Jun</v>
      </c>
    </row>
    <row r="352" spans="1:8" ht="20.25">
      <c r="A352" s="9" t="s">
        <v>443</v>
      </c>
      <c r="B352">
        <f>COUNTIF($A$4:A352,A352)</f>
        <v>1</v>
      </c>
      <c r="C352" s="193">
        <v>41460</v>
      </c>
      <c r="D352" s="228">
        <v>44360</v>
      </c>
      <c r="E352" t="s">
        <v>1521</v>
      </c>
      <c r="G352" s="201" t="str">
        <f>TEXT(Table1[[#This Row],[Date]],"mmm-yy")</f>
        <v>Jun-21</v>
      </c>
      <c r="H352" s="242" t="str">
        <f>TEXT(Table1[[#This Row],[Date]],"mmm")</f>
        <v>Jun</v>
      </c>
    </row>
    <row r="353" spans="1:8" ht="20.25">
      <c r="A353" s="9" t="s">
        <v>1206</v>
      </c>
      <c r="B353">
        <f>COUNTIF($A$4:A353,A353)</f>
        <v>1</v>
      </c>
      <c r="C353" s="193">
        <v>33630</v>
      </c>
      <c r="D353" s="228">
        <v>44360</v>
      </c>
      <c r="E353" t="s">
        <v>1521</v>
      </c>
      <c r="G353" s="201" t="str">
        <f>TEXT(Table1[[#This Row],[Date]],"mmm-yy")</f>
        <v>Jun-21</v>
      </c>
      <c r="H353" s="242" t="str">
        <f>TEXT(Table1[[#This Row],[Date]],"mmm")</f>
        <v>Jun</v>
      </c>
    </row>
    <row r="354" spans="1:8" ht="20.25">
      <c r="A354" s="9" t="s">
        <v>446</v>
      </c>
      <c r="B354">
        <f>COUNTIF($A$4:A354,A354)</f>
        <v>1</v>
      </c>
      <c r="C354" s="193">
        <v>37500</v>
      </c>
      <c r="D354" s="228">
        <v>44360</v>
      </c>
      <c r="E354" t="s">
        <v>1521</v>
      </c>
      <c r="G354" s="201" t="str">
        <f>TEXT(Table1[[#This Row],[Date]],"mmm-yy")</f>
        <v>Jun-21</v>
      </c>
      <c r="H354" s="242" t="str">
        <f>TEXT(Table1[[#This Row],[Date]],"mmm")</f>
        <v>Jun</v>
      </c>
    </row>
    <row r="355" spans="1:8" ht="20.25">
      <c r="A355" s="9" t="s">
        <v>1209</v>
      </c>
      <c r="B355">
        <f>COUNTIF($A$4:A355,A355)</f>
        <v>1</v>
      </c>
      <c r="C355" s="193">
        <v>52460</v>
      </c>
      <c r="D355" s="228">
        <v>44360</v>
      </c>
      <c r="E355" t="s">
        <v>1521</v>
      </c>
      <c r="G355" s="201" t="str">
        <f>TEXT(Table1[[#This Row],[Date]],"mmm-yy")</f>
        <v>Jun-21</v>
      </c>
      <c r="H355" s="242" t="str">
        <f>TEXT(Table1[[#This Row],[Date]],"mmm")</f>
        <v>Jun</v>
      </c>
    </row>
    <row r="356" spans="1:8" ht="20.25">
      <c r="A356" s="9" t="s">
        <v>1212</v>
      </c>
      <c r="B356">
        <f>COUNTIF($A$4:A356,A356)</f>
        <v>1</v>
      </c>
      <c r="C356" s="193">
        <v>17500</v>
      </c>
      <c r="D356" s="228">
        <v>44360</v>
      </c>
      <c r="E356" t="s">
        <v>1521</v>
      </c>
      <c r="G356" s="201" t="str">
        <f>TEXT(Table1[[#This Row],[Date]],"mmm-yy")</f>
        <v>Jun-21</v>
      </c>
      <c r="H356" s="242" t="str">
        <f>TEXT(Table1[[#This Row],[Date]],"mmm")</f>
        <v>Jun</v>
      </c>
    </row>
    <row r="357" spans="1:8" ht="20.25">
      <c r="A357" s="9" t="s">
        <v>1215</v>
      </c>
      <c r="B357">
        <f>COUNTIF($A$4:A357,A357)</f>
        <v>1</v>
      </c>
      <c r="C357" s="193">
        <v>36290</v>
      </c>
      <c r="D357" s="228">
        <v>44360</v>
      </c>
      <c r="E357" t="s">
        <v>1521</v>
      </c>
      <c r="G357" s="201" t="str">
        <f>TEXT(Table1[[#This Row],[Date]],"mmm-yy")</f>
        <v>Jun-21</v>
      </c>
      <c r="H357" s="242" t="str">
        <f>TEXT(Table1[[#This Row],[Date]],"mmm")</f>
        <v>Jun</v>
      </c>
    </row>
    <row r="358" spans="1:8" ht="20.25">
      <c r="A358" s="9" t="s">
        <v>1218</v>
      </c>
      <c r="B358">
        <f>COUNTIF($A$4:A358,A358)</f>
        <v>1</v>
      </c>
      <c r="C358" s="193">
        <v>54560</v>
      </c>
      <c r="D358" s="228">
        <v>44360</v>
      </c>
      <c r="E358" t="s">
        <v>1521</v>
      </c>
      <c r="G358" s="201" t="str">
        <f>TEXT(Table1[[#This Row],[Date]],"mmm-yy")</f>
        <v>Jun-21</v>
      </c>
      <c r="H358" s="242" t="str">
        <f>TEXT(Table1[[#This Row],[Date]],"mmm")</f>
        <v>Jun</v>
      </c>
    </row>
    <row r="359" spans="1:8" ht="20.25">
      <c r="A359" s="9" t="s">
        <v>1221</v>
      </c>
      <c r="B359">
        <f>COUNTIF($A$4:A359,A359)</f>
        <v>1</v>
      </c>
      <c r="C359" s="193">
        <v>47840</v>
      </c>
      <c r="D359" s="228">
        <v>44360</v>
      </c>
      <c r="E359" t="s">
        <v>1521</v>
      </c>
      <c r="G359" s="201" t="str">
        <f>TEXT(Table1[[#This Row],[Date]],"mmm-yy")</f>
        <v>Jun-21</v>
      </c>
      <c r="H359" s="242" t="str">
        <f>TEXT(Table1[[#This Row],[Date]],"mmm")</f>
        <v>Jun</v>
      </c>
    </row>
    <row r="360" spans="1:8" ht="20.25">
      <c r="A360" s="9" t="s">
        <v>1223</v>
      </c>
      <c r="B360">
        <f>COUNTIF($A$4:A360,A360)</f>
        <v>1</v>
      </c>
      <c r="C360" s="193">
        <v>57080</v>
      </c>
      <c r="D360" s="228">
        <v>44360</v>
      </c>
      <c r="E360" t="s">
        <v>1521</v>
      </c>
      <c r="G360" s="201" t="str">
        <f>TEXT(Table1[[#This Row],[Date]],"mmm-yy")</f>
        <v>Jun-21</v>
      </c>
      <c r="H360" s="242" t="str">
        <f>TEXT(Table1[[#This Row],[Date]],"mmm")</f>
        <v>Jun</v>
      </c>
    </row>
    <row r="361" spans="1:8" ht="20.25">
      <c r="A361" s="9" t="s">
        <v>1226</v>
      </c>
      <c r="B361">
        <f>COUNTIF($A$4:A361,A361)</f>
        <v>1</v>
      </c>
      <c r="C361" s="193">
        <v>52460</v>
      </c>
      <c r="D361" s="228">
        <v>44360</v>
      </c>
      <c r="E361" t="s">
        <v>1521</v>
      </c>
      <c r="G361" s="201" t="str">
        <f>TEXT(Table1[[#This Row],[Date]],"mmm-yy")</f>
        <v>Jun-21</v>
      </c>
      <c r="H361" s="242" t="str">
        <f>TEXT(Table1[[#This Row],[Date]],"mmm")</f>
        <v>Jun</v>
      </c>
    </row>
    <row r="362" spans="1:8" ht="20.25">
      <c r="A362" s="9" t="s">
        <v>449</v>
      </c>
      <c r="B362">
        <f>COUNTIF($A$4:A362,A362)</f>
        <v>1</v>
      </c>
      <c r="C362" s="193">
        <v>57080</v>
      </c>
      <c r="D362" s="228">
        <v>44360</v>
      </c>
      <c r="E362" t="s">
        <v>1521</v>
      </c>
      <c r="G362" s="201" t="str">
        <f>TEXT(Table1[[#This Row],[Date]],"mmm-yy")</f>
        <v>Jun-21</v>
      </c>
      <c r="H362" s="242" t="str">
        <f>TEXT(Table1[[#This Row],[Date]],"mmm")</f>
        <v>Jun</v>
      </c>
    </row>
    <row r="363" spans="1:8" ht="20.25">
      <c r="A363" s="9" t="s">
        <v>1229</v>
      </c>
      <c r="B363">
        <f>COUNTIF($A$4:A363,A363)</f>
        <v>1</v>
      </c>
      <c r="C363" s="193">
        <v>54560</v>
      </c>
      <c r="D363" s="228">
        <v>44360</v>
      </c>
      <c r="E363" t="s">
        <v>1521</v>
      </c>
      <c r="G363" s="201" t="str">
        <f>TEXT(Table1[[#This Row],[Date]],"mmm-yy")</f>
        <v>Jun-21</v>
      </c>
      <c r="H363" s="242" t="str">
        <f>TEXT(Table1[[#This Row],[Date]],"mmm")</f>
        <v>Jun</v>
      </c>
    </row>
    <row r="364" spans="1:8" ht="20.25">
      <c r="A364" s="9" t="s">
        <v>452</v>
      </c>
      <c r="B364">
        <f>COUNTIF($A$4:A364,A364)</f>
        <v>1</v>
      </c>
      <c r="C364" s="193">
        <v>42220</v>
      </c>
      <c r="D364" s="228">
        <v>44360</v>
      </c>
      <c r="E364" t="s">
        <v>1521</v>
      </c>
      <c r="G364" s="201" t="str">
        <f>TEXT(Table1[[#This Row],[Date]],"mmm-yy")</f>
        <v>Jun-21</v>
      </c>
      <c r="H364" s="242" t="str">
        <f>TEXT(Table1[[#This Row],[Date]],"mmm")</f>
        <v>Jun</v>
      </c>
    </row>
    <row r="365" spans="1:8" ht="20.25">
      <c r="A365" s="9" t="s">
        <v>1232</v>
      </c>
      <c r="B365">
        <f>COUNTIF($A$4:A365,A365)</f>
        <v>1</v>
      </c>
      <c r="C365" s="193">
        <v>17500</v>
      </c>
      <c r="D365" s="228">
        <v>44360</v>
      </c>
      <c r="E365" t="s">
        <v>1521</v>
      </c>
      <c r="G365" s="201" t="str">
        <f>TEXT(Table1[[#This Row],[Date]],"mmm-yy")</f>
        <v>Jun-21</v>
      </c>
      <c r="H365" s="242" t="str">
        <f>TEXT(Table1[[#This Row],[Date]],"mmm")</f>
        <v>Jun</v>
      </c>
    </row>
    <row r="366" spans="1:8" ht="20.25">
      <c r="A366" s="9" t="s">
        <v>1235</v>
      </c>
      <c r="B366">
        <f>COUNTIF($A$4:A366,A366)</f>
        <v>1</v>
      </c>
      <c r="C366" s="193">
        <v>47840</v>
      </c>
      <c r="D366" s="228">
        <v>44360</v>
      </c>
      <c r="E366" t="s">
        <v>1521</v>
      </c>
      <c r="G366" s="201" t="str">
        <f>TEXT(Table1[[#This Row],[Date]],"mmm-yy")</f>
        <v>Jun-21</v>
      </c>
      <c r="H366" s="242" t="str">
        <f>TEXT(Table1[[#This Row],[Date]],"mmm")</f>
        <v>Jun</v>
      </c>
    </row>
    <row r="367" spans="1:8" ht="20.25">
      <c r="A367" s="9" t="s">
        <v>1238</v>
      </c>
      <c r="B367">
        <f>COUNTIF($A$4:A367,A367)</f>
        <v>1</v>
      </c>
      <c r="C367" s="193">
        <v>57080</v>
      </c>
      <c r="D367" s="228">
        <v>44360</v>
      </c>
      <c r="E367" t="s">
        <v>1521</v>
      </c>
      <c r="G367" s="201" t="str">
        <f>TEXT(Table1[[#This Row],[Date]],"mmm-yy")</f>
        <v>Jun-21</v>
      </c>
      <c r="H367" s="242" t="str">
        <f>TEXT(Table1[[#This Row],[Date]],"mmm")</f>
        <v>Jun</v>
      </c>
    </row>
    <row r="368" spans="1:8" ht="20.25">
      <c r="A368" s="9" t="s">
        <v>1241</v>
      </c>
      <c r="B368">
        <f>COUNTIF($A$4:A368,A368)</f>
        <v>1</v>
      </c>
      <c r="C368" s="193">
        <v>52460</v>
      </c>
      <c r="D368" s="228">
        <v>44360</v>
      </c>
      <c r="E368" t="s">
        <v>1521</v>
      </c>
      <c r="G368" s="201" t="str">
        <f>TEXT(Table1[[#This Row],[Date]],"mmm-yy")</f>
        <v>Jun-21</v>
      </c>
      <c r="H368" s="242" t="str">
        <f>TEXT(Table1[[#This Row],[Date]],"mmm")</f>
        <v>Jun</v>
      </c>
    </row>
    <row r="369" spans="1:8" ht="20.25">
      <c r="A369" s="9" t="s">
        <v>455</v>
      </c>
      <c r="B369">
        <f>COUNTIF($A$4:A369,A369)</f>
        <v>1</v>
      </c>
      <c r="C369" s="193">
        <v>54560</v>
      </c>
      <c r="D369" s="228">
        <v>44360</v>
      </c>
      <c r="E369" t="s">
        <v>1521</v>
      </c>
      <c r="G369" s="201" t="str">
        <f>TEXT(Table1[[#This Row],[Date]],"mmm-yy")</f>
        <v>Jun-21</v>
      </c>
      <c r="H369" s="242" t="str">
        <f>TEXT(Table1[[#This Row],[Date]],"mmm")</f>
        <v>Jun</v>
      </c>
    </row>
    <row r="370" spans="1:8" ht="20.25">
      <c r="A370" s="9" t="s">
        <v>458</v>
      </c>
      <c r="B370">
        <f>COUNTIF($A$4:A370,A370)</f>
        <v>1</v>
      </c>
      <c r="C370" s="193">
        <v>33980</v>
      </c>
      <c r="D370" s="228">
        <v>44360</v>
      </c>
      <c r="E370" t="s">
        <v>1521</v>
      </c>
      <c r="G370" s="201" t="str">
        <f>TEXT(Table1[[#This Row],[Date]],"mmm-yy")</f>
        <v>Jun-21</v>
      </c>
      <c r="H370" s="242" t="str">
        <f>TEXT(Table1[[#This Row],[Date]],"mmm")</f>
        <v>Jun</v>
      </c>
    </row>
    <row r="371" spans="1:8" ht="20.25">
      <c r="A371" s="9" t="s">
        <v>461</v>
      </c>
      <c r="B371">
        <f>COUNTIF($A$4:A371,A371)</f>
        <v>1</v>
      </c>
      <c r="C371" s="193">
        <v>43220</v>
      </c>
      <c r="D371" s="228">
        <v>44360</v>
      </c>
      <c r="E371" t="s">
        <v>1521</v>
      </c>
      <c r="G371" s="201" t="str">
        <f>TEXT(Table1[[#This Row],[Date]],"mmm-yy")</f>
        <v>Jun-21</v>
      </c>
      <c r="H371" s="242" t="str">
        <f>TEXT(Table1[[#This Row],[Date]],"mmm")</f>
        <v>Jun</v>
      </c>
    </row>
    <row r="372" spans="1:8" ht="20.25">
      <c r="A372" s="9" t="s">
        <v>464</v>
      </c>
      <c r="B372">
        <f>COUNTIF($A$4:A372,A372)</f>
        <v>1</v>
      </c>
      <c r="C372" s="193">
        <v>52460</v>
      </c>
      <c r="D372" s="228">
        <v>44360</v>
      </c>
      <c r="E372" t="s">
        <v>1521</v>
      </c>
      <c r="G372" s="201" t="str">
        <f>TEXT(Table1[[#This Row],[Date]],"mmm-yy")</f>
        <v>Jun-21</v>
      </c>
      <c r="H372" s="242" t="str">
        <f>TEXT(Table1[[#This Row],[Date]],"mmm")</f>
        <v>Jun</v>
      </c>
    </row>
    <row r="373" spans="1:8" ht="20.25">
      <c r="A373" s="9" t="s">
        <v>467</v>
      </c>
      <c r="B373">
        <f>COUNTIF($A$4:A373,A373)</f>
        <v>1</v>
      </c>
      <c r="C373" s="193">
        <v>29360</v>
      </c>
      <c r="D373" s="228">
        <v>44360</v>
      </c>
      <c r="E373" t="s">
        <v>1521</v>
      </c>
      <c r="G373" s="201" t="str">
        <f>TEXT(Table1[[#This Row],[Date]],"mmm-yy")</f>
        <v>Jun-21</v>
      </c>
      <c r="H373" s="242" t="str">
        <f>TEXT(Table1[[#This Row],[Date]],"mmm")</f>
        <v>Jun</v>
      </c>
    </row>
    <row r="374" spans="1:8" ht="20.25">
      <c r="A374" s="9" t="s">
        <v>1244</v>
      </c>
      <c r="B374">
        <f>COUNTIF($A$4:A374,A374)</f>
        <v>1</v>
      </c>
      <c r="C374" s="193">
        <v>57080</v>
      </c>
      <c r="D374" s="228">
        <v>44360</v>
      </c>
      <c r="E374" t="s">
        <v>1521</v>
      </c>
      <c r="G374" s="201" t="str">
        <f>TEXT(Table1[[#This Row],[Date]],"mmm-yy")</f>
        <v>Jun-21</v>
      </c>
      <c r="H374" s="242" t="str">
        <f>TEXT(Table1[[#This Row],[Date]],"mmm")</f>
        <v>Jun</v>
      </c>
    </row>
    <row r="375" spans="1:8" ht="20.25">
      <c r="A375" s="9" t="s">
        <v>1247</v>
      </c>
      <c r="B375">
        <f>COUNTIF($A$4:A375,A375)</f>
        <v>1</v>
      </c>
      <c r="C375" s="193">
        <v>47840</v>
      </c>
      <c r="D375" s="228">
        <v>44360</v>
      </c>
      <c r="E375" t="s">
        <v>1521</v>
      </c>
      <c r="G375" s="201" t="str">
        <f>TEXT(Table1[[#This Row],[Date]],"mmm-yy")</f>
        <v>Jun-21</v>
      </c>
      <c r="H375" s="242" t="str">
        <f>TEXT(Table1[[#This Row],[Date]],"mmm")</f>
        <v>Jun</v>
      </c>
    </row>
    <row r="376" spans="1:8" ht="20.25">
      <c r="A376" s="9" t="s">
        <v>1250</v>
      </c>
      <c r="B376">
        <f>COUNTIF($A$4:A376,A376)</f>
        <v>1</v>
      </c>
      <c r="C376" s="193">
        <v>20500</v>
      </c>
      <c r="D376" s="228">
        <v>44360</v>
      </c>
      <c r="E376" t="s">
        <v>1521</v>
      </c>
      <c r="G376" s="201" t="str">
        <f>TEXT(Table1[[#This Row],[Date]],"mmm-yy")</f>
        <v>Jun-21</v>
      </c>
      <c r="H376" s="242" t="str">
        <f>TEXT(Table1[[#This Row],[Date]],"mmm")</f>
        <v>Jun</v>
      </c>
    </row>
    <row r="377" spans="1:8" ht="20.25">
      <c r="A377" s="9" t="s">
        <v>1253</v>
      </c>
      <c r="B377">
        <f>COUNTIF($A$4:A377,A377)</f>
        <v>1</v>
      </c>
      <c r="C377" s="193">
        <v>52460</v>
      </c>
      <c r="D377" s="228">
        <v>44360</v>
      </c>
      <c r="E377" t="s">
        <v>1521</v>
      </c>
      <c r="G377" s="201" t="str">
        <f>TEXT(Table1[[#This Row],[Date]],"mmm-yy")</f>
        <v>Jun-21</v>
      </c>
      <c r="H377" s="242" t="str">
        <f>TEXT(Table1[[#This Row],[Date]],"mmm")</f>
        <v>Jun</v>
      </c>
    </row>
    <row r="378" spans="1:8" ht="20.25">
      <c r="A378" s="9" t="s">
        <v>1256</v>
      </c>
      <c r="B378">
        <f>COUNTIF($A$4:A378,A378)</f>
        <v>1</v>
      </c>
      <c r="C378" s="193">
        <v>7500</v>
      </c>
      <c r="D378" s="228">
        <v>44360</v>
      </c>
      <c r="E378" t="s">
        <v>1521</v>
      </c>
      <c r="G378" s="201" t="str">
        <f>TEXT(Table1[[#This Row],[Date]],"mmm-yy")</f>
        <v>Jun-21</v>
      </c>
      <c r="H378" s="242" t="str">
        <f>TEXT(Table1[[#This Row],[Date]],"mmm")</f>
        <v>Jun</v>
      </c>
    </row>
    <row r="379" spans="1:8" ht="20.25">
      <c r="A379" s="9" t="s">
        <v>1259</v>
      </c>
      <c r="B379">
        <f>COUNTIF($A$4:A379,A379)</f>
        <v>1</v>
      </c>
      <c r="C379" s="193">
        <v>52460</v>
      </c>
      <c r="D379" s="228">
        <v>44360</v>
      </c>
      <c r="E379" t="s">
        <v>1521</v>
      </c>
      <c r="G379" s="201" t="str">
        <f>TEXT(Table1[[#This Row],[Date]],"mmm-yy")</f>
        <v>Jun-21</v>
      </c>
      <c r="H379" s="242" t="str">
        <f>TEXT(Table1[[#This Row],[Date]],"mmm")</f>
        <v>Jun</v>
      </c>
    </row>
    <row r="380" spans="1:8" ht="20.25">
      <c r="A380" s="9" t="s">
        <v>1262</v>
      </c>
      <c r="B380">
        <f>COUNTIF($A$4:A380,A380)</f>
        <v>1</v>
      </c>
      <c r="C380" s="193">
        <v>52460</v>
      </c>
      <c r="D380" s="228">
        <v>44360</v>
      </c>
      <c r="E380" t="s">
        <v>1521</v>
      </c>
      <c r="G380" s="201" t="str">
        <f>TEXT(Table1[[#This Row],[Date]],"mmm-yy")</f>
        <v>Jun-21</v>
      </c>
      <c r="H380" s="242" t="str">
        <f>TEXT(Table1[[#This Row],[Date]],"mmm")</f>
        <v>Jun</v>
      </c>
    </row>
    <row r="381" spans="1:8" ht="20.25">
      <c r="A381" s="9" t="s">
        <v>1265</v>
      </c>
      <c r="B381">
        <f>COUNTIF($A$4:A381,A381)</f>
        <v>1</v>
      </c>
      <c r="C381" s="193">
        <v>47840</v>
      </c>
      <c r="D381" s="228">
        <v>44360</v>
      </c>
      <c r="E381" t="s">
        <v>1521</v>
      </c>
      <c r="G381" s="201" t="str">
        <f>TEXT(Table1[[#This Row],[Date]],"mmm-yy")</f>
        <v>Jun-21</v>
      </c>
      <c r="H381" s="242" t="str">
        <f>TEXT(Table1[[#This Row],[Date]],"mmm")</f>
        <v>Jun</v>
      </c>
    </row>
    <row r="382" spans="1:8" ht="20.25">
      <c r="A382" s="9" t="s">
        <v>470</v>
      </c>
      <c r="B382">
        <f>COUNTIF($A$4:A382,A382)</f>
        <v>1</v>
      </c>
      <c r="C382" s="193">
        <v>29360</v>
      </c>
      <c r="D382" s="228">
        <v>44360</v>
      </c>
      <c r="E382" t="s">
        <v>1521</v>
      </c>
      <c r="G382" s="201" t="str">
        <f>TEXT(Table1[[#This Row],[Date]],"mmm-yy")</f>
        <v>Jun-21</v>
      </c>
      <c r="H382" s="242" t="str">
        <f>TEXT(Table1[[#This Row],[Date]],"mmm")</f>
        <v>Jun</v>
      </c>
    </row>
    <row r="383" spans="1:8" ht="20.25">
      <c r="A383" s="9" t="s">
        <v>1268</v>
      </c>
      <c r="B383">
        <f>COUNTIF($A$4:A383,A383)</f>
        <v>1</v>
      </c>
      <c r="C383" s="193">
        <v>57080</v>
      </c>
      <c r="D383" s="228">
        <v>44360</v>
      </c>
      <c r="E383" t="s">
        <v>1521</v>
      </c>
      <c r="G383" s="201" t="str">
        <f>TEXT(Table1[[#This Row],[Date]],"mmm-yy")</f>
        <v>Jun-21</v>
      </c>
      <c r="H383" s="242" t="str">
        <f>TEXT(Table1[[#This Row],[Date]],"mmm")</f>
        <v>Jun</v>
      </c>
    </row>
    <row r="384" spans="1:8" ht="20.25">
      <c r="A384" s="9" t="s">
        <v>1271</v>
      </c>
      <c r="B384">
        <f>COUNTIF($A$4:A384,A384)</f>
        <v>1</v>
      </c>
      <c r="C384" s="193">
        <v>29360</v>
      </c>
      <c r="D384" s="228">
        <v>44360</v>
      </c>
      <c r="E384" t="s">
        <v>1521</v>
      </c>
      <c r="G384" s="201" t="str">
        <f>TEXT(Table1[[#This Row],[Date]],"mmm-yy")</f>
        <v>Jun-21</v>
      </c>
      <c r="H384" s="242" t="str">
        <f>TEXT(Table1[[#This Row],[Date]],"mmm")</f>
        <v>Jun</v>
      </c>
    </row>
    <row r="385" spans="1:8" ht="20.25">
      <c r="A385" s="9" t="s">
        <v>473</v>
      </c>
      <c r="B385">
        <f>COUNTIF($A$4:A385,A385)</f>
        <v>1</v>
      </c>
      <c r="C385" s="193">
        <v>43220</v>
      </c>
      <c r="D385" s="228">
        <v>44360</v>
      </c>
      <c r="E385" t="s">
        <v>1521</v>
      </c>
      <c r="G385" s="201" t="str">
        <f>TEXT(Table1[[#This Row],[Date]],"mmm-yy")</f>
        <v>Jun-21</v>
      </c>
      <c r="H385" s="242" t="str">
        <f>TEXT(Table1[[#This Row],[Date]],"mmm")</f>
        <v>Jun</v>
      </c>
    </row>
    <row r="386" spans="1:8" ht="20.25">
      <c r="A386" s="9" t="s">
        <v>1274</v>
      </c>
      <c r="B386">
        <f>COUNTIF($A$4:A386,A386)</f>
        <v>1</v>
      </c>
      <c r="C386" s="193">
        <v>33980</v>
      </c>
      <c r="D386" s="228">
        <v>44360</v>
      </c>
      <c r="E386" t="s">
        <v>1521</v>
      </c>
      <c r="G386" s="201" t="str">
        <f>TEXT(Table1[[#This Row],[Date]],"mmm-yy")</f>
        <v>Jun-21</v>
      </c>
      <c r="H386" s="242" t="str">
        <f>TEXT(Table1[[#This Row],[Date]],"mmm")</f>
        <v>Jun</v>
      </c>
    </row>
    <row r="387" spans="1:8" ht="20.25">
      <c r="A387" s="9" t="s">
        <v>1277</v>
      </c>
      <c r="B387">
        <f>COUNTIF($A$4:A387,A387)</f>
        <v>1</v>
      </c>
      <c r="C387" s="193">
        <v>35360</v>
      </c>
      <c r="D387" s="228">
        <v>44360</v>
      </c>
      <c r="E387" t="s">
        <v>1521</v>
      </c>
      <c r="G387" s="201" t="str">
        <f>TEXT(Table1[[#This Row],[Date]],"mmm-yy")</f>
        <v>Jun-21</v>
      </c>
      <c r="H387" s="242" t="str">
        <f>TEXT(Table1[[#This Row],[Date]],"mmm")</f>
        <v>Jun</v>
      </c>
    </row>
    <row r="388" spans="1:8" ht="20.25">
      <c r="A388" s="9" t="s">
        <v>1280</v>
      </c>
      <c r="B388">
        <f>COUNTIF($A$4:A388,A388)</f>
        <v>1</v>
      </c>
      <c r="C388" s="193">
        <v>52460</v>
      </c>
      <c r="D388" s="228">
        <v>44360</v>
      </c>
      <c r="E388" t="s">
        <v>1521</v>
      </c>
      <c r="G388" s="201" t="str">
        <f>TEXT(Table1[[#This Row],[Date]],"mmm-yy")</f>
        <v>Jun-21</v>
      </c>
      <c r="H388" s="242" t="str">
        <f>TEXT(Table1[[#This Row],[Date]],"mmm")</f>
        <v>Jun</v>
      </c>
    </row>
    <row r="389" spans="1:8" ht="20.25">
      <c r="A389" s="9" t="s">
        <v>476</v>
      </c>
      <c r="B389">
        <f>COUNTIF($A$4:A389,A389)</f>
        <v>1</v>
      </c>
      <c r="C389" s="193">
        <v>36290</v>
      </c>
      <c r="D389" s="228">
        <v>44360</v>
      </c>
      <c r="E389" t="s">
        <v>1521</v>
      </c>
      <c r="G389" s="201" t="str">
        <f>TEXT(Table1[[#This Row],[Date]],"mmm-yy")</f>
        <v>Jun-21</v>
      </c>
      <c r="H389" s="242" t="str">
        <f>TEXT(Table1[[#This Row],[Date]],"mmm")</f>
        <v>Jun</v>
      </c>
    </row>
    <row r="390" spans="1:8" ht="20.25">
      <c r="A390" s="9" t="s">
        <v>479</v>
      </c>
      <c r="B390">
        <f>COUNTIF($A$4:A390,A390)</f>
        <v>1</v>
      </c>
      <c r="C390" s="193">
        <v>11500</v>
      </c>
      <c r="D390" s="228">
        <v>44360</v>
      </c>
      <c r="E390" t="s">
        <v>1521</v>
      </c>
      <c r="G390" s="201" t="str">
        <f>TEXT(Table1[[#This Row],[Date]],"mmm-yy")</f>
        <v>Jun-21</v>
      </c>
      <c r="H390" s="242" t="str">
        <f>TEXT(Table1[[#This Row],[Date]],"mmm")</f>
        <v>Jun</v>
      </c>
    </row>
    <row r="391" spans="1:8" ht="20.25">
      <c r="A391" s="9" t="s">
        <v>1283</v>
      </c>
      <c r="B391">
        <f>COUNTIF($A$4:A391,A391)</f>
        <v>1</v>
      </c>
      <c r="C391" s="193">
        <v>31670</v>
      </c>
      <c r="D391" s="228">
        <v>44360</v>
      </c>
      <c r="E391" t="s">
        <v>1521</v>
      </c>
      <c r="G391" s="201" t="str">
        <f>TEXT(Table1[[#This Row],[Date]],"mmm-yy")</f>
        <v>Jun-21</v>
      </c>
      <c r="H391" s="242" t="str">
        <f>TEXT(Table1[[#This Row],[Date]],"mmm")</f>
        <v>Jun</v>
      </c>
    </row>
    <row r="392" spans="1:8" ht="20.25">
      <c r="A392" s="9" t="s">
        <v>1286</v>
      </c>
      <c r="B392">
        <f>COUNTIF($A$4:A392,A392)</f>
        <v>1</v>
      </c>
      <c r="C392" s="193">
        <v>7500</v>
      </c>
      <c r="D392" s="228">
        <v>44360</v>
      </c>
      <c r="E392" t="s">
        <v>1521</v>
      </c>
      <c r="G392" s="201" t="str">
        <f>TEXT(Table1[[#This Row],[Date]],"mmm-yy")</f>
        <v>Jun-21</v>
      </c>
      <c r="H392" s="242" t="str">
        <f>TEXT(Table1[[#This Row],[Date]],"mmm")</f>
        <v>Jun</v>
      </c>
    </row>
    <row r="393" spans="1:8" ht="20.25">
      <c r="A393" s="9" t="s">
        <v>482</v>
      </c>
      <c r="B393">
        <f>COUNTIF($A$4:A393,A393)</f>
        <v>1</v>
      </c>
      <c r="C393" s="193">
        <v>47840</v>
      </c>
      <c r="D393" s="228">
        <v>44360</v>
      </c>
      <c r="E393" t="s">
        <v>1521</v>
      </c>
      <c r="G393" s="201" t="str">
        <f>TEXT(Table1[[#This Row],[Date]],"mmm-yy")</f>
        <v>Jun-21</v>
      </c>
      <c r="H393" s="242" t="str">
        <f>TEXT(Table1[[#This Row],[Date]],"mmm")</f>
        <v>Jun</v>
      </c>
    </row>
    <row r="394" spans="1:8" ht="20.25">
      <c r="A394" s="9" t="s">
        <v>1289</v>
      </c>
      <c r="B394">
        <f>COUNTIF($A$4:A394,A394)</f>
        <v>1</v>
      </c>
      <c r="C394" s="193">
        <v>33980</v>
      </c>
      <c r="D394" s="228">
        <v>44360</v>
      </c>
      <c r="E394" t="s">
        <v>1521</v>
      </c>
      <c r="G394" s="201" t="str">
        <f>TEXT(Table1[[#This Row],[Date]],"mmm-yy")</f>
        <v>Jun-21</v>
      </c>
      <c r="H394" s="242" t="str">
        <f>TEXT(Table1[[#This Row],[Date]],"mmm")</f>
        <v>Jun</v>
      </c>
    </row>
    <row r="395" spans="1:8" ht="20.25">
      <c r="A395" s="9" t="s">
        <v>1292</v>
      </c>
      <c r="B395">
        <f>COUNTIF($A$4:A395,A395)</f>
        <v>1</v>
      </c>
      <c r="C395" s="193">
        <v>38600</v>
      </c>
      <c r="D395" s="228">
        <v>44360</v>
      </c>
      <c r="E395" t="s">
        <v>1521</v>
      </c>
      <c r="G395" s="201" t="str">
        <f>TEXT(Table1[[#This Row],[Date]],"mmm-yy")</f>
        <v>Jun-21</v>
      </c>
      <c r="H395" s="242" t="str">
        <f>TEXT(Table1[[#This Row],[Date]],"mmm")</f>
        <v>Jun</v>
      </c>
    </row>
    <row r="396" spans="1:8" ht="20.25">
      <c r="A396" s="9" t="s">
        <v>1295</v>
      </c>
      <c r="B396">
        <f>COUNTIF($A$4:A396,A396)</f>
        <v>1</v>
      </c>
      <c r="C396" s="193">
        <v>17500</v>
      </c>
      <c r="D396" s="228">
        <v>44360</v>
      </c>
      <c r="E396" t="s">
        <v>1521</v>
      </c>
      <c r="G396" s="201" t="str">
        <f>TEXT(Table1[[#This Row],[Date]],"mmm-yy")</f>
        <v>Jun-21</v>
      </c>
      <c r="H396" s="242" t="str">
        <f>TEXT(Table1[[#This Row],[Date]],"mmm")</f>
        <v>Jun</v>
      </c>
    </row>
    <row r="397" spans="1:8" ht="20.25">
      <c r="A397" s="9" t="s">
        <v>1298</v>
      </c>
      <c r="B397">
        <f>COUNTIF($A$4:A397,A397)</f>
        <v>1</v>
      </c>
      <c r="C397" s="193">
        <v>36290</v>
      </c>
      <c r="D397" s="228">
        <v>44360</v>
      </c>
      <c r="E397" t="s">
        <v>1521</v>
      </c>
      <c r="G397" s="201" t="str">
        <f>TEXT(Table1[[#This Row],[Date]],"mmm-yy")</f>
        <v>Jun-21</v>
      </c>
      <c r="H397" s="242" t="str">
        <f>TEXT(Table1[[#This Row],[Date]],"mmm")</f>
        <v>Jun</v>
      </c>
    </row>
    <row r="398" spans="1:8" ht="20.25">
      <c r="A398" s="9" t="s">
        <v>1301</v>
      </c>
      <c r="B398">
        <f>COUNTIF($A$4:A398,A398)</f>
        <v>1</v>
      </c>
      <c r="C398" s="193">
        <v>43220</v>
      </c>
      <c r="D398" s="228">
        <v>44360</v>
      </c>
      <c r="E398" t="s">
        <v>1521</v>
      </c>
      <c r="G398" s="201" t="str">
        <f>TEXT(Table1[[#This Row],[Date]],"mmm-yy")</f>
        <v>Jun-21</v>
      </c>
      <c r="H398" s="242" t="str">
        <f>TEXT(Table1[[#This Row],[Date]],"mmm")</f>
        <v>Jun</v>
      </c>
    </row>
    <row r="399" spans="1:8" ht="20.25">
      <c r="A399" s="9" t="s">
        <v>1304</v>
      </c>
      <c r="B399">
        <f>COUNTIF($A$4:A399,A399)</f>
        <v>1</v>
      </c>
      <c r="C399" s="193">
        <v>7500</v>
      </c>
      <c r="D399" s="228">
        <v>44360</v>
      </c>
      <c r="E399" t="s">
        <v>1521</v>
      </c>
      <c r="G399" s="201" t="str">
        <f>TEXT(Table1[[#This Row],[Date]],"mmm-yy")</f>
        <v>Jun-21</v>
      </c>
      <c r="H399" s="242" t="str">
        <f>TEXT(Table1[[#This Row],[Date]],"mmm")</f>
        <v>Jun</v>
      </c>
    </row>
    <row r="400" spans="1:8" ht="20.25">
      <c r="A400" s="9" t="s">
        <v>1307</v>
      </c>
      <c r="B400">
        <f>COUNTIF($A$4:A400,A400)</f>
        <v>1</v>
      </c>
      <c r="C400" s="193">
        <v>43220</v>
      </c>
      <c r="D400" s="228">
        <v>44360</v>
      </c>
      <c r="E400" t="s">
        <v>1521</v>
      </c>
      <c r="G400" s="201" t="str">
        <f>TEXT(Table1[[#This Row],[Date]],"mmm-yy")</f>
        <v>Jun-21</v>
      </c>
      <c r="H400" s="242" t="str">
        <f>TEXT(Table1[[#This Row],[Date]],"mmm")</f>
        <v>Jun</v>
      </c>
    </row>
    <row r="401" spans="1:8" ht="20.25">
      <c r="A401" s="9" t="s">
        <v>1309</v>
      </c>
      <c r="B401">
        <f>COUNTIF($A$4:A401,A401)</f>
        <v>1</v>
      </c>
      <c r="C401" s="193">
        <v>27500</v>
      </c>
      <c r="D401" s="228">
        <v>44360</v>
      </c>
      <c r="E401" t="s">
        <v>1521</v>
      </c>
      <c r="G401" s="201" t="str">
        <f>TEXT(Table1[[#This Row],[Date]],"mmm-yy")</f>
        <v>Jun-21</v>
      </c>
      <c r="H401" s="242" t="str">
        <f>TEXT(Table1[[#This Row],[Date]],"mmm")</f>
        <v>Jun</v>
      </c>
    </row>
    <row r="402" spans="1:8" ht="20.25">
      <c r="A402" s="9" t="s">
        <v>485</v>
      </c>
      <c r="B402">
        <f>COUNTIF($A$4:A402,A402)</f>
        <v>1</v>
      </c>
      <c r="C402" s="193">
        <v>43220</v>
      </c>
      <c r="D402" s="228">
        <v>44360</v>
      </c>
      <c r="E402" t="s">
        <v>1521</v>
      </c>
      <c r="G402" s="201" t="str">
        <f>TEXT(Table1[[#This Row],[Date]],"mmm-yy")</f>
        <v>Jun-21</v>
      </c>
      <c r="H402" s="242" t="str">
        <f>TEXT(Table1[[#This Row],[Date]],"mmm")</f>
        <v>Jun</v>
      </c>
    </row>
    <row r="403" spans="1:8" ht="20.25">
      <c r="A403" s="9" t="s">
        <v>488</v>
      </c>
      <c r="B403">
        <f>COUNTIF($A$4:A403,A403)</f>
        <v>1</v>
      </c>
      <c r="C403" s="193">
        <v>33980</v>
      </c>
      <c r="D403" s="228">
        <v>44360</v>
      </c>
      <c r="E403" t="s">
        <v>1521</v>
      </c>
      <c r="G403" s="201" t="str">
        <f>TEXT(Table1[[#This Row],[Date]],"mmm-yy")</f>
        <v>Jun-21</v>
      </c>
      <c r="H403" s="242" t="str">
        <f>TEXT(Table1[[#This Row],[Date]],"mmm")</f>
        <v>Jun</v>
      </c>
    </row>
    <row r="404" spans="1:8" ht="20.25">
      <c r="A404" s="9" t="s">
        <v>1312</v>
      </c>
      <c r="B404">
        <f>COUNTIF($A$4:A404,A404)</f>
        <v>1</v>
      </c>
      <c r="C404" s="193">
        <v>33980</v>
      </c>
      <c r="D404" s="228">
        <v>44360</v>
      </c>
      <c r="E404" t="s">
        <v>1521</v>
      </c>
      <c r="G404" s="201" t="str">
        <f>TEXT(Table1[[#This Row],[Date]],"mmm-yy")</f>
        <v>Jun-21</v>
      </c>
      <c r="H404" s="242" t="str">
        <f>TEXT(Table1[[#This Row],[Date]],"mmm")</f>
        <v>Jun</v>
      </c>
    </row>
    <row r="405" spans="1:8" ht="20.25">
      <c r="A405" s="9" t="s">
        <v>1315</v>
      </c>
      <c r="B405">
        <f>COUNTIF($A$4:A405,A405)</f>
        <v>1</v>
      </c>
      <c r="C405" s="193">
        <v>7500</v>
      </c>
      <c r="D405" s="228">
        <v>44360</v>
      </c>
      <c r="E405" t="s">
        <v>1521</v>
      </c>
      <c r="G405" s="201" t="str">
        <f>TEXT(Table1[[#This Row],[Date]],"mmm-yy")</f>
        <v>Jun-21</v>
      </c>
      <c r="H405" s="242" t="str">
        <f>TEXT(Table1[[#This Row],[Date]],"mmm")</f>
        <v>Jun</v>
      </c>
    </row>
    <row r="406" spans="1:8" ht="20.25">
      <c r="A406" s="9" t="s">
        <v>1318</v>
      </c>
      <c r="B406">
        <f>COUNTIF($A$4:A406,A406)</f>
        <v>1</v>
      </c>
      <c r="C406" s="193">
        <v>57080</v>
      </c>
      <c r="D406" s="228">
        <v>44360</v>
      </c>
      <c r="E406" t="s">
        <v>1521</v>
      </c>
      <c r="G406" s="201" t="str">
        <f>TEXT(Table1[[#This Row],[Date]],"mmm-yy")</f>
        <v>Jun-21</v>
      </c>
      <c r="H406" s="242" t="str">
        <f>TEXT(Table1[[#This Row],[Date]],"mmm")</f>
        <v>Jun</v>
      </c>
    </row>
    <row r="407" spans="1:8" ht="20.25">
      <c r="A407" s="9" t="s">
        <v>1320</v>
      </c>
      <c r="B407">
        <f>COUNTIF($A$4:A407,A407)</f>
        <v>1</v>
      </c>
      <c r="C407" s="193">
        <v>38600</v>
      </c>
      <c r="D407" s="228">
        <v>44360</v>
      </c>
      <c r="E407" t="s">
        <v>1521</v>
      </c>
      <c r="G407" s="201" t="str">
        <f>TEXT(Table1[[#This Row],[Date]],"mmm-yy")</f>
        <v>Jun-21</v>
      </c>
      <c r="H407" s="242" t="str">
        <f>TEXT(Table1[[#This Row],[Date]],"mmm")</f>
        <v>Jun</v>
      </c>
    </row>
    <row r="408" spans="1:8" ht="20.25">
      <c r="A408" s="9" t="s">
        <v>1322</v>
      </c>
      <c r="B408">
        <f>COUNTIF($A$4:A408,A408)</f>
        <v>1</v>
      </c>
      <c r="C408" s="193">
        <v>61700</v>
      </c>
      <c r="D408" s="228">
        <v>44360</v>
      </c>
      <c r="E408" t="s">
        <v>1521</v>
      </c>
      <c r="G408" s="201" t="str">
        <f>TEXT(Table1[[#This Row],[Date]],"mmm-yy")</f>
        <v>Jun-21</v>
      </c>
      <c r="H408" s="242" t="str">
        <f>TEXT(Table1[[#This Row],[Date]],"mmm")</f>
        <v>Jun</v>
      </c>
    </row>
    <row r="409" spans="1:8" ht="20.25">
      <c r="A409" s="9" t="s">
        <v>1325</v>
      </c>
      <c r="B409">
        <f>COUNTIF($A$4:A409,A409)</f>
        <v>1</v>
      </c>
      <c r="C409" s="193">
        <v>7690</v>
      </c>
      <c r="D409" s="228">
        <v>44360</v>
      </c>
      <c r="E409" t="s">
        <v>1521</v>
      </c>
      <c r="G409" s="201" t="str">
        <f>TEXT(Table1[[#This Row],[Date]],"mmm-yy")</f>
        <v>Jun-21</v>
      </c>
      <c r="H409" s="242" t="str">
        <f>TEXT(Table1[[#This Row],[Date]],"mmm")</f>
        <v>Jun</v>
      </c>
    </row>
    <row r="410" spans="1:8" ht="20.25">
      <c r="A410" s="9" t="s">
        <v>1328</v>
      </c>
      <c r="B410">
        <f>COUNTIF($A$4:A410,A410)</f>
        <v>1</v>
      </c>
      <c r="C410" s="193">
        <v>24740</v>
      </c>
      <c r="D410" s="228">
        <v>44360</v>
      </c>
      <c r="E410" t="s">
        <v>1521</v>
      </c>
      <c r="G410" s="201" t="str">
        <f>TEXT(Table1[[#This Row],[Date]],"mmm-yy")</f>
        <v>Jun-21</v>
      </c>
      <c r="H410" s="242" t="str">
        <f>TEXT(Table1[[#This Row],[Date]],"mmm")</f>
        <v>Jun</v>
      </c>
    </row>
    <row r="411" spans="1:8" ht="20.25">
      <c r="A411" s="31" t="s">
        <v>491</v>
      </c>
      <c r="B411">
        <f>COUNTIF($A$4:A411,A411)</f>
        <v>1</v>
      </c>
      <c r="C411" s="193">
        <v>30690</v>
      </c>
      <c r="D411" s="228">
        <v>44360</v>
      </c>
      <c r="E411" t="s">
        <v>1521</v>
      </c>
      <c r="G411" s="201" t="str">
        <f>TEXT(Table1[[#This Row],[Date]],"mmm-yy")</f>
        <v>Jun-21</v>
      </c>
      <c r="H411" s="242" t="str">
        <f>TEXT(Table1[[#This Row],[Date]],"mmm")</f>
        <v>Jun</v>
      </c>
    </row>
    <row r="412" spans="1:8" ht="20.25">
      <c r="A412" s="31" t="s">
        <v>1331</v>
      </c>
      <c r="B412">
        <f>COUNTIF($A$4:A412,A412)</f>
        <v>1</v>
      </c>
      <c r="C412" s="193">
        <v>47630</v>
      </c>
      <c r="D412" s="228">
        <v>44360</v>
      </c>
      <c r="E412" t="s">
        <v>1521</v>
      </c>
      <c r="G412" s="201" t="str">
        <f>TEXT(Table1[[#This Row],[Date]],"mmm-yy")</f>
        <v>Jun-21</v>
      </c>
      <c r="H412" s="242" t="str">
        <f>TEXT(Table1[[#This Row],[Date]],"mmm")</f>
        <v>Jun</v>
      </c>
    </row>
    <row r="413" spans="1:8" ht="20.25">
      <c r="A413" s="31" t="s">
        <v>493</v>
      </c>
      <c r="B413">
        <f>COUNTIF($A$4:A413,A413)</f>
        <v>1</v>
      </c>
      <c r="C413" s="193">
        <v>31960</v>
      </c>
      <c r="D413" s="228">
        <v>44360</v>
      </c>
      <c r="E413" t="s">
        <v>1521</v>
      </c>
      <c r="G413" s="201" t="str">
        <f>TEXT(Table1[[#This Row],[Date]],"mmm-yy")</f>
        <v>Jun-21</v>
      </c>
      <c r="H413" s="242" t="str">
        <f>TEXT(Table1[[#This Row],[Date]],"mmm")</f>
        <v>Jun</v>
      </c>
    </row>
    <row r="414" spans="1:8" ht="20.25">
      <c r="A414" s="31" t="s">
        <v>496</v>
      </c>
      <c r="B414">
        <f>COUNTIF($A$4:A414,A414)</f>
        <v>1</v>
      </c>
      <c r="C414" s="193">
        <v>45670</v>
      </c>
      <c r="D414" s="228">
        <v>44360</v>
      </c>
      <c r="E414" t="s">
        <v>1521</v>
      </c>
      <c r="G414" s="201" t="str">
        <f>TEXT(Table1[[#This Row],[Date]],"mmm-yy")</f>
        <v>Jun-21</v>
      </c>
      <c r="H414" s="242" t="str">
        <f>TEXT(Table1[[#This Row],[Date]],"mmm")</f>
        <v>Jun</v>
      </c>
    </row>
    <row r="415" spans="1:8" ht="20.25">
      <c r="A415" s="31" t="s">
        <v>1334</v>
      </c>
      <c r="B415">
        <f>COUNTIF($A$4:A415,A415)</f>
        <v>1</v>
      </c>
      <c r="C415" s="193">
        <v>26350</v>
      </c>
      <c r="D415" s="228">
        <v>44360</v>
      </c>
      <c r="E415" t="s">
        <v>1521</v>
      </c>
      <c r="G415" s="201" t="str">
        <f>TEXT(Table1[[#This Row],[Date]],"mmm-yy")</f>
        <v>Jun-21</v>
      </c>
      <c r="H415" s="242" t="str">
        <f>TEXT(Table1[[#This Row],[Date]],"mmm")</f>
        <v>Jun</v>
      </c>
    </row>
    <row r="416" spans="1:8" ht="20.25">
      <c r="A416" s="31" t="s">
        <v>1337</v>
      </c>
      <c r="B416">
        <f>COUNTIF($A$4:A416,A416)</f>
        <v>1</v>
      </c>
      <c r="C416" s="193">
        <v>47630</v>
      </c>
      <c r="D416" s="228">
        <v>44360</v>
      </c>
      <c r="E416" t="s">
        <v>1521</v>
      </c>
      <c r="G416" s="201" t="str">
        <f>TEXT(Table1[[#This Row],[Date]],"mmm-yy")</f>
        <v>Jun-21</v>
      </c>
      <c r="H416" s="242" t="str">
        <f>TEXT(Table1[[#This Row],[Date]],"mmm")</f>
        <v>Jun</v>
      </c>
    </row>
    <row r="417" spans="1:8" ht="20.25">
      <c r="A417" s="31" t="s">
        <v>499</v>
      </c>
      <c r="B417">
        <f>COUNTIF($A$4:A417,A417)</f>
        <v>1</v>
      </c>
      <c r="C417" s="193">
        <v>47630</v>
      </c>
      <c r="D417" s="228">
        <v>44360</v>
      </c>
      <c r="E417" t="s">
        <v>1521</v>
      </c>
      <c r="G417" s="201" t="str">
        <f>TEXT(Table1[[#This Row],[Date]],"mmm-yy")</f>
        <v>Jun-21</v>
      </c>
      <c r="H417" s="242" t="str">
        <f>TEXT(Table1[[#This Row],[Date]],"mmm")</f>
        <v>Jun</v>
      </c>
    </row>
    <row r="418" spans="1:8" ht="20.25">
      <c r="A418" s="31" t="s">
        <v>1340</v>
      </c>
      <c r="B418">
        <f>COUNTIF($A$4:A418,A418)</f>
        <v>1</v>
      </c>
      <c r="C418" s="193">
        <v>47630</v>
      </c>
      <c r="D418" s="228">
        <v>44360</v>
      </c>
      <c r="E418" t="s">
        <v>1521</v>
      </c>
      <c r="G418" s="201" t="str">
        <f>TEXT(Table1[[#This Row],[Date]],"mmm-yy")</f>
        <v>Jun-21</v>
      </c>
      <c r="H418" s="242" t="str">
        <f>TEXT(Table1[[#This Row],[Date]],"mmm")</f>
        <v>Jun</v>
      </c>
    </row>
    <row r="419" spans="1:8" ht="20.25">
      <c r="A419" s="31" t="s">
        <v>502</v>
      </c>
      <c r="B419">
        <f>COUNTIF($A$4:A419,A419)</f>
        <v>1</v>
      </c>
      <c r="C419" s="193">
        <v>44060</v>
      </c>
      <c r="D419" s="228">
        <v>44360</v>
      </c>
      <c r="E419" t="s">
        <v>1521</v>
      </c>
      <c r="G419" s="201" t="str">
        <f>TEXT(Table1[[#This Row],[Date]],"mmm-yy")</f>
        <v>Jun-21</v>
      </c>
      <c r="H419" s="242" t="str">
        <f>TEXT(Table1[[#This Row],[Date]],"mmm")</f>
        <v>Jun</v>
      </c>
    </row>
    <row r="420" spans="1:8" ht="20.25">
      <c r="A420" s="31" t="s">
        <v>1343</v>
      </c>
      <c r="B420">
        <f>COUNTIF($A$4:A420,A420)</f>
        <v>1</v>
      </c>
      <c r="C420" s="193">
        <v>24180</v>
      </c>
      <c r="D420" s="228">
        <v>44360</v>
      </c>
      <c r="E420" t="s">
        <v>1521</v>
      </c>
      <c r="G420" s="201" t="str">
        <f>TEXT(Table1[[#This Row],[Date]],"mmm-yy")</f>
        <v>Jun-21</v>
      </c>
      <c r="H420" s="242" t="str">
        <f>TEXT(Table1[[#This Row],[Date]],"mmm")</f>
        <v>Jun</v>
      </c>
    </row>
    <row r="421" spans="1:8" ht="20.25">
      <c r="A421" s="31" t="s">
        <v>1346</v>
      </c>
      <c r="B421">
        <f>COUNTIF($A$4:A421,A421)</f>
        <v>1</v>
      </c>
      <c r="C421" s="193">
        <v>47630</v>
      </c>
      <c r="D421" s="228">
        <v>44360</v>
      </c>
      <c r="E421" t="s">
        <v>1521</v>
      </c>
      <c r="G421" s="201" t="str">
        <f>TEXT(Table1[[#This Row],[Date]],"mmm-yy")</f>
        <v>Jun-21</v>
      </c>
      <c r="H421" s="242" t="str">
        <f>TEXT(Table1[[#This Row],[Date]],"mmm")</f>
        <v>Jun</v>
      </c>
    </row>
    <row r="422" spans="1:8" ht="20.25">
      <c r="A422" s="31" t="s">
        <v>1349</v>
      </c>
      <c r="B422">
        <f>COUNTIF($A$4:A422,A422)</f>
        <v>1</v>
      </c>
      <c r="C422" s="193">
        <v>41330</v>
      </c>
      <c r="D422" s="228">
        <v>44360</v>
      </c>
      <c r="E422" t="s">
        <v>1521</v>
      </c>
      <c r="G422" s="201" t="str">
        <f>TEXT(Table1[[#This Row],[Date]],"mmm-yy")</f>
        <v>Jun-21</v>
      </c>
      <c r="H422" s="242" t="str">
        <f>TEXT(Table1[[#This Row],[Date]],"mmm")</f>
        <v>Jun</v>
      </c>
    </row>
    <row r="423" spans="1:8" ht="20.25">
      <c r="A423" s="31" t="s">
        <v>505</v>
      </c>
      <c r="B423">
        <f>COUNTIF($A$4:A423,A423)</f>
        <v>1</v>
      </c>
      <c r="C423" s="193">
        <v>15500</v>
      </c>
      <c r="D423" s="228">
        <v>44360</v>
      </c>
      <c r="E423" t="s">
        <v>1521</v>
      </c>
      <c r="G423" s="201" t="str">
        <f>TEXT(Table1[[#This Row],[Date]],"mmm-yy")</f>
        <v>Jun-21</v>
      </c>
      <c r="H423" s="242" t="str">
        <f>TEXT(Table1[[#This Row],[Date]],"mmm")</f>
        <v>Jun</v>
      </c>
    </row>
    <row r="424" spans="1:8" ht="20.25">
      <c r="A424" s="31" t="s">
        <v>1352</v>
      </c>
      <c r="B424">
        <f>COUNTIF($A$4:A424,A424)</f>
        <v>1</v>
      </c>
      <c r="C424" s="193">
        <v>33630</v>
      </c>
      <c r="D424" s="228">
        <v>44360</v>
      </c>
      <c r="E424" t="s">
        <v>1521</v>
      </c>
      <c r="G424" s="201" t="str">
        <f>TEXT(Table1[[#This Row],[Date]],"mmm-yy")</f>
        <v>Jun-21</v>
      </c>
      <c r="H424" s="242" t="str">
        <f>TEXT(Table1[[#This Row],[Date]],"mmm")</f>
        <v>Jun</v>
      </c>
    </row>
    <row r="425" spans="1:8" ht="20.25">
      <c r="A425" s="31" t="s">
        <v>1355</v>
      </c>
      <c r="B425">
        <f>COUNTIF($A$4:A425,A425)</f>
        <v>1</v>
      </c>
      <c r="C425" s="193">
        <v>30620</v>
      </c>
      <c r="D425" s="228">
        <v>44360</v>
      </c>
      <c r="E425" t="s">
        <v>1521</v>
      </c>
      <c r="G425" s="201" t="str">
        <f>TEXT(Table1[[#This Row],[Date]],"mmm-yy")</f>
        <v>Jun-21</v>
      </c>
      <c r="H425" s="242" t="str">
        <f>TEXT(Table1[[#This Row],[Date]],"mmm")</f>
        <v>Jun</v>
      </c>
    </row>
    <row r="426" spans="1:8" ht="20.25">
      <c r="A426" s="31" t="s">
        <v>508</v>
      </c>
      <c r="B426">
        <f>COUNTIF($A$4:A426,A426)</f>
        <v>1</v>
      </c>
      <c r="C426" s="193">
        <v>25780</v>
      </c>
      <c r="D426" s="228">
        <v>44360</v>
      </c>
      <c r="E426" t="s">
        <v>1521</v>
      </c>
      <c r="G426" s="201" t="str">
        <f>TEXT(Table1[[#This Row],[Date]],"mmm-yy")</f>
        <v>Jun-21</v>
      </c>
      <c r="H426" s="242" t="str">
        <f>TEXT(Table1[[#This Row],[Date]],"mmm")</f>
        <v>Jun</v>
      </c>
    </row>
    <row r="427" spans="1:8" ht="20.25">
      <c r="A427" s="31" t="s">
        <v>1358</v>
      </c>
      <c r="B427">
        <f>COUNTIF($A$4:A427,A427)</f>
        <v>1</v>
      </c>
      <c r="C427" s="193">
        <v>47630</v>
      </c>
      <c r="D427" s="228">
        <v>44360</v>
      </c>
      <c r="E427" t="s">
        <v>1521</v>
      </c>
      <c r="G427" s="201" t="str">
        <f>TEXT(Table1[[#This Row],[Date]],"mmm-yy")</f>
        <v>Jun-21</v>
      </c>
      <c r="H427" s="242" t="str">
        <f>TEXT(Table1[[#This Row],[Date]],"mmm")</f>
        <v>Jun</v>
      </c>
    </row>
    <row r="428" spans="1:8" ht="20.25">
      <c r="A428" s="31" t="s">
        <v>511</v>
      </c>
      <c r="B428">
        <f>COUNTIF($A$4:A428,A428)</f>
        <v>1</v>
      </c>
      <c r="C428" s="193">
        <v>28780</v>
      </c>
      <c r="D428" s="228">
        <v>44360</v>
      </c>
      <c r="E428" t="s">
        <v>1521</v>
      </c>
      <c r="G428" s="201" t="str">
        <f>TEXT(Table1[[#This Row],[Date]],"mmm-yy")</f>
        <v>Jun-21</v>
      </c>
      <c r="H428" s="242" t="str">
        <f>TEXT(Table1[[#This Row],[Date]],"mmm")</f>
        <v>Jun</v>
      </c>
    </row>
    <row r="429" spans="1:8" ht="20.25">
      <c r="A429" s="31" t="s">
        <v>1361</v>
      </c>
      <c r="B429">
        <f>COUNTIF($A$4:A429,A429)</f>
        <v>1</v>
      </c>
      <c r="C429" s="193">
        <v>47630</v>
      </c>
      <c r="D429" s="228">
        <v>44360</v>
      </c>
      <c r="E429" t="s">
        <v>1521</v>
      </c>
      <c r="G429" s="201" t="str">
        <f>TEXT(Table1[[#This Row],[Date]],"mmm-yy")</f>
        <v>Jun-21</v>
      </c>
      <c r="H429" s="242" t="str">
        <f>TEXT(Table1[[#This Row],[Date]],"mmm")</f>
        <v>Jun</v>
      </c>
    </row>
    <row r="430" spans="1:8" ht="20.25">
      <c r="A430" s="31" t="s">
        <v>1363</v>
      </c>
      <c r="B430">
        <f>COUNTIF($A$4:A430,A430)</f>
        <v>1</v>
      </c>
      <c r="C430" s="193">
        <v>47630</v>
      </c>
      <c r="D430" s="228">
        <v>44360</v>
      </c>
      <c r="E430" t="s">
        <v>1521</v>
      </c>
      <c r="G430" s="201" t="str">
        <f>TEXT(Table1[[#This Row],[Date]],"mmm-yy")</f>
        <v>Jun-21</v>
      </c>
      <c r="H430" s="242" t="str">
        <f>TEXT(Table1[[#This Row],[Date]],"mmm")</f>
        <v>Jun</v>
      </c>
    </row>
    <row r="431" spans="1:8" ht="20.25">
      <c r="A431" s="31" t="s">
        <v>515</v>
      </c>
      <c r="B431">
        <f>COUNTIF($A$4:A431,A431)</f>
        <v>1</v>
      </c>
      <c r="C431" s="193">
        <v>47630</v>
      </c>
      <c r="D431" s="228">
        <v>44360</v>
      </c>
      <c r="E431" t="s">
        <v>1521</v>
      </c>
      <c r="G431" s="201" t="str">
        <f>TEXT(Table1[[#This Row],[Date]],"mmm-yy")</f>
        <v>Jun-21</v>
      </c>
      <c r="H431" s="242" t="str">
        <f>TEXT(Table1[[#This Row],[Date]],"mmm")</f>
        <v>Jun</v>
      </c>
    </row>
    <row r="432" spans="1:8" ht="20.25">
      <c r="A432" s="31" t="s">
        <v>1366</v>
      </c>
      <c r="B432">
        <f>COUNTIF($A$4:A432,A432)</f>
        <v>1</v>
      </c>
      <c r="C432" s="193">
        <v>41330</v>
      </c>
      <c r="D432" s="228">
        <v>44360</v>
      </c>
      <c r="E432" t="s">
        <v>1521</v>
      </c>
      <c r="G432" s="201" t="str">
        <f>TEXT(Table1[[#This Row],[Date]],"mmm-yy")</f>
        <v>Jun-21</v>
      </c>
      <c r="H432" s="242" t="str">
        <f>TEXT(Table1[[#This Row],[Date]],"mmm")</f>
        <v>Jun</v>
      </c>
    </row>
    <row r="433" spans="1:8" ht="20.25">
      <c r="A433" s="31" t="s">
        <v>518</v>
      </c>
      <c r="B433">
        <f>COUNTIF($A$4:A433,A433)</f>
        <v>1</v>
      </c>
      <c r="C433" s="193">
        <v>9000</v>
      </c>
      <c r="D433" s="228">
        <v>44360</v>
      </c>
      <c r="E433" t="s">
        <v>1521</v>
      </c>
      <c r="G433" s="201" t="str">
        <f>TEXT(Table1[[#This Row],[Date]],"mmm-yy")</f>
        <v>Jun-21</v>
      </c>
      <c r="H433" s="242" t="str">
        <f>TEXT(Table1[[#This Row],[Date]],"mmm")</f>
        <v>Jun</v>
      </c>
    </row>
    <row r="434" spans="1:8" ht="20.25">
      <c r="A434" s="31" t="s">
        <v>521</v>
      </c>
      <c r="B434">
        <f>COUNTIF($A$4:A434,A434)</f>
        <v>1</v>
      </c>
      <c r="C434" s="193">
        <v>25065</v>
      </c>
      <c r="D434" s="228">
        <v>44360</v>
      </c>
      <c r="E434" t="s">
        <v>1521</v>
      </c>
      <c r="G434" s="201" t="str">
        <f>TEXT(Table1[[#This Row],[Date]],"mmm-yy")</f>
        <v>Jun-21</v>
      </c>
      <c r="H434" s="242" t="str">
        <f>TEXT(Table1[[#This Row],[Date]],"mmm")</f>
        <v>Jun</v>
      </c>
    </row>
    <row r="435" spans="1:8" ht="20.25">
      <c r="A435" s="31" t="s">
        <v>1369</v>
      </c>
      <c r="B435">
        <f>COUNTIF($A$4:A435,A435)</f>
        <v>1</v>
      </c>
      <c r="C435" s="193">
        <v>9000</v>
      </c>
      <c r="D435" s="228">
        <v>44360</v>
      </c>
      <c r="E435" t="s">
        <v>1521</v>
      </c>
      <c r="G435" s="201" t="str">
        <f>TEXT(Table1[[#This Row],[Date]],"mmm-yy")</f>
        <v>Jun-21</v>
      </c>
      <c r="H435" s="242" t="str">
        <f>TEXT(Table1[[#This Row],[Date]],"mmm")</f>
        <v>Jun</v>
      </c>
    </row>
    <row r="436" spans="1:8" ht="20.25">
      <c r="A436" s="31" t="s">
        <v>1372</v>
      </c>
      <c r="B436">
        <f>COUNTIF($A$4:A436,A436)</f>
        <v>1</v>
      </c>
      <c r="C436" s="193">
        <v>44060</v>
      </c>
      <c r="D436" s="228">
        <v>44360</v>
      </c>
      <c r="E436" t="s">
        <v>1521</v>
      </c>
      <c r="G436" s="201" t="str">
        <f>TEXT(Table1[[#This Row],[Date]],"mmm-yy")</f>
        <v>Jun-21</v>
      </c>
      <c r="H436" s="242" t="str">
        <f>TEXT(Table1[[#This Row],[Date]],"mmm")</f>
        <v>Jun</v>
      </c>
    </row>
    <row r="437" spans="1:8" ht="20.25">
      <c r="A437" s="31" t="s">
        <v>524</v>
      </c>
      <c r="B437">
        <f>COUNTIF($A$4:A437,A437)</f>
        <v>1</v>
      </c>
      <c r="C437" s="193">
        <v>47630</v>
      </c>
      <c r="D437" s="228">
        <v>44360</v>
      </c>
      <c r="E437" t="s">
        <v>1521</v>
      </c>
      <c r="G437" s="201" t="str">
        <f>TEXT(Table1[[#This Row],[Date]],"mmm-yy")</f>
        <v>Jun-21</v>
      </c>
      <c r="H437" s="242" t="str">
        <f>TEXT(Table1[[#This Row],[Date]],"mmm")</f>
        <v>Jun</v>
      </c>
    </row>
    <row r="438" spans="1:8" ht="20.25">
      <c r="A438" s="61" t="s">
        <v>1375</v>
      </c>
      <c r="B438">
        <f>COUNTIF($A$4:A438,A438)</f>
        <v>1</v>
      </c>
      <c r="C438" s="193">
        <v>47630</v>
      </c>
      <c r="D438" s="228">
        <v>44360</v>
      </c>
      <c r="E438" t="s">
        <v>1521</v>
      </c>
      <c r="G438" s="201" t="str">
        <f>TEXT(Table1[[#This Row],[Date]],"mmm-yy")</f>
        <v>Jun-21</v>
      </c>
      <c r="H438" s="242" t="str">
        <f>TEXT(Table1[[#This Row],[Date]],"mmm")</f>
        <v>Jun</v>
      </c>
    </row>
    <row r="439" spans="1:8" ht="20.25">
      <c r="A439" s="61" t="s">
        <v>527</v>
      </c>
      <c r="B439">
        <f>COUNTIF($A$4:A439,A439)</f>
        <v>1</v>
      </c>
      <c r="C439" s="193">
        <v>33350</v>
      </c>
      <c r="D439" s="228">
        <v>44360</v>
      </c>
      <c r="E439" t="s">
        <v>1521</v>
      </c>
      <c r="G439" s="201" t="str">
        <f>TEXT(Table1[[#This Row],[Date]],"mmm-yy")</f>
        <v>Jun-21</v>
      </c>
      <c r="H439" s="242" t="str">
        <f>TEXT(Table1[[#This Row],[Date]],"mmm")</f>
        <v>Jun</v>
      </c>
    </row>
    <row r="440" spans="1:8" ht="20.25">
      <c r="A440" s="61" t="s">
        <v>1378</v>
      </c>
      <c r="B440">
        <f>COUNTIF($A$4:A440,A440)</f>
        <v>1</v>
      </c>
      <c r="C440" s="193">
        <v>47630</v>
      </c>
      <c r="D440" s="228">
        <v>44360</v>
      </c>
      <c r="E440" t="s">
        <v>1521</v>
      </c>
      <c r="G440" s="201" t="str">
        <f>TEXT(Table1[[#This Row],[Date]],"mmm-yy")</f>
        <v>Jun-21</v>
      </c>
      <c r="H440" s="242" t="str">
        <f>TEXT(Table1[[#This Row],[Date]],"mmm")</f>
        <v>Jun</v>
      </c>
    </row>
    <row r="441" spans="1:8" ht="20.25">
      <c r="A441" s="61" t="s">
        <v>1381</v>
      </c>
      <c r="B441">
        <f>COUNTIF($A$4:A441,A441)</f>
        <v>1</v>
      </c>
      <c r="C441" s="193">
        <v>33780</v>
      </c>
      <c r="D441" s="228">
        <v>44360</v>
      </c>
      <c r="E441" t="s">
        <v>1521</v>
      </c>
      <c r="G441" s="201" t="str">
        <f>TEXT(Table1[[#This Row],[Date]],"mmm-yy")</f>
        <v>Jun-21</v>
      </c>
      <c r="H441" s="242" t="str">
        <f>TEXT(Table1[[#This Row],[Date]],"mmm")</f>
        <v>Jun</v>
      </c>
    </row>
    <row r="442" spans="1:8" ht="20.25">
      <c r="A442" s="61" t="s">
        <v>1384</v>
      </c>
      <c r="B442">
        <f>COUNTIF($A$4:A442,A442)</f>
        <v>1</v>
      </c>
      <c r="C442" s="193">
        <v>0</v>
      </c>
      <c r="D442" s="228">
        <v>44360</v>
      </c>
      <c r="E442" t="s">
        <v>1521</v>
      </c>
      <c r="G442" s="201" t="str">
        <f>TEXT(Table1[[#This Row],[Date]],"mmm-yy")</f>
        <v>Jun-21</v>
      </c>
      <c r="H442" s="242" t="str">
        <f>TEXT(Table1[[#This Row],[Date]],"mmm")</f>
        <v>Jun</v>
      </c>
    </row>
    <row r="443" spans="1:8" ht="20.25">
      <c r="A443" s="61" t="s">
        <v>1387</v>
      </c>
      <c r="B443">
        <f>COUNTIF($A$4:A443,A443)</f>
        <v>1</v>
      </c>
      <c r="C443" s="193">
        <v>36920</v>
      </c>
      <c r="D443" s="228">
        <v>44360</v>
      </c>
      <c r="E443" t="s">
        <v>1521</v>
      </c>
      <c r="G443" s="201" t="str">
        <f>TEXT(Table1[[#This Row],[Date]],"mmm-yy")</f>
        <v>Jun-21</v>
      </c>
      <c r="H443" s="242" t="str">
        <f>TEXT(Table1[[#This Row],[Date]],"mmm")</f>
        <v>Jun</v>
      </c>
    </row>
    <row r="444" spans="1:8" ht="20.25">
      <c r="A444" s="61" t="s">
        <v>1390</v>
      </c>
      <c r="B444">
        <f>COUNTIF($A$4:A444,A444)</f>
        <v>1</v>
      </c>
      <c r="C444" s="193">
        <v>47630</v>
      </c>
      <c r="D444" s="228">
        <v>44360</v>
      </c>
      <c r="E444" t="s">
        <v>1521</v>
      </c>
      <c r="G444" s="201" t="str">
        <f>TEXT(Table1[[#This Row],[Date]],"mmm-yy")</f>
        <v>Jun-21</v>
      </c>
      <c r="H444" s="242" t="str">
        <f>TEXT(Table1[[#This Row],[Date]],"mmm")</f>
        <v>Jun</v>
      </c>
    </row>
    <row r="445" spans="1:8" ht="20.25">
      <c r="A445" s="61" t="s">
        <v>1393</v>
      </c>
      <c r="B445">
        <f>COUNTIF($A$4:A445,A445)</f>
        <v>1</v>
      </c>
      <c r="C445" s="193">
        <v>21780</v>
      </c>
      <c r="D445" s="228">
        <v>44360</v>
      </c>
      <c r="E445" t="s">
        <v>1521</v>
      </c>
      <c r="G445" s="201" t="str">
        <f>TEXT(Table1[[#This Row],[Date]],"mmm-yy")</f>
        <v>Jun-21</v>
      </c>
      <c r="H445" s="242" t="str">
        <f>TEXT(Table1[[#This Row],[Date]],"mmm")</f>
        <v>Jun</v>
      </c>
    </row>
    <row r="446" spans="1:8" ht="20.25">
      <c r="A446" s="61" t="s">
        <v>1396</v>
      </c>
      <c r="B446">
        <f>COUNTIF($A$4:A446,A446)</f>
        <v>1</v>
      </c>
      <c r="C446" s="193">
        <v>47630</v>
      </c>
      <c r="D446" s="228">
        <v>44360</v>
      </c>
      <c r="E446" t="s">
        <v>1521</v>
      </c>
      <c r="G446" s="201" t="str">
        <f>TEXT(Table1[[#This Row],[Date]],"mmm-yy")</f>
        <v>Jun-21</v>
      </c>
      <c r="H446" s="242" t="str">
        <f>TEXT(Table1[[#This Row],[Date]],"mmm")</f>
        <v>Jun</v>
      </c>
    </row>
    <row r="447" spans="1:8" ht="20.25">
      <c r="A447" s="61" t="s">
        <v>530</v>
      </c>
      <c r="B447">
        <f>COUNTIF($A$4:A447,A447)</f>
        <v>1</v>
      </c>
      <c r="C447" s="193">
        <v>41330</v>
      </c>
      <c r="D447" s="228">
        <v>44360</v>
      </c>
      <c r="E447" t="s">
        <v>1521</v>
      </c>
      <c r="G447" s="201" t="str">
        <f>TEXT(Table1[[#This Row],[Date]],"mmm-yy")</f>
        <v>Jun-21</v>
      </c>
      <c r="H447" s="242" t="str">
        <f>TEXT(Table1[[#This Row],[Date]],"mmm")</f>
        <v>Jun</v>
      </c>
    </row>
    <row r="448" spans="1:8" ht="20.25">
      <c r="A448" s="61" t="s">
        <v>1399</v>
      </c>
      <c r="B448">
        <f>COUNTIF($A$4:A448,A448)</f>
        <v>1</v>
      </c>
      <c r="C448" s="193">
        <v>47630</v>
      </c>
      <c r="D448" s="228">
        <v>44360</v>
      </c>
      <c r="E448" t="s">
        <v>1521</v>
      </c>
      <c r="G448" s="201" t="str">
        <f>TEXT(Table1[[#This Row],[Date]],"mmm-yy")</f>
        <v>Jun-21</v>
      </c>
      <c r="H448" s="242" t="str">
        <f>TEXT(Table1[[#This Row],[Date]],"mmm")</f>
        <v>Jun</v>
      </c>
    </row>
    <row r="449" spans="1:8" ht="20.25">
      <c r="A449" s="61" t="s">
        <v>533</v>
      </c>
      <c r="B449">
        <f>COUNTIF($A$4:A449,A449)</f>
        <v>1</v>
      </c>
      <c r="C449" s="193">
        <v>47630</v>
      </c>
      <c r="D449" s="228">
        <v>44360</v>
      </c>
      <c r="E449" t="s">
        <v>1521</v>
      </c>
      <c r="G449" s="201" t="str">
        <f>TEXT(Table1[[#This Row],[Date]],"mmm-yy")</f>
        <v>Jun-21</v>
      </c>
      <c r="H449" s="242" t="str">
        <f>TEXT(Table1[[#This Row],[Date]],"mmm")</f>
        <v>Jun</v>
      </c>
    </row>
    <row r="450" spans="1:8" ht="20.25">
      <c r="A450" s="61" t="s">
        <v>536</v>
      </c>
      <c r="B450">
        <f>COUNTIF($A$4:A450,A450)</f>
        <v>1</v>
      </c>
      <c r="C450" s="193">
        <v>6500</v>
      </c>
      <c r="D450" s="228">
        <v>44360</v>
      </c>
      <c r="E450" t="s">
        <v>1521</v>
      </c>
      <c r="G450" s="201" t="str">
        <f>TEXT(Table1[[#This Row],[Date]],"mmm-yy")</f>
        <v>Jun-21</v>
      </c>
      <c r="H450" s="242" t="str">
        <f>TEXT(Table1[[#This Row],[Date]],"mmm")</f>
        <v>Jun</v>
      </c>
    </row>
    <row r="451" spans="1:8" ht="20.25">
      <c r="A451" s="61" t="s">
        <v>539</v>
      </c>
      <c r="B451">
        <f>COUNTIF($A$4:A451,A451)</f>
        <v>1</v>
      </c>
      <c r="C451" s="193">
        <v>39630</v>
      </c>
      <c r="D451" s="228">
        <v>44360</v>
      </c>
      <c r="E451" t="s">
        <v>1521</v>
      </c>
      <c r="G451" s="201" t="str">
        <f>TEXT(Table1[[#This Row],[Date]],"mmm-yy")</f>
        <v>Jun-21</v>
      </c>
      <c r="H451" s="242" t="str">
        <f>TEXT(Table1[[#This Row],[Date]],"mmm")</f>
        <v>Jun</v>
      </c>
    </row>
    <row r="452" spans="1:8" ht="20.25">
      <c r="A452" s="61" t="s">
        <v>1402</v>
      </c>
      <c r="B452">
        <f>COUNTIF($A$4:A452,A452)</f>
        <v>1</v>
      </c>
      <c r="C452" s="193">
        <v>47630</v>
      </c>
      <c r="D452" s="228">
        <v>44360</v>
      </c>
      <c r="E452" t="s">
        <v>1521</v>
      </c>
      <c r="G452" s="201" t="str">
        <f>TEXT(Table1[[#This Row],[Date]],"mmm-yy")</f>
        <v>Jun-21</v>
      </c>
      <c r="H452" s="242" t="str">
        <f>TEXT(Table1[[#This Row],[Date]],"mmm")</f>
        <v>Jun</v>
      </c>
    </row>
    <row r="453" spans="1:8" ht="20.25">
      <c r="A453" s="61" t="s">
        <v>1405</v>
      </c>
      <c r="B453">
        <f>COUNTIF($A$4:A453,A453)</f>
        <v>1</v>
      </c>
      <c r="C453" s="193">
        <v>26000</v>
      </c>
      <c r="D453" s="228">
        <v>44360</v>
      </c>
      <c r="E453" t="s">
        <v>1521</v>
      </c>
      <c r="G453" s="201" t="str">
        <f>TEXT(Table1[[#This Row],[Date]],"mmm-yy")</f>
        <v>Jun-21</v>
      </c>
      <c r="H453" s="242" t="str">
        <f>TEXT(Table1[[#This Row],[Date]],"mmm")</f>
        <v>Jun</v>
      </c>
    </row>
    <row r="454" spans="1:8" ht="20.25">
      <c r="A454" s="61" t="s">
        <v>1408</v>
      </c>
      <c r="B454">
        <f>COUNTIF($A$4:A454,A454)</f>
        <v>1</v>
      </c>
      <c r="C454" s="193">
        <v>8860</v>
      </c>
      <c r="D454" s="228">
        <v>44360</v>
      </c>
      <c r="E454" t="s">
        <v>1521</v>
      </c>
      <c r="G454" s="201" t="str">
        <f>TEXT(Table1[[#This Row],[Date]],"mmm-yy")</f>
        <v>Jun-21</v>
      </c>
      <c r="H454" s="242" t="str">
        <f>TEXT(Table1[[#This Row],[Date]],"mmm")</f>
        <v>Jun</v>
      </c>
    </row>
    <row r="455" spans="1:8" ht="20.25">
      <c r="A455" s="205" t="s">
        <v>542</v>
      </c>
      <c r="B455">
        <f>COUNTIF($A$4:A455,A455)</f>
        <v>1</v>
      </c>
      <c r="C455" s="193">
        <v>47630</v>
      </c>
      <c r="D455" s="228">
        <v>44360</v>
      </c>
      <c r="E455" t="s">
        <v>1521</v>
      </c>
      <c r="G455" s="201" t="str">
        <f>TEXT(Table1[[#This Row],[Date]],"mmm-yy")</f>
        <v>Jun-21</v>
      </c>
      <c r="H455" s="242" t="str">
        <f>TEXT(Table1[[#This Row],[Date]],"mmm")</f>
        <v>Jun</v>
      </c>
    </row>
    <row r="456" spans="1:8">
      <c r="A456" s="225" t="s">
        <v>258</v>
      </c>
      <c r="B456">
        <f>COUNTIF($A$4:A456,A456)</f>
        <v>2</v>
      </c>
      <c r="C456" s="200">
        <v>2310</v>
      </c>
      <c r="D456" s="228">
        <v>44360</v>
      </c>
      <c r="E456" s="199" t="s">
        <v>1516</v>
      </c>
      <c r="F456" s="199"/>
      <c r="G456" s="201"/>
      <c r="H456" s="242" t="str">
        <f>TEXT(Table1[[#This Row],[Date]],"mmm")</f>
        <v>Jun</v>
      </c>
    </row>
    <row r="457" spans="1:8">
      <c r="A457" s="193" t="s">
        <v>35</v>
      </c>
      <c r="B457">
        <f>COUNTIF($A$4:A457,A457)</f>
        <v>2</v>
      </c>
      <c r="C457" s="194">
        <v>1540</v>
      </c>
      <c r="D457" s="228">
        <v>44348</v>
      </c>
      <c r="E457" s="194" t="s">
        <v>1515</v>
      </c>
      <c r="F457" s="194"/>
      <c r="G457" s="201"/>
      <c r="H457" s="242" t="str">
        <f>TEXT(Table1[[#This Row],[Date]],"mmm")</f>
        <v>Jun</v>
      </c>
    </row>
    <row r="458" spans="1:8">
      <c r="A458" s="224" t="s">
        <v>822</v>
      </c>
      <c r="B458">
        <f>COUNTIF($A$4:A458,A458)</f>
        <v>2</v>
      </c>
      <c r="C458" s="222">
        <v>15740</v>
      </c>
      <c r="D458" s="228">
        <v>44348</v>
      </c>
      <c r="E458" s="194" t="s">
        <v>1515</v>
      </c>
      <c r="F458" s="222"/>
      <c r="G458" s="201"/>
      <c r="H458" s="242" t="str">
        <f>TEXT(Table1[[#This Row],[Date]],"mmm")</f>
        <v>Jun</v>
      </c>
    </row>
    <row r="459" spans="1:8">
      <c r="A459" s="224" t="s">
        <v>968</v>
      </c>
      <c r="B459">
        <f>COUNTIF($A$4:A459,A459)</f>
        <v>2</v>
      </c>
      <c r="C459" s="222">
        <v>8680</v>
      </c>
      <c r="D459" s="228">
        <v>44348</v>
      </c>
      <c r="E459" s="194" t="s">
        <v>1515</v>
      </c>
      <c r="F459" s="222"/>
      <c r="G459" s="201"/>
      <c r="H459" s="242" t="str">
        <f>TEXT(Table1[[#This Row],[Date]],"mmm")</f>
        <v>Jun</v>
      </c>
    </row>
    <row r="460" spans="1:8">
      <c r="A460" s="224" t="s">
        <v>988</v>
      </c>
      <c r="B460">
        <f>COUNTIF($A$4:A460,A460)</f>
        <v>2</v>
      </c>
      <c r="C460" s="222">
        <v>8680</v>
      </c>
      <c r="D460" s="228">
        <v>44349</v>
      </c>
      <c r="E460" s="194" t="s">
        <v>1515</v>
      </c>
      <c r="F460" s="222"/>
      <c r="G460" s="201"/>
      <c r="H460" s="242" t="str">
        <f>TEXT(Table1[[#This Row],[Date]],"mmm")</f>
        <v>Jun</v>
      </c>
    </row>
    <row r="461" spans="1:8">
      <c r="A461" s="224" t="s">
        <v>207</v>
      </c>
      <c r="B461">
        <f>COUNTIF($A$4:A461,A461)</f>
        <v>2</v>
      </c>
      <c r="C461" s="222">
        <v>4620</v>
      </c>
      <c r="D461" s="228">
        <v>44349</v>
      </c>
      <c r="E461" s="194" t="s">
        <v>1515</v>
      </c>
      <c r="F461" s="222"/>
      <c r="G461" s="201"/>
      <c r="H461" s="242" t="str">
        <f>TEXT(Table1[[#This Row],[Date]],"mmm")</f>
        <v>Jun</v>
      </c>
    </row>
    <row r="462" spans="1:8">
      <c r="A462" s="224" t="s">
        <v>771</v>
      </c>
      <c r="B462">
        <f>COUNTIF($A$4:A462,A462)</f>
        <v>2</v>
      </c>
      <c r="C462" s="222">
        <v>4620</v>
      </c>
      <c r="D462" s="228">
        <v>44349</v>
      </c>
      <c r="E462" s="194" t="s">
        <v>1515</v>
      </c>
      <c r="F462" s="222"/>
      <c r="G462" s="223"/>
      <c r="H462" s="242" t="str">
        <f>TEXT(Table1[[#This Row],[Date]],"mmm")</f>
        <v>Jun</v>
      </c>
    </row>
    <row r="463" spans="1:8">
      <c r="A463" s="226" t="s">
        <v>792</v>
      </c>
      <c r="B463" s="226">
        <f>COUNTIF($A$4:A463,A463)</f>
        <v>2</v>
      </c>
      <c r="C463" s="226">
        <v>4620</v>
      </c>
      <c r="D463" s="228">
        <v>44349</v>
      </c>
      <c r="E463" s="194" t="s">
        <v>1515</v>
      </c>
      <c r="F463" s="226"/>
      <c r="G463" s="227">
        <f t="shared" ref="G463:G486" si="0">D463</f>
        <v>44349</v>
      </c>
      <c r="H463" s="242" t="str">
        <f>TEXT(Table1[[#This Row],[Date]],"mmm")</f>
        <v>Jun</v>
      </c>
    </row>
    <row r="464" spans="1:8">
      <c r="A464" s="226" t="s">
        <v>729</v>
      </c>
      <c r="B464" s="226">
        <f>COUNTIF($A$4:A464,A464)</f>
        <v>2</v>
      </c>
      <c r="C464" s="226">
        <v>4620</v>
      </c>
      <c r="D464" s="228">
        <v>44349</v>
      </c>
      <c r="E464" s="194" t="s">
        <v>1515</v>
      </c>
      <c r="F464" s="226"/>
      <c r="G464" s="227">
        <f t="shared" si="0"/>
        <v>44349</v>
      </c>
      <c r="H464" s="242" t="str">
        <f>TEXT(Table1[[#This Row],[Date]],"mmm")</f>
        <v>Jun</v>
      </c>
    </row>
    <row r="465" spans="1:8">
      <c r="A465" s="226" t="s">
        <v>598</v>
      </c>
      <c r="B465" s="226">
        <f>COUNTIF($A$4:A465,A465)</f>
        <v>2</v>
      </c>
      <c r="C465" s="226">
        <v>4340</v>
      </c>
      <c r="D465" s="228">
        <v>44349</v>
      </c>
      <c r="E465" s="194" t="s">
        <v>1515</v>
      </c>
      <c r="F465" s="226"/>
      <c r="G465" s="227">
        <f t="shared" si="0"/>
        <v>44349</v>
      </c>
      <c r="H465" s="242" t="str">
        <f>TEXT(Table1[[#This Row],[Date]],"mmm")</f>
        <v>Jun</v>
      </c>
    </row>
    <row r="466" spans="1:8">
      <c r="A466" s="226" t="s">
        <v>216</v>
      </c>
      <c r="B466" s="226">
        <f>COUNTIF($A$4:A466,A466)</f>
        <v>2</v>
      </c>
      <c r="C466" s="226">
        <v>4340</v>
      </c>
      <c r="D466" s="228">
        <v>44349</v>
      </c>
      <c r="E466" s="194" t="s">
        <v>1515</v>
      </c>
      <c r="F466" s="226"/>
      <c r="G466" s="227">
        <f t="shared" si="0"/>
        <v>44349</v>
      </c>
      <c r="H466" s="242" t="str">
        <f>TEXT(Table1[[#This Row],[Date]],"mmm")</f>
        <v>Jun</v>
      </c>
    </row>
    <row r="467" spans="1:8">
      <c r="A467" s="226" t="s">
        <v>120</v>
      </c>
      <c r="B467" s="226">
        <f>COUNTIF($A$4:A467,A467)</f>
        <v>2</v>
      </c>
      <c r="C467" s="226">
        <v>8000</v>
      </c>
      <c r="D467" s="228">
        <v>44350</v>
      </c>
      <c r="E467" s="194" t="s">
        <v>1515</v>
      </c>
      <c r="F467" s="226"/>
      <c r="G467" s="227">
        <f t="shared" si="0"/>
        <v>44350</v>
      </c>
      <c r="H467" s="242" t="str">
        <f>TEXT(Table1[[#This Row],[Date]],"mmm")</f>
        <v>Jun</v>
      </c>
    </row>
    <row r="468" spans="1:8">
      <c r="A468" s="226" t="s">
        <v>240</v>
      </c>
      <c r="B468" s="226">
        <f>COUNTIF($A$4:A468,A468)</f>
        <v>2</v>
      </c>
      <c r="C468" s="226">
        <v>18480</v>
      </c>
      <c r="D468" s="228">
        <v>44350</v>
      </c>
      <c r="E468" s="194" t="s">
        <v>1515</v>
      </c>
      <c r="F468" s="226"/>
      <c r="G468" s="227">
        <f t="shared" si="0"/>
        <v>44350</v>
      </c>
      <c r="H468" s="242" t="str">
        <f>TEXT(Table1[[#This Row],[Date]],"mmm")</f>
        <v>Jun</v>
      </c>
    </row>
    <row r="469" spans="1:8">
      <c r="A469" s="226" t="s">
        <v>527</v>
      </c>
      <c r="B469" s="226">
        <f>COUNTIF($A$4:A469,A469)</f>
        <v>2</v>
      </c>
      <c r="C469" s="226">
        <v>3750</v>
      </c>
      <c r="D469" s="228">
        <v>44350</v>
      </c>
      <c r="E469" s="194" t="s">
        <v>1515</v>
      </c>
      <c r="F469" s="226"/>
      <c r="G469" s="227">
        <f t="shared" si="0"/>
        <v>44350</v>
      </c>
      <c r="H469" s="242" t="str">
        <f>TEXT(Table1[[#This Row],[Date]],"mmm")</f>
        <v>Jun</v>
      </c>
    </row>
    <row r="470" spans="1:8">
      <c r="A470" s="226" t="s">
        <v>207</v>
      </c>
      <c r="B470" s="226">
        <f>COUNTIF($A$4:A470,A470)</f>
        <v>3</v>
      </c>
      <c r="C470" s="226">
        <v>4620</v>
      </c>
      <c r="D470" s="228">
        <v>44350</v>
      </c>
      <c r="E470" s="194" t="s">
        <v>1515</v>
      </c>
      <c r="F470" s="226"/>
      <c r="G470" s="227">
        <f t="shared" si="0"/>
        <v>44350</v>
      </c>
      <c r="H470" s="242" t="str">
        <f>TEXT(Table1[[#This Row],[Date]],"mmm")</f>
        <v>Jun</v>
      </c>
    </row>
    <row r="471" spans="1:8">
      <c r="A471" s="226" t="s">
        <v>527</v>
      </c>
      <c r="B471" s="226">
        <f>COUNTIF($A$4:A471,A471)</f>
        <v>3</v>
      </c>
      <c r="C471" s="226">
        <v>3751</v>
      </c>
      <c r="D471" s="228">
        <v>44350</v>
      </c>
      <c r="E471" s="194" t="s">
        <v>1515</v>
      </c>
      <c r="F471" s="226"/>
      <c r="G471" s="227">
        <f t="shared" si="0"/>
        <v>44350</v>
      </c>
      <c r="H471" s="242" t="str">
        <f>TEXT(Table1[[#This Row],[Date]],"mmm")</f>
        <v>Jun</v>
      </c>
    </row>
    <row r="472" spans="1:8">
      <c r="A472" s="226" t="s">
        <v>1334</v>
      </c>
      <c r="B472" s="226">
        <f>COUNTIF($A$4:A472,A472)</f>
        <v>2</v>
      </c>
      <c r="C472" s="226">
        <v>8680</v>
      </c>
      <c r="D472" s="228">
        <v>44350</v>
      </c>
      <c r="E472" s="194" t="s">
        <v>1515</v>
      </c>
      <c r="F472" s="226"/>
      <c r="G472" s="227">
        <f t="shared" si="0"/>
        <v>44350</v>
      </c>
      <c r="H472" s="242" t="str">
        <f>TEXT(Table1[[#This Row],[Date]],"mmm")</f>
        <v>Jun</v>
      </c>
    </row>
    <row r="473" spans="1:8">
      <c r="A473" s="226" t="s">
        <v>756</v>
      </c>
      <c r="B473" s="226">
        <f>COUNTIF($A$4:A473,A473)</f>
        <v>2</v>
      </c>
      <c r="C473" s="226">
        <v>18660</v>
      </c>
      <c r="D473" s="228">
        <v>44350</v>
      </c>
      <c r="E473" s="194" t="s">
        <v>1515</v>
      </c>
      <c r="F473" s="226"/>
      <c r="G473" s="227">
        <f t="shared" si="0"/>
        <v>44350</v>
      </c>
      <c r="H473" s="242" t="str">
        <f>TEXT(Table1[[#This Row],[Date]],"mmm")</f>
        <v>Jun</v>
      </c>
    </row>
    <row r="474" spans="1:8">
      <c r="A474" s="226" t="s">
        <v>944</v>
      </c>
      <c r="B474" s="226">
        <f>COUNTIF($A$4:A474,A474)</f>
        <v>2</v>
      </c>
      <c r="C474" s="226">
        <v>9240</v>
      </c>
      <c r="D474" s="228">
        <v>44351</v>
      </c>
      <c r="E474" s="194" t="s">
        <v>1515</v>
      </c>
      <c r="F474" s="226"/>
      <c r="G474" s="227">
        <f t="shared" si="0"/>
        <v>44351</v>
      </c>
      <c r="H474" s="242" t="str">
        <f>TEXT(Table1[[#This Row],[Date]],"mmm")</f>
        <v>Jun</v>
      </c>
    </row>
    <row r="475" spans="1:8">
      <c r="A475" s="226" t="s">
        <v>704</v>
      </c>
      <c r="B475" s="226">
        <f>COUNTIF($A$4:A475,A475)</f>
        <v>2</v>
      </c>
      <c r="C475" s="226">
        <v>9240</v>
      </c>
      <c r="D475" s="228">
        <v>44351</v>
      </c>
      <c r="E475" s="194" t="s">
        <v>1515</v>
      </c>
      <c r="F475" s="226"/>
      <c r="G475" s="227">
        <f t="shared" si="0"/>
        <v>44351</v>
      </c>
      <c r="H475" s="242" t="str">
        <f>TEXT(Table1[[#This Row],[Date]],"mmm")</f>
        <v>Jun</v>
      </c>
    </row>
    <row r="476" spans="1:8">
      <c r="A476" s="226" t="s">
        <v>747</v>
      </c>
      <c r="B476" s="226">
        <f>COUNTIF($A$4:A476,A476)</f>
        <v>2</v>
      </c>
      <c r="C476" s="226">
        <v>13100</v>
      </c>
      <c r="D476" s="228">
        <v>44352</v>
      </c>
      <c r="E476" s="194" t="s">
        <v>1515</v>
      </c>
      <c r="F476" s="226"/>
      <c r="G476" s="227">
        <f t="shared" si="0"/>
        <v>44352</v>
      </c>
      <c r="H476" s="242" t="str">
        <f>TEXT(Table1[[#This Row],[Date]],"mmm")</f>
        <v>Jun</v>
      </c>
    </row>
    <row r="477" spans="1:8">
      <c r="A477" s="226" t="s">
        <v>310</v>
      </c>
      <c r="B477" s="226">
        <f>COUNTIF($A$4:A477,A477)</f>
        <v>2</v>
      </c>
      <c r="C477" s="226">
        <v>9240</v>
      </c>
      <c r="D477" s="228">
        <v>44352</v>
      </c>
      <c r="E477" s="194" t="s">
        <v>1515</v>
      </c>
      <c r="F477" s="226"/>
      <c r="G477" s="227">
        <f t="shared" si="0"/>
        <v>44352</v>
      </c>
      <c r="H477" s="242" t="str">
        <f>TEXT(Table1[[#This Row],[Date]],"mmm")</f>
        <v>Jun</v>
      </c>
    </row>
    <row r="478" spans="1:8">
      <c r="A478" s="226" t="s">
        <v>210</v>
      </c>
      <c r="B478" s="226">
        <f>COUNTIF($A$4:A478,A478)</f>
        <v>2</v>
      </c>
      <c r="C478" s="226">
        <v>4340</v>
      </c>
      <c r="D478" s="228">
        <v>44352</v>
      </c>
      <c r="E478" s="194" t="s">
        <v>1515</v>
      </c>
      <c r="F478" s="226"/>
      <c r="G478" s="227">
        <f t="shared" si="0"/>
        <v>44352</v>
      </c>
      <c r="H478" s="242" t="str">
        <f>TEXT(Table1[[#This Row],[Date]],"mmm")</f>
        <v>Jun</v>
      </c>
    </row>
    <row r="479" spans="1:8">
      <c r="A479" s="226" t="s">
        <v>177</v>
      </c>
      <c r="B479" s="226">
        <f>COUNTIF($A$4:A479,A479)</f>
        <v>2</v>
      </c>
      <c r="C479" s="226">
        <v>3220</v>
      </c>
      <c r="D479" s="228">
        <v>44352</v>
      </c>
      <c r="E479" s="194" t="s">
        <v>1515</v>
      </c>
      <c r="F479" s="226"/>
      <c r="G479" s="227">
        <f t="shared" si="0"/>
        <v>44352</v>
      </c>
      <c r="H479" s="242" t="str">
        <f>TEXT(Table1[[#This Row],[Date]],"mmm")</f>
        <v>Jun</v>
      </c>
    </row>
    <row r="480" spans="1:8">
      <c r="A480" s="226" t="s">
        <v>1054</v>
      </c>
      <c r="B480" s="226">
        <f>COUNTIF($A$4:A480,A480)</f>
        <v>2</v>
      </c>
      <c r="C480" s="226">
        <v>23100</v>
      </c>
      <c r="D480" s="228">
        <v>44352</v>
      </c>
      <c r="E480" s="194" t="s">
        <v>1515</v>
      </c>
      <c r="F480" s="226"/>
      <c r="G480" s="227">
        <f t="shared" si="0"/>
        <v>44352</v>
      </c>
      <c r="H480" s="242" t="str">
        <f>TEXT(Table1[[#This Row],[Date]],"mmm")</f>
        <v>Jun</v>
      </c>
    </row>
    <row r="481" spans="1:8">
      <c r="A481" s="226" t="s">
        <v>57</v>
      </c>
      <c r="B481" s="226">
        <f>COUNTIF($A$4:A481,A481)</f>
        <v>2</v>
      </c>
      <c r="C481" s="226">
        <v>4340</v>
      </c>
      <c r="D481" s="228">
        <v>44352</v>
      </c>
      <c r="E481" s="194" t="s">
        <v>1515</v>
      </c>
      <c r="F481" s="226"/>
      <c r="G481" s="227">
        <f t="shared" si="0"/>
        <v>44352</v>
      </c>
      <c r="H481" s="242" t="str">
        <f>TEXT(Table1[[#This Row],[Date]],"mmm")</f>
        <v>Jun</v>
      </c>
    </row>
    <row r="482" spans="1:8">
      <c r="A482" s="226" t="s">
        <v>231</v>
      </c>
      <c r="B482" s="226">
        <f>COUNTIF($A$4:A482,A482)</f>
        <v>2</v>
      </c>
      <c r="C482" s="226">
        <v>9240</v>
      </c>
      <c r="D482" s="228">
        <v>44353</v>
      </c>
      <c r="E482" s="194" t="s">
        <v>1515</v>
      </c>
      <c r="F482" s="226"/>
      <c r="G482" s="227">
        <f t="shared" si="0"/>
        <v>44353</v>
      </c>
      <c r="H482" s="242" t="str">
        <f>TEXT(Table1[[#This Row],[Date]],"mmm")</f>
        <v>Jun</v>
      </c>
    </row>
    <row r="483" spans="1:8">
      <c r="A483" s="226" t="s">
        <v>369</v>
      </c>
      <c r="B483" s="226">
        <f>COUNTIF($A$4:A483,A483)</f>
        <v>2</v>
      </c>
      <c r="C483" s="226">
        <v>4650</v>
      </c>
      <c r="D483" s="228">
        <v>44353</v>
      </c>
      <c r="E483" s="194" t="s">
        <v>1515</v>
      </c>
      <c r="F483" s="226"/>
      <c r="G483" s="227">
        <f t="shared" si="0"/>
        <v>44353</v>
      </c>
      <c r="H483" s="242" t="str">
        <f>TEXT(Table1[[#This Row],[Date]],"mmm")</f>
        <v>Jun</v>
      </c>
    </row>
    <row r="484" spans="1:8">
      <c r="A484" s="226" t="s">
        <v>159</v>
      </c>
      <c r="B484" s="226">
        <f>COUNTIF($A$4:A484,A484)</f>
        <v>2</v>
      </c>
      <c r="C484" s="226">
        <v>4620</v>
      </c>
      <c r="D484" s="228">
        <v>44353</v>
      </c>
      <c r="E484" s="194" t="s">
        <v>1515</v>
      </c>
      <c r="F484" s="226"/>
      <c r="G484" s="227">
        <f t="shared" si="0"/>
        <v>44353</v>
      </c>
      <c r="H484" s="242" t="str">
        <f>TEXT(Table1[[#This Row],[Date]],"mmm")</f>
        <v>Jun</v>
      </c>
    </row>
    <row r="485" spans="1:8">
      <c r="A485" s="226" t="s">
        <v>895</v>
      </c>
      <c r="B485" s="226">
        <f>COUNTIF($A$4:A485,A485)</f>
        <v>2</v>
      </c>
      <c r="C485" s="226">
        <v>4620</v>
      </c>
      <c r="D485" s="228">
        <v>44353</v>
      </c>
      <c r="E485" s="194" t="s">
        <v>1515</v>
      </c>
      <c r="F485" s="226"/>
      <c r="G485" s="227">
        <f t="shared" si="0"/>
        <v>44353</v>
      </c>
      <c r="H485" s="242" t="str">
        <f>TEXT(Table1[[#This Row],[Date]],"mmm")</f>
        <v>Jun</v>
      </c>
    </row>
    <row r="486" spans="1:8">
      <c r="A486" s="226" t="s">
        <v>677</v>
      </c>
      <c r="B486" s="226">
        <f>COUNTIF($A$4:A486,A486)</f>
        <v>2</v>
      </c>
      <c r="C486" s="226">
        <v>4340</v>
      </c>
      <c r="D486" s="228">
        <v>44353</v>
      </c>
      <c r="E486" s="194" t="s">
        <v>1515</v>
      </c>
      <c r="F486" s="226"/>
      <c r="G486" s="227">
        <f t="shared" si="0"/>
        <v>44353</v>
      </c>
      <c r="H486" s="242" t="str">
        <f>TEXT(Table1[[#This Row],[Date]],"mmm")</f>
        <v>Jun</v>
      </c>
    </row>
    <row r="487" spans="1:8">
      <c r="A487" s="243" t="s">
        <v>849</v>
      </c>
      <c r="B487" s="226">
        <f>COUNTIF($A$4:A487,A487)</f>
        <v>2</v>
      </c>
      <c r="C487" s="226">
        <v>13020</v>
      </c>
      <c r="D487" s="228">
        <v>44367</v>
      </c>
      <c r="E487" s="194" t="s">
        <v>1516</v>
      </c>
      <c r="F487" s="226"/>
      <c r="G487" s="227">
        <f t="shared" ref="G487" si="1">D487</f>
        <v>44367</v>
      </c>
      <c r="H487" s="242" t="str">
        <f>TEXT(Table1[[#This Row],[Date]],"mmm")</f>
        <v>Jun</v>
      </c>
    </row>
    <row r="488" spans="1:8">
      <c r="A488" s="229"/>
      <c r="B488" s="226"/>
      <c r="C488" s="229"/>
      <c r="D488" s="230"/>
      <c r="E488" s="229"/>
      <c r="F488" s="229"/>
      <c r="G488" s="227"/>
      <c r="H488" s="242"/>
    </row>
    <row r="489" spans="1:8">
      <c r="A489" s="229"/>
      <c r="B489" s="226"/>
      <c r="C489" s="229"/>
      <c r="D489" s="230"/>
      <c r="E489" s="229"/>
      <c r="F489" s="229"/>
      <c r="G489" s="227"/>
      <c r="H489" s="242"/>
    </row>
    <row r="490" spans="1:8">
      <c r="A490" s="229"/>
      <c r="B490" s="226"/>
      <c r="C490" s="229"/>
      <c r="D490" s="230"/>
      <c r="E490" s="229"/>
      <c r="F490" s="229"/>
      <c r="G490" s="227"/>
      <c r="H490" s="242"/>
    </row>
    <row r="491" spans="1:8">
      <c r="A491" s="229"/>
      <c r="B491" s="226"/>
      <c r="C491" s="229"/>
      <c r="D491" s="230"/>
      <c r="E491" s="229"/>
      <c r="F491" s="229"/>
      <c r="G491" s="227"/>
      <c r="H491" s="242"/>
    </row>
    <row r="492" spans="1:8">
      <c r="A492" s="229"/>
      <c r="B492" s="226"/>
      <c r="C492" s="229"/>
      <c r="D492" s="230"/>
      <c r="E492" s="229"/>
      <c r="F492" s="229"/>
      <c r="G492" s="227"/>
      <c r="H492" s="242"/>
    </row>
    <row r="493" spans="1:8">
      <c r="A493" s="229"/>
      <c r="B493" s="226"/>
      <c r="C493" s="229"/>
      <c r="D493" s="230"/>
      <c r="E493" s="229"/>
      <c r="F493" s="229"/>
      <c r="G493" s="227"/>
      <c r="H493" s="242"/>
    </row>
    <row r="494" spans="1:8">
      <c r="A494" s="229"/>
      <c r="B494" s="226"/>
      <c r="C494" s="229"/>
      <c r="D494" s="230"/>
      <c r="E494" s="229"/>
      <c r="F494" s="229"/>
      <c r="G494" s="227"/>
      <c r="H494" s="242"/>
    </row>
    <row r="495" spans="1:8">
      <c r="A495" s="229"/>
      <c r="B495" s="226"/>
      <c r="C495" s="229"/>
      <c r="D495" s="230"/>
      <c r="E495" s="229"/>
      <c r="F495" s="229"/>
      <c r="G495" s="227"/>
      <c r="H495" s="242"/>
    </row>
    <row r="496" spans="1:8">
      <c r="A496" s="229"/>
      <c r="B496" s="226"/>
      <c r="C496" s="229"/>
      <c r="D496" s="230"/>
      <c r="E496" s="229"/>
      <c r="F496" s="229"/>
      <c r="G496" s="227"/>
      <c r="H496" s="242"/>
    </row>
    <row r="497" spans="1:8">
      <c r="A497" s="229"/>
      <c r="B497" s="226"/>
      <c r="C497" s="229"/>
      <c r="D497" s="230"/>
      <c r="E497" s="229"/>
      <c r="F497" s="229"/>
      <c r="G497" s="227"/>
      <c r="H497" s="242"/>
    </row>
    <row r="498" spans="1:8">
      <c r="A498" s="229"/>
      <c r="B498" s="226"/>
      <c r="C498" s="229"/>
      <c r="D498" s="230"/>
      <c r="E498" s="229"/>
      <c r="F498" s="229"/>
      <c r="G498" s="227"/>
      <c r="H498" s="242"/>
    </row>
    <row r="499" spans="1:8">
      <c r="A499" s="229"/>
      <c r="B499" s="226"/>
      <c r="C499" s="229"/>
      <c r="D499" s="230"/>
      <c r="E499" s="229"/>
      <c r="F499" s="229"/>
      <c r="G499" s="227"/>
      <c r="H499" s="242"/>
    </row>
    <row r="500" spans="1:8">
      <c r="A500" s="229"/>
      <c r="B500" s="226"/>
      <c r="C500" s="229"/>
      <c r="D500" s="230"/>
      <c r="E500" s="229"/>
      <c r="F500" s="229"/>
      <c r="G500" s="227"/>
      <c r="H500" s="242"/>
    </row>
    <row r="501" spans="1:8">
      <c r="A501" s="229"/>
      <c r="B501" s="226"/>
      <c r="C501" s="229"/>
      <c r="D501" s="230"/>
      <c r="E501" s="229"/>
      <c r="F501" s="229"/>
      <c r="G501" s="227"/>
      <c r="H501" s="242"/>
    </row>
    <row r="502" spans="1:8">
      <c r="A502" s="229"/>
      <c r="B502" s="226"/>
      <c r="C502" s="229"/>
      <c r="D502" s="230"/>
      <c r="E502" s="229"/>
      <c r="F502" s="229"/>
      <c r="G502" s="227"/>
      <c r="H502" s="242"/>
    </row>
    <row r="503" spans="1:8">
      <c r="A503" s="229"/>
      <c r="B503" s="226"/>
      <c r="C503" s="229"/>
      <c r="D503" s="230"/>
      <c r="E503" s="229"/>
      <c r="F503" s="229"/>
      <c r="G503" s="227"/>
      <c r="H503" s="242"/>
    </row>
    <row r="504" spans="1:8">
      <c r="A504" s="229"/>
      <c r="B504" s="226"/>
      <c r="C504" s="229"/>
      <c r="D504" s="230"/>
      <c r="E504" s="229"/>
      <c r="F504" s="229"/>
      <c r="G504" s="227"/>
      <c r="H504" s="242"/>
    </row>
    <row r="505" spans="1:8">
      <c r="A505" s="229"/>
      <c r="B505" s="226"/>
      <c r="C505" s="229"/>
      <c r="D505" s="230"/>
      <c r="E505" s="229"/>
      <c r="F505" s="229"/>
      <c r="G505" s="227"/>
      <c r="H505" s="242"/>
    </row>
    <row r="506" spans="1:8">
      <c r="A506" s="229"/>
      <c r="B506" s="226"/>
      <c r="C506" s="229"/>
      <c r="D506" s="230"/>
      <c r="E506" s="229"/>
      <c r="F506" s="229"/>
      <c r="G506" s="227"/>
      <c r="H506" s="242"/>
    </row>
    <row r="507" spans="1:8">
      <c r="A507" s="229"/>
      <c r="B507" s="226"/>
      <c r="C507" s="229"/>
      <c r="D507" s="230"/>
      <c r="E507" s="229"/>
      <c r="F507" s="229"/>
      <c r="G507" s="227"/>
      <c r="H507" s="242"/>
    </row>
    <row r="508" spans="1:8">
      <c r="A508" s="229"/>
      <c r="B508" s="226"/>
      <c r="C508" s="229"/>
      <c r="D508" s="230"/>
      <c r="E508" s="229"/>
      <c r="F508" s="229"/>
      <c r="G508" s="227"/>
      <c r="H508" s="242"/>
    </row>
    <row r="509" spans="1:8">
      <c r="A509" s="229"/>
      <c r="B509" s="226"/>
      <c r="C509" s="229"/>
      <c r="D509" s="230"/>
      <c r="E509" s="229"/>
      <c r="F509" s="229"/>
      <c r="G509" s="227"/>
      <c r="H509" s="242"/>
    </row>
    <row r="510" spans="1:8">
      <c r="A510" s="229"/>
      <c r="B510" s="226"/>
      <c r="C510" s="229"/>
      <c r="D510" s="230"/>
      <c r="E510" s="229"/>
      <c r="F510" s="229"/>
      <c r="G510" s="227"/>
      <c r="H510" s="242"/>
    </row>
    <row r="511" spans="1:8">
      <c r="A511" s="229"/>
      <c r="B511" s="226"/>
      <c r="C511" s="229"/>
      <c r="D511" s="230"/>
      <c r="E511" s="229"/>
      <c r="F511" s="229"/>
      <c r="G511" s="227"/>
      <c r="H511" s="242"/>
    </row>
    <row r="512" spans="1:8">
      <c r="A512" s="229"/>
      <c r="B512" s="226"/>
      <c r="C512" s="229"/>
      <c r="D512" s="230"/>
      <c r="E512" s="229"/>
      <c r="F512" s="229"/>
      <c r="G512" s="227"/>
      <c r="H512" s="242"/>
    </row>
    <row r="513" spans="1:8">
      <c r="A513" s="229"/>
      <c r="B513" s="226"/>
      <c r="C513" s="229"/>
      <c r="D513" s="230"/>
      <c r="E513" s="229"/>
      <c r="F513" s="229"/>
      <c r="G513" s="227"/>
      <c r="H513" s="242"/>
    </row>
    <row r="514" spans="1:8">
      <c r="A514" s="229"/>
      <c r="B514" s="226"/>
      <c r="C514" s="229"/>
      <c r="D514" s="230"/>
      <c r="E514" s="229"/>
      <c r="F514" s="229"/>
      <c r="G514" s="227"/>
      <c r="H514" s="242"/>
    </row>
    <row r="515" spans="1:8">
      <c r="A515" s="229"/>
      <c r="B515" s="226"/>
      <c r="C515" s="229"/>
      <c r="D515" s="230"/>
      <c r="E515" s="229"/>
      <c r="F515" s="229"/>
      <c r="G515" s="227"/>
      <c r="H515" s="242"/>
    </row>
    <row r="516" spans="1:8">
      <c r="A516" s="229"/>
      <c r="B516" s="226"/>
      <c r="C516" s="229"/>
      <c r="D516" s="230"/>
      <c r="E516" s="229"/>
      <c r="F516" s="229"/>
      <c r="G516" s="227"/>
      <c r="H516" s="242"/>
    </row>
    <row r="517" spans="1:8">
      <c r="A517" s="229"/>
      <c r="B517" s="226"/>
      <c r="C517" s="229"/>
      <c r="D517" s="230"/>
      <c r="E517" s="229"/>
      <c r="F517" s="229"/>
      <c r="G517" s="227"/>
      <c r="H517" s="242"/>
    </row>
    <row r="518" spans="1:8">
      <c r="A518" s="229"/>
      <c r="B518" s="226"/>
      <c r="C518" s="229"/>
      <c r="D518" s="230"/>
      <c r="E518" s="229"/>
      <c r="F518" s="229"/>
      <c r="G518" s="227"/>
      <c r="H518" s="242"/>
    </row>
    <row r="519" spans="1:8">
      <c r="A519" s="229"/>
      <c r="B519" s="226"/>
      <c r="C519" s="229"/>
      <c r="D519" s="230"/>
      <c r="E519" s="229"/>
      <c r="F519" s="229"/>
      <c r="G519" s="227"/>
      <c r="H519" s="242"/>
    </row>
    <row r="520" spans="1:8">
      <c r="A520" s="229"/>
      <c r="B520" s="226"/>
      <c r="C520" s="229"/>
      <c r="D520" s="230"/>
      <c r="E520" s="229"/>
      <c r="F520" s="229"/>
      <c r="G520" s="227"/>
      <c r="H520" s="242"/>
    </row>
    <row r="521" spans="1:8">
      <c r="A521" s="229"/>
      <c r="B521" s="226"/>
      <c r="C521" s="229"/>
      <c r="D521" s="230"/>
      <c r="E521" s="229"/>
      <c r="F521" s="229"/>
      <c r="G521" s="227"/>
      <c r="H521" s="242"/>
    </row>
    <row r="522" spans="1:8">
      <c r="A522" s="229"/>
      <c r="B522" s="226"/>
      <c r="C522" s="229"/>
      <c r="D522" s="230"/>
      <c r="E522" s="229"/>
      <c r="F522" s="229"/>
      <c r="G522" s="227"/>
      <c r="H522" s="242"/>
    </row>
    <row r="523" spans="1:8">
      <c r="A523" s="229"/>
      <c r="B523" s="226"/>
      <c r="C523" s="229"/>
      <c r="D523" s="230"/>
      <c r="E523" s="229"/>
      <c r="F523" s="229"/>
      <c r="G523" s="227"/>
      <c r="H523" s="242"/>
    </row>
    <row r="524" spans="1:8">
      <c r="A524" s="229"/>
      <c r="B524" s="226"/>
      <c r="C524" s="229"/>
      <c r="D524" s="230"/>
      <c r="E524" s="229"/>
      <c r="F524" s="229"/>
      <c r="G524" s="227"/>
      <c r="H524" s="242"/>
    </row>
    <row r="525" spans="1:8">
      <c r="A525" s="229"/>
      <c r="B525" s="226"/>
      <c r="C525" s="229"/>
      <c r="D525" s="230"/>
      <c r="E525" s="229"/>
      <c r="F525" s="229"/>
      <c r="G525" s="227"/>
      <c r="H525" s="242"/>
    </row>
    <row r="526" spans="1:8">
      <c r="A526" s="229"/>
      <c r="B526" s="226"/>
      <c r="C526" s="229"/>
      <c r="D526" s="230"/>
      <c r="E526" s="229"/>
      <c r="F526" s="229"/>
      <c r="G526" s="227"/>
      <c r="H526" s="242"/>
    </row>
    <row r="527" spans="1:8">
      <c r="A527" s="229"/>
      <c r="B527" s="226"/>
      <c r="C527" s="229"/>
      <c r="D527" s="230"/>
      <c r="E527" s="229"/>
      <c r="F527" s="229"/>
      <c r="G527" s="227"/>
      <c r="H527" s="242"/>
    </row>
    <row r="528" spans="1:8">
      <c r="A528" s="229"/>
      <c r="B528" s="226"/>
      <c r="C528" s="229"/>
      <c r="D528" s="230"/>
      <c r="E528" s="229"/>
      <c r="F528" s="229"/>
      <c r="G528" s="227"/>
      <c r="H528" s="242"/>
    </row>
    <row r="529" spans="1:8">
      <c r="A529" s="229"/>
      <c r="B529" s="226"/>
      <c r="C529" s="229"/>
      <c r="D529" s="230"/>
      <c r="E529" s="229"/>
      <c r="F529" s="229"/>
      <c r="G529" s="227"/>
      <c r="H529" s="242"/>
    </row>
    <row r="530" spans="1:8">
      <c r="A530" s="229"/>
      <c r="B530" s="226"/>
      <c r="C530" s="229"/>
      <c r="D530" s="230"/>
      <c r="E530" s="229"/>
      <c r="F530" s="229"/>
      <c r="G530" s="227"/>
      <c r="H530" s="242"/>
    </row>
    <row r="531" spans="1:8">
      <c r="A531" s="229"/>
      <c r="B531" s="226"/>
      <c r="C531" s="229"/>
      <c r="D531" s="230"/>
      <c r="E531" s="229"/>
      <c r="F531" s="229"/>
      <c r="G531" s="227"/>
      <c r="H531" s="242"/>
    </row>
    <row r="532" spans="1:8">
      <c r="A532" s="229"/>
      <c r="B532" s="226"/>
      <c r="C532" s="229"/>
      <c r="D532" s="230"/>
      <c r="E532" s="229"/>
      <c r="F532" s="229"/>
      <c r="G532" s="227"/>
      <c r="H532" s="242"/>
    </row>
    <row r="533" spans="1:8">
      <c r="A533" s="229"/>
      <c r="B533" s="226"/>
      <c r="C533" s="229"/>
      <c r="D533" s="230"/>
      <c r="E533" s="229"/>
      <c r="F533" s="229"/>
      <c r="G533" s="227"/>
      <c r="H533" s="242"/>
    </row>
    <row r="534" spans="1:8">
      <c r="A534" s="229"/>
      <c r="B534" s="226"/>
      <c r="C534" s="229"/>
      <c r="D534" s="230"/>
      <c r="E534" s="229"/>
      <c r="F534" s="229"/>
      <c r="G534" s="227"/>
      <c r="H534" s="242"/>
    </row>
    <row r="535" spans="1:8">
      <c r="A535" s="229"/>
      <c r="B535" s="226"/>
      <c r="C535" s="229"/>
      <c r="D535" s="230"/>
      <c r="E535" s="229"/>
      <c r="F535" s="229"/>
      <c r="G535" s="227"/>
      <c r="H535" s="242"/>
    </row>
    <row r="536" spans="1:8">
      <c r="A536" s="229"/>
      <c r="B536" s="226"/>
      <c r="C536" s="229"/>
      <c r="D536" s="230"/>
      <c r="E536" s="229"/>
      <c r="F536" s="229"/>
      <c r="G536" s="227"/>
      <c r="H536" s="242"/>
    </row>
    <row r="537" spans="1:8">
      <c r="A537" s="229"/>
      <c r="B537" s="226"/>
      <c r="C537" s="229"/>
      <c r="D537" s="230"/>
      <c r="E537" s="229"/>
      <c r="F537" s="229"/>
      <c r="G537" s="227"/>
      <c r="H537" s="242"/>
    </row>
    <row r="538" spans="1:8">
      <c r="A538" s="229"/>
      <c r="B538" s="226"/>
      <c r="C538" s="229"/>
      <c r="D538" s="230"/>
      <c r="E538" s="229"/>
      <c r="F538" s="229"/>
      <c r="G538" s="227"/>
      <c r="H538" s="242"/>
    </row>
    <row r="539" spans="1:8">
      <c r="A539" s="229"/>
      <c r="B539" s="226"/>
      <c r="C539" s="229"/>
      <c r="D539" s="230"/>
      <c r="E539" s="229"/>
      <c r="F539" s="229"/>
      <c r="G539" s="227"/>
      <c r="H539" s="242"/>
    </row>
    <row r="540" spans="1:8">
      <c r="A540" s="229"/>
      <c r="B540" s="226"/>
      <c r="C540" s="229"/>
      <c r="D540" s="230"/>
      <c r="E540" s="229"/>
      <c r="F540" s="229"/>
      <c r="G540" s="227"/>
      <c r="H540" s="242"/>
    </row>
    <row r="541" spans="1:8">
      <c r="A541" s="229"/>
      <c r="B541" s="226"/>
      <c r="C541" s="229"/>
      <c r="D541" s="230"/>
      <c r="E541" s="229"/>
      <c r="F541" s="229"/>
      <c r="G541" s="227"/>
      <c r="H541" s="242"/>
    </row>
    <row r="542" spans="1:8">
      <c r="A542" s="229"/>
      <c r="B542" s="226"/>
      <c r="C542" s="229"/>
      <c r="D542" s="230"/>
      <c r="E542" s="229"/>
      <c r="F542" s="229"/>
      <c r="G542" s="227"/>
      <c r="H542" s="242"/>
    </row>
    <row r="543" spans="1:8">
      <c r="A543" s="229"/>
      <c r="B543" s="226"/>
      <c r="C543" s="229"/>
      <c r="D543" s="230"/>
      <c r="E543" s="229"/>
      <c r="F543" s="229"/>
      <c r="G543" s="227"/>
      <c r="H543" s="242"/>
    </row>
    <row r="544" spans="1:8">
      <c r="A544" s="229"/>
      <c r="B544" s="226"/>
      <c r="C544" s="229"/>
      <c r="D544" s="230"/>
      <c r="E544" s="229"/>
      <c r="F544" s="229"/>
      <c r="G544" s="227"/>
      <c r="H544" s="242"/>
    </row>
    <row r="545" spans="1:8">
      <c r="A545" s="229"/>
      <c r="B545" s="226"/>
      <c r="C545" s="229"/>
      <c r="D545" s="230"/>
      <c r="E545" s="229"/>
      <c r="F545" s="229"/>
      <c r="G545" s="227"/>
      <c r="H545" s="242"/>
    </row>
    <row r="546" spans="1:8">
      <c r="A546" s="229"/>
      <c r="B546" s="226"/>
      <c r="C546" s="229"/>
      <c r="D546" s="230"/>
      <c r="E546" s="229"/>
      <c r="F546" s="229"/>
      <c r="G546" s="227"/>
      <c r="H546" s="242"/>
    </row>
    <row r="547" spans="1:8">
      <c r="A547" s="229"/>
      <c r="B547" s="226"/>
      <c r="C547" s="229"/>
      <c r="D547" s="230"/>
      <c r="E547" s="229"/>
      <c r="F547" s="229"/>
      <c r="G547" s="227"/>
      <c r="H547" s="242"/>
    </row>
    <row r="548" spans="1:8">
      <c r="A548" s="229"/>
      <c r="B548" s="226"/>
      <c r="C548" s="229"/>
      <c r="D548" s="230"/>
      <c r="E548" s="229"/>
      <c r="F548" s="229"/>
      <c r="G548" s="227"/>
      <c r="H548" s="242"/>
    </row>
    <row r="549" spans="1:8">
      <c r="A549" s="229"/>
      <c r="B549" s="226"/>
      <c r="C549" s="229"/>
      <c r="D549" s="230"/>
      <c r="E549" s="229"/>
      <c r="F549" s="229"/>
      <c r="G549" s="227"/>
      <c r="H549" s="242"/>
    </row>
    <row r="550" spans="1:8">
      <c r="A550" s="229"/>
      <c r="B550" s="226"/>
      <c r="C550" s="229"/>
      <c r="D550" s="230"/>
      <c r="E550" s="229"/>
      <c r="F550" s="229"/>
      <c r="G550" s="227"/>
      <c r="H550" s="242"/>
    </row>
    <row r="551" spans="1:8">
      <c r="A551" s="229"/>
      <c r="B551" s="226"/>
      <c r="C551" s="229"/>
      <c r="D551" s="230"/>
      <c r="E551" s="229"/>
      <c r="F551" s="229"/>
      <c r="G551" s="227"/>
      <c r="H551" s="242"/>
    </row>
    <row r="552" spans="1:8">
      <c r="A552" s="229"/>
      <c r="B552" s="226"/>
      <c r="C552" s="229"/>
      <c r="D552" s="230"/>
      <c r="E552" s="229"/>
      <c r="F552" s="229"/>
      <c r="G552" s="227"/>
      <c r="H552" s="242"/>
    </row>
  </sheetData>
  <dataValidations count="2">
    <dataValidation type="list" allowBlank="1" showInputMessage="1" showErrorMessage="1" sqref="E456:E487">
      <formula1>"Cash, Bkash, Rocket, DBBL, upto16june21"</formula1>
    </dataValidation>
    <dataValidation type="list" allowBlank="1" showInputMessage="1" showErrorMessage="1" sqref="E4:E455">
      <formula1>"Cash, Bkash, Rocket, DBBL, upto13june21"</formula1>
    </dataValidation>
  </dataValidations>
  <pageMargins left="0.7" right="0.7" top="0.75" bottom="0.75" header="0.3" footer="0.3"/>
  <pageSetup paperSize="9" orientation="portrait" r:id="rId1"/>
  <tableParts count="1">
    <tablePart r:id="rId2"/>
  </tableParts>
</worksheet>
</file>

<file path=xl/worksheets/sheet6.xml><?xml version="1.0" encoding="utf-8"?>
<worksheet xmlns="http://schemas.openxmlformats.org/spreadsheetml/2006/main" xmlns:r="http://schemas.openxmlformats.org/officeDocument/2006/relationships">
  <dimension ref="A2:AE456"/>
  <sheetViews>
    <sheetView workbookViewId="0">
      <selection activeCell="G2" sqref="G2"/>
    </sheetView>
  </sheetViews>
  <sheetFormatPr defaultRowHeight="15"/>
  <sheetData>
    <row r="2" spans="1:31">
      <c r="B2">
        <v>1</v>
      </c>
      <c r="C2">
        <v>2</v>
      </c>
      <c r="D2">
        <v>3</v>
      </c>
      <c r="E2">
        <v>4</v>
      </c>
      <c r="F2">
        <v>5</v>
      </c>
      <c r="G2">
        <v>6</v>
      </c>
      <c r="H2">
        <v>7</v>
      </c>
      <c r="I2">
        <v>8</v>
      </c>
      <c r="J2">
        <v>9</v>
      </c>
      <c r="K2">
        <v>10</v>
      </c>
      <c r="L2">
        <v>11</v>
      </c>
      <c r="M2">
        <v>12</v>
      </c>
      <c r="N2">
        <v>13</v>
      </c>
      <c r="O2">
        <v>14</v>
      </c>
      <c r="P2">
        <v>15</v>
      </c>
      <c r="Q2">
        <v>16</v>
      </c>
      <c r="R2">
        <v>17</v>
      </c>
      <c r="S2">
        <v>18</v>
      </c>
      <c r="T2">
        <v>19</v>
      </c>
      <c r="U2">
        <v>20</v>
      </c>
      <c r="V2">
        <v>21</v>
      </c>
      <c r="W2">
        <v>22</v>
      </c>
      <c r="X2">
        <v>23</v>
      </c>
      <c r="Y2">
        <v>24</v>
      </c>
      <c r="Z2">
        <v>25</v>
      </c>
      <c r="AA2">
        <v>26</v>
      </c>
      <c r="AB2">
        <v>27</v>
      </c>
      <c r="AC2">
        <v>28</v>
      </c>
      <c r="AD2">
        <v>29</v>
      </c>
      <c r="AE2">
        <v>30</v>
      </c>
    </row>
    <row r="4" spans="1:31">
      <c r="A4" s="199" t="s">
        <v>1510</v>
      </c>
      <c r="B4" s="199">
        <v>1</v>
      </c>
      <c r="C4" s="199">
        <v>2</v>
      </c>
      <c r="D4" s="199">
        <v>3</v>
      </c>
      <c r="E4" s="199" t="s">
        <v>1520</v>
      </c>
      <c r="F4">
        <v>5</v>
      </c>
      <c r="G4">
        <v>6</v>
      </c>
      <c r="H4">
        <v>7</v>
      </c>
    </row>
    <row r="5" spans="1:31">
      <c r="A5" t="s">
        <v>16</v>
      </c>
      <c r="B5">
        <v>33170</v>
      </c>
    </row>
    <row r="6" spans="1:31">
      <c r="A6" t="s">
        <v>20</v>
      </c>
      <c r="B6">
        <v>57080</v>
      </c>
    </row>
    <row r="7" spans="1:31">
      <c r="A7" t="s">
        <v>24</v>
      </c>
      <c r="B7">
        <v>52460</v>
      </c>
    </row>
    <row r="8" spans="1:31">
      <c r="A8" t="s">
        <v>574</v>
      </c>
      <c r="B8">
        <v>15500</v>
      </c>
    </row>
    <row r="9" spans="1:31">
      <c r="A9" t="s">
        <v>27</v>
      </c>
      <c r="B9">
        <v>21940</v>
      </c>
    </row>
    <row r="10" spans="1:31">
      <c r="A10" t="s">
        <v>31</v>
      </c>
      <c r="B10">
        <v>2000</v>
      </c>
    </row>
    <row r="11" spans="1:31">
      <c r="A11" t="s">
        <v>577</v>
      </c>
      <c r="B11">
        <v>29360</v>
      </c>
    </row>
    <row r="12" spans="1:31">
      <c r="A12" t="s">
        <v>580</v>
      </c>
      <c r="B12">
        <v>52460</v>
      </c>
    </row>
    <row r="13" spans="1:31">
      <c r="A13" t="s">
        <v>583</v>
      </c>
      <c r="B13">
        <v>52460</v>
      </c>
    </row>
    <row r="14" spans="1:31">
      <c r="A14" t="s">
        <v>35</v>
      </c>
      <c r="B14">
        <v>27820</v>
      </c>
      <c r="C14">
        <v>1540</v>
      </c>
    </row>
    <row r="15" spans="1:31">
      <c r="A15" t="s">
        <v>39</v>
      </c>
      <c r="B15">
        <v>57080</v>
      </c>
    </row>
    <row r="16" spans="1:31">
      <c r="A16" t="s">
        <v>42</v>
      </c>
      <c r="B16">
        <v>46860</v>
      </c>
    </row>
    <row r="17" spans="1:3">
      <c r="A17" t="s">
        <v>45</v>
      </c>
      <c r="B17">
        <v>57080</v>
      </c>
    </row>
    <row r="18" spans="1:3">
      <c r="A18" t="s">
        <v>48</v>
      </c>
      <c r="B18">
        <v>15500</v>
      </c>
    </row>
    <row r="19" spans="1:3">
      <c r="A19" t="s">
        <v>586</v>
      </c>
      <c r="B19">
        <v>30860</v>
      </c>
    </row>
    <row r="20" spans="1:3">
      <c r="A20" t="s">
        <v>51</v>
      </c>
      <c r="B20">
        <v>44480</v>
      </c>
    </row>
    <row r="21" spans="1:3">
      <c r="A21" t="s">
        <v>589</v>
      </c>
      <c r="B21">
        <v>54560</v>
      </c>
    </row>
    <row r="22" spans="1:3">
      <c r="A22" t="s">
        <v>54</v>
      </c>
      <c r="B22">
        <v>5000</v>
      </c>
    </row>
    <row r="23" spans="1:3">
      <c r="A23" t="s">
        <v>57</v>
      </c>
      <c r="B23">
        <v>45880</v>
      </c>
      <c r="C23">
        <v>4340</v>
      </c>
    </row>
    <row r="24" spans="1:3">
      <c r="A24" t="s">
        <v>60</v>
      </c>
      <c r="B24">
        <v>47840</v>
      </c>
    </row>
    <row r="25" spans="1:3">
      <c r="A25" t="s">
        <v>63</v>
      </c>
      <c r="B25">
        <v>50250</v>
      </c>
    </row>
    <row r="26" spans="1:3">
      <c r="A26" t="s">
        <v>66</v>
      </c>
      <c r="B26">
        <v>32590</v>
      </c>
    </row>
    <row r="27" spans="1:3">
      <c r="A27" t="s">
        <v>592</v>
      </c>
      <c r="B27">
        <v>37200</v>
      </c>
    </row>
    <row r="28" spans="1:3">
      <c r="A28" t="s">
        <v>595</v>
      </c>
      <c r="B28">
        <v>57080</v>
      </c>
    </row>
    <row r="29" spans="1:3">
      <c r="A29" t="s">
        <v>69</v>
      </c>
      <c r="B29">
        <v>33980</v>
      </c>
    </row>
    <row r="30" spans="1:3">
      <c r="A30" t="s">
        <v>598</v>
      </c>
      <c r="B30">
        <v>50220</v>
      </c>
      <c r="C30">
        <v>4340</v>
      </c>
    </row>
    <row r="31" spans="1:3">
      <c r="A31" t="s">
        <v>601</v>
      </c>
      <c r="B31">
        <v>57080</v>
      </c>
    </row>
    <row r="32" spans="1:3">
      <c r="A32" t="s">
        <v>604</v>
      </c>
      <c r="B32">
        <v>52460</v>
      </c>
    </row>
    <row r="33" spans="1:2">
      <c r="A33" t="s">
        <v>607</v>
      </c>
      <c r="B33">
        <v>41260</v>
      </c>
    </row>
    <row r="34" spans="1:2">
      <c r="A34" t="s">
        <v>610</v>
      </c>
      <c r="B34">
        <v>57080</v>
      </c>
    </row>
    <row r="35" spans="1:2">
      <c r="A35" t="s">
        <v>73</v>
      </c>
      <c r="B35">
        <v>28620</v>
      </c>
    </row>
    <row r="36" spans="1:2">
      <c r="A36" t="s">
        <v>613</v>
      </c>
      <c r="B36">
        <v>54560</v>
      </c>
    </row>
    <row r="37" spans="1:2">
      <c r="A37" t="s">
        <v>616</v>
      </c>
      <c r="B37">
        <v>52460</v>
      </c>
    </row>
    <row r="38" spans="1:2">
      <c r="A38" t="s">
        <v>76</v>
      </c>
      <c r="B38">
        <v>45960</v>
      </c>
    </row>
    <row r="39" spans="1:2">
      <c r="A39" t="s">
        <v>79</v>
      </c>
      <c r="B39">
        <v>27680</v>
      </c>
    </row>
    <row r="40" spans="1:2">
      <c r="A40" t="s">
        <v>83</v>
      </c>
      <c r="B40">
        <v>44480</v>
      </c>
    </row>
    <row r="41" spans="1:2">
      <c r="A41" t="s">
        <v>619</v>
      </c>
      <c r="B41">
        <v>52460</v>
      </c>
    </row>
    <row r="42" spans="1:2">
      <c r="A42" t="s">
        <v>86</v>
      </c>
      <c r="B42">
        <v>58460</v>
      </c>
    </row>
    <row r="43" spans="1:2">
      <c r="A43" t="s">
        <v>89</v>
      </c>
      <c r="B43">
        <v>36290</v>
      </c>
    </row>
    <row r="44" spans="1:2">
      <c r="A44" t="s">
        <v>622</v>
      </c>
      <c r="B44">
        <v>15500</v>
      </c>
    </row>
    <row r="45" spans="1:2">
      <c r="A45" t="s">
        <v>92</v>
      </c>
      <c r="B45">
        <v>31740</v>
      </c>
    </row>
    <row r="46" spans="1:2">
      <c r="A46" t="s">
        <v>95</v>
      </c>
      <c r="B46">
        <v>52480</v>
      </c>
    </row>
    <row r="47" spans="1:2">
      <c r="A47" t="s">
        <v>98</v>
      </c>
      <c r="B47">
        <v>50780</v>
      </c>
    </row>
    <row r="48" spans="1:2">
      <c r="A48" t="s">
        <v>101</v>
      </c>
      <c r="B48">
        <v>31670</v>
      </c>
    </row>
    <row r="49" spans="1:3">
      <c r="A49" t="s">
        <v>625</v>
      </c>
      <c r="B49">
        <v>39360</v>
      </c>
    </row>
    <row r="50" spans="1:3">
      <c r="A50" t="s">
        <v>104</v>
      </c>
      <c r="B50">
        <v>57080</v>
      </c>
    </row>
    <row r="51" spans="1:3">
      <c r="A51" t="s">
        <v>628</v>
      </c>
      <c r="B51">
        <v>33980</v>
      </c>
    </row>
    <row r="52" spans="1:3">
      <c r="A52" t="s">
        <v>631</v>
      </c>
      <c r="B52">
        <v>36290</v>
      </c>
    </row>
    <row r="53" spans="1:3">
      <c r="A53" t="s">
        <v>634</v>
      </c>
      <c r="B53">
        <v>48000</v>
      </c>
    </row>
    <row r="54" spans="1:3">
      <c r="A54" t="s">
        <v>637</v>
      </c>
      <c r="B54">
        <v>40060</v>
      </c>
    </row>
    <row r="55" spans="1:3">
      <c r="A55" t="s">
        <v>641</v>
      </c>
      <c r="B55">
        <v>41540</v>
      </c>
    </row>
    <row r="56" spans="1:3">
      <c r="A56" t="s">
        <v>107</v>
      </c>
      <c r="B56">
        <v>30060</v>
      </c>
    </row>
    <row r="57" spans="1:3">
      <c r="A57" t="s">
        <v>111</v>
      </c>
      <c r="B57">
        <v>30060</v>
      </c>
    </row>
    <row r="58" spans="1:3">
      <c r="A58" t="s">
        <v>644</v>
      </c>
      <c r="B58">
        <v>50220</v>
      </c>
    </row>
    <row r="59" spans="1:3">
      <c r="A59" t="s">
        <v>114</v>
      </c>
      <c r="B59">
        <v>52460</v>
      </c>
    </row>
    <row r="60" spans="1:3">
      <c r="A60" t="s">
        <v>117</v>
      </c>
      <c r="B60">
        <v>33980</v>
      </c>
    </row>
    <row r="61" spans="1:3">
      <c r="A61" t="s">
        <v>120</v>
      </c>
      <c r="B61">
        <v>27480</v>
      </c>
      <c r="C61">
        <v>8000</v>
      </c>
    </row>
    <row r="62" spans="1:3">
      <c r="A62" t="s">
        <v>647</v>
      </c>
      <c r="B62">
        <v>39980</v>
      </c>
    </row>
    <row r="63" spans="1:3">
      <c r="A63" t="s">
        <v>123</v>
      </c>
      <c r="B63">
        <v>32400</v>
      </c>
    </row>
    <row r="64" spans="1:3">
      <c r="A64" t="s">
        <v>126</v>
      </c>
      <c r="B64">
        <v>57080</v>
      </c>
    </row>
    <row r="65" spans="1:2">
      <c r="A65" t="s">
        <v>129</v>
      </c>
      <c r="B65">
        <v>43220</v>
      </c>
    </row>
    <row r="66" spans="1:2">
      <c r="A66" t="s">
        <v>132</v>
      </c>
      <c r="B66">
        <v>41540</v>
      </c>
    </row>
    <row r="67" spans="1:2">
      <c r="A67" t="s">
        <v>135</v>
      </c>
      <c r="B67">
        <v>19000</v>
      </c>
    </row>
    <row r="68" spans="1:2">
      <c r="A68" t="s">
        <v>650</v>
      </c>
      <c r="B68">
        <v>52460</v>
      </c>
    </row>
    <row r="69" spans="1:2">
      <c r="A69" t="s">
        <v>138</v>
      </c>
      <c r="B69">
        <v>33020</v>
      </c>
    </row>
    <row r="70" spans="1:2">
      <c r="A70" t="s">
        <v>141</v>
      </c>
      <c r="B70">
        <v>49790</v>
      </c>
    </row>
    <row r="71" spans="1:2">
      <c r="A71" t="s">
        <v>144</v>
      </c>
      <c r="B71">
        <v>33980</v>
      </c>
    </row>
    <row r="72" spans="1:2">
      <c r="A72" t="s">
        <v>653</v>
      </c>
      <c r="B72">
        <v>57080</v>
      </c>
    </row>
    <row r="73" spans="1:2">
      <c r="A73" t="s">
        <v>656</v>
      </c>
      <c r="B73">
        <v>57080</v>
      </c>
    </row>
    <row r="74" spans="1:2">
      <c r="A74" t="s">
        <v>147</v>
      </c>
      <c r="B74">
        <v>33980</v>
      </c>
    </row>
    <row r="75" spans="1:2">
      <c r="A75" t="s">
        <v>659</v>
      </c>
      <c r="B75">
        <v>54000</v>
      </c>
    </row>
    <row r="76" spans="1:2">
      <c r="A76" t="s">
        <v>662</v>
      </c>
      <c r="B76">
        <v>57080</v>
      </c>
    </row>
    <row r="77" spans="1:2">
      <c r="A77" t="s">
        <v>665</v>
      </c>
      <c r="B77">
        <v>14100</v>
      </c>
    </row>
    <row r="78" spans="1:2">
      <c r="A78" t="s">
        <v>668</v>
      </c>
      <c r="B78">
        <v>33770</v>
      </c>
    </row>
    <row r="79" spans="1:2">
      <c r="A79" t="s">
        <v>150</v>
      </c>
      <c r="B79">
        <v>31670</v>
      </c>
    </row>
    <row r="80" spans="1:2">
      <c r="A80" t="s">
        <v>671</v>
      </c>
      <c r="B80">
        <v>37900</v>
      </c>
    </row>
    <row r="81" spans="1:3">
      <c r="A81" t="s">
        <v>153</v>
      </c>
      <c r="B81">
        <v>36290</v>
      </c>
    </row>
    <row r="82" spans="1:3">
      <c r="A82" t="s">
        <v>156</v>
      </c>
      <c r="B82">
        <v>54560</v>
      </c>
    </row>
    <row r="83" spans="1:3">
      <c r="A83" t="s">
        <v>159</v>
      </c>
      <c r="B83">
        <v>52460</v>
      </c>
      <c r="C83">
        <v>4620</v>
      </c>
    </row>
    <row r="84" spans="1:3">
      <c r="A84" t="s">
        <v>162</v>
      </c>
      <c r="B84">
        <v>52460</v>
      </c>
    </row>
    <row r="85" spans="1:3">
      <c r="A85" t="s">
        <v>165</v>
      </c>
      <c r="B85">
        <v>22080</v>
      </c>
    </row>
    <row r="86" spans="1:3">
      <c r="A86" t="s">
        <v>168</v>
      </c>
      <c r="B86">
        <v>17500</v>
      </c>
    </row>
    <row r="87" spans="1:3">
      <c r="A87" t="s">
        <v>171</v>
      </c>
      <c r="B87">
        <v>57080</v>
      </c>
    </row>
    <row r="88" spans="1:3">
      <c r="A88" t="s">
        <v>674</v>
      </c>
      <c r="B88">
        <v>31720</v>
      </c>
    </row>
    <row r="89" spans="1:3">
      <c r="A89" t="s">
        <v>677</v>
      </c>
      <c r="B89">
        <v>50220</v>
      </c>
      <c r="C89">
        <v>4340</v>
      </c>
    </row>
    <row r="90" spans="1:3">
      <c r="A90" t="s">
        <v>680</v>
      </c>
      <c r="B90">
        <v>15500</v>
      </c>
    </row>
    <row r="91" spans="1:3">
      <c r="A91" t="s">
        <v>683</v>
      </c>
      <c r="B91">
        <v>32100</v>
      </c>
    </row>
    <row r="92" spans="1:3">
      <c r="A92" t="s">
        <v>174</v>
      </c>
      <c r="B92">
        <v>52460</v>
      </c>
    </row>
    <row r="93" spans="1:3">
      <c r="A93" t="s">
        <v>686</v>
      </c>
      <c r="B93">
        <v>33980</v>
      </c>
    </row>
    <row r="94" spans="1:3">
      <c r="A94" t="s">
        <v>689</v>
      </c>
      <c r="B94">
        <v>36290</v>
      </c>
    </row>
    <row r="95" spans="1:3">
      <c r="A95" t="s">
        <v>692</v>
      </c>
      <c r="B95">
        <v>50220</v>
      </c>
    </row>
    <row r="96" spans="1:3">
      <c r="A96" t="s">
        <v>177</v>
      </c>
      <c r="B96">
        <v>41260</v>
      </c>
      <c r="C96">
        <v>3220</v>
      </c>
    </row>
    <row r="97" spans="1:3">
      <c r="A97" t="s">
        <v>695</v>
      </c>
      <c r="B97">
        <v>54560</v>
      </c>
    </row>
    <row r="98" spans="1:3">
      <c r="A98" t="s">
        <v>180</v>
      </c>
      <c r="B98">
        <v>52460</v>
      </c>
    </row>
    <row r="99" spans="1:3">
      <c r="A99" t="s">
        <v>698</v>
      </c>
      <c r="B99">
        <v>50220</v>
      </c>
    </row>
    <row r="100" spans="1:3">
      <c r="A100" t="s">
        <v>701</v>
      </c>
      <c r="B100">
        <v>50220</v>
      </c>
    </row>
    <row r="101" spans="1:3">
      <c r="A101" t="s">
        <v>183</v>
      </c>
      <c r="B101">
        <v>52460</v>
      </c>
    </row>
    <row r="102" spans="1:3">
      <c r="A102" t="s">
        <v>186</v>
      </c>
      <c r="B102">
        <v>41260</v>
      </c>
    </row>
    <row r="103" spans="1:3">
      <c r="A103" t="s">
        <v>189</v>
      </c>
      <c r="B103">
        <v>57080</v>
      </c>
    </row>
    <row r="104" spans="1:3">
      <c r="A104" t="s">
        <v>704</v>
      </c>
      <c r="B104">
        <v>47840</v>
      </c>
      <c r="C104">
        <v>9240</v>
      </c>
    </row>
    <row r="105" spans="1:3">
      <c r="A105" t="s">
        <v>707</v>
      </c>
      <c r="B105">
        <v>37730</v>
      </c>
    </row>
    <row r="106" spans="1:3">
      <c r="A106" t="s">
        <v>711</v>
      </c>
      <c r="B106">
        <v>38600</v>
      </c>
    </row>
    <row r="107" spans="1:3">
      <c r="A107" t="s">
        <v>714</v>
      </c>
      <c r="B107">
        <v>23820</v>
      </c>
    </row>
    <row r="108" spans="1:3">
      <c r="A108" t="s">
        <v>717</v>
      </c>
      <c r="B108">
        <v>38600</v>
      </c>
    </row>
    <row r="109" spans="1:3">
      <c r="A109" t="s">
        <v>192</v>
      </c>
      <c r="B109">
        <v>47000</v>
      </c>
    </row>
    <row r="110" spans="1:3">
      <c r="A110" t="s">
        <v>195</v>
      </c>
      <c r="B110">
        <v>33980</v>
      </c>
    </row>
    <row r="111" spans="1:3">
      <c r="A111" t="s">
        <v>198</v>
      </c>
      <c r="B111">
        <v>57080</v>
      </c>
    </row>
    <row r="112" spans="1:3">
      <c r="A112" t="s">
        <v>720</v>
      </c>
      <c r="B112">
        <v>52460</v>
      </c>
    </row>
    <row r="113" spans="1:4">
      <c r="A113" t="s">
        <v>723</v>
      </c>
      <c r="B113">
        <v>30260</v>
      </c>
    </row>
    <row r="114" spans="1:4">
      <c r="A114" t="s">
        <v>726</v>
      </c>
      <c r="B114">
        <v>57080</v>
      </c>
    </row>
    <row r="115" spans="1:4">
      <c r="A115" t="s">
        <v>729</v>
      </c>
      <c r="B115">
        <v>52460</v>
      </c>
      <c r="C115">
        <v>4620</v>
      </c>
    </row>
    <row r="116" spans="1:4">
      <c r="A116" t="s">
        <v>732</v>
      </c>
      <c r="B116">
        <v>52460</v>
      </c>
    </row>
    <row r="117" spans="1:4">
      <c r="A117" t="s">
        <v>735</v>
      </c>
      <c r="B117">
        <v>57080</v>
      </c>
    </row>
    <row r="118" spans="1:4">
      <c r="A118" t="s">
        <v>738</v>
      </c>
      <c r="B118">
        <v>52460</v>
      </c>
    </row>
    <row r="119" spans="1:4">
      <c r="A119" t="s">
        <v>741</v>
      </c>
      <c r="B119">
        <v>57080</v>
      </c>
    </row>
    <row r="120" spans="1:4">
      <c r="A120" t="s">
        <v>744</v>
      </c>
      <c r="B120">
        <v>50220</v>
      </c>
    </row>
    <row r="121" spans="1:4">
      <c r="A121" t="s">
        <v>201</v>
      </c>
      <c r="B121">
        <v>5000</v>
      </c>
    </row>
    <row r="122" spans="1:4">
      <c r="A122" t="s">
        <v>747</v>
      </c>
      <c r="B122">
        <v>38600</v>
      </c>
      <c r="C122">
        <v>13100</v>
      </c>
    </row>
    <row r="123" spans="1:4">
      <c r="A123" t="s">
        <v>750</v>
      </c>
      <c r="B123">
        <v>57080</v>
      </c>
    </row>
    <row r="124" spans="1:4">
      <c r="A124" t="s">
        <v>204</v>
      </c>
      <c r="B124">
        <v>36290</v>
      </c>
    </row>
    <row r="125" spans="1:4">
      <c r="A125" t="s">
        <v>207</v>
      </c>
      <c r="B125">
        <v>43220</v>
      </c>
      <c r="C125">
        <v>4620</v>
      </c>
      <c r="D125">
        <v>4620</v>
      </c>
    </row>
    <row r="126" spans="1:4">
      <c r="A126" t="s">
        <v>210</v>
      </c>
      <c r="B126">
        <v>50220</v>
      </c>
      <c r="C126">
        <v>4340</v>
      </c>
    </row>
    <row r="127" spans="1:4">
      <c r="A127" t="s">
        <v>213</v>
      </c>
      <c r="B127">
        <v>39220</v>
      </c>
    </row>
    <row r="128" spans="1:4">
      <c r="A128" t="s">
        <v>216</v>
      </c>
      <c r="B128">
        <v>50220</v>
      </c>
      <c r="C128">
        <v>4340</v>
      </c>
    </row>
    <row r="129" spans="1:3">
      <c r="A129" t="s">
        <v>753</v>
      </c>
      <c r="B129">
        <v>27480</v>
      </c>
    </row>
    <row r="130" spans="1:3">
      <c r="A130" t="s">
        <v>756</v>
      </c>
      <c r="B130">
        <v>33980</v>
      </c>
      <c r="C130">
        <v>18660</v>
      </c>
    </row>
    <row r="131" spans="1:3">
      <c r="A131" t="s">
        <v>219</v>
      </c>
      <c r="B131">
        <v>52460</v>
      </c>
    </row>
    <row r="132" spans="1:3">
      <c r="A132" t="s">
        <v>222</v>
      </c>
      <c r="B132">
        <v>31600</v>
      </c>
    </row>
    <row r="133" spans="1:3">
      <c r="A133" t="s">
        <v>759</v>
      </c>
      <c r="B133">
        <v>41260</v>
      </c>
    </row>
    <row r="134" spans="1:3">
      <c r="A134" t="s">
        <v>762</v>
      </c>
      <c r="B134">
        <v>38600</v>
      </c>
    </row>
    <row r="135" spans="1:3">
      <c r="A135" t="s">
        <v>225</v>
      </c>
      <c r="B135">
        <v>50220</v>
      </c>
    </row>
    <row r="136" spans="1:3">
      <c r="A136" t="s">
        <v>765</v>
      </c>
      <c r="B136">
        <v>33980</v>
      </c>
    </row>
    <row r="137" spans="1:3">
      <c r="A137" t="s">
        <v>768</v>
      </c>
      <c r="B137">
        <v>45880</v>
      </c>
    </row>
    <row r="138" spans="1:3">
      <c r="A138" t="s">
        <v>228</v>
      </c>
      <c r="B138">
        <v>54560</v>
      </c>
    </row>
    <row r="139" spans="1:3">
      <c r="A139" t="s">
        <v>771</v>
      </c>
      <c r="B139">
        <v>47840</v>
      </c>
      <c r="C139">
        <v>4620</v>
      </c>
    </row>
    <row r="140" spans="1:3">
      <c r="A140" t="s">
        <v>774</v>
      </c>
      <c r="B140">
        <v>33980</v>
      </c>
    </row>
    <row r="141" spans="1:3">
      <c r="A141" t="s">
        <v>777</v>
      </c>
      <c r="B141">
        <v>57080</v>
      </c>
    </row>
    <row r="142" spans="1:3">
      <c r="A142" t="s">
        <v>231</v>
      </c>
      <c r="B142">
        <v>43220</v>
      </c>
      <c r="C142">
        <v>9240</v>
      </c>
    </row>
    <row r="143" spans="1:3">
      <c r="A143" t="s">
        <v>780</v>
      </c>
      <c r="B143">
        <v>43220</v>
      </c>
    </row>
    <row r="144" spans="1:3">
      <c r="A144" t="s">
        <v>783</v>
      </c>
      <c r="B144">
        <v>47840</v>
      </c>
    </row>
    <row r="145" spans="1:3">
      <c r="A145" t="s">
        <v>234</v>
      </c>
      <c r="B145">
        <v>9000</v>
      </c>
    </row>
    <row r="146" spans="1:3">
      <c r="A146" t="s">
        <v>786</v>
      </c>
      <c r="B146">
        <v>57080</v>
      </c>
    </row>
    <row r="147" spans="1:3">
      <c r="A147" t="s">
        <v>237</v>
      </c>
      <c r="B147">
        <v>57080</v>
      </c>
    </row>
    <row r="148" spans="1:3">
      <c r="A148" t="s">
        <v>789</v>
      </c>
      <c r="B148">
        <v>52460</v>
      </c>
    </row>
    <row r="149" spans="1:3">
      <c r="A149" t="s">
        <v>792</v>
      </c>
      <c r="B149">
        <v>47840</v>
      </c>
      <c r="C149">
        <v>4620</v>
      </c>
    </row>
    <row r="150" spans="1:3">
      <c r="A150" t="s">
        <v>795</v>
      </c>
      <c r="B150">
        <v>50220</v>
      </c>
    </row>
    <row r="151" spans="1:3">
      <c r="A151" t="s">
        <v>798</v>
      </c>
      <c r="B151">
        <v>43220</v>
      </c>
    </row>
    <row r="152" spans="1:3">
      <c r="A152" t="s">
        <v>801</v>
      </c>
      <c r="B152">
        <v>41340</v>
      </c>
    </row>
    <row r="153" spans="1:3">
      <c r="A153" t="s">
        <v>804</v>
      </c>
      <c r="B153">
        <v>15500</v>
      </c>
    </row>
    <row r="154" spans="1:3">
      <c r="A154" t="s">
        <v>807</v>
      </c>
      <c r="B154">
        <v>57080</v>
      </c>
    </row>
    <row r="155" spans="1:3">
      <c r="A155" t="s">
        <v>810</v>
      </c>
      <c r="B155">
        <v>38040</v>
      </c>
    </row>
    <row r="156" spans="1:3">
      <c r="A156" t="s">
        <v>240</v>
      </c>
      <c r="B156">
        <v>33980</v>
      </c>
      <c r="C156">
        <v>18480</v>
      </c>
    </row>
    <row r="157" spans="1:3">
      <c r="A157" t="s">
        <v>813</v>
      </c>
      <c r="B157">
        <v>41260</v>
      </c>
    </row>
    <row r="158" spans="1:3">
      <c r="A158" t="s">
        <v>816</v>
      </c>
      <c r="B158">
        <v>57080</v>
      </c>
    </row>
    <row r="159" spans="1:3">
      <c r="A159" t="s">
        <v>819</v>
      </c>
      <c r="B159">
        <v>47840</v>
      </c>
    </row>
    <row r="160" spans="1:3">
      <c r="A160" t="s">
        <v>822</v>
      </c>
      <c r="B160">
        <v>36720</v>
      </c>
      <c r="C160">
        <v>15740</v>
      </c>
    </row>
    <row r="161" spans="1:3">
      <c r="A161" t="s">
        <v>243</v>
      </c>
      <c r="B161">
        <v>44480</v>
      </c>
    </row>
    <row r="162" spans="1:3">
      <c r="A162" t="s">
        <v>246</v>
      </c>
      <c r="B162">
        <v>44480</v>
      </c>
    </row>
    <row r="163" spans="1:3">
      <c r="A163" t="s">
        <v>249</v>
      </c>
      <c r="B163">
        <v>29360</v>
      </c>
    </row>
    <row r="164" spans="1:3">
      <c r="A164" t="s">
        <v>252</v>
      </c>
      <c r="B164">
        <v>29360</v>
      </c>
    </row>
    <row r="165" spans="1:3">
      <c r="A165" t="s">
        <v>825</v>
      </c>
      <c r="B165">
        <v>50510</v>
      </c>
    </row>
    <row r="166" spans="1:3">
      <c r="A166" t="s">
        <v>828</v>
      </c>
      <c r="B166">
        <v>41260</v>
      </c>
    </row>
    <row r="167" spans="1:3">
      <c r="A167" t="s">
        <v>831</v>
      </c>
      <c r="B167">
        <v>39000</v>
      </c>
    </row>
    <row r="168" spans="1:3">
      <c r="A168" t="s">
        <v>834</v>
      </c>
      <c r="B168">
        <v>57080</v>
      </c>
    </row>
    <row r="169" spans="1:3">
      <c r="A169" t="s">
        <v>255</v>
      </c>
      <c r="B169">
        <v>34820</v>
      </c>
    </row>
    <row r="170" spans="1:3">
      <c r="A170" t="s">
        <v>837</v>
      </c>
      <c r="B170">
        <v>57080</v>
      </c>
    </row>
    <row r="171" spans="1:3">
      <c r="A171" t="s">
        <v>840</v>
      </c>
      <c r="B171">
        <v>43220</v>
      </c>
    </row>
    <row r="172" spans="1:3">
      <c r="A172" t="s">
        <v>258</v>
      </c>
      <c r="B172">
        <v>27050</v>
      </c>
      <c r="C172">
        <v>2310</v>
      </c>
    </row>
    <row r="173" spans="1:3">
      <c r="A173" t="s">
        <v>261</v>
      </c>
      <c r="B173">
        <v>29360</v>
      </c>
    </row>
    <row r="174" spans="1:3">
      <c r="A174" t="s">
        <v>264</v>
      </c>
      <c r="B174">
        <v>24180</v>
      </c>
    </row>
    <row r="175" spans="1:3">
      <c r="A175" t="s">
        <v>843</v>
      </c>
      <c r="B175">
        <v>52460</v>
      </c>
    </row>
    <row r="176" spans="1:3">
      <c r="A176" t="s">
        <v>846</v>
      </c>
      <c r="B176">
        <v>54560</v>
      </c>
    </row>
    <row r="177" spans="1:3">
      <c r="A177" t="s">
        <v>849</v>
      </c>
      <c r="B177">
        <v>37200</v>
      </c>
      <c r="C177">
        <v>13020</v>
      </c>
    </row>
    <row r="178" spans="1:3">
      <c r="A178" t="s">
        <v>267</v>
      </c>
      <c r="B178">
        <v>14430</v>
      </c>
    </row>
    <row r="179" spans="1:3">
      <c r="A179" t="s">
        <v>852</v>
      </c>
      <c r="B179">
        <v>24740</v>
      </c>
    </row>
    <row r="180" spans="1:3">
      <c r="A180" t="s">
        <v>855</v>
      </c>
      <c r="B180">
        <v>44480</v>
      </c>
    </row>
    <row r="181" spans="1:3">
      <c r="A181" t="s">
        <v>271</v>
      </c>
      <c r="B181">
        <v>50220</v>
      </c>
    </row>
    <row r="182" spans="1:3">
      <c r="A182" t="s">
        <v>274</v>
      </c>
      <c r="B182">
        <v>52460</v>
      </c>
    </row>
    <row r="183" spans="1:3">
      <c r="A183" t="s">
        <v>858</v>
      </c>
      <c r="B183">
        <v>50220</v>
      </c>
    </row>
    <row r="184" spans="1:3">
      <c r="A184" t="s">
        <v>861</v>
      </c>
      <c r="B184">
        <v>38600</v>
      </c>
    </row>
    <row r="185" spans="1:3">
      <c r="A185" t="s">
        <v>864</v>
      </c>
      <c r="B185">
        <v>54560</v>
      </c>
    </row>
    <row r="186" spans="1:3">
      <c r="A186" t="s">
        <v>277</v>
      </c>
      <c r="B186">
        <v>54560</v>
      </c>
    </row>
    <row r="187" spans="1:3">
      <c r="A187" t="s">
        <v>280</v>
      </c>
      <c r="B187">
        <v>36290</v>
      </c>
    </row>
    <row r="188" spans="1:3">
      <c r="A188" t="s">
        <v>867</v>
      </c>
      <c r="B188">
        <v>31670</v>
      </c>
    </row>
    <row r="189" spans="1:3">
      <c r="A189" t="s">
        <v>870</v>
      </c>
      <c r="B189">
        <v>7500</v>
      </c>
    </row>
    <row r="190" spans="1:3">
      <c r="A190" t="s">
        <v>874</v>
      </c>
      <c r="B190">
        <v>23980</v>
      </c>
    </row>
    <row r="191" spans="1:3">
      <c r="A191" t="s">
        <v>877</v>
      </c>
      <c r="B191">
        <v>44480</v>
      </c>
    </row>
    <row r="192" spans="1:3">
      <c r="A192" t="s">
        <v>880</v>
      </c>
      <c r="B192">
        <v>37880</v>
      </c>
    </row>
    <row r="193" spans="1:3">
      <c r="A193" t="s">
        <v>883</v>
      </c>
      <c r="B193">
        <v>47840</v>
      </c>
    </row>
    <row r="194" spans="1:3">
      <c r="A194" t="s">
        <v>283</v>
      </c>
      <c r="B194">
        <v>57080</v>
      </c>
    </row>
    <row r="195" spans="1:3">
      <c r="A195" t="s">
        <v>886</v>
      </c>
      <c r="B195">
        <v>57080</v>
      </c>
    </row>
    <row r="196" spans="1:3">
      <c r="A196" t="s">
        <v>286</v>
      </c>
      <c r="B196">
        <v>33980</v>
      </c>
    </row>
    <row r="197" spans="1:3">
      <c r="A197" t="s">
        <v>289</v>
      </c>
      <c r="B197">
        <v>36290</v>
      </c>
    </row>
    <row r="198" spans="1:3">
      <c r="A198" t="s">
        <v>889</v>
      </c>
      <c r="B198">
        <v>52460</v>
      </c>
    </row>
    <row r="199" spans="1:3">
      <c r="A199" t="s">
        <v>892</v>
      </c>
      <c r="B199">
        <v>30980</v>
      </c>
    </row>
    <row r="200" spans="1:3">
      <c r="A200" t="s">
        <v>292</v>
      </c>
      <c r="B200">
        <v>52460</v>
      </c>
    </row>
    <row r="201" spans="1:3">
      <c r="A201" t="s">
        <v>895</v>
      </c>
      <c r="B201">
        <v>35220</v>
      </c>
      <c r="C201">
        <v>4620</v>
      </c>
    </row>
    <row r="202" spans="1:3">
      <c r="A202" t="s">
        <v>898</v>
      </c>
      <c r="B202">
        <v>31500</v>
      </c>
    </row>
    <row r="203" spans="1:3">
      <c r="A203" t="s">
        <v>901</v>
      </c>
      <c r="B203">
        <v>57080</v>
      </c>
    </row>
    <row r="204" spans="1:3">
      <c r="A204" t="s">
        <v>904</v>
      </c>
      <c r="B204">
        <v>57080</v>
      </c>
    </row>
    <row r="205" spans="1:3">
      <c r="A205" t="s">
        <v>295</v>
      </c>
      <c r="B205">
        <v>17500</v>
      </c>
    </row>
    <row r="206" spans="1:3">
      <c r="A206" t="s">
        <v>298</v>
      </c>
      <c r="B206">
        <v>36310</v>
      </c>
    </row>
    <row r="207" spans="1:3">
      <c r="A207" t="s">
        <v>301</v>
      </c>
      <c r="B207">
        <v>33980</v>
      </c>
    </row>
    <row r="208" spans="1:3">
      <c r="A208" t="s">
        <v>907</v>
      </c>
      <c r="B208">
        <v>57080</v>
      </c>
    </row>
    <row r="209" spans="1:3">
      <c r="A209" t="s">
        <v>304</v>
      </c>
      <c r="B209">
        <v>24000</v>
      </c>
    </row>
    <row r="210" spans="1:3">
      <c r="A210" t="s">
        <v>307</v>
      </c>
      <c r="B210">
        <v>15500</v>
      </c>
    </row>
    <row r="211" spans="1:3">
      <c r="A211" t="s">
        <v>310</v>
      </c>
      <c r="B211">
        <v>47840</v>
      </c>
      <c r="C211">
        <v>9240</v>
      </c>
    </row>
    <row r="212" spans="1:3">
      <c r="A212" t="s">
        <v>910</v>
      </c>
      <c r="B212">
        <v>43220</v>
      </c>
    </row>
    <row r="213" spans="1:3">
      <c r="A213" t="s">
        <v>313</v>
      </c>
      <c r="B213">
        <v>44480</v>
      </c>
    </row>
    <row r="214" spans="1:3">
      <c r="A214" t="s">
        <v>914</v>
      </c>
      <c r="B214">
        <v>38600</v>
      </c>
    </row>
    <row r="215" spans="1:3">
      <c r="A215" t="s">
        <v>316</v>
      </c>
      <c r="B215">
        <v>53720</v>
      </c>
    </row>
    <row r="216" spans="1:3">
      <c r="A216" t="s">
        <v>319</v>
      </c>
      <c r="B216">
        <v>57080</v>
      </c>
    </row>
    <row r="217" spans="1:3">
      <c r="A217" t="s">
        <v>917</v>
      </c>
      <c r="B217">
        <v>24740</v>
      </c>
    </row>
    <row r="218" spans="1:3">
      <c r="A218" t="s">
        <v>920</v>
      </c>
      <c r="B218">
        <v>52460</v>
      </c>
    </row>
    <row r="219" spans="1:3">
      <c r="A219" t="s">
        <v>322</v>
      </c>
      <c r="B219">
        <v>26740</v>
      </c>
    </row>
    <row r="220" spans="1:3">
      <c r="A220" t="s">
        <v>924</v>
      </c>
      <c r="B220">
        <v>57080</v>
      </c>
    </row>
    <row r="221" spans="1:3">
      <c r="A221" t="s">
        <v>927</v>
      </c>
      <c r="B221">
        <v>34600</v>
      </c>
    </row>
    <row r="222" spans="1:3">
      <c r="A222" t="s">
        <v>931</v>
      </c>
      <c r="B222">
        <v>29200</v>
      </c>
    </row>
    <row r="223" spans="1:3">
      <c r="A223" t="s">
        <v>325</v>
      </c>
      <c r="B223">
        <v>41260</v>
      </c>
    </row>
    <row r="224" spans="1:3">
      <c r="A224" t="s">
        <v>328</v>
      </c>
      <c r="B224">
        <v>50220</v>
      </c>
    </row>
    <row r="225" spans="1:3">
      <c r="A225" t="s">
        <v>331</v>
      </c>
      <c r="B225">
        <v>39220</v>
      </c>
    </row>
    <row r="226" spans="1:3">
      <c r="A226" t="s">
        <v>934</v>
      </c>
      <c r="B226">
        <v>52460</v>
      </c>
    </row>
    <row r="227" spans="1:3">
      <c r="A227" t="s">
        <v>334</v>
      </c>
      <c r="B227">
        <v>41900</v>
      </c>
    </row>
    <row r="228" spans="1:3">
      <c r="A228" t="s">
        <v>937</v>
      </c>
      <c r="B228">
        <v>43220</v>
      </c>
    </row>
    <row r="229" spans="1:3">
      <c r="A229" t="s">
        <v>337</v>
      </c>
      <c r="B229">
        <v>47840</v>
      </c>
    </row>
    <row r="230" spans="1:3">
      <c r="A230" t="s">
        <v>940</v>
      </c>
      <c r="B230">
        <v>7500</v>
      </c>
    </row>
    <row r="231" spans="1:3">
      <c r="A231" t="s">
        <v>340</v>
      </c>
      <c r="B231">
        <v>57080</v>
      </c>
    </row>
    <row r="232" spans="1:3">
      <c r="A232" t="s">
        <v>944</v>
      </c>
      <c r="B232">
        <v>47840</v>
      </c>
      <c r="C232">
        <v>9240</v>
      </c>
    </row>
    <row r="233" spans="1:3">
      <c r="A233" t="s">
        <v>947</v>
      </c>
      <c r="B233">
        <v>47500</v>
      </c>
    </row>
    <row r="234" spans="1:3">
      <c r="A234" t="s">
        <v>950</v>
      </c>
      <c r="B234">
        <v>33980</v>
      </c>
    </row>
    <row r="235" spans="1:3">
      <c r="A235" t="s">
        <v>953</v>
      </c>
      <c r="B235">
        <v>50220</v>
      </c>
    </row>
    <row r="236" spans="1:3">
      <c r="A236" t="s">
        <v>956</v>
      </c>
      <c r="B236">
        <v>16460</v>
      </c>
    </row>
    <row r="237" spans="1:3">
      <c r="A237" t="s">
        <v>959</v>
      </c>
      <c r="B237">
        <v>54560</v>
      </c>
    </row>
    <row r="238" spans="1:3">
      <c r="A238" t="s">
        <v>343</v>
      </c>
      <c r="B238">
        <v>57080</v>
      </c>
    </row>
    <row r="239" spans="1:3">
      <c r="A239" t="s">
        <v>962</v>
      </c>
      <c r="B239">
        <v>57080</v>
      </c>
    </row>
    <row r="240" spans="1:3">
      <c r="A240" t="s">
        <v>965</v>
      </c>
      <c r="B240">
        <v>12500</v>
      </c>
    </row>
    <row r="241" spans="1:3">
      <c r="A241" t="s">
        <v>968</v>
      </c>
      <c r="B241">
        <v>45880</v>
      </c>
      <c r="C241">
        <v>8680</v>
      </c>
    </row>
    <row r="242" spans="1:3">
      <c r="A242" t="s">
        <v>971</v>
      </c>
      <c r="B242">
        <v>42500</v>
      </c>
    </row>
    <row r="243" spans="1:3">
      <c r="A243" t="s">
        <v>974</v>
      </c>
      <c r="B243">
        <v>52460</v>
      </c>
    </row>
    <row r="244" spans="1:3">
      <c r="A244" t="s">
        <v>977</v>
      </c>
      <c r="B244">
        <v>33980</v>
      </c>
    </row>
    <row r="245" spans="1:3">
      <c r="A245" t="s">
        <v>980</v>
      </c>
      <c r="B245">
        <v>34560</v>
      </c>
    </row>
    <row r="246" spans="1:3">
      <c r="A246" t="s">
        <v>982</v>
      </c>
      <c r="B246">
        <v>52460</v>
      </c>
    </row>
    <row r="247" spans="1:3">
      <c r="A247" t="s">
        <v>985</v>
      </c>
      <c r="B247">
        <v>54560</v>
      </c>
    </row>
    <row r="248" spans="1:3">
      <c r="A248" t="s">
        <v>988</v>
      </c>
      <c r="B248">
        <v>41540</v>
      </c>
      <c r="C248">
        <v>8680</v>
      </c>
    </row>
    <row r="249" spans="1:3">
      <c r="A249" t="s">
        <v>991</v>
      </c>
      <c r="B249">
        <v>54560</v>
      </c>
    </row>
    <row r="250" spans="1:3">
      <c r="A250" t="s">
        <v>346</v>
      </c>
      <c r="B250">
        <v>57080</v>
      </c>
    </row>
    <row r="251" spans="1:3">
      <c r="A251" t="s">
        <v>349</v>
      </c>
      <c r="B251">
        <v>57080</v>
      </c>
    </row>
    <row r="252" spans="1:3">
      <c r="A252" t="s">
        <v>352</v>
      </c>
      <c r="B252">
        <v>43220</v>
      </c>
    </row>
    <row r="253" spans="1:3">
      <c r="A253" t="s">
        <v>994</v>
      </c>
      <c r="B253">
        <v>38600</v>
      </c>
    </row>
    <row r="254" spans="1:3">
      <c r="A254" t="s">
        <v>354</v>
      </c>
      <c r="B254">
        <v>57080</v>
      </c>
    </row>
    <row r="255" spans="1:3">
      <c r="A255" t="s">
        <v>997</v>
      </c>
      <c r="B255">
        <v>52460</v>
      </c>
    </row>
    <row r="256" spans="1:3">
      <c r="A256" t="s">
        <v>1000</v>
      </c>
      <c r="B256">
        <v>52460</v>
      </c>
    </row>
    <row r="257" spans="1:2">
      <c r="A257" t="s">
        <v>1003</v>
      </c>
      <c r="B257">
        <v>57080</v>
      </c>
    </row>
    <row r="258" spans="1:2">
      <c r="A258" t="s">
        <v>1006</v>
      </c>
      <c r="B258">
        <v>38600</v>
      </c>
    </row>
    <row r="259" spans="1:2">
      <c r="A259" t="s">
        <v>1009</v>
      </c>
      <c r="B259">
        <v>52460</v>
      </c>
    </row>
    <row r="260" spans="1:2">
      <c r="A260" t="s">
        <v>1012</v>
      </c>
      <c r="B260">
        <v>49460</v>
      </c>
    </row>
    <row r="261" spans="1:2">
      <c r="A261" t="s">
        <v>1015</v>
      </c>
      <c r="B261">
        <v>49080</v>
      </c>
    </row>
    <row r="262" spans="1:2">
      <c r="A262" t="s">
        <v>1018</v>
      </c>
      <c r="B262">
        <v>17840</v>
      </c>
    </row>
    <row r="263" spans="1:2">
      <c r="A263" t="s">
        <v>1021</v>
      </c>
      <c r="B263">
        <v>57080</v>
      </c>
    </row>
    <row r="264" spans="1:2">
      <c r="A264" t="s">
        <v>357</v>
      </c>
      <c r="B264">
        <v>43220</v>
      </c>
    </row>
    <row r="265" spans="1:2">
      <c r="A265" t="s">
        <v>360</v>
      </c>
      <c r="B265">
        <v>57080</v>
      </c>
    </row>
    <row r="266" spans="1:2">
      <c r="A266" t="s">
        <v>363</v>
      </c>
      <c r="B266">
        <v>52460</v>
      </c>
    </row>
    <row r="267" spans="1:2">
      <c r="A267" t="s">
        <v>1024</v>
      </c>
      <c r="B267">
        <v>45560</v>
      </c>
    </row>
    <row r="268" spans="1:2">
      <c r="A268" t="s">
        <v>1027</v>
      </c>
      <c r="B268">
        <v>7500</v>
      </c>
    </row>
    <row r="269" spans="1:2">
      <c r="A269" t="s">
        <v>1030</v>
      </c>
      <c r="B269">
        <v>57080</v>
      </c>
    </row>
    <row r="270" spans="1:2">
      <c r="A270" t="s">
        <v>1033</v>
      </c>
      <c r="B270">
        <v>35220</v>
      </c>
    </row>
    <row r="271" spans="1:2">
      <c r="A271" t="s">
        <v>1036</v>
      </c>
      <c r="B271">
        <v>15500</v>
      </c>
    </row>
    <row r="272" spans="1:2">
      <c r="A272" t="s">
        <v>1039</v>
      </c>
      <c r="B272">
        <v>33980</v>
      </c>
    </row>
    <row r="273" spans="1:3">
      <c r="A273" t="s">
        <v>366</v>
      </c>
      <c r="B273">
        <v>57080</v>
      </c>
    </row>
    <row r="274" spans="1:3">
      <c r="A274" t="s">
        <v>369</v>
      </c>
      <c r="B274">
        <v>52490</v>
      </c>
      <c r="C274">
        <v>4650</v>
      </c>
    </row>
    <row r="275" spans="1:3">
      <c r="A275" t="s">
        <v>372</v>
      </c>
      <c r="B275">
        <v>57080</v>
      </c>
    </row>
    <row r="276" spans="1:3">
      <c r="A276" t="s">
        <v>1042</v>
      </c>
      <c r="B276">
        <v>7500</v>
      </c>
    </row>
    <row r="277" spans="1:3">
      <c r="A277" t="s">
        <v>1045</v>
      </c>
      <c r="B277">
        <v>50220</v>
      </c>
    </row>
    <row r="278" spans="1:3">
      <c r="A278" t="s">
        <v>375</v>
      </c>
      <c r="B278">
        <v>43220</v>
      </c>
    </row>
    <row r="279" spans="1:3">
      <c r="A279" t="s">
        <v>1048</v>
      </c>
      <c r="B279">
        <v>33700</v>
      </c>
    </row>
    <row r="280" spans="1:3">
      <c r="A280" t="s">
        <v>1051</v>
      </c>
      <c r="B280">
        <v>41960</v>
      </c>
    </row>
    <row r="281" spans="1:3">
      <c r="A281" t="s">
        <v>1054</v>
      </c>
      <c r="B281">
        <v>33980</v>
      </c>
      <c r="C281">
        <v>23100</v>
      </c>
    </row>
    <row r="282" spans="1:3">
      <c r="A282" t="s">
        <v>378</v>
      </c>
      <c r="B282">
        <v>57080</v>
      </c>
    </row>
    <row r="283" spans="1:3">
      <c r="A283" t="s">
        <v>1057</v>
      </c>
      <c r="B283">
        <v>29360</v>
      </c>
    </row>
    <row r="284" spans="1:3">
      <c r="A284" t="s">
        <v>1060</v>
      </c>
      <c r="B284">
        <v>7500</v>
      </c>
    </row>
    <row r="285" spans="1:3">
      <c r="A285" t="s">
        <v>1063</v>
      </c>
      <c r="B285">
        <v>33980</v>
      </c>
    </row>
    <row r="286" spans="1:3">
      <c r="A286" t="s">
        <v>381</v>
      </c>
      <c r="B286">
        <v>57080</v>
      </c>
    </row>
    <row r="287" spans="1:3">
      <c r="A287" t="s">
        <v>1066</v>
      </c>
      <c r="B287">
        <v>33980</v>
      </c>
    </row>
    <row r="288" spans="1:3">
      <c r="A288" t="s">
        <v>385</v>
      </c>
      <c r="B288">
        <v>57080</v>
      </c>
    </row>
    <row r="289" spans="1:2">
      <c r="A289" t="s">
        <v>1069</v>
      </c>
      <c r="B289">
        <v>52460</v>
      </c>
    </row>
    <row r="290" spans="1:2">
      <c r="A290" t="s">
        <v>1072</v>
      </c>
      <c r="B290">
        <v>50220</v>
      </c>
    </row>
    <row r="291" spans="1:2">
      <c r="A291" t="s">
        <v>1075</v>
      </c>
      <c r="B291">
        <v>29840</v>
      </c>
    </row>
    <row r="292" spans="1:2">
      <c r="A292" t="s">
        <v>1078</v>
      </c>
      <c r="B292">
        <v>57080</v>
      </c>
    </row>
    <row r="293" spans="1:2">
      <c r="A293" t="s">
        <v>1081</v>
      </c>
      <c r="B293">
        <v>32670</v>
      </c>
    </row>
    <row r="294" spans="1:2">
      <c r="A294" t="s">
        <v>1084</v>
      </c>
      <c r="B294">
        <v>50220</v>
      </c>
    </row>
    <row r="295" spans="1:2">
      <c r="A295" t="s">
        <v>1087</v>
      </c>
      <c r="B295">
        <v>38800</v>
      </c>
    </row>
    <row r="296" spans="1:2">
      <c r="A296" t="s">
        <v>1090</v>
      </c>
      <c r="B296">
        <v>43220</v>
      </c>
    </row>
    <row r="297" spans="1:2">
      <c r="A297" t="s">
        <v>1093</v>
      </c>
      <c r="B297">
        <v>33980</v>
      </c>
    </row>
    <row r="298" spans="1:2">
      <c r="A298" t="s">
        <v>1096</v>
      </c>
      <c r="B298">
        <v>21500</v>
      </c>
    </row>
    <row r="299" spans="1:2">
      <c r="A299" t="s">
        <v>388</v>
      </c>
      <c r="B299">
        <v>38600</v>
      </c>
    </row>
    <row r="300" spans="1:2">
      <c r="A300" t="s">
        <v>1099</v>
      </c>
      <c r="B300">
        <v>7500</v>
      </c>
    </row>
    <row r="301" spans="1:2">
      <c r="A301" t="s">
        <v>391</v>
      </c>
      <c r="B301">
        <v>57080</v>
      </c>
    </row>
    <row r="302" spans="1:2">
      <c r="A302" t="s">
        <v>394</v>
      </c>
      <c r="B302">
        <v>36290</v>
      </c>
    </row>
    <row r="303" spans="1:2">
      <c r="A303" t="s">
        <v>397</v>
      </c>
      <c r="B303">
        <v>57080</v>
      </c>
    </row>
    <row r="304" spans="1:2">
      <c r="A304" t="s">
        <v>1101</v>
      </c>
      <c r="B304">
        <v>24740</v>
      </c>
    </row>
    <row r="305" spans="1:2">
      <c r="A305" t="s">
        <v>1105</v>
      </c>
      <c r="B305">
        <v>33980</v>
      </c>
    </row>
    <row r="306" spans="1:2">
      <c r="A306" t="s">
        <v>1108</v>
      </c>
      <c r="B306">
        <v>43220</v>
      </c>
    </row>
    <row r="307" spans="1:2">
      <c r="A307" t="s">
        <v>1111</v>
      </c>
      <c r="B307">
        <v>25980</v>
      </c>
    </row>
    <row r="308" spans="1:2">
      <c r="A308" t="s">
        <v>1113</v>
      </c>
      <c r="B308">
        <v>57080</v>
      </c>
    </row>
    <row r="309" spans="1:2">
      <c r="A309" t="s">
        <v>1116</v>
      </c>
      <c r="B309">
        <v>38600</v>
      </c>
    </row>
    <row r="310" spans="1:2">
      <c r="A310" t="s">
        <v>1119</v>
      </c>
      <c r="B310">
        <v>52460</v>
      </c>
    </row>
    <row r="311" spans="1:2">
      <c r="A311" t="s">
        <v>1122</v>
      </c>
      <c r="B311">
        <v>45600</v>
      </c>
    </row>
    <row r="312" spans="1:2">
      <c r="A312" t="s">
        <v>1125</v>
      </c>
      <c r="B312">
        <v>31290</v>
      </c>
    </row>
    <row r="313" spans="1:2">
      <c r="A313" t="s">
        <v>1128</v>
      </c>
      <c r="B313">
        <v>12500</v>
      </c>
    </row>
    <row r="314" spans="1:2">
      <c r="A314" t="s">
        <v>1131</v>
      </c>
      <c r="B314">
        <v>47840</v>
      </c>
    </row>
    <row r="315" spans="1:2">
      <c r="A315" t="s">
        <v>1134</v>
      </c>
      <c r="B315">
        <v>47840</v>
      </c>
    </row>
    <row r="316" spans="1:2">
      <c r="A316" t="s">
        <v>1137</v>
      </c>
      <c r="B316">
        <v>52460</v>
      </c>
    </row>
    <row r="317" spans="1:2">
      <c r="A317" t="s">
        <v>1140</v>
      </c>
      <c r="B317">
        <v>50220</v>
      </c>
    </row>
    <row r="318" spans="1:2">
      <c r="A318" t="s">
        <v>400</v>
      </c>
      <c r="B318">
        <v>44460</v>
      </c>
    </row>
    <row r="319" spans="1:2">
      <c r="A319" t="s">
        <v>1143</v>
      </c>
      <c r="B319">
        <v>52460</v>
      </c>
    </row>
    <row r="320" spans="1:2">
      <c r="A320" t="s">
        <v>403</v>
      </c>
      <c r="B320">
        <v>57080</v>
      </c>
    </row>
    <row r="321" spans="1:2">
      <c r="A321" t="s">
        <v>1146</v>
      </c>
      <c r="B321">
        <v>33540</v>
      </c>
    </row>
    <row r="322" spans="1:2">
      <c r="A322" t="s">
        <v>1149</v>
      </c>
      <c r="B322">
        <v>12120</v>
      </c>
    </row>
    <row r="323" spans="1:2">
      <c r="A323" t="s">
        <v>1152</v>
      </c>
      <c r="B323">
        <v>43220</v>
      </c>
    </row>
    <row r="324" spans="1:2">
      <c r="A324" t="s">
        <v>406</v>
      </c>
      <c r="B324">
        <v>52460</v>
      </c>
    </row>
    <row r="325" spans="1:2">
      <c r="A325" t="s">
        <v>1155</v>
      </c>
      <c r="B325">
        <v>52460</v>
      </c>
    </row>
    <row r="326" spans="1:2">
      <c r="A326" t="s">
        <v>409</v>
      </c>
      <c r="B326">
        <v>54560</v>
      </c>
    </row>
    <row r="327" spans="1:2">
      <c r="A327" t="s">
        <v>1158</v>
      </c>
      <c r="B327">
        <v>12860</v>
      </c>
    </row>
    <row r="328" spans="1:2">
      <c r="A328" t="s">
        <v>1161</v>
      </c>
      <c r="B328">
        <v>7500</v>
      </c>
    </row>
    <row r="329" spans="1:2">
      <c r="A329" t="s">
        <v>1164</v>
      </c>
      <c r="B329">
        <v>28290</v>
      </c>
    </row>
    <row r="330" spans="1:2">
      <c r="A330" t="s">
        <v>1167</v>
      </c>
      <c r="B330">
        <v>54560</v>
      </c>
    </row>
    <row r="331" spans="1:2">
      <c r="A331" t="s">
        <v>412</v>
      </c>
      <c r="B331">
        <v>16500</v>
      </c>
    </row>
    <row r="332" spans="1:2">
      <c r="A332" t="s">
        <v>415</v>
      </c>
      <c r="B332">
        <v>44460</v>
      </c>
    </row>
    <row r="333" spans="1:2">
      <c r="A333" t="s">
        <v>1170</v>
      </c>
      <c r="B333">
        <v>23860</v>
      </c>
    </row>
    <row r="334" spans="1:2">
      <c r="A334" t="s">
        <v>418</v>
      </c>
      <c r="B334">
        <v>38040</v>
      </c>
    </row>
    <row r="335" spans="1:2">
      <c r="A335" t="s">
        <v>1173</v>
      </c>
      <c r="B335">
        <v>32120</v>
      </c>
    </row>
    <row r="336" spans="1:2">
      <c r="A336" t="s">
        <v>421</v>
      </c>
      <c r="B336">
        <v>25500</v>
      </c>
    </row>
    <row r="337" spans="1:2">
      <c r="A337" t="s">
        <v>424</v>
      </c>
      <c r="B337">
        <v>52460</v>
      </c>
    </row>
    <row r="338" spans="1:2">
      <c r="A338" t="s">
        <v>1176</v>
      </c>
      <c r="B338">
        <v>47840</v>
      </c>
    </row>
    <row r="339" spans="1:2">
      <c r="A339" t="s">
        <v>1179</v>
      </c>
      <c r="B339">
        <v>53980</v>
      </c>
    </row>
    <row r="340" spans="1:2">
      <c r="A340" t="s">
        <v>1182</v>
      </c>
      <c r="B340">
        <v>7500</v>
      </c>
    </row>
    <row r="341" spans="1:2">
      <c r="A341" t="s">
        <v>1185</v>
      </c>
      <c r="B341">
        <v>24740</v>
      </c>
    </row>
    <row r="342" spans="1:2">
      <c r="A342" t="s">
        <v>1188</v>
      </c>
      <c r="B342">
        <v>38600</v>
      </c>
    </row>
    <row r="343" spans="1:2">
      <c r="A343" t="s">
        <v>1191</v>
      </c>
      <c r="B343">
        <v>44560</v>
      </c>
    </row>
    <row r="344" spans="1:2">
      <c r="A344" t="s">
        <v>1194</v>
      </c>
      <c r="B344">
        <v>54560</v>
      </c>
    </row>
    <row r="345" spans="1:2">
      <c r="A345" t="s">
        <v>1197</v>
      </c>
      <c r="B345">
        <v>47840</v>
      </c>
    </row>
    <row r="346" spans="1:2">
      <c r="A346" t="s">
        <v>427</v>
      </c>
      <c r="B346">
        <v>10000</v>
      </c>
    </row>
    <row r="347" spans="1:2">
      <c r="A347" t="s">
        <v>431</v>
      </c>
      <c r="B347">
        <v>52460</v>
      </c>
    </row>
    <row r="348" spans="1:2">
      <c r="A348" t="s">
        <v>1200</v>
      </c>
      <c r="B348">
        <v>15500</v>
      </c>
    </row>
    <row r="349" spans="1:2">
      <c r="A349" t="s">
        <v>434</v>
      </c>
      <c r="B349">
        <v>52460</v>
      </c>
    </row>
    <row r="350" spans="1:2">
      <c r="A350" t="s">
        <v>437</v>
      </c>
      <c r="B350">
        <v>54560</v>
      </c>
    </row>
    <row r="351" spans="1:2">
      <c r="A351" t="s">
        <v>440</v>
      </c>
      <c r="B351">
        <v>54560</v>
      </c>
    </row>
    <row r="352" spans="1:2">
      <c r="A352" t="s">
        <v>1203</v>
      </c>
      <c r="B352">
        <v>57080</v>
      </c>
    </row>
    <row r="353" spans="1:2">
      <c r="A353" t="s">
        <v>443</v>
      </c>
      <c r="B353">
        <v>41460</v>
      </c>
    </row>
    <row r="354" spans="1:2">
      <c r="A354" t="s">
        <v>1206</v>
      </c>
      <c r="B354">
        <v>33630</v>
      </c>
    </row>
    <row r="355" spans="1:2">
      <c r="A355" t="s">
        <v>446</v>
      </c>
      <c r="B355">
        <v>37500</v>
      </c>
    </row>
    <row r="356" spans="1:2">
      <c r="A356" t="s">
        <v>1209</v>
      </c>
      <c r="B356">
        <v>52460</v>
      </c>
    </row>
    <row r="357" spans="1:2">
      <c r="A357" t="s">
        <v>1212</v>
      </c>
      <c r="B357">
        <v>17500</v>
      </c>
    </row>
    <row r="358" spans="1:2">
      <c r="A358" t="s">
        <v>1215</v>
      </c>
      <c r="B358">
        <v>36290</v>
      </c>
    </row>
    <row r="359" spans="1:2">
      <c r="A359" t="s">
        <v>1218</v>
      </c>
      <c r="B359">
        <v>54560</v>
      </c>
    </row>
    <row r="360" spans="1:2">
      <c r="A360" t="s">
        <v>1221</v>
      </c>
      <c r="B360">
        <v>47840</v>
      </c>
    </row>
    <row r="361" spans="1:2">
      <c r="A361" t="s">
        <v>1223</v>
      </c>
      <c r="B361">
        <v>57080</v>
      </c>
    </row>
    <row r="362" spans="1:2">
      <c r="A362" t="s">
        <v>1226</v>
      </c>
      <c r="B362">
        <v>52460</v>
      </c>
    </row>
    <row r="363" spans="1:2">
      <c r="A363" t="s">
        <v>449</v>
      </c>
      <c r="B363">
        <v>57080</v>
      </c>
    </row>
    <row r="364" spans="1:2">
      <c r="A364" t="s">
        <v>1229</v>
      </c>
      <c r="B364">
        <v>54560</v>
      </c>
    </row>
    <row r="365" spans="1:2">
      <c r="A365" t="s">
        <v>452</v>
      </c>
      <c r="B365">
        <v>42220</v>
      </c>
    </row>
    <row r="366" spans="1:2">
      <c r="A366" t="s">
        <v>1232</v>
      </c>
      <c r="B366">
        <v>17500</v>
      </c>
    </row>
    <row r="367" spans="1:2">
      <c r="A367" t="s">
        <v>1235</v>
      </c>
      <c r="B367">
        <v>47840</v>
      </c>
    </row>
    <row r="368" spans="1:2">
      <c r="A368" t="s">
        <v>1238</v>
      </c>
      <c r="B368">
        <v>57080</v>
      </c>
    </row>
    <row r="369" spans="1:2">
      <c r="A369" t="s">
        <v>1241</v>
      </c>
      <c r="B369">
        <v>52460</v>
      </c>
    </row>
    <row r="370" spans="1:2">
      <c r="A370" t="s">
        <v>455</v>
      </c>
      <c r="B370">
        <v>54560</v>
      </c>
    </row>
    <row r="371" spans="1:2">
      <c r="A371" t="s">
        <v>458</v>
      </c>
      <c r="B371">
        <v>33980</v>
      </c>
    </row>
    <row r="372" spans="1:2">
      <c r="A372" t="s">
        <v>461</v>
      </c>
      <c r="B372">
        <v>43220</v>
      </c>
    </row>
    <row r="373" spans="1:2">
      <c r="A373" t="s">
        <v>464</v>
      </c>
      <c r="B373">
        <v>52460</v>
      </c>
    </row>
    <row r="374" spans="1:2">
      <c r="A374" t="s">
        <v>467</v>
      </c>
      <c r="B374">
        <v>29360</v>
      </c>
    </row>
    <row r="375" spans="1:2">
      <c r="A375" t="s">
        <v>1244</v>
      </c>
      <c r="B375">
        <v>57080</v>
      </c>
    </row>
    <row r="376" spans="1:2">
      <c r="A376" t="s">
        <v>1247</v>
      </c>
      <c r="B376">
        <v>47840</v>
      </c>
    </row>
    <row r="377" spans="1:2">
      <c r="A377" t="s">
        <v>1250</v>
      </c>
      <c r="B377">
        <v>20500</v>
      </c>
    </row>
    <row r="378" spans="1:2">
      <c r="A378" t="s">
        <v>1253</v>
      </c>
      <c r="B378">
        <v>52460</v>
      </c>
    </row>
    <row r="379" spans="1:2">
      <c r="A379" t="s">
        <v>1256</v>
      </c>
      <c r="B379">
        <v>7500</v>
      </c>
    </row>
    <row r="380" spans="1:2">
      <c r="A380" t="s">
        <v>1259</v>
      </c>
      <c r="B380">
        <v>52460</v>
      </c>
    </row>
    <row r="381" spans="1:2">
      <c r="A381" t="s">
        <v>1262</v>
      </c>
      <c r="B381">
        <v>52460</v>
      </c>
    </row>
    <row r="382" spans="1:2">
      <c r="A382" t="s">
        <v>1265</v>
      </c>
      <c r="B382">
        <v>47840</v>
      </c>
    </row>
    <row r="383" spans="1:2">
      <c r="A383" t="s">
        <v>470</v>
      </c>
      <c r="B383">
        <v>29360</v>
      </c>
    </row>
    <row r="384" spans="1:2">
      <c r="A384" t="s">
        <v>1268</v>
      </c>
      <c r="B384">
        <v>57080</v>
      </c>
    </row>
    <row r="385" spans="1:2">
      <c r="A385" t="s">
        <v>1271</v>
      </c>
      <c r="B385">
        <v>29360</v>
      </c>
    </row>
    <row r="386" spans="1:2">
      <c r="A386" t="s">
        <v>473</v>
      </c>
      <c r="B386">
        <v>43220</v>
      </c>
    </row>
    <row r="387" spans="1:2">
      <c r="A387" t="s">
        <v>1274</v>
      </c>
      <c r="B387">
        <v>33980</v>
      </c>
    </row>
    <row r="388" spans="1:2">
      <c r="A388" t="s">
        <v>1277</v>
      </c>
      <c r="B388">
        <v>35360</v>
      </c>
    </row>
    <row r="389" spans="1:2">
      <c r="A389" t="s">
        <v>1280</v>
      </c>
      <c r="B389">
        <v>52460</v>
      </c>
    </row>
    <row r="390" spans="1:2">
      <c r="A390" t="s">
        <v>476</v>
      </c>
      <c r="B390">
        <v>36290</v>
      </c>
    </row>
    <row r="391" spans="1:2">
      <c r="A391" t="s">
        <v>479</v>
      </c>
      <c r="B391">
        <v>11500</v>
      </c>
    </row>
    <row r="392" spans="1:2">
      <c r="A392" t="s">
        <v>1283</v>
      </c>
      <c r="B392">
        <v>31670</v>
      </c>
    </row>
    <row r="393" spans="1:2">
      <c r="A393" t="s">
        <v>1286</v>
      </c>
      <c r="B393">
        <v>7500</v>
      </c>
    </row>
    <row r="394" spans="1:2">
      <c r="A394" t="s">
        <v>482</v>
      </c>
      <c r="B394">
        <v>47840</v>
      </c>
    </row>
    <row r="395" spans="1:2">
      <c r="A395" t="s">
        <v>1289</v>
      </c>
      <c r="B395">
        <v>33980</v>
      </c>
    </row>
    <row r="396" spans="1:2">
      <c r="A396" t="s">
        <v>1292</v>
      </c>
      <c r="B396">
        <v>38600</v>
      </c>
    </row>
    <row r="397" spans="1:2">
      <c r="A397" t="s">
        <v>1295</v>
      </c>
      <c r="B397">
        <v>17500</v>
      </c>
    </row>
    <row r="398" spans="1:2">
      <c r="A398" t="s">
        <v>1298</v>
      </c>
      <c r="B398">
        <v>36290</v>
      </c>
    </row>
    <row r="399" spans="1:2">
      <c r="A399" t="s">
        <v>1301</v>
      </c>
      <c r="B399">
        <v>43220</v>
      </c>
    </row>
    <row r="400" spans="1:2">
      <c r="A400" t="s">
        <v>1304</v>
      </c>
      <c r="B400">
        <v>7500</v>
      </c>
    </row>
    <row r="401" spans="1:3">
      <c r="A401" t="s">
        <v>1307</v>
      </c>
      <c r="B401">
        <v>43220</v>
      </c>
    </row>
    <row r="402" spans="1:3">
      <c r="A402" t="s">
        <v>1309</v>
      </c>
      <c r="B402">
        <v>27500</v>
      </c>
    </row>
    <row r="403" spans="1:3">
      <c r="A403" t="s">
        <v>485</v>
      </c>
      <c r="B403">
        <v>43220</v>
      </c>
    </row>
    <row r="404" spans="1:3">
      <c r="A404" t="s">
        <v>488</v>
      </c>
      <c r="B404">
        <v>33980</v>
      </c>
    </row>
    <row r="405" spans="1:3">
      <c r="A405" t="s">
        <v>1312</v>
      </c>
      <c r="B405">
        <v>33980</v>
      </c>
    </row>
    <row r="406" spans="1:3">
      <c r="A406" t="s">
        <v>1315</v>
      </c>
      <c r="B406">
        <v>7500</v>
      </c>
    </row>
    <row r="407" spans="1:3">
      <c r="A407" t="s">
        <v>1318</v>
      </c>
      <c r="B407">
        <v>57080</v>
      </c>
    </row>
    <row r="408" spans="1:3">
      <c r="A408" t="s">
        <v>1320</v>
      </c>
      <c r="B408">
        <v>38600</v>
      </c>
    </row>
    <row r="409" spans="1:3">
      <c r="A409" t="s">
        <v>1322</v>
      </c>
      <c r="B409">
        <v>61700</v>
      </c>
    </row>
    <row r="410" spans="1:3">
      <c r="A410" t="s">
        <v>1325</v>
      </c>
      <c r="B410">
        <v>7690</v>
      </c>
    </row>
    <row r="411" spans="1:3">
      <c r="A411" t="s">
        <v>1328</v>
      </c>
      <c r="B411">
        <v>24740</v>
      </c>
    </row>
    <row r="412" spans="1:3">
      <c r="A412" t="s">
        <v>491</v>
      </c>
      <c r="B412">
        <v>30690</v>
      </c>
    </row>
    <row r="413" spans="1:3">
      <c r="A413" t="s">
        <v>1331</v>
      </c>
      <c r="B413">
        <v>47630</v>
      </c>
    </row>
    <row r="414" spans="1:3">
      <c r="A414" t="s">
        <v>493</v>
      </c>
      <c r="B414">
        <v>31960</v>
      </c>
    </row>
    <row r="415" spans="1:3">
      <c r="A415" t="s">
        <v>496</v>
      </c>
      <c r="B415">
        <v>45670</v>
      </c>
    </row>
    <row r="416" spans="1:3">
      <c r="A416" t="s">
        <v>1334</v>
      </c>
      <c r="B416">
        <v>26350</v>
      </c>
      <c r="C416">
        <v>8680</v>
      </c>
    </row>
    <row r="417" spans="1:2">
      <c r="A417" t="s">
        <v>1337</v>
      </c>
      <c r="B417">
        <v>47630</v>
      </c>
    </row>
    <row r="418" spans="1:2">
      <c r="A418" t="s">
        <v>499</v>
      </c>
      <c r="B418">
        <v>47630</v>
      </c>
    </row>
    <row r="419" spans="1:2">
      <c r="A419" t="s">
        <v>1340</v>
      </c>
      <c r="B419">
        <v>47630</v>
      </c>
    </row>
    <row r="420" spans="1:2">
      <c r="A420" t="s">
        <v>502</v>
      </c>
      <c r="B420">
        <v>44060</v>
      </c>
    </row>
    <row r="421" spans="1:2">
      <c r="A421" t="s">
        <v>1343</v>
      </c>
      <c r="B421">
        <v>24180</v>
      </c>
    </row>
    <row r="422" spans="1:2">
      <c r="A422" t="s">
        <v>1346</v>
      </c>
      <c r="B422">
        <v>47630</v>
      </c>
    </row>
    <row r="423" spans="1:2">
      <c r="A423" t="s">
        <v>1349</v>
      </c>
      <c r="B423">
        <v>41330</v>
      </c>
    </row>
    <row r="424" spans="1:2">
      <c r="A424" t="s">
        <v>505</v>
      </c>
      <c r="B424">
        <v>15500</v>
      </c>
    </row>
    <row r="425" spans="1:2">
      <c r="A425" t="s">
        <v>1352</v>
      </c>
      <c r="B425">
        <v>33630</v>
      </c>
    </row>
    <row r="426" spans="1:2">
      <c r="A426" t="s">
        <v>1355</v>
      </c>
      <c r="B426">
        <v>30620</v>
      </c>
    </row>
    <row r="427" spans="1:2">
      <c r="A427" t="s">
        <v>508</v>
      </c>
      <c r="B427">
        <v>25780</v>
      </c>
    </row>
    <row r="428" spans="1:2">
      <c r="A428" t="s">
        <v>1358</v>
      </c>
      <c r="B428">
        <v>47630</v>
      </c>
    </row>
    <row r="429" spans="1:2">
      <c r="A429" t="s">
        <v>511</v>
      </c>
      <c r="B429">
        <v>28780</v>
      </c>
    </row>
    <row r="430" spans="1:2">
      <c r="A430" t="s">
        <v>1361</v>
      </c>
      <c r="B430">
        <v>47630</v>
      </c>
    </row>
    <row r="431" spans="1:2">
      <c r="A431" t="s">
        <v>1363</v>
      </c>
      <c r="B431">
        <v>47630</v>
      </c>
    </row>
    <row r="432" spans="1:2">
      <c r="A432" t="s">
        <v>515</v>
      </c>
      <c r="B432">
        <v>47630</v>
      </c>
    </row>
    <row r="433" spans="1:4">
      <c r="A433" t="s">
        <v>1366</v>
      </c>
      <c r="B433">
        <v>41330</v>
      </c>
    </row>
    <row r="434" spans="1:4">
      <c r="A434" t="s">
        <v>518</v>
      </c>
      <c r="B434">
        <v>9000</v>
      </c>
    </row>
    <row r="435" spans="1:4">
      <c r="A435" t="s">
        <v>521</v>
      </c>
      <c r="B435">
        <v>25065</v>
      </c>
    </row>
    <row r="436" spans="1:4">
      <c r="A436" t="s">
        <v>1369</v>
      </c>
      <c r="B436">
        <v>9000</v>
      </c>
    </row>
    <row r="437" spans="1:4">
      <c r="A437" t="s">
        <v>1372</v>
      </c>
      <c r="B437">
        <v>44060</v>
      </c>
    </row>
    <row r="438" spans="1:4">
      <c r="A438" t="s">
        <v>524</v>
      </c>
      <c r="B438">
        <v>47630</v>
      </c>
    </row>
    <row r="439" spans="1:4">
      <c r="A439" t="s">
        <v>1375</v>
      </c>
      <c r="B439">
        <v>47630</v>
      </c>
    </row>
    <row r="440" spans="1:4">
      <c r="A440" t="s">
        <v>527</v>
      </c>
      <c r="B440">
        <v>33350</v>
      </c>
      <c r="C440">
        <v>3750</v>
      </c>
      <c r="D440">
        <v>3751</v>
      </c>
    </row>
    <row r="441" spans="1:4">
      <c r="A441" t="s">
        <v>1378</v>
      </c>
      <c r="B441">
        <v>47630</v>
      </c>
    </row>
    <row r="442" spans="1:4">
      <c r="A442" t="s">
        <v>1381</v>
      </c>
      <c r="B442">
        <v>33780</v>
      </c>
    </row>
    <row r="443" spans="1:4">
      <c r="A443" t="s">
        <v>1384</v>
      </c>
      <c r="B443">
        <v>0</v>
      </c>
    </row>
    <row r="444" spans="1:4">
      <c r="A444" t="s">
        <v>1387</v>
      </c>
      <c r="B444">
        <v>36920</v>
      </c>
    </row>
    <row r="445" spans="1:4">
      <c r="A445" t="s">
        <v>1390</v>
      </c>
      <c r="B445">
        <v>47630</v>
      </c>
    </row>
    <row r="446" spans="1:4">
      <c r="A446" t="s">
        <v>1393</v>
      </c>
      <c r="B446">
        <v>21780</v>
      </c>
    </row>
    <row r="447" spans="1:4">
      <c r="A447" t="s">
        <v>1396</v>
      </c>
      <c r="B447">
        <v>47630</v>
      </c>
    </row>
    <row r="448" spans="1:4">
      <c r="A448" t="s">
        <v>530</v>
      </c>
      <c r="B448">
        <v>41330</v>
      </c>
    </row>
    <row r="449" spans="1:2">
      <c r="A449" t="s">
        <v>1399</v>
      </c>
      <c r="B449">
        <v>47630</v>
      </c>
    </row>
    <row r="450" spans="1:2">
      <c r="A450" t="s">
        <v>533</v>
      </c>
      <c r="B450">
        <v>47630</v>
      </c>
    </row>
    <row r="451" spans="1:2">
      <c r="A451" t="s">
        <v>536</v>
      </c>
      <c r="B451">
        <v>6500</v>
      </c>
    </row>
    <row r="452" spans="1:2">
      <c r="A452" t="s">
        <v>539</v>
      </c>
      <c r="B452">
        <v>39630</v>
      </c>
    </row>
    <row r="453" spans="1:2">
      <c r="A453" t="s">
        <v>1402</v>
      </c>
      <c r="B453">
        <v>47630</v>
      </c>
    </row>
    <row r="454" spans="1:2">
      <c r="A454" t="s">
        <v>1405</v>
      </c>
      <c r="B454">
        <v>26000</v>
      </c>
    </row>
    <row r="455" spans="1:2">
      <c r="A455" t="s">
        <v>1408</v>
      </c>
      <c r="B455">
        <v>8860</v>
      </c>
    </row>
    <row r="456" spans="1:2">
      <c r="A456" t="s">
        <v>542</v>
      </c>
      <c r="B456">
        <v>47630</v>
      </c>
    </row>
  </sheetData>
  <dataValidations count="1">
    <dataValidation type="whole" operator="equal" allowBlank="1" showInputMessage="1" showErrorMessage="1" sqref="A2:AF2">
      <formula1>100000000000</formula1>
    </dataValidation>
  </dataValidations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>
  <dimension ref="B4:C4"/>
  <sheetViews>
    <sheetView workbookViewId="0">
      <selection activeCell="C4" sqref="C4"/>
    </sheetView>
  </sheetViews>
  <sheetFormatPr defaultRowHeight="15"/>
  <cols>
    <col min="2" max="2" width="13.7109375" bestFit="1" customWidth="1"/>
    <col min="3" max="3" width="18.28515625" customWidth="1"/>
  </cols>
  <sheetData>
    <row r="4" spans="2:3">
      <c r="B4" t="s">
        <v>1565</v>
      </c>
      <c r="C4">
        <v>2000101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7</vt:i4>
      </vt:variant>
      <vt:variant>
        <vt:lpstr>Named Ranges</vt:lpstr>
      </vt:variant>
      <vt:variant>
        <vt:i4>5</vt:i4>
      </vt:variant>
    </vt:vector>
  </HeadingPairs>
  <TitlesOfParts>
    <vt:vector size="12" baseType="lpstr">
      <vt:lpstr>All_student (2)</vt:lpstr>
      <vt:lpstr>XI_Stu_Detail</vt:lpstr>
      <vt:lpstr>Sheet2</vt:lpstr>
      <vt:lpstr>Sheet1</vt:lpstr>
      <vt:lpstr>Daily_Collection</vt:lpstr>
      <vt:lpstr>LinkRpt</vt:lpstr>
      <vt:lpstr>Sheet4</vt:lpstr>
      <vt:lpstr>Rpt</vt:lpstr>
      <vt:lpstr>StudentID</vt:lpstr>
      <vt:lpstr>StuDetail</vt:lpstr>
      <vt:lpstr>StuID</vt:lpstr>
      <vt:lpstr>STUINFO</vt:lpstr>
    </vt:vector>
  </TitlesOfParts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USER</dc:creator>
  <cp:lastModifiedBy>USER</cp:lastModifiedBy>
  <cp:lastPrinted>2021-06-29T15:08:46Z</cp:lastPrinted>
  <dcterms:created xsi:type="dcterms:W3CDTF">2021-06-17T13:40:39Z</dcterms:created>
  <dcterms:modified xsi:type="dcterms:W3CDTF">2021-06-30T03:52:20Z</dcterms:modified>
</cp:coreProperties>
</file>